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8.xml" ContentType="application/vnd.openxmlformats-officedocument.spreadsheetml.comments+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angyalova\Desktop\agro\agro 2024\"/>
    </mc:Choice>
  </mc:AlternateContent>
  <xr:revisionPtr revIDLastSave="0" documentId="13_ncr:1_{BA5E8C30-CD78-42D1-B41A-DA49DEB974A0}" xr6:coauthVersionLast="47" xr6:coauthVersionMax="47" xr10:uidLastSave="{00000000-0000-0000-0000-000000000000}"/>
  <bookViews>
    <workbookView xWindow="-120" yWindow="-120" windowWidth="29040" windowHeight="15720" firstSheet="29" activeTab="29" xr2:uid="{00000000-000D-0000-FFFF-FFFF00000000}"/>
  </bookViews>
  <sheets>
    <sheet name="VstupHlavička" sheetId="2" r:id="rId1"/>
    <sheet name="Hlavicka" sheetId="3" r:id="rId2"/>
    <sheet name="hk2017" sheetId="4" r:id="rId3"/>
    <sheet name="hk2016" sheetId="5" r:id="rId4"/>
    <sheet name="Osnova" sheetId="6" state="hidden" r:id="rId5"/>
    <sheet name="ANALYTIKAVUJ" sheetId="7" r:id="rId6"/>
    <sheet name="poznamky 2017" sheetId="8" r:id="rId7"/>
    <sheet name="SUVAHAVUJ" sheetId="9" r:id="rId8"/>
    <sheet name="CASH FLOW DU n" sheetId="10" r:id="rId9"/>
    <sheet name="Tranformacia" sheetId="31" state="hidden" r:id="rId10"/>
    <sheet name="HL KNIHA VYPOC" sheetId="11" state="hidden" r:id="rId11"/>
    <sheet name="SKNACE" sheetId="12" state="hidden" r:id="rId12"/>
    <sheet name="PrekladHlav" sheetId="13" state="hidden" r:id="rId13"/>
    <sheet name="List1 (2)" sheetId="14" state="hidden" r:id="rId14"/>
    <sheet name="suvaha_p" sheetId="15" state="hidden" r:id="rId15"/>
    <sheet name="vykaz_p" sheetId="16" state="hidden" r:id="rId16"/>
    <sheet name="S 002" sheetId="17" r:id="rId17"/>
    <sheet name="S 003" sheetId="18" r:id="rId18"/>
    <sheet name="S 004" sheetId="19" r:id="rId19"/>
    <sheet name="S 005" sheetId="20" r:id="rId20"/>
    <sheet name="S 006" sheetId="21" r:id="rId21"/>
    <sheet name="S 007" sheetId="22" r:id="rId22"/>
    <sheet name="S 008" sheetId="23" r:id="rId23"/>
    <sheet name="S 009" sheetId="24" r:id="rId24"/>
    <sheet name="VZS 010" sheetId="25" r:id="rId25"/>
    <sheet name="VZP 011" sheetId="26" r:id="rId26"/>
    <sheet name="VZP 012" sheetId="27" r:id="rId27"/>
    <sheet name="SUVAHAMUJ" sheetId="28" r:id="rId28"/>
    <sheet name="ANALYTIKA MUJ" sheetId="29" r:id="rId29"/>
    <sheet name="Poznamky DU MUJ" sheetId="30" r:id="rId30"/>
  </sheets>
  <externalReferences>
    <externalReference r:id="rId31"/>
    <externalReference r:id="rId32"/>
    <externalReference r:id="rId33"/>
    <externalReference r:id="rId34"/>
    <externalReference r:id="rId35"/>
    <externalReference r:id="rId36"/>
    <externalReference r:id="rId37"/>
    <externalReference r:id="rId38"/>
  </externalReferences>
  <definedNames>
    <definedName name="_DAT2">[1]Hárok1!#REF!</definedName>
    <definedName name="_Order1" hidden="1">0</definedName>
    <definedName name="_Order2" hidden="1">0</definedName>
    <definedName name="a.." hidden="1">0</definedName>
    <definedName name="a._PR._PS" hidden="1">0</definedName>
    <definedName name="AAA">'[2]hl kniha'!$A$3:$C$420</definedName>
    <definedName name="actual_year" localSheetId="9">#REF!</definedName>
    <definedName name="actual_year">#REF!</definedName>
    <definedName name="AREAS" localSheetId="9">#REF!</definedName>
    <definedName name="AREAS">#REF!</definedName>
    <definedName name="AS2DocOpenMode" hidden="1">"AS2DocumentEdit"</definedName>
    <definedName name="BBB">#REF!</definedName>
    <definedName name="COUNTIFTabulka" localSheetId="28">#REF!</definedName>
    <definedName name="COUNTIFTabulka" localSheetId="8">#REF!</definedName>
    <definedName name="COUNTIFTabulka" localSheetId="17">#REF!</definedName>
    <definedName name="COUNTIFTabulka" localSheetId="18">#REF!</definedName>
    <definedName name="COUNTIFTabulka" localSheetId="19">#REF!</definedName>
    <definedName name="COUNTIFTabulka" localSheetId="20">#REF!</definedName>
    <definedName name="COUNTIFTabulka" localSheetId="21">#REF!</definedName>
    <definedName name="COUNTIFTabulka" localSheetId="22">#REF!</definedName>
    <definedName name="COUNTIFTabulka" localSheetId="23">#REF!</definedName>
    <definedName name="COUNTIFTabulka" localSheetId="11">#REF!</definedName>
    <definedName name="COUNTIFTabulka" localSheetId="27">#REF!</definedName>
    <definedName name="COUNTIFTabulka" localSheetId="9">#REF!</definedName>
    <definedName name="COUNTIFTabulka" localSheetId="0">#REF!</definedName>
    <definedName name="COUNTIFTabulka" localSheetId="25">#REF!</definedName>
    <definedName name="COUNTIFTabulka" localSheetId="26">#REF!</definedName>
    <definedName name="COUNTIFTabulka" localSheetId="24">#REF!</definedName>
    <definedName name="COUNTIFTabulka">#REF!</definedName>
    <definedName name="DANOVE" localSheetId="9">#REF!</definedName>
    <definedName name="DANOVE">#REF!</definedName>
    <definedName name="Fedtaxtable" localSheetId="28">'[3]Tvorba vykazov'!#REF!</definedName>
    <definedName name="Fedtaxtable" localSheetId="8">'[3]Tvorba vykazov'!#REF!</definedName>
    <definedName name="Fedtaxtable" localSheetId="17">'[4]Tvorba vykazov'!#REF!</definedName>
    <definedName name="Fedtaxtable" localSheetId="18">'[4]Tvorba vykazov'!#REF!</definedName>
    <definedName name="Fedtaxtable" localSheetId="19">'[4]Tvorba vykazov'!#REF!</definedName>
    <definedName name="Fedtaxtable" localSheetId="20">'[4]Tvorba vykazov'!#REF!</definedName>
    <definedName name="Fedtaxtable" localSheetId="21">'[4]Tvorba vykazov'!#REF!</definedName>
    <definedName name="Fedtaxtable" localSheetId="22">'[4]Tvorba vykazov'!#REF!</definedName>
    <definedName name="Fedtaxtable" localSheetId="23">'[4]Tvorba vykazov'!#REF!</definedName>
    <definedName name="Fedtaxtable" localSheetId="11">'[3]Tvorba vykazov'!#REF!</definedName>
    <definedName name="Fedtaxtable" localSheetId="27">'[3]Tvorba vykazov'!#REF!</definedName>
    <definedName name="Fedtaxtable" localSheetId="9">'[3]Tvorba vykazov'!#REF!</definedName>
    <definedName name="Fedtaxtable" localSheetId="0">'[3]Tvorba vykazov'!#REF!</definedName>
    <definedName name="Fedtaxtable" localSheetId="25">'[4]Tvorba vykazov'!#REF!</definedName>
    <definedName name="Fedtaxtable" localSheetId="26">'[4]Tvorba vykazov'!#REF!</definedName>
    <definedName name="Fedtaxtable" localSheetId="24">'[4]Tvorba vykazov'!#REF!</definedName>
    <definedName name="Fedtaxtable">'[3]Tvorba vykazov'!#REF!</definedName>
    <definedName name="Choices_Wrapper" localSheetId="9">Tranformacia!Choices_Wrapper</definedName>
    <definedName name="Choices_Wrapper">[0]!Choices_Wrapper</definedName>
    <definedName name="KomentarFunkcieLEN" localSheetId="28">#REF!</definedName>
    <definedName name="KomentarFunkcieLEN" localSheetId="8">#REF!</definedName>
    <definedName name="KomentarFunkcieLEN" localSheetId="17">#REF!</definedName>
    <definedName name="KomentarFunkcieLEN" localSheetId="18">#REF!</definedName>
    <definedName name="KomentarFunkcieLEN" localSheetId="19">#REF!</definedName>
    <definedName name="KomentarFunkcieLEN" localSheetId="20">#REF!</definedName>
    <definedName name="KomentarFunkcieLEN" localSheetId="21">#REF!</definedName>
    <definedName name="KomentarFunkcieLEN" localSheetId="22">#REF!</definedName>
    <definedName name="KomentarFunkcieLEN" localSheetId="23">#REF!</definedName>
    <definedName name="KomentarFunkcieLEN" localSheetId="11">#REF!</definedName>
    <definedName name="KomentarFunkcieLEN" localSheetId="27">#REF!</definedName>
    <definedName name="KomentarFunkcieLEN" localSheetId="9">#REF!</definedName>
    <definedName name="KomentarFunkcieLEN" localSheetId="0">#REF!</definedName>
    <definedName name="KomentarFunkcieLEN" localSheetId="25">#REF!</definedName>
    <definedName name="KomentarFunkcieLEN" localSheetId="26">#REF!</definedName>
    <definedName name="KomentarFunkcieLEN" localSheetId="24">#REF!</definedName>
    <definedName name="KomentarFunkcieLEN">#REF!</definedName>
    <definedName name="KomentarFunkcieSEARCH" localSheetId="28">#REF!</definedName>
    <definedName name="KomentarFunkcieSEARCH" localSheetId="8">#REF!</definedName>
    <definedName name="KomentarFunkcieSEARCH" localSheetId="17">#REF!</definedName>
    <definedName name="KomentarFunkcieSEARCH" localSheetId="18">#REF!</definedName>
    <definedName name="KomentarFunkcieSEARCH" localSheetId="19">#REF!</definedName>
    <definedName name="KomentarFunkcieSEARCH" localSheetId="20">#REF!</definedName>
    <definedName name="KomentarFunkcieSEARCH" localSheetId="21">#REF!</definedName>
    <definedName name="KomentarFunkcieSEARCH" localSheetId="22">#REF!</definedName>
    <definedName name="KomentarFunkcieSEARCH" localSheetId="23">#REF!</definedName>
    <definedName name="KomentarFunkcieSEARCH" localSheetId="11">#REF!</definedName>
    <definedName name="KomentarFunkcieSEARCH" localSheetId="27">#REF!</definedName>
    <definedName name="KomentarFunkcieSEARCH" localSheetId="9">#REF!</definedName>
    <definedName name="KomentarFunkcieSEARCH" localSheetId="0">#REF!</definedName>
    <definedName name="KomentarFunkcieSEARCH" localSheetId="25">#REF!</definedName>
    <definedName name="KomentarFunkcieSEARCH" localSheetId="26">#REF!</definedName>
    <definedName name="KomentarFunkcieSEARCH" localSheetId="24">#REF!</definedName>
    <definedName name="KomentarFunkcieSEARCH">#REF!</definedName>
    <definedName name="last_year" localSheetId="9">#REF!</definedName>
    <definedName name="last_year">#REF!</definedName>
    <definedName name="legal_form" localSheetId="9">#REF!</definedName>
    <definedName name="legal_form">#REF!</definedName>
    <definedName name="name" localSheetId="9">#REF!</definedName>
    <definedName name="name">#REF!</definedName>
    <definedName name="_xlnm.Print_Area" localSheetId="8">'CASH FLOW DU n'!$A$1:$AW$119</definedName>
    <definedName name="_xlnm.Print_Area" localSheetId="3">'hk2016'!$A$1:$I$65</definedName>
    <definedName name="_xlnm.Print_Area" localSheetId="2">'hk2017'!$A$1:$I$80</definedName>
    <definedName name="_xlnm.Print_Area" localSheetId="1">Hlavicka!$H$1:$AQ$58</definedName>
    <definedName name="_xlnm.Print_Area" localSheetId="6">'poznamky 2017'!$A$1:$BB$1564</definedName>
    <definedName name="_xlnm.Print_Area" localSheetId="29">'Poznamky DU MUJ'!$A$1:$AX$206</definedName>
    <definedName name="_xlnm.Print_Area" localSheetId="16">'S 002'!$A$1:$GW$36</definedName>
    <definedName name="_xlnm.Print_Area" localSheetId="17">'S 003'!$A$1:$GW$36</definedName>
    <definedName name="_xlnm.Print_Area" localSheetId="18">'S 004'!$A$1:$GW$36</definedName>
    <definedName name="_xlnm.Print_Area" localSheetId="19">'S 005'!$A$1:$GW$36</definedName>
    <definedName name="_xlnm.Print_Area" localSheetId="20">'S 006'!$A$1:$GW$36</definedName>
    <definedName name="_xlnm.Print_Area" localSheetId="21">'S 007'!$A$1:$GW$36</definedName>
    <definedName name="_xlnm.Print_Area" localSheetId="22">'S 008'!$A$1:$GW$34</definedName>
    <definedName name="_xlnm.Print_Area" localSheetId="23">'S 009'!$A$1:$GW$34</definedName>
    <definedName name="_xlnm.Print_Area" localSheetId="27">SUVAHAMUJ!$A$1:$P$89</definedName>
    <definedName name="_xlnm.Print_Area" localSheetId="7">SUVAHAVUJ!$D$1:$X$209</definedName>
    <definedName name="_xlnm.Print_Area" localSheetId="25">'VZP 011'!$A$1:$GW$34</definedName>
    <definedName name="_xlnm.Print_Area" localSheetId="26">'VZP 012'!$A$1:$GW$146</definedName>
    <definedName name="_xlnm.Print_Area" localSheetId="24">'VZS 010'!$A$1:$GW$34</definedName>
    <definedName name="op">#REF!</definedName>
    <definedName name="Osnova" localSheetId="4">Osnova!$A$1:$G$293</definedName>
    <definedName name="Osnova">'HL KNIHA VYPOC'!$A$2:$C$421</definedName>
    <definedName name="Prvni" localSheetId="9">#REF!</definedName>
    <definedName name="Prvni">#REF!</definedName>
    <definedName name="S40INOD.?_PR.?_PS" hidden="1">0</definedName>
    <definedName name="S40KPPR.?_PR.?_PS" hidden="1">0</definedName>
    <definedName name="S40KPPR._PR._PS" hidden="1">0</definedName>
    <definedName name="S40MLEA.?_PR.?_PS" hidden="1">0</definedName>
    <definedName name="S40MLEAB.?_PR.?_PS" hidden="1">0</definedName>
    <definedName name="S40MMZD.?_PR.?_PS" hidden="1">0</definedName>
    <definedName name="S40MNAC.?NP1.?DRUH" hidden="1">0</definedName>
    <definedName name="S40MNAC.?NP1.?MENA" hidden="1">0</definedName>
    <definedName name="S40MNAC.?NP1.?NAZ" hidden="1">0</definedName>
    <definedName name="S40MNAC.?NP1.?OB2.?NP1.?OB15" hidden="1">0</definedName>
    <definedName name="S40MNAC.?NP2.?DRUH" hidden="1">0</definedName>
    <definedName name="S40MNAC.?NP2.?MENA" hidden="1">0</definedName>
    <definedName name="S40MNAC.?NP2.?NAZ" hidden="1">0</definedName>
    <definedName name="S40MNAC.?NP2.?OB2.?NP2.?OB15" hidden="1">0</definedName>
    <definedName name="S40MNAC.?NP3.?OB2.?NP3.?OB15" hidden="1">0</definedName>
    <definedName name="S40MNAC.?NP4.?DRUH" hidden="1">0</definedName>
    <definedName name="S40MNAC.?NP4.?MENA" hidden="1">0</definedName>
    <definedName name="S40MNAC.?NP4.?NAZ" hidden="1">0</definedName>
    <definedName name="S40MNAC.?NP4.?OB2.?NP4.?OB15" hidden="1">0</definedName>
    <definedName name="S40MNAC.?NP5.?DRUH" hidden="1">0</definedName>
    <definedName name="S40MNAC.?NP5.?MENA" hidden="1">0</definedName>
    <definedName name="S40MNAC.?NP5.?NAZ" hidden="1">0</definedName>
    <definedName name="S40MNAC.?NP5.?OB2.?NP5.?OB15" hidden="1">0</definedName>
    <definedName name="S40MNAC.NP3.DRUH" hidden="1">0</definedName>
    <definedName name="S40MNAC.NP3.JEDN" hidden="1">0</definedName>
    <definedName name="S40MNAC.NP3.TR" hidden="1">0</definedName>
    <definedName name="S40MSUO.?_PR.?_PS" hidden="1">0</definedName>
    <definedName name="S40MTRZ.?_PR.?_PS" hidden="1">0</definedName>
    <definedName name="S40MTRZ.?P1_P.?mena" hidden="1">0</definedName>
    <definedName name="S40MTRZ.?P1_P.?Nprod" hidden="1">0</definedName>
    <definedName name="S40MTRZ.?P1_P.?OB2.?P1_P.?OB15" hidden="1">0</definedName>
    <definedName name="S40MTRZ.?P1_PC.?OB2.?P1_PC.?OB15" hidden="1">0</definedName>
    <definedName name="S40MTRZ.?P2_P.?mena" hidden="1">0</definedName>
    <definedName name="S40MTRZ.?P2_P.?Nprod" hidden="1">0</definedName>
    <definedName name="S40MTRZ.?P2_P.?OB2.?P2_P.?OB15" hidden="1">0</definedName>
    <definedName name="S40MTRZ.?P2_PC.?OB2.?P2_PC.?OB15" hidden="1">0</definedName>
    <definedName name="S40MTRZ.?P3_P.?mena" hidden="1">0</definedName>
    <definedName name="S40MTRZ.?P3_P.?Nprod" hidden="1">0</definedName>
    <definedName name="S40MTRZ.?P3_P.?OB2.?P3_P.?OB15" hidden="1">0</definedName>
    <definedName name="S40MTRZ.?P3_PC.?OB2.?P3_PC.?OB15" hidden="1">0</definedName>
    <definedName name="S40MTRZ.?P4_P.?mena" hidden="1">0</definedName>
    <definedName name="S40MTRZ.?P4_P.?Nprod" hidden="1">0</definedName>
    <definedName name="S40MTRZ.?P4_P.?OB2.?P4_P.?OB15" hidden="1">0</definedName>
    <definedName name="S40MTRZ.?P4_PC.?OB2.?P4_PC.?OB15" hidden="1">0</definedName>
    <definedName name="S40MTRZ.?P5_P.?mena" hidden="1">0</definedName>
    <definedName name="S40MTRZ.?P5_P.?Nprod" hidden="1">0</definedName>
    <definedName name="S40MTRZ.?P5_P.?OB2.?P5_P.?OB15" hidden="1">0</definedName>
    <definedName name="S40MTRZ.?P5_PC.?OB2.?P5_PC.?OB15" hidden="1">0</definedName>
    <definedName name="SI_diskontovane_PT_V" localSheetId="9">#REF!</definedName>
    <definedName name="SI_diskontovane_PT_V">#REF!</definedName>
    <definedName name="TabTriedy">[5]!Tabuľka2[#All]</definedName>
    <definedName name="taxtable" localSheetId="28">#REF!</definedName>
    <definedName name="taxtable" localSheetId="8">#REF!</definedName>
    <definedName name="taxtable" localSheetId="17">#REF!</definedName>
    <definedName name="taxtable" localSheetId="18">#REF!</definedName>
    <definedName name="taxtable" localSheetId="19">#REF!</definedName>
    <definedName name="taxtable" localSheetId="20">#REF!</definedName>
    <definedName name="taxtable" localSheetId="21">#REF!</definedName>
    <definedName name="taxtable" localSheetId="22">#REF!</definedName>
    <definedName name="taxtable" localSheetId="23">#REF!</definedName>
    <definedName name="taxtable" localSheetId="11">#REF!</definedName>
    <definedName name="taxtable" localSheetId="27">#REF!</definedName>
    <definedName name="taxtable" localSheetId="9">#REF!</definedName>
    <definedName name="taxtable" localSheetId="0">#REF!</definedName>
    <definedName name="taxtable" localSheetId="25">#REF!</definedName>
    <definedName name="taxtable" localSheetId="26">#REF!</definedName>
    <definedName name="taxtable" localSheetId="24">#REF!</definedName>
    <definedName name="taxtable">#REF!</definedName>
    <definedName name="VS_doplňkové_údaje_pro_export_N" localSheetId="9">#REF!</definedName>
    <definedName name="VS_doplňkové_údaje_pro_export_N">#REF!</definedName>
    <definedName name="VS_doplňkové_údaje_pro_export_V" localSheetId="9">#REF!</definedName>
    <definedName name="VS_doplňkové_údaje_pro_export_V">#REF!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5" l="1"/>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DE2" i="17" l="1"/>
  <c r="AT2" i="17"/>
  <c r="C5" i="2"/>
  <c r="AH579" i="8"/>
  <c r="AA579" i="8"/>
  <c r="T579" i="8"/>
  <c r="AN166" i="30"/>
  <c r="AN37" i="30" l="1"/>
  <c r="AN78" i="30"/>
  <c r="AN111" i="30"/>
  <c r="F246" i="31"/>
  <c r="E246" i="31"/>
  <c r="D246" i="31"/>
  <c r="C246" i="31"/>
  <c r="F238" i="31"/>
  <c r="E238" i="31"/>
  <c r="D238" i="31"/>
  <c r="C238" i="31"/>
  <c r="F231" i="31"/>
  <c r="E231" i="31"/>
  <c r="D231" i="31"/>
  <c r="C231" i="31"/>
  <c r="A231" i="31"/>
  <c r="A232" i="31" s="1"/>
  <c r="A233" i="31" s="1"/>
  <c r="A234" i="31" s="1"/>
  <c r="A235" i="31" s="1"/>
  <c r="C229" i="31"/>
  <c r="A219" i="31"/>
  <c r="A220" i="31" s="1"/>
  <c r="A221" i="31" s="1"/>
  <c r="A222" i="31" s="1"/>
  <c r="A223" i="31" s="1"/>
  <c r="A224" i="31" s="1"/>
  <c r="A225" i="31" s="1"/>
  <c r="A226" i="31" s="1"/>
  <c r="C218" i="31"/>
  <c r="C177" i="31"/>
  <c r="C161" i="31"/>
  <c r="C117" i="31"/>
  <c r="A96" i="31"/>
  <c r="A97" i="31" s="1"/>
  <c r="A98" i="31" s="1"/>
  <c r="A99" i="31" s="1"/>
  <c r="A100" i="31" s="1"/>
  <c r="A101" i="31" s="1"/>
  <c r="A102" i="31" s="1"/>
  <c r="A103" i="31" s="1"/>
  <c r="A104" i="31" s="1"/>
  <c r="A105" i="31" s="1"/>
  <c r="A106" i="31" s="1"/>
  <c r="A107" i="31" s="1"/>
  <c r="A108" i="31" s="1"/>
  <c r="A109" i="31" s="1"/>
  <c r="A110" i="31" s="1"/>
  <c r="A111" i="31" s="1"/>
  <c r="A112" i="31" s="1"/>
  <c r="A113"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3" i="31" s="1"/>
  <c r="A144" i="31" s="1"/>
  <c r="A145" i="31" s="1"/>
  <c r="A146" i="31" s="1"/>
  <c r="A147" i="31" s="1"/>
  <c r="A148" i="31" s="1"/>
  <c r="A149" i="31" s="1"/>
  <c r="A150" i="31" s="1"/>
  <c r="A151" i="31" s="1"/>
  <c r="A152" i="31" s="1"/>
  <c r="A153" i="31" s="1"/>
  <c r="A154" i="31" s="1"/>
  <c r="A155" i="31" s="1"/>
  <c r="A156" i="31" s="1"/>
  <c r="A157" i="31" s="1"/>
  <c r="A158" i="31" s="1"/>
  <c r="A162" i="31" s="1"/>
  <c r="A163" i="31" s="1"/>
  <c r="A164" i="31" s="1"/>
  <c r="A165" i="31" s="1"/>
  <c r="A166" i="31" s="1"/>
  <c r="A167" i="31" s="1"/>
  <c r="A168" i="31" s="1"/>
  <c r="A169" i="31" s="1"/>
  <c r="A170" i="31" s="1"/>
  <c r="A171" i="31" s="1"/>
  <c r="A172" i="31" s="1"/>
  <c r="A173" i="31" s="1"/>
  <c r="A174" i="31" s="1"/>
  <c r="A178" i="31" s="1"/>
  <c r="C94" i="31"/>
  <c r="F88" i="31"/>
  <c r="E88" i="31"/>
  <c r="F86" i="31"/>
  <c r="E86" i="31"/>
  <c r="F85" i="31"/>
  <c r="E85" i="31"/>
  <c r="F83" i="31"/>
  <c r="E83" i="31"/>
  <c r="F82" i="31"/>
  <c r="E82" i="31"/>
  <c r="F81" i="31"/>
  <c r="E81" i="31"/>
  <c r="F80" i="31"/>
  <c r="E80" i="31"/>
  <c r="F74" i="31"/>
  <c r="E74" i="31"/>
  <c r="F73" i="31"/>
  <c r="E73" i="31"/>
  <c r="F72" i="31"/>
  <c r="E72" i="31"/>
  <c r="E233" i="31" s="1"/>
  <c r="F71" i="31"/>
  <c r="E71" i="31"/>
  <c r="F70" i="31"/>
  <c r="E70" i="31"/>
  <c r="F69" i="31"/>
  <c r="E69" i="31"/>
  <c r="F68" i="31"/>
  <c r="E68" i="31"/>
  <c r="F67" i="31"/>
  <c r="E67" i="31"/>
  <c r="F66" i="31"/>
  <c r="E66" i="31"/>
  <c r="F65" i="31"/>
  <c r="E65" i="31"/>
  <c r="F64" i="31"/>
  <c r="E64" i="31"/>
  <c r="F63" i="31"/>
  <c r="E63" i="31"/>
  <c r="F62" i="31"/>
  <c r="E62" i="31"/>
  <c r="F61" i="31"/>
  <c r="E61" i="31"/>
  <c r="A60" i="31"/>
  <c r="F59" i="31"/>
  <c r="E59" i="31"/>
  <c r="F58" i="31"/>
  <c r="E58" i="31"/>
  <c r="A56" i="31"/>
  <c r="C55" i="31"/>
  <c r="F53" i="31"/>
  <c r="E53" i="31"/>
  <c r="F52" i="31"/>
  <c r="E52" i="31"/>
  <c r="F51" i="31"/>
  <c r="E51" i="31"/>
  <c r="F50" i="31"/>
  <c r="F49" i="31" s="1"/>
  <c r="E50" i="31"/>
  <c r="F48" i="31"/>
  <c r="E48" i="31"/>
  <c r="F47" i="31"/>
  <c r="E47" i="31"/>
  <c r="F46" i="31"/>
  <c r="E46" i="31"/>
  <c r="F45" i="31"/>
  <c r="E45" i="31"/>
  <c r="F44" i="31"/>
  <c r="E44" i="31"/>
  <c r="F43" i="31"/>
  <c r="E43" i="31"/>
  <c r="F42" i="31"/>
  <c r="E42" i="31"/>
  <c r="F41" i="31"/>
  <c r="E41" i="31"/>
  <c r="F40" i="31"/>
  <c r="E40" i="31"/>
  <c r="F39" i="31"/>
  <c r="E39" i="31"/>
  <c r="F38" i="31"/>
  <c r="E38" i="31"/>
  <c r="F37" i="31"/>
  <c r="E37" i="31"/>
  <c r="F35" i="31"/>
  <c r="E35" i="31"/>
  <c r="F34" i="31"/>
  <c r="F113" i="31" s="1"/>
  <c r="E34" i="31"/>
  <c r="E113" i="31" s="1"/>
  <c r="F32" i="31"/>
  <c r="E32" i="31"/>
  <c r="F31" i="31"/>
  <c r="E31" i="31"/>
  <c r="F30" i="31"/>
  <c r="E30" i="31"/>
  <c r="F28" i="31"/>
  <c r="E28" i="31"/>
  <c r="F27" i="31"/>
  <c r="E27" i="31"/>
  <c r="F25" i="31"/>
  <c r="E25" i="31"/>
  <c r="F24" i="31"/>
  <c r="E24" i="31"/>
  <c r="F23" i="31"/>
  <c r="E23" i="31"/>
  <c r="F22" i="31"/>
  <c r="E22" i="31"/>
  <c r="F21" i="31"/>
  <c r="E21" i="31"/>
  <c r="F18" i="31"/>
  <c r="E18" i="31"/>
  <c r="F17" i="31"/>
  <c r="E17" i="31"/>
  <c r="F16" i="31"/>
  <c r="E16" i="31"/>
  <c r="F15" i="31"/>
  <c r="E15" i="31"/>
  <c r="F14" i="31"/>
  <c r="E14" i="31"/>
  <c r="F13" i="31"/>
  <c r="E13" i="31"/>
  <c r="F12" i="31"/>
  <c r="E12" i="31"/>
  <c r="F11" i="31"/>
  <c r="E11" i="31"/>
  <c r="F10" i="31"/>
  <c r="E10" i="31"/>
  <c r="F9" i="31"/>
  <c r="E9" i="31"/>
  <c r="F8" i="31"/>
  <c r="E8" i="31"/>
  <c r="F7" i="31"/>
  <c r="E7" i="31"/>
  <c r="F6" i="31"/>
  <c r="E6" i="31"/>
  <c r="D3" i="31"/>
  <c r="E3" i="31" s="1"/>
  <c r="F36" i="31" l="1"/>
  <c r="E36" i="31"/>
  <c r="F5" i="31"/>
  <c r="F147" i="31" s="1"/>
  <c r="F143" i="31"/>
  <c r="F20" i="31"/>
  <c r="F123" i="31" s="1"/>
  <c r="E167" i="31"/>
  <c r="E79" i="31"/>
  <c r="E84" i="31"/>
  <c r="F145" i="31"/>
  <c r="E5" i="31"/>
  <c r="F144" i="31"/>
  <c r="E49" i="31"/>
  <c r="E143" i="31" s="1"/>
  <c r="F167" i="31"/>
  <c r="F79" i="31"/>
  <c r="F84" i="31"/>
  <c r="F33" i="31"/>
  <c r="E20" i="31"/>
  <c r="E123" i="31" s="1"/>
  <c r="E57" i="31"/>
  <c r="E90" i="31" s="1"/>
  <c r="F78" i="31"/>
  <c r="F77" i="31"/>
  <c r="E97" i="31"/>
  <c r="E77" i="31"/>
  <c r="F103" i="31"/>
  <c r="F101" i="31"/>
  <c r="F108" i="31"/>
  <c r="F99" i="31"/>
  <c r="F98" i="31"/>
  <c r="E144" i="31"/>
  <c r="E119" i="31"/>
  <c r="E229" i="31"/>
  <c r="E218" i="31"/>
  <c r="E177" i="31"/>
  <c r="E161" i="31"/>
  <c r="E55" i="31"/>
  <c r="E117" i="31"/>
  <c r="E94" i="31"/>
  <c r="F3" i="31"/>
  <c r="F57" i="31"/>
  <c r="F198" i="31"/>
  <c r="F170" i="31"/>
  <c r="F128" i="31"/>
  <c r="E76" i="31"/>
  <c r="E169" i="31" s="1"/>
  <c r="E173" i="31" s="1"/>
  <c r="E78" i="31"/>
  <c r="E91" i="31"/>
  <c r="F95" i="31"/>
  <c r="F114" i="31" s="1"/>
  <c r="E145" i="31"/>
  <c r="F171" i="31"/>
  <c r="F19" i="31"/>
  <c r="D229" i="31"/>
  <c r="D218" i="31"/>
  <c r="D177" i="31"/>
  <c r="D161" i="31"/>
  <c r="D55" i="31"/>
  <c r="F233" i="31"/>
  <c r="F97" i="31"/>
  <c r="F104" i="31" s="1"/>
  <c r="F76" i="31"/>
  <c r="F169" i="31" s="1"/>
  <c r="F173" i="31" s="1"/>
  <c r="F91" i="31"/>
  <c r="F105" i="31"/>
  <c r="E19" i="31"/>
  <c r="E26" i="31"/>
  <c r="E29" i="31"/>
  <c r="E33" i="31"/>
  <c r="E222" i="31"/>
  <c r="E223" i="31"/>
  <c r="E190" i="31"/>
  <c r="E140" i="31"/>
  <c r="E118" i="31"/>
  <c r="E120" i="31"/>
  <c r="F146" i="31"/>
  <c r="F26" i="31"/>
  <c r="F29" i="31"/>
  <c r="F223" i="31"/>
  <c r="F222" i="31"/>
  <c r="F148" i="31"/>
  <c r="F242" i="31"/>
  <c r="F190" i="31"/>
  <c r="F109" i="31"/>
  <c r="F100" i="31"/>
  <c r="E198" i="31"/>
  <c r="E171" i="31"/>
  <c r="E170" i="31"/>
  <c r="E128" i="31"/>
  <c r="D94" i="31"/>
  <c r="D117" i="31"/>
  <c r="F120" i="31"/>
  <c r="F140" i="31"/>
  <c r="E148" i="31"/>
  <c r="A239" i="31"/>
  <c r="A240" i="31" s="1"/>
  <c r="A241" i="31" s="1"/>
  <c r="A242" i="31" s="1"/>
  <c r="A243" i="31" s="1"/>
  <c r="A236" i="31"/>
  <c r="A237" i="31" s="1"/>
  <c r="A238" i="31" s="1"/>
  <c r="F110" i="31" l="1"/>
  <c r="F4" i="31"/>
  <c r="E4" i="31"/>
  <c r="E202" i="31" s="1"/>
  <c r="F118" i="31"/>
  <c r="F180" i="31"/>
  <c r="E147" i="31"/>
  <c r="F138" i="31"/>
  <c r="F209" i="31"/>
  <c r="F201" i="31"/>
  <c r="E146" i="31"/>
  <c r="F187" i="31"/>
  <c r="E209" i="31"/>
  <c r="F132" i="31"/>
  <c r="F136" i="31"/>
  <c r="F135" i="31"/>
  <c r="F193" i="31"/>
  <c r="F106" i="31"/>
  <c r="F137" i="31"/>
  <c r="F205" i="31"/>
  <c r="F119" i="31"/>
  <c r="F124" i="31"/>
  <c r="F202" i="31"/>
  <c r="F203" i="31"/>
  <c r="E134" i="31"/>
  <c r="E187" i="31"/>
  <c r="E180" i="31"/>
  <c r="E166" i="31"/>
  <c r="E208" i="31" s="1"/>
  <c r="E137" i="31"/>
  <c r="E138" i="31"/>
  <c r="E136" i="31"/>
  <c r="E191" i="31"/>
  <c r="E124" i="31"/>
  <c r="E75" i="31"/>
  <c r="E168" i="31" s="1"/>
  <c r="E205" i="31"/>
  <c r="E201" i="31"/>
  <c r="E132" i="31"/>
  <c r="E135" i="31"/>
  <c r="E133" i="31"/>
  <c r="F234" i="31"/>
  <c r="F229" i="31"/>
  <c r="F218" i="31"/>
  <c r="F177" i="31"/>
  <c r="F161" i="31"/>
  <c r="F55" i="31"/>
  <c r="F117" i="31"/>
  <c r="F94" i="31"/>
  <c r="E221" i="31"/>
  <c r="E237" i="31" s="1"/>
  <c r="F166" i="31"/>
  <c r="F90" i="31"/>
  <c r="F75" i="31"/>
  <c r="F221" i="31"/>
  <c r="F237" i="31" s="1"/>
  <c r="E203" i="31" l="1"/>
  <c r="F191" i="31"/>
  <c r="F134" i="31"/>
  <c r="F133" i="31"/>
  <c r="E193" i="31"/>
  <c r="E184" i="31"/>
  <c r="E87" i="31"/>
  <c r="E89" i="31" s="1"/>
  <c r="E230" i="31" s="1"/>
  <c r="E232" i="31" s="1"/>
  <c r="E235" i="31" s="1"/>
  <c r="E183" i="31"/>
  <c r="F183" i="31"/>
  <c r="F184" i="31"/>
  <c r="F208" i="31"/>
  <c r="F168" i="31"/>
  <c r="F87" i="31"/>
  <c r="F89" i="31" s="1"/>
  <c r="E165" i="31" l="1"/>
  <c r="E188" i="31" s="1"/>
  <c r="E96" i="31"/>
  <c r="E162" i="31"/>
  <c r="E139" i="31"/>
  <c r="E163" i="31"/>
  <c r="E174" i="31"/>
  <c r="E179" i="31" s="1"/>
  <c r="E164" i="31"/>
  <c r="E181" i="31" s="1"/>
  <c r="E219" i="31"/>
  <c r="E141" i="31"/>
  <c r="E207" i="31"/>
  <c r="E152" i="31"/>
  <c r="E158" i="31" s="1"/>
  <c r="E142" i="31"/>
  <c r="E150" i="31"/>
  <c r="E151" i="31"/>
  <c r="E149" i="31"/>
  <c r="E196" i="31" s="1"/>
  <c r="E200" i="31"/>
  <c r="E199" i="31" s="1"/>
  <c r="F230" i="31"/>
  <c r="F174" i="31"/>
  <c r="F162" i="31"/>
  <c r="F165" i="31"/>
  <c r="F188" i="31" s="1"/>
  <c r="F164" i="31"/>
  <c r="F96" i="31"/>
  <c r="F163" i="31"/>
  <c r="F139" i="31"/>
  <c r="E197" i="31"/>
  <c r="E189" i="31" l="1"/>
  <c r="E186" i="31" s="1"/>
  <c r="E182" i="31"/>
  <c r="E194" i="31"/>
  <c r="E195" i="31"/>
  <c r="F102" i="31"/>
  <c r="F107" i="31"/>
  <c r="F111" i="31" s="1"/>
  <c r="F197" i="31"/>
  <c r="F179" i="31"/>
  <c r="E204" i="31"/>
  <c r="F232" i="31"/>
  <c r="F235" i="31" s="1"/>
  <c r="F239" i="31" s="1"/>
  <c r="F240" i="31" s="1"/>
  <c r="E185" i="31"/>
  <c r="F200" i="31"/>
  <c r="F199" i="31" s="1"/>
  <c r="F181" i="31"/>
  <c r="F189" i="31"/>
  <c r="F185" i="31" s="1"/>
  <c r="F182" i="31"/>
  <c r="E178" i="31"/>
  <c r="F219" i="31"/>
  <c r="F141" i="31"/>
  <c r="F152" i="31"/>
  <c r="F158" i="31" s="1"/>
  <c r="F151" i="31"/>
  <c r="F149" i="31"/>
  <c r="F196" i="31" s="1"/>
  <c r="F142" i="31"/>
  <c r="F207" i="31"/>
  <c r="F150" i="31"/>
  <c r="F186" i="31" l="1"/>
  <c r="F204" i="31"/>
  <c r="F112" i="31"/>
  <c r="F178" i="31"/>
  <c r="F194" i="31"/>
  <c r="F195" i="31"/>
  <c r="FC4" i="17" l="1"/>
  <c r="FC4" i="18" s="1"/>
  <c r="AD111" i="30"/>
  <c r="AD78" i="30"/>
  <c r="C78" i="30"/>
  <c r="AD37" i="30"/>
  <c r="AD166" i="30"/>
  <c r="C111" i="30"/>
  <c r="M181" i="29"/>
  <c r="L181" i="29"/>
  <c r="R50" i="28"/>
  <c r="Q50" i="28"/>
  <c r="N48" i="28"/>
  <c r="P48" i="28" s="1"/>
  <c r="E48" i="28"/>
  <c r="G48" i="28" s="1"/>
  <c r="Q48" i="28" s="1"/>
  <c r="N38" i="28"/>
  <c r="P38" i="28" s="1"/>
  <c r="E38" i="28"/>
  <c r="G38" i="28" s="1"/>
  <c r="N25" i="28"/>
  <c r="E25" i="28"/>
  <c r="L23" i="28"/>
  <c r="P23" i="28" s="1"/>
  <c r="R23" i="28" s="1"/>
  <c r="C23" i="28"/>
  <c r="G23" i="28" s="1"/>
  <c r="Q23" i="28" s="1"/>
  <c r="M21" i="28"/>
  <c r="D21" i="28"/>
  <c r="N20" i="28"/>
  <c r="E20" i="28"/>
  <c r="N19" i="28"/>
  <c r="E19" i="28"/>
  <c r="M17" i="28"/>
  <c r="D17" i="28"/>
  <c r="N16" i="28"/>
  <c r="L16" i="28"/>
  <c r="E16" i="28"/>
  <c r="C16" i="28"/>
  <c r="N13" i="28"/>
  <c r="L13" i="28"/>
  <c r="E13" i="28"/>
  <c r="C13" i="28"/>
  <c r="N12" i="28"/>
  <c r="E12" i="28"/>
  <c r="M10" i="28"/>
  <c r="D10" i="28"/>
  <c r="N8" i="28"/>
  <c r="E8" i="28"/>
  <c r="DE2" i="27"/>
  <c r="CC33" i="26"/>
  <c r="CC32" i="26"/>
  <c r="CC31" i="26"/>
  <c r="CC30" i="26"/>
  <c r="CC29" i="26"/>
  <c r="CC28" i="26"/>
  <c r="DE2" i="26"/>
  <c r="CC33" i="25"/>
  <c r="CC32" i="25"/>
  <c r="CC31" i="25"/>
  <c r="CC30" i="25"/>
  <c r="CC29" i="25"/>
  <c r="CC28" i="25"/>
  <c r="DE2" i="25"/>
  <c r="CC33" i="24"/>
  <c r="CC32" i="24"/>
  <c r="CC31" i="24"/>
  <c r="CC30" i="24"/>
  <c r="CC29" i="24"/>
  <c r="CC28" i="24"/>
  <c r="CC27" i="24"/>
  <c r="DE2" i="24"/>
  <c r="CC33" i="23"/>
  <c r="CC32" i="23"/>
  <c r="CC31" i="23"/>
  <c r="CC30" i="23"/>
  <c r="CC29" i="23"/>
  <c r="CC28" i="23"/>
  <c r="CC27" i="23"/>
  <c r="DE2" i="23"/>
  <c r="CC34" i="22"/>
  <c r="CC33" i="22"/>
  <c r="CC32" i="22"/>
  <c r="CC31" i="22"/>
  <c r="CC30" i="22"/>
  <c r="CC29" i="22"/>
  <c r="CC28" i="22"/>
  <c r="CC27" i="22"/>
  <c r="CC26" i="22"/>
  <c r="DE2" i="22"/>
  <c r="DJ6" i="18"/>
  <c r="DJ6" i="21" s="1"/>
  <c r="AY5" i="18"/>
  <c r="AY5" i="21" s="1"/>
  <c r="DE2" i="18"/>
  <c r="DE2" i="21"/>
  <c r="AT2" i="27"/>
  <c r="G13" i="28" l="1"/>
  <c r="Q13" i="28" s="1"/>
  <c r="M14" i="28"/>
  <c r="P13" i="28"/>
  <c r="R13" i="28" s="1"/>
  <c r="P16" i="28"/>
  <c r="R16" i="28" s="1"/>
  <c r="G16" i="28"/>
  <c r="Q16" i="28" s="1"/>
  <c r="D14" i="28"/>
  <c r="FC4" i="22"/>
  <c r="EN24" i="22" s="1"/>
  <c r="EN5" i="23" s="1"/>
  <c r="EN5" i="24" s="1"/>
  <c r="EN6" i="25" s="1"/>
  <c r="FC4" i="19"/>
  <c r="FC4" i="21"/>
  <c r="FC4" i="20"/>
  <c r="R38" i="28"/>
  <c r="DJ6" i="22"/>
  <c r="DE2" i="19"/>
  <c r="DE2" i="20"/>
  <c r="AY5" i="20"/>
  <c r="DJ6" i="20"/>
  <c r="AT2" i="21"/>
  <c r="AT2" i="19"/>
  <c r="AY5" i="22"/>
  <c r="AY5" i="19"/>
  <c r="DJ6" i="19"/>
  <c r="AT2" i="20"/>
  <c r="AT2" i="18"/>
  <c r="AT2" i="22"/>
  <c r="AT2" i="23"/>
  <c r="AT2" i="24"/>
  <c r="AT2" i="25"/>
  <c r="AT2" i="26"/>
  <c r="Q38" i="28"/>
  <c r="C37" i="30"/>
  <c r="C166" i="30"/>
  <c r="R48" i="28"/>
  <c r="EN6" i="27" l="1"/>
  <c r="EN6" i="26"/>
  <c r="A421" i="11" l="1"/>
  <c r="J421" i="11" s="1"/>
  <c r="J420" i="11" s="1"/>
  <c r="A418" i="11"/>
  <c r="H418" i="11" s="1"/>
  <c r="A417" i="11"/>
  <c r="A413" i="11"/>
  <c r="H413" i="11" s="1"/>
  <c r="A412" i="11"/>
  <c r="E412" i="11" s="1"/>
  <c r="A409" i="11"/>
  <c r="H409" i="11" s="1"/>
  <c r="A408" i="11"/>
  <c r="J408" i="11" s="1"/>
  <c r="A407" i="11"/>
  <c r="A406" i="11"/>
  <c r="J406" i="11" s="1"/>
  <c r="H405" i="11"/>
  <c r="A405" i="11"/>
  <c r="J404" i="11"/>
  <c r="I404" i="11"/>
  <c r="H404" i="11"/>
  <c r="F404" i="11"/>
  <c r="E404" i="11"/>
  <c r="D404" i="11"/>
  <c r="A401" i="11"/>
  <c r="A400" i="11"/>
  <c r="H400" i="11" s="1"/>
  <c r="A397" i="11"/>
  <c r="I397" i="11" s="1"/>
  <c r="A396" i="11"/>
  <c r="J396" i="11" s="1"/>
  <c r="A395" i="11"/>
  <c r="A394" i="11"/>
  <c r="F394" i="11" s="1"/>
  <c r="A393" i="11"/>
  <c r="I393" i="11" s="1"/>
  <c r="F392" i="11"/>
  <c r="A392" i="11"/>
  <c r="J392" i="11" s="1"/>
  <c r="A391" i="11"/>
  <c r="A390" i="11"/>
  <c r="F390" i="11" s="1"/>
  <c r="J389" i="11"/>
  <c r="I389" i="11"/>
  <c r="H389" i="11"/>
  <c r="F389" i="11"/>
  <c r="E389" i="11"/>
  <c r="D389" i="11"/>
  <c r="A386" i="11"/>
  <c r="A385" i="11"/>
  <c r="J385" i="11" s="1"/>
  <c r="J384" i="11"/>
  <c r="A384" i="11"/>
  <c r="F384" i="11" s="1"/>
  <c r="A383" i="11"/>
  <c r="A382" i="11"/>
  <c r="A381" i="11"/>
  <c r="H381" i="11" s="1"/>
  <c r="A378" i="11"/>
  <c r="A377" i="11"/>
  <c r="F377" i="11" s="1"/>
  <c r="A376" i="11"/>
  <c r="E376" i="11" s="1"/>
  <c r="A375" i="11"/>
  <c r="J375" i="11" s="1"/>
  <c r="A374" i="11"/>
  <c r="A373" i="11"/>
  <c r="F373" i="11" s="1"/>
  <c r="J372" i="11"/>
  <c r="I372" i="11"/>
  <c r="H372" i="11"/>
  <c r="F372" i="11"/>
  <c r="E372" i="11"/>
  <c r="D372" i="11"/>
  <c r="A369" i="11"/>
  <c r="A368" i="11"/>
  <c r="H368" i="11" s="1"/>
  <c r="A367" i="11"/>
  <c r="H367" i="11" s="1"/>
  <c r="A366" i="11"/>
  <c r="J365" i="11"/>
  <c r="I365" i="11"/>
  <c r="H365" i="11"/>
  <c r="F365" i="11"/>
  <c r="E365" i="11"/>
  <c r="D365" i="11"/>
  <c r="A362" i="11"/>
  <c r="H362" i="11" s="1"/>
  <c r="F361" i="11"/>
  <c r="A361" i="11"/>
  <c r="J361" i="11" s="1"/>
  <c r="F360" i="11"/>
  <c r="E360" i="11"/>
  <c r="A360" i="11"/>
  <c r="H360" i="11" s="1"/>
  <c r="A359" i="11"/>
  <c r="J359" i="11" s="1"/>
  <c r="J358" i="11"/>
  <c r="I358" i="11"/>
  <c r="H358" i="11"/>
  <c r="F358" i="11"/>
  <c r="E358" i="11"/>
  <c r="D358" i="11"/>
  <c r="J356" i="11"/>
  <c r="I356" i="11"/>
  <c r="H356" i="11"/>
  <c r="F356" i="11"/>
  <c r="E356" i="11"/>
  <c r="D356" i="11"/>
  <c r="J355" i="11"/>
  <c r="I355" i="11"/>
  <c r="H355" i="11"/>
  <c r="F355" i="11"/>
  <c r="E355" i="11"/>
  <c r="D355" i="11"/>
  <c r="A354" i="11"/>
  <c r="I354" i="11" s="1"/>
  <c r="A353" i="11"/>
  <c r="F353" i="11" s="1"/>
  <c r="A352" i="11"/>
  <c r="F352" i="11" s="1"/>
  <c r="J351" i="11"/>
  <c r="I351" i="11"/>
  <c r="H351" i="11"/>
  <c r="F351" i="11"/>
  <c r="E351" i="11"/>
  <c r="D351" i="11"/>
  <c r="A347" i="11"/>
  <c r="I346" i="11"/>
  <c r="D346" i="11"/>
  <c r="A346" i="11"/>
  <c r="A345" i="11"/>
  <c r="H345" i="11" s="1"/>
  <c r="A344" i="11"/>
  <c r="F344" i="11" s="1"/>
  <c r="A343" i="11"/>
  <c r="H343" i="11" s="1"/>
  <c r="A342" i="11"/>
  <c r="D342" i="11" s="1"/>
  <c r="A341" i="11"/>
  <c r="E341" i="11" s="1"/>
  <c r="A340" i="11"/>
  <c r="J340" i="11" s="1"/>
  <c r="A337" i="11"/>
  <c r="E337" i="11" s="1"/>
  <c r="H336" i="11"/>
  <c r="F336" i="11"/>
  <c r="A336" i="11"/>
  <c r="I336" i="11" s="1"/>
  <c r="A335" i="11"/>
  <c r="E335" i="11" s="1"/>
  <c r="A334" i="11"/>
  <c r="J334" i="11" s="1"/>
  <c r="A333" i="11"/>
  <c r="E333" i="11" s="1"/>
  <c r="J332" i="11"/>
  <c r="I332" i="11"/>
  <c r="H332" i="11"/>
  <c r="F332" i="11"/>
  <c r="E332" i="11"/>
  <c r="D332" i="11"/>
  <c r="A329" i="11"/>
  <c r="I329" i="11" s="1"/>
  <c r="A328" i="11"/>
  <c r="E328" i="11" s="1"/>
  <c r="H325" i="11"/>
  <c r="A325" i="11"/>
  <c r="I325" i="11" s="1"/>
  <c r="A324" i="11"/>
  <c r="E324" i="11" s="1"/>
  <c r="A323" i="11"/>
  <c r="J323" i="11" s="1"/>
  <c r="A322" i="11"/>
  <c r="E322" i="11" s="1"/>
  <c r="J321" i="11"/>
  <c r="I321" i="11"/>
  <c r="H321" i="11"/>
  <c r="F321" i="11"/>
  <c r="E321" i="11"/>
  <c r="D321" i="11"/>
  <c r="A320" i="11"/>
  <c r="I320" i="11" s="1"/>
  <c r="A319" i="11"/>
  <c r="E319" i="11" s="1"/>
  <c r="I318" i="11"/>
  <c r="F318" i="11"/>
  <c r="A318" i="11"/>
  <c r="J318" i="11" s="1"/>
  <c r="A317" i="11"/>
  <c r="E317" i="11" s="1"/>
  <c r="J316" i="11"/>
  <c r="I316" i="11"/>
  <c r="H316" i="11"/>
  <c r="F316" i="11"/>
  <c r="E316" i="11"/>
  <c r="D316" i="11"/>
  <c r="H313" i="11"/>
  <c r="D313" i="11"/>
  <c r="A313" i="11"/>
  <c r="I313" i="11" s="1"/>
  <c r="A312" i="11"/>
  <c r="E312" i="11" s="1"/>
  <c r="A311" i="11"/>
  <c r="H311" i="11" s="1"/>
  <c r="A310" i="11"/>
  <c r="J310" i="11" s="1"/>
  <c r="J309" i="11"/>
  <c r="I309" i="11"/>
  <c r="H309" i="11"/>
  <c r="F309" i="11"/>
  <c r="E309" i="11"/>
  <c r="D309" i="11"/>
  <c r="A308" i="11"/>
  <c r="A307" i="11"/>
  <c r="J305" i="11"/>
  <c r="I305" i="11"/>
  <c r="F305" i="11"/>
  <c r="E305" i="11"/>
  <c r="J304" i="11"/>
  <c r="I304" i="11"/>
  <c r="F304" i="11"/>
  <c r="E304" i="11"/>
  <c r="J303" i="11"/>
  <c r="I303" i="11"/>
  <c r="F303" i="11"/>
  <c r="E303" i="11"/>
  <c r="A302" i="11"/>
  <c r="J302" i="11" s="1"/>
  <c r="A301" i="11"/>
  <c r="I301" i="11" s="1"/>
  <c r="A300" i="11"/>
  <c r="A299" i="11"/>
  <c r="I299" i="11" s="1"/>
  <c r="A298" i="11"/>
  <c r="J298" i="11" s="1"/>
  <c r="A297" i="11"/>
  <c r="I297" i="11" s="1"/>
  <c r="J296" i="11"/>
  <c r="I296" i="11"/>
  <c r="H296" i="11"/>
  <c r="F296" i="11"/>
  <c r="E296" i="11"/>
  <c r="D296" i="11"/>
  <c r="A293" i="11"/>
  <c r="J293" i="11" s="1"/>
  <c r="I292" i="11"/>
  <c r="A292" i="11"/>
  <c r="E292" i="11" s="1"/>
  <c r="A291" i="11"/>
  <c r="J291" i="11" s="1"/>
  <c r="J290" i="11"/>
  <c r="I290" i="11"/>
  <c r="H290" i="11"/>
  <c r="F290" i="11"/>
  <c r="E290" i="11"/>
  <c r="D290" i="11"/>
  <c r="A287" i="11"/>
  <c r="I287" i="11" s="1"/>
  <c r="A286" i="11"/>
  <c r="J286" i="11" s="1"/>
  <c r="A285" i="11"/>
  <c r="A284" i="11"/>
  <c r="J284" i="11" s="1"/>
  <c r="A283" i="11"/>
  <c r="F282" i="11"/>
  <c r="A282" i="11"/>
  <c r="J282" i="11" s="1"/>
  <c r="A281" i="11"/>
  <c r="I281" i="11" s="1"/>
  <c r="A280" i="11"/>
  <c r="J280" i="11" s="1"/>
  <c r="J279" i="11"/>
  <c r="I279" i="11"/>
  <c r="H279" i="11"/>
  <c r="F279" i="11"/>
  <c r="E279" i="11"/>
  <c r="D279" i="11"/>
  <c r="A276" i="11"/>
  <c r="F276" i="11" s="1"/>
  <c r="A275" i="11"/>
  <c r="F275" i="11" s="1"/>
  <c r="A274" i="11"/>
  <c r="A273" i="11"/>
  <c r="J273" i="11" s="1"/>
  <c r="J272" i="11"/>
  <c r="I272" i="11"/>
  <c r="H272" i="11"/>
  <c r="F272" i="11"/>
  <c r="E272" i="11"/>
  <c r="D272" i="11"/>
  <c r="J270" i="11"/>
  <c r="I270" i="11"/>
  <c r="H270" i="11"/>
  <c r="F270" i="11"/>
  <c r="E270" i="11"/>
  <c r="D270" i="11"/>
  <c r="J269" i="11"/>
  <c r="I269" i="11"/>
  <c r="F269" i="11"/>
  <c r="E269" i="11"/>
  <c r="E268" i="11"/>
  <c r="A268" i="11"/>
  <c r="I268" i="11" s="1"/>
  <c r="A267" i="11"/>
  <c r="A266" i="11"/>
  <c r="I266" i="11" s="1"/>
  <c r="J265" i="11"/>
  <c r="A265" i="11"/>
  <c r="J264" i="11"/>
  <c r="I264" i="11"/>
  <c r="H264" i="11"/>
  <c r="F264" i="11"/>
  <c r="E264" i="11"/>
  <c r="D264" i="11"/>
  <c r="A260" i="11"/>
  <c r="I260" i="11" s="1"/>
  <c r="I259" i="11" s="1"/>
  <c r="A257" i="11"/>
  <c r="A254" i="11"/>
  <c r="I254" i="11" s="1"/>
  <c r="E253" i="11"/>
  <c r="A253" i="11"/>
  <c r="H253" i="11" s="1"/>
  <c r="M197" i="7" s="1"/>
  <c r="M202" i="7" s="1"/>
  <c r="A252" i="11"/>
  <c r="I252" i="11" s="1"/>
  <c r="A251" i="11"/>
  <c r="H251" i="11" s="1"/>
  <c r="M179" i="7" s="1"/>
  <c r="M184" i="7" s="1"/>
  <c r="E250" i="11"/>
  <c r="A250" i="11"/>
  <c r="I250" i="11" s="1"/>
  <c r="A249" i="11"/>
  <c r="J249" i="11" s="1"/>
  <c r="A248" i="11"/>
  <c r="A247" i="11"/>
  <c r="F247" i="11" s="1"/>
  <c r="A244" i="11"/>
  <c r="F241" i="11"/>
  <c r="A241" i="11"/>
  <c r="J241" i="11" s="1"/>
  <c r="J240" i="11"/>
  <c r="I240" i="11"/>
  <c r="H240" i="11"/>
  <c r="F240" i="11"/>
  <c r="E240" i="11"/>
  <c r="D240" i="11"/>
  <c r="E239" i="11"/>
  <c r="A239" i="11"/>
  <c r="I239" i="11" s="1"/>
  <c r="J237" i="11"/>
  <c r="J236" i="11" s="1"/>
  <c r="I237" i="11"/>
  <c r="I236" i="11" s="1"/>
  <c r="H237" i="11"/>
  <c r="F237" i="11"/>
  <c r="F236" i="11" s="1"/>
  <c r="E237" i="11"/>
  <c r="E236" i="11" s="1"/>
  <c r="D237" i="11"/>
  <c r="A234" i="11"/>
  <c r="A231" i="11"/>
  <c r="I231" i="11" s="1"/>
  <c r="AB1490" i="8" s="1"/>
  <c r="A230" i="11"/>
  <c r="J230" i="11" s="1"/>
  <c r="U1488" i="8" s="1"/>
  <c r="A229" i="11"/>
  <c r="I229" i="11" s="1"/>
  <c r="AB1478" i="8" s="1"/>
  <c r="A228" i="11"/>
  <c r="E227" i="11"/>
  <c r="A227" i="11"/>
  <c r="I227" i="11" s="1"/>
  <c r="A226" i="11"/>
  <c r="J226" i="11" s="1"/>
  <c r="A223" i="11"/>
  <c r="A222" i="11"/>
  <c r="H222" i="11" s="1"/>
  <c r="A221" i="11"/>
  <c r="I221" i="11" s="1"/>
  <c r="A220" i="11"/>
  <c r="H220" i="11" s="1"/>
  <c r="AK98" i="9" s="1"/>
  <c r="AN98" i="9" s="1"/>
  <c r="AS98" i="9" s="1"/>
  <c r="A219" i="11"/>
  <c r="A218" i="11"/>
  <c r="A217" i="11"/>
  <c r="I217" i="11" s="1"/>
  <c r="AB1474" i="8" s="1"/>
  <c r="A216" i="11"/>
  <c r="F215" i="11"/>
  <c r="U1423" i="8" s="1"/>
  <c r="E215" i="11"/>
  <c r="AB1423" i="8" s="1"/>
  <c r="A215" i="11"/>
  <c r="J215" i="11" s="1"/>
  <c r="U1467" i="8" s="1"/>
  <c r="A210" i="11"/>
  <c r="F209" i="11"/>
  <c r="A209" i="11"/>
  <c r="I209" i="11" s="1"/>
  <c r="A208" i="11"/>
  <c r="J205" i="11"/>
  <c r="I205" i="11"/>
  <c r="H205" i="11"/>
  <c r="F205" i="11"/>
  <c r="E205" i="11"/>
  <c r="D205" i="11"/>
  <c r="J204" i="11"/>
  <c r="I204" i="11"/>
  <c r="H204" i="11"/>
  <c r="F204" i="11"/>
  <c r="E204" i="11"/>
  <c r="D204" i="11"/>
  <c r="J203" i="11"/>
  <c r="I203" i="11"/>
  <c r="H203" i="11"/>
  <c r="F203" i="11"/>
  <c r="E203" i="11"/>
  <c r="D203" i="11"/>
  <c r="J202" i="11"/>
  <c r="I202" i="11"/>
  <c r="H202" i="11"/>
  <c r="F202" i="11"/>
  <c r="E202" i="11"/>
  <c r="D202" i="11"/>
  <c r="F201" i="11"/>
  <c r="E201" i="11"/>
  <c r="A201" i="11"/>
  <c r="J201" i="11" s="1"/>
  <c r="A200" i="11"/>
  <c r="E200" i="11" s="1"/>
  <c r="F199" i="11"/>
  <c r="A199" i="11"/>
  <c r="I199" i="11" s="1"/>
  <c r="A198" i="11"/>
  <c r="E198" i="11" s="1"/>
  <c r="A197" i="11"/>
  <c r="F197" i="11" s="1"/>
  <c r="A194" i="11"/>
  <c r="E194" i="11" s="1"/>
  <c r="A193" i="11"/>
  <c r="I193" i="11" s="1"/>
  <c r="I192" i="11"/>
  <c r="A192" i="11"/>
  <c r="E192" i="11" s="1"/>
  <c r="A191" i="11"/>
  <c r="J191" i="11" s="1"/>
  <c r="A190" i="11"/>
  <c r="E190" i="11" s="1"/>
  <c r="A189" i="11"/>
  <c r="F189" i="11" s="1"/>
  <c r="E188" i="11"/>
  <c r="A188" i="11"/>
  <c r="I188" i="11" s="1"/>
  <c r="A187" i="11"/>
  <c r="H187" i="11" s="1"/>
  <c r="E181" i="7" s="1"/>
  <c r="E183" i="7" s="1"/>
  <c r="A186" i="11"/>
  <c r="J186" i="11" s="1"/>
  <c r="A183" i="11"/>
  <c r="A182" i="11"/>
  <c r="I182" i="11" s="1"/>
  <c r="A181" i="11"/>
  <c r="I181" i="11" s="1"/>
  <c r="A180" i="11"/>
  <c r="A179" i="11"/>
  <c r="A178" i="11"/>
  <c r="I178" i="11" s="1"/>
  <c r="A175" i="11"/>
  <c r="H175" i="11" s="1"/>
  <c r="M22" i="7" s="1"/>
  <c r="M24" i="7" s="1"/>
  <c r="A174" i="11"/>
  <c r="J174" i="11" s="1"/>
  <c r="A173" i="11"/>
  <c r="F173" i="11" s="1"/>
  <c r="A172" i="11"/>
  <c r="E172" i="11" s="1"/>
  <c r="AB1427" i="8" s="1"/>
  <c r="A171" i="11"/>
  <c r="J171" i="11" s="1"/>
  <c r="A168" i="11"/>
  <c r="E168" i="11" s="1"/>
  <c r="A167" i="11"/>
  <c r="A166" i="11"/>
  <c r="I166" i="11" s="1"/>
  <c r="A165" i="11"/>
  <c r="J165" i="11" s="1"/>
  <c r="J164" i="11"/>
  <c r="A164" i="11"/>
  <c r="F164" i="11" s="1"/>
  <c r="A163" i="11"/>
  <c r="E160" i="11"/>
  <c r="A160" i="11"/>
  <c r="I160" i="11" s="1"/>
  <c r="A159" i="11"/>
  <c r="J159" i="11" s="1"/>
  <c r="A158" i="11"/>
  <c r="E158" i="11" s="1"/>
  <c r="F157" i="11"/>
  <c r="A157" i="11"/>
  <c r="J155" i="11"/>
  <c r="I155" i="11"/>
  <c r="H155" i="11"/>
  <c r="F155" i="11"/>
  <c r="E155" i="11"/>
  <c r="D155" i="11"/>
  <c r="A154" i="11"/>
  <c r="I154" i="11" s="1"/>
  <c r="A153" i="11"/>
  <c r="J153" i="11" s="1"/>
  <c r="A152" i="11"/>
  <c r="A151" i="11"/>
  <c r="A150" i="11"/>
  <c r="D150" i="11" s="1"/>
  <c r="F149" i="11"/>
  <c r="A149" i="11"/>
  <c r="J149" i="11" s="1"/>
  <c r="J147" i="11"/>
  <c r="I147" i="11"/>
  <c r="H147" i="11"/>
  <c r="E112" i="7" s="1"/>
  <c r="F147" i="11"/>
  <c r="E147" i="11"/>
  <c r="J146" i="11"/>
  <c r="A146" i="11"/>
  <c r="E146" i="11" s="1"/>
  <c r="A145" i="11"/>
  <c r="F145" i="11" s="1"/>
  <c r="A144" i="11"/>
  <c r="E144" i="11" s="1"/>
  <c r="A143" i="11"/>
  <c r="J143" i="11" s="1"/>
  <c r="A142" i="11"/>
  <c r="E142" i="11" s="1"/>
  <c r="J138" i="11"/>
  <c r="I138" i="11"/>
  <c r="H138" i="11"/>
  <c r="F138" i="11"/>
  <c r="E138" i="11"/>
  <c r="D138" i="11"/>
  <c r="A137" i="11"/>
  <c r="F137" i="11" s="1"/>
  <c r="A134" i="11"/>
  <c r="I134" i="11" s="1"/>
  <c r="I133" i="11" s="1"/>
  <c r="A131" i="11"/>
  <c r="J131" i="11" s="1"/>
  <c r="A130" i="11"/>
  <c r="J130" i="11" s="1"/>
  <c r="A129" i="11"/>
  <c r="A128" i="11"/>
  <c r="E128" i="11" s="1"/>
  <c r="J127" i="11"/>
  <c r="F127" i="11"/>
  <c r="E127" i="11"/>
  <c r="D127" i="11"/>
  <c r="A127" i="11"/>
  <c r="H127" i="11" s="1"/>
  <c r="A126" i="11"/>
  <c r="E126" i="11" s="1"/>
  <c r="T759" i="8" s="1"/>
  <c r="A125" i="11"/>
  <c r="A122" i="11"/>
  <c r="I122" i="11" s="1"/>
  <c r="H121" i="11"/>
  <c r="A121" i="11"/>
  <c r="A118" i="11"/>
  <c r="E118" i="11" s="1"/>
  <c r="F117" i="11"/>
  <c r="A117" i="11"/>
  <c r="J115" i="11"/>
  <c r="I115" i="11"/>
  <c r="H115" i="11"/>
  <c r="F115" i="11"/>
  <c r="E115" i="11"/>
  <c r="D115" i="11"/>
  <c r="I114" i="11"/>
  <c r="A114" i="11"/>
  <c r="A111" i="11"/>
  <c r="J111" i="11" s="1"/>
  <c r="A110" i="11"/>
  <c r="J110" i="11" s="1"/>
  <c r="J109" i="11"/>
  <c r="I109" i="11"/>
  <c r="H109" i="11"/>
  <c r="F109" i="11"/>
  <c r="E109" i="11"/>
  <c r="D109" i="11"/>
  <c r="F104" i="11"/>
  <c r="A104" i="11"/>
  <c r="A103" i="11"/>
  <c r="E103" i="11" s="1"/>
  <c r="A102" i="11"/>
  <c r="H102" i="11" s="1"/>
  <c r="AQ39" i="9" s="1"/>
  <c r="AR39" i="9" s="1"/>
  <c r="J101" i="11"/>
  <c r="A101" i="11"/>
  <c r="E101" i="11" s="1"/>
  <c r="A100" i="11"/>
  <c r="F100" i="11" s="1"/>
  <c r="A99" i="11"/>
  <c r="E96" i="11"/>
  <c r="A96" i="11"/>
  <c r="J96" i="11" s="1"/>
  <c r="J95" i="11"/>
  <c r="I95" i="11"/>
  <c r="H95" i="11"/>
  <c r="F95" i="11"/>
  <c r="E95" i="11"/>
  <c r="D95" i="11"/>
  <c r="A94" i="11"/>
  <c r="F94" i="11" s="1"/>
  <c r="A93" i="11"/>
  <c r="F93" i="11" s="1"/>
  <c r="A90" i="11"/>
  <c r="D90" i="11" s="1"/>
  <c r="A89" i="11"/>
  <c r="J89" i="11" s="1"/>
  <c r="A88" i="11"/>
  <c r="E88" i="11" s="1"/>
  <c r="A87" i="11"/>
  <c r="F87" i="11" s="1"/>
  <c r="A84" i="11"/>
  <c r="D84" i="11" s="1"/>
  <c r="A83" i="11"/>
  <c r="F83" i="11" s="1"/>
  <c r="J82" i="11"/>
  <c r="A82" i="11"/>
  <c r="F82" i="11" s="1"/>
  <c r="A78" i="11"/>
  <c r="F78" i="11" s="1"/>
  <c r="I77" i="11"/>
  <c r="A77" i="11"/>
  <c r="D77" i="11" s="1"/>
  <c r="H76" i="11"/>
  <c r="A76" i="11"/>
  <c r="A75" i="11"/>
  <c r="A74" i="11"/>
  <c r="F74" i="11" s="1"/>
  <c r="A73" i="11"/>
  <c r="I73" i="11" s="1"/>
  <c r="A72" i="11"/>
  <c r="A71" i="11"/>
  <c r="A68" i="11"/>
  <c r="J67" i="11"/>
  <c r="I67" i="11"/>
  <c r="H67" i="11"/>
  <c r="F67" i="11"/>
  <c r="E67" i="11"/>
  <c r="D67" i="11"/>
  <c r="I66" i="11"/>
  <c r="AB368" i="8" s="1"/>
  <c r="D66" i="11"/>
  <c r="AB309" i="8" s="1"/>
  <c r="A66" i="11"/>
  <c r="E66" i="11" s="1"/>
  <c r="AB314" i="8" s="1"/>
  <c r="A65" i="11"/>
  <c r="J64" i="11"/>
  <c r="I64" i="11"/>
  <c r="H64" i="11"/>
  <c r="F64" i="11"/>
  <c r="E64" i="11"/>
  <c r="D64" i="11"/>
  <c r="J63" i="11"/>
  <c r="I63" i="11"/>
  <c r="H63" i="11"/>
  <c r="F63" i="11"/>
  <c r="E63" i="11"/>
  <c r="D63" i="11"/>
  <c r="J62" i="11"/>
  <c r="R367" i="8" s="1"/>
  <c r="E62" i="11"/>
  <c r="R314" i="8" s="1"/>
  <c r="A62" i="11"/>
  <c r="A61" i="11"/>
  <c r="H61" i="11" s="1"/>
  <c r="AO15" i="9" s="1"/>
  <c r="AP15" i="9" s="1"/>
  <c r="A58" i="11"/>
  <c r="D58" i="11" s="1"/>
  <c r="AC213" i="8" s="1"/>
  <c r="J57" i="11"/>
  <c r="I57" i="11"/>
  <c r="H57" i="11"/>
  <c r="F57" i="11"/>
  <c r="E57" i="11"/>
  <c r="D57" i="11"/>
  <c r="A56" i="11"/>
  <c r="J56" i="11" s="1"/>
  <c r="X252" i="8" s="1"/>
  <c r="J55" i="11"/>
  <c r="T252" i="8" s="1"/>
  <c r="A55" i="11"/>
  <c r="E55" i="11" s="1"/>
  <c r="T216" i="8" s="1"/>
  <c r="A54" i="11"/>
  <c r="I53" i="11"/>
  <c r="L253" i="8" s="1"/>
  <c r="E53" i="11"/>
  <c r="L216" i="8" s="1"/>
  <c r="D53" i="11"/>
  <c r="L213" i="8" s="1"/>
  <c r="A53" i="11"/>
  <c r="E52" i="11"/>
  <c r="D52" i="11"/>
  <c r="A52" i="11"/>
  <c r="H52" i="11" s="1"/>
  <c r="J51" i="11"/>
  <c r="I51" i="11"/>
  <c r="H51" i="11"/>
  <c r="F51" i="11"/>
  <c r="E51" i="11"/>
  <c r="D51" i="11"/>
  <c r="J48" i="11"/>
  <c r="A48" i="11"/>
  <c r="E48" i="11" s="1"/>
  <c r="A47" i="11"/>
  <c r="I46" i="11"/>
  <c r="A46" i="11"/>
  <c r="A45" i="11"/>
  <c r="F45" i="11" s="1"/>
  <c r="A44" i="11"/>
  <c r="J44" i="11" s="1"/>
  <c r="A43" i="11"/>
  <c r="A42" i="11"/>
  <c r="I42" i="11" s="1"/>
  <c r="F39" i="11"/>
  <c r="AS423" i="8" s="1"/>
  <c r="A39" i="11"/>
  <c r="A38" i="11"/>
  <c r="E38" i="11" s="1"/>
  <c r="AO302" i="8" s="1"/>
  <c r="A37" i="11"/>
  <c r="F37" i="11" s="1"/>
  <c r="AM208" i="8" s="1"/>
  <c r="J36" i="11"/>
  <c r="I36" i="11"/>
  <c r="H36" i="11"/>
  <c r="F36" i="11"/>
  <c r="E36" i="11"/>
  <c r="D36" i="11"/>
  <c r="A33" i="11"/>
  <c r="H33" i="11" s="1"/>
  <c r="AK33" i="9" s="1"/>
  <c r="AN33" i="9" s="1"/>
  <c r="A32" i="11"/>
  <c r="F32" i="11" s="1"/>
  <c r="AK303" i="8" s="1"/>
  <c r="F31" i="11"/>
  <c r="AH208" i="8" s="1"/>
  <c r="A31" i="11"/>
  <c r="J30" i="11"/>
  <c r="I30" i="11"/>
  <c r="H30" i="11"/>
  <c r="F30" i="11"/>
  <c r="E30" i="11"/>
  <c r="D30" i="11"/>
  <c r="A27" i="11"/>
  <c r="D27" i="11" s="1"/>
  <c r="A26" i="11"/>
  <c r="E26" i="11" s="1"/>
  <c r="H302" i="8" s="1"/>
  <c r="F23" i="11"/>
  <c r="E23" i="11"/>
  <c r="A23" i="11"/>
  <c r="J23" i="11" s="1"/>
  <c r="J22" i="11"/>
  <c r="I22" i="11"/>
  <c r="H22" i="11"/>
  <c r="F22" i="11"/>
  <c r="E22" i="11"/>
  <c r="D22" i="11"/>
  <c r="A21" i="11"/>
  <c r="F21" i="11" s="1"/>
  <c r="AB303" i="8" s="1"/>
  <c r="D20" i="11"/>
  <c r="W298" i="8" s="1"/>
  <c r="A20" i="11"/>
  <c r="J20" i="11" s="1"/>
  <c r="W357" i="8" s="1"/>
  <c r="J19" i="11"/>
  <c r="I19" i="11"/>
  <c r="H19" i="11"/>
  <c r="F19" i="11"/>
  <c r="E19" i="11"/>
  <c r="D19" i="11"/>
  <c r="J18" i="11"/>
  <c r="I18" i="11"/>
  <c r="H18" i="11"/>
  <c r="F18" i="11"/>
  <c r="E18" i="11"/>
  <c r="D18" i="11"/>
  <c r="A17" i="11"/>
  <c r="I16" i="11"/>
  <c r="M356" i="8" s="1"/>
  <c r="E16" i="11"/>
  <c r="M302" i="8" s="1"/>
  <c r="A16" i="11"/>
  <c r="F16" i="11" s="1"/>
  <c r="M303" i="8" s="1"/>
  <c r="A13" i="11"/>
  <c r="I13" i="11" s="1"/>
  <c r="AC244" i="8" s="1"/>
  <c r="J12" i="11"/>
  <c r="I12" i="11"/>
  <c r="H12" i="11"/>
  <c r="F12" i="11"/>
  <c r="E12" i="11"/>
  <c r="D12" i="11"/>
  <c r="A11" i="11"/>
  <c r="J11" i="11" s="1"/>
  <c r="X245" i="8" s="1"/>
  <c r="A10" i="11"/>
  <c r="E10" i="11" s="1"/>
  <c r="T207" i="8" s="1"/>
  <c r="F9" i="11"/>
  <c r="P208" i="8" s="1"/>
  <c r="E9" i="11"/>
  <c r="P207" i="8" s="1"/>
  <c r="A9" i="11"/>
  <c r="I9" i="11" s="1"/>
  <c r="P244" i="8" s="1"/>
  <c r="A8" i="11"/>
  <c r="J7" i="11"/>
  <c r="D7" i="11"/>
  <c r="A7" i="11"/>
  <c r="A6" i="11"/>
  <c r="E6" i="11" s="1"/>
  <c r="BD112" i="10"/>
  <c r="BB112" i="10"/>
  <c r="BD111" i="10"/>
  <c r="BB111" i="10"/>
  <c r="BD110" i="10"/>
  <c r="BB110" i="10"/>
  <c r="BD109" i="10"/>
  <c r="BB109" i="10"/>
  <c r="BD108" i="10"/>
  <c r="BB108" i="10"/>
  <c r="BD106" i="10"/>
  <c r="BB106" i="10"/>
  <c r="BD105" i="10"/>
  <c r="BB105" i="10"/>
  <c r="BD103" i="10"/>
  <c r="BB103" i="10"/>
  <c r="BD102" i="10"/>
  <c r="BB102" i="10"/>
  <c r="BD101" i="10"/>
  <c r="BB101" i="10"/>
  <c r="BD100" i="10"/>
  <c r="BB100" i="10"/>
  <c r="BD98" i="10"/>
  <c r="BB98" i="10"/>
  <c r="BD97" i="10"/>
  <c r="BB97" i="10"/>
  <c r="BD87" i="10"/>
  <c r="BB87" i="10"/>
  <c r="BD86" i="10"/>
  <c r="BB86" i="10"/>
  <c r="BD85" i="10"/>
  <c r="BB85" i="10"/>
  <c r="BD84" i="10"/>
  <c r="BB84" i="10"/>
  <c r="BD83" i="10"/>
  <c r="BB83" i="10"/>
  <c r="BD82" i="10"/>
  <c r="BB82" i="10"/>
  <c r="BD81" i="10"/>
  <c r="BB81" i="10"/>
  <c r="BD80" i="10"/>
  <c r="BB80" i="10"/>
  <c r="AP79" i="10"/>
  <c r="AI79" i="10"/>
  <c r="BB78" i="10"/>
  <c r="BD76" i="10"/>
  <c r="BB76" i="10"/>
  <c r="BD75" i="10"/>
  <c r="BB75" i="10"/>
  <c r="BD74" i="10"/>
  <c r="BB74" i="10"/>
  <c r="BD73" i="10"/>
  <c r="BB73" i="10"/>
  <c r="BD72" i="10"/>
  <c r="BB72" i="10"/>
  <c r="BD71" i="10"/>
  <c r="BB71" i="10"/>
  <c r="BD70" i="10"/>
  <c r="BB70" i="10"/>
  <c r="BD69" i="10"/>
  <c r="BB69" i="10"/>
  <c r="BD68" i="10"/>
  <c r="BB68" i="10"/>
  <c r="BD67" i="10"/>
  <c r="BB67" i="10"/>
  <c r="BD66" i="10"/>
  <c r="BB66" i="10"/>
  <c r="BD55" i="10"/>
  <c r="BB55" i="10"/>
  <c r="BD54" i="10"/>
  <c r="BB54" i="10"/>
  <c r="BD53" i="10"/>
  <c r="BB53" i="10"/>
  <c r="BD52" i="10"/>
  <c r="BB52" i="10"/>
  <c r="BD51" i="10"/>
  <c r="BB51" i="10"/>
  <c r="BD45" i="10"/>
  <c r="BB45" i="10"/>
  <c r="BD44" i="10"/>
  <c r="BB44" i="10"/>
  <c r="BD41" i="10"/>
  <c r="BB41" i="10"/>
  <c r="BB39" i="10"/>
  <c r="BB38" i="10"/>
  <c r="BD21" i="10"/>
  <c r="BB21" i="10"/>
  <c r="BD11" i="10"/>
  <c r="BB11" i="10"/>
  <c r="AG210" i="9"/>
  <c r="AF210" i="9"/>
  <c r="AN209" i="9"/>
  <c r="AQ208" i="9"/>
  <c r="AS208" i="9" s="1"/>
  <c r="AQ207" i="9"/>
  <c r="AS207" i="9" s="1"/>
  <c r="AQ206" i="9"/>
  <c r="AS206" i="9" s="1"/>
  <c r="AQ202" i="9"/>
  <c r="AS202" i="9" s="1"/>
  <c r="AQ201" i="9"/>
  <c r="AS201" i="9" s="1"/>
  <c r="AQ200" i="9"/>
  <c r="AS200" i="9" s="1"/>
  <c r="AS199" i="9"/>
  <c r="AQ199" i="9"/>
  <c r="V199" i="9"/>
  <c r="X199" i="9" s="1"/>
  <c r="AG199" i="9" s="1"/>
  <c r="L199" i="9"/>
  <c r="N199" i="9" s="1"/>
  <c r="AF199" i="9" s="1"/>
  <c r="AQ196" i="9"/>
  <c r="AS196" i="9" s="1"/>
  <c r="AQ195" i="9"/>
  <c r="AS195" i="9" s="1"/>
  <c r="AQ194" i="9"/>
  <c r="AS194" i="9" s="1"/>
  <c r="AQ192" i="9"/>
  <c r="AS192" i="9" s="1"/>
  <c r="AQ191" i="9"/>
  <c r="AS191" i="9" s="1"/>
  <c r="AQ190" i="9"/>
  <c r="AS190" i="9" s="1"/>
  <c r="AQ189" i="9"/>
  <c r="AS189" i="9" s="1"/>
  <c r="V189" i="9"/>
  <c r="X189" i="9" s="1"/>
  <c r="AG189" i="9" s="1"/>
  <c r="L189" i="9"/>
  <c r="N189" i="9" s="1"/>
  <c r="AF189" i="9" s="1"/>
  <c r="AQ186" i="9"/>
  <c r="AS186" i="9" s="1"/>
  <c r="V186" i="9"/>
  <c r="X186" i="9" s="1"/>
  <c r="AG186" i="9" s="1"/>
  <c r="L186" i="9"/>
  <c r="N186" i="9" s="1"/>
  <c r="AF186" i="9" s="1"/>
  <c r="AQ185" i="9"/>
  <c r="AS185" i="9" s="1"/>
  <c r="V185" i="9"/>
  <c r="X185" i="9" s="1"/>
  <c r="AG185" i="9" s="1"/>
  <c r="L185" i="9"/>
  <c r="N185" i="9" s="1"/>
  <c r="AF185" i="9" s="1"/>
  <c r="AQ182" i="9"/>
  <c r="AS182" i="9" s="1"/>
  <c r="V182" i="9"/>
  <c r="X182" i="9" s="1"/>
  <c r="AG182" i="9" s="1"/>
  <c r="L182" i="9"/>
  <c r="N182" i="9" s="1"/>
  <c r="AF182" i="9" s="1"/>
  <c r="AQ181" i="9"/>
  <c r="AS181" i="9" s="1"/>
  <c r="V181" i="9"/>
  <c r="X181" i="9" s="1"/>
  <c r="AG181" i="9" s="1"/>
  <c r="L181" i="9"/>
  <c r="N181" i="9" s="1"/>
  <c r="AF181" i="9" s="1"/>
  <c r="AQ178" i="9"/>
  <c r="AS178" i="9" s="1"/>
  <c r="AS174" i="9"/>
  <c r="AQ174" i="9"/>
  <c r="AQ173" i="9"/>
  <c r="AS173" i="9" s="1"/>
  <c r="AQ172" i="9"/>
  <c r="AS172" i="9" s="1"/>
  <c r="AQ171" i="9"/>
  <c r="AS171" i="9" s="1"/>
  <c r="AQ170" i="9"/>
  <c r="AS170" i="9" s="1"/>
  <c r="AQ168" i="9"/>
  <c r="AS168" i="9" s="1"/>
  <c r="AQ167" i="9"/>
  <c r="AS167" i="9" s="1"/>
  <c r="AS166" i="9"/>
  <c r="AQ166" i="9"/>
  <c r="AQ165" i="9"/>
  <c r="AS164" i="9"/>
  <c r="AQ164" i="9"/>
  <c r="AQ162" i="9"/>
  <c r="AS162" i="9" s="1"/>
  <c r="AQ161" i="9"/>
  <c r="AS161" i="9" s="1"/>
  <c r="AS160" i="9"/>
  <c r="AQ160" i="9"/>
  <c r="AQ159" i="9"/>
  <c r="AQ157" i="9"/>
  <c r="AS157" i="9" s="1"/>
  <c r="AQ156" i="9"/>
  <c r="AS156" i="9" s="1"/>
  <c r="AQ155" i="9"/>
  <c r="AS155" i="9" s="1"/>
  <c r="AQ154" i="9"/>
  <c r="AS154" i="9" s="1"/>
  <c r="AQ153" i="9"/>
  <c r="AS153" i="9" s="1"/>
  <c r="AQ152" i="9"/>
  <c r="AS152" i="9" s="1"/>
  <c r="AQ151" i="9"/>
  <c r="AS151" i="9" s="1"/>
  <c r="AG148" i="9"/>
  <c r="AF148" i="9"/>
  <c r="AE147" i="9"/>
  <c r="AD147" i="9"/>
  <c r="AL146" i="9"/>
  <c r="AN146" i="9" s="1"/>
  <c r="AS146" i="9" s="1"/>
  <c r="AE146" i="9"/>
  <c r="AD146" i="9"/>
  <c r="Q146" i="9"/>
  <c r="S146" i="9" s="1"/>
  <c r="X146" i="9" s="1"/>
  <c r="G146" i="9"/>
  <c r="I146" i="9" s="1"/>
  <c r="N146" i="9" s="1"/>
  <c r="AE145" i="9"/>
  <c r="AD145" i="9"/>
  <c r="AL144" i="9"/>
  <c r="AN144" i="9" s="1"/>
  <c r="AS144" i="9" s="1"/>
  <c r="AE144" i="9"/>
  <c r="AD144" i="9"/>
  <c r="Q144" i="9"/>
  <c r="S144" i="9" s="1"/>
  <c r="X144" i="9" s="1"/>
  <c r="AO1025" i="8" s="1"/>
  <c r="G144" i="9"/>
  <c r="I144" i="9" s="1"/>
  <c r="N144" i="9" s="1"/>
  <c r="AN143" i="9"/>
  <c r="AE143" i="9"/>
  <c r="AD143" i="9"/>
  <c r="S143" i="9"/>
  <c r="I143" i="9"/>
  <c r="AE142" i="9"/>
  <c r="AD142" i="9"/>
  <c r="AE141" i="9"/>
  <c r="AD141" i="9"/>
  <c r="AE140" i="9"/>
  <c r="AD140" i="9"/>
  <c r="AE139" i="9"/>
  <c r="AD139" i="9"/>
  <c r="AN138" i="9"/>
  <c r="AE138" i="9"/>
  <c r="AD138" i="9"/>
  <c r="S138" i="9"/>
  <c r="I138" i="9"/>
  <c r="AE137" i="9"/>
  <c r="AD137" i="9"/>
  <c r="AE136" i="9"/>
  <c r="AD136" i="9"/>
  <c r="AE135" i="9"/>
  <c r="AD135" i="9"/>
  <c r="AE134" i="9"/>
  <c r="AD134" i="9"/>
  <c r="AL133" i="9"/>
  <c r="AE133" i="9"/>
  <c r="AD133" i="9"/>
  <c r="Q133" i="9"/>
  <c r="G133" i="9"/>
  <c r="AE132" i="9"/>
  <c r="AD132" i="9"/>
  <c r="AL131" i="9"/>
  <c r="AK131" i="9"/>
  <c r="AE131" i="9"/>
  <c r="AD131" i="9"/>
  <c r="Q131" i="9"/>
  <c r="P131" i="9"/>
  <c r="G131" i="9"/>
  <c r="F131" i="9"/>
  <c r="I131" i="9" s="1"/>
  <c r="N131" i="9" s="1"/>
  <c r="AB131" i="9" s="1"/>
  <c r="AF131" i="9" s="1"/>
  <c r="AE130" i="9"/>
  <c r="AD130" i="9"/>
  <c r="AE129" i="9"/>
  <c r="AD129" i="9"/>
  <c r="AL128" i="9"/>
  <c r="AN128" i="9" s="1"/>
  <c r="AS128" i="9" s="1"/>
  <c r="AE128" i="9"/>
  <c r="AD128" i="9"/>
  <c r="Q128" i="9"/>
  <c r="S128" i="9" s="1"/>
  <c r="X128" i="9" s="1"/>
  <c r="AC128" i="9" s="1"/>
  <c r="AG128" i="9" s="1"/>
  <c r="G128" i="9"/>
  <c r="I128" i="9" s="1"/>
  <c r="N128" i="9" s="1"/>
  <c r="AB128" i="9" s="1"/>
  <c r="AF128" i="9" s="1"/>
  <c r="AL127" i="9"/>
  <c r="AN127" i="9" s="1"/>
  <c r="AS127" i="9" s="1"/>
  <c r="AE127" i="9"/>
  <c r="AD127" i="9"/>
  <c r="Q127" i="9"/>
  <c r="S127" i="9" s="1"/>
  <c r="X127" i="9" s="1"/>
  <c r="AC127" i="9" s="1"/>
  <c r="AG127" i="9" s="1"/>
  <c r="G127" i="9"/>
  <c r="I127" i="9" s="1"/>
  <c r="N127" i="9" s="1"/>
  <c r="AB127" i="9" s="1"/>
  <c r="AF127" i="9" s="1"/>
  <c r="AE126" i="9"/>
  <c r="AD126" i="9"/>
  <c r="AN125" i="9"/>
  <c r="AE125" i="9"/>
  <c r="AD125" i="9"/>
  <c r="S125" i="9"/>
  <c r="I125" i="9"/>
  <c r="AN124" i="9"/>
  <c r="AE124" i="9"/>
  <c r="AD124" i="9"/>
  <c r="S124" i="9"/>
  <c r="I124" i="9"/>
  <c r="AS123" i="9"/>
  <c r="AL123" i="9"/>
  <c r="AN123" i="9" s="1"/>
  <c r="AE123" i="9"/>
  <c r="AD123" i="9"/>
  <c r="Q123" i="9"/>
  <c r="S123" i="9" s="1"/>
  <c r="X123" i="9" s="1"/>
  <c r="G123" i="9"/>
  <c r="I123" i="9" s="1"/>
  <c r="N123" i="9" s="1"/>
  <c r="AL122" i="9"/>
  <c r="AN122" i="9" s="1"/>
  <c r="AS122" i="9" s="1"/>
  <c r="AE122" i="9"/>
  <c r="AD122" i="9"/>
  <c r="AB122" i="9"/>
  <c r="AF122" i="9" s="1"/>
  <c r="Q122" i="9"/>
  <c r="S122" i="9" s="1"/>
  <c r="X122" i="9" s="1"/>
  <c r="AC122" i="9" s="1"/>
  <c r="AG122" i="9" s="1"/>
  <c r="G122" i="9"/>
  <c r="I122" i="9" s="1"/>
  <c r="N122" i="9" s="1"/>
  <c r="AL121" i="9"/>
  <c r="AN121" i="9" s="1"/>
  <c r="AS121" i="9" s="1"/>
  <c r="AE121" i="9"/>
  <c r="AD121" i="9"/>
  <c r="Q121" i="9"/>
  <c r="S121" i="9" s="1"/>
  <c r="X121" i="9" s="1"/>
  <c r="G121" i="9"/>
  <c r="I121" i="9" s="1"/>
  <c r="N121" i="9" s="1"/>
  <c r="AN120" i="9"/>
  <c r="AE120" i="9"/>
  <c r="AD120" i="9"/>
  <c r="S120" i="9"/>
  <c r="I120" i="9"/>
  <c r="AE119" i="9"/>
  <c r="AD119" i="9"/>
  <c r="AL118" i="9"/>
  <c r="AN118" i="9" s="1"/>
  <c r="AS118" i="9" s="1"/>
  <c r="AE118" i="9"/>
  <c r="AD118" i="9"/>
  <c r="Q118" i="9"/>
  <c r="S118" i="9" s="1"/>
  <c r="X118" i="9" s="1"/>
  <c r="AC118" i="9" s="1"/>
  <c r="AG118" i="9" s="1"/>
  <c r="AL117" i="9"/>
  <c r="AN117" i="9" s="1"/>
  <c r="AS117" i="9" s="1"/>
  <c r="AE117" i="9"/>
  <c r="AD117" i="9"/>
  <c r="Q117" i="9"/>
  <c r="S117" i="9" s="1"/>
  <c r="X117" i="9" s="1"/>
  <c r="AC117" i="9" s="1"/>
  <c r="AG117" i="9" s="1"/>
  <c r="G117" i="9"/>
  <c r="I117" i="9" s="1"/>
  <c r="N117" i="9" s="1"/>
  <c r="AB117" i="9" s="1"/>
  <c r="AF117" i="9" s="1"/>
  <c r="AE116" i="9"/>
  <c r="AD116" i="9"/>
  <c r="AL115" i="9"/>
  <c r="AN115" i="9" s="1"/>
  <c r="AS115" i="9" s="1"/>
  <c r="AE115" i="9"/>
  <c r="AD115" i="9"/>
  <c r="Q115" i="9"/>
  <c r="S115" i="9" s="1"/>
  <c r="X115" i="9" s="1"/>
  <c r="AC115" i="9" s="1"/>
  <c r="AG115" i="9" s="1"/>
  <c r="G115" i="9"/>
  <c r="I115" i="9" s="1"/>
  <c r="N115" i="9" s="1"/>
  <c r="AB115" i="9" s="1"/>
  <c r="AF115" i="9" s="1"/>
  <c r="AL114" i="9"/>
  <c r="AN114" i="9" s="1"/>
  <c r="AS114" i="9" s="1"/>
  <c r="AE114" i="9"/>
  <c r="AD114" i="9"/>
  <c r="S114" i="9"/>
  <c r="X114" i="9" s="1"/>
  <c r="AC114" i="9" s="1"/>
  <c r="AG114" i="9" s="1"/>
  <c r="Q114" i="9"/>
  <c r="G114" i="9"/>
  <c r="I114" i="9" s="1"/>
  <c r="N114" i="9" s="1"/>
  <c r="AB114" i="9" s="1"/>
  <c r="AF114" i="9" s="1"/>
  <c r="AL113" i="9"/>
  <c r="AN113" i="9" s="1"/>
  <c r="AS113" i="9" s="1"/>
  <c r="AE113" i="9"/>
  <c r="AD113" i="9"/>
  <c r="Q113" i="9"/>
  <c r="S113" i="9" s="1"/>
  <c r="X113" i="9" s="1"/>
  <c r="AC113" i="9" s="1"/>
  <c r="AG113" i="9" s="1"/>
  <c r="G113" i="9"/>
  <c r="I113" i="9" s="1"/>
  <c r="N113" i="9" s="1"/>
  <c r="AB113" i="9" s="1"/>
  <c r="AF113" i="9" s="1"/>
  <c r="AL112" i="9"/>
  <c r="AN112" i="9" s="1"/>
  <c r="AS112" i="9" s="1"/>
  <c r="AE112" i="9"/>
  <c r="AD112" i="9"/>
  <c r="Q112" i="9"/>
  <c r="S112" i="9" s="1"/>
  <c r="X112" i="9" s="1"/>
  <c r="AC112" i="9" s="1"/>
  <c r="AG112" i="9" s="1"/>
  <c r="G112" i="9"/>
  <c r="I112" i="9" s="1"/>
  <c r="N112" i="9" s="1"/>
  <c r="AB112" i="9" s="1"/>
  <c r="AF112" i="9" s="1"/>
  <c r="AL111" i="9"/>
  <c r="AN111" i="9" s="1"/>
  <c r="AS111" i="9" s="1"/>
  <c r="AE111" i="9"/>
  <c r="AD111" i="9"/>
  <c r="Q111" i="9"/>
  <c r="S111" i="9" s="1"/>
  <c r="X111" i="9" s="1"/>
  <c r="AC111" i="9" s="1"/>
  <c r="AG111" i="9" s="1"/>
  <c r="G111" i="9"/>
  <c r="I111" i="9" s="1"/>
  <c r="N111" i="9" s="1"/>
  <c r="AB111" i="9" s="1"/>
  <c r="AF111" i="9" s="1"/>
  <c r="AS110" i="9"/>
  <c r="AL110" i="9"/>
  <c r="AN110" i="9" s="1"/>
  <c r="AE110" i="9"/>
  <c r="AD110" i="9"/>
  <c r="Q110" i="9"/>
  <c r="S110" i="9" s="1"/>
  <c r="X110" i="9" s="1"/>
  <c r="AC110" i="9" s="1"/>
  <c r="AG110" i="9" s="1"/>
  <c r="G110" i="9"/>
  <c r="I110" i="9" s="1"/>
  <c r="N110" i="9" s="1"/>
  <c r="AB110" i="9" s="1"/>
  <c r="AF110" i="9" s="1"/>
  <c r="AL109" i="9"/>
  <c r="AN109" i="9" s="1"/>
  <c r="AS109" i="9" s="1"/>
  <c r="AE109" i="9"/>
  <c r="AD109" i="9"/>
  <c r="Q109" i="9"/>
  <c r="S109" i="9" s="1"/>
  <c r="X109" i="9" s="1"/>
  <c r="AC109" i="9" s="1"/>
  <c r="AG109" i="9" s="1"/>
  <c r="G109" i="9"/>
  <c r="I109" i="9" s="1"/>
  <c r="N109" i="9" s="1"/>
  <c r="AB109" i="9" s="1"/>
  <c r="AF109" i="9" s="1"/>
  <c r="AS108" i="9"/>
  <c r="AL108" i="9"/>
  <c r="AN108" i="9" s="1"/>
  <c r="AE108" i="9"/>
  <c r="AD108" i="9"/>
  <c r="S108" i="9"/>
  <c r="X108" i="9" s="1"/>
  <c r="AC108" i="9" s="1"/>
  <c r="AG108" i="9" s="1"/>
  <c r="Q108" i="9"/>
  <c r="G108" i="9"/>
  <c r="I108" i="9" s="1"/>
  <c r="N108" i="9" s="1"/>
  <c r="AB108" i="9" s="1"/>
  <c r="AF108" i="9" s="1"/>
  <c r="AL107" i="9"/>
  <c r="AN107" i="9" s="1"/>
  <c r="AS107" i="9" s="1"/>
  <c r="AE107" i="9"/>
  <c r="AD107" i="9"/>
  <c r="Q107" i="9"/>
  <c r="S107" i="9" s="1"/>
  <c r="X107" i="9" s="1"/>
  <c r="AC107" i="9" s="1"/>
  <c r="AG107" i="9" s="1"/>
  <c r="G107" i="9"/>
  <c r="I107" i="9" s="1"/>
  <c r="N107" i="9" s="1"/>
  <c r="AB107" i="9" s="1"/>
  <c r="AF107" i="9" s="1"/>
  <c r="AL106" i="9"/>
  <c r="AN106" i="9" s="1"/>
  <c r="AS106" i="9" s="1"/>
  <c r="AS105" i="9" s="1"/>
  <c r="AE106" i="9"/>
  <c r="AD106" i="9"/>
  <c r="S106" i="9"/>
  <c r="X106" i="9" s="1"/>
  <c r="AC106" i="9" s="1"/>
  <c r="AG106" i="9" s="1"/>
  <c r="Q106" i="9"/>
  <c r="G106" i="9"/>
  <c r="I106" i="9" s="1"/>
  <c r="N106" i="9" s="1"/>
  <c r="AB106" i="9" s="1"/>
  <c r="AF106" i="9" s="1"/>
  <c r="AN105" i="9"/>
  <c r="AE105" i="9"/>
  <c r="AD105" i="9"/>
  <c r="S105" i="9"/>
  <c r="I105" i="9"/>
  <c r="AN104" i="9"/>
  <c r="AE104" i="9"/>
  <c r="AD104" i="9"/>
  <c r="S104" i="9"/>
  <c r="I104" i="9"/>
  <c r="AN103" i="9"/>
  <c r="AE103" i="9"/>
  <c r="AD103" i="9"/>
  <c r="S103" i="9"/>
  <c r="I103" i="9"/>
  <c r="AN102" i="9"/>
  <c r="AE102" i="9"/>
  <c r="AD102" i="9"/>
  <c r="S102" i="9"/>
  <c r="I102" i="9"/>
  <c r="AE101" i="9"/>
  <c r="AD101" i="9"/>
  <c r="AE100" i="9"/>
  <c r="AD100" i="9"/>
  <c r="AN99" i="9"/>
  <c r="AE99" i="9"/>
  <c r="AD99" i="9"/>
  <c r="S99" i="9"/>
  <c r="I99" i="9"/>
  <c r="AE98" i="9"/>
  <c r="AD98" i="9"/>
  <c r="AE97" i="9"/>
  <c r="AD97" i="9"/>
  <c r="AE96" i="9"/>
  <c r="AD96" i="9"/>
  <c r="AN95" i="9"/>
  <c r="AE95" i="9"/>
  <c r="AD95" i="9"/>
  <c r="S95" i="9"/>
  <c r="I95" i="9"/>
  <c r="AE94" i="9"/>
  <c r="AD94" i="9"/>
  <c r="AE93" i="9"/>
  <c r="AD93" i="9"/>
  <c r="AN92" i="9"/>
  <c r="AE92" i="9"/>
  <c r="AD92" i="9"/>
  <c r="S92" i="9"/>
  <c r="I92" i="9"/>
  <c r="AL91" i="9"/>
  <c r="AN91" i="9" s="1"/>
  <c r="AS91" i="9" s="1"/>
  <c r="AE91" i="9"/>
  <c r="AD91" i="9"/>
  <c r="Q91" i="9"/>
  <c r="S91" i="9" s="1"/>
  <c r="X91" i="9" s="1"/>
  <c r="AC91" i="9" s="1"/>
  <c r="AG91" i="9" s="1"/>
  <c r="G91" i="9"/>
  <c r="I91" i="9" s="1"/>
  <c r="N91" i="9" s="1"/>
  <c r="AB91" i="9" s="1"/>
  <c r="AF91" i="9" s="1"/>
  <c r="AE90" i="9"/>
  <c r="AD90" i="9"/>
  <c r="AN89" i="9"/>
  <c r="AE89" i="9"/>
  <c r="AD89" i="9"/>
  <c r="S89" i="9"/>
  <c r="I89" i="9"/>
  <c r="AE88" i="9"/>
  <c r="AD88" i="9"/>
  <c r="AE87" i="9"/>
  <c r="AD87" i="9"/>
  <c r="AE86" i="9"/>
  <c r="AD86" i="9"/>
  <c r="AE85" i="9"/>
  <c r="AD85" i="9"/>
  <c r="AE84" i="9"/>
  <c r="AD84" i="9"/>
  <c r="AE83" i="9"/>
  <c r="AD83" i="9"/>
  <c r="AE82" i="9"/>
  <c r="AD82" i="9"/>
  <c r="AR81" i="9"/>
  <c r="AP81" i="9"/>
  <c r="AN81" i="9"/>
  <c r="W81" i="9"/>
  <c r="U81" i="9"/>
  <c r="S81" i="9"/>
  <c r="M81" i="9"/>
  <c r="K81" i="9"/>
  <c r="I81" i="9"/>
  <c r="Z81" i="9" s="1"/>
  <c r="AD81" i="9" s="1"/>
  <c r="AR80" i="9"/>
  <c r="AP80" i="9"/>
  <c r="W80" i="9"/>
  <c r="U80" i="9"/>
  <c r="M80" i="9"/>
  <c r="K80" i="9"/>
  <c r="AR79" i="9"/>
  <c r="AP79" i="9"/>
  <c r="AL79" i="9"/>
  <c r="AN79" i="9" s="1"/>
  <c r="W79" i="9"/>
  <c r="U79" i="9"/>
  <c r="S79" i="9"/>
  <c r="Q79" i="9"/>
  <c r="M79" i="9"/>
  <c r="K79" i="9"/>
  <c r="G79" i="9"/>
  <c r="I79" i="9" s="1"/>
  <c r="AR78" i="9"/>
  <c r="AP78" i="9"/>
  <c r="W78" i="9"/>
  <c r="U78" i="9"/>
  <c r="M78" i="9"/>
  <c r="K78" i="9"/>
  <c r="AR77" i="9"/>
  <c r="AP77" i="9"/>
  <c r="AN77" i="9"/>
  <c r="AL77" i="9"/>
  <c r="W77" i="9"/>
  <c r="U77" i="9"/>
  <c r="U76" i="9" s="1"/>
  <c r="S77" i="9"/>
  <c r="Q77" i="9"/>
  <c r="M77" i="9"/>
  <c r="K77" i="9"/>
  <c r="G77" i="9"/>
  <c r="I77" i="9" s="1"/>
  <c r="Z77" i="9" s="1"/>
  <c r="AD77" i="9" s="1"/>
  <c r="AR75" i="9"/>
  <c r="AP75" i="9"/>
  <c r="W75" i="9"/>
  <c r="U75" i="9"/>
  <c r="M75" i="9"/>
  <c r="K75" i="9"/>
  <c r="AR74" i="9"/>
  <c r="AP74" i="9"/>
  <c r="W74" i="9"/>
  <c r="U74" i="9"/>
  <c r="M74" i="9"/>
  <c r="K74" i="9"/>
  <c r="K73" i="9" s="1"/>
  <c r="AQ72" i="9"/>
  <c r="AR72" i="9" s="1"/>
  <c r="AP72" i="9"/>
  <c r="AL72" i="9"/>
  <c r="V72" i="9"/>
  <c r="W72" i="9" s="1"/>
  <c r="U72" i="9"/>
  <c r="Q72" i="9"/>
  <c r="L72" i="9"/>
  <c r="M72" i="9" s="1"/>
  <c r="K72" i="9"/>
  <c r="G72" i="9"/>
  <c r="AR71" i="9"/>
  <c r="AP71" i="9"/>
  <c r="W71" i="9"/>
  <c r="U71" i="9"/>
  <c r="M71" i="9"/>
  <c r="K71" i="9"/>
  <c r="AR70" i="9"/>
  <c r="AQ70" i="9"/>
  <c r="AP70" i="9"/>
  <c r="AL70" i="9"/>
  <c r="AN70" i="9" s="1"/>
  <c r="V70" i="9"/>
  <c r="W70" i="9" s="1"/>
  <c r="U70" i="9"/>
  <c r="Q70" i="9"/>
  <c r="S70" i="9" s="1"/>
  <c r="L70" i="9"/>
  <c r="M70" i="9" s="1"/>
  <c r="K70" i="9"/>
  <c r="G70" i="9"/>
  <c r="I70" i="9" s="1"/>
  <c r="AP69" i="9"/>
  <c r="U69" i="9"/>
  <c r="K69" i="9"/>
  <c r="AQ67" i="9"/>
  <c r="AR67" i="9" s="1"/>
  <c r="AP67" i="9"/>
  <c r="V67" i="9"/>
  <c r="W67" i="9" s="1"/>
  <c r="U67" i="9"/>
  <c r="L67" i="9"/>
  <c r="M67" i="9" s="1"/>
  <c r="K67" i="9"/>
  <c r="AR66" i="9"/>
  <c r="AP66" i="9"/>
  <c r="W66" i="9"/>
  <c r="U66" i="9"/>
  <c r="M66" i="9"/>
  <c r="K66" i="9"/>
  <c r="AA66" i="9" s="1"/>
  <c r="AE66" i="9" s="1"/>
  <c r="AQ65" i="9"/>
  <c r="AR65" i="9" s="1"/>
  <c r="AP65" i="9"/>
  <c r="V65" i="9"/>
  <c r="W65" i="9" s="1"/>
  <c r="U65" i="9"/>
  <c r="L65" i="9"/>
  <c r="M65" i="9" s="1"/>
  <c r="K65" i="9"/>
  <c r="AQ64" i="9"/>
  <c r="AR64" i="9" s="1"/>
  <c r="AP64" i="9"/>
  <c r="V64" i="9"/>
  <c r="W64" i="9" s="1"/>
  <c r="U64" i="9"/>
  <c r="L64" i="9"/>
  <c r="M64" i="9" s="1"/>
  <c r="K64" i="9"/>
  <c r="AQ63" i="9"/>
  <c r="AR63" i="9" s="1"/>
  <c r="AP63" i="9"/>
  <c r="V63" i="9"/>
  <c r="W63" i="9" s="1"/>
  <c r="U63" i="9"/>
  <c r="M63" i="9"/>
  <c r="L63" i="9"/>
  <c r="K63" i="9"/>
  <c r="AQ62" i="9"/>
  <c r="AR62" i="9" s="1"/>
  <c r="AP62" i="9"/>
  <c r="AL62" i="9"/>
  <c r="AN62" i="9" s="1"/>
  <c r="V62" i="9"/>
  <c r="W62" i="9" s="1"/>
  <c r="U62" i="9"/>
  <c r="Q62" i="9"/>
  <c r="S62" i="9" s="1"/>
  <c r="L62" i="9"/>
  <c r="M62" i="9" s="1"/>
  <c r="AA62" i="9" s="1"/>
  <c r="AE62" i="9" s="1"/>
  <c r="K62" i="9"/>
  <c r="G62" i="9"/>
  <c r="I62" i="9" s="1"/>
  <c r="Z62" i="9" s="1"/>
  <c r="AD62" i="9" s="1"/>
  <c r="AQ61" i="9"/>
  <c r="AR61" i="9" s="1"/>
  <c r="AP61" i="9"/>
  <c r="W61" i="9"/>
  <c r="V61" i="9"/>
  <c r="U61" i="9"/>
  <c r="L61" i="9"/>
  <c r="M61" i="9" s="1"/>
  <c r="K61" i="9"/>
  <c r="AR60" i="9"/>
  <c r="AP60" i="9"/>
  <c r="W60" i="9"/>
  <c r="U60" i="9"/>
  <c r="M60" i="9"/>
  <c r="K60" i="9"/>
  <c r="AA60" i="9" s="1"/>
  <c r="AE60" i="9" s="1"/>
  <c r="AQ59" i="9"/>
  <c r="AR59" i="9" s="1"/>
  <c r="AP59" i="9"/>
  <c r="AL59" i="9"/>
  <c r="AN59" i="9" s="1"/>
  <c r="V59" i="9"/>
  <c r="W59" i="9" s="1"/>
  <c r="U59" i="9"/>
  <c r="Q59" i="9"/>
  <c r="S59" i="9" s="1"/>
  <c r="L59" i="9"/>
  <c r="M59" i="9" s="1"/>
  <c r="K59" i="9"/>
  <c r="G59" i="9"/>
  <c r="I59" i="9" s="1"/>
  <c r="Z59" i="9" s="1"/>
  <c r="AD59" i="9" s="1"/>
  <c r="AQ58" i="9"/>
  <c r="AR58" i="9" s="1"/>
  <c r="AP58" i="9"/>
  <c r="AL58" i="9"/>
  <c r="AN58" i="9" s="1"/>
  <c r="V58" i="9"/>
  <c r="W58" i="9" s="1"/>
  <c r="U58" i="9"/>
  <c r="Q58" i="9"/>
  <c r="S58" i="9" s="1"/>
  <c r="L58" i="9"/>
  <c r="M58" i="9" s="1"/>
  <c r="K58" i="9"/>
  <c r="G58" i="9"/>
  <c r="I58" i="9" s="1"/>
  <c r="AQ57" i="9"/>
  <c r="AR57" i="9" s="1"/>
  <c r="AP57" i="9"/>
  <c r="AP56" i="9" s="1"/>
  <c r="AP55" i="9" s="1"/>
  <c r="U57" i="9"/>
  <c r="U56" i="9" s="1"/>
  <c r="K57" i="9"/>
  <c r="AR54" i="9"/>
  <c r="AP54" i="9"/>
  <c r="W54" i="9"/>
  <c r="U54" i="9"/>
  <c r="M54" i="9"/>
  <c r="K54" i="9"/>
  <c r="AQ53" i="9"/>
  <c r="AR53" i="9" s="1"/>
  <c r="AP53" i="9"/>
  <c r="AL53" i="9"/>
  <c r="AN53" i="9" s="1"/>
  <c r="V53" i="9"/>
  <c r="W53" i="9" s="1"/>
  <c r="U53" i="9"/>
  <c r="Q53" i="9"/>
  <c r="S53" i="9" s="1"/>
  <c r="L53" i="9"/>
  <c r="M53" i="9" s="1"/>
  <c r="K53" i="9"/>
  <c r="G53" i="9"/>
  <c r="I53" i="9" s="1"/>
  <c r="AR52" i="9"/>
  <c r="AP52" i="9"/>
  <c r="AL52" i="9"/>
  <c r="AN52" i="9" s="1"/>
  <c r="W52" i="9"/>
  <c r="X52" i="9" s="1"/>
  <c r="AC52" i="9" s="1"/>
  <c r="AG52" i="9" s="1"/>
  <c r="U52" i="9"/>
  <c r="Q52" i="9"/>
  <c r="S52" i="9" s="1"/>
  <c r="M52" i="9"/>
  <c r="K52" i="9"/>
  <c r="G52" i="9"/>
  <c r="I52" i="9" s="1"/>
  <c r="AQ51" i="9"/>
  <c r="AR51" i="9" s="1"/>
  <c r="AP51" i="9"/>
  <c r="AL51" i="9"/>
  <c r="AN51" i="9" s="1"/>
  <c r="V51" i="9"/>
  <c r="W51" i="9" s="1"/>
  <c r="U51" i="9"/>
  <c r="Q51" i="9"/>
  <c r="S51" i="9" s="1"/>
  <c r="L51" i="9"/>
  <c r="M51" i="9" s="1"/>
  <c r="K51" i="9"/>
  <c r="G51" i="9"/>
  <c r="I51" i="9" s="1"/>
  <c r="Z51" i="9" s="1"/>
  <c r="AD51" i="9" s="1"/>
  <c r="AQ50" i="9"/>
  <c r="AR50" i="9" s="1"/>
  <c r="AP50" i="9"/>
  <c r="AN50" i="9"/>
  <c r="AL50" i="9"/>
  <c r="V50" i="9"/>
  <c r="W50" i="9" s="1"/>
  <c r="U50" i="9"/>
  <c r="Q50" i="9"/>
  <c r="S50" i="9" s="1"/>
  <c r="L50" i="9"/>
  <c r="M50" i="9" s="1"/>
  <c r="K50" i="9"/>
  <c r="I50" i="9"/>
  <c r="G50" i="9"/>
  <c r="AR49" i="9"/>
  <c r="AQ49" i="9"/>
  <c r="AP49" i="9"/>
  <c r="AL49" i="9"/>
  <c r="AN49" i="9" s="1"/>
  <c r="V49" i="9"/>
  <c r="W49" i="9" s="1"/>
  <c r="U49" i="9"/>
  <c r="Q49" i="9"/>
  <c r="S49" i="9" s="1"/>
  <c r="L49" i="9"/>
  <c r="M49" i="9" s="1"/>
  <c r="K49" i="9"/>
  <c r="G49" i="9"/>
  <c r="I49" i="9" s="1"/>
  <c r="Z49" i="9" s="1"/>
  <c r="AD49" i="9" s="1"/>
  <c r="AR48" i="9"/>
  <c r="AP48" i="9"/>
  <c r="AL48" i="9"/>
  <c r="AN48" i="9" s="1"/>
  <c r="W48" i="9"/>
  <c r="U48" i="9"/>
  <c r="Q48" i="9"/>
  <c r="S48" i="9" s="1"/>
  <c r="M48" i="9"/>
  <c r="K48" i="9"/>
  <c r="G48" i="9"/>
  <c r="I48" i="9" s="1"/>
  <c r="AQ47" i="9"/>
  <c r="AR47" i="9" s="1"/>
  <c r="AP47" i="9"/>
  <c r="AL47" i="9"/>
  <c r="AN47" i="9" s="1"/>
  <c r="V47" i="9"/>
  <c r="W47" i="9" s="1"/>
  <c r="U47" i="9"/>
  <c r="Q47" i="9"/>
  <c r="S47" i="9" s="1"/>
  <c r="L47" i="9"/>
  <c r="M47" i="9" s="1"/>
  <c r="K47" i="9"/>
  <c r="G47" i="9"/>
  <c r="I47" i="9" s="1"/>
  <c r="AQ46" i="9"/>
  <c r="AR46" i="9" s="1"/>
  <c r="AP46" i="9"/>
  <c r="AL46" i="9"/>
  <c r="AN46" i="9" s="1"/>
  <c r="W46" i="9"/>
  <c r="V46" i="9"/>
  <c r="U46" i="9"/>
  <c r="Q46" i="9"/>
  <c r="S46" i="9" s="1"/>
  <c r="L46" i="9"/>
  <c r="M46" i="9" s="1"/>
  <c r="K46" i="9"/>
  <c r="G46" i="9"/>
  <c r="I46" i="9" s="1"/>
  <c r="AQ45" i="9"/>
  <c r="AR45" i="9" s="1"/>
  <c r="AP45" i="9"/>
  <c r="AL45" i="9"/>
  <c r="AN45" i="9" s="1"/>
  <c r="V45" i="9"/>
  <c r="W45" i="9" s="1"/>
  <c r="U45" i="9"/>
  <c r="Q45" i="9"/>
  <c r="S45" i="9" s="1"/>
  <c r="L45" i="9"/>
  <c r="M45" i="9" s="1"/>
  <c r="K45" i="9"/>
  <c r="I45" i="9"/>
  <c r="G45" i="9"/>
  <c r="AQ42" i="9"/>
  <c r="AR42" i="9" s="1"/>
  <c r="AP42" i="9"/>
  <c r="AL42" i="9"/>
  <c r="AN42" i="9" s="1"/>
  <c r="V42" i="9"/>
  <c r="W42" i="9" s="1"/>
  <c r="U42" i="9"/>
  <c r="Q42" i="9"/>
  <c r="S42" i="9" s="1"/>
  <c r="L42" i="9"/>
  <c r="M42" i="9" s="1"/>
  <c r="K42" i="9"/>
  <c r="G42" i="9"/>
  <c r="I42" i="9" s="1"/>
  <c r="Z42" i="9" s="1"/>
  <c r="AD42" i="9" s="1"/>
  <c r="AP41" i="9"/>
  <c r="U41" i="9"/>
  <c r="K41" i="9"/>
  <c r="AP40" i="9"/>
  <c r="U40" i="9"/>
  <c r="K40" i="9"/>
  <c r="AP39" i="9"/>
  <c r="U39" i="9"/>
  <c r="K39" i="9"/>
  <c r="AP38" i="9"/>
  <c r="U38" i="9"/>
  <c r="K38" i="9"/>
  <c r="AP37" i="9"/>
  <c r="U37" i="9"/>
  <c r="K37" i="9"/>
  <c r="AR35" i="9"/>
  <c r="AP35" i="9"/>
  <c r="W35" i="9"/>
  <c r="U35" i="9"/>
  <c r="AQ34" i="9"/>
  <c r="AR34" i="9" s="1"/>
  <c r="AP34" i="9"/>
  <c r="W34" i="9"/>
  <c r="V34" i="9"/>
  <c r="U34" i="9"/>
  <c r="L34" i="9"/>
  <c r="M34" i="9" s="1"/>
  <c r="K34" i="9"/>
  <c r="AQ33" i="9"/>
  <c r="AR33" i="9" s="1"/>
  <c r="AP33" i="9"/>
  <c r="V33" i="9"/>
  <c r="W33" i="9" s="1"/>
  <c r="U33" i="9"/>
  <c r="L33" i="9"/>
  <c r="M33" i="9" s="1"/>
  <c r="K33" i="9"/>
  <c r="AR32" i="9"/>
  <c r="AP32" i="9"/>
  <c r="AL32" i="9"/>
  <c r="AN32" i="9" s="1"/>
  <c r="AS32" i="9" s="1"/>
  <c r="W32" i="9"/>
  <c r="U32" i="9"/>
  <c r="Q32" i="9"/>
  <c r="S32" i="9" s="1"/>
  <c r="M32" i="9"/>
  <c r="K32" i="9"/>
  <c r="G32" i="9"/>
  <c r="I32" i="9" s="1"/>
  <c r="AQ31" i="9"/>
  <c r="AR31" i="9" s="1"/>
  <c r="AP31" i="9"/>
  <c r="AL31" i="9"/>
  <c r="AN31" i="9" s="1"/>
  <c r="V31" i="9"/>
  <c r="W31" i="9" s="1"/>
  <c r="U31" i="9"/>
  <c r="Q31" i="9"/>
  <c r="S31" i="9" s="1"/>
  <c r="L31" i="9"/>
  <c r="M31" i="9" s="1"/>
  <c r="K31" i="9"/>
  <c r="G31" i="9"/>
  <c r="I31" i="9" s="1"/>
  <c r="AQ30" i="9"/>
  <c r="AR30" i="9" s="1"/>
  <c r="AP30" i="9"/>
  <c r="V30" i="9"/>
  <c r="W30" i="9" s="1"/>
  <c r="U30" i="9"/>
  <c r="M30" i="9"/>
  <c r="L30" i="9"/>
  <c r="K30" i="9"/>
  <c r="AA30" i="9" s="1"/>
  <c r="AE30" i="9" s="1"/>
  <c r="AQ29" i="9"/>
  <c r="AR29" i="9" s="1"/>
  <c r="AP29" i="9"/>
  <c r="V29" i="9"/>
  <c r="W29" i="9" s="1"/>
  <c r="U29" i="9"/>
  <c r="L29" i="9"/>
  <c r="M29" i="9" s="1"/>
  <c r="K29" i="9"/>
  <c r="AQ28" i="9"/>
  <c r="AR28" i="9" s="1"/>
  <c r="AP28" i="9"/>
  <c r="AL28" i="9"/>
  <c r="AN28" i="9" s="1"/>
  <c r="V28" i="9"/>
  <c r="W28" i="9" s="1"/>
  <c r="U28" i="9"/>
  <c r="S28" i="9"/>
  <c r="Q28" i="9"/>
  <c r="L28" i="9"/>
  <c r="M28" i="9" s="1"/>
  <c r="K28" i="9"/>
  <c r="G28" i="9"/>
  <c r="I28" i="9" s="1"/>
  <c r="AQ27" i="9"/>
  <c r="AR27" i="9" s="1"/>
  <c r="AP27" i="9"/>
  <c r="V27" i="9"/>
  <c r="W27" i="9" s="1"/>
  <c r="U27" i="9"/>
  <c r="L27" i="9"/>
  <c r="M27" i="9" s="1"/>
  <c r="K27" i="9"/>
  <c r="AQ26" i="9"/>
  <c r="AR26" i="9" s="1"/>
  <c r="AP26" i="9"/>
  <c r="AL26" i="9"/>
  <c r="AN26" i="9" s="1"/>
  <c r="V26" i="9"/>
  <c r="W26" i="9" s="1"/>
  <c r="U26" i="9"/>
  <c r="Q26" i="9"/>
  <c r="S26" i="9" s="1"/>
  <c r="L26" i="9"/>
  <c r="M26" i="9" s="1"/>
  <c r="K26" i="9"/>
  <c r="G26" i="9"/>
  <c r="I26" i="9" s="1"/>
  <c r="AQ25" i="9"/>
  <c r="AR25" i="9" s="1"/>
  <c r="AP25" i="9"/>
  <c r="AL25" i="9"/>
  <c r="AN25" i="9" s="1"/>
  <c r="V25" i="9"/>
  <c r="W25" i="9" s="1"/>
  <c r="U25" i="9"/>
  <c r="Q25" i="9"/>
  <c r="S25" i="9" s="1"/>
  <c r="L25" i="9"/>
  <c r="M25" i="9" s="1"/>
  <c r="K25" i="9"/>
  <c r="I25" i="9"/>
  <c r="Z25" i="9" s="1"/>
  <c r="AD25" i="9" s="1"/>
  <c r="G25" i="9"/>
  <c r="AP24" i="9"/>
  <c r="U24" i="9"/>
  <c r="K24" i="9"/>
  <c r="AR22" i="9"/>
  <c r="AP22" i="9"/>
  <c r="W22" i="9"/>
  <c r="U22" i="9"/>
  <c r="M22" i="9"/>
  <c r="K22" i="9"/>
  <c r="AP21" i="9"/>
  <c r="U21" i="9"/>
  <c r="K21" i="9"/>
  <c r="AP20" i="9"/>
  <c r="U20" i="9"/>
  <c r="K20" i="9"/>
  <c r="AR19" i="9"/>
  <c r="AQ19" i="9"/>
  <c r="V19" i="9"/>
  <c r="W19" i="9" s="1"/>
  <c r="L19" i="9"/>
  <c r="M19" i="9" s="1"/>
  <c r="AQ18" i="9"/>
  <c r="AR18" i="9" s="1"/>
  <c r="V18" i="9"/>
  <c r="W18" i="9" s="1"/>
  <c r="L18" i="9"/>
  <c r="M18" i="9" s="1"/>
  <c r="AR17" i="9"/>
  <c r="AQ17" i="9"/>
  <c r="V17" i="9"/>
  <c r="W17" i="9" s="1"/>
  <c r="L17" i="9"/>
  <c r="M17" i="9" s="1"/>
  <c r="AQ15" i="9"/>
  <c r="AR15" i="9" s="1"/>
  <c r="W15" i="9"/>
  <c r="V15" i="9"/>
  <c r="L15" i="9"/>
  <c r="M15" i="9" s="1"/>
  <c r="AQ14" i="9"/>
  <c r="AR14" i="9" s="1"/>
  <c r="AP14" i="9"/>
  <c r="V14" i="9"/>
  <c r="W14" i="9" s="1"/>
  <c r="U14" i="9"/>
  <c r="L14" i="9"/>
  <c r="M14" i="9" s="1"/>
  <c r="K14" i="9"/>
  <c r="AQ12" i="9"/>
  <c r="AR12" i="9" s="1"/>
  <c r="AP12" i="9"/>
  <c r="V12" i="9"/>
  <c r="W12" i="9" s="1"/>
  <c r="U12" i="9"/>
  <c r="L12" i="9"/>
  <c r="M12" i="9" s="1"/>
  <c r="K12" i="9"/>
  <c r="AP11" i="9"/>
  <c r="U11" i="9"/>
  <c r="K11" i="9"/>
  <c r="AR10" i="9"/>
  <c r="AQ10" i="9"/>
  <c r="V10" i="9"/>
  <c r="W10" i="9" s="1"/>
  <c r="L10" i="9"/>
  <c r="M10" i="9" s="1"/>
  <c r="AQ9" i="9"/>
  <c r="AR9" i="9" s="1"/>
  <c r="V9" i="9"/>
  <c r="W9" i="9" s="1"/>
  <c r="M9" i="9"/>
  <c r="L9" i="9"/>
  <c r="AQ8" i="9"/>
  <c r="AR8" i="9" s="1"/>
  <c r="W8" i="9"/>
  <c r="V8" i="9"/>
  <c r="L8" i="9"/>
  <c r="M8" i="9" s="1"/>
  <c r="AQ6" i="9"/>
  <c r="AR6" i="9" s="1"/>
  <c r="W6" i="9"/>
  <c r="V6" i="9"/>
  <c r="L6" i="9"/>
  <c r="M6" i="9" s="1"/>
  <c r="B1" i="9"/>
  <c r="H40" i="3" s="1"/>
  <c r="AP1497" i="8"/>
  <c r="AP1495" i="8"/>
  <c r="AP1468" i="8"/>
  <c r="AP1453" i="8"/>
  <c r="AP1451" i="8"/>
  <c r="AP1424" i="8"/>
  <c r="AQ1125" i="8"/>
  <c r="AI1125" i="8"/>
  <c r="AC1125" i="8"/>
  <c r="W1125" i="8"/>
  <c r="O1125" i="8"/>
  <c r="I1125" i="8"/>
  <c r="AQ1108" i="8"/>
  <c r="AI1108" i="8"/>
  <c r="AC1108" i="8"/>
  <c r="W1108" i="8"/>
  <c r="O1108" i="8"/>
  <c r="I1108" i="8"/>
  <c r="AI876" i="8"/>
  <c r="AI862" i="8"/>
  <c r="Q807" i="8"/>
  <c r="Q806" i="8"/>
  <c r="Q805" i="8"/>
  <c r="Q804" i="8"/>
  <c r="Q803" i="8"/>
  <c r="Q802" i="8"/>
  <c r="Q801" i="8"/>
  <c r="Q800" i="8"/>
  <c r="Q799" i="8"/>
  <c r="Q798" i="8"/>
  <c r="Q797" i="8"/>
  <c r="N775" i="8"/>
  <c r="AQ760" i="8"/>
  <c r="AQ758" i="8"/>
  <c r="X724" i="8"/>
  <c r="X711" i="8"/>
  <c r="AS480" i="8"/>
  <c r="AS473" i="8" s="1"/>
  <c r="AO480" i="8"/>
  <c r="AO473" i="8" s="1"/>
  <c r="AG480" i="8"/>
  <c r="AG473" i="8" s="1"/>
  <c r="AC480" i="8"/>
  <c r="AC473" i="8" s="1"/>
  <c r="Y480" i="8"/>
  <c r="Y473" i="8" s="1"/>
  <c r="U480" i="8"/>
  <c r="Q480" i="8"/>
  <c r="Q473" i="8" s="1"/>
  <c r="M480" i="8"/>
  <c r="M473" i="8" s="1"/>
  <c r="I480" i="8"/>
  <c r="I473" i="8" s="1"/>
  <c r="AW479" i="8"/>
  <c r="AW478" i="8"/>
  <c r="AW477" i="8"/>
  <c r="AK469" i="8"/>
  <c r="AK488" i="8" s="1"/>
  <c r="AG469" i="8"/>
  <c r="AG462" i="8" s="1"/>
  <c r="U469" i="8"/>
  <c r="U462" i="8" s="1"/>
  <c r="M469" i="8"/>
  <c r="I469" i="8"/>
  <c r="AW468" i="8"/>
  <c r="AS462" i="8"/>
  <c r="AO462" i="8"/>
  <c r="AS436" i="8"/>
  <c r="AS429" i="8" s="1"/>
  <c r="AO436" i="8"/>
  <c r="AO429" i="8" s="1"/>
  <c r="AG436" i="8"/>
  <c r="AG429" i="8" s="1"/>
  <c r="AC436" i="8"/>
  <c r="AC429" i="8" s="1"/>
  <c r="Y436" i="8"/>
  <c r="Y429" i="8" s="1"/>
  <c r="U436" i="8"/>
  <c r="U429" i="8" s="1"/>
  <c r="Q436" i="8"/>
  <c r="Q429" i="8" s="1"/>
  <c r="M436" i="8"/>
  <c r="M429" i="8" s="1"/>
  <c r="I436" i="8"/>
  <c r="I429" i="8" s="1"/>
  <c r="AW435" i="8"/>
  <c r="AW434" i="8"/>
  <c r="AW433" i="8"/>
  <c r="AK425" i="8"/>
  <c r="AK444" i="8" s="1"/>
  <c r="AG425" i="8"/>
  <c r="AG418" i="8" s="1"/>
  <c r="U425" i="8"/>
  <c r="M425" i="8"/>
  <c r="I425" i="8"/>
  <c r="I418" i="8" s="1"/>
  <c r="AW424" i="8"/>
  <c r="AG381" i="8"/>
  <c r="AG374" i="8" s="1"/>
  <c r="AB381" i="8"/>
  <c r="AB374" i="8" s="1"/>
  <c r="W381" i="8"/>
  <c r="W374" i="8" s="1"/>
  <c r="M381" i="8"/>
  <c r="M374" i="8" s="1"/>
  <c r="H381" i="8"/>
  <c r="H374" i="8" s="1"/>
  <c r="AT380" i="8"/>
  <c r="AT379" i="8"/>
  <c r="AT378" i="8"/>
  <c r="AT369" i="8"/>
  <c r="AT358" i="8"/>
  <c r="AG327" i="8"/>
  <c r="AG320" i="8" s="1"/>
  <c r="AB327" i="8"/>
  <c r="AB320" i="8" s="1"/>
  <c r="W327" i="8"/>
  <c r="W320" i="8" s="1"/>
  <c r="M327" i="8"/>
  <c r="M320" i="8" s="1"/>
  <c r="H327" i="8"/>
  <c r="H320" i="8" s="1"/>
  <c r="AT326" i="8"/>
  <c r="AT325" i="8"/>
  <c r="AT324" i="8"/>
  <c r="AT315" i="8"/>
  <c r="AT304" i="8"/>
  <c r="AM263" i="8"/>
  <c r="AM258" i="8" s="1"/>
  <c r="AC263" i="8"/>
  <c r="AC258" i="8" s="1"/>
  <c r="X263" i="8"/>
  <c r="X258" i="8" s="1"/>
  <c r="T263" i="8"/>
  <c r="T258" i="8" s="1"/>
  <c r="L263" i="8"/>
  <c r="L258" i="8" s="1"/>
  <c r="AT262" i="8"/>
  <c r="AT261" i="8"/>
  <c r="AT260" i="8"/>
  <c r="AT254" i="8"/>
  <c r="AT246" i="8"/>
  <c r="AM226" i="8"/>
  <c r="AM221" i="8" s="1"/>
  <c r="AC226" i="8"/>
  <c r="AC221" i="8" s="1"/>
  <c r="X226" i="8"/>
  <c r="X221" i="8" s="1"/>
  <c r="T226" i="8"/>
  <c r="T221" i="8" s="1"/>
  <c r="L226" i="8"/>
  <c r="AT225" i="8"/>
  <c r="AT224" i="8"/>
  <c r="AT223" i="8"/>
  <c r="AT217" i="8"/>
  <c r="AT209" i="8"/>
  <c r="X35" i="8"/>
  <c r="J35" i="8"/>
  <c r="L29" i="8"/>
  <c r="P29" i="8" s="1"/>
  <c r="P2" i="8"/>
  <c r="AQ1" i="8"/>
  <c r="O212" i="7"/>
  <c r="N212" i="7"/>
  <c r="E61" i="7"/>
  <c r="E60" i="7"/>
  <c r="H351" i="5"/>
  <c r="G351" i="5"/>
  <c r="H350" i="5"/>
  <c r="G350" i="5"/>
  <c r="H349" i="5"/>
  <c r="G349" i="5"/>
  <c r="H348" i="5"/>
  <c r="G348" i="5"/>
  <c r="H347" i="5"/>
  <c r="G347" i="5"/>
  <c r="H346" i="5"/>
  <c r="G346" i="5"/>
  <c r="H345" i="5"/>
  <c r="G345" i="5"/>
  <c r="H344" i="5"/>
  <c r="G344" i="5"/>
  <c r="H343" i="5"/>
  <c r="G343" i="5"/>
  <c r="H342" i="5"/>
  <c r="G342" i="5"/>
  <c r="H341" i="5"/>
  <c r="G341" i="5"/>
  <c r="H340" i="5"/>
  <c r="G340" i="5"/>
  <c r="H339" i="5"/>
  <c r="G339" i="5"/>
  <c r="H338" i="5"/>
  <c r="G338" i="5"/>
  <c r="H337" i="5"/>
  <c r="G337" i="5"/>
  <c r="H336" i="5"/>
  <c r="G336" i="5"/>
  <c r="H335" i="5"/>
  <c r="G335" i="5"/>
  <c r="H334" i="5"/>
  <c r="G334" i="5"/>
  <c r="H333" i="5"/>
  <c r="G333" i="5"/>
  <c r="H332" i="5"/>
  <c r="G332" i="5"/>
  <c r="H331" i="5"/>
  <c r="G331" i="5"/>
  <c r="H330" i="5"/>
  <c r="G330" i="5"/>
  <c r="H329" i="5"/>
  <c r="G329" i="5"/>
  <c r="H328" i="5"/>
  <c r="G328" i="5"/>
  <c r="H327" i="5"/>
  <c r="G327" i="5"/>
  <c r="H326" i="5"/>
  <c r="G326" i="5"/>
  <c r="H325" i="5"/>
  <c r="G325" i="5"/>
  <c r="H324" i="5"/>
  <c r="G324" i="5"/>
  <c r="H323" i="5"/>
  <c r="G323" i="5"/>
  <c r="H322" i="5"/>
  <c r="G322" i="5"/>
  <c r="H321" i="5"/>
  <c r="G321" i="5"/>
  <c r="H320" i="5"/>
  <c r="G320" i="5"/>
  <c r="D320" i="5"/>
  <c r="H319" i="5"/>
  <c r="G319" i="5"/>
  <c r="D319" i="5"/>
  <c r="H318" i="5"/>
  <c r="G318" i="5"/>
  <c r="D318" i="5"/>
  <c r="H317" i="5"/>
  <c r="G317" i="5"/>
  <c r="D317" i="5"/>
  <c r="H316" i="5"/>
  <c r="G316" i="5"/>
  <c r="D316" i="5"/>
  <c r="H315" i="5"/>
  <c r="G315" i="5"/>
  <c r="D315" i="5"/>
  <c r="H314" i="5"/>
  <c r="G314" i="5"/>
  <c r="D314" i="5"/>
  <c r="I313" i="5"/>
  <c r="F313" i="5"/>
  <c r="C313" i="5"/>
  <c r="B313" i="5"/>
  <c r="F312" i="5"/>
  <c r="I312" i="5" s="1"/>
  <c r="C312" i="5"/>
  <c r="B312" i="5"/>
  <c r="F311" i="5"/>
  <c r="I311" i="5" s="1"/>
  <c r="C311" i="5"/>
  <c r="B311" i="5"/>
  <c r="F310" i="5"/>
  <c r="I310" i="5" s="1"/>
  <c r="C310" i="5"/>
  <c r="B310" i="5"/>
  <c r="I309" i="5"/>
  <c r="F309" i="5"/>
  <c r="C309" i="5"/>
  <c r="B309" i="5"/>
  <c r="F308" i="5"/>
  <c r="I308" i="5" s="1"/>
  <c r="C308" i="5"/>
  <c r="B308" i="5"/>
  <c r="F307" i="5"/>
  <c r="I307" i="5" s="1"/>
  <c r="C307" i="5"/>
  <c r="B307" i="5"/>
  <c r="F306" i="5"/>
  <c r="I306" i="5" s="1"/>
  <c r="C306" i="5"/>
  <c r="B306" i="5"/>
  <c r="I305" i="5"/>
  <c r="F305" i="5"/>
  <c r="C305" i="5"/>
  <c r="B305" i="5"/>
  <c r="F304" i="5"/>
  <c r="I304" i="5" s="1"/>
  <c r="C304" i="5"/>
  <c r="B304" i="5"/>
  <c r="F303" i="5"/>
  <c r="I303" i="5" s="1"/>
  <c r="C303" i="5"/>
  <c r="B303" i="5"/>
  <c r="F302" i="5"/>
  <c r="I302" i="5" s="1"/>
  <c r="C302" i="5"/>
  <c r="B302" i="5"/>
  <c r="I301" i="5"/>
  <c r="F301" i="5"/>
  <c r="C301" i="5"/>
  <c r="B301" i="5"/>
  <c r="F300" i="5"/>
  <c r="I300" i="5" s="1"/>
  <c r="C300" i="5"/>
  <c r="B300" i="5"/>
  <c r="F299" i="5"/>
  <c r="I299" i="5" s="1"/>
  <c r="C299" i="5"/>
  <c r="B299" i="5"/>
  <c r="F298" i="5"/>
  <c r="I298" i="5" s="1"/>
  <c r="C298" i="5"/>
  <c r="B298" i="5"/>
  <c r="I297" i="5"/>
  <c r="F297" i="5"/>
  <c r="C297" i="5"/>
  <c r="B297" i="5"/>
  <c r="F296" i="5"/>
  <c r="I296" i="5" s="1"/>
  <c r="C296" i="5"/>
  <c r="B296" i="5"/>
  <c r="F295" i="5"/>
  <c r="I295" i="5" s="1"/>
  <c r="C295" i="5"/>
  <c r="B295" i="5"/>
  <c r="F294" i="5"/>
  <c r="I294" i="5" s="1"/>
  <c r="C294" i="5"/>
  <c r="B294" i="5"/>
  <c r="I293" i="5"/>
  <c r="F293" i="5"/>
  <c r="C293" i="5"/>
  <c r="B293" i="5"/>
  <c r="F292" i="5"/>
  <c r="I292" i="5" s="1"/>
  <c r="C292" i="5"/>
  <c r="B292" i="5"/>
  <c r="F291" i="5"/>
  <c r="I291" i="5" s="1"/>
  <c r="C291" i="5"/>
  <c r="B291" i="5"/>
  <c r="F290" i="5"/>
  <c r="I290" i="5" s="1"/>
  <c r="C290" i="5"/>
  <c r="B290" i="5"/>
  <c r="I289" i="5"/>
  <c r="F289" i="5"/>
  <c r="C289" i="5"/>
  <c r="B289" i="5"/>
  <c r="F288" i="5"/>
  <c r="I288" i="5" s="1"/>
  <c r="C288" i="5"/>
  <c r="B288" i="5"/>
  <c r="F287" i="5"/>
  <c r="I287" i="5" s="1"/>
  <c r="C287" i="5"/>
  <c r="B287" i="5"/>
  <c r="F286" i="5"/>
  <c r="I286" i="5" s="1"/>
  <c r="C286" i="5"/>
  <c r="B286" i="5"/>
  <c r="I285" i="5"/>
  <c r="F285" i="5"/>
  <c r="C285" i="5"/>
  <c r="B285" i="5"/>
  <c r="F284" i="5"/>
  <c r="I284" i="5" s="1"/>
  <c r="C284" i="5"/>
  <c r="B284" i="5"/>
  <c r="F283" i="5"/>
  <c r="I283" i="5" s="1"/>
  <c r="C283" i="5"/>
  <c r="B283" i="5"/>
  <c r="F282" i="5"/>
  <c r="I282" i="5" s="1"/>
  <c r="C282" i="5"/>
  <c r="B282" i="5"/>
  <c r="I281" i="5"/>
  <c r="F281" i="5"/>
  <c r="C281" i="5"/>
  <c r="B281" i="5"/>
  <c r="F280" i="5"/>
  <c r="I280" i="5" s="1"/>
  <c r="C280" i="5"/>
  <c r="B280" i="5"/>
  <c r="F279" i="5"/>
  <c r="I279" i="5" s="1"/>
  <c r="C279" i="5"/>
  <c r="B279" i="5"/>
  <c r="F278" i="5"/>
  <c r="I278" i="5" s="1"/>
  <c r="C278" i="5"/>
  <c r="B278" i="5"/>
  <c r="I277" i="5"/>
  <c r="F277" i="5"/>
  <c r="C277" i="5"/>
  <c r="B277" i="5"/>
  <c r="F276" i="5"/>
  <c r="I276" i="5" s="1"/>
  <c r="C276" i="5"/>
  <c r="B276" i="5"/>
  <c r="F275" i="5"/>
  <c r="I275" i="5" s="1"/>
  <c r="C275" i="5"/>
  <c r="B275" i="5"/>
  <c r="F274" i="5"/>
  <c r="I274" i="5" s="1"/>
  <c r="C274" i="5"/>
  <c r="B274" i="5"/>
  <c r="I273" i="5"/>
  <c r="F273" i="5"/>
  <c r="C273" i="5"/>
  <c r="B273" i="5"/>
  <c r="F272" i="5"/>
  <c r="I272" i="5" s="1"/>
  <c r="C272" i="5"/>
  <c r="B272" i="5"/>
  <c r="F271" i="5"/>
  <c r="I271" i="5" s="1"/>
  <c r="C271" i="5"/>
  <c r="B271" i="5"/>
  <c r="F270" i="5"/>
  <c r="I270" i="5" s="1"/>
  <c r="C270" i="5"/>
  <c r="B270" i="5"/>
  <c r="I269" i="5"/>
  <c r="F269" i="5"/>
  <c r="C269" i="5"/>
  <c r="B269" i="5"/>
  <c r="F268" i="5"/>
  <c r="I268" i="5" s="1"/>
  <c r="C268" i="5"/>
  <c r="B268" i="5"/>
  <c r="F267" i="5"/>
  <c r="I267" i="5" s="1"/>
  <c r="C267" i="5"/>
  <c r="B267" i="5"/>
  <c r="F266" i="5"/>
  <c r="I266" i="5" s="1"/>
  <c r="C266" i="5"/>
  <c r="B266" i="5"/>
  <c r="I265" i="5"/>
  <c r="F265" i="5"/>
  <c r="C265" i="5"/>
  <c r="B265" i="5"/>
  <c r="F264" i="5"/>
  <c r="I264" i="5" s="1"/>
  <c r="C264" i="5"/>
  <c r="B264" i="5"/>
  <c r="F263" i="5"/>
  <c r="I263" i="5" s="1"/>
  <c r="C263" i="5"/>
  <c r="B263" i="5"/>
  <c r="F262" i="5"/>
  <c r="I262" i="5" s="1"/>
  <c r="C262" i="5"/>
  <c r="B262" i="5"/>
  <c r="I261" i="5"/>
  <c r="F261" i="5"/>
  <c r="C261" i="5"/>
  <c r="B261" i="5"/>
  <c r="F260" i="5"/>
  <c r="I260" i="5" s="1"/>
  <c r="C260" i="5"/>
  <c r="B260" i="5"/>
  <c r="F259" i="5"/>
  <c r="I259" i="5" s="1"/>
  <c r="C259" i="5"/>
  <c r="B259" i="5"/>
  <c r="F258" i="5"/>
  <c r="I258" i="5" s="1"/>
  <c r="C258" i="5"/>
  <c r="B258" i="5"/>
  <c r="I257" i="5"/>
  <c r="F257" i="5"/>
  <c r="C257" i="5"/>
  <c r="B257" i="5"/>
  <c r="F256" i="5"/>
  <c r="I256" i="5" s="1"/>
  <c r="C256" i="5"/>
  <c r="B256" i="5"/>
  <c r="F255" i="5"/>
  <c r="I255" i="5" s="1"/>
  <c r="C255" i="5"/>
  <c r="B255" i="5"/>
  <c r="F254" i="5"/>
  <c r="I254" i="5" s="1"/>
  <c r="C254" i="5"/>
  <c r="B254" i="5"/>
  <c r="I253" i="5"/>
  <c r="F253" i="5"/>
  <c r="C253" i="5"/>
  <c r="B253" i="5"/>
  <c r="F252" i="5"/>
  <c r="I252" i="5" s="1"/>
  <c r="C252" i="5"/>
  <c r="B252" i="5"/>
  <c r="F251" i="5"/>
  <c r="I251" i="5" s="1"/>
  <c r="C251" i="5"/>
  <c r="B251" i="5"/>
  <c r="F250" i="5"/>
  <c r="I250" i="5" s="1"/>
  <c r="C250" i="5"/>
  <c r="B250" i="5"/>
  <c r="I249" i="5"/>
  <c r="F249" i="5"/>
  <c r="C249" i="5"/>
  <c r="B249" i="5"/>
  <c r="F248" i="5"/>
  <c r="I248" i="5" s="1"/>
  <c r="C248" i="5"/>
  <c r="B248" i="5"/>
  <c r="F247" i="5"/>
  <c r="I247" i="5" s="1"/>
  <c r="C247" i="5"/>
  <c r="B247" i="5"/>
  <c r="F246" i="5"/>
  <c r="I246" i="5" s="1"/>
  <c r="C246" i="5"/>
  <c r="B246" i="5"/>
  <c r="I245" i="5"/>
  <c r="F245" i="5"/>
  <c r="C245" i="5"/>
  <c r="B245" i="5"/>
  <c r="F244" i="5"/>
  <c r="I244" i="5" s="1"/>
  <c r="C244" i="5"/>
  <c r="B244" i="5"/>
  <c r="F243" i="5"/>
  <c r="I243" i="5" s="1"/>
  <c r="C243" i="5"/>
  <c r="B243" i="5"/>
  <c r="F242" i="5"/>
  <c r="I242" i="5" s="1"/>
  <c r="C242" i="5"/>
  <c r="B242" i="5"/>
  <c r="I241" i="5"/>
  <c r="F241" i="5"/>
  <c r="C241" i="5"/>
  <c r="B241" i="5"/>
  <c r="F240" i="5"/>
  <c r="I240" i="5" s="1"/>
  <c r="C240" i="5"/>
  <c r="B240" i="5"/>
  <c r="F239" i="5"/>
  <c r="I239" i="5" s="1"/>
  <c r="C239" i="5"/>
  <c r="B239" i="5"/>
  <c r="F238" i="5"/>
  <c r="I238" i="5" s="1"/>
  <c r="C238" i="5"/>
  <c r="B238" i="5"/>
  <c r="I237" i="5"/>
  <c r="F237" i="5"/>
  <c r="C237" i="5"/>
  <c r="B237" i="5"/>
  <c r="F236" i="5"/>
  <c r="I236" i="5" s="1"/>
  <c r="C236" i="5"/>
  <c r="B236" i="5"/>
  <c r="F235" i="5"/>
  <c r="I235" i="5" s="1"/>
  <c r="C235" i="5"/>
  <c r="B235" i="5"/>
  <c r="F234" i="5"/>
  <c r="I234" i="5" s="1"/>
  <c r="C234" i="5"/>
  <c r="B234" i="5"/>
  <c r="I233" i="5"/>
  <c r="F233" i="5"/>
  <c r="C233" i="5"/>
  <c r="B233" i="5"/>
  <c r="F232" i="5"/>
  <c r="I232" i="5" s="1"/>
  <c r="C232" i="5"/>
  <c r="B232" i="5"/>
  <c r="F231" i="5"/>
  <c r="I231" i="5" s="1"/>
  <c r="C231" i="5"/>
  <c r="B231" i="5"/>
  <c r="F230" i="5"/>
  <c r="I230" i="5" s="1"/>
  <c r="C230" i="5"/>
  <c r="B230" i="5"/>
  <c r="I229" i="5"/>
  <c r="F229" i="5"/>
  <c r="C229" i="5"/>
  <c r="B229" i="5"/>
  <c r="F228" i="5"/>
  <c r="I228" i="5" s="1"/>
  <c r="C228" i="5"/>
  <c r="B228" i="5"/>
  <c r="F227" i="5"/>
  <c r="I227" i="5" s="1"/>
  <c r="C227" i="5"/>
  <c r="B227" i="5"/>
  <c r="F226" i="5"/>
  <c r="I226" i="5" s="1"/>
  <c r="C226" i="5"/>
  <c r="B226" i="5"/>
  <c r="I225" i="5"/>
  <c r="F225" i="5"/>
  <c r="C225" i="5"/>
  <c r="B225" i="5"/>
  <c r="F224" i="5"/>
  <c r="I224" i="5" s="1"/>
  <c r="C224" i="5"/>
  <c r="B224" i="5"/>
  <c r="F223" i="5"/>
  <c r="I223" i="5" s="1"/>
  <c r="C223" i="5"/>
  <c r="B223" i="5"/>
  <c r="F222" i="5"/>
  <c r="I222" i="5" s="1"/>
  <c r="C222" i="5"/>
  <c r="B222" i="5"/>
  <c r="I221" i="5"/>
  <c r="F221" i="5"/>
  <c r="C221" i="5"/>
  <c r="B221" i="5"/>
  <c r="F220" i="5"/>
  <c r="I220" i="5" s="1"/>
  <c r="C220" i="5"/>
  <c r="B220" i="5"/>
  <c r="F219" i="5"/>
  <c r="I219" i="5" s="1"/>
  <c r="C219" i="5"/>
  <c r="B219" i="5"/>
  <c r="F218" i="5"/>
  <c r="I218" i="5" s="1"/>
  <c r="C218" i="5"/>
  <c r="B218" i="5"/>
  <c r="I217" i="5"/>
  <c r="F217" i="5"/>
  <c r="C217" i="5"/>
  <c r="B217" i="5"/>
  <c r="F216" i="5"/>
  <c r="I216" i="5" s="1"/>
  <c r="C216" i="5"/>
  <c r="B216" i="5"/>
  <c r="F215" i="5"/>
  <c r="I215" i="5" s="1"/>
  <c r="C215" i="5"/>
  <c r="B215" i="5"/>
  <c r="F214" i="5"/>
  <c r="I214" i="5" s="1"/>
  <c r="C214" i="5"/>
  <c r="B214" i="5"/>
  <c r="I213" i="5"/>
  <c r="F213" i="5"/>
  <c r="C213" i="5"/>
  <c r="B213" i="5"/>
  <c r="F212" i="5"/>
  <c r="I212" i="5" s="1"/>
  <c r="C212" i="5"/>
  <c r="B212" i="5"/>
  <c r="F211" i="5"/>
  <c r="I211" i="5" s="1"/>
  <c r="C211" i="5"/>
  <c r="B211" i="5"/>
  <c r="F210" i="5"/>
  <c r="I210" i="5" s="1"/>
  <c r="C210" i="5"/>
  <c r="B210" i="5"/>
  <c r="I209" i="5"/>
  <c r="F209" i="5"/>
  <c r="C209" i="5"/>
  <c r="B209" i="5"/>
  <c r="F208" i="5"/>
  <c r="I208" i="5" s="1"/>
  <c r="C208" i="5"/>
  <c r="B208" i="5"/>
  <c r="F207" i="5"/>
  <c r="I207" i="5" s="1"/>
  <c r="C207" i="5"/>
  <c r="B207" i="5"/>
  <c r="F206" i="5"/>
  <c r="I206" i="5" s="1"/>
  <c r="C206" i="5"/>
  <c r="B206" i="5"/>
  <c r="I205" i="5"/>
  <c r="F205" i="5"/>
  <c r="C205" i="5"/>
  <c r="B205" i="5"/>
  <c r="F204" i="5"/>
  <c r="I204" i="5" s="1"/>
  <c r="C204" i="5"/>
  <c r="B204" i="5"/>
  <c r="F203" i="5"/>
  <c r="I203" i="5" s="1"/>
  <c r="C203" i="5"/>
  <c r="B203" i="5"/>
  <c r="F202" i="5"/>
  <c r="I202" i="5" s="1"/>
  <c r="C202" i="5"/>
  <c r="B202" i="5"/>
  <c r="I201" i="5"/>
  <c r="F201" i="5"/>
  <c r="C201" i="5"/>
  <c r="B201" i="5"/>
  <c r="F200" i="5"/>
  <c r="I200" i="5" s="1"/>
  <c r="C200" i="5"/>
  <c r="B200" i="5"/>
  <c r="F199" i="5"/>
  <c r="I199" i="5" s="1"/>
  <c r="C199" i="5"/>
  <c r="B199" i="5"/>
  <c r="F198" i="5"/>
  <c r="I198" i="5" s="1"/>
  <c r="C198" i="5"/>
  <c r="B198" i="5"/>
  <c r="I197" i="5"/>
  <c r="F197" i="5"/>
  <c r="C197" i="5"/>
  <c r="B197" i="5"/>
  <c r="F196" i="5"/>
  <c r="I196" i="5" s="1"/>
  <c r="C196" i="5"/>
  <c r="B196" i="5"/>
  <c r="F195" i="5"/>
  <c r="I195" i="5" s="1"/>
  <c r="C195" i="5"/>
  <c r="B195" i="5"/>
  <c r="F194" i="5"/>
  <c r="I194" i="5" s="1"/>
  <c r="C194" i="5"/>
  <c r="B194" i="5"/>
  <c r="I193" i="5"/>
  <c r="F193" i="5"/>
  <c r="C193" i="5"/>
  <c r="B193" i="5"/>
  <c r="F192" i="5"/>
  <c r="I192" i="5" s="1"/>
  <c r="C192" i="5"/>
  <c r="B192" i="5"/>
  <c r="F191" i="5"/>
  <c r="I191" i="5" s="1"/>
  <c r="C191" i="5"/>
  <c r="B191" i="5"/>
  <c r="F190" i="5"/>
  <c r="I190" i="5" s="1"/>
  <c r="C190" i="5"/>
  <c r="B190" i="5"/>
  <c r="I189" i="5"/>
  <c r="F189" i="5"/>
  <c r="C189" i="5"/>
  <c r="B189" i="5"/>
  <c r="F188" i="5"/>
  <c r="I188" i="5" s="1"/>
  <c r="C188" i="5"/>
  <c r="B188" i="5"/>
  <c r="F187" i="5"/>
  <c r="I187" i="5" s="1"/>
  <c r="C187" i="5"/>
  <c r="B187" i="5"/>
  <c r="F186" i="5"/>
  <c r="I186" i="5" s="1"/>
  <c r="C186" i="5"/>
  <c r="B186" i="5"/>
  <c r="I185" i="5"/>
  <c r="F185" i="5"/>
  <c r="C185" i="5"/>
  <c r="B185" i="5"/>
  <c r="F184" i="5"/>
  <c r="I184" i="5" s="1"/>
  <c r="C184" i="5"/>
  <c r="B184" i="5"/>
  <c r="F183" i="5"/>
  <c r="I183" i="5" s="1"/>
  <c r="C183" i="5"/>
  <c r="B183" i="5"/>
  <c r="F182" i="5"/>
  <c r="I182" i="5" s="1"/>
  <c r="C182" i="5"/>
  <c r="B182" i="5"/>
  <c r="I181" i="5"/>
  <c r="F181" i="5"/>
  <c r="C181" i="5"/>
  <c r="B181" i="5"/>
  <c r="F180" i="5"/>
  <c r="I180" i="5" s="1"/>
  <c r="C180" i="5"/>
  <c r="B180" i="5"/>
  <c r="F179" i="5"/>
  <c r="I179" i="5" s="1"/>
  <c r="C179" i="5"/>
  <c r="B179" i="5"/>
  <c r="F178" i="5"/>
  <c r="I178" i="5" s="1"/>
  <c r="C178" i="5"/>
  <c r="B178" i="5"/>
  <c r="I177" i="5"/>
  <c r="F177" i="5"/>
  <c r="C177" i="5"/>
  <c r="B177" i="5"/>
  <c r="F176" i="5"/>
  <c r="I176" i="5" s="1"/>
  <c r="C176" i="5"/>
  <c r="B176" i="5"/>
  <c r="F175" i="5"/>
  <c r="I175" i="5" s="1"/>
  <c r="C175" i="5"/>
  <c r="B175" i="5"/>
  <c r="F174" i="5"/>
  <c r="I174" i="5" s="1"/>
  <c r="C174" i="5"/>
  <c r="B174" i="5"/>
  <c r="I173" i="5"/>
  <c r="F173" i="5"/>
  <c r="C173" i="5"/>
  <c r="B173" i="5"/>
  <c r="F172" i="5"/>
  <c r="I172" i="5" s="1"/>
  <c r="C172" i="5"/>
  <c r="B172" i="5"/>
  <c r="F171" i="5"/>
  <c r="I171" i="5" s="1"/>
  <c r="C171" i="5"/>
  <c r="B171" i="5"/>
  <c r="F170" i="5"/>
  <c r="I170" i="5" s="1"/>
  <c r="C170" i="5"/>
  <c r="B170" i="5"/>
  <c r="I169" i="5"/>
  <c r="F169" i="5"/>
  <c r="C169" i="5"/>
  <c r="B169" i="5"/>
  <c r="F168" i="5"/>
  <c r="I168" i="5" s="1"/>
  <c r="C168" i="5"/>
  <c r="B168" i="5"/>
  <c r="F167" i="5"/>
  <c r="I167" i="5" s="1"/>
  <c r="C167" i="5"/>
  <c r="B167" i="5"/>
  <c r="F166" i="5"/>
  <c r="I166" i="5" s="1"/>
  <c r="C166" i="5"/>
  <c r="B166" i="5"/>
  <c r="I165" i="5"/>
  <c r="F165" i="5"/>
  <c r="C165" i="5"/>
  <c r="B165" i="5"/>
  <c r="F164" i="5"/>
  <c r="I164" i="5" s="1"/>
  <c r="C164" i="5"/>
  <c r="B164" i="5"/>
  <c r="F163" i="5"/>
  <c r="I163" i="5" s="1"/>
  <c r="C163" i="5"/>
  <c r="B163" i="5"/>
  <c r="F162" i="5"/>
  <c r="I162" i="5" s="1"/>
  <c r="C162" i="5"/>
  <c r="B162" i="5"/>
  <c r="I161" i="5"/>
  <c r="F161" i="5"/>
  <c r="C161" i="5"/>
  <c r="B161" i="5"/>
  <c r="F160" i="5"/>
  <c r="I160" i="5" s="1"/>
  <c r="C160" i="5"/>
  <c r="B160" i="5"/>
  <c r="F159" i="5"/>
  <c r="I159" i="5" s="1"/>
  <c r="C159" i="5"/>
  <c r="B159" i="5"/>
  <c r="F158" i="5"/>
  <c r="I158" i="5" s="1"/>
  <c r="C158" i="5"/>
  <c r="B158" i="5"/>
  <c r="I157" i="5"/>
  <c r="F157" i="5"/>
  <c r="C157" i="5"/>
  <c r="B157" i="5"/>
  <c r="F156" i="5"/>
  <c r="I156" i="5" s="1"/>
  <c r="C156" i="5"/>
  <c r="B156" i="5"/>
  <c r="F155" i="5"/>
  <c r="I155" i="5" s="1"/>
  <c r="C155" i="5"/>
  <c r="B155" i="5"/>
  <c r="F154" i="5"/>
  <c r="I154" i="5" s="1"/>
  <c r="C154" i="5"/>
  <c r="B154" i="5"/>
  <c r="I153" i="5"/>
  <c r="F153" i="5"/>
  <c r="C153" i="5"/>
  <c r="B153" i="5"/>
  <c r="F152" i="5"/>
  <c r="I152" i="5" s="1"/>
  <c r="C152" i="5"/>
  <c r="B152" i="5"/>
  <c r="F151" i="5"/>
  <c r="I151" i="5" s="1"/>
  <c r="C151" i="5"/>
  <c r="B151" i="5"/>
  <c r="F150" i="5"/>
  <c r="I150" i="5" s="1"/>
  <c r="C150" i="5"/>
  <c r="B150" i="5"/>
  <c r="I149" i="5"/>
  <c r="F149" i="5"/>
  <c r="C149" i="5"/>
  <c r="B149" i="5"/>
  <c r="F148" i="5"/>
  <c r="I148" i="5" s="1"/>
  <c r="C148" i="5"/>
  <c r="B148" i="5"/>
  <c r="F147" i="5"/>
  <c r="I147" i="5" s="1"/>
  <c r="C147" i="5"/>
  <c r="B147" i="5"/>
  <c r="F146" i="5"/>
  <c r="I146" i="5" s="1"/>
  <c r="C146" i="5"/>
  <c r="B146" i="5"/>
  <c r="I145" i="5"/>
  <c r="F145" i="5"/>
  <c r="C145" i="5"/>
  <c r="B145" i="5"/>
  <c r="F144" i="5"/>
  <c r="I144" i="5" s="1"/>
  <c r="C144" i="5"/>
  <c r="B144" i="5"/>
  <c r="F143" i="5"/>
  <c r="I143" i="5" s="1"/>
  <c r="C143" i="5"/>
  <c r="B143" i="5"/>
  <c r="F142" i="5"/>
  <c r="I142" i="5" s="1"/>
  <c r="C142" i="5"/>
  <c r="B142" i="5"/>
  <c r="I141" i="5"/>
  <c r="F141" i="5"/>
  <c r="C141" i="5"/>
  <c r="B141" i="5"/>
  <c r="F140" i="5"/>
  <c r="I140" i="5" s="1"/>
  <c r="C140" i="5"/>
  <c r="B140" i="5"/>
  <c r="F139" i="5"/>
  <c r="I139" i="5" s="1"/>
  <c r="C139" i="5"/>
  <c r="B139" i="5"/>
  <c r="F138" i="5"/>
  <c r="I138" i="5" s="1"/>
  <c r="C138" i="5"/>
  <c r="B138" i="5"/>
  <c r="I137" i="5"/>
  <c r="F137" i="5"/>
  <c r="C137" i="5"/>
  <c r="B137" i="5"/>
  <c r="F136" i="5"/>
  <c r="I136" i="5" s="1"/>
  <c r="C136" i="5"/>
  <c r="B136" i="5"/>
  <c r="F135" i="5"/>
  <c r="I135" i="5" s="1"/>
  <c r="C135" i="5"/>
  <c r="B135" i="5"/>
  <c r="F134" i="5"/>
  <c r="I134" i="5" s="1"/>
  <c r="C134" i="5"/>
  <c r="B134" i="5"/>
  <c r="I133" i="5"/>
  <c r="F133" i="5"/>
  <c r="C133" i="5"/>
  <c r="B133" i="5"/>
  <c r="F132" i="5"/>
  <c r="I132" i="5" s="1"/>
  <c r="C132" i="5"/>
  <c r="B132" i="5"/>
  <c r="F131" i="5"/>
  <c r="I131" i="5" s="1"/>
  <c r="C131" i="5"/>
  <c r="B131" i="5"/>
  <c r="F130" i="5"/>
  <c r="I130" i="5" s="1"/>
  <c r="C130" i="5"/>
  <c r="B130" i="5"/>
  <c r="I129" i="5"/>
  <c r="F129" i="5"/>
  <c r="C129" i="5"/>
  <c r="B129" i="5"/>
  <c r="F128" i="5"/>
  <c r="I128" i="5" s="1"/>
  <c r="C128" i="5"/>
  <c r="B128" i="5"/>
  <c r="F127" i="5"/>
  <c r="I127" i="5" s="1"/>
  <c r="C127" i="5"/>
  <c r="B127" i="5"/>
  <c r="F126" i="5"/>
  <c r="I126" i="5" s="1"/>
  <c r="C126" i="5"/>
  <c r="B126" i="5"/>
  <c r="I125" i="5"/>
  <c r="F125" i="5"/>
  <c r="C125" i="5"/>
  <c r="B125" i="5"/>
  <c r="I124" i="5"/>
  <c r="F124" i="5"/>
  <c r="C124" i="5"/>
  <c r="B124" i="5"/>
  <c r="F123" i="5"/>
  <c r="I123" i="5" s="1"/>
  <c r="C123" i="5"/>
  <c r="B123" i="5"/>
  <c r="F122" i="5"/>
  <c r="I122" i="5" s="1"/>
  <c r="C122" i="5"/>
  <c r="B122" i="5"/>
  <c r="I121" i="5"/>
  <c r="F121" i="5"/>
  <c r="C121" i="5"/>
  <c r="B121" i="5"/>
  <c r="I120" i="5"/>
  <c r="F120" i="5"/>
  <c r="C120" i="5"/>
  <c r="B120" i="5"/>
  <c r="F119" i="5"/>
  <c r="I119" i="5" s="1"/>
  <c r="C119" i="5"/>
  <c r="B119" i="5"/>
  <c r="F118" i="5"/>
  <c r="I118" i="5" s="1"/>
  <c r="C118" i="5"/>
  <c r="B118" i="5"/>
  <c r="I117" i="5"/>
  <c r="F117" i="5"/>
  <c r="C117" i="5"/>
  <c r="B117" i="5"/>
  <c r="I116" i="5"/>
  <c r="F116" i="5"/>
  <c r="C116" i="5"/>
  <c r="B116" i="5"/>
  <c r="F115" i="5"/>
  <c r="I115" i="5" s="1"/>
  <c r="C115" i="5"/>
  <c r="B115" i="5"/>
  <c r="F114" i="5"/>
  <c r="I114" i="5" s="1"/>
  <c r="C114" i="5"/>
  <c r="B114" i="5"/>
  <c r="I113" i="5"/>
  <c r="F113" i="5"/>
  <c r="H305" i="11" s="1"/>
  <c r="C113" i="5"/>
  <c r="B113" i="5"/>
  <c r="I112" i="5"/>
  <c r="F112" i="5"/>
  <c r="C112" i="5"/>
  <c r="B112" i="5"/>
  <c r="F111" i="5"/>
  <c r="H303" i="11" s="1"/>
  <c r="C111" i="5"/>
  <c r="B111" i="5"/>
  <c r="F110" i="5"/>
  <c r="I110" i="5" s="1"/>
  <c r="C110" i="5"/>
  <c r="B110" i="5"/>
  <c r="I109" i="5"/>
  <c r="F109" i="5"/>
  <c r="C109" i="5"/>
  <c r="B109" i="5"/>
  <c r="I108" i="5"/>
  <c r="F108" i="5"/>
  <c r="C108" i="5"/>
  <c r="B108" i="5"/>
  <c r="F107" i="5"/>
  <c r="I107" i="5" s="1"/>
  <c r="C107" i="5"/>
  <c r="B107" i="5"/>
  <c r="F106" i="5"/>
  <c r="I106" i="5" s="1"/>
  <c r="C106" i="5"/>
  <c r="B106" i="5"/>
  <c r="I105" i="5"/>
  <c r="F105" i="5"/>
  <c r="C105" i="5"/>
  <c r="B105" i="5"/>
  <c r="I104" i="5"/>
  <c r="F104" i="5"/>
  <c r="C104" i="5"/>
  <c r="B104" i="5"/>
  <c r="F103" i="5"/>
  <c r="I103" i="5" s="1"/>
  <c r="C103" i="5"/>
  <c r="B103" i="5"/>
  <c r="F102" i="5"/>
  <c r="I102" i="5" s="1"/>
  <c r="C102" i="5"/>
  <c r="B102" i="5"/>
  <c r="I101" i="5"/>
  <c r="F101" i="5"/>
  <c r="C101" i="5"/>
  <c r="B101" i="5"/>
  <c r="I100" i="5"/>
  <c r="F100" i="5"/>
  <c r="C100" i="5"/>
  <c r="B100" i="5"/>
  <c r="F99" i="5"/>
  <c r="I99" i="5" s="1"/>
  <c r="C99" i="5"/>
  <c r="B99" i="5"/>
  <c r="F98" i="5"/>
  <c r="I98" i="5" s="1"/>
  <c r="C98" i="5"/>
  <c r="B98" i="5"/>
  <c r="I97" i="5"/>
  <c r="F97" i="5"/>
  <c r="C97" i="5"/>
  <c r="B97" i="5"/>
  <c r="I96" i="5"/>
  <c r="F96" i="5"/>
  <c r="C96" i="5"/>
  <c r="B96" i="5"/>
  <c r="F95" i="5"/>
  <c r="I95" i="5" s="1"/>
  <c r="C95" i="5"/>
  <c r="B95" i="5"/>
  <c r="F94" i="5"/>
  <c r="I94" i="5" s="1"/>
  <c r="C94" i="5"/>
  <c r="B94" i="5"/>
  <c r="I93" i="5"/>
  <c r="F93" i="5"/>
  <c r="H269" i="11" s="1"/>
  <c r="C93" i="5"/>
  <c r="B93" i="5"/>
  <c r="I92" i="5"/>
  <c r="F92" i="5"/>
  <c r="C92" i="5"/>
  <c r="B92" i="5"/>
  <c r="F91" i="5"/>
  <c r="I91" i="5" s="1"/>
  <c r="C91" i="5"/>
  <c r="B91" i="5"/>
  <c r="F90" i="5"/>
  <c r="I90" i="5" s="1"/>
  <c r="C90" i="5"/>
  <c r="B90" i="5"/>
  <c r="I89" i="5"/>
  <c r="F89" i="5"/>
  <c r="C89" i="5"/>
  <c r="B89" i="5"/>
  <c r="I88" i="5"/>
  <c r="F88" i="5"/>
  <c r="C88" i="5"/>
  <c r="B88" i="5"/>
  <c r="F87" i="5"/>
  <c r="I87" i="5" s="1"/>
  <c r="C87" i="5"/>
  <c r="B87" i="5"/>
  <c r="F86" i="5"/>
  <c r="I86" i="5" s="1"/>
  <c r="C86" i="5"/>
  <c r="B86" i="5"/>
  <c r="I85" i="5"/>
  <c r="F85" i="5"/>
  <c r="C85" i="5"/>
  <c r="B85" i="5"/>
  <c r="I84" i="5"/>
  <c r="F84" i="5"/>
  <c r="C84" i="5"/>
  <c r="B84" i="5"/>
  <c r="F83" i="5"/>
  <c r="I83" i="5" s="1"/>
  <c r="B83" i="5"/>
  <c r="F82" i="5"/>
  <c r="I82" i="5" s="1"/>
  <c r="C82" i="5"/>
  <c r="B82" i="5"/>
  <c r="F81" i="5"/>
  <c r="H361" i="11" s="1"/>
  <c r="C81" i="5"/>
  <c r="B81" i="5"/>
  <c r="F80" i="5"/>
  <c r="I80" i="5" s="1"/>
  <c r="C80" i="5"/>
  <c r="B80" i="5"/>
  <c r="F79" i="5"/>
  <c r="I79" i="5" s="1"/>
  <c r="F78" i="5"/>
  <c r="C78" i="5"/>
  <c r="F77" i="5"/>
  <c r="I77" i="5" s="1"/>
  <c r="C77" i="5"/>
  <c r="F76" i="5"/>
  <c r="I76" i="5" s="1"/>
  <c r="C76" i="5"/>
  <c r="F75" i="5"/>
  <c r="H340" i="11" s="1"/>
  <c r="C75" i="5"/>
  <c r="F74" i="5"/>
  <c r="I74" i="5" s="1"/>
  <c r="C74" i="5"/>
  <c r="F73" i="5"/>
  <c r="I73" i="5" s="1"/>
  <c r="C73" i="5"/>
  <c r="F72" i="5"/>
  <c r="C72" i="5"/>
  <c r="F71" i="5"/>
  <c r="I71" i="5" s="1"/>
  <c r="C71" i="5"/>
  <c r="F70" i="5"/>
  <c r="C70" i="5"/>
  <c r="F69" i="5"/>
  <c r="I69" i="5" s="1"/>
  <c r="C69" i="5"/>
  <c r="F68" i="5"/>
  <c r="C68" i="5"/>
  <c r="F67" i="5"/>
  <c r="I67" i="5" s="1"/>
  <c r="C67" i="5"/>
  <c r="F66" i="5"/>
  <c r="I66" i="5" s="1"/>
  <c r="C66" i="5"/>
  <c r="F65" i="5"/>
  <c r="H293" i="11" s="1"/>
  <c r="C65" i="5"/>
  <c r="F64" i="5"/>
  <c r="C64" i="5"/>
  <c r="F63" i="5"/>
  <c r="C63" i="5"/>
  <c r="F62" i="5"/>
  <c r="I62" i="5" s="1"/>
  <c r="C62" i="5"/>
  <c r="F61" i="5"/>
  <c r="H280" i="11" s="1"/>
  <c r="C61" i="5"/>
  <c r="F60" i="5"/>
  <c r="I60" i="5" s="1"/>
  <c r="C60" i="5"/>
  <c r="F59" i="5"/>
  <c r="I59" i="5" s="1"/>
  <c r="C59" i="5"/>
  <c r="F58" i="5"/>
  <c r="C58" i="5"/>
  <c r="F57" i="5"/>
  <c r="H273" i="11" s="1"/>
  <c r="C57" i="5"/>
  <c r="F56" i="5"/>
  <c r="I56" i="5" s="1"/>
  <c r="C56" i="5"/>
  <c r="F55" i="5"/>
  <c r="I55" i="5" s="1"/>
  <c r="C55" i="5"/>
  <c r="F54" i="5"/>
  <c r="C54" i="5"/>
  <c r="F53" i="5"/>
  <c r="H257" i="11" s="1"/>
  <c r="C53" i="5"/>
  <c r="F52" i="5"/>
  <c r="I52" i="5" s="1"/>
  <c r="C52" i="5"/>
  <c r="F51" i="5"/>
  <c r="I51" i="5" s="1"/>
  <c r="C51" i="5"/>
  <c r="F50" i="5"/>
  <c r="C50" i="5"/>
  <c r="F49" i="5"/>
  <c r="I49" i="5" s="1"/>
  <c r="F48" i="5"/>
  <c r="C48" i="5"/>
  <c r="F47" i="5"/>
  <c r="C47" i="5"/>
  <c r="F46" i="5"/>
  <c r="H215" i="11" s="1"/>
  <c r="C46" i="5"/>
  <c r="F45" i="5"/>
  <c r="H197" i="11" s="1"/>
  <c r="M47" i="7" s="1"/>
  <c r="M49" i="7" s="1"/>
  <c r="C45" i="5"/>
  <c r="F44" i="5"/>
  <c r="I44" i="5" s="1"/>
  <c r="C44" i="5"/>
  <c r="F43" i="5"/>
  <c r="C43" i="5"/>
  <c r="F42" i="5"/>
  <c r="I42" i="5" s="1"/>
  <c r="C42" i="5"/>
  <c r="F41" i="5"/>
  <c r="I41" i="5" s="1"/>
  <c r="C41" i="5"/>
  <c r="F40" i="5"/>
  <c r="C40" i="5"/>
  <c r="F39" i="5"/>
  <c r="I39" i="5" s="1"/>
  <c r="C39" i="5"/>
  <c r="F38" i="5"/>
  <c r="I38" i="5" s="1"/>
  <c r="C38" i="5"/>
  <c r="F37" i="5"/>
  <c r="I37" i="5" s="1"/>
  <c r="C37" i="5"/>
  <c r="F36" i="5"/>
  <c r="H104" i="11" s="1"/>
  <c r="AQ41" i="9" s="1"/>
  <c r="AR41" i="9" s="1"/>
  <c r="F35" i="5"/>
  <c r="I35" i="5" s="1"/>
  <c r="C35" i="5"/>
  <c r="F34" i="5"/>
  <c r="I34" i="5" s="1"/>
  <c r="C34" i="5"/>
  <c r="F33" i="5"/>
  <c r="C33" i="5"/>
  <c r="F32" i="5"/>
  <c r="I32" i="5" s="1"/>
  <c r="C32" i="5"/>
  <c r="F31" i="5"/>
  <c r="I31" i="5" s="1"/>
  <c r="C31" i="5"/>
  <c r="F30" i="5"/>
  <c r="H149" i="11" s="1"/>
  <c r="C30" i="5"/>
  <c r="F29" i="5"/>
  <c r="I29" i="5" s="1"/>
  <c r="C29" i="5"/>
  <c r="F28" i="5"/>
  <c r="I28" i="5" s="1"/>
  <c r="C28" i="5"/>
  <c r="F27" i="5"/>
  <c r="I27" i="5" s="1"/>
  <c r="C27" i="5"/>
  <c r="F26" i="5"/>
  <c r="I26" i="5" s="1"/>
  <c r="C26" i="5"/>
  <c r="F25" i="5"/>
  <c r="I25" i="5" s="1"/>
  <c r="C25" i="5"/>
  <c r="F24" i="5"/>
  <c r="C24" i="5"/>
  <c r="F23" i="5"/>
  <c r="I23" i="5" s="1"/>
  <c r="C23" i="5"/>
  <c r="F22" i="5"/>
  <c r="H89" i="11" s="1"/>
  <c r="C22" i="5"/>
  <c r="F21" i="5"/>
  <c r="C21" i="5"/>
  <c r="F20" i="5"/>
  <c r="C20" i="5"/>
  <c r="F19" i="5"/>
  <c r="I19" i="5" s="1"/>
  <c r="C19" i="5"/>
  <c r="F18" i="5"/>
  <c r="I18" i="5" s="1"/>
  <c r="C18" i="5"/>
  <c r="F17" i="5"/>
  <c r="H54" i="11" s="1"/>
  <c r="C17" i="5"/>
  <c r="F16" i="5"/>
  <c r="H32" i="11" s="1"/>
  <c r="C16" i="5"/>
  <c r="F15" i="5"/>
  <c r="I15" i="5" s="1"/>
  <c r="C15" i="5"/>
  <c r="F14" i="5"/>
  <c r="I14" i="5" s="1"/>
  <c r="C14" i="5"/>
  <c r="B14" i="5"/>
  <c r="F13" i="5"/>
  <c r="H9" i="11" s="1"/>
  <c r="C13" i="5"/>
  <c r="B13" i="5"/>
  <c r="E10" i="5"/>
  <c r="B79" i="5" s="1"/>
  <c r="F313" i="4"/>
  <c r="I313" i="4" s="1"/>
  <c r="C313" i="4"/>
  <c r="B313" i="4"/>
  <c r="F312" i="4"/>
  <c r="I312" i="4" s="1"/>
  <c r="C312" i="4"/>
  <c r="B312" i="4"/>
  <c r="F311" i="4"/>
  <c r="I311" i="4" s="1"/>
  <c r="C311" i="4"/>
  <c r="B311" i="4"/>
  <c r="F310" i="4"/>
  <c r="I310" i="4" s="1"/>
  <c r="C310" i="4"/>
  <c r="B310" i="4"/>
  <c r="F309" i="4"/>
  <c r="I309" i="4" s="1"/>
  <c r="C309" i="4"/>
  <c r="B309" i="4"/>
  <c r="F308" i="4"/>
  <c r="I308" i="4" s="1"/>
  <c r="C308" i="4"/>
  <c r="B308" i="4"/>
  <c r="F307" i="4"/>
  <c r="I307" i="4" s="1"/>
  <c r="C307" i="4"/>
  <c r="B307" i="4"/>
  <c r="F306" i="4"/>
  <c r="I306" i="4" s="1"/>
  <c r="C306" i="4"/>
  <c r="B306" i="4"/>
  <c r="F305" i="4"/>
  <c r="I305" i="4" s="1"/>
  <c r="C305" i="4"/>
  <c r="B305" i="4"/>
  <c r="F304" i="4"/>
  <c r="I304" i="4" s="1"/>
  <c r="C304" i="4"/>
  <c r="B304" i="4"/>
  <c r="F303" i="4"/>
  <c r="I303" i="4" s="1"/>
  <c r="C303" i="4"/>
  <c r="B303" i="4"/>
  <c r="F302" i="4"/>
  <c r="I302" i="4" s="1"/>
  <c r="C302" i="4"/>
  <c r="B302" i="4"/>
  <c r="F301" i="4"/>
  <c r="I301" i="4" s="1"/>
  <c r="C301" i="4"/>
  <c r="B301" i="4"/>
  <c r="F300" i="4"/>
  <c r="I300" i="4" s="1"/>
  <c r="C300" i="4"/>
  <c r="B300" i="4"/>
  <c r="F299" i="4"/>
  <c r="I299" i="4" s="1"/>
  <c r="C299" i="4"/>
  <c r="B299" i="4"/>
  <c r="F298" i="4"/>
  <c r="I298" i="4" s="1"/>
  <c r="C298" i="4"/>
  <c r="B298" i="4"/>
  <c r="F297" i="4"/>
  <c r="I297" i="4" s="1"/>
  <c r="C297" i="4"/>
  <c r="B297" i="4"/>
  <c r="F296" i="4"/>
  <c r="I296" i="4" s="1"/>
  <c r="C296" i="4"/>
  <c r="B296" i="4"/>
  <c r="F295" i="4"/>
  <c r="I295" i="4" s="1"/>
  <c r="C295" i="4"/>
  <c r="B295" i="4"/>
  <c r="F294" i="4"/>
  <c r="I294" i="4" s="1"/>
  <c r="C294" i="4"/>
  <c r="B294" i="4"/>
  <c r="F293" i="4"/>
  <c r="I293" i="4" s="1"/>
  <c r="C293" i="4"/>
  <c r="B293" i="4"/>
  <c r="F292" i="4"/>
  <c r="I292" i="4" s="1"/>
  <c r="C292" i="4"/>
  <c r="B292" i="4"/>
  <c r="F291" i="4"/>
  <c r="I291" i="4" s="1"/>
  <c r="C291" i="4"/>
  <c r="B291" i="4"/>
  <c r="F290" i="4"/>
  <c r="I290" i="4" s="1"/>
  <c r="C290" i="4"/>
  <c r="B290" i="4"/>
  <c r="F289" i="4"/>
  <c r="I289" i="4" s="1"/>
  <c r="C289" i="4"/>
  <c r="B289" i="4"/>
  <c r="F288" i="4"/>
  <c r="I288" i="4" s="1"/>
  <c r="C288" i="4"/>
  <c r="B288" i="4"/>
  <c r="F287" i="4"/>
  <c r="I287" i="4" s="1"/>
  <c r="C287" i="4"/>
  <c r="B287" i="4"/>
  <c r="F286" i="4"/>
  <c r="I286" i="4" s="1"/>
  <c r="C286" i="4"/>
  <c r="B286" i="4"/>
  <c r="F285" i="4"/>
  <c r="I285" i="4" s="1"/>
  <c r="C285" i="4"/>
  <c r="B285" i="4"/>
  <c r="F284" i="4"/>
  <c r="I284" i="4" s="1"/>
  <c r="C284" i="4"/>
  <c r="B284" i="4"/>
  <c r="F283" i="4"/>
  <c r="I283" i="4" s="1"/>
  <c r="C283" i="4"/>
  <c r="B283" i="4"/>
  <c r="F282" i="4"/>
  <c r="I282" i="4" s="1"/>
  <c r="C282" i="4"/>
  <c r="B282" i="4"/>
  <c r="F281" i="4"/>
  <c r="I281" i="4" s="1"/>
  <c r="C281" i="4"/>
  <c r="B281" i="4"/>
  <c r="F280" i="4"/>
  <c r="I280" i="4" s="1"/>
  <c r="C280" i="4"/>
  <c r="B280" i="4"/>
  <c r="F279" i="4"/>
  <c r="I279" i="4" s="1"/>
  <c r="C279" i="4"/>
  <c r="B279" i="4"/>
  <c r="F278" i="4"/>
  <c r="I278" i="4" s="1"/>
  <c r="C278" i="4"/>
  <c r="B278" i="4"/>
  <c r="F277" i="4"/>
  <c r="I277" i="4" s="1"/>
  <c r="C277" i="4"/>
  <c r="B277" i="4"/>
  <c r="F276" i="4"/>
  <c r="I276" i="4" s="1"/>
  <c r="C276" i="4"/>
  <c r="B276" i="4"/>
  <c r="F275" i="4"/>
  <c r="I275" i="4" s="1"/>
  <c r="C275" i="4"/>
  <c r="B275" i="4"/>
  <c r="F274" i="4"/>
  <c r="I274" i="4" s="1"/>
  <c r="C274" i="4"/>
  <c r="B274" i="4"/>
  <c r="F273" i="4"/>
  <c r="I273" i="4" s="1"/>
  <c r="C273" i="4"/>
  <c r="B273" i="4"/>
  <c r="F272" i="4"/>
  <c r="I272" i="4" s="1"/>
  <c r="C272" i="4"/>
  <c r="B272" i="4"/>
  <c r="F271" i="4"/>
  <c r="I271" i="4" s="1"/>
  <c r="C271" i="4"/>
  <c r="B271" i="4"/>
  <c r="F270" i="4"/>
  <c r="I270" i="4" s="1"/>
  <c r="C270" i="4"/>
  <c r="B270" i="4"/>
  <c r="F269" i="4"/>
  <c r="I269" i="4" s="1"/>
  <c r="C269" i="4"/>
  <c r="B269" i="4"/>
  <c r="F268" i="4"/>
  <c r="I268" i="4" s="1"/>
  <c r="C268" i="4"/>
  <c r="B268" i="4"/>
  <c r="F267" i="4"/>
  <c r="I267" i="4" s="1"/>
  <c r="C267" i="4"/>
  <c r="B267" i="4"/>
  <c r="F266" i="4"/>
  <c r="I266" i="4" s="1"/>
  <c r="C266" i="4"/>
  <c r="B266" i="4"/>
  <c r="F265" i="4"/>
  <c r="I265" i="4" s="1"/>
  <c r="C265" i="4"/>
  <c r="B265" i="4"/>
  <c r="F264" i="4"/>
  <c r="I264" i="4" s="1"/>
  <c r="C264" i="4"/>
  <c r="B264" i="4"/>
  <c r="F263" i="4"/>
  <c r="I263" i="4" s="1"/>
  <c r="C263" i="4"/>
  <c r="B263" i="4"/>
  <c r="F262" i="4"/>
  <c r="I262" i="4" s="1"/>
  <c r="C262" i="4"/>
  <c r="B262" i="4"/>
  <c r="F261" i="4"/>
  <c r="I261" i="4" s="1"/>
  <c r="C261" i="4"/>
  <c r="B261" i="4"/>
  <c r="F260" i="4"/>
  <c r="I260" i="4" s="1"/>
  <c r="C260" i="4"/>
  <c r="B260" i="4"/>
  <c r="F259" i="4"/>
  <c r="I259" i="4" s="1"/>
  <c r="C259" i="4"/>
  <c r="B259" i="4"/>
  <c r="F258" i="4"/>
  <c r="I258" i="4" s="1"/>
  <c r="C258" i="4"/>
  <c r="B258" i="4"/>
  <c r="F257" i="4"/>
  <c r="I257" i="4" s="1"/>
  <c r="C257" i="4"/>
  <c r="B257" i="4"/>
  <c r="F256" i="4"/>
  <c r="I256" i="4" s="1"/>
  <c r="C256" i="4"/>
  <c r="B256" i="4"/>
  <c r="F255" i="4"/>
  <c r="I255" i="4" s="1"/>
  <c r="C255" i="4"/>
  <c r="B255" i="4"/>
  <c r="F254" i="4"/>
  <c r="I254" i="4" s="1"/>
  <c r="C254" i="4"/>
  <c r="B254" i="4"/>
  <c r="F253" i="4"/>
  <c r="I253" i="4" s="1"/>
  <c r="C253" i="4"/>
  <c r="B253" i="4"/>
  <c r="F252" i="4"/>
  <c r="I252" i="4" s="1"/>
  <c r="C252" i="4"/>
  <c r="B252" i="4"/>
  <c r="F251" i="4"/>
  <c r="I251" i="4" s="1"/>
  <c r="C251" i="4"/>
  <c r="B251" i="4"/>
  <c r="F250" i="4"/>
  <c r="I250" i="4" s="1"/>
  <c r="C250" i="4"/>
  <c r="B250" i="4"/>
  <c r="F249" i="4"/>
  <c r="I249" i="4" s="1"/>
  <c r="C249" i="4"/>
  <c r="B249" i="4"/>
  <c r="F248" i="4"/>
  <c r="I248" i="4" s="1"/>
  <c r="C248" i="4"/>
  <c r="B248" i="4"/>
  <c r="F247" i="4"/>
  <c r="I247" i="4" s="1"/>
  <c r="C247" i="4"/>
  <c r="B247" i="4"/>
  <c r="F246" i="4"/>
  <c r="I246" i="4" s="1"/>
  <c r="C246" i="4"/>
  <c r="B246" i="4"/>
  <c r="F245" i="4"/>
  <c r="I245" i="4" s="1"/>
  <c r="C245" i="4"/>
  <c r="B245" i="4"/>
  <c r="F244" i="4"/>
  <c r="I244" i="4" s="1"/>
  <c r="C244" i="4"/>
  <c r="B244" i="4"/>
  <c r="F243" i="4"/>
  <c r="I243" i="4" s="1"/>
  <c r="C243" i="4"/>
  <c r="B243" i="4"/>
  <c r="F242" i="4"/>
  <c r="I242" i="4" s="1"/>
  <c r="C242" i="4"/>
  <c r="B242" i="4"/>
  <c r="F241" i="4"/>
  <c r="I241" i="4" s="1"/>
  <c r="C241" i="4"/>
  <c r="B241" i="4"/>
  <c r="F240" i="4"/>
  <c r="I240" i="4" s="1"/>
  <c r="C240" i="4"/>
  <c r="B240" i="4"/>
  <c r="F239" i="4"/>
  <c r="I239" i="4" s="1"/>
  <c r="C239" i="4"/>
  <c r="B239" i="4"/>
  <c r="F238" i="4"/>
  <c r="I238" i="4" s="1"/>
  <c r="C238" i="4"/>
  <c r="B238" i="4"/>
  <c r="F237" i="4"/>
  <c r="I237" i="4" s="1"/>
  <c r="C237" i="4"/>
  <c r="B237" i="4"/>
  <c r="F236" i="4"/>
  <c r="I236" i="4" s="1"/>
  <c r="C236" i="4"/>
  <c r="B236" i="4"/>
  <c r="F235" i="4"/>
  <c r="I235" i="4" s="1"/>
  <c r="C235" i="4"/>
  <c r="B235" i="4"/>
  <c r="F234" i="4"/>
  <c r="I234" i="4" s="1"/>
  <c r="C234" i="4"/>
  <c r="B234" i="4"/>
  <c r="F233" i="4"/>
  <c r="I233" i="4" s="1"/>
  <c r="C233" i="4"/>
  <c r="B233" i="4"/>
  <c r="F232" i="4"/>
  <c r="I232" i="4" s="1"/>
  <c r="C232" i="4"/>
  <c r="B232" i="4"/>
  <c r="F231" i="4"/>
  <c r="I231" i="4" s="1"/>
  <c r="C231" i="4"/>
  <c r="B231" i="4"/>
  <c r="F230" i="4"/>
  <c r="I230" i="4" s="1"/>
  <c r="C230" i="4"/>
  <c r="B230" i="4"/>
  <c r="F229" i="4"/>
  <c r="I229" i="4" s="1"/>
  <c r="C229" i="4"/>
  <c r="B229" i="4"/>
  <c r="F228" i="4"/>
  <c r="I228" i="4" s="1"/>
  <c r="C228" i="4"/>
  <c r="B228" i="4"/>
  <c r="F227" i="4"/>
  <c r="I227" i="4" s="1"/>
  <c r="C227" i="4"/>
  <c r="B227" i="4"/>
  <c r="F226" i="4"/>
  <c r="I226" i="4" s="1"/>
  <c r="C226" i="4"/>
  <c r="B226" i="4"/>
  <c r="F225" i="4"/>
  <c r="I225" i="4" s="1"/>
  <c r="C225" i="4"/>
  <c r="B225" i="4"/>
  <c r="F224" i="4"/>
  <c r="I224" i="4" s="1"/>
  <c r="C224" i="4"/>
  <c r="B224" i="4"/>
  <c r="F223" i="4"/>
  <c r="I223" i="4" s="1"/>
  <c r="C223" i="4"/>
  <c r="B223" i="4"/>
  <c r="F222" i="4"/>
  <c r="I222" i="4" s="1"/>
  <c r="C222" i="4"/>
  <c r="B222" i="4"/>
  <c r="F221" i="4"/>
  <c r="I221" i="4" s="1"/>
  <c r="C221" i="4"/>
  <c r="B221" i="4"/>
  <c r="F220" i="4"/>
  <c r="I220" i="4" s="1"/>
  <c r="C220" i="4"/>
  <c r="B220" i="4"/>
  <c r="F219" i="4"/>
  <c r="I219" i="4" s="1"/>
  <c r="C219" i="4"/>
  <c r="B219" i="4"/>
  <c r="F218" i="4"/>
  <c r="I218" i="4" s="1"/>
  <c r="C218" i="4"/>
  <c r="B218" i="4"/>
  <c r="F217" i="4"/>
  <c r="I217" i="4" s="1"/>
  <c r="C217" i="4"/>
  <c r="B217" i="4"/>
  <c r="F216" i="4"/>
  <c r="I216" i="4" s="1"/>
  <c r="C216" i="4"/>
  <c r="B216" i="4"/>
  <c r="F215" i="4"/>
  <c r="I215" i="4" s="1"/>
  <c r="C215" i="4"/>
  <c r="B215" i="4"/>
  <c r="F214" i="4"/>
  <c r="I214" i="4" s="1"/>
  <c r="C214" i="4"/>
  <c r="B214" i="4"/>
  <c r="F213" i="4"/>
  <c r="I213" i="4" s="1"/>
  <c r="C213" i="4"/>
  <c r="B213" i="4"/>
  <c r="F212" i="4"/>
  <c r="I212" i="4" s="1"/>
  <c r="C212" i="4"/>
  <c r="B212" i="4"/>
  <c r="F211" i="4"/>
  <c r="I211" i="4" s="1"/>
  <c r="C211" i="4"/>
  <c r="B211" i="4"/>
  <c r="F210" i="4"/>
  <c r="I210" i="4" s="1"/>
  <c r="C210" i="4"/>
  <c r="B210" i="4"/>
  <c r="F209" i="4"/>
  <c r="I209" i="4" s="1"/>
  <c r="C209" i="4"/>
  <c r="B209" i="4"/>
  <c r="F208" i="4"/>
  <c r="I208" i="4" s="1"/>
  <c r="C208" i="4"/>
  <c r="B208" i="4"/>
  <c r="F207" i="4"/>
  <c r="I207" i="4" s="1"/>
  <c r="C207" i="4"/>
  <c r="B207" i="4"/>
  <c r="F206" i="4"/>
  <c r="I206" i="4" s="1"/>
  <c r="C206" i="4"/>
  <c r="B206" i="4"/>
  <c r="F205" i="4"/>
  <c r="I205" i="4" s="1"/>
  <c r="C205" i="4"/>
  <c r="B205" i="4"/>
  <c r="F204" i="4"/>
  <c r="I204" i="4" s="1"/>
  <c r="C204" i="4"/>
  <c r="B204" i="4"/>
  <c r="F203" i="4"/>
  <c r="I203" i="4" s="1"/>
  <c r="C203" i="4"/>
  <c r="B203" i="4"/>
  <c r="F202" i="4"/>
  <c r="I202" i="4" s="1"/>
  <c r="C202" i="4"/>
  <c r="B202" i="4"/>
  <c r="F201" i="4"/>
  <c r="I201" i="4" s="1"/>
  <c r="C201" i="4"/>
  <c r="B201" i="4"/>
  <c r="F200" i="4"/>
  <c r="I200" i="4" s="1"/>
  <c r="C200" i="4"/>
  <c r="B200" i="4"/>
  <c r="F199" i="4"/>
  <c r="I199" i="4" s="1"/>
  <c r="C199" i="4"/>
  <c r="B199" i="4"/>
  <c r="F198" i="4"/>
  <c r="I198" i="4" s="1"/>
  <c r="C198" i="4"/>
  <c r="B198" i="4"/>
  <c r="F197" i="4"/>
  <c r="I197" i="4" s="1"/>
  <c r="C197" i="4"/>
  <c r="B197" i="4"/>
  <c r="F196" i="4"/>
  <c r="I196" i="4" s="1"/>
  <c r="C196" i="4"/>
  <c r="B196" i="4"/>
  <c r="F195" i="4"/>
  <c r="I195" i="4" s="1"/>
  <c r="C195" i="4"/>
  <c r="B195" i="4"/>
  <c r="F194" i="4"/>
  <c r="I194" i="4" s="1"/>
  <c r="C194" i="4"/>
  <c r="B194" i="4"/>
  <c r="F193" i="4"/>
  <c r="I193" i="4" s="1"/>
  <c r="C193" i="4"/>
  <c r="B193" i="4"/>
  <c r="F192" i="4"/>
  <c r="I192" i="4" s="1"/>
  <c r="C192" i="4"/>
  <c r="B192" i="4"/>
  <c r="F191" i="4"/>
  <c r="I191" i="4" s="1"/>
  <c r="C191" i="4"/>
  <c r="B191" i="4"/>
  <c r="F190" i="4"/>
  <c r="I190" i="4" s="1"/>
  <c r="C190" i="4"/>
  <c r="B190" i="4"/>
  <c r="F189" i="4"/>
  <c r="I189" i="4" s="1"/>
  <c r="C189" i="4"/>
  <c r="B189" i="4"/>
  <c r="F188" i="4"/>
  <c r="I188" i="4" s="1"/>
  <c r="C188" i="4"/>
  <c r="B188" i="4"/>
  <c r="F187" i="4"/>
  <c r="I187" i="4" s="1"/>
  <c r="C187" i="4"/>
  <c r="B187" i="4"/>
  <c r="F186" i="4"/>
  <c r="I186" i="4" s="1"/>
  <c r="C186" i="4"/>
  <c r="B186" i="4"/>
  <c r="F185" i="4"/>
  <c r="I185" i="4" s="1"/>
  <c r="C185" i="4"/>
  <c r="B185" i="4"/>
  <c r="F184" i="4"/>
  <c r="I184" i="4" s="1"/>
  <c r="C184" i="4"/>
  <c r="B184" i="4"/>
  <c r="F183" i="4"/>
  <c r="I183" i="4" s="1"/>
  <c r="C183" i="4"/>
  <c r="B183" i="4"/>
  <c r="F182" i="4"/>
  <c r="I182" i="4" s="1"/>
  <c r="C182" i="4"/>
  <c r="B182" i="4"/>
  <c r="F181" i="4"/>
  <c r="I181" i="4" s="1"/>
  <c r="C181" i="4"/>
  <c r="B181" i="4"/>
  <c r="F180" i="4"/>
  <c r="I180" i="4" s="1"/>
  <c r="C180" i="4"/>
  <c r="B180" i="4"/>
  <c r="F179" i="4"/>
  <c r="I179" i="4" s="1"/>
  <c r="C179" i="4"/>
  <c r="B179" i="4"/>
  <c r="F178" i="4"/>
  <c r="I178" i="4" s="1"/>
  <c r="C178" i="4"/>
  <c r="B178" i="4"/>
  <c r="F177" i="4"/>
  <c r="I177" i="4" s="1"/>
  <c r="C177" i="4"/>
  <c r="B177" i="4"/>
  <c r="F176" i="4"/>
  <c r="I176" i="4" s="1"/>
  <c r="C176" i="4"/>
  <c r="B176" i="4"/>
  <c r="F175" i="4"/>
  <c r="I175" i="4" s="1"/>
  <c r="C175" i="4"/>
  <c r="B175" i="4"/>
  <c r="F174" i="4"/>
  <c r="I174" i="4" s="1"/>
  <c r="C174" i="4"/>
  <c r="B174" i="4"/>
  <c r="F173" i="4"/>
  <c r="I173" i="4" s="1"/>
  <c r="C173" i="4"/>
  <c r="B173" i="4"/>
  <c r="F172" i="4"/>
  <c r="I172" i="4" s="1"/>
  <c r="C172" i="4"/>
  <c r="B172" i="4"/>
  <c r="F171" i="4"/>
  <c r="I171" i="4" s="1"/>
  <c r="C171" i="4"/>
  <c r="B171" i="4"/>
  <c r="F170" i="4"/>
  <c r="I170" i="4" s="1"/>
  <c r="C170" i="4"/>
  <c r="B170" i="4"/>
  <c r="F169" i="4"/>
  <c r="I169" i="4" s="1"/>
  <c r="C169" i="4"/>
  <c r="B169" i="4"/>
  <c r="F168" i="4"/>
  <c r="I168" i="4" s="1"/>
  <c r="C168" i="4"/>
  <c r="B168" i="4"/>
  <c r="F167" i="4"/>
  <c r="I167" i="4" s="1"/>
  <c r="C167" i="4"/>
  <c r="B167" i="4"/>
  <c r="F166" i="4"/>
  <c r="I166" i="4" s="1"/>
  <c r="C166" i="4"/>
  <c r="B166" i="4"/>
  <c r="F165" i="4"/>
  <c r="I165" i="4" s="1"/>
  <c r="C165" i="4"/>
  <c r="B165" i="4"/>
  <c r="F164" i="4"/>
  <c r="I164" i="4" s="1"/>
  <c r="C164" i="4"/>
  <c r="B164" i="4"/>
  <c r="F163" i="4"/>
  <c r="I163" i="4" s="1"/>
  <c r="C163" i="4"/>
  <c r="B163" i="4"/>
  <c r="F162" i="4"/>
  <c r="I162" i="4" s="1"/>
  <c r="C162" i="4"/>
  <c r="B162" i="4"/>
  <c r="F161" i="4"/>
  <c r="I161" i="4" s="1"/>
  <c r="C161" i="4"/>
  <c r="B161" i="4"/>
  <c r="F160" i="4"/>
  <c r="I160" i="4" s="1"/>
  <c r="C160" i="4"/>
  <c r="B160" i="4"/>
  <c r="F159" i="4"/>
  <c r="I159" i="4" s="1"/>
  <c r="C159" i="4"/>
  <c r="B159" i="4"/>
  <c r="F158" i="4"/>
  <c r="I158" i="4" s="1"/>
  <c r="C158" i="4"/>
  <c r="B158" i="4"/>
  <c r="F157" i="4"/>
  <c r="I157" i="4" s="1"/>
  <c r="C157" i="4"/>
  <c r="B157" i="4"/>
  <c r="F156" i="4"/>
  <c r="I156" i="4" s="1"/>
  <c r="C156" i="4"/>
  <c r="B156" i="4"/>
  <c r="F155" i="4"/>
  <c r="I155" i="4" s="1"/>
  <c r="C155" i="4"/>
  <c r="B155" i="4"/>
  <c r="F154" i="4"/>
  <c r="I154" i="4" s="1"/>
  <c r="C154" i="4"/>
  <c r="B154" i="4"/>
  <c r="F153" i="4"/>
  <c r="I153" i="4" s="1"/>
  <c r="C153" i="4"/>
  <c r="B153" i="4"/>
  <c r="F152" i="4"/>
  <c r="I152" i="4" s="1"/>
  <c r="C152" i="4"/>
  <c r="B152" i="4"/>
  <c r="F151" i="4"/>
  <c r="I151" i="4" s="1"/>
  <c r="C151" i="4"/>
  <c r="B151" i="4"/>
  <c r="F150" i="4"/>
  <c r="I150" i="4" s="1"/>
  <c r="C150" i="4"/>
  <c r="B150" i="4"/>
  <c r="F149" i="4"/>
  <c r="I149" i="4" s="1"/>
  <c r="C149" i="4"/>
  <c r="B149" i="4"/>
  <c r="F148" i="4"/>
  <c r="I148" i="4" s="1"/>
  <c r="C148" i="4"/>
  <c r="B148" i="4"/>
  <c r="F147" i="4"/>
  <c r="I147" i="4" s="1"/>
  <c r="C147" i="4"/>
  <c r="B147" i="4"/>
  <c r="F146" i="4"/>
  <c r="I146" i="4" s="1"/>
  <c r="C146" i="4"/>
  <c r="B146" i="4"/>
  <c r="F145" i="4"/>
  <c r="I145" i="4" s="1"/>
  <c r="C145" i="4"/>
  <c r="B145" i="4"/>
  <c r="F144" i="4"/>
  <c r="I144" i="4" s="1"/>
  <c r="C144" i="4"/>
  <c r="B144" i="4"/>
  <c r="F143" i="4"/>
  <c r="I143" i="4" s="1"/>
  <c r="C143" i="4"/>
  <c r="B143" i="4"/>
  <c r="F142" i="4"/>
  <c r="I142" i="4" s="1"/>
  <c r="C142" i="4"/>
  <c r="B142" i="4"/>
  <c r="F141" i="4"/>
  <c r="I141" i="4" s="1"/>
  <c r="C141" i="4"/>
  <c r="B141" i="4"/>
  <c r="F140" i="4"/>
  <c r="I140" i="4" s="1"/>
  <c r="C140" i="4"/>
  <c r="B140" i="4"/>
  <c r="F139" i="4"/>
  <c r="I139" i="4" s="1"/>
  <c r="C139" i="4"/>
  <c r="B139" i="4"/>
  <c r="F138" i="4"/>
  <c r="I138" i="4" s="1"/>
  <c r="C138" i="4"/>
  <c r="B138" i="4"/>
  <c r="F137" i="4"/>
  <c r="I137" i="4" s="1"/>
  <c r="C137" i="4"/>
  <c r="B137" i="4"/>
  <c r="F136" i="4"/>
  <c r="I136" i="4" s="1"/>
  <c r="C136" i="4"/>
  <c r="B136" i="4"/>
  <c r="F135" i="4"/>
  <c r="I135" i="4" s="1"/>
  <c r="C135" i="4"/>
  <c r="B135" i="4"/>
  <c r="F134" i="4"/>
  <c r="I134" i="4" s="1"/>
  <c r="C134" i="4"/>
  <c r="F133" i="4"/>
  <c r="I133" i="4" s="1"/>
  <c r="C133" i="4"/>
  <c r="F132" i="4"/>
  <c r="I132" i="4" s="1"/>
  <c r="C132" i="4"/>
  <c r="F131" i="4"/>
  <c r="I131" i="4" s="1"/>
  <c r="C131" i="4"/>
  <c r="F130" i="4"/>
  <c r="I130" i="4" s="1"/>
  <c r="C130" i="4"/>
  <c r="F129" i="4"/>
  <c r="I129" i="4" s="1"/>
  <c r="C129" i="4"/>
  <c r="F128" i="4"/>
  <c r="I128" i="4" s="1"/>
  <c r="C128" i="4"/>
  <c r="F127" i="4"/>
  <c r="I127" i="4" s="1"/>
  <c r="C127" i="4"/>
  <c r="F126" i="4"/>
  <c r="I126" i="4" s="1"/>
  <c r="C126" i="4"/>
  <c r="F125" i="4"/>
  <c r="I125" i="4" s="1"/>
  <c r="C125" i="4"/>
  <c r="F124" i="4"/>
  <c r="I124" i="4" s="1"/>
  <c r="C124" i="4"/>
  <c r="F123" i="4"/>
  <c r="I123" i="4" s="1"/>
  <c r="C123" i="4"/>
  <c r="F122" i="4"/>
  <c r="I122" i="4" s="1"/>
  <c r="C122" i="4"/>
  <c r="F121" i="4"/>
  <c r="I121" i="4" s="1"/>
  <c r="C121" i="4"/>
  <c r="F120" i="4"/>
  <c r="I120" i="4" s="1"/>
  <c r="C120" i="4"/>
  <c r="B120" i="4"/>
  <c r="F119" i="4"/>
  <c r="I119" i="4" s="1"/>
  <c r="C119" i="4"/>
  <c r="F118" i="4"/>
  <c r="I118" i="4" s="1"/>
  <c r="C118" i="4"/>
  <c r="F117" i="4"/>
  <c r="I117" i="4" s="1"/>
  <c r="C117" i="4"/>
  <c r="F116" i="4"/>
  <c r="I116" i="4" s="1"/>
  <c r="C116" i="4"/>
  <c r="F115" i="4"/>
  <c r="I115" i="4" s="1"/>
  <c r="C115" i="4"/>
  <c r="F114" i="4"/>
  <c r="I114" i="4" s="1"/>
  <c r="C114" i="4"/>
  <c r="F113" i="4"/>
  <c r="I113" i="4" s="1"/>
  <c r="C113" i="4"/>
  <c r="F112" i="4"/>
  <c r="I112" i="4" s="1"/>
  <c r="C112" i="4"/>
  <c r="F111" i="4"/>
  <c r="I111" i="4" s="1"/>
  <c r="C111" i="4"/>
  <c r="F110" i="4"/>
  <c r="I110" i="4" s="1"/>
  <c r="C110" i="4"/>
  <c r="F109" i="4"/>
  <c r="I109" i="4" s="1"/>
  <c r="C109" i="4"/>
  <c r="F108" i="4"/>
  <c r="I108" i="4" s="1"/>
  <c r="C108" i="4"/>
  <c r="B108" i="4"/>
  <c r="F107" i="4"/>
  <c r="I107" i="4" s="1"/>
  <c r="C107" i="4"/>
  <c r="F106" i="4"/>
  <c r="I106" i="4" s="1"/>
  <c r="C106" i="4"/>
  <c r="F105" i="4"/>
  <c r="I105" i="4" s="1"/>
  <c r="C105" i="4"/>
  <c r="F104" i="4"/>
  <c r="I104" i="4" s="1"/>
  <c r="C104" i="4"/>
  <c r="F103" i="4"/>
  <c r="I103" i="4" s="1"/>
  <c r="C103" i="4"/>
  <c r="F102" i="4"/>
  <c r="I102" i="4" s="1"/>
  <c r="C102" i="4"/>
  <c r="F101" i="4"/>
  <c r="I101" i="4" s="1"/>
  <c r="C101" i="4"/>
  <c r="F100" i="4"/>
  <c r="I100" i="4" s="1"/>
  <c r="C100" i="4"/>
  <c r="F99" i="4"/>
  <c r="I99" i="4" s="1"/>
  <c r="C99" i="4"/>
  <c r="F98" i="4"/>
  <c r="I98" i="4" s="1"/>
  <c r="C98" i="4"/>
  <c r="F97" i="4"/>
  <c r="I97" i="4" s="1"/>
  <c r="C97" i="4"/>
  <c r="F96" i="4"/>
  <c r="I96" i="4" s="1"/>
  <c r="C96" i="4"/>
  <c r="F95" i="4"/>
  <c r="I95" i="4" s="1"/>
  <c r="C95" i="4"/>
  <c r="B95" i="4"/>
  <c r="F94" i="4"/>
  <c r="I94" i="4" s="1"/>
  <c r="C94" i="4"/>
  <c r="F93" i="4"/>
  <c r="I93" i="4" s="1"/>
  <c r="C93" i="4"/>
  <c r="F92" i="4"/>
  <c r="I92" i="4" s="1"/>
  <c r="C92" i="4"/>
  <c r="F91" i="4"/>
  <c r="I91" i="4" s="1"/>
  <c r="C91" i="4"/>
  <c r="F90" i="4"/>
  <c r="I90" i="4" s="1"/>
  <c r="C90" i="4"/>
  <c r="F89" i="4"/>
  <c r="I89" i="4" s="1"/>
  <c r="C89" i="4"/>
  <c r="B89" i="4"/>
  <c r="F88" i="4"/>
  <c r="I88" i="4" s="1"/>
  <c r="C88" i="4"/>
  <c r="F87" i="4"/>
  <c r="I87" i="4" s="1"/>
  <c r="C87" i="4"/>
  <c r="F86" i="4"/>
  <c r="I86" i="4" s="1"/>
  <c r="C86" i="4"/>
  <c r="F85" i="4"/>
  <c r="I85" i="4" s="1"/>
  <c r="C85" i="4"/>
  <c r="F84" i="4"/>
  <c r="I84" i="4" s="1"/>
  <c r="C84" i="4"/>
  <c r="F83" i="4"/>
  <c r="C83" i="4"/>
  <c r="F82" i="4"/>
  <c r="I82" i="4" s="1"/>
  <c r="C82" i="4"/>
  <c r="F81" i="4"/>
  <c r="I81" i="4" s="1"/>
  <c r="C81" i="4"/>
  <c r="F80" i="4"/>
  <c r="C80" i="4"/>
  <c r="F79" i="4"/>
  <c r="I79" i="4" s="1"/>
  <c r="C79" i="4"/>
  <c r="F78" i="4"/>
  <c r="C78" i="4"/>
  <c r="F77" i="4"/>
  <c r="I77" i="4" s="1"/>
  <c r="C77" i="4"/>
  <c r="F76" i="4"/>
  <c r="C76" i="4"/>
  <c r="F75" i="4"/>
  <c r="I75" i="4" s="1"/>
  <c r="C75" i="4"/>
  <c r="F74" i="4"/>
  <c r="I74" i="4" s="1"/>
  <c r="F73" i="4"/>
  <c r="C73" i="4"/>
  <c r="F72" i="4"/>
  <c r="I72" i="4" s="1"/>
  <c r="C72" i="4"/>
  <c r="F71" i="4"/>
  <c r="I71" i="4" s="1"/>
  <c r="C71" i="4"/>
  <c r="F70" i="4"/>
  <c r="D318" i="11" s="1"/>
  <c r="C70" i="4"/>
  <c r="F69" i="4"/>
  <c r="I69" i="4" s="1"/>
  <c r="C69" i="4"/>
  <c r="F68" i="4"/>
  <c r="D304" i="11" s="1"/>
  <c r="C68" i="4"/>
  <c r="F67" i="4"/>
  <c r="I67" i="4" s="1"/>
  <c r="C67" i="4"/>
  <c r="F66" i="4"/>
  <c r="D300" i="11" s="1"/>
  <c r="C66" i="4"/>
  <c r="F65" i="4"/>
  <c r="I65" i="4" s="1"/>
  <c r="C65" i="4"/>
  <c r="F64" i="4"/>
  <c r="I64" i="4" s="1"/>
  <c r="C64" i="4"/>
  <c r="F63" i="4"/>
  <c r="D293" i="11" s="1"/>
  <c r="C63" i="4"/>
  <c r="F62" i="4"/>
  <c r="D291" i="11" s="1"/>
  <c r="C62" i="4"/>
  <c r="F61" i="4"/>
  <c r="C61" i="4"/>
  <c r="F60" i="4"/>
  <c r="I60" i="4" s="1"/>
  <c r="C60" i="4"/>
  <c r="F59" i="4"/>
  <c r="C59" i="4"/>
  <c r="F58" i="4"/>
  <c r="I58" i="4" s="1"/>
  <c r="C58" i="4"/>
  <c r="F57" i="4"/>
  <c r="I57" i="4" s="1"/>
  <c r="C57" i="4"/>
  <c r="F56" i="4"/>
  <c r="C56" i="4"/>
  <c r="F55" i="4"/>
  <c r="D273" i="11" s="1"/>
  <c r="C55" i="4"/>
  <c r="F54" i="4"/>
  <c r="I54" i="4" s="1"/>
  <c r="C54" i="4"/>
  <c r="F53" i="4"/>
  <c r="C53" i="4"/>
  <c r="F52" i="4"/>
  <c r="C52" i="4"/>
  <c r="F51" i="4"/>
  <c r="C51" i="4"/>
  <c r="F50" i="4"/>
  <c r="C50" i="4"/>
  <c r="F49" i="4"/>
  <c r="I49" i="4" s="1"/>
  <c r="C49" i="4"/>
  <c r="F48" i="4"/>
  <c r="D234" i="11" s="1"/>
  <c r="C48" i="4"/>
  <c r="F47" i="4"/>
  <c r="C47" i="4"/>
  <c r="F46" i="4"/>
  <c r="D226" i="11" s="1"/>
  <c r="C46" i="4"/>
  <c r="F45" i="4"/>
  <c r="C45" i="4"/>
  <c r="F44" i="4"/>
  <c r="D197" i="11" s="1"/>
  <c r="C44" i="4"/>
  <c r="F43" i="4"/>
  <c r="I43" i="4" s="1"/>
  <c r="C43" i="4"/>
  <c r="F42" i="4"/>
  <c r="C42" i="4"/>
  <c r="F41" i="4"/>
  <c r="I41" i="4" s="1"/>
  <c r="C41" i="4"/>
  <c r="F40" i="4"/>
  <c r="C40" i="4"/>
  <c r="F39" i="4"/>
  <c r="C39" i="4"/>
  <c r="F38" i="4"/>
  <c r="I38" i="4" s="1"/>
  <c r="C38" i="4"/>
  <c r="F37" i="4"/>
  <c r="I37" i="4" s="1"/>
  <c r="C37" i="4"/>
  <c r="F36" i="4"/>
  <c r="D160" i="11" s="1"/>
  <c r="C36" i="4"/>
  <c r="F35" i="4"/>
  <c r="I35" i="4" s="1"/>
  <c r="C35" i="4"/>
  <c r="F34" i="4"/>
  <c r="D154" i="11" s="1"/>
  <c r="C34" i="4"/>
  <c r="F33" i="4"/>
  <c r="C33" i="4"/>
  <c r="F32" i="4"/>
  <c r="I32" i="4" s="1"/>
  <c r="C32" i="4"/>
  <c r="F31" i="4"/>
  <c r="I31" i="4" s="1"/>
  <c r="C31" i="4"/>
  <c r="F30" i="4"/>
  <c r="D149" i="11" s="1"/>
  <c r="C30" i="4"/>
  <c r="F29" i="4"/>
  <c r="I29" i="4" s="1"/>
  <c r="C29" i="4"/>
  <c r="F28" i="4"/>
  <c r="I28" i="4" s="1"/>
  <c r="F27" i="4"/>
  <c r="I27" i="4" s="1"/>
  <c r="C27" i="4"/>
  <c r="F26" i="4"/>
  <c r="C26" i="4"/>
  <c r="F25" i="4"/>
  <c r="C25" i="4"/>
  <c r="F24" i="4"/>
  <c r="C24" i="4"/>
  <c r="F23" i="4"/>
  <c r="I23" i="4" s="1"/>
  <c r="C23" i="4"/>
  <c r="F22" i="4"/>
  <c r="C22" i="4"/>
  <c r="F21" i="4"/>
  <c r="I21" i="4" s="1"/>
  <c r="C21" i="4"/>
  <c r="F20" i="4"/>
  <c r="C20" i="4"/>
  <c r="F19" i="4"/>
  <c r="I19" i="4" s="1"/>
  <c r="F18" i="4"/>
  <c r="I18" i="4" s="1"/>
  <c r="F17" i="4"/>
  <c r="I17" i="4" s="1"/>
  <c r="C17" i="4"/>
  <c r="F16" i="4"/>
  <c r="C16" i="4"/>
  <c r="F15" i="4"/>
  <c r="I15" i="4" s="1"/>
  <c r="C15" i="4"/>
  <c r="F14" i="4"/>
  <c r="I14" i="4" s="1"/>
  <c r="C14" i="4"/>
  <c r="F13" i="4"/>
  <c r="D9" i="11" s="1"/>
  <c r="C13" i="4"/>
  <c r="E10" i="4"/>
  <c r="B83" i="4" s="1"/>
  <c r="H55" i="3"/>
  <c r="H51" i="3"/>
  <c r="H54" i="3"/>
  <c r="H50" i="3"/>
  <c r="AK48" i="3"/>
  <c r="AJ48" i="3"/>
  <c r="AI48" i="3"/>
  <c r="AH48" i="3"/>
  <c r="AG48" i="3"/>
  <c r="AF48" i="3"/>
  <c r="AE48" i="3"/>
  <c r="AD48" i="3"/>
  <c r="AC48" i="3"/>
  <c r="AB48" i="3"/>
  <c r="AA48" i="3"/>
  <c r="Z48" i="3"/>
  <c r="Y48" i="3"/>
  <c r="X48" i="3"/>
  <c r="W48" i="3"/>
  <c r="V48" i="3"/>
  <c r="U48" i="3"/>
  <c r="T48" i="3"/>
  <c r="S48" i="3"/>
  <c r="R48" i="3"/>
  <c r="Q48" i="3"/>
  <c r="P48" i="3"/>
  <c r="O48" i="3"/>
  <c r="N48" i="3"/>
  <c r="M48" i="3"/>
  <c r="L48" i="3"/>
  <c r="K48" i="3"/>
  <c r="J48" i="3"/>
  <c r="I48" i="3"/>
  <c r="H48" i="3"/>
  <c r="H47" i="3"/>
  <c r="AK45" i="3"/>
  <c r="AJ45" i="3"/>
  <c r="AI45" i="3"/>
  <c r="AH45" i="3"/>
  <c r="AG45" i="3"/>
  <c r="AF45" i="3"/>
  <c r="AE45" i="3"/>
  <c r="AD45" i="3"/>
  <c r="AC45" i="3"/>
  <c r="AB45" i="3"/>
  <c r="AA45" i="3"/>
  <c r="Z45" i="3"/>
  <c r="Y45" i="3"/>
  <c r="X45" i="3"/>
  <c r="U45" i="3"/>
  <c r="T45" i="3"/>
  <c r="S45" i="3"/>
  <c r="R45" i="3"/>
  <c r="Q45" i="3"/>
  <c r="P45" i="3"/>
  <c r="O45" i="3"/>
  <c r="N45" i="3"/>
  <c r="M45" i="3"/>
  <c r="L45" i="3"/>
  <c r="K45" i="3"/>
  <c r="J45" i="3"/>
  <c r="I45" i="3"/>
  <c r="H45" i="3"/>
  <c r="X44" i="3"/>
  <c r="H44" i="3"/>
  <c r="AQ42" i="3"/>
  <c r="AP42" i="3"/>
  <c r="AO42" i="3"/>
  <c r="AN42" i="3"/>
  <c r="AM42" i="3"/>
  <c r="AL42" i="3"/>
  <c r="AK42" i="3"/>
  <c r="AJ42" i="3"/>
  <c r="AI42" i="3"/>
  <c r="AH42" i="3"/>
  <c r="AG42" i="3"/>
  <c r="AF42" i="3"/>
  <c r="AE42" i="3"/>
  <c r="AD42" i="3"/>
  <c r="AC42" i="3"/>
  <c r="AB42" i="3"/>
  <c r="AA42" i="3"/>
  <c r="Z42" i="3"/>
  <c r="Y42" i="3"/>
  <c r="X42" i="3"/>
  <c r="W42" i="3"/>
  <c r="V42" i="3"/>
  <c r="U42" i="3"/>
  <c r="T42" i="3"/>
  <c r="S42" i="3"/>
  <c r="R42" i="3"/>
  <c r="Q42" i="3"/>
  <c r="P42" i="3"/>
  <c r="O42" i="3"/>
  <c r="N42" i="3"/>
  <c r="M42" i="3"/>
  <c r="L42" i="3"/>
  <c r="K42" i="3"/>
  <c r="J42" i="3"/>
  <c r="I42" i="3"/>
  <c r="H42" i="3"/>
  <c r="AQ41" i="3"/>
  <c r="AP41" i="3"/>
  <c r="AO41" i="3"/>
  <c r="AN41" i="3"/>
  <c r="AM41" i="3"/>
  <c r="AL41" i="3"/>
  <c r="AK41" i="3"/>
  <c r="AJ41" i="3"/>
  <c r="AI41" i="3"/>
  <c r="AH41" i="3"/>
  <c r="AG41" i="3"/>
  <c r="AF41" i="3"/>
  <c r="AE41" i="3"/>
  <c r="AD41" i="3"/>
  <c r="AC41" i="3"/>
  <c r="AB41" i="3"/>
  <c r="AA41" i="3"/>
  <c r="Z41" i="3"/>
  <c r="Y41" i="3"/>
  <c r="X41" i="3"/>
  <c r="W41" i="3"/>
  <c r="V41" i="3"/>
  <c r="U41" i="3"/>
  <c r="T41" i="3"/>
  <c r="S41" i="3"/>
  <c r="R41" i="3"/>
  <c r="Q41" i="3"/>
  <c r="P41" i="3"/>
  <c r="O41" i="3"/>
  <c r="N41" i="3"/>
  <c r="M41" i="3"/>
  <c r="L41" i="3"/>
  <c r="K41" i="3"/>
  <c r="J41" i="3"/>
  <c r="I41" i="3"/>
  <c r="H41" i="3"/>
  <c r="AQ38" i="3"/>
  <c r="AP38" i="3"/>
  <c r="AO38" i="3"/>
  <c r="AN38" i="3"/>
  <c r="AM38" i="3"/>
  <c r="AL38" i="3"/>
  <c r="AK38" i="3"/>
  <c r="AJ38" i="3"/>
  <c r="AI38" i="3"/>
  <c r="AH38" i="3"/>
  <c r="AG38" i="3"/>
  <c r="AF38" i="3"/>
  <c r="AE38" i="3"/>
  <c r="AD38" i="3"/>
  <c r="AC38" i="3"/>
  <c r="AB38" i="3"/>
  <c r="AA38" i="3"/>
  <c r="Z38" i="3"/>
  <c r="Y38" i="3"/>
  <c r="X38" i="3"/>
  <c r="W38" i="3"/>
  <c r="V38" i="3"/>
  <c r="U38" i="3"/>
  <c r="T38" i="3"/>
  <c r="S38" i="3"/>
  <c r="R38" i="3"/>
  <c r="Q38" i="3"/>
  <c r="P38" i="3"/>
  <c r="O38" i="3"/>
  <c r="N38" i="3"/>
  <c r="L38" i="3"/>
  <c r="K38" i="3"/>
  <c r="J38" i="3"/>
  <c r="I38" i="3"/>
  <c r="H38" i="3"/>
  <c r="N37" i="3"/>
  <c r="H37" i="3"/>
  <c r="AQ35" i="3"/>
  <c r="AP35" i="3"/>
  <c r="AO35" i="3"/>
  <c r="AN35" i="3"/>
  <c r="AM35" i="3"/>
  <c r="AL35" i="3"/>
  <c r="AK35" i="3"/>
  <c r="AJ35" i="3"/>
  <c r="AI35" i="3"/>
  <c r="AH35" i="3"/>
  <c r="AG35" i="3"/>
  <c r="AF35" i="3"/>
  <c r="AE35" i="3"/>
  <c r="AD35" i="3"/>
  <c r="AC35" i="3"/>
  <c r="AB35" i="3"/>
  <c r="AA35" i="3"/>
  <c r="Z35" i="3"/>
  <c r="Y35" i="3"/>
  <c r="X35" i="3"/>
  <c r="W35" i="3"/>
  <c r="V35" i="3"/>
  <c r="U35" i="3"/>
  <c r="T35" i="3"/>
  <c r="S35" i="3"/>
  <c r="R35" i="3"/>
  <c r="Q35" i="3"/>
  <c r="P35" i="3"/>
  <c r="O35" i="3"/>
  <c r="N35" i="3"/>
  <c r="M35" i="3"/>
  <c r="L35" i="3"/>
  <c r="K35" i="3"/>
  <c r="J35" i="3"/>
  <c r="I35" i="3"/>
  <c r="H35" i="3"/>
  <c r="AQ34" i="3"/>
  <c r="AP34" i="3"/>
  <c r="AO34" i="3"/>
  <c r="AN34" i="3"/>
  <c r="AM34" i="3"/>
  <c r="AL34" i="3"/>
  <c r="AK34" i="3"/>
  <c r="AJ34" i="3"/>
  <c r="AI34" i="3"/>
  <c r="AH34" i="3"/>
  <c r="AG34" i="3"/>
  <c r="AF34" i="3"/>
  <c r="AE34" i="3"/>
  <c r="AD34" i="3"/>
  <c r="AC34" i="3"/>
  <c r="AB34" i="3"/>
  <c r="AA34" i="3"/>
  <c r="Z34" i="3"/>
  <c r="Y34" i="3"/>
  <c r="X34" i="3"/>
  <c r="W34" i="3"/>
  <c r="V34" i="3"/>
  <c r="U34" i="3"/>
  <c r="T34" i="3"/>
  <c r="S34" i="3"/>
  <c r="R34" i="3"/>
  <c r="Q34" i="3"/>
  <c r="P34" i="3"/>
  <c r="O34" i="3"/>
  <c r="N34" i="3"/>
  <c r="M34" i="3"/>
  <c r="L34" i="3"/>
  <c r="K34" i="3"/>
  <c r="J34" i="3"/>
  <c r="I34" i="3"/>
  <c r="H34" i="3"/>
  <c r="H33" i="3"/>
  <c r="AQ31" i="3"/>
  <c r="AP31" i="3"/>
  <c r="AO31" i="3"/>
  <c r="AN31" i="3"/>
  <c r="AM31" i="3"/>
  <c r="AL31" i="3"/>
  <c r="AK31" i="3"/>
  <c r="AJ31" i="3"/>
  <c r="AI31" i="3"/>
  <c r="AH31" i="3"/>
  <c r="AG31" i="3"/>
  <c r="AF31" i="3"/>
  <c r="AE31" i="3"/>
  <c r="AD31" i="3"/>
  <c r="AC31" i="3"/>
  <c r="AB31" i="3"/>
  <c r="AA31" i="3"/>
  <c r="Z31" i="3"/>
  <c r="Y31" i="3"/>
  <c r="X31" i="3"/>
  <c r="W31" i="3"/>
  <c r="V31" i="3"/>
  <c r="U31" i="3"/>
  <c r="T31" i="3"/>
  <c r="S31" i="3"/>
  <c r="R31" i="3"/>
  <c r="Q31" i="3"/>
  <c r="P31" i="3"/>
  <c r="O31" i="3"/>
  <c r="N31" i="3"/>
  <c r="M31" i="3"/>
  <c r="L31" i="3"/>
  <c r="K31" i="3"/>
  <c r="J31" i="3"/>
  <c r="I31" i="3"/>
  <c r="H31" i="3"/>
  <c r="AQ30" i="3"/>
  <c r="AP30" i="3"/>
  <c r="AO30" i="3"/>
  <c r="AN30" i="3"/>
  <c r="AM30" i="3"/>
  <c r="AL30" i="3"/>
  <c r="AK30" i="3"/>
  <c r="AJ30" i="3"/>
  <c r="AI30" i="3"/>
  <c r="AH30" i="3"/>
  <c r="AG30" i="3"/>
  <c r="AF30" i="3"/>
  <c r="AE30" i="3"/>
  <c r="AD30" i="3"/>
  <c r="AC30" i="3"/>
  <c r="AB30" i="3"/>
  <c r="AA30" i="3"/>
  <c r="Z30" i="3"/>
  <c r="Y30" i="3"/>
  <c r="X30" i="3"/>
  <c r="W30" i="3"/>
  <c r="V30" i="3"/>
  <c r="U30" i="3"/>
  <c r="T30" i="3"/>
  <c r="S30" i="3"/>
  <c r="R30" i="3"/>
  <c r="Q30" i="3"/>
  <c r="P30" i="3"/>
  <c r="O30" i="3"/>
  <c r="N30" i="3"/>
  <c r="M30" i="3"/>
  <c r="L30" i="3"/>
  <c r="K30" i="3"/>
  <c r="J30" i="3"/>
  <c r="I30" i="3"/>
  <c r="H30" i="3"/>
  <c r="H29" i="3"/>
  <c r="AF26" i="3"/>
  <c r="S26" i="3"/>
  <c r="J26" i="3"/>
  <c r="H25" i="3"/>
  <c r="AH24" i="3"/>
  <c r="AH23" i="3"/>
  <c r="AM22" i="3"/>
  <c r="AJ22" i="3"/>
  <c r="N21" i="3"/>
  <c r="L21" i="3"/>
  <c r="K21" i="3"/>
  <c r="I21" i="3"/>
  <c r="H21" i="3"/>
  <c r="S20" i="3"/>
  <c r="AH19" i="3"/>
  <c r="U18" i="3"/>
  <c r="O18" i="3"/>
  <c r="N18" i="3"/>
  <c r="M18" i="3"/>
  <c r="L18" i="3"/>
  <c r="K18" i="3"/>
  <c r="J18" i="3"/>
  <c r="I18" i="3"/>
  <c r="H18" i="3"/>
  <c r="AC17" i="3"/>
  <c r="U17" i="3"/>
  <c r="H17" i="3"/>
  <c r="AH16" i="3"/>
  <c r="AC16" i="3"/>
  <c r="U16" i="3"/>
  <c r="AM15" i="3"/>
  <c r="AJ15" i="3"/>
  <c r="Q15" i="3"/>
  <c r="AQ2" i="10" s="1"/>
  <c r="P15" i="3"/>
  <c r="AP2" i="10" s="1"/>
  <c r="O15" i="3"/>
  <c r="AO2" i="10" s="1"/>
  <c r="N15" i="3"/>
  <c r="AN2" i="10" s="1"/>
  <c r="M15" i="3"/>
  <c r="AM2" i="10" s="1"/>
  <c r="L15" i="3"/>
  <c r="AL2" i="10" s="1"/>
  <c r="K15" i="3"/>
  <c r="AK2" i="10" s="1"/>
  <c r="J15" i="3"/>
  <c r="AJ2" i="10" s="1"/>
  <c r="I15" i="3"/>
  <c r="AI2" i="10" s="1"/>
  <c r="H15" i="3"/>
  <c r="AH2" i="10" s="1"/>
  <c r="AH14" i="3"/>
  <c r="AA14" i="3"/>
  <c r="S14" i="3"/>
  <c r="H14" i="3"/>
  <c r="AB8" i="3"/>
  <c r="Y8" i="3"/>
  <c r="V8" i="3"/>
  <c r="S8" i="3"/>
  <c r="N7" i="3"/>
  <c r="P4" i="3"/>
  <c r="AR1" i="3"/>
  <c r="M73" i="9" l="1"/>
  <c r="F291" i="11"/>
  <c r="U23" i="9"/>
  <c r="E94" i="11"/>
  <c r="D103" i="11"/>
  <c r="I149" i="11"/>
  <c r="J158" i="11"/>
  <c r="F325" i="11"/>
  <c r="E384" i="11"/>
  <c r="D406" i="11"/>
  <c r="D178" i="11"/>
  <c r="J94" i="11"/>
  <c r="AA48" i="9"/>
  <c r="AE48" i="9" s="1"/>
  <c r="DD14" i="20" s="1"/>
  <c r="BD79" i="10"/>
  <c r="AA25" i="9"/>
  <c r="AE25" i="9" s="1"/>
  <c r="BR24" i="18" s="1"/>
  <c r="AA53" i="9"/>
  <c r="AE53" i="9" s="1"/>
  <c r="CN24" i="20" s="1"/>
  <c r="J9" i="11"/>
  <c r="P245" i="8" s="1"/>
  <c r="J16" i="11"/>
  <c r="M357" i="8" s="1"/>
  <c r="F20" i="11"/>
  <c r="W303" i="8" s="1"/>
  <c r="E82" i="11"/>
  <c r="E130" i="11"/>
  <c r="I201" i="11"/>
  <c r="I215" i="11"/>
  <c r="AB1467" i="8" s="1"/>
  <c r="E229" i="11"/>
  <c r="AB1434" i="8" s="1"/>
  <c r="J253" i="11"/>
  <c r="I342" i="11"/>
  <c r="E397" i="11"/>
  <c r="D409" i="11"/>
  <c r="I111" i="5"/>
  <c r="E409" i="11"/>
  <c r="G409" i="11" s="1"/>
  <c r="E131" i="11"/>
  <c r="G131" i="11" s="1"/>
  <c r="D191" i="11"/>
  <c r="J409" i="11"/>
  <c r="I83" i="11"/>
  <c r="H131" i="11"/>
  <c r="E164" i="11"/>
  <c r="E175" i="11"/>
  <c r="F191" i="11"/>
  <c r="E287" i="11"/>
  <c r="F367" i="11"/>
  <c r="J175" i="11"/>
  <c r="J367" i="11"/>
  <c r="D413" i="11"/>
  <c r="H286" i="11"/>
  <c r="AA22" i="9"/>
  <c r="AE22" i="9" s="1"/>
  <c r="BA18" i="18" s="1"/>
  <c r="D73" i="11"/>
  <c r="E110" i="11"/>
  <c r="E368" i="11"/>
  <c r="D166" i="11"/>
  <c r="N77" i="9"/>
  <c r="AF813" i="8" s="1"/>
  <c r="N79" i="9"/>
  <c r="D45" i="11"/>
  <c r="I58" i="11"/>
  <c r="AC253" i="8" s="1"/>
  <c r="E165" i="11"/>
  <c r="H247" i="11"/>
  <c r="M165" i="7" s="1"/>
  <c r="M168" i="7" s="1"/>
  <c r="AL130" i="9" s="1"/>
  <c r="I360" i="11"/>
  <c r="F368" i="11"/>
  <c r="AH17" i="3"/>
  <c r="D46" i="11"/>
  <c r="H244" i="11"/>
  <c r="M161" i="7" s="1"/>
  <c r="M163" i="7" s="1"/>
  <c r="H45" i="11"/>
  <c r="F165" i="11"/>
  <c r="I165" i="11"/>
  <c r="AA73" i="9"/>
  <c r="AE73" i="9" s="1"/>
  <c r="CY8" i="22" s="1"/>
  <c r="AF1032" i="8"/>
  <c r="AB146" i="9"/>
  <c r="AF146" i="9" s="1"/>
  <c r="AA32" i="9"/>
  <c r="AE32" i="9" s="1"/>
  <c r="U44" i="9"/>
  <c r="U43" i="9" s="1"/>
  <c r="X48" i="9"/>
  <c r="AC48" i="9" s="1"/>
  <c r="AG48" i="9" s="1"/>
  <c r="X51" i="9"/>
  <c r="AC51" i="9" s="1"/>
  <c r="AG51" i="9" s="1"/>
  <c r="EP20" i="20" s="1"/>
  <c r="X59" i="9"/>
  <c r="AC59" i="9" s="1"/>
  <c r="AG59" i="9" s="1"/>
  <c r="GH8" i="21" s="1"/>
  <c r="AP68" i="9"/>
  <c r="AP73" i="9"/>
  <c r="K76" i="9"/>
  <c r="AA80" i="9"/>
  <c r="AE80" i="9" s="1"/>
  <c r="BR22" i="22" s="1"/>
  <c r="BB79" i="10"/>
  <c r="H37" i="11"/>
  <c r="AK12" i="9" s="1"/>
  <c r="AN12" i="9" s="1"/>
  <c r="I38" i="11"/>
  <c r="AO356" i="8" s="1"/>
  <c r="F56" i="11"/>
  <c r="X215" i="8" s="1"/>
  <c r="E83" i="11"/>
  <c r="J88" i="11"/>
  <c r="E90" i="11"/>
  <c r="I96" i="11"/>
  <c r="J102" i="11"/>
  <c r="J118" i="11"/>
  <c r="I127" i="11"/>
  <c r="J142" i="11"/>
  <c r="I144" i="11"/>
  <c r="E149" i="11"/>
  <c r="G149" i="11" s="1"/>
  <c r="C113" i="29" s="1"/>
  <c r="C115" i="29" s="1"/>
  <c r="I150" i="11"/>
  <c r="F168" i="11"/>
  <c r="F171" i="11"/>
  <c r="E186" i="11"/>
  <c r="J190" i="11"/>
  <c r="I191" i="11"/>
  <c r="F193" i="11"/>
  <c r="E197" i="11"/>
  <c r="D221" i="11"/>
  <c r="E231" i="11"/>
  <c r="AB1446" i="8" s="1"/>
  <c r="E252" i="11"/>
  <c r="E266" i="11"/>
  <c r="E281" i="11"/>
  <c r="E310" i="11"/>
  <c r="D311" i="11"/>
  <c r="J311" i="11"/>
  <c r="I317" i="11"/>
  <c r="D320" i="11"/>
  <c r="D323" i="11"/>
  <c r="I324" i="11"/>
  <c r="D329" i="11"/>
  <c r="D334" i="11"/>
  <c r="I335" i="11"/>
  <c r="I331" i="11" s="1"/>
  <c r="E340" i="11"/>
  <c r="I341" i="11"/>
  <c r="E345" i="11"/>
  <c r="E353" i="11"/>
  <c r="D376" i="11"/>
  <c r="E396" i="11"/>
  <c r="AA27" i="9"/>
  <c r="AE27" i="9" s="1"/>
  <c r="CY28" i="18" s="1"/>
  <c r="X28" i="9"/>
  <c r="N573" i="8" s="1"/>
  <c r="X45" i="9"/>
  <c r="AS45" i="9"/>
  <c r="AS49" i="9"/>
  <c r="AA58" i="9"/>
  <c r="AE58" i="9" s="1"/>
  <c r="BR34" i="20" s="1"/>
  <c r="J37" i="11"/>
  <c r="I56" i="11"/>
  <c r="X253" i="8" s="1"/>
  <c r="I90" i="11"/>
  <c r="J168" i="11"/>
  <c r="I171" i="11"/>
  <c r="J193" i="11"/>
  <c r="I197" i="11"/>
  <c r="E254" i="11"/>
  <c r="E260" i="11"/>
  <c r="E259" i="11" s="1"/>
  <c r="F280" i="11"/>
  <c r="E297" i="11"/>
  <c r="E299" i="11"/>
  <c r="F310" i="11"/>
  <c r="E311" i="11"/>
  <c r="F320" i="11"/>
  <c r="F323" i="11"/>
  <c r="F329" i="11"/>
  <c r="F334" i="11"/>
  <c r="F340" i="11"/>
  <c r="J345" i="11"/>
  <c r="E352" i="11"/>
  <c r="I353" i="11"/>
  <c r="D362" i="11"/>
  <c r="I368" i="11"/>
  <c r="I376" i="11"/>
  <c r="D385" i="11"/>
  <c r="D393" i="11"/>
  <c r="H396" i="11"/>
  <c r="E406" i="11"/>
  <c r="F409" i="11"/>
  <c r="D421" i="11"/>
  <c r="F284" i="11"/>
  <c r="G284" i="11" s="1"/>
  <c r="F302" i="11"/>
  <c r="F311" i="11"/>
  <c r="G311" i="11" s="1"/>
  <c r="E318" i="11"/>
  <c r="I319" i="11"/>
  <c r="I315" i="11" s="1"/>
  <c r="H320" i="11"/>
  <c r="I322" i="11"/>
  <c r="I323" i="11"/>
  <c r="D325" i="11"/>
  <c r="I328" i="11"/>
  <c r="H329" i="11"/>
  <c r="I333" i="11"/>
  <c r="I334" i="11"/>
  <c r="K334" i="11" s="1"/>
  <c r="D336" i="11"/>
  <c r="I337" i="11"/>
  <c r="I340" i="11"/>
  <c r="J352" i="11"/>
  <c r="E367" i="11"/>
  <c r="D368" i="11"/>
  <c r="G368" i="11" s="1"/>
  <c r="J368" i="11"/>
  <c r="K368" i="11" s="1"/>
  <c r="F375" i="11"/>
  <c r="F385" i="11"/>
  <c r="E393" i="11"/>
  <c r="H406" i="11"/>
  <c r="I409" i="11"/>
  <c r="E421" i="11"/>
  <c r="E420" i="11" s="1"/>
  <c r="AA29" i="9"/>
  <c r="AE29" i="9" s="1"/>
  <c r="CH32" i="18" s="1"/>
  <c r="AA31" i="9"/>
  <c r="AE31" i="9" s="1"/>
  <c r="BL8" i="19" s="1"/>
  <c r="AA33" i="9"/>
  <c r="AE33" i="9" s="1"/>
  <c r="CY12" i="19" s="1"/>
  <c r="M44" i="9"/>
  <c r="M43" i="9" s="1"/>
  <c r="X46" i="9"/>
  <c r="AC46" i="9" s="1"/>
  <c r="AG46" i="9" s="1"/>
  <c r="GN10" i="20" s="1"/>
  <c r="AA47" i="9"/>
  <c r="AE47" i="9" s="1"/>
  <c r="CS12" i="20" s="1"/>
  <c r="AS48" i="9"/>
  <c r="AA64" i="9"/>
  <c r="AE64" i="9" s="1"/>
  <c r="BR18" i="21" s="1"/>
  <c r="U68" i="9"/>
  <c r="AS70" i="9"/>
  <c r="AR73" i="9"/>
  <c r="M76" i="9"/>
  <c r="AA79" i="9"/>
  <c r="AE79" i="9" s="1"/>
  <c r="AA81" i="9"/>
  <c r="AE81" i="9" s="1"/>
  <c r="N105" i="9"/>
  <c r="C46" i="31" s="1"/>
  <c r="AN131" i="9"/>
  <c r="AS131" i="9" s="1"/>
  <c r="AS169" i="9"/>
  <c r="I23" i="11"/>
  <c r="F44" i="11"/>
  <c r="J45" i="11"/>
  <c r="E56" i="11"/>
  <c r="X216" i="8" s="1"/>
  <c r="H78" i="11"/>
  <c r="I84" i="11"/>
  <c r="F96" i="11"/>
  <c r="E102" i="11"/>
  <c r="I103" i="11"/>
  <c r="J126" i="11"/>
  <c r="D144" i="11"/>
  <c r="E171" i="11"/>
  <c r="I172" i="11"/>
  <c r="AB1471" i="8" s="1"/>
  <c r="E174" i="11"/>
  <c r="I198" i="11"/>
  <c r="I200" i="11"/>
  <c r="I311" i="11"/>
  <c r="I385" i="11"/>
  <c r="H421" i="11"/>
  <c r="H420" i="11" s="1"/>
  <c r="CN10" i="19"/>
  <c r="BR10" i="19"/>
  <c r="DD10" i="19"/>
  <c r="CC10" i="19"/>
  <c r="BA10" i="19"/>
  <c r="CY10" i="19"/>
  <c r="BW10" i="19"/>
  <c r="CS10" i="19"/>
  <c r="CH10" i="19"/>
  <c r="BL10" i="19"/>
  <c r="BG10" i="19"/>
  <c r="FL8" i="21"/>
  <c r="EP8" i="21"/>
  <c r="GC8" i="21"/>
  <c r="FA8" i="21"/>
  <c r="EV8" i="21"/>
  <c r="GS8" i="21"/>
  <c r="GN8" i="21"/>
  <c r="FR8" i="21"/>
  <c r="FG8" i="21"/>
  <c r="GN21" i="23"/>
  <c r="FR21" i="23"/>
  <c r="EV21" i="23"/>
  <c r="GS21" i="23"/>
  <c r="FL21" i="23"/>
  <c r="FG21" i="23"/>
  <c r="GH21" i="23"/>
  <c r="FA21" i="23"/>
  <c r="EP21" i="23"/>
  <c r="GC21" i="23"/>
  <c r="FW21" i="23"/>
  <c r="GN27" i="23"/>
  <c r="FR27" i="23"/>
  <c r="EV27" i="23"/>
  <c r="FW27" i="23"/>
  <c r="EP27" i="23"/>
  <c r="GC27" i="23"/>
  <c r="FL27" i="23"/>
  <c r="GS27" i="23"/>
  <c r="FG27" i="23"/>
  <c r="FA27" i="23"/>
  <c r="GH27" i="23"/>
  <c r="GN29" i="23"/>
  <c r="FR29" i="23"/>
  <c r="EV29" i="23"/>
  <c r="GS29" i="23"/>
  <c r="FL29" i="23"/>
  <c r="FW29" i="23"/>
  <c r="FG29" i="23"/>
  <c r="GH29" i="23"/>
  <c r="FA29" i="23"/>
  <c r="GC29" i="23"/>
  <c r="EP29" i="23"/>
  <c r="GN14" i="24"/>
  <c r="FR14" i="24"/>
  <c r="EV14" i="24"/>
  <c r="GS14" i="24"/>
  <c r="FL14" i="24"/>
  <c r="FG14" i="24"/>
  <c r="FW14" i="24"/>
  <c r="FA14" i="24"/>
  <c r="GH14" i="24"/>
  <c r="EP14" i="24"/>
  <c r="GC14" i="24"/>
  <c r="EC17" i="26"/>
  <c r="DF17" i="26"/>
  <c r="CJ17" i="26"/>
  <c r="DL17" i="26"/>
  <c r="CE17" i="26"/>
  <c r="DR17" i="26"/>
  <c r="DA17" i="26"/>
  <c r="CU17" i="26"/>
  <c r="EH17" i="26"/>
  <c r="CP17" i="26"/>
  <c r="DW17" i="26"/>
  <c r="BA24" i="20"/>
  <c r="CY24" i="20"/>
  <c r="BR24" i="20"/>
  <c r="BG24" i="20"/>
  <c r="CS24" i="20"/>
  <c r="GN12" i="26"/>
  <c r="FR12" i="26"/>
  <c r="EV12" i="26"/>
  <c r="GC12" i="26"/>
  <c r="FA12" i="26"/>
  <c r="GH12" i="26"/>
  <c r="EP12" i="26"/>
  <c r="FG12" i="26"/>
  <c r="GS12" i="26"/>
  <c r="FW12" i="26"/>
  <c r="FL12" i="26"/>
  <c r="GH20" i="26"/>
  <c r="FL20" i="26"/>
  <c r="EP20" i="26"/>
  <c r="GS20" i="26"/>
  <c r="FR20" i="26"/>
  <c r="GN20" i="26"/>
  <c r="FA20" i="26"/>
  <c r="EV20" i="26"/>
  <c r="GC20" i="26"/>
  <c r="FW20" i="26"/>
  <c r="FG20" i="26"/>
  <c r="GC20" i="20"/>
  <c r="FG20" i="20"/>
  <c r="GH20" i="20"/>
  <c r="FA20" i="20"/>
  <c r="FW20" i="20"/>
  <c r="EV20" i="20"/>
  <c r="FR20" i="20"/>
  <c r="FL20" i="20"/>
  <c r="GS20" i="20"/>
  <c r="N58" i="9"/>
  <c r="Z58" i="9"/>
  <c r="AD58" i="9" s="1"/>
  <c r="GN25" i="23"/>
  <c r="FR25" i="23"/>
  <c r="EV25" i="23"/>
  <c r="GC25" i="23"/>
  <c r="FA25" i="23"/>
  <c r="GH25" i="23"/>
  <c r="EP25" i="23"/>
  <c r="FW25" i="23"/>
  <c r="GS25" i="23"/>
  <c r="FL25" i="23"/>
  <c r="FG25" i="23"/>
  <c r="CN34" i="18"/>
  <c r="BR34" i="18"/>
  <c r="DD34" i="18"/>
  <c r="CH34" i="18"/>
  <c r="BL34" i="18"/>
  <c r="CC34" i="18"/>
  <c r="BW34" i="18"/>
  <c r="CY34" i="18"/>
  <c r="BG34" i="18"/>
  <c r="CS34" i="18"/>
  <c r="BA34" i="18"/>
  <c r="N47" i="9"/>
  <c r="AB47" i="9" s="1"/>
  <c r="AF47" i="9" s="1"/>
  <c r="Z47" i="9"/>
  <c r="AD47" i="9" s="1"/>
  <c r="DD22" i="21"/>
  <c r="CH22" i="21"/>
  <c r="BL22" i="21"/>
  <c r="CY22" i="21"/>
  <c r="BW22" i="21"/>
  <c r="CS22" i="21"/>
  <c r="BR22" i="21"/>
  <c r="CN22" i="21"/>
  <c r="CC22" i="21"/>
  <c r="BG22" i="21"/>
  <c r="BA22" i="21"/>
  <c r="EH31" i="23"/>
  <c r="DL31" i="23"/>
  <c r="CP31" i="23"/>
  <c r="EC31" i="23"/>
  <c r="DA31" i="23"/>
  <c r="DW31" i="23"/>
  <c r="CJ31" i="23"/>
  <c r="DR31" i="23"/>
  <c r="CE31" i="23"/>
  <c r="DF31" i="23"/>
  <c r="CU31" i="23"/>
  <c r="AB144" i="9"/>
  <c r="AF144" i="9" s="1"/>
  <c r="AF1025" i="8"/>
  <c r="GC14" i="20"/>
  <c r="FG14" i="20"/>
  <c r="FW14" i="20"/>
  <c r="EV14" i="20"/>
  <c r="GS14" i="20"/>
  <c r="FR14" i="20"/>
  <c r="EP14" i="20"/>
  <c r="GN14" i="20"/>
  <c r="GH14" i="20"/>
  <c r="FL14" i="20"/>
  <c r="FA14" i="20"/>
  <c r="CY22" i="22"/>
  <c r="CC22" i="22"/>
  <c r="BG22" i="22"/>
  <c r="CN22" i="22"/>
  <c r="BL22" i="22"/>
  <c r="CH22" i="22"/>
  <c r="BW22" i="22"/>
  <c r="GN23" i="23"/>
  <c r="FR23" i="23"/>
  <c r="EV23" i="23"/>
  <c r="GH23" i="23"/>
  <c r="FG23" i="23"/>
  <c r="GS23" i="23"/>
  <c r="FA23" i="23"/>
  <c r="GC23" i="23"/>
  <c r="EP23" i="23"/>
  <c r="FW23" i="23"/>
  <c r="FL23" i="23"/>
  <c r="DD32" i="18"/>
  <c r="BA32" i="18"/>
  <c r="CN32" i="18"/>
  <c r="BR32" i="18"/>
  <c r="GC10" i="20"/>
  <c r="FG10" i="20"/>
  <c r="FL10" i="20"/>
  <c r="GH10" i="20"/>
  <c r="FA10" i="20"/>
  <c r="GS10" i="20"/>
  <c r="EP10" i="20"/>
  <c r="FW10" i="20"/>
  <c r="DD12" i="20"/>
  <c r="BG12" i="20"/>
  <c r="CY12" i="20"/>
  <c r="CC12" i="20"/>
  <c r="BW12" i="20"/>
  <c r="GN32" i="23"/>
  <c r="FR32" i="23"/>
  <c r="EV32" i="23"/>
  <c r="GH32" i="23"/>
  <c r="FG32" i="23"/>
  <c r="GC32" i="23"/>
  <c r="EP32" i="23"/>
  <c r="FL32" i="23"/>
  <c r="FA32" i="23"/>
  <c r="GS32" i="23"/>
  <c r="FW32" i="23"/>
  <c r="DW14" i="24"/>
  <c r="DA14" i="24"/>
  <c r="CE14" i="24"/>
  <c r="EH14" i="24"/>
  <c r="DF14" i="24"/>
  <c r="DR14" i="24"/>
  <c r="CJ14" i="24"/>
  <c r="DL14" i="24"/>
  <c r="CU14" i="24"/>
  <c r="CP14" i="24"/>
  <c r="EC14" i="24"/>
  <c r="N26" i="9"/>
  <c r="AB26" i="9" s="1"/>
  <c r="AF26" i="9" s="1"/>
  <c r="AC28" i="9"/>
  <c r="AG28" i="9" s="1"/>
  <c r="CN29" i="19"/>
  <c r="BR29" i="19"/>
  <c r="CY29" i="19"/>
  <c r="BW29" i="19"/>
  <c r="CS29" i="19"/>
  <c r="BL29" i="19"/>
  <c r="CH29" i="19"/>
  <c r="CC29" i="19"/>
  <c r="BG29" i="19"/>
  <c r="DD29" i="19"/>
  <c r="BA29" i="19"/>
  <c r="CS15" i="20"/>
  <c r="BW15" i="20"/>
  <c r="BA15" i="20"/>
  <c r="CH15" i="20"/>
  <c r="BG15" i="20"/>
  <c r="DD15" i="20"/>
  <c r="CC15" i="20"/>
  <c r="CY15" i="20"/>
  <c r="CN15" i="20"/>
  <c r="BR15" i="20"/>
  <c r="BL15" i="20"/>
  <c r="CN34" i="20"/>
  <c r="CS34" i="20"/>
  <c r="U55" i="9"/>
  <c r="CS18" i="21"/>
  <c r="BW18" i="21"/>
  <c r="BA18" i="21"/>
  <c r="DD18" i="21"/>
  <c r="CC18" i="21"/>
  <c r="CY18" i="21"/>
  <c r="BG18" i="21"/>
  <c r="EH35" i="22"/>
  <c r="DL35" i="22"/>
  <c r="CP35" i="22"/>
  <c r="DR35" i="22"/>
  <c r="CJ35" i="22"/>
  <c r="EC35" i="22"/>
  <c r="CU35" i="22"/>
  <c r="DW35" i="22"/>
  <c r="CE35" i="22"/>
  <c r="DF35" i="22"/>
  <c r="DA35" i="22"/>
  <c r="EH22" i="23"/>
  <c r="DL22" i="23"/>
  <c r="CP22" i="23"/>
  <c r="EC22" i="23"/>
  <c r="DA22" i="23"/>
  <c r="DR22" i="23"/>
  <c r="CE22" i="23"/>
  <c r="DF22" i="23"/>
  <c r="CU22" i="23"/>
  <c r="CJ22" i="23"/>
  <c r="DW22" i="23"/>
  <c r="EH26" i="23"/>
  <c r="DL26" i="23"/>
  <c r="CP26" i="23"/>
  <c r="DR26" i="23"/>
  <c r="CJ26" i="23"/>
  <c r="DA26" i="23"/>
  <c r="EC26" i="23"/>
  <c r="CU26" i="23"/>
  <c r="CE26" i="23"/>
  <c r="DW26" i="23"/>
  <c r="DF26" i="23"/>
  <c r="GH31" i="23"/>
  <c r="FL31" i="23"/>
  <c r="GN31" i="23"/>
  <c r="FG31" i="23"/>
  <c r="FR31" i="23"/>
  <c r="FW31" i="23"/>
  <c r="FA31" i="23"/>
  <c r="GS31" i="23"/>
  <c r="EV31" i="23"/>
  <c r="GC31" i="23"/>
  <c r="EP31" i="23"/>
  <c r="GC8" i="24"/>
  <c r="FG8" i="24"/>
  <c r="FW8" i="24"/>
  <c r="EV8" i="24"/>
  <c r="FR8" i="24"/>
  <c r="FL8" i="24"/>
  <c r="GS8" i="24"/>
  <c r="FA8" i="24"/>
  <c r="GN8" i="24"/>
  <c r="EP8" i="24"/>
  <c r="GH8" i="24"/>
  <c r="AC123" i="9"/>
  <c r="AG123" i="9" s="1"/>
  <c r="AQ990" i="8"/>
  <c r="D50" i="31"/>
  <c r="EH17" i="24"/>
  <c r="DL17" i="24"/>
  <c r="CP17" i="24"/>
  <c r="EC17" i="24"/>
  <c r="DA17" i="24"/>
  <c r="DR17" i="24"/>
  <c r="CE17" i="24"/>
  <c r="CU17" i="24"/>
  <c r="CJ17" i="24"/>
  <c r="DW17" i="24"/>
  <c r="DF17" i="24"/>
  <c r="EH32" i="24"/>
  <c r="DL32" i="24"/>
  <c r="CP32" i="24"/>
  <c r="DW32" i="24"/>
  <c r="CU32" i="24"/>
  <c r="DF32" i="24"/>
  <c r="DR32" i="24"/>
  <c r="DA32" i="24"/>
  <c r="CJ32" i="24"/>
  <c r="EC32" i="24"/>
  <c r="CE32" i="24"/>
  <c r="AS33" i="9"/>
  <c r="I65" i="11"/>
  <c r="W368" i="8" s="1"/>
  <c r="D65" i="11"/>
  <c r="W309" i="8" s="1"/>
  <c r="W331" i="8" s="1"/>
  <c r="F65" i="11"/>
  <c r="W313" i="8" s="1"/>
  <c r="F72" i="11"/>
  <c r="I72" i="11"/>
  <c r="D72" i="11"/>
  <c r="J75" i="11"/>
  <c r="E75" i="11"/>
  <c r="CS18" i="18"/>
  <c r="BW18" i="18"/>
  <c r="BL18" i="18"/>
  <c r="CY18" i="18"/>
  <c r="BG18" i="18"/>
  <c r="CH18" i="18"/>
  <c r="CC18" i="18"/>
  <c r="DD8" i="19"/>
  <c r="CH8" i="19"/>
  <c r="CY8" i="19"/>
  <c r="CC8" i="19"/>
  <c r="BG8" i="19"/>
  <c r="BR8" i="19"/>
  <c r="CS8" i="19"/>
  <c r="S44" i="9"/>
  <c r="BL14" i="20"/>
  <c r="CN14" i="20"/>
  <c r="BG14" i="20"/>
  <c r="CC14" i="20"/>
  <c r="BA14" i="20"/>
  <c r="CY14" i="20"/>
  <c r="CS14" i="20"/>
  <c r="BW14" i="20"/>
  <c r="BR14" i="20"/>
  <c r="N53" i="9"/>
  <c r="CY7" i="21"/>
  <c r="CC7" i="21"/>
  <c r="BG7" i="21"/>
  <c r="CS7" i="21"/>
  <c r="BR7" i="21"/>
  <c r="CN7" i="21"/>
  <c r="BL7" i="21"/>
  <c r="BA7" i="21"/>
  <c r="DD7" i="21"/>
  <c r="CH7" i="21"/>
  <c r="BW7" i="21"/>
  <c r="CY10" i="21"/>
  <c r="CC10" i="21"/>
  <c r="BG10" i="21"/>
  <c r="CN10" i="21"/>
  <c r="BL10" i="21"/>
  <c r="CH10" i="21"/>
  <c r="BA10" i="21"/>
  <c r="DD10" i="21"/>
  <c r="CS10" i="21"/>
  <c r="BW10" i="21"/>
  <c r="BR10" i="21"/>
  <c r="CY14" i="21"/>
  <c r="CC14" i="21"/>
  <c r="BG14" i="21"/>
  <c r="CH14" i="21"/>
  <c r="BA14" i="21"/>
  <c r="DD14" i="21"/>
  <c r="BW14" i="21"/>
  <c r="CS14" i="21"/>
  <c r="CN14" i="21"/>
  <c r="BR14" i="21"/>
  <c r="BL14" i="21"/>
  <c r="AA63" i="9"/>
  <c r="AE63" i="9" s="1"/>
  <c r="N70" i="9"/>
  <c r="AB70" i="9" s="1"/>
  <c r="AF70" i="9" s="1"/>
  <c r="Z70" i="9"/>
  <c r="AD70" i="9" s="1"/>
  <c r="AA72" i="9"/>
  <c r="AE72" i="9" s="1"/>
  <c r="AB79" i="9"/>
  <c r="AF79" i="9" s="1"/>
  <c r="AF820" i="8"/>
  <c r="EH20" i="23"/>
  <c r="DL20" i="23"/>
  <c r="CP20" i="23"/>
  <c r="DF20" i="23"/>
  <c r="CE20" i="23"/>
  <c r="DW20" i="23"/>
  <c r="CJ20" i="23"/>
  <c r="DR20" i="23"/>
  <c r="DA20" i="23"/>
  <c r="CU20" i="23"/>
  <c r="EC20" i="23"/>
  <c r="GC22" i="23"/>
  <c r="FG22" i="23"/>
  <c r="GN22" i="23"/>
  <c r="FL22" i="23"/>
  <c r="GS22" i="23"/>
  <c r="FA22" i="23"/>
  <c r="GH22" i="23"/>
  <c r="EV22" i="23"/>
  <c r="FW22" i="23"/>
  <c r="FR22" i="23"/>
  <c r="EP22" i="23"/>
  <c r="EH24" i="23"/>
  <c r="DL24" i="23"/>
  <c r="CP24" i="23"/>
  <c r="DW24" i="23"/>
  <c r="CU24" i="23"/>
  <c r="DF24" i="23"/>
  <c r="DA24" i="23"/>
  <c r="CJ24" i="23"/>
  <c r="CE24" i="23"/>
  <c r="EC24" i="23"/>
  <c r="DR24" i="23"/>
  <c r="GC26" i="23"/>
  <c r="FG26" i="23"/>
  <c r="FW26" i="23"/>
  <c r="EV26" i="23"/>
  <c r="GH26" i="23"/>
  <c r="EP26" i="23"/>
  <c r="FR26" i="23"/>
  <c r="FL26" i="23"/>
  <c r="FA26" i="23"/>
  <c r="GS26" i="23"/>
  <c r="GN26" i="23"/>
  <c r="EH28" i="23"/>
  <c r="DL28" i="23"/>
  <c r="CP28" i="23"/>
  <c r="DF28" i="23"/>
  <c r="CE28" i="23"/>
  <c r="EC28" i="23"/>
  <c r="CU28" i="23"/>
  <c r="DW28" i="23"/>
  <c r="CJ28" i="23"/>
  <c r="DR28" i="23"/>
  <c r="DA28" i="23"/>
  <c r="AS120" i="9"/>
  <c r="AB123" i="9"/>
  <c r="AF123" i="9" s="1"/>
  <c r="AI990" i="8"/>
  <c r="C50" i="31"/>
  <c r="GC13" i="24"/>
  <c r="FG13" i="24"/>
  <c r="GS13" i="24"/>
  <c r="FR13" i="24"/>
  <c r="EP13" i="24"/>
  <c r="FL13" i="24"/>
  <c r="GH13" i="24"/>
  <c r="FW13" i="24"/>
  <c r="FA13" i="24"/>
  <c r="GN13" i="24"/>
  <c r="EV13" i="24"/>
  <c r="EC30" i="26"/>
  <c r="DF30" i="26"/>
  <c r="CJ30" i="26"/>
  <c r="EH30" i="26"/>
  <c r="DA30" i="26"/>
  <c r="DL30" i="26"/>
  <c r="DW30" i="26"/>
  <c r="CE30" i="26"/>
  <c r="DR30" i="26"/>
  <c r="CU30" i="26"/>
  <c r="CP30" i="26"/>
  <c r="I32" i="11"/>
  <c r="AK356" i="8" s="1"/>
  <c r="I39" i="11"/>
  <c r="AS466" i="8" s="1"/>
  <c r="D39" i="11"/>
  <c r="J39" i="11"/>
  <c r="AS467" i="8" s="1"/>
  <c r="H65" i="11"/>
  <c r="AO17" i="9" s="1"/>
  <c r="AP17" i="9" s="1"/>
  <c r="J71" i="11"/>
  <c r="E71" i="11"/>
  <c r="H72" i="11"/>
  <c r="E32" i="7" s="1"/>
  <c r="E35" i="7" s="1"/>
  <c r="AQ16" i="9" s="1"/>
  <c r="AR16" i="9" s="1"/>
  <c r="F76" i="11"/>
  <c r="I76" i="11"/>
  <c r="K76" i="11" s="1"/>
  <c r="D76" i="11"/>
  <c r="I99" i="11"/>
  <c r="D99" i="11"/>
  <c r="I111" i="11"/>
  <c r="E111" i="11"/>
  <c r="I121" i="11"/>
  <c r="D121" i="11"/>
  <c r="F121" i="11"/>
  <c r="H143" i="11"/>
  <c r="E86" i="7" s="1"/>
  <c r="E90" i="7" s="1"/>
  <c r="I153" i="11"/>
  <c r="E153" i="11"/>
  <c r="E159" i="11"/>
  <c r="I159" i="11"/>
  <c r="J181" i="11"/>
  <c r="K181" i="11" s="1"/>
  <c r="E181" i="11"/>
  <c r="G181" i="11" s="1"/>
  <c r="H181" i="11"/>
  <c r="I187" i="11"/>
  <c r="D187" i="11"/>
  <c r="F187" i="11"/>
  <c r="H210" i="11"/>
  <c r="E210" i="11"/>
  <c r="F220" i="11"/>
  <c r="U1440" i="8" s="1"/>
  <c r="I220" i="11"/>
  <c r="AB1484" i="8" s="1"/>
  <c r="D220" i="11"/>
  <c r="M1440" i="8" s="1"/>
  <c r="AP1440" i="8" s="1"/>
  <c r="J223" i="11"/>
  <c r="U1470" i="8" s="1"/>
  <c r="E223" i="11"/>
  <c r="AB1426" i="8" s="1"/>
  <c r="H249" i="11"/>
  <c r="M171" i="7" s="1"/>
  <c r="M173" i="7" s="1"/>
  <c r="I265" i="11"/>
  <c r="E265" i="11"/>
  <c r="I273" i="11"/>
  <c r="K273" i="11" s="1"/>
  <c r="E273" i="11"/>
  <c r="I300" i="11"/>
  <c r="F300" i="11"/>
  <c r="F381" i="11"/>
  <c r="I381" i="11"/>
  <c r="D381" i="11"/>
  <c r="E401" i="11"/>
  <c r="J401" i="11"/>
  <c r="F405" i="11"/>
  <c r="I405" i="11"/>
  <c r="K405" i="11" s="1"/>
  <c r="D405" i="11"/>
  <c r="F418" i="11"/>
  <c r="I418" i="11"/>
  <c r="D418" i="11"/>
  <c r="D32" i="11"/>
  <c r="AK298" i="8" s="1"/>
  <c r="K23" i="9"/>
  <c r="CY23" i="18"/>
  <c r="CC23" i="18"/>
  <c r="BG23" i="18"/>
  <c r="CS23" i="18"/>
  <c r="BW23" i="18"/>
  <c r="BA23" i="18"/>
  <c r="CN23" i="18"/>
  <c r="CH23" i="18"/>
  <c r="BR23" i="18"/>
  <c r="DD23" i="18"/>
  <c r="BL23" i="18"/>
  <c r="AS28" i="9"/>
  <c r="N32" i="9"/>
  <c r="Z32" i="9"/>
  <c r="AD32" i="9" s="1"/>
  <c r="X32" i="9"/>
  <c r="N46" i="9"/>
  <c r="X50" i="9"/>
  <c r="AC50" i="9" s="1"/>
  <c r="AG50" i="9" s="1"/>
  <c r="CS19" i="20"/>
  <c r="BW19" i="20"/>
  <c r="BA19" i="20"/>
  <c r="CY19" i="20"/>
  <c r="BR19" i="20"/>
  <c r="CN19" i="20"/>
  <c r="BL19" i="20"/>
  <c r="CH19" i="20"/>
  <c r="CC19" i="20"/>
  <c r="BG19" i="20"/>
  <c r="DD19" i="20"/>
  <c r="K56" i="9"/>
  <c r="K55" i="9" s="1"/>
  <c r="X58" i="9"/>
  <c r="AC58" i="9" s="1"/>
  <c r="AG58" i="9" s="1"/>
  <c r="AA67" i="9"/>
  <c r="AE67" i="9" s="1"/>
  <c r="AA71" i="9"/>
  <c r="AE71" i="9" s="1"/>
  <c r="U73" i="9"/>
  <c r="W76" i="9"/>
  <c r="CN20" i="22"/>
  <c r="BR20" i="22"/>
  <c r="CS20" i="22"/>
  <c r="BL20" i="22"/>
  <c r="CH20" i="22"/>
  <c r="BA20" i="22"/>
  <c r="CC20" i="22"/>
  <c r="DD20" i="22"/>
  <c r="CY20" i="22"/>
  <c r="BW20" i="22"/>
  <c r="BG20" i="22"/>
  <c r="DW23" i="23"/>
  <c r="DA23" i="23"/>
  <c r="CE23" i="23"/>
  <c r="EC23" i="23"/>
  <c r="CU23" i="23"/>
  <c r="DL23" i="23"/>
  <c r="DF23" i="23"/>
  <c r="EH23" i="23"/>
  <c r="DR23" i="23"/>
  <c r="CP23" i="23"/>
  <c r="CJ23" i="23"/>
  <c r="DW27" i="23"/>
  <c r="DA27" i="23"/>
  <c r="CE27" i="23"/>
  <c r="DL27" i="23"/>
  <c r="CJ27" i="23"/>
  <c r="EH27" i="23"/>
  <c r="CU27" i="23"/>
  <c r="EC27" i="23"/>
  <c r="CP27" i="23"/>
  <c r="DR27" i="23"/>
  <c r="DF27" i="23"/>
  <c r="AC146" i="9"/>
  <c r="AG146" i="9" s="1"/>
  <c r="AO1032" i="8"/>
  <c r="GS30" i="26"/>
  <c r="FW30" i="26"/>
  <c r="FA30" i="26"/>
  <c r="GN30" i="26"/>
  <c r="FL30" i="26"/>
  <c r="GH30" i="26"/>
  <c r="EV30" i="26"/>
  <c r="GC30" i="26"/>
  <c r="FR30" i="26"/>
  <c r="FG30" i="26"/>
  <c r="EP30" i="26"/>
  <c r="J27" i="11"/>
  <c r="AG357" i="8" s="1"/>
  <c r="J32" i="11"/>
  <c r="AK357" i="8" s="1"/>
  <c r="I37" i="11"/>
  <c r="D37" i="11"/>
  <c r="AM205" i="8" s="1"/>
  <c r="E39" i="11"/>
  <c r="AS422" i="8" s="1"/>
  <c r="E44" i="11"/>
  <c r="E45" i="11"/>
  <c r="G45" i="11" s="1"/>
  <c r="F48" i="11"/>
  <c r="F52" i="11"/>
  <c r="I52" i="11"/>
  <c r="J52" i="11"/>
  <c r="J65" i="11"/>
  <c r="W367" i="8" s="1"/>
  <c r="F71" i="11"/>
  <c r="J72" i="11"/>
  <c r="E76" i="11"/>
  <c r="E99" i="11"/>
  <c r="F111" i="11"/>
  <c r="E121" i="11"/>
  <c r="I131" i="11"/>
  <c r="K131" i="11" s="1"/>
  <c r="D131" i="11"/>
  <c r="F131" i="11"/>
  <c r="F153" i="11"/>
  <c r="F159" i="11"/>
  <c r="F181" i="11"/>
  <c r="E187" i="11"/>
  <c r="I210" i="11"/>
  <c r="E220" i="11"/>
  <c r="AB1440" i="8" s="1"/>
  <c r="F223" i="11"/>
  <c r="U1426" i="8" s="1"/>
  <c r="F265" i="11"/>
  <c r="F273" i="11"/>
  <c r="J276" i="11"/>
  <c r="E276" i="11"/>
  <c r="E280" i="11"/>
  <c r="I280" i="11"/>
  <c r="K280" i="11" s="1"/>
  <c r="E291" i="11"/>
  <c r="G291" i="11" s="1"/>
  <c r="I291" i="11"/>
  <c r="J300" i="11"/>
  <c r="I312" i="11"/>
  <c r="J344" i="11"/>
  <c r="E344" i="11"/>
  <c r="E381" i="11"/>
  <c r="I396" i="11"/>
  <c r="D396" i="11"/>
  <c r="AS418" i="8" s="1"/>
  <c r="F396" i="11"/>
  <c r="F401" i="11"/>
  <c r="E405" i="11"/>
  <c r="J412" i="11"/>
  <c r="K412" i="11" s="1"/>
  <c r="D412" i="11"/>
  <c r="D411" i="11" s="1"/>
  <c r="H412" i="11"/>
  <c r="H411" i="11" s="1"/>
  <c r="E418" i="11"/>
  <c r="AS25" i="9"/>
  <c r="CS28" i="18"/>
  <c r="BW28" i="18"/>
  <c r="BA28" i="18"/>
  <c r="CN28" i="18"/>
  <c r="CH28" i="18"/>
  <c r="BR28" i="18"/>
  <c r="DD28" i="18"/>
  <c r="BL28" i="18"/>
  <c r="DD12" i="19"/>
  <c r="CN12" i="19"/>
  <c r="X42" i="9"/>
  <c r="AC42" i="9" s="1"/>
  <c r="AG42" i="9" s="1"/>
  <c r="GC22" i="20"/>
  <c r="FG22" i="20"/>
  <c r="FW22" i="20"/>
  <c r="EV22" i="20"/>
  <c r="GS22" i="20"/>
  <c r="FR22" i="20"/>
  <c r="EP22" i="20"/>
  <c r="FL22" i="20"/>
  <c r="FA22" i="20"/>
  <c r="GN22" i="20"/>
  <c r="GH22" i="20"/>
  <c r="CN13" i="21"/>
  <c r="BR13" i="21"/>
  <c r="CH13" i="21"/>
  <c r="BG13" i="21"/>
  <c r="DD13" i="21"/>
  <c r="CC13" i="21"/>
  <c r="BA13" i="21"/>
  <c r="CY13" i="21"/>
  <c r="CS13" i="21"/>
  <c r="BW13" i="21"/>
  <c r="BL13" i="21"/>
  <c r="BL8" i="22"/>
  <c r="BG8" i="22"/>
  <c r="CC8" i="22"/>
  <c r="BA8" i="22"/>
  <c r="BW8" i="22"/>
  <c r="BR8" i="22"/>
  <c r="DD8" i="22"/>
  <c r="GC20" i="23"/>
  <c r="FG20" i="23"/>
  <c r="GS20" i="23"/>
  <c r="FR20" i="23"/>
  <c r="EP20" i="23"/>
  <c r="FL20" i="23"/>
  <c r="GN20" i="23"/>
  <c r="FA20" i="23"/>
  <c r="GH20" i="23"/>
  <c r="FW20" i="23"/>
  <c r="EV20" i="23"/>
  <c r="GC24" i="23"/>
  <c r="FG24" i="23"/>
  <c r="GH24" i="23"/>
  <c r="FA24" i="23"/>
  <c r="GN24" i="23"/>
  <c r="EV24" i="23"/>
  <c r="FW24" i="23"/>
  <c r="EP24" i="23"/>
  <c r="FR24" i="23"/>
  <c r="FL24" i="23"/>
  <c r="GS24" i="23"/>
  <c r="GC28" i="23"/>
  <c r="FG28" i="23"/>
  <c r="GS28" i="23"/>
  <c r="FR28" i="23"/>
  <c r="EP28" i="23"/>
  <c r="FW28" i="23"/>
  <c r="FL28" i="23"/>
  <c r="GN28" i="23"/>
  <c r="FA28" i="23"/>
  <c r="GH28" i="23"/>
  <c r="EV28" i="23"/>
  <c r="GH16" i="26"/>
  <c r="FL16" i="26"/>
  <c r="EP16" i="26"/>
  <c r="FW16" i="26"/>
  <c r="EV16" i="26"/>
  <c r="GS16" i="26"/>
  <c r="FG16" i="26"/>
  <c r="GC16" i="26"/>
  <c r="FR16" i="26"/>
  <c r="FA16" i="26"/>
  <c r="GN16" i="26"/>
  <c r="E89" i="11"/>
  <c r="I89" i="11"/>
  <c r="K89" i="11" s="1"/>
  <c r="P39" i="9" s="1"/>
  <c r="S39" i="9" s="1"/>
  <c r="I143" i="11"/>
  <c r="D143" i="11"/>
  <c r="F143" i="11"/>
  <c r="J152" i="11"/>
  <c r="E152" i="11"/>
  <c r="E180" i="11"/>
  <c r="J180" i="11"/>
  <c r="J219" i="11"/>
  <c r="U1482" i="8" s="1"/>
  <c r="E219" i="11"/>
  <c r="AB1438" i="8" s="1"/>
  <c r="I226" i="11"/>
  <c r="AB1476" i="8" s="1"/>
  <c r="E226" i="11"/>
  <c r="I230" i="11"/>
  <c r="AB1488" i="8" s="1"/>
  <c r="E230" i="11"/>
  <c r="AB1444" i="8" s="1"/>
  <c r="I249" i="11"/>
  <c r="D249" i="11"/>
  <c r="G249" i="11" s="1"/>
  <c r="F249" i="11"/>
  <c r="E298" i="11"/>
  <c r="I298" i="11"/>
  <c r="D89" i="11"/>
  <c r="H226" i="11"/>
  <c r="D42" i="9"/>
  <c r="L29" i="19" s="1"/>
  <c r="D24" i="9"/>
  <c r="L21" i="18" s="1"/>
  <c r="AA14" i="9"/>
  <c r="AE14" i="9" s="1"/>
  <c r="AP23" i="9"/>
  <c r="AA26" i="9"/>
  <c r="AE26" i="9" s="1"/>
  <c r="AS26" i="9"/>
  <c r="AP44" i="9"/>
  <c r="AP43" i="9" s="1"/>
  <c r="AA49" i="9"/>
  <c r="AE49" i="9" s="1"/>
  <c r="Z53" i="9"/>
  <c r="AD53" i="9" s="1"/>
  <c r="N59" i="9"/>
  <c r="AA74" i="9"/>
  <c r="AE74" i="9" s="1"/>
  <c r="AA77" i="9"/>
  <c r="AE77" i="9" s="1"/>
  <c r="Z79" i="9"/>
  <c r="AD79" i="9" s="1"/>
  <c r="AR76" i="9"/>
  <c r="GC35" i="22"/>
  <c r="FG35" i="22"/>
  <c r="FW35" i="22"/>
  <c r="EV35" i="22"/>
  <c r="FR35" i="22"/>
  <c r="GS35" i="22"/>
  <c r="FL35" i="22"/>
  <c r="GN35" i="22"/>
  <c r="GH35" i="22"/>
  <c r="FA35" i="22"/>
  <c r="EP35" i="22"/>
  <c r="DW21" i="23"/>
  <c r="DA21" i="23"/>
  <c r="CE21" i="23"/>
  <c r="EH21" i="23"/>
  <c r="DF21" i="23"/>
  <c r="DR21" i="23"/>
  <c r="CJ21" i="23"/>
  <c r="DL21" i="23"/>
  <c r="EC21" i="23"/>
  <c r="CU21" i="23"/>
  <c r="CP21" i="23"/>
  <c r="DW25" i="23"/>
  <c r="DA25" i="23"/>
  <c r="CE25" i="23"/>
  <c r="DR25" i="23"/>
  <c r="CP25" i="23"/>
  <c r="DF25" i="23"/>
  <c r="EH25" i="23"/>
  <c r="CU25" i="23"/>
  <c r="EC25" i="23"/>
  <c r="DL25" i="23"/>
  <c r="CJ25" i="23"/>
  <c r="DW29" i="23"/>
  <c r="DA29" i="23"/>
  <c r="CE29" i="23"/>
  <c r="EH29" i="23"/>
  <c r="DF29" i="23"/>
  <c r="EC29" i="23"/>
  <c r="CP29" i="23"/>
  <c r="DR29" i="23"/>
  <c r="CJ29" i="23"/>
  <c r="DL29" i="23"/>
  <c r="CU29" i="23"/>
  <c r="EH8" i="24"/>
  <c r="DL8" i="24"/>
  <c r="CP8" i="24"/>
  <c r="DR8" i="24"/>
  <c r="CJ8" i="24"/>
  <c r="EC8" i="24"/>
  <c r="CU8" i="24"/>
  <c r="DF8" i="24"/>
  <c r="DA8" i="24"/>
  <c r="CE8" i="24"/>
  <c r="DW8" i="24"/>
  <c r="EH13" i="24"/>
  <c r="DL13" i="24"/>
  <c r="CP13" i="24"/>
  <c r="DF13" i="24"/>
  <c r="CE13" i="24"/>
  <c r="DW13" i="24"/>
  <c r="CJ13" i="24"/>
  <c r="EC13" i="24"/>
  <c r="DR13" i="24"/>
  <c r="DA13" i="24"/>
  <c r="CU13" i="24"/>
  <c r="S131" i="9"/>
  <c r="X131" i="9" s="1"/>
  <c r="AC131" i="9" s="1"/>
  <c r="AG131" i="9" s="1"/>
  <c r="DW12" i="26"/>
  <c r="DA12" i="26"/>
  <c r="CJ12" i="26"/>
  <c r="DR12" i="26"/>
  <c r="CE12" i="26"/>
  <c r="DF12" i="26"/>
  <c r="CU12" i="26"/>
  <c r="EH12" i="26"/>
  <c r="CP12" i="26"/>
  <c r="EC12" i="26"/>
  <c r="DL12" i="26"/>
  <c r="GS13" i="26"/>
  <c r="FW13" i="26"/>
  <c r="FA13" i="26"/>
  <c r="GC13" i="26"/>
  <c r="EV13" i="26"/>
  <c r="FL13" i="26"/>
  <c r="GN13" i="26"/>
  <c r="EP13" i="26"/>
  <c r="GH13" i="26"/>
  <c r="FR13" i="26"/>
  <c r="FG13" i="26"/>
  <c r="DR16" i="26"/>
  <c r="CU16" i="26"/>
  <c r="DL16" i="26"/>
  <c r="CJ16" i="26"/>
  <c r="DW16" i="26"/>
  <c r="CE16" i="26"/>
  <c r="EC16" i="26"/>
  <c r="DF16" i="26"/>
  <c r="DA16" i="26"/>
  <c r="CP16" i="26"/>
  <c r="EH16" i="26"/>
  <c r="DR20" i="26"/>
  <c r="CU20" i="26"/>
  <c r="EH20" i="26"/>
  <c r="DF20" i="26"/>
  <c r="CE20" i="26"/>
  <c r="DL20" i="26"/>
  <c r="CP20" i="26"/>
  <c r="EC20" i="26"/>
  <c r="CJ20" i="26"/>
  <c r="DW20" i="26"/>
  <c r="DA20" i="26"/>
  <c r="E32" i="11"/>
  <c r="AK302" i="8" s="1"/>
  <c r="H39" i="11"/>
  <c r="AK34" i="9" s="1"/>
  <c r="AN34" i="9" s="1"/>
  <c r="I45" i="11"/>
  <c r="E65" i="11"/>
  <c r="W314" i="8" s="1"/>
  <c r="E72" i="11"/>
  <c r="F75" i="11"/>
  <c r="J76" i="11"/>
  <c r="F89" i="11"/>
  <c r="H100" i="11"/>
  <c r="I102" i="11"/>
  <c r="D102" i="11"/>
  <c r="G102" i="11" s="1"/>
  <c r="L39" i="9" s="1"/>
  <c r="M39" i="9" s="1"/>
  <c r="AA39" i="9" s="1"/>
  <c r="AE39" i="9" s="1"/>
  <c r="F102" i="11"/>
  <c r="J121" i="11"/>
  <c r="K121" i="11" s="1"/>
  <c r="D128" i="11"/>
  <c r="I128" i="11"/>
  <c r="E143" i="11"/>
  <c r="F152" i="11"/>
  <c r="F175" i="11"/>
  <c r="I175" i="11"/>
  <c r="D175" i="11"/>
  <c r="F180" i="11"/>
  <c r="J187" i="11"/>
  <c r="I194" i="11"/>
  <c r="F219" i="11"/>
  <c r="U1438" i="8" s="1"/>
  <c r="J220" i="11"/>
  <c r="U1484" i="8" s="1"/>
  <c r="F226" i="11"/>
  <c r="F230" i="11"/>
  <c r="U1444" i="8" s="1"/>
  <c r="I241" i="11"/>
  <c r="E241" i="11"/>
  <c r="E238" i="11" s="1"/>
  <c r="E249" i="11"/>
  <c r="F253" i="11"/>
  <c r="I253" i="11"/>
  <c r="K253" i="11" s="1"/>
  <c r="D253" i="11"/>
  <c r="I282" i="11"/>
  <c r="D282" i="11"/>
  <c r="H282" i="11"/>
  <c r="K282" i="11" s="1"/>
  <c r="V165" i="9" s="1"/>
  <c r="X165" i="9" s="1"/>
  <c r="AG165" i="9" s="1"/>
  <c r="I284" i="11"/>
  <c r="E284" i="11"/>
  <c r="I286" i="11"/>
  <c r="K286" i="11" s="1"/>
  <c r="F286" i="11"/>
  <c r="I293" i="11"/>
  <c r="K293" i="11" s="1"/>
  <c r="F293" i="11"/>
  <c r="F298" i="11"/>
  <c r="E302" i="11"/>
  <c r="I302" i="11"/>
  <c r="F345" i="11"/>
  <c r="I345" i="11"/>
  <c r="D345" i="11"/>
  <c r="I361" i="11"/>
  <c r="K361" i="11" s="1"/>
  <c r="E361" i="11"/>
  <c r="I375" i="11"/>
  <c r="E375" i="11"/>
  <c r="J381" i="11"/>
  <c r="K381" i="11" s="1"/>
  <c r="E392" i="11"/>
  <c r="I392" i="11"/>
  <c r="J405" i="11"/>
  <c r="I412" i="11"/>
  <c r="J417" i="11"/>
  <c r="F417" i="11"/>
  <c r="F416" i="11" s="1"/>
  <c r="J418" i="11"/>
  <c r="J83" i="11"/>
  <c r="H191" i="11"/>
  <c r="M38" i="7" s="1"/>
  <c r="M40" i="7" s="1"/>
  <c r="AL66" i="9" s="1"/>
  <c r="AN66" i="9" s="1"/>
  <c r="AS66" i="9" s="1"/>
  <c r="J197" i="11"/>
  <c r="K197" i="11" s="1"/>
  <c r="K31" i="29" s="1"/>
  <c r="K33" i="29" s="1"/>
  <c r="J313" i="11"/>
  <c r="K313" i="11" s="1"/>
  <c r="H323" i="11"/>
  <c r="K323" i="11" s="1"/>
  <c r="H334" i="11"/>
  <c r="J353" i="11"/>
  <c r="H385" i="11"/>
  <c r="H87" i="11"/>
  <c r="H375" i="11"/>
  <c r="K375" i="11" s="1"/>
  <c r="H284" i="11"/>
  <c r="K284" i="11" s="1"/>
  <c r="H298" i="11"/>
  <c r="H302" i="11"/>
  <c r="H392" i="11"/>
  <c r="N28" i="9"/>
  <c r="AS31" i="9"/>
  <c r="AA52" i="9"/>
  <c r="AE52" i="9" s="1"/>
  <c r="AS53" i="9"/>
  <c r="AA54" i="9"/>
  <c r="AE54" i="9" s="1"/>
  <c r="AA59" i="9"/>
  <c r="AE59" i="9" s="1"/>
  <c r="X70" i="9"/>
  <c r="AC70" i="9" s="1"/>
  <c r="AG70" i="9" s="1"/>
  <c r="CS15" i="22"/>
  <c r="BW15" i="22"/>
  <c r="BA15" i="22"/>
  <c r="DD15" i="22"/>
  <c r="CC15" i="22"/>
  <c r="CH15" i="22"/>
  <c r="BR15" i="22"/>
  <c r="BL15" i="22"/>
  <c r="BG15" i="22"/>
  <c r="CY15" i="22"/>
  <c r="CN15" i="22"/>
  <c r="AA78" i="9"/>
  <c r="AE78" i="9" s="1"/>
  <c r="GS17" i="26"/>
  <c r="FW17" i="26"/>
  <c r="FA17" i="26"/>
  <c r="FR17" i="26"/>
  <c r="EP17" i="26"/>
  <c r="GN17" i="26"/>
  <c r="FG17" i="26"/>
  <c r="FL17" i="26"/>
  <c r="EV17" i="26"/>
  <c r="GH17" i="26"/>
  <c r="GC17" i="26"/>
  <c r="E191" i="11"/>
  <c r="G191" i="11" s="1"/>
  <c r="K38" i="7" s="1"/>
  <c r="K40" i="7" s="1"/>
  <c r="J199" i="11"/>
  <c r="J209" i="11"/>
  <c r="F313" i="11"/>
  <c r="J320" i="11"/>
  <c r="E323" i="11"/>
  <c r="G323" i="11" s="1"/>
  <c r="J325" i="11"/>
  <c r="K325" i="11" s="1"/>
  <c r="J329" i="11"/>
  <c r="K329" i="11" s="1"/>
  <c r="E334" i="11"/>
  <c r="J336" i="11"/>
  <c r="J360" i="11"/>
  <c r="E385" i="11"/>
  <c r="I406" i="11"/>
  <c r="K406" i="11" s="1"/>
  <c r="I421" i="11"/>
  <c r="I420" i="11" s="1"/>
  <c r="M1484" i="8"/>
  <c r="D12" i="9"/>
  <c r="L25" i="17" s="1"/>
  <c r="D27" i="9"/>
  <c r="L27" i="18" s="1"/>
  <c r="D36" i="9"/>
  <c r="L17" i="19" s="1"/>
  <c r="D3" i="9"/>
  <c r="L7" i="17" s="1"/>
  <c r="D37" i="9"/>
  <c r="L19" i="19" s="1"/>
  <c r="B92" i="4"/>
  <c r="B105" i="4"/>
  <c r="B111" i="4"/>
  <c r="B128" i="4"/>
  <c r="B85" i="4"/>
  <c r="B91" i="4"/>
  <c r="B104" i="4"/>
  <c r="B107" i="4"/>
  <c r="B117" i="4"/>
  <c r="B125" i="4"/>
  <c r="B133" i="4"/>
  <c r="B88" i="4"/>
  <c r="B101" i="4"/>
  <c r="B84" i="4"/>
  <c r="B87" i="4"/>
  <c r="B97" i="4"/>
  <c r="B100" i="4"/>
  <c r="B103" i="4"/>
  <c r="B113" i="4"/>
  <c r="B116" i="4"/>
  <c r="B124" i="4"/>
  <c r="B132" i="4"/>
  <c r="B93" i="4"/>
  <c r="B96" i="4"/>
  <c r="B99" i="4"/>
  <c r="B109" i="4"/>
  <c r="B112" i="4"/>
  <c r="B115" i="4"/>
  <c r="B121" i="4"/>
  <c r="B129" i="4"/>
  <c r="B119" i="4"/>
  <c r="B123" i="4"/>
  <c r="B127" i="4"/>
  <c r="B131" i="4"/>
  <c r="B86" i="4"/>
  <c r="B90" i="4"/>
  <c r="B94" i="4"/>
  <c r="B98" i="4"/>
  <c r="B102" i="4"/>
  <c r="B106" i="4"/>
  <c r="B110" i="4"/>
  <c r="B114" i="4"/>
  <c r="B118" i="4"/>
  <c r="B122" i="4"/>
  <c r="B126" i="4"/>
  <c r="B130" i="4"/>
  <c r="B134" i="4"/>
  <c r="DW13" i="26"/>
  <c r="DA13" i="26"/>
  <c r="CE13" i="26"/>
  <c r="DR13" i="26"/>
  <c r="CU13" i="26"/>
  <c r="EH13" i="26"/>
  <c r="DL13" i="26"/>
  <c r="CP13" i="26"/>
  <c r="EC13" i="26"/>
  <c r="DF13" i="26"/>
  <c r="CJ13" i="26"/>
  <c r="H16" i="11"/>
  <c r="M352" i="8" s="1"/>
  <c r="H56" i="11"/>
  <c r="AO9" i="9" s="1"/>
  <c r="AP9" i="9" s="1"/>
  <c r="H171" i="11"/>
  <c r="M7" i="7" s="1"/>
  <c r="M10" i="7" s="1"/>
  <c r="AL61" i="9" s="1"/>
  <c r="AN61" i="9" s="1"/>
  <c r="AS61" i="9" s="1"/>
  <c r="H209" i="11"/>
  <c r="H241" i="11"/>
  <c r="M157" i="7" s="1"/>
  <c r="M159" i="7" s="1"/>
  <c r="AL140" i="9" s="1"/>
  <c r="AN140" i="9" s="1"/>
  <c r="AS140" i="9" s="1"/>
  <c r="H153" i="11"/>
  <c r="E171" i="7" s="1"/>
  <c r="E172" i="7" s="1"/>
  <c r="H165" i="11"/>
  <c r="M114" i="7" s="1"/>
  <c r="H230" i="11"/>
  <c r="AK100" i="9" s="1"/>
  <c r="AN100" i="9" s="1"/>
  <c r="AS100" i="9" s="1"/>
  <c r="H265" i="11"/>
  <c r="K265" i="11" s="1"/>
  <c r="H291" i="11"/>
  <c r="K291" i="11" s="1"/>
  <c r="H304" i="11"/>
  <c r="K304" i="11" s="1"/>
  <c r="H318" i="11"/>
  <c r="K318" i="11" s="1"/>
  <c r="H353" i="11"/>
  <c r="K353" i="11" s="1"/>
  <c r="AO1181" i="8" s="1"/>
  <c r="I81" i="5"/>
  <c r="H96" i="11"/>
  <c r="K96" i="11" s="1"/>
  <c r="H199" i="11"/>
  <c r="E189" i="7" s="1"/>
  <c r="E191" i="7" s="1"/>
  <c r="AL145" i="9" s="1"/>
  <c r="AN145" i="9" s="1"/>
  <c r="AS145" i="9" s="1"/>
  <c r="H201" i="11"/>
  <c r="M55" i="7" s="1"/>
  <c r="M57" i="7" s="1"/>
  <c r="AL80" i="9" s="1"/>
  <c r="AN80" i="9" s="1"/>
  <c r="AS80" i="9" s="1"/>
  <c r="H228" i="11"/>
  <c r="H159" i="11"/>
  <c r="H234" i="11"/>
  <c r="H233" i="11" s="1"/>
  <c r="H274" i="11"/>
  <c r="H300" i="11"/>
  <c r="H83" i="11"/>
  <c r="H111" i="11"/>
  <c r="H193" i="11"/>
  <c r="K193" i="11" s="1"/>
  <c r="M363" i="8"/>
  <c r="H23" i="11"/>
  <c r="K23" i="11" s="1"/>
  <c r="H74" i="11"/>
  <c r="AQ20" i="9" s="1"/>
  <c r="AR20" i="9" s="1"/>
  <c r="H117" i="11"/>
  <c r="D392" i="11"/>
  <c r="D340" i="11"/>
  <c r="D353" i="11"/>
  <c r="D361" i="11"/>
  <c r="G361" i="11" s="1"/>
  <c r="D375" i="11"/>
  <c r="D230" i="11"/>
  <c r="M1444" i="8" s="1"/>
  <c r="D266" i="11"/>
  <c r="D280" i="11"/>
  <c r="G280" i="11" s="1"/>
  <c r="D172" i="11"/>
  <c r="M1427" i="8" s="1"/>
  <c r="D241" i="11"/>
  <c r="G241" i="11" s="1"/>
  <c r="D250" i="11"/>
  <c r="D274" i="11"/>
  <c r="D217" i="11"/>
  <c r="M1430" i="8" s="1"/>
  <c r="D269" i="11"/>
  <c r="G269" i="11" s="1"/>
  <c r="D199" i="11"/>
  <c r="D286" i="11"/>
  <c r="D11" i="11"/>
  <c r="X205" i="8" s="1"/>
  <c r="D96" i="11"/>
  <c r="D182" i="11"/>
  <c r="D302" i="11"/>
  <c r="D305" i="11"/>
  <c r="G305" i="11" s="1"/>
  <c r="AH1143" i="8" s="1"/>
  <c r="D159" i="11"/>
  <c r="D153" i="11"/>
  <c r="I44" i="4"/>
  <c r="D83" i="11"/>
  <c r="G83" i="11" s="1"/>
  <c r="D111" i="11"/>
  <c r="G111" i="11" s="1"/>
  <c r="D134" i="11"/>
  <c r="D133" i="11" s="1"/>
  <c r="I48" i="4"/>
  <c r="D265" i="11"/>
  <c r="D397" i="11"/>
  <c r="D42" i="11"/>
  <c r="D56" i="11"/>
  <c r="X213" i="8" s="1"/>
  <c r="D122" i="11"/>
  <c r="D165" i="11"/>
  <c r="D231" i="11"/>
  <c r="M1446" i="8" s="1"/>
  <c r="D188" i="11"/>
  <c r="D244" i="11"/>
  <c r="D243" i="11" s="1"/>
  <c r="D254" i="11"/>
  <c r="D284" i="11"/>
  <c r="D298" i="11"/>
  <c r="D303" i="11"/>
  <c r="G303" i="11" s="1"/>
  <c r="G66" i="28" s="1"/>
  <c r="Q66" i="28" s="1"/>
  <c r="D354" i="11"/>
  <c r="G389" i="11"/>
  <c r="K404" i="11"/>
  <c r="D215" i="11"/>
  <c r="M1423" i="8" s="1"/>
  <c r="AP1423" i="8" s="1"/>
  <c r="I68" i="4"/>
  <c r="D16" i="11"/>
  <c r="M298" i="8" s="1"/>
  <c r="M305" i="8" s="1"/>
  <c r="D23" i="11"/>
  <c r="AG298" i="8" s="1"/>
  <c r="D181" i="11"/>
  <c r="D114" i="11"/>
  <c r="D113" i="11" s="1"/>
  <c r="D193" i="11"/>
  <c r="D257" i="11"/>
  <c r="D256" i="11" s="1"/>
  <c r="I56" i="4"/>
  <c r="D147" i="11"/>
  <c r="G147" i="11" s="1"/>
  <c r="D171" i="11"/>
  <c r="G171" i="11" s="1"/>
  <c r="D227" i="11"/>
  <c r="I52" i="4"/>
  <c r="D201" i="11"/>
  <c r="G201" i="11" s="1"/>
  <c r="J39" i="29" s="1"/>
  <c r="J41" i="29" s="1"/>
  <c r="D209" i="11"/>
  <c r="G318" i="11"/>
  <c r="G81" i="28" s="1"/>
  <c r="Q81" i="28" s="1"/>
  <c r="G404" i="11"/>
  <c r="AS484" i="8"/>
  <c r="I488" i="8"/>
  <c r="AG484" i="8"/>
  <c r="AK462" i="8"/>
  <c r="AK484" i="8" s="1"/>
  <c r="U444" i="8"/>
  <c r="AO484" i="8"/>
  <c r="AG488" i="8"/>
  <c r="AG440" i="8"/>
  <c r="I440" i="8"/>
  <c r="U488" i="8"/>
  <c r="U418" i="8"/>
  <c r="U440" i="8" s="1"/>
  <c r="I444" i="8"/>
  <c r="I462" i="8"/>
  <c r="I484" i="8" s="1"/>
  <c r="G203" i="11"/>
  <c r="G205" i="11"/>
  <c r="G351" i="11"/>
  <c r="G237" i="11"/>
  <c r="G236" i="11" s="1"/>
  <c r="G272" i="11"/>
  <c r="K309" i="11"/>
  <c r="V171" i="9" s="1"/>
  <c r="X171" i="9" s="1"/>
  <c r="AP12" i="10" s="1"/>
  <c r="K237" i="11"/>
  <c r="K236" i="11" s="1"/>
  <c r="I13" i="5"/>
  <c r="I16" i="5"/>
  <c r="I17" i="5"/>
  <c r="I20" i="5"/>
  <c r="I21" i="5"/>
  <c r="I22" i="5"/>
  <c r="I24" i="5"/>
  <c r="I30" i="5"/>
  <c r="I33" i="5"/>
  <c r="K351" i="11"/>
  <c r="K19" i="11"/>
  <c r="K12" i="11"/>
  <c r="K109" i="11"/>
  <c r="K127" i="11"/>
  <c r="D60" i="7" s="1"/>
  <c r="D61" i="7" s="1"/>
  <c r="I196" i="11"/>
  <c r="K305" i="11"/>
  <c r="AO1143" i="8" s="1"/>
  <c r="K332" i="11"/>
  <c r="K389" i="11"/>
  <c r="K138" i="11"/>
  <c r="K204" i="11"/>
  <c r="H236" i="11"/>
  <c r="K272" i="11"/>
  <c r="K372" i="11"/>
  <c r="K22" i="11"/>
  <c r="K270" i="11"/>
  <c r="K355" i="11"/>
  <c r="AO1183" i="8" s="1"/>
  <c r="G138" i="11"/>
  <c r="G22" i="11"/>
  <c r="G30" i="11"/>
  <c r="G67" i="11"/>
  <c r="I47" i="4"/>
  <c r="G372" i="11"/>
  <c r="I22" i="4"/>
  <c r="I26" i="4"/>
  <c r="I55" i="4"/>
  <c r="I59" i="4"/>
  <c r="G36" i="11"/>
  <c r="G109" i="11"/>
  <c r="I33" i="4"/>
  <c r="I36" i="4"/>
  <c r="I39" i="4"/>
  <c r="I42" i="4"/>
  <c r="G309" i="11"/>
  <c r="L171" i="9" s="1"/>
  <c r="N171" i="9" s="1"/>
  <c r="AF171" i="9" s="1"/>
  <c r="G321" i="11"/>
  <c r="G80" i="28" s="1"/>
  <c r="Q80" i="28" s="1"/>
  <c r="G356" i="11"/>
  <c r="I51" i="4"/>
  <c r="I63" i="4"/>
  <c r="G18" i="11"/>
  <c r="I25" i="4"/>
  <c r="I30" i="4"/>
  <c r="I34" i="4"/>
  <c r="I40" i="4"/>
  <c r="I46" i="4"/>
  <c r="I50" i="4"/>
  <c r="I62" i="4"/>
  <c r="I66" i="4"/>
  <c r="I70" i="4"/>
  <c r="I20" i="4"/>
  <c r="I24" i="4"/>
  <c r="I45" i="4"/>
  <c r="I53" i="4"/>
  <c r="I61" i="4"/>
  <c r="I73" i="4"/>
  <c r="G264" i="11"/>
  <c r="G270" i="11"/>
  <c r="AM229" i="8"/>
  <c r="F136" i="11"/>
  <c r="D236" i="11"/>
  <c r="G304" i="11"/>
  <c r="G19" i="11"/>
  <c r="G155" i="11"/>
  <c r="G316" i="11"/>
  <c r="G12" i="11"/>
  <c r="G95" i="11"/>
  <c r="G115" i="11"/>
  <c r="G296" i="11"/>
  <c r="G355" i="11"/>
  <c r="AF1183" i="8" s="1"/>
  <c r="G358" i="11"/>
  <c r="G365" i="11"/>
  <c r="J108" i="11"/>
  <c r="I120" i="11"/>
  <c r="K63" i="11"/>
  <c r="AK30" i="9"/>
  <c r="K18" i="11"/>
  <c r="K57" i="11"/>
  <c r="K95" i="11"/>
  <c r="K147" i="11"/>
  <c r="K269" i="11"/>
  <c r="K279" i="11"/>
  <c r="K356" i="11"/>
  <c r="E45" i="7"/>
  <c r="E46" i="7" s="1"/>
  <c r="AQ24" i="9" s="1"/>
  <c r="AR24" i="9" s="1"/>
  <c r="AR23" i="9" s="1"/>
  <c r="AK72" i="9"/>
  <c r="AN72" i="9" s="1"/>
  <c r="AS72" i="9" s="1"/>
  <c r="K36" i="11"/>
  <c r="K51" i="11"/>
  <c r="K64" i="11"/>
  <c r="K67" i="11"/>
  <c r="I113" i="11"/>
  <c r="K115" i="11"/>
  <c r="K155" i="11"/>
  <c r="K203" i="11"/>
  <c r="K205" i="11"/>
  <c r="K240" i="11"/>
  <c r="AL61" i="10"/>
  <c r="AL32" i="10"/>
  <c r="AL92" i="10"/>
  <c r="B69" i="4"/>
  <c r="B70" i="4"/>
  <c r="B71" i="4"/>
  <c r="B72" i="4"/>
  <c r="B73" i="4"/>
  <c r="B74" i="4"/>
  <c r="AH61" i="10"/>
  <c r="AH32" i="10"/>
  <c r="AH92" i="10"/>
  <c r="H256" i="11"/>
  <c r="M139" i="7"/>
  <c r="K340" i="11"/>
  <c r="AI92" i="10"/>
  <c r="AI61" i="10"/>
  <c r="AI32" i="10"/>
  <c r="AQ92" i="10"/>
  <c r="AQ61" i="10"/>
  <c r="AQ32" i="10"/>
  <c r="G9" i="11"/>
  <c r="F7" i="9" s="1"/>
  <c r="I7" i="9" s="1"/>
  <c r="P205" i="8"/>
  <c r="AJ92" i="10"/>
  <c r="AJ61" i="10"/>
  <c r="AJ32" i="10"/>
  <c r="AN92" i="10"/>
  <c r="AN61" i="10"/>
  <c r="AN32" i="10"/>
  <c r="I13" i="4"/>
  <c r="I16" i="4"/>
  <c r="G197" i="11"/>
  <c r="J31" i="29" s="1"/>
  <c r="J33" i="29" s="1"/>
  <c r="G226" i="11"/>
  <c r="M1432" i="8"/>
  <c r="D233" i="11"/>
  <c r="I76" i="4"/>
  <c r="I78" i="4"/>
  <c r="I80" i="4"/>
  <c r="I83" i="4"/>
  <c r="M3" i="7"/>
  <c r="M5" i="7" s="1"/>
  <c r="K215" i="11"/>
  <c r="M1467" i="8"/>
  <c r="AP1467" i="8" s="1"/>
  <c r="M149" i="7"/>
  <c r="M150" i="7" s="1"/>
  <c r="I50" i="5"/>
  <c r="I53" i="5"/>
  <c r="I54" i="5"/>
  <c r="I57" i="5"/>
  <c r="I58" i="5"/>
  <c r="I61" i="5"/>
  <c r="I63" i="5"/>
  <c r="I64" i="5"/>
  <c r="I65" i="5"/>
  <c r="I68" i="5"/>
  <c r="I70" i="5"/>
  <c r="I72" i="5"/>
  <c r="I75" i="5"/>
  <c r="I78" i="5"/>
  <c r="AP61" i="10"/>
  <c r="AP32" i="10"/>
  <c r="AP92" i="10"/>
  <c r="AM61" i="10"/>
  <c r="AM32" i="10"/>
  <c r="AM92" i="10"/>
  <c r="AK92" i="10"/>
  <c r="AK61" i="10"/>
  <c r="AK32" i="10"/>
  <c r="AO92" i="10"/>
  <c r="AO61" i="10"/>
  <c r="AO32" i="10"/>
  <c r="B13" i="4"/>
  <c r="B14" i="4"/>
  <c r="B75" i="4"/>
  <c r="B76" i="4"/>
  <c r="B77" i="4"/>
  <c r="B78" i="4"/>
  <c r="B79" i="4"/>
  <c r="B80" i="4"/>
  <c r="B81" i="4"/>
  <c r="B82" i="4"/>
  <c r="K9" i="11"/>
  <c r="P7" i="9" s="1"/>
  <c r="S7" i="9" s="1"/>
  <c r="AK7" i="9"/>
  <c r="AN7" i="9" s="1"/>
  <c r="P242" i="8"/>
  <c r="K32" i="11"/>
  <c r="AK20" i="9"/>
  <c r="AN20" i="9" s="1"/>
  <c r="AK352" i="8"/>
  <c r="AO7" i="9"/>
  <c r="AP7" i="9" s="1"/>
  <c r="P250" i="8"/>
  <c r="AK39" i="9"/>
  <c r="AN39" i="9" s="1"/>
  <c r="AS39" i="9" s="1"/>
  <c r="K149" i="11"/>
  <c r="D113" i="29" s="1"/>
  <c r="D115" i="29" s="1"/>
  <c r="E149" i="7"/>
  <c r="E153" i="7" s="1"/>
  <c r="I36" i="5"/>
  <c r="I40" i="5"/>
  <c r="I43" i="5"/>
  <c r="I45" i="5"/>
  <c r="I46" i="5"/>
  <c r="I47" i="5"/>
  <c r="I48" i="5"/>
  <c r="B74" i="5"/>
  <c r="B75" i="5"/>
  <c r="B76" i="5"/>
  <c r="B77" i="5"/>
  <c r="B78" i="5"/>
  <c r="M488" i="8"/>
  <c r="M462" i="8"/>
  <c r="M484" i="8" s="1"/>
  <c r="Z31" i="9"/>
  <c r="AD31" i="9" s="1"/>
  <c r="N31" i="9"/>
  <c r="H112" i="7"/>
  <c r="E113" i="7" s="1"/>
  <c r="E115" i="7" s="1"/>
  <c r="AL60" i="9" s="1"/>
  <c r="AN60" i="9" s="1"/>
  <c r="AS60" i="9" s="1"/>
  <c r="L221" i="8"/>
  <c r="AK418" i="8"/>
  <c r="AK440" i="8" s="1"/>
  <c r="M444" i="8"/>
  <c r="M418" i="8"/>
  <c r="M440" i="8" s="1"/>
  <c r="D221" i="9"/>
  <c r="D217" i="9"/>
  <c r="D213" i="9"/>
  <c r="AD1" i="9" s="1"/>
  <c r="D209" i="9"/>
  <c r="L13" i="27" s="1"/>
  <c r="D200" i="9"/>
  <c r="L31" i="26" s="1"/>
  <c r="D197" i="9"/>
  <c r="L28" i="26" s="1"/>
  <c r="D190" i="9"/>
  <c r="L21" i="26" s="1"/>
  <c r="D187" i="9"/>
  <c r="L18" i="26" s="1"/>
  <c r="D180" i="9"/>
  <c r="L11" i="26" s="1"/>
  <c r="D172" i="9"/>
  <c r="L30" i="25" s="1"/>
  <c r="D169" i="9"/>
  <c r="L27" i="25" s="1"/>
  <c r="D165" i="9"/>
  <c r="L23" i="25" s="1"/>
  <c r="D161" i="9"/>
  <c r="L19" i="25" s="1"/>
  <c r="D157" i="9"/>
  <c r="L15" i="25" s="1"/>
  <c r="D153" i="9"/>
  <c r="L11" i="25" s="1"/>
  <c r="D149" i="9"/>
  <c r="L7" i="25" s="1"/>
  <c r="D141" i="9"/>
  <c r="L27" i="24" s="1"/>
  <c r="D140" i="9"/>
  <c r="L26" i="24" s="1"/>
  <c r="D139" i="9"/>
  <c r="L25" i="24" s="1"/>
  <c r="D137" i="9"/>
  <c r="L23" i="24" s="1"/>
  <c r="D136" i="9"/>
  <c r="L22" i="24" s="1"/>
  <c r="D135" i="9"/>
  <c r="L21" i="24" s="1"/>
  <c r="D134" i="9"/>
  <c r="L20" i="24" s="1"/>
  <c r="D130" i="9"/>
  <c r="L16" i="24" s="1"/>
  <c r="D129" i="9"/>
  <c r="L15" i="24" s="1"/>
  <c r="D128" i="9"/>
  <c r="L14" i="24" s="1"/>
  <c r="D127" i="9"/>
  <c r="L13" i="24" s="1"/>
  <c r="D126" i="9"/>
  <c r="L12" i="24" s="1"/>
  <c r="D223" i="9"/>
  <c r="D2" i="9" s="1"/>
  <c r="D218" i="9"/>
  <c r="D212" i="9"/>
  <c r="C2" i="9" s="1"/>
  <c r="D199" i="9"/>
  <c r="L30" i="26" s="1"/>
  <c r="D184" i="9"/>
  <c r="L15" i="26" s="1"/>
  <c r="D183" i="9"/>
  <c r="L14" i="26" s="1"/>
  <c r="D181" i="9"/>
  <c r="L12" i="26" s="1"/>
  <c r="D176" i="9"/>
  <c r="L7" i="26" s="1"/>
  <c r="D175" i="9"/>
  <c r="L33" i="25" s="1"/>
  <c r="D170" i="9"/>
  <c r="L28" i="25" s="1"/>
  <c r="D150" i="9"/>
  <c r="L8" i="25" s="1"/>
  <c r="D147" i="9"/>
  <c r="L33" i="24" s="1"/>
  <c r="D145" i="9"/>
  <c r="L31" i="24" s="1"/>
  <c r="D133" i="9"/>
  <c r="L19" i="24" s="1"/>
  <c r="D124" i="9"/>
  <c r="L10" i="24" s="1"/>
  <c r="D104" i="9"/>
  <c r="L18" i="23" s="1"/>
  <c r="D95" i="9"/>
  <c r="L9" i="23" s="1"/>
  <c r="D94" i="9"/>
  <c r="L8" i="23" s="1"/>
  <c r="D93" i="9"/>
  <c r="L7" i="23" s="1"/>
  <c r="D90" i="9"/>
  <c r="L34" i="22" s="1"/>
  <c r="D70" i="9"/>
  <c r="L29" i="21" s="1"/>
  <c r="D68" i="9"/>
  <c r="L25" i="21" s="1"/>
  <c r="D63" i="9"/>
  <c r="L15" i="21" s="1"/>
  <c r="D58" i="9"/>
  <c r="L33" i="20" s="1"/>
  <c r="D56" i="9"/>
  <c r="L29" i="20" s="1"/>
  <c r="D222" i="9"/>
  <c r="D216" i="9"/>
  <c r="D192" i="9"/>
  <c r="L23" i="26" s="1"/>
  <c r="D191" i="9"/>
  <c r="L22" i="26" s="1"/>
  <c r="D185" i="9"/>
  <c r="L16" i="26" s="1"/>
  <c r="D171" i="9"/>
  <c r="L29" i="25" s="1"/>
  <c r="D158" i="9"/>
  <c r="L16" i="25" s="1"/>
  <c r="D220" i="9"/>
  <c r="D215" i="9"/>
  <c r="E2" i="9" s="1"/>
  <c r="AQ4" i="17" s="1"/>
  <c r="AQ4" i="18" s="1"/>
  <c r="D207" i="9"/>
  <c r="L11" i="27" s="1"/>
  <c r="D206" i="9"/>
  <c r="L10" i="27" s="1"/>
  <c r="D205" i="9"/>
  <c r="L9" i="27" s="1"/>
  <c r="D202" i="9"/>
  <c r="L33" i="26" s="1"/>
  <c r="D201" i="9"/>
  <c r="L32" i="26" s="1"/>
  <c r="D195" i="9"/>
  <c r="L26" i="26" s="1"/>
  <c r="D194" i="9"/>
  <c r="L25" i="26" s="1"/>
  <c r="D193" i="9"/>
  <c r="L24" i="26" s="1"/>
  <c r="D188" i="9"/>
  <c r="L19" i="26" s="1"/>
  <c r="D186" i="9"/>
  <c r="L17" i="26" s="1"/>
  <c r="D167" i="9"/>
  <c r="L25" i="25" s="1"/>
  <c r="D166" i="9"/>
  <c r="L24" i="25" s="1"/>
  <c r="D163" i="9"/>
  <c r="L21" i="25" s="1"/>
  <c r="D162" i="9"/>
  <c r="L20" i="25" s="1"/>
  <c r="D159" i="9"/>
  <c r="L17" i="25" s="1"/>
  <c r="D156" i="9"/>
  <c r="L14" i="25" s="1"/>
  <c r="D152" i="9"/>
  <c r="L10" i="25" s="1"/>
  <c r="D132" i="9"/>
  <c r="L18" i="24" s="1"/>
  <c r="D131" i="9"/>
  <c r="L17" i="24" s="1"/>
  <c r="D125" i="9"/>
  <c r="L11" i="24" s="1"/>
  <c r="D122" i="9"/>
  <c r="L8" i="24" s="1"/>
  <c r="D120" i="9"/>
  <c r="L6" i="24" s="1"/>
  <c r="D119" i="9"/>
  <c r="L33" i="23" s="1"/>
  <c r="D118" i="9"/>
  <c r="L32" i="23" s="1"/>
  <c r="D117" i="9"/>
  <c r="L31" i="23" s="1"/>
  <c r="D116" i="9"/>
  <c r="L30" i="23" s="1"/>
  <c r="D115" i="9"/>
  <c r="L29" i="23" s="1"/>
  <c r="D114" i="9"/>
  <c r="L28" i="23" s="1"/>
  <c r="D113" i="9"/>
  <c r="L27" i="23" s="1"/>
  <c r="D112" i="9"/>
  <c r="L26" i="23" s="1"/>
  <c r="D111" i="9"/>
  <c r="L25" i="23" s="1"/>
  <c r="D110" i="9"/>
  <c r="L24" i="23" s="1"/>
  <c r="D109" i="9"/>
  <c r="L23" i="23" s="1"/>
  <c r="D108" i="9"/>
  <c r="L22" i="23" s="1"/>
  <c r="D107" i="9"/>
  <c r="L21" i="23" s="1"/>
  <c r="D106" i="9"/>
  <c r="L20" i="23" s="1"/>
  <c r="D102" i="9"/>
  <c r="L16" i="23" s="1"/>
  <c r="D101" i="9"/>
  <c r="L15" i="23" s="1"/>
  <c r="D100" i="9"/>
  <c r="L14" i="23" s="1"/>
  <c r="D219" i="9"/>
  <c r="D196" i="9"/>
  <c r="L27" i="26" s="1"/>
  <c r="D174" i="9"/>
  <c r="L32" i="25" s="1"/>
  <c r="D168" i="9"/>
  <c r="L26" i="25" s="1"/>
  <c r="D146" i="9"/>
  <c r="L32" i="24" s="1"/>
  <c r="D92" i="9"/>
  <c r="L6" i="23" s="1"/>
  <c r="D86" i="9"/>
  <c r="L30" i="22" s="1"/>
  <c r="D80" i="9"/>
  <c r="L21" i="22" s="1"/>
  <c r="D79" i="9"/>
  <c r="L19" i="22" s="1"/>
  <c r="D75" i="9"/>
  <c r="L11" i="22" s="1"/>
  <c r="D69" i="9"/>
  <c r="L27" i="21" s="1"/>
  <c r="D59" i="9"/>
  <c r="L7" i="21" s="1"/>
  <c r="D214" i="9"/>
  <c r="AE1" i="9" s="1"/>
  <c r="D179" i="9"/>
  <c r="L10" i="26" s="1"/>
  <c r="D178" i="9"/>
  <c r="L9" i="26" s="1"/>
  <c r="D155" i="9"/>
  <c r="L13" i="25" s="1"/>
  <c r="D143" i="9"/>
  <c r="L29" i="24" s="1"/>
  <c r="D142" i="9"/>
  <c r="L28" i="24" s="1"/>
  <c r="D138" i="9"/>
  <c r="L24" i="24" s="1"/>
  <c r="D121" i="9"/>
  <c r="L7" i="24" s="1"/>
  <c r="D105" i="9"/>
  <c r="L19" i="23" s="1"/>
  <c r="D89" i="9"/>
  <c r="L33" i="22" s="1"/>
  <c r="D85" i="9"/>
  <c r="L29" i="22" s="1"/>
  <c r="D81" i="9"/>
  <c r="L25" i="22" s="1"/>
  <c r="D66" i="9"/>
  <c r="L21" i="21" s="1"/>
  <c r="D62" i="9"/>
  <c r="L13" i="21" s="1"/>
  <c r="D60" i="9"/>
  <c r="L9" i="21" s="1"/>
  <c r="D57" i="9"/>
  <c r="L31" i="20" s="1"/>
  <c r="D53" i="9"/>
  <c r="L23" i="20" s="1"/>
  <c r="D52" i="9"/>
  <c r="L21" i="20" s="1"/>
  <c r="D47" i="9"/>
  <c r="L11" i="20" s="1"/>
  <c r="D43" i="9"/>
  <c r="L31" i="19" s="1"/>
  <c r="D39" i="9"/>
  <c r="L23" i="19" s="1"/>
  <c r="D208" i="9"/>
  <c r="L12" i="27" s="1"/>
  <c r="D204" i="9"/>
  <c r="L8" i="27" s="1"/>
  <c r="D198" i="9"/>
  <c r="L29" i="26" s="1"/>
  <c r="D189" i="9"/>
  <c r="L20" i="26" s="1"/>
  <c r="D177" i="9"/>
  <c r="L8" i="26" s="1"/>
  <c r="D173" i="9"/>
  <c r="L31" i="25" s="1"/>
  <c r="D160" i="9"/>
  <c r="L18" i="25" s="1"/>
  <c r="D154" i="9"/>
  <c r="L12" i="25" s="1"/>
  <c r="D151" i="9"/>
  <c r="L9" i="25" s="1"/>
  <c r="D144" i="9"/>
  <c r="L30" i="24" s="1"/>
  <c r="D88" i="9"/>
  <c r="L32" i="22" s="1"/>
  <c r="D84" i="9"/>
  <c r="L28" i="22" s="1"/>
  <c r="D83" i="9"/>
  <c r="L27" i="22" s="1"/>
  <c r="D82" i="9"/>
  <c r="L26" i="22" s="1"/>
  <c r="D67" i="9"/>
  <c r="L23" i="21" s="1"/>
  <c r="D65" i="9"/>
  <c r="L19" i="21" s="1"/>
  <c r="D61" i="9"/>
  <c r="L11" i="21" s="1"/>
  <c r="D54" i="9"/>
  <c r="L25" i="20" s="1"/>
  <c r="D49" i="9"/>
  <c r="L15" i="20" s="1"/>
  <c r="D48" i="9"/>
  <c r="L13" i="20" s="1"/>
  <c r="D40" i="9"/>
  <c r="L25" i="19" s="1"/>
  <c r="D31" i="9"/>
  <c r="L7" i="19" s="1"/>
  <c r="D203" i="9"/>
  <c r="L7" i="27" s="1"/>
  <c r="D182" i="9"/>
  <c r="L13" i="26" s="1"/>
  <c r="D164" i="9"/>
  <c r="L22" i="25" s="1"/>
  <c r="D123" i="9"/>
  <c r="L9" i="24" s="1"/>
  <c r="D103" i="9"/>
  <c r="L17" i="23" s="1"/>
  <c r="D99" i="9"/>
  <c r="L13" i="23" s="1"/>
  <c r="D98" i="9"/>
  <c r="L12" i="23" s="1"/>
  <c r="D97" i="9"/>
  <c r="L11" i="23" s="1"/>
  <c r="D91" i="9"/>
  <c r="L35" i="22" s="1"/>
  <c r="D78" i="9"/>
  <c r="L17" i="22" s="1"/>
  <c r="D73" i="9"/>
  <c r="L7" i="22" s="1"/>
  <c r="D72" i="9"/>
  <c r="L33" i="21" s="1"/>
  <c r="D50" i="9"/>
  <c r="L17" i="20" s="1"/>
  <c r="D46" i="9"/>
  <c r="L9" i="20" s="1"/>
  <c r="D38" i="9"/>
  <c r="L21" i="19" s="1"/>
  <c r="D33" i="9"/>
  <c r="L11" i="19" s="1"/>
  <c r="D28" i="9"/>
  <c r="L29" i="18" s="1"/>
  <c r="D23" i="9"/>
  <c r="L19" i="18" s="1"/>
  <c r="D22" i="9"/>
  <c r="L17" i="18" s="1"/>
  <c r="D19" i="9"/>
  <c r="L11" i="18" s="1"/>
  <c r="D17" i="9"/>
  <c r="L7" i="18" s="1"/>
  <c r="D15" i="9"/>
  <c r="L31" i="17" s="1"/>
  <c r="D13" i="9"/>
  <c r="L27" i="17" s="1"/>
  <c r="D10" i="9"/>
  <c r="L21" i="17" s="1"/>
  <c r="D8" i="9"/>
  <c r="L17" i="17" s="1"/>
  <c r="D6" i="9"/>
  <c r="L13" i="17" s="1"/>
  <c r="D87" i="9"/>
  <c r="L31" i="22" s="1"/>
  <c r="D64" i="9"/>
  <c r="L17" i="21" s="1"/>
  <c r="D51" i="9"/>
  <c r="L19" i="20" s="1"/>
  <c r="D41" i="9"/>
  <c r="L27" i="19" s="1"/>
  <c r="D35" i="9"/>
  <c r="L15" i="19" s="1"/>
  <c r="D32" i="9"/>
  <c r="L9" i="19" s="1"/>
  <c r="D29" i="9"/>
  <c r="L31" i="18" s="1"/>
  <c r="D25" i="9"/>
  <c r="L23" i="18" s="1"/>
  <c r="D5" i="9"/>
  <c r="L11" i="17" s="1"/>
  <c r="D96" i="9"/>
  <c r="L10" i="23" s="1"/>
  <c r="D77" i="9"/>
  <c r="L15" i="22" s="1"/>
  <c r="D44" i="9"/>
  <c r="L33" i="19" s="1"/>
  <c r="D34" i="9"/>
  <c r="L13" i="19" s="1"/>
  <c r="D30" i="9"/>
  <c r="L33" i="18" s="1"/>
  <c r="D26" i="9"/>
  <c r="L25" i="18" s="1"/>
  <c r="D20" i="9"/>
  <c r="L13" i="18" s="1"/>
  <c r="D18" i="9"/>
  <c r="L9" i="18" s="1"/>
  <c r="D16" i="9"/>
  <c r="L33" i="17" s="1"/>
  <c r="D11" i="9"/>
  <c r="L23" i="17" s="1"/>
  <c r="D9" i="9"/>
  <c r="L19" i="17" s="1"/>
  <c r="D7" i="9"/>
  <c r="L15" i="17" s="1"/>
  <c r="D4" i="9"/>
  <c r="L9" i="17" s="1"/>
  <c r="D76" i="9"/>
  <c r="L13" i="22" s="1"/>
  <c r="D74" i="9"/>
  <c r="L9" i="22" s="1"/>
  <c r="D71" i="9"/>
  <c r="L31" i="21" s="1"/>
  <c r="D55" i="9"/>
  <c r="L27" i="20" s="1"/>
  <c r="D45" i="9"/>
  <c r="L7" i="20" s="1"/>
  <c r="AS12" i="9"/>
  <c r="D14" i="9"/>
  <c r="L29" i="17" s="1"/>
  <c r="X25" i="9"/>
  <c r="X26" i="9"/>
  <c r="AC26" i="9" s="1"/>
  <c r="AG26" i="9" s="1"/>
  <c r="AA28" i="9"/>
  <c r="AE28" i="9" s="1"/>
  <c r="Z28" i="9"/>
  <c r="AD28" i="9" s="1"/>
  <c r="AG444" i="8"/>
  <c r="AC45" i="9"/>
  <c r="AG45" i="9" s="1"/>
  <c r="AN44" i="9"/>
  <c r="AS47" i="9"/>
  <c r="AS440" i="8"/>
  <c r="U473" i="8"/>
  <c r="U484" i="8" s="1"/>
  <c r="AA12" i="9"/>
  <c r="AE12" i="9" s="1"/>
  <c r="D21" i="9"/>
  <c r="L15" i="18" s="1"/>
  <c r="N25" i="9"/>
  <c r="Z52" i="9"/>
  <c r="AD52" i="9" s="1"/>
  <c r="N52" i="9"/>
  <c r="N49" i="9"/>
  <c r="AA51" i="9"/>
  <c r="AE51" i="9" s="1"/>
  <c r="N62" i="9"/>
  <c r="AS77" i="9"/>
  <c r="AP36" i="9"/>
  <c r="U36" i="9"/>
  <c r="N42" i="9"/>
  <c r="AB42" i="9" s="1"/>
  <c r="AF42" i="9" s="1"/>
  <c r="W44" i="9"/>
  <c r="W43" i="9" s="1"/>
  <c r="AA46" i="9"/>
  <c r="AE46" i="9" s="1"/>
  <c r="X47" i="9"/>
  <c r="AC47" i="9" s="1"/>
  <c r="AG47" i="9" s="1"/>
  <c r="X49" i="9"/>
  <c r="AC49" i="9" s="1"/>
  <c r="AG49" i="9" s="1"/>
  <c r="N50" i="9"/>
  <c r="AB50" i="9" s="1"/>
  <c r="AF50" i="9" s="1"/>
  <c r="AS51" i="9"/>
  <c r="X53" i="9"/>
  <c r="AC53" i="9" s="1"/>
  <c r="AG53" i="9" s="1"/>
  <c r="AB77" i="9"/>
  <c r="AF77" i="9" s="1"/>
  <c r="Z26" i="9"/>
  <c r="AD26" i="9" s="1"/>
  <c r="X31" i="9"/>
  <c r="AS34" i="9"/>
  <c r="K36" i="9"/>
  <c r="AA42" i="9"/>
  <c r="AE42" i="9" s="1"/>
  <c r="I44" i="9"/>
  <c r="N45" i="9"/>
  <c r="AR44" i="9"/>
  <c r="AR43" i="9" s="1"/>
  <c r="Z46" i="9"/>
  <c r="AD46" i="9" s="1"/>
  <c r="AS46" i="9"/>
  <c r="AA50" i="9"/>
  <c r="AE50" i="9" s="1"/>
  <c r="AR56" i="9"/>
  <c r="AR55" i="9" s="1"/>
  <c r="AS58" i="9"/>
  <c r="AS59" i="9"/>
  <c r="X62" i="9"/>
  <c r="AC62" i="9" s="1"/>
  <c r="AG62" i="9" s="1"/>
  <c r="AS62" i="9"/>
  <c r="AA70" i="9"/>
  <c r="AE70" i="9" s="1"/>
  <c r="K68" i="9"/>
  <c r="X120" i="9"/>
  <c r="AC121" i="9"/>
  <c r="AG121" i="9" s="1"/>
  <c r="AA34" i="9"/>
  <c r="AE34" i="9" s="1"/>
  <c r="AS42" i="9"/>
  <c r="AA45" i="9"/>
  <c r="AE45" i="9" s="1"/>
  <c r="K44" i="9"/>
  <c r="N48" i="9"/>
  <c r="Z48" i="9"/>
  <c r="AD48" i="9" s="1"/>
  <c r="AS50" i="9"/>
  <c r="N51" i="9"/>
  <c r="AS52" i="9"/>
  <c r="AP76" i="9"/>
  <c r="AS79" i="9"/>
  <c r="N120" i="9"/>
  <c r="AB121" i="9"/>
  <c r="AF121" i="9" s="1"/>
  <c r="AC144" i="9"/>
  <c r="AG144" i="9" s="1"/>
  <c r="Z45" i="9"/>
  <c r="AD45" i="9" s="1"/>
  <c r="Z50" i="9"/>
  <c r="AD50" i="9" s="1"/>
  <c r="X79" i="9"/>
  <c r="AS150" i="9"/>
  <c r="AS165" i="9"/>
  <c r="AS163" i="9" s="1"/>
  <c r="AQ163" i="9"/>
  <c r="AQ158" i="9" s="1"/>
  <c r="H8" i="11"/>
  <c r="D8" i="11"/>
  <c r="F8" i="11"/>
  <c r="L208" i="8" s="1"/>
  <c r="J8" i="11"/>
  <c r="L245" i="8" s="1"/>
  <c r="E8" i="11"/>
  <c r="L207" i="8" s="1"/>
  <c r="J17" i="11"/>
  <c r="F17" i="11"/>
  <c r="E17" i="11"/>
  <c r="I17" i="11"/>
  <c r="D17" i="11"/>
  <c r="AA75" i="9"/>
  <c r="AE75" i="9" s="1"/>
  <c r="X77" i="9"/>
  <c r="AO813" i="8" s="1"/>
  <c r="X105" i="9"/>
  <c r="D46" i="31" s="1"/>
  <c r="AS205" i="9"/>
  <c r="I8" i="11"/>
  <c r="L244" i="8" s="1"/>
  <c r="H13" i="11"/>
  <c r="D13" i="11"/>
  <c r="F13" i="11"/>
  <c r="AC208" i="8" s="1"/>
  <c r="J13" i="11"/>
  <c r="AC245" i="8" s="1"/>
  <c r="E13" i="11"/>
  <c r="AC207" i="8" s="1"/>
  <c r="H17" i="11"/>
  <c r="J33" i="11"/>
  <c r="AO467" i="8" s="1"/>
  <c r="F33" i="11"/>
  <c r="AO423" i="8" s="1"/>
  <c r="AW423" i="8" s="1"/>
  <c r="E33" i="11"/>
  <c r="AO422" i="8" s="1"/>
  <c r="AW422" i="8" s="1"/>
  <c r="I33" i="11"/>
  <c r="AO466" i="8" s="1"/>
  <c r="D33" i="11"/>
  <c r="AA61" i="9"/>
  <c r="AE61" i="9" s="1"/>
  <c r="AA65" i="9"/>
  <c r="AE65" i="9" s="1"/>
  <c r="W73" i="9"/>
  <c r="I43" i="11"/>
  <c r="E43" i="11"/>
  <c r="J43" i="11"/>
  <c r="D43" i="11"/>
  <c r="I47" i="11"/>
  <c r="E47" i="11"/>
  <c r="J47" i="11"/>
  <c r="D47" i="11"/>
  <c r="I68" i="11"/>
  <c r="AG368" i="8" s="1"/>
  <c r="E68" i="11"/>
  <c r="AG314" i="8" s="1"/>
  <c r="J68" i="11"/>
  <c r="AG367" i="8" s="1"/>
  <c r="D68" i="11"/>
  <c r="I125" i="11"/>
  <c r="E125" i="11"/>
  <c r="J125" i="11"/>
  <c r="D125" i="11"/>
  <c r="I129" i="11"/>
  <c r="E129" i="11"/>
  <c r="J129" i="11"/>
  <c r="D129" i="11"/>
  <c r="I7" i="11"/>
  <c r="E7" i="11"/>
  <c r="H7" i="11"/>
  <c r="I11" i="11"/>
  <c r="X244" i="8" s="1"/>
  <c r="E11" i="11"/>
  <c r="H11" i="11"/>
  <c r="I27" i="11"/>
  <c r="AG356" i="8" s="1"/>
  <c r="E27" i="11"/>
  <c r="E25" i="11" s="1"/>
  <c r="H27" i="11"/>
  <c r="K30" i="11"/>
  <c r="H38" i="11"/>
  <c r="H35" i="11" s="1"/>
  <c r="D38" i="11"/>
  <c r="D35" i="11" s="1"/>
  <c r="J38" i="11"/>
  <c r="F38" i="11"/>
  <c r="AO303" i="8" s="1"/>
  <c r="F43" i="11"/>
  <c r="F47" i="11"/>
  <c r="G51" i="11"/>
  <c r="G64" i="11"/>
  <c r="F68" i="11"/>
  <c r="AG313" i="8" s="1"/>
  <c r="I93" i="11"/>
  <c r="E93" i="11"/>
  <c r="E92" i="11" s="1"/>
  <c r="J93" i="11"/>
  <c r="J92" i="11" s="1"/>
  <c r="D93" i="11"/>
  <c r="F125" i="11"/>
  <c r="F129" i="11"/>
  <c r="J6" i="11"/>
  <c r="F6" i="11"/>
  <c r="H6" i="11"/>
  <c r="J10" i="11"/>
  <c r="T245" i="8" s="1"/>
  <c r="F10" i="11"/>
  <c r="T208" i="8" s="1"/>
  <c r="H10" i="11"/>
  <c r="H21" i="11"/>
  <c r="D21" i="11"/>
  <c r="I21" i="11"/>
  <c r="AB356" i="8" s="1"/>
  <c r="J26" i="11"/>
  <c r="F26" i="11"/>
  <c r="H26" i="11"/>
  <c r="H31" i="11"/>
  <c r="D31" i="11"/>
  <c r="I31" i="11"/>
  <c r="H43" i="11"/>
  <c r="H47" i="11"/>
  <c r="I54" i="11"/>
  <c r="P253" i="8" s="1"/>
  <c r="E54" i="11"/>
  <c r="P216" i="8" s="1"/>
  <c r="J54" i="11"/>
  <c r="P252" i="8" s="1"/>
  <c r="D54" i="11"/>
  <c r="I61" i="11"/>
  <c r="E61" i="11"/>
  <c r="J61" i="11"/>
  <c r="D61" i="11"/>
  <c r="H68" i="11"/>
  <c r="F92" i="11"/>
  <c r="H125" i="11"/>
  <c r="H129" i="11"/>
  <c r="AQ150" i="9"/>
  <c r="AS159" i="9"/>
  <c r="D6" i="11"/>
  <c r="I6" i="11"/>
  <c r="F7" i="11"/>
  <c r="D10" i="11"/>
  <c r="I10" i="11"/>
  <c r="T244" i="8" s="1"/>
  <c r="F11" i="11"/>
  <c r="X208" i="8" s="1"/>
  <c r="I20" i="11"/>
  <c r="W356" i="8" s="1"/>
  <c r="E20" i="11"/>
  <c r="W302" i="8" s="1"/>
  <c r="W305" i="8" s="1"/>
  <c r="H20" i="11"/>
  <c r="E21" i="11"/>
  <c r="AB302" i="8" s="1"/>
  <c r="J21" i="11"/>
  <c r="AB357" i="8" s="1"/>
  <c r="D26" i="11"/>
  <c r="I26" i="11"/>
  <c r="F27" i="11"/>
  <c r="AG303" i="8" s="1"/>
  <c r="E31" i="11"/>
  <c r="J31" i="11"/>
  <c r="K37" i="11"/>
  <c r="P12" i="9" s="1"/>
  <c r="S12" i="9" s="1"/>
  <c r="X12" i="9" s="1"/>
  <c r="AC12" i="9" s="1"/>
  <c r="AG12" i="9" s="1"/>
  <c r="F54" i="11"/>
  <c r="P215" i="8" s="1"/>
  <c r="F61" i="11"/>
  <c r="G63" i="11"/>
  <c r="I74" i="11"/>
  <c r="E74" i="11"/>
  <c r="J74" i="11"/>
  <c r="D74" i="11"/>
  <c r="I78" i="11"/>
  <c r="E78" i="11"/>
  <c r="J78" i="11"/>
  <c r="D78" i="11"/>
  <c r="I87" i="11"/>
  <c r="E87" i="11"/>
  <c r="J87" i="11"/>
  <c r="D87" i="11"/>
  <c r="H93" i="11"/>
  <c r="I100" i="11"/>
  <c r="E100" i="11"/>
  <c r="J100" i="11"/>
  <c r="D100" i="11"/>
  <c r="I104" i="11"/>
  <c r="E104" i="11"/>
  <c r="J104" i="11"/>
  <c r="D104" i="11"/>
  <c r="I117" i="11"/>
  <c r="E117" i="11"/>
  <c r="E116" i="11" s="1"/>
  <c r="J117" i="11"/>
  <c r="J116" i="11" s="1"/>
  <c r="D117" i="11"/>
  <c r="I151" i="11"/>
  <c r="E151" i="11"/>
  <c r="H151" i="11"/>
  <c r="I163" i="11"/>
  <c r="E163" i="11"/>
  <c r="H163" i="11"/>
  <c r="I167" i="11"/>
  <c r="E167" i="11"/>
  <c r="H167" i="11"/>
  <c r="I179" i="11"/>
  <c r="E179" i="11"/>
  <c r="H179" i="11"/>
  <c r="I183" i="11"/>
  <c r="E183" i="11"/>
  <c r="H183" i="11"/>
  <c r="J42" i="11"/>
  <c r="F42" i="11"/>
  <c r="H42" i="11"/>
  <c r="J46" i="11"/>
  <c r="F46" i="11"/>
  <c r="H46" i="11"/>
  <c r="G52" i="11"/>
  <c r="H55" i="11"/>
  <c r="D55" i="11"/>
  <c r="I55" i="11"/>
  <c r="T253" i="8" s="1"/>
  <c r="J58" i="11"/>
  <c r="AC252" i="8" s="1"/>
  <c r="F58" i="11"/>
  <c r="AC215" i="8" s="1"/>
  <c r="H58" i="11"/>
  <c r="H62" i="11"/>
  <c r="D62" i="11"/>
  <c r="I62" i="11"/>
  <c r="R368" i="8" s="1"/>
  <c r="J73" i="11"/>
  <c r="F73" i="11"/>
  <c r="H73" i="11"/>
  <c r="J77" i="11"/>
  <c r="F77" i="11"/>
  <c r="H77" i="11"/>
  <c r="J84" i="11"/>
  <c r="F84" i="11"/>
  <c r="F81" i="11" s="1"/>
  <c r="H84" i="11"/>
  <c r="H88" i="11"/>
  <c r="D88" i="11"/>
  <c r="I88" i="11"/>
  <c r="H101" i="11"/>
  <c r="D101" i="11"/>
  <c r="I101" i="11"/>
  <c r="H110" i="11"/>
  <c r="D110" i="11"/>
  <c r="I110" i="11"/>
  <c r="J114" i="11"/>
  <c r="J113" i="11" s="1"/>
  <c r="F114" i="11"/>
  <c r="H114" i="11"/>
  <c r="H118" i="11"/>
  <c r="D118" i="11"/>
  <c r="I118" i="11"/>
  <c r="J122" i="11"/>
  <c r="J120" i="11" s="1"/>
  <c r="F122" i="11"/>
  <c r="H122" i="11"/>
  <c r="H120" i="11" s="1"/>
  <c r="H126" i="11"/>
  <c r="D126" i="11"/>
  <c r="I126" i="11"/>
  <c r="G127" i="11"/>
  <c r="C60" i="7" s="1"/>
  <c r="C61" i="7" s="1"/>
  <c r="H130" i="11"/>
  <c r="D130" i="11"/>
  <c r="I130" i="11"/>
  <c r="J134" i="11"/>
  <c r="J133" i="11" s="1"/>
  <c r="F134" i="11"/>
  <c r="F133" i="11" s="1"/>
  <c r="H134" i="11"/>
  <c r="H142" i="11"/>
  <c r="D142" i="11"/>
  <c r="I142" i="11"/>
  <c r="H146" i="11"/>
  <c r="D146" i="11"/>
  <c r="I146" i="11"/>
  <c r="J150" i="11"/>
  <c r="F150" i="11"/>
  <c r="H150" i="11"/>
  <c r="D151" i="11"/>
  <c r="J151" i="11"/>
  <c r="J154" i="11"/>
  <c r="F154" i="11"/>
  <c r="H154" i="11"/>
  <c r="H158" i="11"/>
  <c r="D158" i="11"/>
  <c r="I158" i="11"/>
  <c r="D163" i="11"/>
  <c r="J163" i="11"/>
  <c r="J166" i="11"/>
  <c r="F166" i="11"/>
  <c r="H166" i="11"/>
  <c r="D167" i="11"/>
  <c r="J167" i="11"/>
  <c r="H174" i="11"/>
  <c r="D174" i="11"/>
  <c r="I174" i="11"/>
  <c r="G175" i="11"/>
  <c r="J178" i="11"/>
  <c r="F178" i="11"/>
  <c r="H178" i="11"/>
  <c r="D179" i="11"/>
  <c r="J179" i="11"/>
  <c r="J182" i="11"/>
  <c r="F182" i="11"/>
  <c r="H182" i="11"/>
  <c r="D183" i="11"/>
  <c r="J183" i="11"/>
  <c r="H186" i="11"/>
  <c r="D186" i="11"/>
  <c r="I186" i="11"/>
  <c r="G187" i="11"/>
  <c r="H190" i="11"/>
  <c r="D190" i="11"/>
  <c r="I190" i="11"/>
  <c r="H194" i="11"/>
  <c r="D194" i="11"/>
  <c r="J194" i="11"/>
  <c r="F194" i="11"/>
  <c r="J198" i="11"/>
  <c r="F198" i="11"/>
  <c r="H198" i="11"/>
  <c r="D198" i="11"/>
  <c r="J208" i="11"/>
  <c r="F208" i="11"/>
  <c r="I208" i="11"/>
  <c r="E208" i="11"/>
  <c r="H208" i="11"/>
  <c r="D208" i="11"/>
  <c r="I137" i="11"/>
  <c r="I136" i="11" s="1"/>
  <c r="E137" i="11"/>
  <c r="E136" i="11" s="1"/>
  <c r="H137" i="11"/>
  <c r="I145" i="11"/>
  <c r="E145" i="11"/>
  <c r="E141" i="11" s="1"/>
  <c r="H145" i="11"/>
  <c r="F151" i="11"/>
  <c r="I157" i="11"/>
  <c r="E157" i="11"/>
  <c r="E156" i="11" s="1"/>
  <c r="H157" i="11"/>
  <c r="F163" i="11"/>
  <c r="F167" i="11"/>
  <c r="I173" i="11"/>
  <c r="E173" i="11"/>
  <c r="H173" i="11"/>
  <c r="F179" i="11"/>
  <c r="F183" i="11"/>
  <c r="I189" i="11"/>
  <c r="E189" i="11"/>
  <c r="H189" i="11"/>
  <c r="K202" i="11"/>
  <c r="I218" i="11"/>
  <c r="AB1479" i="8" s="1"/>
  <c r="E218" i="11"/>
  <c r="AB1435" i="8" s="1"/>
  <c r="F218" i="11"/>
  <c r="U1435" i="8" s="1"/>
  <c r="J218" i="11"/>
  <c r="U1479" i="8" s="1"/>
  <c r="D218" i="11"/>
  <c r="H275" i="11"/>
  <c r="E37" i="11"/>
  <c r="G37" i="11" s="1"/>
  <c r="E42" i="11"/>
  <c r="H44" i="11"/>
  <c r="D44" i="11"/>
  <c r="I44" i="11"/>
  <c r="E46" i="11"/>
  <c r="H48" i="11"/>
  <c r="D48" i="11"/>
  <c r="G48" i="11" s="1"/>
  <c r="C21" i="7" s="1"/>
  <c r="C22" i="7" s="1"/>
  <c r="I48" i="11"/>
  <c r="J53" i="11"/>
  <c r="L252" i="8" s="1"/>
  <c r="F53" i="11"/>
  <c r="H53" i="11"/>
  <c r="F55" i="11"/>
  <c r="T215" i="8" s="1"/>
  <c r="G57" i="11"/>
  <c r="E58" i="11"/>
  <c r="AC216" i="8" s="1"/>
  <c r="F62" i="11"/>
  <c r="R313" i="8" s="1"/>
  <c r="J66" i="11"/>
  <c r="AB367" i="8" s="1"/>
  <c r="F66" i="11"/>
  <c r="H66" i="11"/>
  <c r="H71" i="11"/>
  <c r="D71" i="11"/>
  <c r="I71" i="11"/>
  <c r="E73" i="11"/>
  <c r="H75" i="11"/>
  <c r="D75" i="11"/>
  <c r="I75" i="11"/>
  <c r="G76" i="11"/>
  <c r="E77" i="11"/>
  <c r="H82" i="11"/>
  <c r="D82" i="11"/>
  <c r="I82" i="11"/>
  <c r="E84" i="11"/>
  <c r="F88" i="11"/>
  <c r="J90" i="11"/>
  <c r="F90" i="11"/>
  <c r="G90" i="11" s="1"/>
  <c r="F40" i="9" s="1"/>
  <c r="I40" i="9" s="1"/>
  <c r="H90" i="11"/>
  <c r="H94" i="11"/>
  <c r="D94" i="11"/>
  <c r="G94" i="11" s="1"/>
  <c r="I94" i="11"/>
  <c r="J99" i="11"/>
  <c r="F99" i="11"/>
  <c r="H99" i="11"/>
  <c r="F101" i="11"/>
  <c r="J103" i="11"/>
  <c r="F103" i="11"/>
  <c r="G103" i="11" s="1"/>
  <c r="L40" i="9" s="1"/>
  <c r="M40" i="9" s="1"/>
  <c r="AA40" i="9" s="1"/>
  <c r="AE40" i="9" s="1"/>
  <c r="H103" i="11"/>
  <c r="F110" i="11"/>
  <c r="E114" i="11"/>
  <c r="F118" i="11"/>
  <c r="F116" i="11" s="1"/>
  <c r="E122" i="11"/>
  <c r="E120" i="11" s="1"/>
  <c r="F126" i="11"/>
  <c r="AA759" i="8" s="1"/>
  <c r="J128" i="11"/>
  <c r="F128" i="11"/>
  <c r="H128" i="11"/>
  <c r="F130" i="11"/>
  <c r="E134" i="11"/>
  <c r="E133" i="11" s="1"/>
  <c r="D137" i="11"/>
  <c r="J137" i="11"/>
  <c r="J136" i="11" s="1"/>
  <c r="F142" i="11"/>
  <c r="J144" i="11"/>
  <c r="F144" i="11"/>
  <c r="G144" i="11" s="1"/>
  <c r="H144" i="11"/>
  <c r="D145" i="11"/>
  <c r="J145" i="11"/>
  <c r="F146" i="11"/>
  <c r="E150" i="11"/>
  <c r="H152" i="11"/>
  <c r="D152" i="11"/>
  <c r="I152" i="11"/>
  <c r="E154" i="11"/>
  <c r="D157" i="11"/>
  <c r="J157" i="11"/>
  <c r="F158" i="11"/>
  <c r="J160" i="11"/>
  <c r="F160" i="11"/>
  <c r="G160" i="11" s="1"/>
  <c r="H160" i="11"/>
  <c r="H164" i="11"/>
  <c r="D164" i="11"/>
  <c r="G164" i="11" s="1"/>
  <c r="I164" i="11"/>
  <c r="E166" i="11"/>
  <c r="H168" i="11"/>
  <c r="D168" i="11"/>
  <c r="G168" i="11" s="1"/>
  <c r="I168" i="11"/>
  <c r="J172" i="11"/>
  <c r="F172" i="11"/>
  <c r="H172" i="11"/>
  <c r="D173" i="11"/>
  <c r="J173" i="11"/>
  <c r="F174" i="11"/>
  <c r="E178" i="11"/>
  <c r="H180" i="11"/>
  <c r="D180" i="11"/>
  <c r="I180" i="11"/>
  <c r="E182" i="11"/>
  <c r="F186" i="11"/>
  <c r="J188" i="11"/>
  <c r="F188" i="11"/>
  <c r="G188" i="11" s="1"/>
  <c r="K130" i="7" s="1"/>
  <c r="H188" i="11"/>
  <c r="D189" i="11"/>
  <c r="J189" i="11"/>
  <c r="F190" i="11"/>
  <c r="J192" i="11"/>
  <c r="F192" i="11"/>
  <c r="H192" i="11"/>
  <c r="D192" i="11"/>
  <c r="H200" i="11"/>
  <c r="D200" i="11"/>
  <c r="J200" i="11"/>
  <c r="F200" i="11"/>
  <c r="G202" i="11"/>
  <c r="G204" i="11"/>
  <c r="J216" i="11"/>
  <c r="U1473" i="8" s="1"/>
  <c r="F216" i="11"/>
  <c r="U1429" i="8" s="1"/>
  <c r="I216" i="11"/>
  <c r="E216" i="11"/>
  <c r="H216" i="11"/>
  <c r="D216" i="11"/>
  <c r="H218" i="11"/>
  <c r="I222" i="11"/>
  <c r="AB1475" i="8" s="1"/>
  <c r="E222" i="11"/>
  <c r="AB1431" i="8" s="1"/>
  <c r="F222" i="11"/>
  <c r="J222" i="11"/>
  <c r="D222" i="11"/>
  <c r="H248" i="11"/>
  <c r="D248" i="11"/>
  <c r="F248" i="11"/>
  <c r="T962" i="8" s="1"/>
  <c r="J248" i="11"/>
  <c r="AG962" i="8" s="1"/>
  <c r="I267" i="11"/>
  <c r="E267" i="11"/>
  <c r="J267" i="11"/>
  <c r="D267" i="11"/>
  <c r="F210" i="11"/>
  <c r="J210" i="11"/>
  <c r="K210" i="11" s="1"/>
  <c r="D94" i="29" s="1"/>
  <c r="J217" i="11"/>
  <c r="U1474" i="8" s="1"/>
  <c r="F217" i="11"/>
  <c r="U1430" i="8" s="1"/>
  <c r="H217" i="11"/>
  <c r="J221" i="11"/>
  <c r="U1476" i="8" s="1"/>
  <c r="F221" i="11"/>
  <c r="U1432" i="8" s="1"/>
  <c r="H221" i="11"/>
  <c r="I234" i="11"/>
  <c r="E234" i="11"/>
  <c r="J234" i="11"/>
  <c r="G240" i="11"/>
  <c r="J244" i="11"/>
  <c r="J243" i="11" s="1"/>
  <c r="F244" i="11"/>
  <c r="F243" i="11" s="1"/>
  <c r="E244" i="11"/>
  <c r="E243" i="11" s="1"/>
  <c r="I244" i="11"/>
  <c r="I243" i="11" s="1"/>
  <c r="E248" i="11"/>
  <c r="T963" i="8" s="1"/>
  <c r="I257" i="11"/>
  <c r="I256" i="11" s="1"/>
  <c r="E257" i="11"/>
  <c r="E256" i="11" s="1"/>
  <c r="J257" i="11"/>
  <c r="J256" i="11" s="1"/>
  <c r="K264" i="11"/>
  <c r="F267" i="11"/>
  <c r="H268" i="11"/>
  <c r="D268" i="11"/>
  <c r="F268" i="11"/>
  <c r="J268" i="11"/>
  <c r="J274" i="11"/>
  <c r="F274" i="11"/>
  <c r="E274" i="11"/>
  <c r="I274" i="11"/>
  <c r="I228" i="11"/>
  <c r="AB1477" i="8" s="1"/>
  <c r="E228" i="11"/>
  <c r="E225" i="11" s="1"/>
  <c r="J228" i="11"/>
  <c r="U1477" i="8" s="1"/>
  <c r="D228" i="11"/>
  <c r="I238" i="11"/>
  <c r="I251" i="11"/>
  <c r="E251" i="11"/>
  <c r="J251" i="11"/>
  <c r="D251" i="11"/>
  <c r="I275" i="11"/>
  <c r="E275" i="11"/>
  <c r="J275" i="11"/>
  <c r="G279" i="11"/>
  <c r="H283" i="11"/>
  <c r="D283" i="11"/>
  <c r="J283" i="11"/>
  <c r="F283" i="11"/>
  <c r="E283" i="11"/>
  <c r="I283" i="11"/>
  <c r="I289" i="11"/>
  <c r="K290" i="11"/>
  <c r="E193" i="11"/>
  <c r="E199" i="11"/>
  <c r="E196" i="11" s="1"/>
  <c r="E209" i="11"/>
  <c r="D210" i="11"/>
  <c r="E217" i="11"/>
  <c r="H219" i="11"/>
  <c r="D219" i="11"/>
  <c r="I219" i="11"/>
  <c r="AB1482" i="8" s="1"/>
  <c r="E221" i="11"/>
  <c r="H223" i="11"/>
  <c r="D223" i="11"/>
  <c r="I223" i="11"/>
  <c r="AB1470" i="8" s="1"/>
  <c r="J227" i="11"/>
  <c r="F227" i="11"/>
  <c r="H227" i="11"/>
  <c r="F228" i="11"/>
  <c r="H229" i="11"/>
  <c r="D229" i="11"/>
  <c r="F229" i="11"/>
  <c r="U1434" i="8" s="1"/>
  <c r="J229" i="11"/>
  <c r="U1478" i="8" s="1"/>
  <c r="F234" i="11"/>
  <c r="H239" i="11"/>
  <c r="D239" i="11"/>
  <c r="F239" i="11"/>
  <c r="F238" i="11" s="1"/>
  <c r="J239" i="11"/>
  <c r="J238" i="11" s="1"/>
  <c r="H243" i="11"/>
  <c r="I247" i="11"/>
  <c r="E247" i="11"/>
  <c r="J247" i="11"/>
  <c r="D247" i="11"/>
  <c r="I248" i="11"/>
  <c r="AG963" i="8" s="1"/>
  <c r="F251" i="11"/>
  <c r="H252" i="11"/>
  <c r="D252" i="11"/>
  <c r="F252" i="11"/>
  <c r="J252" i="11"/>
  <c r="F257" i="11"/>
  <c r="F256" i="11" s="1"/>
  <c r="H260" i="11"/>
  <c r="AK84" i="9" s="1"/>
  <c r="AN84" i="9" s="1"/>
  <c r="AS84" i="9" s="1"/>
  <c r="D260" i="11"/>
  <c r="F260" i="11"/>
  <c r="F259" i="11" s="1"/>
  <c r="J260" i="11"/>
  <c r="J259" i="11" s="1"/>
  <c r="H267" i="11"/>
  <c r="D275" i="11"/>
  <c r="J285" i="11"/>
  <c r="F285" i="11"/>
  <c r="H285" i="11"/>
  <c r="D285" i="11"/>
  <c r="E285" i="11"/>
  <c r="I285" i="11"/>
  <c r="G290" i="11"/>
  <c r="J231" i="11"/>
  <c r="U1490" i="8" s="1"/>
  <c r="F231" i="11"/>
  <c r="U1446" i="8" s="1"/>
  <c r="H231" i="11"/>
  <c r="J250" i="11"/>
  <c r="F250" i="11"/>
  <c r="H250" i="11"/>
  <c r="J254" i="11"/>
  <c r="F254" i="11"/>
  <c r="H254" i="11"/>
  <c r="J266" i="11"/>
  <c r="F266" i="11"/>
  <c r="H266" i="11"/>
  <c r="H276" i="11"/>
  <c r="D276" i="11"/>
  <c r="I276" i="11"/>
  <c r="J281" i="11"/>
  <c r="F281" i="11"/>
  <c r="H281" i="11"/>
  <c r="D281" i="11"/>
  <c r="H287" i="11"/>
  <c r="D287" i="11"/>
  <c r="J287" i="11"/>
  <c r="F287" i="11"/>
  <c r="J292" i="11"/>
  <c r="J289" i="11" s="1"/>
  <c r="F292" i="11"/>
  <c r="F289" i="11" s="1"/>
  <c r="H292" i="11"/>
  <c r="D292" i="11"/>
  <c r="H297" i="11"/>
  <c r="D297" i="11"/>
  <c r="J297" i="11"/>
  <c r="F297" i="11"/>
  <c r="J299" i="11"/>
  <c r="F299" i="11"/>
  <c r="H299" i="11"/>
  <c r="D299" i="11"/>
  <c r="I308" i="11"/>
  <c r="E308" i="11"/>
  <c r="F308" i="11"/>
  <c r="J308" i="11"/>
  <c r="D308" i="11"/>
  <c r="K296" i="11"/>
  <c r="K303" i="11"/>
  <c r="H308" i="11"/>
  <c r="H301" i="11"/>
  <c r="D301" i="11"/>
  <c r="J301" i="11"/>
  <c r="F301" i="11"/>
  <c r="J307" i="11"/>
  <c r="F307" i="11"/>
  <c r="I307" i="11"/>
  <c r="E307" i="11"/>
  <c r="H307" i="11"/>
  <c r="D307" i="11"/>
  <c r="E301" i="11"/>
  <c r="K365" i="11"/>
  <c r="H374" i="11"/>
  <c r="D374" i="11"/>
  <c r="F374" i="11"/>
  <c r="J374" i="11"/>
  <c r="E374" i="11"/>
  <c r="I374" i="11"/>
  <c r="D420" i="11"/>
  <c r="H312" i="11"/>
  <c r="D312" i="11"/>
  <c r="J312" i="11"/>
  <c r="F312" i="11"/>
  <c r="J317" i="11"/>
  <c r="F317" i="11"/>
  <c r="H317" i="11"/>
  <c r="D317" i="11"/>
  <c r="H319" i="11"/>
  <c r="D319" i="11"/>
  <c r="J319" i="11"/>
  <c r="F319" i="11"/>
  <c r="K320" i="11"/>
  <c r="J322" i="11"/>
  <c r="F322" i="11"/>
  <c r="H322" i="11"/>
  <c r="D322" i="11"/>
  <c r="H324" i="11"/>
  <c r="D324" i="11"/>
  <c r="J324" i="11"/>
  <c r="F324" i="11"/>
  <c r="G332" i="11"/>
  <c r="H337" i="11"/>
  <c r="D337" i="11"/>
  <c r="J337" i="11"/>
  <c r="F337" i="11"/>
  <c r="J341" i="11"/>
  <c r="F341" i="11"/>
  <c r="H341" i="11"/>
  <c r="D341" i="11"/>
  <c r="K311" i="11"/>
  <c r="K316" i="11"/>
  <c r="K321" i="11"/>
  <c r="I327" i="11"/>
  <c r="I343" i="11"/>
  <c r="E343" i="11"/>
  <c r="J343" i="11"/>
  <c r="D343" i="11"/>
  <c r="I347" i="11"/>
  <c r="E347" i="11"/>
  <c r="F347" i="11"/>
  <c r="J347" i="11"/>
  <c r="D347" i="11"/>
  <c r="E282" i="11"/>
  <c r="E286" i="11"/>
  <c r="E293" i="11"/>
  <c r="E300" i="11"/>
  <c r="G300" i="11" s="1"/>
  <c r="H310" i="11"/>
  <c r="D310" i="11"/>
  <c r="I310" i="11"/>
  <c r="J328" i="11"/>
  <c r="F328" i="11"/>
  <c r="F327" i="11" s="1"/>
  <c r="H328" i="11"/>
  <c r="D328" i="11"/>
  <c r="H333" i="11"/>
  <c r="D333" i="11"/>
  <c r="J333" i="11"/>
  <c r="F333" i="11"/>
  <c r="J335" i="11"/>
  <c r="F335" i="11"/>
  <c r="H335" i="11"/>
  <c r="D335" i="11"/>
  <c r="K336" i="11"/>
  <c r="F343" i="11"/>
  <c r="H347" i="11"/>
  <c r="I366" i="11"/>
  <c r="E366" i="11"/>
  <c r="H366" i="11"/>
  <c r="D366" i="11"/>
  <c r="J366" i="11"/>
  <c r="F366" i="11"/>
  <c r="E313" i="11"/>
  <c r="E320" i="11"/>
  <c r="G320" i="11" s="1"/>
  <c r="E325" i="11"/>
  <c r="J342" i="11"/>
  <c r="F342" i="11"/>
  <c r="H342" i="11"/>
  <c r="J346" i="11"/>
  <c r="F346" i="11"/>
  <c r="H346" i="11"/>
  <c r="J354" i="11"/>
  <c r="F354" i="11"/>
  <c r="F350" i="11" s="1"/>
  <c r="H354" i="11"/>
  <c r="K358" i="11"/>
  <c r="J369" i="11"/>
  <c r="F369" i="11"/>
  <c r="E369" i="11"/>
  <c r="I369" i="11"/>
  <c r="D369" i="11"/>
  <c r="I383" i="11"/>
  <c r="E383" i="11"/>
  <c r="F383" i="11"/>
  <c r="J383" i="11"/>
  <c r="D383" i="11"/>
  <c r="I359" i="11"/>
  <c r="E359" i="11"/>
  <c r="H359" i="11"/>
  <c r="D359" i="11"/>
  <c r="H383" i="11"/>
  <c r="J407" i="11"/>
  <c r="F407" i="11"/>
  <c r="I407" i="11"/>
  <c r="E407" i="11"/>
  <c r="H407" i="11"/>
  <c r="D407" i="11"/>
  <c r="E329" i="11"/>
  <c r="E327" i="11" s="1"/>
  <c r="E336" i="11"/>
  <c r="E342" i="11"/>
  <c r="H344" i="11"/>
  <c r="D344" i="11"/>
  <c r="G344" i="11" s="1"/>
  <c r="I344" i="11"/>
  <c r="E346" i="11"/>
  <c r="H352" i="11"/>
  <c r="D352" i="11"/>
  <c r="I352" i="11"/>
  <c r="I350" i="11" s="1"/>
  <c r="E354" i="11"/>
  <c r="F359" i="11"/>
  <c r="K360" i="11"/>
  <c r="J362" i="11"/>
  <c r="J357" i="11" s="1"/>
  <c r="F362" i="11"/>
  <c r="I362" i="11"/>
  <c r="E362" i="11"/>
  <c r="H369" i="11"/>
  <c r="I400" i="11"/>
  <c r="E400" i="11"/>
  <c r="F400" i="11"/>
  <c r="J400" i="11"/>
  <c r="J399" i="11" s="1"/>
  <c r="D400" i="11"/>
  <c r="H378" i="11"/>
  <c r="D378" i="11"/>
  <c r="I378" i="11"/>
  <c r="J382" i="11"/>
  <c r="F382" i="11"/>
  <c r="H382" i="11"/>
  <c r="J386" i="11"/>
  <c r="F386" i="11"/>
  <c r="H386" i="11"/>
  <c r="H391" i="11"/>
  <c r="D391" i="11"/>
  <c r="I391" i="11"/>
  <c r="H395" i="11"/>
  <c r="D395" i="11"/>
  <c r="I395" i="11"/>
  <c r="I408" i="11"/>
  <c r="E408" i="11"/>
  <c r="H408" i="11"/>
  <c r="D408" i="11"/>
  <c r="I373" i="11"/>
  <c r="E373" i="11"/>
  <c r="H373" i="11"/>
  <c r="I377" i="11"/>
  <c r="E377" i="11"/>
  <c r="H377" i="11"/>
  <c r="E378" i="11"/>
  <c r="J378" i="11"/>
  <c r="D382" i="11"/>
  <c r="I382" i="11"/>
  <c r="D386" i="11"/>
  <c r="I386" i="11"/>
  <c r="I390" i="11"/>
  <c r="E390" i="11"/>
  <c r="H390" i="11"/>
  <c r="E391" i="11"/>
  <c r="J391" i="11"/>
  <c r="I394" i="11"/>
  <c r="E394" i="11"/>
  <c r="H394" i="11"/>
  <c r="E395" i="11"/>
  <c r="J395" i="11"/>
  <c r="F408" i="11"/>
  <c r="K409" i="11"/>
  <c r="J413" i="11"/>
  <c r="F413" i="11"/>
  <c r="I413" i="11"/>
  <c r="E413" i="11"/>
  <c r="D360" i="11"/>
  <c r="G360" i="11" s="1"/>
  <c r="D367" i="11"/>
  <c r="G367" i="11" s="1"/>
  <c r="I367" i="11"/>
  <c r="K367" i="11" s="1"/>
  <c r="D373" i="11"/>
  <c r="J373" i="11"/>
  <c r="J376" i="11"/>
  <c r="F376" i="11"/>
  <c r="G376" i="11" s="1"/>
  <c r="H376" i="11"/>
  <c r="D377" i="11"/>
  <c r="J377" i="11"/>
  <c r="F378" i="11"/>
  <c r="G381" i="11"/>
  <c r="E382" i="11"/>
  <c r="H384" i="11"/>
  <c r="D384" i="11"/>
  <c r="I384" i="11"/>
  <c r="G385" i="11"/>
  <c r="E386" i="11"/>
  <c r="D390" i="11"/>
  <c r="J390" i="11"/>
  <c r="F391" i="11"/>
  <c r="J393" i="11"/>
  <c r="F393" i="11"/>
  <c r="G393" i="11" s="1"/>
  <c r="H393" i="11"/>
  <c r="D394" i="11"/>
  <c r="J394" i="11"/>
  <c r="F395" i="11"/>
  <c r="J397" i="11"/>
  <c r="F397" i="11"/>
  <c r="H397" i="11"/>
  <c r="H401" i="11"/>
  <c r="D401" i="11"/>
  <c r="I401" i="11"/>
  <c r="I417" i="11"/>
  <c r="I416" i="11" s="1"/>
  <c r="E417" i="11"/>
  <c r="E416" i="11" s="1"/>
  <c r="H417" i="11"/>
  <c r="D417" i="11"/>
  <c r="F406" i="11"/>
  <c r="F412" i="11"/>
  <c r="F421" i="11"/>
  <c r="F420" i="11" s="1"/>
  <c r="G32" i="11" l="1"/>
  <c r="G345" i="11"/>
  <c r="CN24" i="18"/>
  <c r="K345" i="11"/>
  <c r="P88" i="28" s="1"/>
  <c r="R88" i="28" s="1"/>
  <c r="G75" i="11"/>
  <c r="C40" i="7" s="1"/>
  <c r="C42" i="7" s="1"/>
  <c r="AM244" i="8"/>
  <c r="G273" i="11"/>
  <c r="G418" i="11"/>
  <c r="BW24" i="20"/>
  <c r="K72" i="11"/>
  <c r="D32" i="7" s="1"/>
  <c r="D35" i="7" s="1"/>
  <c r="G313" i="11"/>
  <c r="K249" i="11"/>
  <c r="L171" i="7" s="1"/>
  <c r="L173" i="7" s="1"/>
  <c r="K392" i="11"/>
  <c r="CN8" i="22"/>
  <c r="BA34" i="20"/>
  <c r="BW24" i="18"/>
  <c r="CC24" i="20"/>
  <c r="FW8" i="21"/>
  <c r="G128" i="11"/>
  <c r="K39" i="11"/>
  <c r="D18" i="29" s="1"/>
  <c r="D19" i="29" s="1"/>
  <c r="G375" i="11"/>
  <c r="K298" i="11"/>
  <c r="G89" i="11"/>
  <c r="F39" i="9" s="1"/>
  <c r="I39" i="9" s="1"/>
  <c r="Z39" i="9" s="1"/>
  <c r="AD39" i="9" s="1"/>
  <c r="CH8" i="22"/>
  <c r="BA24" i="18"/>
  <c r="CH24" i="20"/>
  <c r="K396" i="11"/>
  <c r="K302" i="11"/>
  <c r="AP1484" i="8"/>
  <c r="CS8" i="22"/>
  <c r="CS24" i="18"/>
  <c r="DD24" i="20"/>
  <c r="E86" i="11"/>
  <c r="E108" i="11"/>
  <c r="BG24" i="18"/>
  <c r="G397" i="11"/>
  <c r="L192" i="9" s="1"/>
  <c r="N192" i="9" s="1"/>
  <c r="AF192" i="9" s="1"/>
  <c r="G220" i="11"/>
  <c r="F98" i="9" s="1"/>
  <c r="I98" i="9" s="1"/>
  <c r="N98" i="9" s="1"/>
  <c r="AB98" i="9" s="1"/>
  <c r="AF98" i="9" s="1"/>
  <c r="CE12" i="23" s="1"/>
  <c r="F271" i="11"/>
  <c r="I263" i="11"/>
  <c r="I207" i="11"/>
  <c r="AW467" i="8"/>
  <c r="W363" i="8"/>
  <c r="W370" i="8" s="1"/>
  <c r="G165" i="11"/>
  <c r="J84" i="29" s="1"/>
  <c r="G96" i="11"/>
  <c r="G340" i="11"/>
  <c r="L206" i="9" s="1"/>
  <c r="N206" i="9" s="1"/>
  <c r="BG28" i="18"/>
  <c r="CH14" i="20"/>
  <c r="DD18" i="18"/>
  <c r="BL18" i="21"/>
  <c r="CN12" i="20"/>
  <c r="CS32" i="18"/>
  <c r="CS22" i="22"/>
  <c r="CY24" i="18"/>
  <c r="G276" i="11"/>
  <c r="BL24" i="20"/>
  <c r="K421" i="11"/>
  <c r="K420" i="11" s="1"/>
  <c r="E263" i="11"/>
  <c r="G346" i="11"/>
  <c r="G250" i="11"/>
  <c r="K191" i="11"/>
  <c r="L38" i="7" s="1"/>
  <c r="L40" i="7" s="1"/>
  <c r="Q66" i="9" s="1"/>
  <c r="S66" i="9" s="1"/>
  <c r="X66" i="9" s="1"/>
  <c r="AC66" i="9" s="1"/>
  <c r="AG66" i="9" s="1"/>
  <c r="FW22" i="21" s="1"/>
  <c r="K385" i="11"/>
  <c r="CC28" i="18"/>
  <c r="BR18" i="18"/>
  <c r="CH18" i="21"/>
  <c r="BR12" i="20"/>
  <c r="CC32" i="18"/>
  <c r="DD22" i="22"/>
  <c r="BL24" i="18"/>
  <c r="K102" i="11"/>
  <c r="V39" i="9" s="1"/>
  <c r="W39" i="9" s="1"/>
  <c r="X39" i="9" s="1"/>
  <c r="J350" i="11"/>
  <c r="I81" i="11"/>
  <c r="AK15" i="9"/>
  <c r="AN15" i="9" s="1"/>
  <c r="AS15" i="9" s="1"/>
  <c r="X218" i="8"/>
  <c r="K175" i="11"/>
  <c r="K11" i="29" s="1"/>
  <c r="K13" i="29" s="1"/>
  <c r="K45" i="11"/>
  <c r="K226" i="11"/>
  <c r="L149" i="7" s="1"/>
  <c r="L150" i="7" s="1"/>
  <c r="CN18" i="18"/>
  <c r="CN18" i="21"/>
  <c r="BL12" i="20"/>
  <c r="CY32" i="18"/>
  <c r="BA22" i="22"/>
  <c r="CH24" i="18"/>
  <c r="CC24" i="18"/>
  <c r="G384" i="11"/>
  <c r="F399" i="11"/>
  <c r="G310" i="11"/>
  <c r="BA8" i="19"/>
  <c r="CH12" i="20"/>
  <c r="BL32" i="18"/>
  <c r="DD24" i="18"/>
  <c r="GN20" i="20"/>
  <c r="G334" i="11"/>
  <c r="G121" i="11"/>
  <c r="E170" i="11"/>
  <c r="K65" i="11"/>
  <c r="T17" i="9" s="1"/>
  <c r="U17" i="9" s="1"/>
  <c r="AB105" i="9"/>
  <c r="AF105" i="9" s="1"/>
  <c r="DL19" i="23" s="1"/>
  <c r="X250" i="8"/>
  <c r="X255" i="8" s="1"/>
  <c r="G298" i="11"/>
  <c r="G302" i="11"/>
  <c r="BA12" i="19"/>
  <c r="BR12" i="19"/>
  <c r="BG12" i="19"/>
  <c r="K418" i="11"/>
  <c r="DD34" i="20"/>
  <c r="BW34" i="20"/>
  <c r="G353" i="11"/>
  <c r="L153" i="9" s="1"/>
  <c r="N153" i="9" s="1"/>
  <c r="C60" i="31" s="1"/>
  <c r="K111" i="11"/>
  <c r="J416" i="11"/>
  <c r="BL12" i="19"/>
  <c r="CS12" i="19"/>
  <c r="CC12" i="19"/>
  <c r="CC34" i="20"/>
  <c r="BG34" i="20"/>
  <c r="CY34" i="20"/>
  <c r="AA76" i="9"/>
  <c r="AE76" i="9" s="1"/>
  <c r="J403" i="11"/>
  <c r="J327" i="11"/>
  <c r="G44" i="11"/>
  <c r="C8" i="7" s="1"/>
  <c r="C9" i="7" s="1"/>
  <c r="F120" i="11"/>
  <c r="I108" i="11"/>
  <c r="G23" i="11"/>
  <c r="AW466" i="8"/>
  <c r="AS44" i="9"/>
  <c r="G159" i="11"/>
  <c r="J3" i="29" s="1"/>
  <c r="J5" i="29" s="1"/>
  <c r="AP1444" i="8"/>
  <c r="G253" i="11"/>
  <c r="J141" i="29" s="1"/>
  <c r="J144" i="29" s="1"/>
  <c r="I295" i="11"/>
  <c r="G143" i="11"/>
  <c r="J54" i="29" s="1"/>
  <c r="J56" i="29" s="1"/>
  <c r="CH12" i="19"/>
  <c r="BW12" i="19"/>
  <c r="K52" i="11"/>
  <c r="I35" i="11"/>
  <c r="G405" i="11"/>
  <c r="K187" i="11"/>
  <c r="D181" i="7" s="1"/>
  <c r="D183" i="7" s="1"/>
  <c r="G39" i="11"/>
  <c r="C18" i="29" s="1"/>
  <c r="C19" i="29" s="1"/>
  <c r="CN8" i="19"/>
  <c r="BW8" i="19"/>
  <c r="G72" i="11"/>
  <c r="C34" i="29" s="1"/>
  <c r="C36" i="29" s="1"/>
  <c r="E7" i="28" s="1"/>
  <c r="CH34" i="20"/>
  <c r="BL34" i="20"/>
  <c r="BA12" i="20"/>
  <c r="FR10" i="20"/>
  <c r="EV10" i="20"/>
  <c r="BW32" i="18"/>
  <c r="BG32" i="18"/>
  <c r="FJ11" i="20"/>
  <c r="EN11" i="20"/>
  <c r="DR11" i="20"/>
  <c r="FD11" i="20"/>
  <c r="EC11" i="20"/>
  <c r="EY11" i="20"/>
  <c r="DW11" i="20"/>
  <c r="DL11" i="20"/>
  <c r="FO11" i="20"/>
  <c r="ES11" i="20"/>
  <c r="EH11" i="20"/>
  <c r="FD29" i="19"/>
  <c r="EH29" i="19"/>
  <c r="DL29" i="19"/>
  <c r="FJ29" i="19"/>
  <c r="EC29" i="19"/>
  <c r="EY29" i="19"/>
  <c r="DW29" i="19"/>
  <c r="ES29" i="19"/>
  <c r="EN29" i="19"/>
  <c r="DR29" i="19"/>
  <c r="FO29" i="19"/>
  <c r="AB25" i="9"/>
  <c r="AF25" i="9" s="1"/>
  <c r="C18" i="31"/>
  <c r="CS18" i="22"/>
  <c r="BW18" i="22"/>
  <c r="BA18" i="22"/>
  <c r="CY18" i="22"/>
  <c r="BR18" i="22"/>
  <c r="CC18" i="22"/>
  <c r="DD18" i="22"/>
  <c r="BL18" i="22"/>
  <c r="BG18" i="22"/>
  <c r="CN18" i="22"/>
  <c r="CH18" i="22"/>
  <c r="GC30" i="21"/>
  <c r="FG30" i="21"/>
  <c r="GH30" i="21"/>
  <c r="FA30" i="21"/>
  <c r="FW30" i="21"/>
  <c r="EV30" i="21"/>
  <c r="FR30" i="21"/>
  <c r="FL30" i="21"/>
  <c r="GS30" i="21"/>
  <c r="EP30" i="21"/>
  <c r="GN30" i="21"/>
  <c r="DD22" i="20"/>
  <c r="CH22" i="20"/>
  <c r="BL22" i="20"/>
  <c r="CN22" i="20"/>
  <c r="BG22" i="20"/>
  <c r="CC22" i="20"/>
  <c r="BA22" i="20"/>
  <c r="BW22" i="20"/>
  <c r="BR22" i="20"/>
  <c r="CY22" i="20"/>
  <c r="CS22" i="20"/>
  <c r="AI715" i="8"/>
  <c r="P715" i="8" s="1"/>
  <c r="AB59" i="9"/>
  <c r="AF59" i="9" s="1"/>
  <c r="CN24" i="21"/>
  <c r="BR24" i="21"/>
  <c r="CY24" i="21"/>
  <c r="BW24" i="21"/>
  <c r="CS24" i="21"/>
  <c r="BL24" i="21"/>
  <c r="CH24" i="21"/>
  <c r="CC24" i="21"/>
  <c r="BG24" i="21"/>
  <c r="DD24" i="21"/>
  <c r="BA24" i="21"/>
  <c r="AC32" i="9"/>
  <c r="AG32" i="9" s="1"/>
  <c r="N576" i="8"/>
  <c r="N558" i="8" s="1"/>
  <c r="FJ29" i="21"/>
  <c r="EN29" i="21"/>
  <c r="DR29" i="21"/>
  <c r="FD29" i="21"/>
  <c r="EC29" i="21"/>
  <c r="EY29" i="21"/>
  <c r="DW29" i="21"/>
  <c r="ES29" i="21"/>
  <c r="EH29" i="21"/>
  <c r="DL29" i="21"/>
  <c r="FO29" i="21"/>
  <c r="DW30" i="24"/>
  <c r="DA30" i="24"/>
  <c r="CE30" i="24"/>
  <c r="EC30" i="24"/>
  <c r="CU30" i="24"/>
  <c r="DL30" i="24"/>
  <c r="EH30" i="24"/>
  <c r="CJ30" i="24"/>
  <c r="DR30" i="24"/>
  <c r="DF30" i="24"/>
  <c r="CP30" i="24"/>
  <c r="G401" i="11"/>
  <c r="K220" i="11"/>
  <c r="P98" i="9" s="1"/>
  <c r="S98" i="9" s="1"/>
  <c r="X98" i="9" s="1"/>
  <c r="AC98" i="9" s="1"/>
  <c r="AG98" i="9" s="1"/>
  <c r="FW12" i="23" s="1"/>
  <c r="AS158" i="9"/>
  <c r="AS175" i="9" s="1"/>
  <c r="GN30" i="24"/>
  <c r="FR30" i="24"/>
  <c r="EV30" i="24"/>
  <c r="GH30" i="24"/>
  <c r="FG30" i="24"/>
  <c r="GS30" i="24"/>
  <c r="FA30" i="24"/>
  <c r="GC30" i="24"/>
  <c r="FW30" i="24"/>
  <c r="FL30" i="24"/>
  <c r="EP30" i="24"/>
  <c r="DD8" i="20"/>
  <c r="CH8" i="20"/>
  <c r="BL8" i="20"/>
  <c r="CC8" i="20"/>
  <c r="BA8" i="20"/>
  <c r="CY8" i="20"/>
  <c r="BW8" i="20"/>
  <c r="BR8" i="20"/>
  <c r="BG8" i="20"/>
  <c r="CS8" i="20"/>
  <c r="CN8" i="20"/>
  <c r="GS14" i="21"/>
  <c r="FW14" i="21"/>
  <c r="FA14" i="21"/>
  <c r="FR14" i="21"/>
  <c r="EP14" i="21"/>
  <c r="GN14" i="21"/>
  <c r="FL14" i="21"/>
  <c r="GH14" i="21"/>
  <c r="GC14" i="21"/>
  <c r="FG14" i="21"/>
  <c r="EV14" i="21"/>
  <c r="DD18" i="20"/>
  <c r="CH18" i="20"/>
  <c r="BL18" i="20"/>
  <c r="CY18" i="20"/>
  <c r="BW18" i="20"/>
  <c r="CS18" i="20"/>
  <c r="BR18" i="20"/>
  <c r="CN18" i="20"/>
  <c r="CC18" i="20"/>
  <c r="BG18" i="20"/>
  <c r="BA18" i="20"/>
  <c r="GC24" i="20"/>
  <c r="FG24" i="20"/>
  <c r="GS24" i="20"/>
  <c r="FR24" i="20"/>
  <c r="EP24" i="20"/>
  <c r="GN24" i="20"/>
  <c r="FL24" i="20"/>
  <c r="FA24" i="20"/>
  <c r="EV24" i="20"/>
  <c r="GH24" i="20"/>
  <c r="FW24" i="20"/>
  <c r="GC12" i="20"/>
  <c r="FG12" i="20"/>
  <c r="GH12" i="20"/>
  <c r="FA12" i="20"/>
  <c r="FW12" i="20"/>
  <c r="EV12" i="20"/>
  <c r="GS12" i="20"/>
  <c r="EP12" i="20"/>
  <c r="GN12" i="20"/>
  <c r="FR12" i="20"/>
  <c r="FL12" i="20"/>
  <c r="DD20" i="20"/>
  <c r="CH20" i="20"/>
  <c r="BL20" i="20"/>
  <c r="CS20" i="20"/>
  <c r="BR20" i="20"/>
  <c r="CN20" i="20"/>
  <c r="BG20" i="20"/>
  <c r="CC20" i="20"/>
  <c r="BW20" i="20"/>
  <c r="BA20" i="20"/>
  <c r="CY20" i="20"/>
  <c r="CS21" i="20"/>
  <c r="BW21" i="20"/>
  <c r="BA21" i="20"/>
  <c r="CN21" i="20"/>
  <c r="BL21" i="20"/>
  <c r="CH21" i="20"/>
  <c r="BG21" i="20"/>
  <c r="CC21" i="20"/>
  <c r="BR21" i="20"/>
  <c r="DD21" i="20"/>
  <c r="CY21" i="20"/>
  <c r="DD29" i="18"/>
  <c r="CH29" i="18"/>
  <c r="BL29" i="18"/>
  <c r="CY29" i="18"/>
  <c r="CC29" i="18"/>
  <c r="BG29" i="18"/>
  <c r="BW29" i="18"/>
  <c r="BR29" i="18"/>
  <c r="CS29" i="18"/>
  <c r="BA29" i="18"/>
  <c r="CN29" i="18"/>
  <c r="K143" i="11"/>
  <c r="D86" i="7" s="1"/>
  <c r="D90" i="7" s="1"/>
  <c r="W316" i="8"/>
  <c r="W335" i="8" s="1"/>
  <c r="D120" i="11"/>
  <c r="G265" i="11"/>
  <c r="G392" i="11"/>
  <c r="G75" i="28" s="1"/>
  <c r="Q75" i="28" s="1"/>
  <c r="K209" i="11"/>
  <c r="CN8" i="21"/>
  <c r="BR8" i="21"/>
  <c r="CS8" i="21"/>
  <c r="BL8" i="21"/>
  <c r="CH8" i="21"/>
  <c r="BG8" i="21"/>
  <c r="DD8" i="21"/>
  <c r="BA8" i="21"/>
  <c r="CY8" i="21"/>
  <c r="CC8" i="21"/>
  <c r="BW8" i="21"/>
  <c r="GC17" i="24"/>
  <c r="FG17" i="24"/>
  <c r="GN17" i="24"/>
  <c r="FL17" i="24"/>
  <c r="GS17" i="24"/>
  <c r="FA17" i="24"/>
  <c r="EV17" i="24"/>
  <c r="GH17" i="24"/>
  <c r="EP17" i="24"/>
  <c r="FW17" i="24"/>
  <c r="FR17" i="24"/>
  <c r="CY19" i="22"/>
  <c r="CC19" i="22"/>
  <c r="BG19" i="22"/>
  <c r="CS19" i="22"/>
  <c r="BR19" i="22"/>
  <c r="CN19" i="22"/>
  <c r="BA19" i="22"/>
  <c r="CH19" i="22"/>
  <c r="BW19" i="22"/>
  <c r="BL19" i="22"/>
  <c r="DD19" i="22"/>
  <c r="CS23" i="20"/>
  <c r="BW23" i="20"/>
  <c r="BA23" i="20"/>
  <c r="CH23" i="20"/>
  <c r="BG23" i="20"/>
  <c r="DD23" i="20"/>
  <c r="CC23" i="20"/>
  <c r="BR23" i="20"/>
  <c r="BL23" i="20"/>
  <c r="CY23" i="20"/>
  <c r="CN23" i="20"/>
  <c r="CN26" i="18"/>
  <c r="BR26" i="18"/>
  <c r="DD26" i="18"/>
  <c r="CH26" i="18"/>
  <c r="BL26" i="18"/>
  <c r="CC26" i="18"/>
  <c r="BW26" i="18"/>
  <c r="CY26" i="18"/>
  <c r="BG26" i="18"/>
  <c r="CS26" i="18"/>
  <c r="BA26" i="18"/>
  <c r="GS30" i="19"/>
  <c r="FW30" i="19"/>
  <c r="FA30" i="19"/>
  <c r="GH30" i="19"/>
  <c r="FG30" i="19"/>
  <c r="GC30" i="19"/>
  <c r="EV30" i="19"/>
  <c r="FR30" i="19"/>
  <c r="FL30" i="19"/>
  <c r="EP30" i="19"/>
  <c r="GN30" i="19"/>
  <c r="GH34" i="20"/>
  <c r="FL34" i="20"/>
  <c r="EP34" i="20"/>
  <c r="GN34" i="20"/>
  <c r="FG34" i="20"/>
  <c r="GC34" i="20"/>
  <c r="FA34" i="20"/>
  <c r="EV34" i="20"/>
  <c r="GS34" i="20"/>
  <c r="FW34" i="20"/>
  <c r="FR34" i="20"/>
  <c r="CY9" i="19"/>
  <c r="CC9" i="19"/>
  <c r="BG9" i="19"/>
  <c r="CH9" i="19"/>
  <c r="BA9" i="19"/>
  <c r="DD9" i="19"/>
  <c r="BW9" i="19"/>
  <c r="CS9" i="19"/>
  <c r="CN9" i="19"/>
  <c r="BR9" i="19"/>
  <c r="BL9" i="19"/>
  <c r="FO19" i="22"/>
  <c r="ES19" i="22"/>
  <c r="DW19" i="22"/>
  <c r="FD19" i="22"/>
  <c r="EC19" i="22"/>
  <c r="EH19" i="22"/>
  <c r="FJ19" i="22"/>
  <c r="DR19" i="22"/>
  <c r="EY19" i="22"/>
  <c r="EN19" i="22"/>
  <c r="DL19" i="22"/>
  <c r="CN16" i="21"/>
  <c r="BR16" i="21"/>
  <c r="DD16" i="21"/>
  <c r="CC16" i="21"/>
  <c r="BA16" i="21"/>
  <c r="CY16" i="21"/>
  <c r="BW16" i="21"/>
  <c r="CS16" i="21"/>
  <c r="CH16" i="21"/>
  <c r="BL16" i="21"/>
  <c r="BG16" i="21"/>
  <c r="GN30" i="18"/>
  <c r="FR30" i="18"/>
  <c r="EV30" i="18"/>
  <c r="GH30" i="18"/>
  <c r="FL30" i="18"/>
  <c r="EP30" i="18"/>
  <c r="FG30" i="18"/>
  <c r="GS30" i="18"/>
  <c r="FA30" i="18"/>
  <c r="GC30" i="18"/>
  <c r="FW30" i="18"/>
  <c r="CY33" i="20"/>
  <c r="CC33" i="20"/>
  <c r="BG33" i="20"/>
  <c r="DD33" i="20"/>
  <c r="BW33" i="20"/>
  <c r="CS33" i="20"/>
  <c r="BR33" i="20"/>
  <c r="BL33" i="20"/>
  <c r="BA33" i="20"/>
  <c r="CN33" i="20"/>
  <c r="CH33" i="20"/>
  <c r="DD12" i="21"/>
  <c r="CH12" i="21"/>
  <c r="BL12" i="21"/>
  <c r="CN12" i="21"/>
  <c r="BG12" i="21"/>
  <c r="CC12" i="21"/>
  <c r="BA12" i="21"/>
  <c r="CY12" i="21"/>
  <c r="CS12" i="21"/>
  <c r="BW12" i="21"/>
  <c r="BR12" i="21"/>
  <c r="CS7" i="20"/>
  <c r="BW7" i="20"/>
  <c r="BA7" i="20"/>
  <c r="CH7" i="20"/>
  <c r="BG7" i="20"/>
  <c r="DD7" i="20"/>
  <c r="CC7" i="20"/>
  <c r="BR7" i="20"/>
  <c r="BL7" i="20"/>
  <c r="CY7" i="20"/>
  <c r="CN7" i="20"/>
  <c r="GN7" i="24"/>
  <c r="FR7" i="24"/>
  <c r="EV7" i="24"/>
  <c r="GC7" i="24"/>
  <c r="FA7" i="24"/>
  <c r="FW7" i="24"/>
  <c r="GH7" i="24"/>
  <c r="FL7" i="24"/>
  <c r="FG7" i="24"/>
  <c r="GS7" i="24"/>
  <c r="EP7" i="24"/>
  <c r="FJ15" i="22"/>
  <c r="EN15" i="22"/>
  <c r="DR15" i="22"/>
  <c r="FO15" i="22"/>
  <c r="EH15" i="22"/>
  <c r="FD15" i="22"/>
  <c r="DW15" i="22"/>
  <c r="EY15" i="22"/>
  <c r="DL15" i="22"/>
  <c r="ES15" i="22"/>
  <c r="EC15" i="22"/>
  <c r="E331" i="11"/>
  <c r="L201" i="9"/>
  <c r="N201" i="9" s="1"/>
  <c r="AF201" i="9" s="1"/>
  <c r="DW32" i="26" s="1"/>
  <c r="G152" i="11"/>
  <c r="C166" i="7" s="1"/>
  <c r="C167" i="7" s="1"/>
  <c r="K16" i="11"/>
  <c r="AC79" i="9"/>
  <c r="AG79" i="9" s="1"/>
  <c r="AO820" i="8"/>
  <c r="DW7" i="24"/>
  <c r="DA7" i="24"/>
  <c r="CE7" i="24"/>
  <c r="DR7" i="24"/>
  <c r="CP7" i="24"/>
  <c r="EH7" i="24"/>
  <c r="CU7" i="24"/>
  <c r="EC7" i="24"/>
  <c r="DL7" i="24"/>
  <c r="DF7" i="24"/>
  <c r="CJ7" i="24"/>
  <c r="CS13" i="20"/>
  <c r="BW13" i="20"/>
  <c r="BA13" i="20"/>
  <c r="CN13" i="20"/>
  <c r="BL13" i="20"/>
  <c r="CH13" i="20"/>
  <c r="BG13" i="20"/>
  <c r="DD13" i="20"/>
  <c r="CY13" i="20"/>
  <c r="CC13" i="20"/>
  <c r="BR13" i="20"/>
  <c r="AC31" i="9"/>
  <c r="AG31" i="9" s="1"/>
  <c r="N577" i="8"/>
  <c r="N563" i="8" s="1"/>
  <c r="DD10" i="20"/>
  <c r="CH10" i="20"/>
  <c r="BL10" i="20"/>
  <c r="CY10" i="20"/>
  <c r="BW10" i="20"/>
  <c r="CS10" i="20"/>
  <c r="BR10" i="20"/>
  <c r="BG10" i="20"/>
  <c r="BA10" i="20"/>
  <c r="CN10" i="20"/>
  <c r="CC10" i="20"/>
  <c r="AI703" i="8"/>
  <c r="P703" i="8" s="1"/>
  <c r="DD26" i="17"/>
  <c r="CH26" i="17"/>
  <c r="BL26" i="17"/>
  <c r="CY26" i="17"/>
  <c r="CC26" i="17"/>
  <c r="BG26" i="17"/>
  <c r="CS26" i="17"/>
  <c r="BA26" i="17"/>
  <c r="CN26" i="17"/>
  <c r="BW26" i="17"/>
  <c r="BR26" i="17"/>
  <c r="CS30" i="18"/>
  <c r="BW30" i="18"/>
  <c r="BA30" i="18"/>
  <c r="CN30" i="18"/>
  <c r="BR30" i="18"/>
  <c r="CH30" i="18"/>
  <c r="CC30" i="18"/>
  <c r="DD30" i="18"/>
  <c r="BL30" i="18"/>
  <c r="CY30" i="18"/>
  <c r="BG30" i="18"/>
  <c r="AB31" i="9"/>
  <c r="AF31" i="9" s="1"/>
  <c r="AQ577" i="8"/>
  <c r="AQ563" i="8" s="1"/>
  <c r="K201" i="11"/>
  <c r="L55" i="7" s="1"/>
  <c r="L57" i="7" s="1"/>
  <c r="Q80" i="9" s="1"/>
  <c r="S80" i="9" s="1"/>
  <c r="X80" i="9" s="1"/>
  <c r="K83" i="11"/>
  <c r="K159" i="11"/>
  <c r="CS26" i="20"/>
  <c r="BW26" i="20"/>
  <c r="BA26" i="20"/>
  <c r="DD26" i="20"/>
  <c r="CC26" i="20"/>
  <c r="CY26" i="20"/>
  <c r="BR26" i="20"/>
  <c r="BL26" i="20"/>
  <c r="BG26" i="20"/>
  <c r="CN26" i="20"/>
  <c r="CH26" i="20"/>
  <c r="AB28" i="9"/>
  <c r="AF28" i="9" s="1"/>
  <c r="AQ573" i="8"/>
  <c r="DD16" i="22"/>
  <c r="CH16" i="22"/>
  <c r="BL16" i="22"/>
  <c r="CY16" i="22"/>
  <c r="BW16" i="22"/>
  <c r="CC16" i="22"/>
  <c r="BR16" i="22"/>
  <c r="CS16" i="22"/>
  <c r="CN16" i="22"/>
  <c r="BG16" i="22"/>
  <c r="BA16" i="22"/>
  <c r="DD16" i="20"/>
  <c r="CH16" i="20"/>
  <c r="BL16" i="20"/>
  <c r="CC16" i="20"/>
  <c r="BA16" i="20"/>
  <c r="CY16" i="20"/>
  <c r="BW16" i="20"/>
  <c r="CS16" i="20"/>
  <c r="CN16" i="20"/>
  <c r="BR16" i="20"/>
  <c r="BG16" i="20"/>
  <c r="GC18" i="20"/>
  <c r="FG18" i="20"/>
  <c r="GN18" i="20"/>
  <c r="FL18" i="20"/>
  <c r="GH18" i="20"/>
  <c r="FA18" i="20"/>
  <c r="FW18" i="20"/>
  <c r="FR18" i="20"/>
  <c r="EV18" i="20"/>
  <c r="GS18" i="20"/>
  <c r="EP18" i="20"/>
  <c r="AB32" i="9"/>
  <c r="AF32" i="9" s="1"/>
  <c r="AQ576" i="8"/>
  <c r="AQ558" i="8" s="1"/>
  <c r="CY34" i="21"/>
  <c r="CC34" i="21"/>
  <c r="BG34" i="21"/>
  <c r="CN34" i="21"/>
  <c r="BL34" i="21"/>
  <c r="CH34" i="21"/>
  <c r="BA34" i="21"/>
  <c r="BW34" i="21"/>
  <c r="BR34" i="21"/>
  <c r="DD34" i="21"/>
  <c r="CS34" i="21"/>
  <c r="FO25" i="18"/>
  <c r="ES25" i="18"/>
  <c r="DW25" i="18"/>
  <c r="FJ25" i="18"/>
  <c r="EN25" i="18"/>
  <c r="DR25" i="18"/>
  <c r="FD25" i="18"/>
  <c r="DL25" i="18"/>
  <c r="EY25" i="18"/>
  <c r="EH25" i="18"/>
  <c r="EC25" i="18"/>
  <c r="AB58" i="9"/>
  <c r="AF58" i="9" s="1"/>
  <c r="AI714" i="8"/>
  <c r="P714" i="8" s="1"/>
  <c r="DD12" i="22"/>
  <c r="CH12" i="22"/>
  <c r="BL12" i="22"/>
  <c r="CC12" i="22"/>
  <c r="BA12" i="22"/>
  <c r="CN12" i="22"/>
  <c r="BW12" i="22"/>
  <c r="CY12" i="22"/>
  <c r="CS12" i="22"/>
  <c r="BR12" i="22"/>
  <c r="BG12" i="22"/>
  <c r="GC16" i="20"/>
  <c r="FG16" i="20"/>
  <c r="GS16" i="20"/>
  <c r="FR16" i="20"/>
  <c r="EP16" i="20"/>
  <c r="GN16" i="20"/>
  <c r="FL16" i="20"/>
  <c r="GH16" i="20"/>
  <c r="FW16" i="20"/>
  <c r="FA16" i="20"/>
  <c r="EV16" i="20"/>
  <c r="AC25" i="9"/>
  <c r="AG25" i="9" s="1"/>
  <c r="D18" i="31"/>
  <c r="G180" i="11"/>
  <c r="G65" i="11"/>
  <c r="J17" i="9" s="1"/>
  <c r="K17" i="9" s="1"/>
  <c r="AA17" i="9" s="1"/>
  <c r="AE17" i="9" s="1"/>
  <c r="J411" i="11"/>
  <c r="E399" i="11"/>
  <c r="E289" i="11"/>
  <c r="K241" i="11"/>
  <c r="K113" i="29" s="1"/>
  <c r="K115" i="29" s="1"/>
  <c r="AK141" i="9"/>
  <c r="J81" i="11"/>
  <c r="G16" i="11"/>
  <c r="F15" i="9" s="1"/>
  <c r="I15" i="9" s="1"/>
  <c r="CY20" i="21"/>
  <c r="CC20" i="21"/>
  <c r="BG20" i="21"/>
  <c r="DD20" i="21"/>
  <c r="BW20" i="21"/>
  <c r="CS20" i="21"/>
  <c r="BR20" i="21"/>
  <c r="CN20" i="21"/>
  <c r="CH20" i="21"/>
  <c r="BL20" i="21"/>
  <c r="BA20" i="21"/>
  <c r="CS17" i="20"/>
  <c r="BW17" i="20"/>
  <c r="BA17" i="20"/>
  <c r="DD17" i="20"/>
  <c r="CC17" i="20"/>
  <c r="CY17" i="20"/>
  <c r="BR17" i="20"/>
  <c r="CN17" i="20"/>
  <c r="CH17" i="20"/>
  <c r="BL17" i="20"/>
  <c r="BG17" i="20"/>
  <c r="DD14" i="19"/>
  <c r="CH14" i="19"/>
  <c r="BL14" i="19"/>
  <c r="CY14" i="19"/>
  <c r="BW14" i="19"/>
  <c r="CS14" i="19"/>
  <c r="BR14" i="19"/>
  <c r="CN14" i="19"/>
  <c r="CC14" i="19"/>
  <c r="BG14" i="19"/>
  <c r="BA14" i="19"/>
  <c r="DD30" i="21"/>
  <c r="CH30" i="21"/>
  <c r="BL30" i="21"/>
  <c r="CS30" i="21"/>
  <c r="BR30" i="21"/>
  <c r="CN30" i="21"/>
  <c r="BG30" i="21"/>
  <c r="CC30" i="21"/>
  <c r="BW30" i="21"/>
  <c r="BA30" i="21"/>
  <c r="CY30" i="21"/>
  <c r="CS9" i="20"/>
  <c r="BW9" i="20"/>
  <c r="BA9" i="20"/>
  <c r="DD9" i="20"/>
  <c r="CC9" i="20"/>
  <c r="CY9" i="20"/>
  <c r="BR9" i="20"/>
  <c r="BL9" i="20"/>
  <c r="BG9" i="20"/>
  <c r="CN9" i="20"/>
  <c r="CH9" i="20"/>
  <c r="CY30" i="19"/>
  <c r="CC30" i="19"/>
  <c r="BG30" i="19"/>
  <c r="CS30" i="19"/>
  <c r="BR30" i="19"/>
  <c r="CN30" i="19"/>
  <c r="BL30" i="19"/>
  <c r="CH30" i="19"/>
  <c r="BW30" i="19"/>
  <c r="BA30" i="19"/>
  <c r="DD30" i="19"/>
  <c r="CY25" i="18"/>
  <c r="CC25" i="18"/>
  <c r="BG25" i="18"/>
  <c r="CS25" i="18"/>
  <c r="BW25" i="18"/>
  <c r="BA25" i="18"/>
  <c r="BR25" i="18"/>
  <c r="DD25" i="18"/>
  <c r="BL25" i="18"/>
  <c r="CN25" i="18"/>
  <c r="CH25" i="18"/>
  <c r="FJ17" i="20"/>
  <c r="EN17" i="20"/>
  <c r="DR17" i="20"/>
  <c r="FO17" i="20"/>
  <c r="EH17" i="20"/>
  <c r="FD17" i="20"/>
  <c r="EC17" i="20"/>
  <c r="EY17" i="20"/>
  <c r="ES17" i="20"/>
  <c r="DW17" i="20"/>
  <c r="DL17" i="20"/>
  <c r="GC8" i="20"/>
  <c r="FG8" i="20"/>
  <c r="GS8" i="20"/>
  <c r="FR8" i="20"/>
  <c r="EP8" i="20"/>
  <c r="GN8" i="20"/>
  <c r="FL8" i="20"/>
  <c r="FA8" i="20"/>
  <c r="EV8" i="20"/>
  <c r="GH8" i="20"/>
  <c r="FW8" i="20"/>
  <c r="GH26" i="18"/>
  <c r="FL26" i="18"/>
  <c r="EP26" i="18"/>
  <c r="GC26" i="18"/>
  <c r="FG26" i="18"/>
  <c r="GS26" i="18"/>
  <c r="FA26" i="18"/>
  <c r="GN26" i="18"/>
  <c r="EV26" i="18"/>
  <c r="FW26" i="18"/>
  <c r="FR26" i="18"/>
  <c r="CS7" i="19"/>
  <c r="BW7" i="19"/>
  <c r="BA7" i="19"/>
  <c r="CN7" i="19"/>
  <c r="BR7" i="19"/>
  <c r="DD7" i="19"/>
  <c r="BL7" i="19"/>
  <c r="CY7" i="19"/>
  <c r="BG7" i="19"/>
  <c r="CH7" i="19"/>
  <c r="CC7" i="19"/>
  <c r="K165" i="11"/>
  <c r="K84" i="29" s="1"/>
  <c r="G396" i="11"/>
  <c r="L191" i="9" s="1"/>
  <c r="N191" i="9" s="1"/>
  <c r="AF191" i="9" s="1"/>
  <c r="EH22" i="26" s="1"/>
  <c r="G153" i="11"/>
  <c r="C171" i="7" s="1"/>
  <c r="C172" i="7" s="1"/>
  <c r="K300" i="11"/>
  <c r="CY10" i="22"/>
  <c r="CC10" i="22"/>
  <c r="BG10" i="22"/>
  <c r="CH10" i="22"/>
  <c r="BA10" i="22"/>
  <c r="DD10" i="22"/>
  <c r="BR10" i="22"/>
  <c r="CS10" i="22"/>
  <c r="BL10" i="22"/>
  <c r="CN10" i="22"/>
  <c r="BW10" i="22"/>
  <c r="CN30" i="17"/>
  <c r="BR30" i="17"/>
  <c r="DD30" i="17"/>
  <c r="CH30" i="17"/>
  <c r="BL30" i="17"/>
  <c r="CC30" i="17"/>
  <c r="BW30" i="17"/>
  <c r="CY30" i="17"/>
  <c r="BG30" i="17"/>
  <c r="CS30" i="17"/>
  <c r="BA30" i="17"/>
  <c r="GC32" i="24"/>
  <c r="FG32" i="24"/>
  <c r="GH32" i="24"/>
  <c r="FA32" i="24"/>
  <c r="GN32" i="24"/>
  <c r="EV32" i="24"/>
  <c r="FR32" i="24"/>
  <c r="FL32" i="24"/>
  <c r="GS32" i="24"/>
  <c r="EP32" i="24"/>
  <c r="FW32" i="24"/>
  <c r="CS32" i="21"/>
  <c r="BW32" i="21"/>
  <c r="BA32" i="21"/>
  <c r="CN32" i="21"/>
  <c r="BL32" i="21"/>
  <c r="CH32" i="21"/>
  <c r="BG32" i="21"/>
  <c r="CC32" i="21"/>
  <c r="BR32" i="21"/>
  <c r="DD32" i="21"/>
  <c r="CY32" i="21"/>
  <c r="AB46" i="9"/>
  <c r="AF46" i="9" s="1"/>
  <c r="AI702" i="8"/>
  <c r="P702" i="8" s="1"/>
  <c r="DW9" i="24"/>
  <c r="DA9" i="24"/>
  <c r="CE9" i="24"/>
  <c r="DL9" i="24"/>
  <c r="CJ9" i="24"/>
  <c r="EC9" i="24"/>
  <c r="CP9" i="24"/>
  <c r="CU9" i="24"/>
  <c r="EH9" i="24"/>
  <c r="DR9" i="24"/>
  <c r="DF9" i="24"/>
  <c r="CS29" i="21"/>
  <c r="BW29" i="21"/>
  <c r="BA29" i="21"/>
  <c r="CY29" i="21"/>
  <c r="BR29" i="21"/>
  <c r="CN29" i="21"/>
  <c r="BL29" i="21"/>
  <c r="CH29" i="21"/>
  <c r="CC29" i="21"/>
  <c r="BG29" i="21"/>
  <c r="DD29" i="21"/>
  <c r="AB53" i="9"/>
  <c r="AF53" i="9" s="1"/>
  <c r="AI709" i="8"/>
  <c r="P709" i="8" s="1"/>
  <c r="GN9" i="24"/>
  <c r="FR9" i="24"/>
  <c r="EV9" i="24"/>
  <c r="FW9" i="24"/>
  <c r="EP9" i="24"/>
  <c r="FL9" i="24"/>
  <c r="GS9" i="24"/>
  <c r="FA9" i="24"/>
  <c r="GH9" i="24"/>
  <c r="GC9" i="24"/>
  <c r="FG9" i="24"/>
  <c r="CS11" i="20"/>
  <c r="BW11" i="20"/>
  <c r="BA11" i="20"/>
  <c r="CY11" i="20"/>
  <c r="BR11" i="20"/>
  <c r="CN11" i="20"/>
  <c r="BL11" i="20"/>
  <c r="BG11" i="20"/>
  <c r="DD11" i="20"/>
  <c r="CH11" i="20"/>
  <c r="CC11" i="20"/>
  <c r="K153" i="11"/>
  <c r="D171" i="7" s="1"/>
  <c r="D172" i="7" s="1"/>
  <c r="G266" i="11"/>
  <c r="AP1446" i="8"/>
  <c r="K171" i="11"/>
  <c r="L7" i="7" s="1"/>
  <c r="L10" i="7" s="1"/>
  <c r="Q61" i="9" s="1"/>
  <c r="S61" i="9" s="1"/>
  <c r="X61" i="9" s="1"/>
  <c r="K199" i="11"/>
  <c r="D189" i="7" s="1"/>
  <c r="D191" i="7" s="1"/>
  <c r="Q145" i="9" s="1"/>
  <c r="S145" i="9" s="1"/>
  <c r="X145" i="9" s="1"/>
  <c r="K56" i="11"/>
  <c r="T9" i="9" s="1"/>
  <c r="U9" i="9" s="1"/>
  <c r="M385" i="8"/>
  <c r="G227" i="11"/>
  <c r="G172" i="11"/>
  <c r="E29" i="28" s="1"/>
  <c r="G29" i="28" s="1"/>
  <c r="Q29" i="28" s="1"/>
  <c r="AQ4" i="20"/>
  <c r="AQ4" i="22"/>
  <c r="BW24" i="22" s="1"/>
  <c r="BW5" i="23" s="1"/>
  <c r="AQ4" i="21"/>
  <c r="AQ4" i="19"/>
  <c r="G254" i="11"/>
  <c r="G230" i="11"/>
  <c r="F100" i="9" s="1"/>
  <c r="I100" i="9" s="1"/>
  <c r="N100" i="9" s="1"/>
  <c r="G193" i="11"/>
  <c r="K43" i="7" s="1"/>
  <c r="K45" i="7" s="1"/>
  <c r="G77" i="11"/>
  <c r="C9" i="28" s="1"/>
  <c r="G286" i="11"/>
  <c r="G209" i="11"/>
  <c r="D108" i="11"/>
  <c r="G215" i="11"/>
  <c r="C211" i="7"/>
  <c r="C212" i="7" s="1"/>
  <c r="L198" i="9" s="1"/>
  <c r="N198" i="9" s="1"/>
  <c r="AF198" i="9" s="1"/>
  <c r="CU29" i="26" s="1"/>
  <c r="M359" i="8"/>
  <c r="K230" i="11"/>
  <c r="P100" i="9" s="1"/>
  <c r="S100" i="9" s="1"/>
  <c r="X100" i="9" s="1"/>
  <c r="AC100" i="9" s="1"/>
  <c r="AG100" i="9" s="1"/>
  <c r="K267" i="11"/>
  <c r="M43" i="7"/>
  <c r="M45" i="7" s="1"/>
  <c r="AS20" i="9"/>
  <c r="V153" i="9"/>
  <c r="X153" i="9" s="1"/>
  <c r="D60" i="31" s="1"/>
  <c r="K27" i="29"/>
  <c r="K29" i="29" s="1"/>
  <c r="L43" i="7"/>
  <c r="L45" i="7" s="1"/>
  <c r="M1488" i="8"/>
  <c r="AP1488" i="8" s="1"/>
  <c r="E211" i="7"/>
  <c r="E212" i="7" s="1"/>
  <c r="AQ198" i="9" s="1"/>
  <c r="AS198" i="9" s="1"/>
  <c r="AS197" i="9" s="1"/>
  <c r="AS193" i="9" s="1"/>
  <c r="AK93" i="9"/>
  <c r="AN93" i="9" s="1"/>
  <c r="AS93" i="9" s="1"/>
  <c r="M1477" i="8"/>
  <c r="AP1477" i="8" s="1"/>
  <c r="K247" i="11"/>
  <c r="K121" i="29" s="1"/>
  <c r="K123" i="29" s="1"/>
  <c r="J263" i="11"/>
  <c r="AG171" i="9"/>
  <c r="FR29" i="25" s="1"/>
  <c r="K397" i="11"/>
  <c r="V192" i="9" s="1"/>
  <c r="X192" i="9" s="1"/>
  <c r="AG192" i="9" s="1"/>
  <c r="K384" i="11"/>
  <c r="K362" i="11"/>
  <c r="G56" i="11"/>
  <c r="J9" i="9" s="1"/>
  <c r="K9" i="9" s="1"/>
  <c r="AA9" i="9" s="1"/>
  <c r="AE9" i="9" s="1"/>
  <c r="CH20" i="17" s="1"/>
  <c r="X229" i="8"/>
  <c r="K114" i="7"/>
  <c r="AF1181" i="8"/>
  <c r="K55" i="7"/>
  <c r="K57" i="7" s="1"/>
  <c r="G80" i="9" s="1"/>
  <c r="I80" i="9" s="1"/>
  <c r="Z80" i="9" s="1"/>
  <c r="AD80" i="9" s="1"/>
  <c r="CN21" i="22" s="1"/>
  <c r="G182" i="11"/>
  <c r="L173" i="9"/>
  <c r="N173" i="9" s="1"/>
  <c r="AF173" i="9" s="1"/>
  <c r="DL31" i="25" s="1"/>
  <c r="G46" i="11"/>
  <c r="C26" i="29" s="1"/>
  <c r="C27" i="29" s="1"/>
  <c r="AT252" i="8"/>
  <c r="J271" i="11"/>
  <c r="K281" i="11"/>
  <c r="K251" i="11"/>
  <c r="L179" i="7" s="1"/>
  <c r="L184" i="7" s="1"/>
  <c r="BD12" i="10"/>
  <c r="K337" i="11"/>
  <c r="K297" i="11"/>
  <c r="K287" i="11"/>
  <c r="V167" i="9" s="1"/>
  <c r="X167" i="9" s="1"/>
  <c r="AG167" i="9" s="1"/>
  <c r="EP25" i="25" s="1"/>
  <c r="H50" i="11"/>
  <c r="I170" i="11"/>
  <c r="J5" i="11"/>
  <c r="G268" i="11"/>
  <c r="L159" i="9" s="1"/>
  <c r="N159" i="9" s="1"/>
  <c r="C66" i="31" s="1"/>
  <c r="G145" i="11"/>
  <c r="J62" i="29" s="1"/>
  <c r="J65" i="29" s="1"/>
  <c r="D50" i="11"/>
  <c r="G166" i="11"/>
  <c r="K118" i="7" s="1"/>
  <c r="G173" i="11"/>
  <c r="J7" i="29" s="1"/>
  <c r="J9" i="29" s="1"/>
  <c r="G287" i="11"/>
  <c r="G281" i="11"/>
  <c r="L164" i="9" s="1"/>
  <c r="G283" i="11"/>
  <c r="F196" i="11"/>
  <c r="G192" i="11"/>
  <c r="C185" i="7" s="1"/>
  <c r="C187" i="7" s="1"/>
  <c r="G136" i="9" s="1"/>
  <c r="I136" i="9" s="1"/>
  <c r="N136" i="9" s="1"/>
  <c r="AB136" i="9" s="1"/>
  <c r="AF136" i="9" s="1"/>
  <c r="DR22" i="24" s="1"/>
  <c r="G154" i="11"/>
  <c r="C176" i="7" s="1"/>
  <c r="C177" i="7" s="1"/>
  <c r="F86" i="11"/>
  <c r="L196" i="9"/>
  <c r="N196" i="9" s="1"/>
  <c r="AF196" i="9" s="1"/>
  <c r="DL27" i="26" s="1"/>
  <c r="H364" i="11"/>
  <c r="K94" i="11"/>
  <c r="E116" i="7"/>
  <c r="E118" i="7" s="1"/>
  <c r="AL129" i="9" s="1"/>
  <c r="AN129" i="9" s="1"/>
  <c r="AS129" i="9" s="1"/>
  <c r="H403" i="11"/>
  <c r="I156" i="11"/>
  <c r="I5" i="11"/>
  <c r="K141" i="29"/>
  <c r="K144" i="29" s="1"/>
  <c r="L197" i="7"/>
  <c r="L202" i="7" s="1"/>
  <c r="P72" i="9"/>
  <c r="S72" i="9" s="1"/>
  <c r="X72" i="9" s="1"/>
  <c r="AC72" i="9" s="1"/>
  <c r="AG72" i="9" s="1"/>
  <c r="K322" i="11"/>
  <c r="K312" i="11"/>
  <c r="L157" i="7"/>
  <c r="L159" i="7" s="1"/>
  <c r="Q140" i="9" s="1"/>
  <c r="S140" i="9" s="1"/>
  <c r="X140" i="9" s="1"/>
  <c r="AC140" i="9" s="1"/>
  <c r="AG140" i="9" s="1"/>
  <c r="K84" i="11"/>
  <c r="P37" i="9" s="1"/>
  <c r="S37" i="9" s="1"/>
  <c r="P20" i="9"/>
  <c r="S20" i="9" s="1"/>
  <c r="D4" i="29"/>
  <c r="D5" i="29" s="1"/>
  <c r="D117" i="29"/>
  <c r="D119" i="29" s="1"/>
  <c r="K401" i="11"/>
  <c r="K347" i="11"/>
  <c r="V196" i="9"/>
  <c r="X196" i="9" s="1"/>
  <c r="AG196" i="9" s="1"/>
  <c r="P80" i="28"/>
  <c r="R80" i="28" s="1"/>
  <c r="GH23" i="25"/>
  <c r="FL23" i="25"/>
  <c r="EP23" i="25"/>
  <c r="GN23" i="25"/>
  <c r="FG23" i="25"/>
  <c r="GC23" i="25"/>
  <c r="FA23" i="25"/>
  <c r="FW23" i="25"/>
  <c r="EV23" i="25"/>
  <c r="GS23" i="25"/>
  <c r="FR23" i="25"/>
  <c r="K125" i="29"/>
  <c r="K127" i="29" s="1"/>
  <c r="F94" i="29"/>
  <c r="D95" i="29" s="1"/>
  <c r="K180" i="11"/>
  <c r="L3" i="7"/>
  <c r="L5" i="7" s="1"/>
  <c r="K3" i="29"/>
  <c r="K5" i="29" s="1"/>
  <c r="V190" i="9"/>
  <c r="X190" i="9" s="1"/>
  <c r="AG190" i="9" s="1"/>
  <c r="P75" i="28"/>
  <c r="R75" i="28" s="1"/>
  <c r="D112" i="7"/>
  <c r="D82" i="29"/>
  <c r="D45" i="7"/>
  <c r="D46" i="7" s="1"/>
  <c r="D52" i="29"/>
  <c r="D53" i="29" s="1"/>
  <c r="N11" i="28" s="1"/>
  <c r="N10" i="28" s="1"/>
  <c r="GS26" i="17"/>
  <c r="FW26" i="17"/>
  <c r="FA26" i="17"/>
  <c r="GN26" i="17"/>
  <c r="FR26" i="17"/>
  <c r="EV26" i="17"/>
  <c r="GH26" i="17"/>
  <c r="FL26" i="17"/>
  <c r="EP26" i="17"/>
  <c r="GC26" i="17"/>
  <c r="FG26" i="17"/>
  <c r="D211" i="7"/>
  <c r="D212" i="7" s="1"/>
  <c r="V198" i="9" s="1"/>
  <c r="X198" i="9" s="1"/>
  <c r="X197" i="9" s="1"/>
  <c r="D82" i="31" s="1"/>
  <c r="D142" i="31" s="1"/>
  <c r="G24" i="2" s="1"/>
  <c r="P81" i="28"/>
  <c r="R81" i="28" s="1"/>
  <c r="V161" i="9"/>
  <c r="X161" i="9" s="1"/>
  <c r="D155" i="29"/>
  <c r="D156" i="29" s="1"/>
  <c r="P30" i="9"/>
  <c r="D22" i="29"/>
  <c r="D23" i="29" s="1"/>
  <c r="V173" i="9"/>
  <c r="X173" i="9" s="1"/>
  <c r="AG173" i="9" s="1"/>
  <c r="P66" i="28"/>
  <c r="R66" i="28" s="1"/>
  <c r="I246" i="11"/>
  <c r="GN29" i="25"/>
  <c r="FL29" i="25"/>
  <c r="EV29" i="25"/>
  <c r="V208" i="9"/>
  <c r="X208" i="9" s="1"/>
  <c r="AG208" i="9" s="1"/>
  <c r="EV22" i="21"/>
  <c r="FL22" i="21"/>
  <c r="EP22" i="21"/>
  <c r="GC22" i="21"/>
  <c r="FG22" i="21"/>
  <c r="GS22" i="21"/>
  <c r="D403" i="11"/>
  <c r="F141" i="11"/>
  <c r="G198" i="11"/>
  <c r="K51" i="7" s="1"/>
  <c r="K53" i="7" s="1"/>
  <c r="F162" i="11"/>
  <c r="AC218" i="8"/>
  <c r="AI12" i="10"/>
  <c r="G33" i="11"/>
  <c r="C14" i="29" s="1"/>
  <c r="C15" i="29" s="1"/>
  <c r="D15" i="11"/>
  <c r="G383" i="11"/>
  <c r="E278" i="11"/>
  <c r="G341" i="11"/>
  <c r="L207" i="9" s="1"/>
  <c r="N207" i="9" s="1"/>
  <c r="AF207" i="9" s="1"/>
  <c r="DL11" i="27" s="1"/>
  <c r="G299" i="11"/>
  <c r="AH1145" i="8" s="1"/>
  <c r="F295" i="11"/>
  <c r="G292" i="11"/>
  <c r="G252" i="11"/>
  <c r="J137" i="29" s="1"/>
  <c r="J139" i="29" s="1"/>
  <c r="BB12" i="10"/>
  <c r="G362" i="11"/>
  <c r="E70" i="11"/>
  <c r="G100" i="11"/>
  <c r="CY23" i="19"/>
  <c r="CC23" i="19"/>
  <c r="BG23" i="19"/>
  <c r="CN23" i="19"/>
  <c r="BL23" i="19"/>
  <c r="CH23" i="19"/>
  <c r="BA23" i="19"/>
  <c r="CS23" i="19"/>
  <c r="DD23" i="19"/>
  <c r="BW23" i="19"/>
  <c r="BR23" i="19"/>
  <c r="DF32" i="26"/>
  <c r="K126" i="7"/>
  <c r="N126" i="7" s="1"/>
  <c r="K127" i="7" s="1"/>
  <c r="J96" i="29"/>
  <c r="F403" i="11"/>
  <c r="L208" i="9"/>
  <c r="N208" i="9" s="1"/>
  <c r="AF208" i="9" s="1"/>
  <c r="G88" i="28"/>
  <c r="Q88" i="28" s="1"/>
  <c r="E357" i="11"/>
  <c r="E315" i="11"/>
  <c r="E246" i="11"/>
  <c r="K157" i="7"/>
  <c r="K159" i="7" s="1"/>
  <c r="G140" i="9" s="1"/>
  <c r="I140" i="9" s="1"/>
  <c r="N140" i="9" s="1"/>
  <c r="AB140" i="9" s="1"/>
  <c r="AF140" i="9" s="1"/>
  <c r="J113" i="29"/>
  <c r="J115" i="29" s="1"/>
  <c r="C120" i="7"/>
  <c r="C90" i="29"/>
  <c r="DD26" i="19"/>
  <c r="CH26" i="19"/>
  <c r="BL26" i="19"/>
  <c r="CC26" i="19"/>
  <c r="BA26" i="19"/>
  <c r="CY26" i="19"/>
  <c r="BW26" i="19"/>
  <c r="CN26" i="19"/>
  <c r="CS26" i="19"/>
  <c r="BR26" i="19"/>
  <c r="BG26" i="19"/>
  <c r="C32" i="7"/>
  <c r="C35" i="7" s="1"/>
  <c r="L16" i="9" s="1"/>
  <c r="M16" i="9" s="1"/>
  <c r="C181" i="7"/>
  <c r="C183" i="7" s="1"/>
  <c r="C117" i="29"/>
  <c r="C119" i="29" s="1"/>
  <c r="CN24" i="19"/>
  <c r="BR24" i="19"/>
  <c r="CH24" i="19"/>
  <c r="BG24" i="19"/>
  <c r="DD24" i="19"/>
  <c r="CC24" i="19"/>
  <c r="BA24" i="19"/>
  <c r="CS24" i="19"/>
  <c r="CY24" i="19"/>
  <c r="BW24" i="19"/>
  <c r="BL24" i="19"/>
  <c r="AT216" i="8"/>
  <c r="G78" i="11"/>
  <c r="E9" i="28" s="1"/>
  <c r="G74" i="11"/>
  <c r="C39" i="29" s="1"/>
  <c r="C40" i="29" s="1"/>
  <c r="F20" i="9"/>
  <c r="I20" i="9" s="1"/>
  <c r="Z20" i="9" s="1"/>
  <c r="AD20" i="9" s="1"/>
  <c r="C4" i="29"/>
  <c r="C5" i="29" s="1"/>
  <c r="J125" i="29"/>
  <c r="J127" i="29" s="1"/>
  <c r="K171" i="7"/>
  <c r="K173" i="7" s="1"/>
  <c r="C82" i="29"/>
  <c r="C112" i="7"/>
  <c r="E403" i="11"/>
  <c r="F380" i="11"/>
  <c r="F357" i="11"/>
  <c r="F339" i="11"/>
  <c r="G324" i="11"/>
  <c r="F278" i="11"/>
  <c r="K175" i="7"/>
  <c r="K177" i="7" s="1"/>
  <c r="J129" i="29"/>
  <c r="J131" i="29" s="1"/>
  <c r="G275" i="11"/>
  <c r="AH1144" i="8" s="1"/>
  <c r="G244" i="11"/>
  <c r="J117" i="29" s="1"/>
  <c r="J119" i="29" s="1"/>
  <c r="DR12" i="23"/>
  <c r="CU12" i="23"/>
  <c r="EH12" i="23"/>
  <c r="DF12" i="23"/>
  <c r="EC12" i="23"/>
  <c r="DW12" i="23"/>
  <c r="D263" i="11"/>
  <c r="F156" i="11"/>
  <c r="K78" i="7"/>
  <c r="K82" i="7" s="1"/>
  <c r="J58" i="29"/>
  <c r="J60" i="29" s="1"/>
  <c r="C145" i="7"/>
  <c r="C147" i="7" s="1"/>
  <c r="C109" i="29"/>
  <c r="C111" i="29" s="1"/>
  <c r="G84" i="11"/>
  <c r="F37" i="9" s="1"/>
  <c r="I37" i="9" s="1"/>
  <c r="Z37" i="9" s="1"/>
  <c r="AD37" i="9" s="1"/>
  <c r="F30" i="9"/>
  <c r="C22" i="29"/>
  <c r="C23" i="29" s="1"/>
  <c r="K22" i="7"/>
  <c r="K24" i="7" s="1"/>
  <c r="J11" i="29"/>
  <c r="J13" i="29" s="1"/>
  <c r="D148" i="11"/>
  <c r="F35" i="11"/>
  <c r="EC29" i="25"/>
  <c r="DF29" i="25"/>
  <c r="CJ29" i="25"/>
  <c r="DW29" i="25"/>
  <c r="CU29" i="25"/>
  <c r="EH29" i="25"/>
  <c r="CP29" i="25"/>
  <c r="DR29" i="25"/>
  <c r="CE29" i="25"/>
  <c r="DA29" i="25"/>
  <c r="DL29" i="25"/>
  <c r="L84" i="29"/>
  <c r="J85" i="29" s="1"/>
  <c r="K110" i="7"/>
  <c r="N110" i="7" s="1"/>
  <c r="J80" i="29"/>
  <c r="C44" i="29"/>
  <c r="C46" i="29" s="1"/>
  <c r="C86" i="7"/>
  <c r="C90" i="7" s="1"/>
  <c r="F411" i="11"/>
  <c r="G394" i="11"/>
  <c r="F388" i="11"/>
  <c r="E380" i="11"/>
  <c r="G337" i="11"/>
  <c r="K204" i="7"/>
  <c r="K206" i="7" s="1"/>
  <c r="J146" i="29"/>
  <c r="J150" i="29" s="1"/>
  <c r="L161" i="9"/>
  <c r="N161" i="9" s="1"/>
  <c r="C155" i="29"/>
  <c r="C156" i="29" s="1"/>
  <c r="G251" i="11"/>
  <c r="G274" i="11"/>
  <c r="G189" i="11"/>
  <c r="C45" i="7"/>
  <c r="C46" i="7" s="1"/>
  <c r="L24" i="9" s="1"/>
  <c r="M24" i="9" s="1"/>
  <c r="C52" i="29"/>
  <c r="C53" i="29" s="1"/>
  <c r="E11" i="28" s="1"/>
  <c r="E10" i="28" s="1"/>
  <c r="CJ29" i="26"/>
  <c r="DL29" i="26"/>
  <c r="DW29" i="26"/>
  <c r="CP29" i="26"/>
  <c r="DR29" i="26"/>
  <c r="EH29" i="26"/>
  <c r="DA29" i="26"/>
  <c r="H214" i="11"/>
  <c r="I70" i="11"/>
  <c r="K33" i="11"/>
  <c r="AO469" i="8" s="1"/>
  <c r="AO488" i="8" s="1"/>
  <c r="K344" i="11"/>
  <c r="K354" i="11"/>
  <c r="P52" i="28" s="1"/>
  <c r="K333" i="11"/>
  <c r="K343" i="11"/>
  <c r="K317" i="11"/>
  <c r="J295" i="11"/>
  <c r="J185" i="11"/>
  <c r="K88" i="11"/>
  <c r="I148" i="11"/>
  <c r="K376" i="11"/>
  <c r="K413" i="11"/>
  <c r="P76" i="28" s="1"/>
  <c r="R76" i="28" s="1"/>
  <c r="K373" i="11"/>
  <c r="AO1184" i="8" s="1"/>
  <c r="K369" i="11"/>
  <c r="J364" i="11"/>
  <c r="J141" i="11"/>
  <c r="I41" i="11"/>
  <c r="J196" i="11"/>
  <c r="J70" i="11"/>
  <c r="H380" i="11"/>
  <c r="J339" i="11"/>
  <c r="V201" i="9"/>
  <c r="X201" i="9" s="1"/>
  <c r="AG201" i="9" s="1"/>
  <c r="J315" i="11"/>
  <c r="H271" i="11"/>
  <c r="I177" i="11"/>
  <c r="I86" i="11"/>
  <c r="K78" i="11"/>
  <c r="N9" i="28" s="1"/>
  <c r="K74" i="11"/>
  <c r="D39" i="29" s="1"/>
  <c r="D40" i="29" s="1"/>
  <c r="K61" i="11"/>
  <c r="M6" i="28" s="1"/>
  <c r="N130" i="7"/>
  <c r="K135" i="7" s="1"/>
  <c r="K136" i="7" s="1"/>
  <c r="G118" i="9" s="1"/>
  <c r="I118" i="9" s="1"/>
  <c r="N118" i="9" s="1"/>
  <c r="AB118" i="9" s="1"/>
  <c r="AF118" i="9" s="1"/>
  <c r="F12" i="9"/>
  <c r="I12" i="9" s="1"/>
  <c r="D416" i="11"/>
  <c r="G417" i="11"/>
  <c r="G416" i="11" s="1"/>
  <c r="K394" i="11"/>
  <c r="E216" i="7"/>
  <c r="E217" i="7" s="1"/>
  <c r="AQ180" i="9" s="1"/>
  <c r="AS180" i="9" s="1"/>
  <c r="AS179" i="9" s="1"/>
  <c r="G408" i="11"/>
  <c r="G391" i="11"/>
  <c r="I399" i="11"/>
  <c r="E339" i="11"/>
  <c r="G342" i="11"/>
  <c r="I411" i="11"/>
  <c r="I403" i="11"/>
  <c r="G359" i="11"/>
  <c r="D357" i="11"/>
  <c r="F371" i="11"/>
  <c r="I364" i="11"/>
  <c r="K328" i="11"/>
  <c r="K327" i="11" s="1"/>
  <c r="H327" i="11"/>
  <c r="K400" i="11"/>
  <c r="G329" i="11"/>
  <c r="I306" i="11"/>
  <c r="H315" i="11"/>
  <c r="E295" i="11"/>
  <c r="K250" i="11"/>
  <c r="M175" i="7"/>
  <c r="M177" i="7" s="1"/>
  <c r="AL137" i="9" s="1"/>
  <c r="K252" i="11"/>
  <c r="M189" i="7"/>
  <c r="M193" i="7" s="1"/>
  <c r="D246" i="11"/>
  <c r="G247" i="11"/>
  <c r="J121" i="29" s="1"/>
  <c r="J123" i="29" s="1"/>
  <c r="AB1433" i="8"/>
  <c r="U1433" i="8"/>
  <c r="G217" i="11"/>
  <c r="F88" i="9" s="1"/>
  <c r="I88" i="9" s="1"/>
  <c r="N88" i="9" s="1"/>
  <c r="AB88" i="9" s="1"/>
  <c r="AF88" i="9" s="1"/>
  <c r="AB1430" i="8"/>
  <c r="AP1430" i="8" s="1"/>
  <c r="I278" i="11"/>
  <c r="I271" i="11"/>
  <c r="I233" i="11"/>
  <c r="K217" i="11"/>
  <c r="P88" i="9" s="1"/>
  <c r="S88" i="9" s="1"/>
  <c r="X88" i="9" s="1"/>
  <c r="AC88" i="9" s="1"/>
  <c r="AG88" i="9" s="1"/>
  <c r="AK88" i="9"/>
  <c r="AN88" i="9" s="1"/>
  <c r="AS88" i="9" s="1"/>
  <c r="M1474" i="8"/>
  <c r="AP1474" i="8" s="1"/>
  <c r="G248" i="11"/>
  <c r="E40" i="28" s="1"/>
  <c r="G40" i="28" s="1"/>
  <c r="Q40" i="28" s="1"/>
  <c r="T958" i="8"/>
  <c r="U1475" i="8"/>
  <c r="K218" i="11"/>
  <c r="P96" i="9" s="1"/>
  <c r="S96" i="9" s="1"/>
  <c r="X96" i="9" s="1"/>
  <c r="AK96" i="9"/>
  <c r="AN96" i="9" s="1"/>
  <c r="AS96" i="9" s="1"/>
  <c r="M1479" i="8"/>
  <c r="AP1479" i="8" s="1"/>
  <c r="I214" i="11"/>
  <c r="AB1473" i="8"/>
  <c r="G178" i="11"/>
  <c r="E177" i="11"/>
  <c r="K172" i="11"/>
  <c r="N29" i="28" s="1"/>
  <c r="AK86" i="9"/>
  <c r="AN86" i="9" s="1"/>
  <c r="AS86" i="9" s="1"/>
  <c r="M1471" i="8"/>
  <c r="G150" i="11"/>
  <c r="C157" i="7" s="1"/>
  <c r="C158" i="7" s="1"/>
  <c r="E148" i="11"/>
  <c r="K144" i="11"/>
  <c r="M78" i="7"/>
  <c r="M82" i="7" s="1"/>
  <c r="K128" i="11"/>
  <c r="E145" i="7"/>
  <c r="E147" i="7" s="1"/>
  <c r="AK142" i="9" s="1"/>
  <c r="E113" i="11"/>
  <c r="J98" i="11"/>
  <c r="K82" i="11"/>
  <c r="H81" i="11"/>
  <c r="G66" i="11"/>
  <c r="J18" i="9" s="1"/>
  <c r="K18" i="9" s="1"/>
  <c r="AA18" i="9" s="1"/>
  <c r="AE18" i="9" s="1"/>
  <c r="AB313" i="8"/>
  <c r="AB316" i="8" s="1"/>
  <c r="K44" i="11"/>
  <c r="D8" i="7" s="1"/>
  <c r="D9" i="7" s="1"/>
  <c r="E8" i="7"/>
  <c r="E9" i="7" s="1"/>
  <c r="E185" i="11"/>
  <c r="K173" i="11"/>
  <c r="M14" i="7"/>
  <c r="M16" i="7" s="1"/>
  <c r="E271" i="11"/>
  <c r="D207" i="11"/>
  <c r="G208" i="11"/>
  <c r="J43" i="29" s="1"/>
  <c r="J46" i="29" s="1"/>
  <c r="E18" i="28" s="1"/>
  <c r="E17" i="28" s="1"/>
  <c r="F207" i="11"/>
  <c r="K198" i="11"/>
  <c r="M51" i="7"/>
  <c r="M53" i="7" s="1"/>
  <c r="AL78" i="9" s="1"/>
  <c r="AN78" i="9" s="1"/>
  <c r="F177" i="11"/>
  <c r="G174" i="11"/>
  <c r="K18" i="7" s="1"/>
  <c r="K20" i="7" s="1"/>
  <c r="K150" i="11"/>
  <c r="D157" i="7" s="1"/>
  <c r="D158" i="7" s="1"/>
  <c r="E157" i="7"/>
  <c r="E158" i="7" s="1"/>
  <c r="G146" i="11"/>
  <c r="D141" i="11"/>
  <c r="G142" i="11"/>
  <c r="J50" i="29" s="1"/>
  <c r="J52" i="29" s="1"/>
  <c r="K130" i="11"/>
  <c r="D68" i="7" s="1"/>
  <c r="D69" i="7" s="1"/>
  <c r="E68" i="7"/>
  <c r="E69" i="7" s="1"/>
  <c r="K126" i="11"/>
  <c r="N30" i="28" s="1"/>
  <c r="P30" i="28" s="1"/>
  <c r="R30" i="28" s="1"/>
  <c r="AK71" i="9"/>
  <c r="AN71" i="9" s="1"/>
  <c r="AS71" i="9" s="1"/>
  <c r="F113" i="11"/>
  <c r="K110" i="11"/>
  <c r="H108" i="11"/>
  <c r="AK74" i="9"/>
  <c r="AN74" i="9" s="1"/>
  <c r="K101" i="11"/>
  <c r="AQ38" i="9"/>
  <c r="AR38" i="9" s="1"/>
  <c r="K62" i="11"/>
  <c r="AO16" i="9"/>
  <c r="AP16" i="9" s="1"/>
  <c r="R363" i="8"/>
  <c r="K183" i="11"/>
  <c r="K167" i="11"/>
  <c r="M122" i="7"/>
  <c r="E162" i="11"/>
  <c r="H92" i="11"/>
  <c r="AK41" i="9" s="1"/>
  <c r="AN41" i="9" s="1"/>
  <c r="AS41" i="9" s="1"/>
  <c r="K93" i="11"/>
  <c r="G61" i="11"/>
  <c r="D6" i="28" s="1"/>
  <c r="D60" i="11"/>
  <c r="M309" i="8"/>
  <c r="AT253" i="8"/>
  <c r="K43" i="11"/>
  <c r="D4" i="7" s="1"/>
  <c r="D5" i="7" s="1"/>
  <c r="E4" i="7"/>
  <c r="E5" i="7" s="1"/>
  <c r="G31" i="11"/>
  <c r="D29" i="11"/>
  <c r="AH205" i="8"/>
  <c r="J25" i="11"/>
  <c r="H357" i="8"/>
  <c r="K21" i="11"/>
  <c r="P18" i="9" s="1"/>
  <c r="S18" i="9" s="1"/>
  <c r="AB352" i="8"/>
  <c r="AK18" i="9"/>
  <c r="AN18" i="9" s="1"/>
  <c r="K11" i="11"/>
  <c r="P9" i="9" s="1"/>
  <c r="S9" i="9" s="1"/>
  <c r="X9" i="9" s="1"/>
  <c r="AC9" i="9" s="1"/>
  <c r="AG9" i="9" s="1"/>
  <c r="X242" i="8"/>
  <c r="AK9" i="9"/>
  <c r="AN9" i="9" s="1"/>
  <c r="AS9" i="9" s="1"/>
  <c r="G7" i="11"/>
  <c r="E124" i="11"/>
  <c r="T757" i="8"/>
  <c r="G47" i="11"/>
  <c r="G43" i="11"/>
  <c r="C4" i="7" s="1"/>
  <c r="C5" i="7" s="1"/>
  <c r="K17" i="11"/>
  <c r="AK16" i="9"/>
  <c r="AN16" i="9" s="1"/>
  <c r="R352" i="8"/>
  <c r="G13" i="11"/>
  <c r="F10" i="9" s="1"/>
  <c r="I10" i="9" s="1"/>
  <c r="AC205" i="8"/>
  <c r="G122" i="11"/>
  <c r="F15" i="11"/>
  <c r="R303" i="8"/>
  <c r="AT208" i="8"/>
  <c r="AS176" i="9"/>
  <c r="AR2" i="9"/>
  <c r="W2" i="9"/>
  <c r="M2" i="9"/>
  <c r="AS2" i="9"/>
  <c r="N2" i="9"/>
  <c r="X2" i="9"/>
  <c r="H86" i="11"/>
  <c r="G134" i="11"/>
  <c r="T748" i="8" s="1"/>
  <c r="L47" i="7"/>
  <c r="L49" i="7" s="1"/>
  <c r="K149" i="7"/>
  <c r="K150" i="7" s="1"/>
  <c r="D196" i="11"/>
  <c r="Z7" i="9"/>
  <c r="AD7" i="9" s="1"/>
  <c r="H278" i="11"/>
  <c r="P139" i="7"/>
  <c r="M140" i="7" s="1"/>
  <c r="AL54" i="9" s="1"/>
  <c r="AN54" i="9" s="1"/>
  <c r="AS54" i="9" s="1"/>
  <c r="K417" i="11"/>
  <c r="K416" i="11" s="1"/>
  <c r="H416" i="11"/>
  <c r="G382" i="11"/>
  <c r="G400" i="11"/>
  <c r="D399" i="11"/>
  <c r="K393" i="11"/>
  <c r="V191" i="9" s="1"/>
  <c r="X191" i="9" s="1"/>
  <c r="AG191" i="9" s="1"/>
  <c r="J388" i="11"/>
  <c r="D380" i="11"/>
  <c r="G377" i="11"/>
  <c r="J371" i="11"/>
  <c r="E411" i="11"/>
  <c r="G413" i="11"/>
  <c r="K390" i="11"/>
  <c r="P71" i="28" s="1"/>
  <c r="G386" i="11"/>
  <c r="K377" i="11"/>
  <c r="E371" i="11"/>
  <c r="K408" i="11"/>
  <c r="G395" i="11"/>
  <c r="K391" i="11"/>
  <c r="M211" i="7"/>
  <c r="M212" i="7" s="1"/>
  <c r="AQ188" i="9" s="1"/>
  <c r="AS188" i="9" s="1"/>
  <c r="AS187" i="9" s="1"/>
  <c r="K382" i="11"/>
  <c r="G378" i="11"/>
  <c r="G352" i="11"/>
  <c r="G53" i="28" s="1"/>
  <c r="Q53" i="28" s="1"/>
  <c r="D350" i="11"/>
  <c r="G407" i="11"/>
  <c r="H388" i="11"/>
  <c r="K359" i="11"/>
  <c r="G369" i="11"/>
  <c r="K342" i="11"/>
  <c r="G366" i="11"/>
  <c r="D364" i="11"/>
  <c r="G335" i="11"/>
  <c r="F331" i="11"/>
  <c r="H331" i="11"/>
  <c r="H371" i="11"/>
  <c r="K341" i="11"/>
  <c r="V207" i="9" s="1"/>
  <c r="X207" i="9" s="1"/>
  <c r="AG207" i="9" s="1"/>
  <c r="G336" i="11"/>
  <c r="K324" i="11"/>
  <c r="G319" i="11"/>
  <c r="F315" i="11"/>
  <c r="G421" i="11"/>
  <c r="G420" i="11" s="1"/>
  <c r="G307" i="11"/>
  <c r="G64" i="28" s="1"/>
  <c r="Q64" i="28" s="1"/>
  <c r="D306" i="11"/>
  <c r="F306" i="11"/>
  <c r="G301" i="11"/>
  <c r="K308" i="11"/>
  <c r="K299" i="11"/>
  <c r="AO1145" i="8" s="1"/>
  <c r="K292" i="11"/>
  <c r="K289" i="11" s="1"/>
  <c r="K276" i="11"/>
  <c r="K254" i="11"/>
  <c r="M204" i="7"/>
  <c r="M206" i="7" s="1"/>
  <c r="AL132" i="9" s="1"/>
  <c r="J246" i="11"/>
  <c r="D238" i="11"/>
  <c r="G239" i="11"/>
  <c r="J109" i="29" s="1"/>
  <c r="J111" i="29" s="1"/>
  <c r="K227" i="11"/>
  <c r="AK90" i="9"/>
  <c r="M1475" i="8"/>
  <c r="G223" i="11"/>
  <c r="F85" i="9" s="1"/>
  <c r="I85" i="9" s="1"/>
  <c r="N85" i="9" s="1"/>
  <c r="AB85" i="9" s="1"/>
  <c r="AF85" i="9" s="1"/>
  <c r="M1426" i="8"/>
  <c r="AP1426" i="8" s="1"/>
  <c r="G210" i="11"/>
  <c r="C94" i="29" s="1"/>
  <c r="H295" i="11"/>
  <c r="K283" i="11"/>
  <c r="K221" i="11"/>
  <c r="L145" i="7" s="1"/>
  <c r="L146" i="7" s="1"/>
  <c r="M1476" i="8"/>
  <c r="AP1476" i="8" s="1"/>
  <c r="M145" i="7"/>
  <c r="M146" i="7" s="1"/>
  <c r="AL90" i="9" s="1"/>
  <c r="K248" i="11"/>
  <c r="N40" i="28" s="1"/>
  <c r="P40" i="28" s="1"/>
  <c r="R40" i="28" s="1"/>
  <c r="AK116" i="9"/>
  <c r="AN116" i="9" s="1"/>
  <c r="AS116" i="9" s="1"/>
  <c r="AG958" i="8"/>
  <c r="U1431" i="8"/>
  <c r="G216" i="11"/>
  <c r="M1429" i="8"/>
  <c r="G200" i="11"/>
  <c r="K192" i="11"/>
  <c r="D185" i="7" s="1"/>
  <c r="D187" i="7" s="1"/>
  <c r="Q136" i="9" s="1"/>
  <c r="S136" i="9" s="1"/>
  <c r="X136" i="9" s="1"/>
  <c r="AC136" i="9" s="1"/>
  <c r="AG136" i="9" s="1"/>
  <c r="E185" i="7"/>
  <c r="E187" i="7" s="1"/>
  <c r="AL136" i="9" s="1"/>
  <c r="AN136" i="9" s="1"/>
  <c r="AS136" i="9" s="1"/>
  <c r="F170" i="11"/>
  <c r="U1427" i="8"/>
  <c r="K168" i="11"/>
  <c r="M126" i="7"/>
  <c r="K164" i="11"/>
  <c r="M110" i="7"/>
  <c r="G137" i="11"/>
  <c r="D136" i="11"/>
  <c r="F108" i="11"/>
  <c r="K90" i="11"/>
  <c r="P40" i="9" s="1"/>
  <c r="S40" i="9" s="1"/>
  <c r="AK40" i="9"/>
  <c r="AN40" i="9" s="1"/>
  <c r="K75" i="11"/>
  <c r="E40" i="7"/>
  <c r="E42" i="7" s="1"/>
  <c r="AQ21" i="9" s="1"/>
  <c r="AR21" i="9" s="1"/>
  <c r="AR13" i="9" s="1"/>
  <c r="D70" i="11"/>
  <c r="G71" i="11"/>
  <c r="G42" i="11"/>
  <c r="E41" i="11"/>
  <c r="G231" i="11"/>
  <c r="F101" i="9" s="1"/>
  <c r="I101" i="9" s="1"/>
  <c r="N101" i="9" s="1"/>
  <c r="AB101" i="9" s="1"/>
  <c r="AF101" i="9" s="1"/>
  <c r="K189" i="11"/>
  <c r="M30" i="7"/>
  <c r="M32" i="7" s="1"/>
  <c r="H156" i="11"/>
  <c r="AK133" i="9"/>
  <c r="AN133" i="9" s="1"/>
  <c r="AS133" i="9" s="1"/>
  <c r="K157" i="11"/>
  <c r="K145" i="11"/>
  <c r="M86" i="7"/>
  <c r="M91" i="7" s="1"/>
  <c r="H136" i="11"/>
  <c r="K137" i="11"/>
  <c r="E72" i="7"/>
  <c r="E73" i="7" s="1"/>
  <c r="AQ69" i="9" s="1"/>
  <c r="AR69" i="9" s="1"/>
  <c r="AR68" i="9" s="1"/>
  <c r="K208" i="11"/>
  <c r="K43" i="29" s="1"/>
  <c r="K46" i="29" s="1"/>
  <c r="N18" i="28" s="1"/>
  <c r="N17" i="28" s="1"/>
  <c r="H207" i="11"/>
  <c r="M59" i="7"/>
  <c r="M68" i="7" s="1"/>
  <c r="J207" i="11"/>
  <c r="I185" i="11"/>
  <c r="G183" i="11"/>
  <c r="J177" i="11"/>
  <c r="K174" i="11"/>
  <c r="L18" i="7" s="1"/>
  <c r="L20" i="7" s="1"/>
  <c r="M18" i="7"/>
  <c r="M20" i="7" s="1"/>
  <c r="G167" i="11"/>
  <c r="J162" i="11"/>
  <c r="G158" i="11"/>
  <c r="F148" i="11"/>
  <c r="K146" i="11"/>
  <c r="M96" i="7"/>
  <c r="M100" i="7" s="1"/>
  <c r="K142" i="11"/>
  <c r="K50" i="29" s="1"/>
  <c r="K52" i="29" s="1"/>
  <c r="H141" i="11"/>
  <c r="E78" i="7"/>
  <c r="E82" i="7" s="1"/>
  <c r="F72" i="9"/>
  <c r="I72" i="9" s="1"/>
  <c r="K122" i="11"/>
  <c r="K120" i="11" s="1"/>
  <c r="AL142" i="9"/>
  <c r="G118" i="11"/>
  <c r="K58" i="11"/>
  <c r="T10" i="9" s="1"/>
  <c r="U10" i="9" s="1"/>
  <c r="AO10" i="9"/>
  <c r="AP10" i="9" s="1"/>
  <c r="AC250" i="8"/>
  <c r="AC255" i="8" s="1"/>
  <c r="K42" i="11"/>
  <c r="H41" i="11"/>
  <c r="AK24" i="9"/>
  <c r="K228" i="11"/>
  <c r="P93" i="9" s="1"/>
  <c r="S93" i="9" s="1"/>
  <c r="X93" i="9" s="1"/>
  <c r="I162" i="11"/>
  <c r="I116" i="11"/>
  <c r="K104" i="11"/>
  <c r="V41" i="9" s="1"/>
  <c r="W41" i="9" s="1"/>
  <c r="E98" i="11"/>
  <c r="G87" i="11"/>
  <c r="D86" i="11"/>
  <c r="I25" i="11"/>
  <c r="H356" i="8"/>
  <c r="K20" i="11"/>
  <c r="AK17" i="9"/>
  <c r="AN17" i="9" s="1"/>
  <c r="AS17" i="9" s="1"/>
  <c r="W352" i="8"/>
  <c r="G6" i="11"/>
  <c r="D5" i="11"/>
  <c r="E81" i="11"/>
  <c r="J60" i="11"/>
  <c r="M367" i="8"/>
  <c r="G54" i="11"/>
  <c r="J7" i="9" s="1"/>
  <c r="K7" i="9" s="1"/>
  <c r="P213" i="8"/>
  <c r="P34" i="9"/>
  <c r="S34" i="9" s="1"/>
  <c r="X34" i="9" s="1"/>
  <c r="AC34" i="9" s="1"/>
  <c r="AG34" i="9" s="1"/>
  <c r="AS469" i="8"/>
  <c r="AS488" i="8" s="1"/>
  <c r="K31" i="11"/>
  <c r="P11" i="9" s="1"/>
  <c r="S11" i="9" s="1"/>
  <c r="AK11" i="9"/>
  <c r="AN11" i="9" s="1"/>
  <c r="AH242" i="8"/>
  <c r="F124" i="11"/>
  <c r="AA757" i="8"/>
  <c r="AO357" i="8"/>
  <c r="AM245" i="8"/>
  <c r="G11" i="11"/>
  <c r="F9" i="9" s="1"/>
  <c r="I9" i="9" s="1"/>
  <c r="X207" i="8"/>
  <c r="X210" i="8" s="1"/>
  <c r="X231" i="8" s="1"/>
  <c r="I124" i="11"/>
  <c r="H29" i="11"/>
  <c r="K13" i="11"/>
  <c r="P10" i="9" s="1"/>
  <c r="S10" i="9" s="1"/>
  <c r="AK10" i="9"/>
  <c r="AN10" i="9" s="1"/>
  <c r="AC242" i="8"/>
  <c r="AC105" i="9"/>
  <c r="AG105" i="9" s="1"/>
  <c r="G73" i="11"/>
  <c r="G17" i="11"/>
  <c r="R298" i="8"/>
  <c r="J15" i="11"/>
  <c r="R357" i="8"/>
  <c r="G8" i="11"/>
  <c r="F6" i="9" s="1"/>
  <c r="I6" i="9" s="1"/>
  <c r="L205" i="8"/>
  <c r="K117" i="11"/>
  <c r="AC120" i="9"/>
  <c r="AG120" i="9" s="1"/>
  <c r="AW890" i="8"/>
  <c r="AB45" i="9"/>
  <c r="AF45" i="9" s="1"/>
  <c r="N44" i="9"/>
  <c r="C28" i="31" s="1"/>
  <c r="AI701" i="8"/>
  <c r="P701" i="8" s="1"/>
  <c r="AB49" i="9"/>
  <c r="AF49" i="9" s="1"/>
  <c r="AI705" i="8"/>
  <c r="P705" i="8" s="1"/>
  <c r="AK37" i="9"/>
  <c r="AN37" i="9" s="1"/>
  <c r="K54" i="11"/>
  <c r="T7" i="9" s="1"/>
  <c r="U7" i="9" s="1"/>
  <c r="P247" i="8"/>
  <c r="H225" i="11"/>
  <c r="P114" i="7"/>
  <c r="M116" i="7" s="1"/>
  <c r="D339" i="11"/>
  <c r="D271" i="11"/>
  <c r="K47" i="7"/>
  <c r="K49" i="7" s="1"/>
  <c r="V164" i="9"/>
  <c r="K257" i="11"/>
  <c r="K100" i="29" s="1"/>
  <c r="G390" i="11"/>
  <c r="G71" i="28" s="1"/>
  <c r="D388" i="11"/>
  <c r="AO418" i="8"/>
  <c r="AO440" i="8" s="1"/>
  <c r="G373" i="11"/>
  <c r="D371" i="11"/>
  <c r="G412" i="11"/>
  <c r="E388" i="11"/>
  <c r="I371" i="11"/>
  <c r="K395" i="11"/>
  <c r="M216" i="7"/>
  <c r="M217" i="7" s="1"/>
  <c r="AQ184" i="9" s="1"/>
  <c r="AS184" i="9" s="1"/>
  <c r="AS183" i="9" s="1"/>
  <c r="K386" i="11"/>
  <c r="K378" i="11"/>
  <c r="K352" i="11"/>
  <c r="P53" i="28" s="1"/>
  <c r="R53" i="28" s="1"/>
  <c r="H350" i="11"/>
  <c r="K407" i="11"/>
  <c r="K383" i="11"/>
  <c r="K346" i="11"/>
  <c r="K366" i="11"/>
  <c r="K335" i="11"/>
  <c r="J331" i="11"/>
  <c r="K310" i="11"/>
  <c r="G347" i="11"/>
  <c r="I339" i="11"/>
  <c r="G322" i="11"/>
  <c r="K319" i="11"/>
  <c r="G312" i="11"/>
  <c r="G374" i="11"/>
  <c r="K307" i="11"/>
  <c r="P64" i="28" s="1"/>
  <c r="R64" i="28" s="1"/>
  <c r="H306" i="11"/>
  <c r="J306" i="11"/>
  <c r="K301" i="11"/>
  <c r="G308" i="11"/>
  <c r="G297" i="11"/>
  <c r="G65" i="28" s="1"/>
  <c r="Q65" i="28" s="1"/>
  <c r="D295" i="11"/>
  <c r="J278" i="11"/>
  <c r="K266" i="11"/>
  <c r="G285" i="11"/>
  <c r="F263" i="11"/>
  <c r="D259" i="11"/>
  <c r="G260" i="11"/>
  <c r="G259" i="11" s="1"/>
  <c r="K239" i="11"/>
  <c r="K109" i="29" s="1"/>
  <c r="K111" i="29" s="1"/>
  <c r="H238" i="11"/>
  <c r="M153" i="7"/>
  <c r="M155" i="7" s="1"/>
  <c r="G229" i="11"/>
  <c r="F94" i="9" s="1"/>
  <c r="I94" i="9" s="1"/>
  <c r="N94" i="9" s="1"/>
  <c r="AB94" i="9" s="1"/>
  <c r="AF94" i="9" s="1"/>
  <c r="M1434" i="8"/>
  <c r="AP1434" i="8" s="1"/>
  <c r="F225" i="11"/>
  <c r="K223" i="11"/>
  <c r="P85" i="9" s="1"/>
  <c r="S85" i="9" s="1"/>
  <c r="X85" i="9" s="1"/>
  <c r="AC85" i="9" s="1"/>
  <c r="AG85" i="9" s="1"/>
  <c r="AK85" i="9"/>
  <c r="AN85" i="9" s="1"/>
  <c r="AS85" i="9" s="1"/>
  <c r="M1470" i="8"/>
  <c r="AP1470" i="8" s="1"/>
  <c r="G219" i="11"/>
  <c r="M1438" i="8"/>
  <c r="AP1438" i="8" s="1"/>
  <c r="G282" i="11"/>
  <c r="L165" i="9" s="1"/>
  <c r="N165" i="9" s="1"/>
  <c r="AF165" i="9" s="1"/>
  <c r="G228" i="11"/>
  <c r="F93" i="9" s="1"/>
  <c r="I93" i="9" s="1"/>
  <c r="N93" i="9" s="1"/>
  <c r="M1433" i="8"/>
  <c r="J233" i="11"/>
  <c r="G267" i="11"/>
  <c r="F246" i="11"/>
  <c r="I225" i="11"/>
  <c r="K216" i="11"/>
  <c r="AK87" i="9"/>
  <c r="AN87" i="9" s="1"/>
  <c r="AS87" i="9" s="1"/>
  <c r="M1473" i="8"/>
  <c r="K200" i="11"/>
  <c r="E193" i="7"/>
  <c r="E195" i="7" s="1"/>
  <c r="AL147" i="9" s="1"/>
  <c r="AN147" i="9" s="1"/>
  <c r="AS147" i="9" s="1"/>
  <c r="AS143" i="9" s="1"/>
  <c r="F185" i="11"/>
  <c r="J170" i="11"/>
  <c r="U1471" i="8"/>
  <c r="K160" i="11"/>
  <c r="E120" i="7"/>
  <c r="J156" i="11"/>
  <c r="K103" i="11"/>
  <c r="V40" i="9" s="1"/>
  <c r="W40" i="9" s="1"/>
  <c r="AQ40" i="9"/>
  <c r="AR40" i="9" s="1"/>
  <c r="K99" i="11"/>
  <c r="H98" i="11"/>
  <c r="AQ37" i="9"/>
  <c r="AR37" i="9" s="1"/>
  <c r="Z40" i="9"/>
  <c r="AD40" i="9" s="1"/>
  <c r="N40" i="9"/>
  <c r="AB40" i="9" s="1"/>
  <c r="AF40" i="9" s="1"/>
  <c r="K71" i="11"/>
  <c r="H70" i="11"/>
  <c r="E25" i="7"/>
  <c r="E27" i="7" s="1"/>
  <c r="AQ7" i="9" s="1"/>
  <c r="AR7" i="9" s="1"/>
  <c r="AS7" i="9" s="1"/>
  <c r="K53" i="11"/>
  <c r="T6" i="9" s="1"/>
  <c r="U6" i="9" s="1"/>
  <c r="AO6" i="9"/>
  <c r="AP6" i="9" s="1"/>
  <c r="L250" i="8"/>
  <c r="G30" i="9"/>
  <c r="AC425" i="8"/>
  <c r="E35" i="11"/>
  <c r="AM207" i="8"/>
  <c r="AM210" i="8" s="1"/>
  <c r="AM231" i="8" s="1"/>
  <c r="G218" i="11"/>
  <c r="F96" i="9" s="1"/>
  <c r="I96" i="9" s="1"/>
  <c r="N96" i="9" s="1"/>
  <c r="M1435" i="8"/>
  <c r="AP1435" i="8" s="1"/>
  <c r="E207" i="11"/>
  <c r="G194" i="11"/>
  <c r="F137" i="9" s="1"/>
  <c r="G190" i="11"/>
  <c r="D185" i="11"/>
  <c r="G186" i="11"/>
  <c r="J15" i="29" s="1"/>
  <c r="J17" i="29" s="1"/>
  <c r="K182" i="11"/>
  <c r="G179" i="11"/>
  <c r="D170" i="11"/>
  <c r="K166" i="11"/>
  <c r="M118" i="7"/>
  <c r="G163" i="11"/>
  <c r="J76" i="29" s="1"/>
  <c r="D162" i="11"/>
  <c r="K158" i="11"/>
  <c r="J148" i="11"/>
  <c r="K134" i="11"/>
  <c r="AG748" i="8" s="1"/>
  <c r="H133" i="11"/>
  <c r="AK75" i="9"/>
  <c r="K118" i="11"/>
  <c r="G88" i="11"/>
  <c r="K73" i="11"/>
  <c r="AQ11" i="9"/>
  <c r="AR11" i="9" s="1"/>
  <c r="G55" i="11"/>
  <c r="J8" i="9" s="1"/>
  <c r="K8" i="9" s="1"/>
  <c r="AA8" i="9" s="1"/>
  <c r="AE8" i="9" s="1"/>
  <c r="T213" i="8"/>
  <c r="T218" i="8" s="1"/>
  <c r="K46" i="11"/>
  <c r="E12" i="7"/>
  <c r="E13" i="7" s="1"/>
  <c r="AL27" i="9" s="1"/>
  <c r="AN27" i="9" s="1"/>
  <c r="AS27" i="9" s="1"/>
  <c r="F41" i="11"/>
  <c r="K222" i="11"/>
  <c r="H170" i="11"/>
  <c r="G117" i="11"/>
  <c r="D116" i="11"/>
  <c r="G104" i="11"/>
  <c r="L41" i="9" s="1"/>
  <c r="M41" i="9" s="1"/>
  <c r="AA41" i="9" s="1"/>
  <c r="AE41" i="9" s="1"/>
  <c r="K100" i="11"/>
  <c r="J86" i="11"/>
  <c r="F34" i="9"/>
  <c r="I34" i="9" s="1"/>
  <c r="AS425" i="8"/>
  <c r="AS444" i="8" s="1"/>
  <c r="J29" i="11"/>
  <c r="AH245" i="8"/>
  <c r="G26" i="11"/>
  <c r="D25" i="11"/>
  <c r="H298" i="8"/>
  <c r="G10" i="11"/>
  <c r="F8" i="9" s="1"/>
  <c r="I8" i="9" s="1"/>
  <c r="T205" i="8"/>
  <c r="K129" i="11"/>
  <c r="D64" i="7" s="1"/>
  <c r="D65" i="7" s="1"/>
  <c r="E64" i="7"/>
  <c r="E65" i="7" s="1"/>
  <c r="K68" i="11"/>
  <c r="T19" i="9" s="1"/>
  <c r="U19" i="9" s="1"/>
  <c r="AG363" i="8"/>
  <c r="AG370" i="8" s="1"/>
  <c r="AO19" i="9"/>
  <c r="AP19" i="9" s="1"/>
  <c r="E60" i="11"/>
  <c r="M314" i="8"/>
  <c r="AT314" i="8" s="1"/>
  <c r="H25" i="11"/>
  <c r="K26" i="11"/>
  <c r="AK14" i="9"/>
  <c r="AN14" i="9" s="1"/>
  <c r="H352" i="8"/>
  <c r="H5" i="11"/>
  <c r="K6" i="11"/>
  <c r="I92" i="11"/>
  <c r="G38" i="11"/>
  <c r="AO298" i="8"/>
  <c r="K27" i="11"/>
  <c r="P19" i="9" s="1"/>
  <c r="S19" i="9" s="1"/>
  <c r="AK19" i="9"/>
  <c r="AN19" i="9" s="1"/>
  <c r="AG352" i="8"/>
  <c r="H15" i="11"/>
  <c r="G129" i="11"/>
  <c r="C64" i="7" s="1"/>
  <c r="C65" i="7" s="1"/>
  <c r="G125" i="11"/>
  <c r="D124" i="11"/>
  <c r="N757" i="8"/>
  <c r="E5" i="11"/>
  <c r="AC77" i="9"/>
  <c r="AG77" i="9" s="1"/>
  <c r="J50" i="11"/>
  <c r="I15" i="11"/>
  <c r="R356" i="8"/>
  <c r="K8" i="11"/>
  <c r="P6" i="9" s="1"/>
  <c r="S6" i="9" s="1"/>
  <c r="AK6" i="9"/>
  <c r="AN6" i="9" s="1"/>
  <c r="L242" i="8"/>
  <c r="H116" i="11"/>
  <c r="G20" i="11"/>
  <c r="AB48" i="9"/>
  <c r="AF48" i="9" s="1"/>
  <c r="AI704" i="8"/>
  <c r="P704" i="8" s="1"/>
  <c r="Z44" i="9"/>
  <c r="AD44" i="9" s="1"/>
  <c r="N148" i="9"/>
  <c r="I1" i="9"/>
  <c r="AY4" i="17" s="1"/>
  <c r="AY4" i="18" s="1"/>
  <c r="H148" i="11"/>
  <c r="AK38" i="9"/>
  <c r="AN38" i="9" s="1"/>
  <c r="AK359" i="8"/>
  <c r="N39" i="9"/>
  <c r="G293" i="11"/>
  <c r="D278" i="11"/>
  <c r="D214" i="11"/>
  <c r="K274" i="11"/>
  <c r="K234" i="11"/>
  <c r="K233" i="11" s="1"/>
  <c r="H339" i="11"/>
  <c r="H289" i="11"/>
  <c r="I388" i="11"/>
  <c r="I380" i="11"/>
  <c r="J380" i="11"/>
  <c r="G354" i="11"/>
  <c r="G52" i="28" s="1"/>
  <c r="G406" i="11"/>
  <c r="I357" i="11"/>
  <c r="F364" i="11"/>
  <c r="E364" i="11"/>
  <c r="G333" i="11"/>
  <c r="D331" i="11"/>
  <c r="D327" i="11"/>
  <c r="G328" i="11"/>
  <c r="G325" i="11"/>
  <c r="H399" i="11"/>
  <c r="G343" i="11"/>
  <c r="H357" i="11"/>
  <c r="G317" i="11"/>
  <c r="G78" i="28" s="1"/>
  <c r="D315" i="11"/>
  <c r="K374" i="11"/>
  <c r="E350" i="11"/>
  <c r="E306" i="11"/>
  <c r="K231" i="11"/>
  <c r="P101" i="9" s="1"/>
  <c r="S101" i="9" s="1"/>
  <c r="X101" i="9" s="1"/>
  <c r="AC101" i="9" s="1"/>
  <c r="AG101" i="9" s="1"/>
  <c r="AK101" i="9"/>
  <c r="AN101" i="9" s="1"/>
  <c r="AS101" i="9" s="1"/>
  <c r="AS99" i="9" s="1"/>
  <c r="M1490" i="8"/>
  <c r="AP1490" i="8" s="1"/>
  <c r="K285" i="11"/>
  <c r="K260" i="11"/>
  <c r="K259" i="11" s="1"/>
  <c r="H259" i="11"/>
  <c r="F233" i="11"/>
  <c r="K229" i="11"/>
  <c r="P94" i="9" s="1"/>
  <c r="S94" i="9" s="1"/>
  <c r="X94" i="9" s="1"/>
  <c r="AC94" i="9" s="1"/>
  <c r="AG94" i="9" s="1"/>
  <c r="AK94" i="9"/>
  <c r="AN94" i="9" s="1"/>
  <c r="AS94" i="9" s="1"/>
  <c r="M1478" i="8"/>
  <c r="AP1478" i="8" s="1"/>
  <c r="J225" i="11"/>
  <c r="G221" i="11"/>
  <c r="K145" i="7" s="1"/>
  <c r="K146" i="7" s="1"/>
  <c r="AB1432" i="8"/>
  <c r="AP1432" i="8" s="1"/>
  <c r="K219" i="11"/>
  <c r="AK97" i="9"/>
  <c r="AN97" i="9" s="1"/>
  <c r="AS97" i="9" s="1"/>
  <c r="M1482" i="8"/>
  <c r="AP1482" i="8" s="1"/>
  <c r="H246" i="11"/>
  <c r="K268" i="11"/>
  <c r="E233" i="11"/>
  <c r="K244" i="11"/>
  <c r="K117" i="29" s="1"/>
  <c r="K119" i="29" s="1"/>
  <c r="G222" i="11"/>
  <c r="M1431" i="8"/>
  <c r="E214" i="11"/>
  <c r="AB1429" i="8"/>
  <c r="F214" i="11"/>
  <c r="G199" i="11"/>
  <c r="K188" i="11"/>
  <c r="L130" i="7" s="1"/>
  <c r="M130" i="7"/>
  <c r="G157" i="11"/>
  <c r="D156" i="11"/>
  <c r="K152" i="11"/>
  <c r="D166" i="7" s="1"/>
  <c r="D167" i="7" s="1"/>
  <c r="E166" i="7"/>
  <c r="E167" i="7" s="1"/>
  <c r="F98" i="11"/>
  <c r="G99" i="11"/>
  <c r="D81" i="11"/>
  <c r="G82" i="11"/>
  <c r="K66" i="11"/>
  <c r="T18" i="9" s="1"/>
  <c r="U18" i="9" s="1"/>
  <c r="AO18" i="9"/>
  <c r="AP18" i="9" s="1"/>
  <c r="AB363" i="8"/>
  <c r="AB370" i="8" s="1"/>
  <c r="F50" i="11"/>
  <c r="G53" i="11"/>
  <c r="J6" i="9" s="1"/>
  <c r="K6" i="9" s="1"/>
  <c r="L215" i="8"/>
  <c r="K48" i="11"/>
  <c r="D21" i="7" s="1"/>
  <c r="D22" i="7" s="1"/>
  <c r="E21" i="7"/>
  <c r="E22" i="7" s="1"/>
  <c r="AL30" i="9" s="1"/>
  <c r="AN30" i="9" s="1"/>
  <c r="AS30" i="9" s="1"/>
  <c r="K275" i="11"/>
  <c r="AO1144" i="8" s="1"/>
  <c r="J214" i="11"/>
  <c r="K194" i="11"/>
  <c r="P137" i="9" s="1"/>
  <c r="AK137" i="9"/>
  <c r="K190" i="11"/>
  <c r="M34" i="7"/>
  <c r="M36" i="7" s="1"/>
  <c r="K186" i="11"/>
  <c r="K15" i="29" s="1"/>
  <c r="K17" i="29" s="1"/>
  <c r="H185" i="11"/>
  <c r="M26" i="7"/>
  <c r="M28" i="7" s="1"/>
  <c r="K178" i="11"/>
  <c r="H177" i="11"/>
  <c r="E94" i="7"/>
  <c r="E95" i="7" s="1"/>
  <c r="AK130" i="9" s="1"/>
  <c r="AN130" i="9" s="1"/>
  <c r="AS130" i="9" s="1"/>
  <c r="K7" i="7"/>
  <c r="K10" i="7" s="1"/>
  <c r="G61" i="9" s="1"/>
  <c r="I61" i="9" s="1"/>
  <c r="K154" i="11"/>
  <c r="D176" i="7" s="1"/>
  <c r="D177" i="7" s="1"/>
  <c r="E176" i="7"/>
  <c r="E177" i="7" s="1"/>
  <c r="G151" i="11"/>
  <c r="I141" i="11"/>
  <c r="G130" i="11"/>
  <c r="C68" i="7" s="1"/>
  <c r="C69" i="7" s="1"/>
  <c r="G126" i="11"/>
  <c r="E30" i="28" s="1"/>
  <c r="G30" i="28" s="1"/>
  <c r="Q30" i="28" s="1"/>
  <c r="N759" i="8"/>
  <c r="AQ759" i="8" s="1"/>
  <c r="K114" i="11"/>
  <c r="D76" i="29" s="1"/>
  <c r="H113" i="11"/>
  <c r="E106" i="7"/>
  <c r="G110" i="11"/>
  <c r="G101" i="11"/>
  <c r="K77" i="11"/>
  <c r="AK22" i="9"/>
  <c r="AN22" i="9" s="1"/>
  <c r="AS22" i="9" s="1"/>
  <c r="F70" i="11"/>
  <c r="G62" i="11"/>
  <c r="R309" i="8"/>
  <c r="R316" i="8" s="1"/>
  <c r="K55" i="11"/>
  <c r="T8" i="9" s="1"/>
  <c r="U8" i="9" s="1"/>
  <c r="T250" i="8"/>
  <c r="T255" i="8" s="1"/>
  <c r="AO8" i="9"/>
  <c r="AP8" i="9" s="1"/>
  <c r="J41" i="11"/>
  <c r="K179" i="11"/>
  <c r="AK132" i="9"/>
  <c r="K163" i="11"/>
  <c r="K76" i="29" s="1"/>
  <c r="H162" i="11"/>
  <c r="M106" i="7"/>
  <c r="K151" i="11"/>
  <c r="D162" i="7" s="1"/>
  <c r="D163" i="7" s="1"/>
  <c r="E162" i="7"/>
  <c r="E163" i="7" s="1"/>
  <c r="D177" i="11"/>
  <c r="D98" i="11"/>
  <c r="F60" i="11"/>
  <c r="M313" i="8"/>
  <c r="E29" i="11"/>
  <c r="AH207" i="8"/>
  <c r="H124" i="11"/>
  <c r="K125" i="11"/>
  <c r="E56" i="7"/>
  <c r="E57" i="7" s="1"/>
  <c r="I98" i="11"/>
  <c r="I60" i="11"/>
  <c r="M368" i="8"/>
  <c r="AT368" i="8" s="1"/>
  <c r="K47" i="11"/>
  <c r="E17" i="7"/>
  <c r="E18" i="7" s="1"/>
  <c r="AL29" i="9" s="1"/>
  <c r="AN29" i="9" s="1"/>
  <c r="AS29" i="9" s="1"/>
  <c r="I29" i="11"/>
  <c r="AH244" i="8"/>
  <c r="F25" i="11"/>
  <c r="H303" i="8"/>
  <c r="G21" i="11"/>
  <c r="F18" i="9" s="1"/>
  <c r="I18" i="9" s="1"/>
  <c r="AB298" i="8"/>
  <c r="K10" i="11"/>
  <c r="P8" i="9" s="1"/>
  <c r="S8" i="9" s="1"/>
  <c r="AK8" i="9"/>
  <c r="AN8" i="9" s="1"/>
  <c r="T242" i="8"/>
  <c r="F5" i="11"/>
  <c r="G93" i="11"/>
  <c r="G92" i="11" s="1"/>
  <c r="F41" i="9" s="1"/>
  <c r="I41" i="9" s="1"/>
  <c r="D92" i="11"/>
  <c r="I50" i="11"/>
  <c r="D41" i="11"/>
  <c r="K38" i="11"/>
  <c r="AK21" i="9"/>
  <c r="AN21" i="9" s="1"/>
  <c r="AM242" i="8"/>
  <c r="AO352" i="8"/>
  <c r="G27" i="11"/>
  <c r="AG302" i="8"/>
  <c r="AG305" i="8" s="1"/>
  <c r="P15" i="9"/>
  <c r="S15" i="9" s="1"/>
  <c r="K7" i="11"/>
  <c r="J124" i="11"/>
  <c r="J107" i="11" s="1"/>
  <c r="H4" i="5" s="1"/>
  <c r="G68" i="11"/>
  <c r="J19" i="9" s="1"/>
  <c r="K19" i="9" s="1"/>
  <c r="AA19" i="9" s="1"/>
  <c r="AE19" i="9" s="1"/>
  <c r="AG309" i="8"/>
  <c r="H60" i="11"/>
  <c r="J35" i="11"/>
  <c r="F29" i="11"/>
  <c r="E50" i="11"/>
  <c r="E15" i="11"/>
  <c r="R302" i="8"/>
  <c r="G58" i="11"/>
  <c r="J10" i="9" s="1"/>
  <c r="K10" i="9" s="1"/>
  <c r="AA10" i="9" s="1"/>
  <c r="AE10" i="9" s="1"/>
  <c r="AB120" i="9"/>
  <c r="AF120" i="9" s="1"/>
  <c r="AP890" i="8"/>
  <c r="AB51" i="9"/>
  <c r="AF51" i="9" s="1"/>
  <c r="AI707" i="8"/>
  <c r="P707" i="8" s="1"/>
  <c r="AA44" i="9"/>
  <c r="AE44" i="9" s="1"/>
  <c r="K43" i="9"/>
  <c r="AA43" i="9" s="1"/>
  <c r="AE43" i="9" s="1"/>
  <c r="AB62" i="9"/>
  <c r="AF62" i="9" s="1"/>
  <c r="AI718" i="8"/>
  <c r="P718" i="8" s="1"/>
  <c r="AB52" i="9"/>
  <c r="AF52" i="9" s="1"/>
  <c r="AI708" i="8"/>
  <c r="P708" i="8" s="1"/>
  <c r="X44" i="9"/>
  <c r="D28" i="31" s="1"/>
  <c r="AP2" i="9"/>
  <c r="U2" i="9"/>
  <c r="K2" i="9"/>
  <c r="BE6" i="17" s="1"/>
  <c r="BE6" i="18" s="1"/>
  <c r="AN2" i="9"/>
  <c r="I2" i="9"/>
  <c r="BE5" i="17" s="1"/>
  <c r="BE5" i="18" s="1"/>
  <c r="S2" i="9"/>
  <c r="S148" i="9"/>
  <c r="AN148" i="9"/>
  <c r="S1" i="9"/>
  <c r="AN1" i="9"/>
  <c r="D149" i="7"/>
  <c r="D153" i="7" s="1"/>
  <c r="K87" i="11"/>
  <c r="P255" i="8"/>
  <c r="G114" i="11"/>
  <c r="C76" i="29" s="1"/>
  <c r="H196" i="11"/>
  <c r="D289" i="11"/>
  <c r="G257" i="11"/>
  <c r="J100" i="29" s="1"/>
  <c r="G234" i="11"/>
  <c r="G233" i="11" s="1"/>
  <c r="D225" i="11"/>
  <c r="C149" i="7"/>
  <c r="C153" i="7" s="1"/>
  <c r="H263" i="11"/>
  <c r="P210" i="8"/>
  <c r="V206" i="9"/>
  <c r="X206" i="9" s="1"/>
  <c r="AK305" i="8"/>
  <c r="AO327" i="8" l="1"/>
  <c r="AO320" i="8" s="1"/>
  <c r="L21" i="9"/>
  <c r="M21" i="9" s="1"/>
  <c r="AA21" i="9" s="1"/>
  <c r="AE21" i="9" s="1"/>
  <c r="CE29" i="26"/>
  <c r="GH22" i="21"/>
  <c r="G399" i="11"/>
  <c r="FR22" i="21"/>
  <c r="GN12" i="23"/>
  <c r="DF29" i="26"/>
  <c r="GN22" i="21"/>
  <c r="GH12" i="23"/>
  <c r="P65" i="28"/>
  <c r="R65" i="28" s="1"/>
  <c r="CU19" i="23"/>
  <c r="CE19" i="23"/>
  <c r="AS92" i="9"/>
  <c r="AG153" i="9"/>
  <c r="GS11" i="25" s="1"/>
  <c r="EC29" i="26"/>
  <c r="CJ12" i="23"/>
  <c r="FG12" i="23"/>
  <c r="DF19" i="23"/>
  <c r="DA19" i="23"/>
  <c r="AT244" i="8"/>
  <c r="D34" i="29"/>
  <c r="D36" i="29" s="1"/>
  <c r="N7" i="28" s="1"/>
  <c r="DR19" i="23"/>
  <c r="L22" i="7"/>
  <c r="L24" i="7" s="1"/>
  <c r="G142" i="9"/>
  <c r="N197" i="9"/>
  <c r="C82" i="31" s="1"/>
  <c r="C142" i="31" s="1"/>
  <c r="F24" i="2" s="1"/>
  <c r="EC19" i="23"/>
  <c r="EH19" i="23"/>
  <c r="CP12" i="23"/>
  <c r="DA12" i="23"/>
  <c r="CE32" i="26"/>
  <c r="DL12" i="23"/>
  <c r="FA22" i="21"/>
  <c r="CJ19" i="23"/>
  <c r="DW19" i="23"/>
  <c r="CP19" i="23"/>
  <c r="K197" i="7"/>
  <c r="K202" i="7" s="1"/>
  <c r="K3" i="7"/>
  <c r="K5" i="7" s="1"/>
  <c r="G76" i="28"/>
  <c r="Q76" i="28" s="1"/>
  <c r="FG29" i="25"/>
  <c r="AS38" i="9"/>
  <c r="V160" i="9"/>
  <c r="X160" i="9" s="1"/>
  <c r="AG160" i="9" s="1"/>
  <c r="EP18" i="25" s="1"/>
  <c r="AS43" i="9"/>
  <c r="BL20" i="17"/>
  <c r="DR32" i="26"/>
  <c r="L114" i="7"/>
  <c r="O114" i="7" s="1"/>
  <c r="FW29" i="25"/>
  <c r="GH29" i="25"/>
  <c r="EP12" i="23"/>
  <c r="CP32" i="26"/>
  <c r="CN14" i="22"/>
  <c r="BA14" i="22"/>
  <c r="BG14" i="22"/>
  <c r="BR14" i="22"/>
  <c r="CY14" i="22"/>
  <c r="CH14" i="22"/>
  <c r="DD14" i="22"/>
  <c r="BL14" i="22"/>
  <c r="BW14" i="22"/>
  <c r="CC14" i="22"/>
  <c r="CS14" i="22"/>
  <c r="F19" i="9"/>
  <c r="I19" i="9" s="1"/>
  <c r="Z19" i="9" s="1"/>
  <c r="AD19" i="9" s="1"/>
  <c r="AL69" i="9"/>
  <c r="AN69" i="9" s="1"/>
  <c r="AS69" i="9" s="1"/>
  <c r="AS68" i="9" s="1"/>
  <c r="K92" i="11"/>
  <c r="P41" i="9" s="1"/>
  <c r="S41" i="9" s="1"/>
  <c r="X41" i="9" s="1"/>
  <c r="DL32" i="26"/>
  <c r="GS29" i="25"/>
  <c r="EP29" i="25"/>
  <c r="EV12" i="23"/>
  <c r="GS12" i="23"/>
  <c r="D121" i="29"/>
  <c r="D123" i="29" s="1"/>
  <c r="L167" i="9"/>
  <c r="N167" i="9" s="1"/>
  <c r="AF167" i="9" s="1"/>
  <c r="CJ25" i="25" s="1"/>
  <c r="FJ21" i="20"/>
  <c r="EN21" i="20"/>
  <c r="DR21" i="20"/>
  <c r="EY21" i="20"/>
  <c r="DW21" i="20"/>
  <c r="ES21" i="20"/>
  <c r="DL21" i="20"/>
  <c r="EH21" i="20"/>
  <c r="EC21" i="20"/>
  <c r="FO21" i="20"/>
  <c r="FD21" i="20"/>
  <c r="DD34" i="19"/>
  <c r="CH34" i="19"/>
  <c r="BL34" i="19"/>
  <c r="CN34" i="19"/>
  <c r="BG34" i="19"/>
  <c r="CC34" i="19"/>
  <c r="BA34" i="19"/>
  <c r="BW34" i="19"/>
  <c r="BR34" i="19"/>
  <c r="CY34" i="19"/>
  <c r="CS34" i="19"/>
  <c r="FJ15" i="20"/>
  <c r="EN15" i="20"/>
  <c r="DR15" i="20"/>
  <c r="ES15" i="20"/>
  <c r="DL15" i="20"/>
  <c r="FO15" i="20"/>
  <c r="EH15" i="20"/>
  <c r="FD15" i="20"/>
  <c r="EY15" i="20"/>
  <c r="EC15" i="20"/>
  <c r="DW15" i="20"/>
  <c r="FJ13" i="20"/>
  <c r="EN13" i="20"/>
  <c r="DR13" i="20"/>
  <c r="EY13" i="20"/>
  <c r="DW13" i="20"/>
  <c r="ES13" i="20"/>
  <c r="DL13" i="20"/>
  <c r="FO13" i="20"/>
  <c r="FD13" i="20"/>
  <c r="EH13" i="20"/>
  <c r="EC13" i="20"/>
  <c r="AG198" i="9"/>
  <c r="GN29" i="26" s="1"/>
  <c r="GC6" i="24"/>
  <c r="FG6" i="24"/>
  <c r="GH6" i="24"/>
  <c r="FA6" i="24"/>
  <c r="FW6" i="24"/>
  <c r="EP6" i="24"/>
  <c r="GS6" i="24"/>
  <c r="EV6" i="24"/>
  <c r="GN6" i="24"/>
  <c r="FR6" i="24"/>
  <c r="FL6" i="24"/>
  <c r="FL11" i="25"/>
  <c r="K54" i="29"/>
  <c r="K56" i="29" s="1"/>
  <c r="K39" i="29"/>
  <c r="K41" i="29" s="1"/>
  <c r="L190" i="9"/>
  <c r="N190" i="9" s="1"/>
  <c r="AF1164" i="8" s="1"/>
  <c r="N564" i="8"/>
  <c r="FD13" i="21"/>
  <c r="EH13" i="21"/>
  <c r="DL13" i="21"/>
  <c r="ES13" i="21"/>
  <c r="DR13" i="21"/>
  <c r="FO13" i="21"/>
  <c r="EN13" i="21"/>
  <c r="FJ13" i="21"/>
  <c r="EY13" i="21"/>
  <c r="EC13" i="21"/>
  <c r="DW13" i="21"/>
  <c r="FJ19" i="20"/>
  <c r="EN19" i="20"/>
  <c r="DR19" i="20"/>
  <c r="FD19" i="20"/>
  <c r="EC19" i="20"/>
  <c r="EY19" i="20"/>
  <c r="DW19" i="20"/>
  <c r="ES19" i="20"/>
  <c r="EH19" i="20"/>
  <c r="DL19" i="20"/>
  <c r="FO19" i="20"/>
  <c r="V172" i="9"/>
  <c r="X172" i="9" s="1"/>
  <c r="AG172" i="9" s="1"/>
  <c r="GC16" i="22"/>
  <c r="FG16" i="22"/>
  <c r="GN16" i="22"/>
  <c r="FL16" i="22"/>
  <c r="GH16" i="22"/>
  <c r="EV16" i="22"/>
  <c r="FW16" i="22"/>
  <c r="EP16" i="22"/>
  <c r="GS16" i="22"/>
  <c r="FR16" i="22"/>
  <c r="FA16" i="22"/>
  <c r="GN19" i="23"/>
  <c r="FR19" i="23"/>
  <c r="EV19" i="23"/>
  <c r="FW19" i="23"/>
  <c r="EP19" i="23"/>
  <c r="FL19" i="23"/>
  <c r="GS19" i="23"/>
  <c r="FG19" i="23"/>
  <c r="FA19" i="23"/>
  <c r="GH19" i="23"/>
  <c r="GC19" i="23"/>
  <c r="K14" i="7"/>
  <c r="K16" i="7" s="1"/>
  <c r="G63" i="9" s="1"/>
  <c r="I63" i="9" s="1"/>
  <c r="N63" i="9" s="1"/>
  <c r="EH32" i="26"/>
  <c r="EC32" i="26"/>
  <c r="DA32" i="26"/>
  <c r="FA29" i="25"/>
  <c r="GC29" i="25"/>
  <c r="FL12" i="23"/>
  <c r="FA12" i="23"/>
  <c r="GC12" i="23"/>
  <c r="EY29" i="18"/>
  <c r="EC29" i="18"/>
  <c r="FO29" i="18"/>
  <c r="ES29" i="18"/>
  <c r="DW29" i="18"/>
  <c r="FJ29" i="18"/>
  <c r="DR29" i="18"/>
  <c r="FD29" i="18"/>
  <c r="DL29" i="18"/>
  <c r="EN29" i="18"/>
  <c r="EH29" i="18"/>
  <c r="FJ7" i="19"/>
  <c r="EN7" i="19"/>
  <c r="DR7" i="19"/>
  <c r="FD7" i="19"/>
  <c r="EH7" i="19"/>
  <c r="DL7" i="19"/>
  <c r="EY7" i="19"/>
  <c r="ES7" i="19"/>
  <c r="EC7" i="19"/>
  <c r="FO7" i="19"/>
  <c r="DW7" i="19"/>
  <c r="GC8" i="19"/>
  <c r="FG8" i="19"/>
  <c r="GS8" i="19"/>
  <c r="FW8" i="19"/>
  <c r="FA8" i="19"/>
  <c r="GN8" i="19"/>
  <c r="EV8" i="19"/>
  <c r="GH8" i="19"/>
  <c r="EP8" i="19"/>
  <c r="FR8" i="19"/>
  <c r="FL8" i="19"/>
  <c r="GH20" i="22"/>
  <c r="FL20" i="22"/>
  <c r="EP20" i="22"/>
  <c r="GC20" i="22"/>
  <c r="FA20" i="22"/>
  <c r="GS20" i="22"/>
  <c r="FG20" i="22"/>
  <c r="GN20" i="22"/>
  <c r="EV20" i="22"/>
  <c r="FW20" i="22"/>
  <c r="FR20" i="22"/>
  <c r="GH10" i="19"/>
  <c r="FL10" i="19"/>
  <c r="EP10" i="19"/>
  <c r="GS10" i="19"/>
  <c r="FR10" i="19"/>
  <c r="GN10" i="19"/>
  <c r="FG10" i="19"/>
  <c r="GC10" i="19"/>
  <c r="FW10" i="19"/>
  <c r="FA10" i="19"/>
  <c r="EV10" i="19"/>
  <c r="FO7" i="21"/>
  <c r="ES7" i="21"/>
  <c r="DW7" i="21"/>
  <c r="FD7" i="21"/>
  <c r="EC7" i="21"/>
  <c r="EY7" i="21"/>
  <c r="DR7" i="21"/>
  <c r="DL7" i="21"/>
  <c r="FJ7" i="21"/>
  <c r="EN7" i="21"/>
  <c r="EH7" i="21"/>
  <c r="FO23" i="18"/>
  <c r="ES23" i="18"/>
  <c r="DW23" i="18"/>
  <c r="FJ23" i="18"/>
  <c r="EN23" i="18"/>
  <c r="DR23" i="18"/>
  <c r="EH23" i="18"/>
  <c r="EC23" i="18"/>
  <c r="FD23" i="18"/>
  <c r="DL23" i="18"/>
  <c r="EY23" i="18"/>
  <c r="EH6" i="24"/>
  <c r="DL6" i="24"/>
  <c r="CP6" i="24"/>
  <c r="DW6" i="24"/>
  <c r="CU6" i="24"/>
  <c r="DA6" i="24"/>
  <c r="CJ6" i="24"/>
  <c r="EC6" i="24"/>
  <c r="CE6" i="24"/>
  <c r="DR6" i="24"/>
  <c r="DF6" i="24"/>
  <c r="F90" i="9"/>
  <c r="CN32" i="19"/>
  <c r="BR32" i="19"/>
  <c r="CS32" i="19"/>
  <c r="BL32" i="19"/>
  <c r="CH32" i="19"/>
  <c r="BG32" i="19"/>
  <c r="CC32" i="19"/>
  <c r="BW32" i="19"/>
  <c r="DD32" i="19"/>
  <c r="BA32" i="19"/>
  <c r="CY32" i="19"/>
  <c r="CS33" i="19"/>
  <c r="BW33" i="19"/>
  <c r="BA33" i="19"/>
  <c r="CN33" i="19"/>
  <c r="BL33" i="19"/>
  <c r="CH33" i="19"/>
  <c r="BG33" i="19"/>
  <c r="CC33" i="19"/>
  <c r="BR33" i="19"/>
  <c r="DD33" i="19"/>
  <c r="CY33" i="19"/>
  <c r="FJ7" i="20"/>
  <c r="EN7" i="20"/>
  <c r="DR7" i="20"/>
  <c r="ES7" i="20"/>
  <c r="DL7" i="20"/>
  <c r="FO7" i="20"/>
  <c r="EH7" i="20"/>
  <c r="EC7" i="20"/>
  <c r="DW7" i="20"/>
  <c r="FD7" i="20"/>
  <c r="EY7" i="20"/>
  <c r="E80" i="11"/>
  <c r="G3" i="4" s="1"/>
  <c r="CU32" i="26"/>
  <c r="CJ32" i="26"/>
  <c r="FR12" i="23"/>
  <c r="FJ23" i="20"/>
  <c r="EN23" i="20"/>
  <c r="DR23" i="20"/>
  <c r="ES23" i="20"/>
  <c r="DL23" i="20"/>
  <c r="FO23" i="20"/>
  <c r="EH23" i="20"/>
  <c r="EC23" i="20"/>
  <c r="DW23" i="20"/>
  <c r="FD23" i="20"/>
  <c r="EY23" i="20"/>
  <c r="FJ9" i="20"/>
  <c r="EN9" i="20"/>
  <c r="DR9" i="20"/>
  <c r="FO9" i="20"/>
  <c r="EH9" i="20"/>
  <c r="FD9" i="20"/>
  <c r="EC9" i="20"/>
  <c r="DW9" i="20"/>
  <c r="DL9" i="20"/>
  <c r="EY9" i="20"/>
  <c r="ES9" i="20"/>
  <c r="GH24" i="18"/>
  <c r="FL24" i="18"/>
  <c r="EP24" i="18"/>
  <c r="GC24" i="18"/>
  <c r="FG24" i="18"/>
  <c r="FW24" i="18"/>
  <c r="FR24" i="18"/>
  <c r="GS24" i="18"/>
  <c r="FA24" i="18"/>
  <c r="GN24" i="18"/>
  <c r="EV24" i="18"/>
  <c r="FO33" i="20"/>
  <c r="ES33" i="20"/>
  <c r="DW33" i="20"/>
  <c r="FJ33" i="20"/>
  <c r="EH33" i="20"/>
  <c r="FD33" i="20"/>
  <c r="EC33" i="20"/>
  <c r="DR33" i="20"/>
  <c r="DL33" i="20"/>
  <c r="EY33" i="20"/>
  <c r="EN33" i="20"/>
  <c r="FO9" i="19"/>
  <c r="ES9" i="19"/>
  <c r="DW9" i="19"/>
  <c r="EN9" i="19"/>
  <c r="DL9" i="19"/>
  <c r="FJ9" i="19"/>
  <c r="EH9" i="19"/>
  <c r="FD9" i="19"/>
  <c r="EY9" i="19"/>
  <c r="EC9" i="19"/>
  <c r="DR9" i="19"/>
  <c r="K357" i="11"/>
  <c r="FA25" i="25"/>
  <c r="EV25" i="25"/>
  <c r="FL25" i="25"/>
  <c r="AP1427" i="8"/>
  <c r="BR20" i="17"/>
  <c r="F86" i="9"/>
  <c r="I86" i="9" s="1"/>
  <c r="N86" i="9" s="1"/>
  <c r="AB86" i="9" s="1"/>
  <c r="AF86" i="9" s="1"/>
  <c r="CU30" i="22" s="1"/>
  <c r="CY20" i="17"/>
  <c r="K170" i="11"/>
  <c r="V151" i="9"/>
  <c r="L165" i="7"/>
  <c r="L168" i="7" s="1"/>
  <c r="Q130" i="9" s="1"/>
  <c r="X10" i="9"/>
  <c r="D9" i="31" s="1"/>
  <c r="AC80" i="9"/>
  <c r="AG80" i="9" s="1"/>
  <c r="GN22" i="22" s="1"/>
  <c r="AO824" i="8"/>
  <c r="AP19" i="10"/>
  <c r="AP117" i="10" s="1"/>
  <c r="BD117" i="10" s="1"/>
  <c r="AO1164" i="8"/>
  <c r="AC145" i="9"/>
  <c r="AG145" i="9" s="1"/>
  <c r="GC31" i="24" s="1"/>
  <c r="AO1028" i="8"/>
  <c r="C12" i="7"/>
  <c r="C13" i="7" s="1"/>
  <c r="Q425" i="8" s="1"/>
  <c r="Q418" i="8" s="1"/>
  <c r="Q440" i="8" s="1"/>
  <c r="AK327" i="8"/>
  <c r="AK320" i="8" s="1"/>
  <c r="AK331" i="8" s="1"/>
  <c r="L20" i="9"/>
  <c r="M20" i="9" s="1"/>
  <c r="AA20" i="9" s="1"/>
  <c r="AE20" i="9" s="1"/>
  <c r="CS14" i="18" s="1"/>
  <c r="BE5" i="21"/>
  <c r="BE5" i="22"/>
  <c r="BE5" i="19"/>
  <c r="BE5" i="20"/>
  <c r="AY4" i="22"/>
  <c r="CE24" i="22" s="1"/>
  <c r="CE5" i="23" s="1"/>
  <c r="CE5" i="24" s="1"/>
  <c r="CE6" i="25" s="1"/>
  <c r="AY4" i="19"/>
  <c r="AY4" i="21"/>
  <c r="AY4" i="20"/>
  <c r="BW5" i="27"/>
  <c r="BW5" i="26"/>
  <c r="BW5" i="24"/>
  <c r="BW5" i="25"/>
  <c r="BE6" i="21"/>
  <c r="BE6" i="19"/>
  <c r="BE6" i="20"/>
  <c r="BE6" i="22"/>
  <c r="FC6" i="17"/>
  <c r="FC6" i="18" s="1"/>
  <c r="DJ5" i="17"/>
  <c r="DJ5" i="18" s="1"/>
  <c r="DF27" i="26"/>
  <c r="BW20" i="17"/>
  <c r="CN20" i="17"/>
  <c r="G59" i="28"/>
  <c r="Q59" i="28" s="1"/>
  <c r="AO425" i="8"/>
  <c r="AO444" i="8" s="1"/>
  <c r="CP27" i="26"/>
  <c r="CC20" i="17"/>
  <c r="BG20" i="17"/>
  <c r="J27" i="29"/>
  <c r="J29" i="29" s="1"/>
  <c r="BA21" i="22"/>
  <c r="BA20" i="17"/>
  <c r="CU27" i="26"/>
  <c r="CS20" i="17"/>
  <c r="DD20" i="17"/>
  <c r="BW21" i="22"/>
  <c r="K86" i="7"/>
  <c r="K91" i="7" s="1"/>
  <c r="BB19" i="10"/>
  <c r="V20" i="9"/>
  <c r="W20" i="9" s="1"/>
  <c r="X20" i="9" s="1"/>
  <c r="AC20" i="9" s="1"/>
  <c r="AG20" i="9" s="1"/>
  <c r="FW14" i="18" s="1"/>
  <c r="BD19" i="10"/>
  <c r="K133" i="29"/>
  <c r="K135" i="29" s="1"/>
  <c r="FG25" i="25"/>
  <c r="GH25" i="25"/>
  <c r="AN132" i="9"/>
  <c r="AS132" i="9" s="1"/>
  <c r="P132" i="9"/>
  <c r="K246" i="11"/>
  <c r="P90" i="9"/>
  <c r="AS83" i="9"/>
  <c r="K81" i="11"/>
  <c r="GS25" i="25"/>
  <c r="J35" i="29"/>
  <c r="J37" i="29" s="1"/>
  <c r="DF31" i="25"/>
  <c r="G327" i="11"/>
  <c r="L166" i="9"/>
  <c r="N166" i="9" s="1"/>
  <c r="AF166" i="9" s="1"/>
  <c r="DA24" i="25" s="1"/>
  <c r="P33" i="9"/>
  <c r="S33" i="9" s="1"/>
  <c r="X33" i="9" s="1"/>
  <c r="AC33" i="9" s="1"/>
  <c r="AG33" i="9" s="1"/>
  <c r="GN12" i="19" s="1"/>
  <c r="J213" i="11"/>
  <c r="H6" i="5" s="1"/>
  <c r="K271" i="11"/>
  <c r="V162" i="9" s="1"/>
  <c r="X162" i="9" s="1"/>
  <c r="AO1197" i="8" s="1"/>
  <c r="K371" i="11"/>
  <c r="GN25" i="25"/>
  <c r="FW25" i="25"/>
  <c r="V38" i="9"/>
  <c r="W38" i="9" s="1"/>
  <c r="GC25" i="25"/>
  <c r="FR25" i="25"/>
  <c r="AC61" i="9"/>
  <c r="AG61" i="9" s="1"/>
  <c r="GN12" i="21" s="1"/>
  <c r="D32" i="31"/>
  <c r="AL67" i="9"/>
  <c r="AN67" i="9" s="1"/>
  <c r="AS67" i="9" s="1"/>
  <c r="K331" i="11"/>
  <c r="AC39" i="9"/>
  <c r="AG39" i="9" s="1"/>
  <c r="FW24" i="19" s="1"/>
  <c r="D24" i="31"/>
  <c r="J80" i="11"/>
  <c r="H3" i="5" s="1"/>
  <c r="K411" i="11"/>
  <c r="K399" i="11"/>
  <c r="AG161" i="9"/>
  <c r="GN19" i="25" s="1"/>
  <c r="D67" i="31"/>
  <c r="X8" i="9"/>
  <c r="AN137" i="9"/>
  <c r="AS137" i="9" s="1"/>
  <c r="X19" i="9"/>
  <c r="AK381" i="8"/>
  <c r="AK374" i="8" s="1"/>
  <c r="AK385" i="8" s="1"/>
  <c r="D96" i="29"/>
  <c r="DF22" i="24"/>
  <c r="CJ31" i="25"/>
  <c r="AF153" i="9"/>
  <c r="DR11" i="25" s="1"/>
  <c r="L38" i="9"/>
  <c r="M38" i="9" s="1"/>
  <c r="AA38" i="9" s="1"/>
  <c r="AE38" i="9" s="1"/>
  <c r="CS22" i="19" s="1"/>
  <c r="EC31" i="25"/>
  <c r="BF17" i="10"/>
  <c r="BB17" i="10" s="1"/>
  <c r="AI17" i="10" s="1"/>
  <c r="EH31" i="25"/>
  <c r="CP31" i="25"/>
  <c r="F80" i="11"/>
  <c r="H3" i="4" s="1"/>
  <c r="EH11" i="27"/>
  <c r="CU31" i="25"/>
  <c r="DW31" i="25"/>
  <c r="DR27" i="26"/>
  <c r="DA27" i="26"/>
  <c r="EC27" i="26"/>
  <c r="J88" i="29"/>
  <c r="L88" i="29" s="1"/>
  <c r="J89" i="29" s="1"/>
  <c r="DF22" i="26"/>
  <c r="AF197" i="9"/>
  <c r="CE28" i="26" s="1"/>
  <c r="F436" i="8"/>
  <c r="F429" i="8" s="1"/>
  <c r="AW429" i="8" s="1"/>
  <c r="CE27" i="26"/>
  <c r="CJ27" i="26"/>
  <c r="DW22" i="26"/>
  <c r="DA31" i="25"/>
  <c r="R327" i="8"/>
  <c r="R320" i="8" s="1"/>
  <c r="G263" i="11"/>
  <c r="EH27" i="26"/>
  <c r="DW27" i="26"/>
  <c r="N114" i="7"/>
  <c r="K116" i="7" s="1"/>
  <c r="CS21" i="22"/>
  <c r="CY21" i="22"/>
  <c r="AB39" i="9"/>
  <c r="AF39" i="9" s="1"/>
  <c r="ES23" i="19" s="1"/>
  <c r="C24" i="31"/>
  <c r="G120" i="11"/>
  <c r="BG21" i="22"/>
  <c r="BL21" i="22"/>
  <c r="BR21" i="22"/>
  <c r="N80" i="9"/>
  <c r="DR31" i="25"/>
  <c r="CE31" i="25"/>
  <c r="AF161" i="9"/>
  <c r="DR19" i="25" s="1"/>
  <c r="C67" i="31"/>
  <c r="CC21" i="22"/>
  <c r="L202" i="9"/>
  <c r="N202" i="9" s="1"/>
  <c r="I30" i="9"/>
  <c r="Z30" i="9" s="1"/>
  <c r="AD30" i="9" s="1"/>
  <c r="L174" i="9"/>
  <c r="N174" i="9" s="1"/>
  <c r="DL22" i="24"/>
  <c r="CH21" i="22"/>
  <c r="DD21" i="22"/>
  <c r="AT245" i="8"/>
  <c r="AP1475" i="8"/>
  <c r="AP1431" i="8"/>
  <c r="AP1473" i="8"/>
  <c r="J86" i="29"/>
  <c r="G9" i="28"/>
  <c r="Q9" i="28" s="1"/>
  <c r="K189" i="7"/>
  <c r="K193" i="7" s="1"/>
  <c r="F22" i="9"/>
  <c r="I22" i="9" s="1"/>
  <c r="DW11" i="27"/>
  <c r="E349" i="11"/>
  <c r="G8" i="4" s="1"/>
  <c r="G271" i="11"/>
  <c r="DA11" i="27"/>
  <c r="DA25" i="25"/>
  <c r="DL25" i="25"/>
  <c r="CU25" i="25"/>
  <c r="G78" i="9"/>
  <c r="I78" i="9" s="1"/>
  <c r="I76" i="9" s="1"/>
  <c r="Z76" i="9" s="1"/>
  <c r="AD76" i="9" s="1"/>
  <c r="G380" i="11"/>
  <c r="G86" i="28"/>
  <c r="Q86" i="28" s="1"/>
  <c r="EC22" i="26"/>
  <c r="CE22" i="26"/>
  <c r="CP22" i="26"/>
  <c r="EC22" i="24"/>
  <c r="CJ22" i="24"/>
  <c r="EH22" i="24"/>
  <c r="C24" i="28"/>
  <c r="DA22" i="26"/>
  <c r="DR22" i="26"/>
  <c r="DL22" i="26"/>
  <c r="CP22" i="24"/>
  <c r="DW22" i="24"/>
  <c r="CU22" i="24"/>
  <c r="G289" i="11"/>
  <c r="L168" i="9" s="1"/>
  <c r="N168" i="9" s="1"/>
  <c r="G196" i="11"/>
  <c r="G57" i="28"/>
  <c r="Q57" i="28" s="1"/>
  <c r="CJ22" i="26"/>
  <c r="CU22" i="26"/>
  <c r="DA22" i="24"/>
  <c r="CE22" i="24"/>
  <c r="J140" i="11"/>
  <c r="H5" i="5" s="1"/>
  <c r="K295" i="11"/>
  <c r="I262" i="11"/>
  <c r="G7" i="5" s="1"/>
  <c r="V157" i="9"/>
  <c r="X157" i="9" s="1"/>
  <c r="M141" i="7"/>
  <c r="AL119" i="9" s="1"/>
  <c r="AN119" i="9" s="1"/>
  <c r="AS119" i="9" s="1"/>
  <c r="AS104" i="9" s="1"/>
  <c r="I140" i="11"/>
  <c r="G5" i="5" s="1"/>
  <c r="K339" i="11"/>
  <c r="AS21" i="9"/>
  <c r="AO1182" i="8"/>
  <c r="K364" i="11"/>
  <c r="V155" i="9" s="1"/>
  <c r="X155" i="9" s="1"/>
  <c r="K403" i="11"/>
  <c r="I107" i="11"/>
  <c r="G4" i="5" s="1"/>
  <c r="H262" i="11"/>
  <c r="F7" i="5" s="1"/>
  <c r="M115" i="7"/>
  <c r="N33" i="28"/>
  <c r="P33" i="28" s="1"/>
  <c r="R33" i="28" s="1"/>
  <c r="FW34" i="21"/>
  <c r="EV34" i="21"/>
  <c r="GC34" i="21"/>
  <c r="FA34" i="21"/>
  <c r="FL34" i="21"/>
  <c r="FG34" i="21"/>
  <c r="GN34" i="21"/>
  <c r="EP34" i="21"/>
  <c r="GS34" i="21"/>
  <c r="FR34" i="21"/>
  <c r="GH34" i="21"/>
  <c r="GC14" i="23"/>
  <c r="FG14" i="23"/>
  <c r="GS14" i="23"/>
  <c r="FW14" i="23"/>
  <c r="FA14" i="23"/>
  <c r="FL14" i="23"/>
  <c r="GN14" i="23"/>
  <c r="EV14" i="23"/>
  <c r="GH14" i="23"/>
  <c r="EP14" i="23"/>
  <c r="FR14" i="23"/>
  <c r="P22" i="9"/>
  <c r="S22" i="9" s="1"/>
  <c r="X22" i="9" s="1"/>
  <c r="AC22" i="9" s="1"/>
  <c r="AG22" i="9" s="1"/>
  <c r="L9" i="28"/>
  <c r="P9" i="28" s="1"/>
  <c r="R9" i="28" s="1"/>
  <c r="AL126" i="9"/>
  <c r="AN126" i="9" s="1"/>
  <c r="AS126" i="9" s="1"/>
  <c r="AS125" i="9" s="1"/>
  <c r="V159" i="9"/>
  <c r="X159" i="9" s="1"/>
  <c r="D66" i="31" s="1"/>
  <c r="P59" i="28"/>
  <c r="P97" i="9"/>
  <c r="S97" i="9" s="1"/>
  <c r="X97" i="9" s="1"/>
  <c r="AC97" i="9" s="1"/>
  <c r="AG97" i="9" s="1"/>
  <c r="N32" i="28"/>
  <c r="P32" i="28" s="1"/>
  <c r="R32" i="28" s="1"/>
  <c r="GC15" i="23"/>
  <c r="FG15" i="23"/>
  <c r="GS15" i="23"/>
  <c r="FW15" i="23"/>
  <c r="FA15" i="23"/>
  <c r="FR15" i="23"/>
  <c r="FL15" i="23"/>
  <c r="GN15" i="23"/>
  <c r="EV15" i="23"/>
  <c r="GH15" i="23"/>
  <c r="EP15" i="23"/>
  <c r="D12" i="7"/>
  <c r="D13" i="7" s="1"/>
  <c r="Q27" i="9" s="1"/>
  <c r="S27" i="9" s="1"/>
  <c r="X27" i="9" s="1"/>
  <c r="D14" i="29"/>
  <c r="D15" i="29" s="1"/>
  <c r="L11" i="28" s="1"/>
  <c r="D26" i="29"/>
  <c r="D27" i="29" s="1"/>
  <c r="L118" i="7"/>
  <c r="O118" i="7" s="1"/>
  <c r="L120" i="7" s="1"/>
  <c r="K88" i="29"/>
  <c r="N4" i="28"/>
  <c r="P55" i="28"/>
  <c r="R55" i="28" s="1"/>
  <c r="GC14" i="19"/>
  <c r="FG14" i="19"/>
  <c r="GS14" i="19"/>
  <c r="FW14" i="19"/>
  <c r="FA14" i="19"/>
  <c r="GN14" i="19"/>
  <c r="FR14" i="19"/>
  <c r="EV14" i="19"/>
  <c r="GH14" i="19"/>
  <c r="FL14" i="19"/>
  <c r="EP14" i="19"/>
  <c r="L30" i="7"/>
  <c r="L32" i="7" s="1"/>
  <c r="K19" i="29"/>
  <c r="K21" i="29" s="1"/>
  <c r="L204" i="7"/>
  <c r="L206" i="7" s="1"/>
  <c r="Q132" i="9" s="1"/>
  <c r="K146" i="29"/>
  <c r="K150" i="29" s="1"/>
  <c r="V202" i="9"/>
  <c r="X202" i="9" s="1"/>
  <c r="P83" i="28"/>
  <c r="R83" i="28" s="1"/>
  <c r="L211" i="7"/>
  <c r="L212" i="7" s="1"/>
  <c r="V188" i="9" s="1"/>
  <c r="X188" i="9" s="1"/>
  <c r="AG188" i="9" s="1"/>
  <c r="P74" i="28"/>
  <c r="R74" i="28" s="1"/>
  <c r="L122" i="7"/>
  <c r="O122" i="7" s="1"/>
  <c r="L123" i="7" s="1"/>
  <c r="K92" i="29"/>
  <c r="T16" i="9"/>
  <c r="U16" i="9" s="1"/>
  <c r="M7" i="28"/>
  <c r="L51" i="7"/>
  <c r="L53" i="7" s="1"/>
  <c r="Q78" i="9" s="1"/>
  <c r="S78" i="9" s="1"/>
  <c r="K35" i="29"/>
  <c r="K37" i="29" s="1"/>
  <c r="D145" i="7"/>
  <c r="D147" i="7" s="1"/>
  <c r="P142" i="9" s="1"/>
  <c r="D109" i="29"/>
  <c r="D111" i="29" s="1"/>
  <c r="N46" i="28" s="1"/>
  <c r="P46" i="28" s="1"/>
  <c r="R46" i="28" s="1"/>
  <c r="L175" i="7"/>
  <c r="L177" i="7" s="1"/>
  <c r="Q137" i="9" s="1"/>
  <c r="S137" i="9" s="1"/>
  <c r="X137" i="9" s="1"/>
  <c r="AC137" i="9" s="1"/>
  <c r="AG137" i="9" s="1"/>
  <c r="K129" i="29"/>
  <c r="K131" i="29" s="1"/>
  <c r="GS21" i="26"/>
  <c r="FW21" i="26"/>
  <c r="FA21" i="26"/>
  <c r="GN21" i="26"/>
  <c r="FR21" i="26"/>
  <c r="EV21" i="26"/>
  <c r="GH21" i="26"/>
  <c r="FL21" i="26"/>
  <c r="EP21" i="26"/>
  <c r="GC21" i="26"/>
  <c r="FG21" i="26"/>
  <c r="V16" i="9"/>
  <c r="W16" i="9" s="1"/>
  <c r="R381" i="8"/>
  <c r="R374" i="8" s="1"/>
  <c r="R385" i="8" s="1"/>
  <c r="P60" i="28"/>
  <c r="R60" i="28" s="1"/>
  <c r="GS27" i="26"/>
  <c r="FW27" i="26"/>
  <c r="FA27" i="26"/>
  <c r="GN27" i="26"/>
  <c r="FR27" i="26"/>
  <c r="EV27" i="26"/>
  <c r="GH27" i="26"/>
  <c r="FL27" i="26"/>
  <c r="EP27" i="26"/>
  <c r="FG27" i="26"/>
  <c r="GC27" i="26"/>
  <c r="GS23" i="26"/>
  <c r="FW23" i="26"/>
  <c r="FA23" i="26"/>
  <c r="GN23" i="26"/>
  <c r="FR23" i="26"/>
  <c r="EV23" i="26"/>
  <c r="GH23" i="26"/>
  <c r="FL23" i="26"/>
  <c r="EP23" i="26"/>
  <c r="FG23" i="26"/>
  <c r="GC23" i="26"/>
  <c r="N28" i="28"/>
  <c r="P28" i="28" s="1"/>
  <c r="P21" i="9"/>
  <c r="S21" i="9" s="1"/>
  <c r="D9" i="29"/>
  <c r="D10" i="29" s="1"/>
  <c r="L6" i="28" s="1"/>
  <c r="D120" i="7"/>
  <c r="G120" i="7" s="1"/>
  <c r="D124" i="7" s="1"/>
  <c r="D126" i="7" s="1"/>
  <c r="Q134" i="9" s="1"/>
  <c r="S134" i="9" s="1"/>
  <c r="X134" i="9" s="1"/>
  <c r="AC134" i="9" s="1"/>
  <c r="AG134" i="9" s="1"/>
  <c r="D90" i="29"/>
  <c r="P87" i="9"/>
  <c r="S87" i="9" s="1"/>
  <c r="X87" i="9" s="1"/>
  <c r="N31" i="28"/>
  <c r="P31" i="28" s="1"/>
  <c r="R31" i="28" s="1"/>
  <c r="N39" i="28"/>
  <c r="P39" i="28" s="1"/>
  <c r="V200" i="9"/>
  <c r="X200" i="9" s="1"/>
  <c r="AO1214" i="8" s="1"/>
  <c r="P82" i="28"/>
  <c r="R82" i="28" s="1"/>
  <c r="L96" i="7"/>
  <c r="L100" i="7" s="1"/>
  <c r="K68" i="29"/>
  <c r="K70" i="29" s="1"/>
  <c r="L126" i="7"/>
  <c r="O126" i="7" s="1"/>
  <c r="L128" i="7" s="1"/>
  <c r="K96" i="29"/>
  <c r="GS22" i="24"/>
  <c r="FW22" i="24"/>
  <c r="FA22" i="24"/>
  <c r="GC22" i="24"/>
  <c r="EV22" i="24"/>
  <c r="FR22" i="24"/>
  <c r="EP22" i="24"/>
  <c r="GN22" i="24"/>
  <c r="FL22" i="24"/>
  <c r="GH22" i="24"/>
  <c r="FG22" i="24"/>
  <c r="GS22" i="26"/>
  <c r="FW22" i="26"/>
  <c r="FA22" i="26"/>
  <c r="GN22" i="26"/>
  <c r="FR22" i="26"/>
  <c r="EV22" i="26"/>
  <c r="GH22" i="26"/>
  <c r="FL22" i="26"/>
  <c r="EP22" i="26"/>
  <c r="GC22" i="26"/>
  <c r="FG22" i="26"/>
  <c r="P16" i="9"/>
  <c r="S16" i="9" s="1"/>
  <c r="L7" i="28"/>
  <c r="P29" i="28"/>
  <c r="R29" i="28" s="1"/>
  <c r="P57" i="28"/>
  <c r="R57" i="28" s="1"/>
  <c r="R52" i="28"/>
  <c r="M84" i="29"/>
  <c r="K86" i="29" s="1"/>
  <c r="EP19" i="25"/>
  <c r="FA19" i="25"/>
  <c r="FR19" i="25"/>
  <c r="F83" i="29"/>
  <c r="D86" i="29" s="1"/>
  <c r="D88" i="29" s="1"/>
  <c r="N34" i="28"/>
  <c r="P34" i="28" s="1"/>
  <c r="R34" i="28" s="1"/>
  <c r="GS26" i="24"/>
  <c r="FW26" i="24"/>
  <c r="FA26" i="24"/>
  <c r="GC26" i="24"/>
  <c r="EV26" i="24"/>
  <c r="GH26" i="24"/>
  <c r="EP26" i="24"/>
  <c r="FR26" i="24"/>
  <c r="FL26" i="24"/>
  <c r="GN26" i="24"/>
  <c r="FG26" i="24"/>
  <c r="L24" i="28"/>
  <c r="F77" i="29"/>
  <c r="D80" i="29" s="1"/>
  <c r="N49" i="28" s="1"/>
  <c r="P49" i="28" s="1"/>
  <c r="L34" i="7"/>
  <c r="L36" i="7" s="1"/>
  <c r="K23" i="29"/>
  <c r="K25" i="29" s="1"/>
  <c r="GC8" i="23"/>
  <c r="FG8" i="23"/>
  <c r="GS8" i="23"/>
  <c r="FW8" i="23"/>
  <c r="FA8" i="23"/>
  <c r="GH8" i="23"/>
  <c r="EP8" i="23"/>
  <c r="FR8" i="23"/>
  <c r="FL8" i="23"/>
  <c r="EV8" i="23"/>
  <c r="GN8" i="23"/>
  <c r="D193" i="7"/>
  <c r="D195" i="7" s="1"/>
  <c r="Q147" i="9" s="1"/>
  <c r="S147" i="9" s="1"/>
  <c r="X147" i="9" s="1"/>
  <c r="X143" i="9" s="1"/>
  <c r="D125" i="29"/>
  <c r="D127" i="29" s="1"/>
  <c r="GH18" i="25"/>
  <c r="FL18" i="25"/>
  <c r="GS18" i="25"/>
  <c r="FR18" i="25"/>
  <c r="GN18" i="25"/>
  <c r="GC18" i="25"/>
  <c r="FA18" i="25"/>
  <c r="FW18" i="25"/>
  <c r="V154" i="9"/>
  <c r="X154" i="9" s="1"/>
  <c r="P54" i="28"/>
  <c r="R54" i="28" s="1"/>
  <c r="L216" i="7"/>
  <c r="L217" i="7" s="1"/>
  <c r="V184" i="9" s="1"/>
  <c r="X184" i="9" s="1"/>
  <c r="X183" i="9" s="1"/>
  <c r="AG183" i="9" s="1"/>
  <c r="P73" i="28"/>
  <c r="R73" i="28" s="1"/>
  <c r="FA29" i="26"/>
  <c r="GH29" i="26"/>
  <c r="FG29" i="26"/>
  <c r="P17" i="9"/>
  <c r="S17" i="9" s="1"/>
  <c r="X17" i="9" s="1"/>
  <c r="AC17" i="9" s="1"/>
  <c r="AG17" i="9" s="1"/>
  <c r="L8" i="28"/>
  <c r="V168" i="9"/>
  <c r="X168" i="9" s="1"/>
  <c r="P63" i="28"/>
  <c r="R63" i="28" s="1"/>
  <c r="GC11" i="27"/>
  <c r="FG11" i="27"/>
  <c r="GS11" i="27"/>
  <c r="FW11" i="27"/>
  <c r="FA11" i="27"/>
  <c r="GN11" i="27"/>
  <c r="FR11" i="27"/>
  <c r="EV11" i="27"/>
  <c r="EP11" i="27"/>
  <c r="GH11" i="27"/>
  <c r="FL11" i="27"/>
  <c r="R71" i="28"/>
  <c r="L14" i="7"/>
  <c r="L16" i="7" s="1"/>
  <c r="Q63" i="9" s="1"/>
  <c r="S63" i="9" s="1"/>
  <c r="X63" i="9" s="1"/>
  <c r="AC63" i="9" s="1"/>
  <c r="AG63" i="9" s="1"/>
  <c r="K7" i="29"/>
  <c r="K9" i="29" s="1"/>
  <c r="L78" i="7"/>
  <c r="L82" i="7" s="1"/>
  <c r="K58" i="29"/>
  <c r="K60" i="29" s="1"/>
  <c r="GN32" i="22"/>
  <c r="FR32" i="22"/>
  <c r="EV32" i="22"/>
  <c r="GS32" i="22"/>
  <c r="FL32" i="22"/>
  <c r="GH32" i="22"/>
  <c r="FG32" i="22"/>
  <c r="GC32" i="22"/>
  <c r="FA32" i="22"/>
  <c r="FW32" i="22"/>
  <c r="EP32" i="22"/>
  <c r="L189" i="7"/>
  <c r="L193" i="7" s="1"/>
  <c r="Q126" i="9" s="1"/>
  <c r="S126" i="9" s="1"/>
  <c r="X126" i="9" s="1"/>
  <c r="X125" i="9" s="1"/>
  <c r="D48" i="31" s="1"/>
  <c r="K137" i="29"/>
  <c r="K139" i="29" s="1"/>
  <c r="D216" i="7"/>
  <c r="D217" i="7" s="1"/>
  <c r="V180" i="9" s="1"/>
  <c r="X180" i="9" s="1"/>
  <c r="X179" i="9" s="1"/>
  <c r="P72" i="28"/>
  <c r="R72" i="28" s="1"/>
  <c r="T15" i="9"/>
  <c r="U15" i="9" s="1"/>
  <c r="X15" i="9" s="1"/>
  <c r="GC32" i="26"/>
  <c r="FG32" i="26"/>
  <c r="GS32" i="26"/>
  <c r="FW32" i="26"/>
  <c r="FA32" i="26"/>
  <c r="GN32" i="26"/>
  <c r="FR32" i="26"/>
  <c r="EV32" i="26"/>
  <c r="EP32" i="26"/>
  <c r="GH32" i="26"/>
  <c r="FL32" i="26"/>
  <c r="V194" i="9"/>
  <c r="X194" i="9" s="1"/>
  <c r="AG194" i="9" s="1"/>
  <c r="P78" i="28"/>
  <c r="GC12" i="27"/>
  <c r="FG12" i="27"/>
  <c r="GS12" i="27"/>
  <c r="FW12" i="27"/>
  <c r="FA12" i="27"/>
  <c r="GN12" i="27"/>
  <c r="FR12" i="27"/>
  <c r="EV12" i="27"/>
  <c r="EP12" i="27"/>
  <c r="FL12" i="27"/>
  <c r="GH12" i="27"/>
  <c r="V24" i="9"/>
  <c r="W24" i="9" s="1"/>
  <c r="W23" i="9" s="1"/>
  <c r="F480" i="8"/>
  <c r="G112" i="7"/>
  <c r="D113" i="7" s="1"/>
  <c r="D115" i="7" s="1"/>
  <c r="Q60" i="9" s="1"/>
  <c r="S60" i="9" s="1"/>
  <c r="X60" i="9" s="1"/>
  <c r="AC60" i="9" s="1"/>
  <c r="AG60" i="9" s="1"/>
  <c r="D17" i="7"/>
  <c r="D18" i="7" s="1"/>
  <c r="Y469" i="8" s="1"/>
  <c r="D30" i="29"/>
  <c r="D31" i="29" s="1"/>
  <c r="M76" i="29"/>
  <c r="K78" i="29" s="1"/>
  <c r="GN29" i="22"/>
  <c r="FR29" i="22"/>
  <c r="EV29" i="22"/>
  <c r="GH29" i="22"/>
  <c r="FG29" i="22"/>
  <c r="GC29" i="22"/>
  <c r="FA29" i="22"/>
  <c r="FW29" i="22"/>
  <c r="EP29" i="22"/>
  <c r="GS29" i="22"/>
  <c r="FL29" i="22"/>
  <c r="J262" i="11"/>
  <c r="H7" i="5" s="1"/>
  <c r="M100" i="29"/>
  <c r="K102" i="29" s="1"/>
  <c r="L86" i="7"/>
  <c r="L91" i="7" s="1"/>
  <c r="K62" i="29"/>
  <c r="K65" i="29" s="1"/>
  <c r="D40" i="7"/>
  <c r="D42" i="7" s="1"/>
  <c r="V21" i="9" s="1"/>
  <c r="W21" i="9" s="1"/>
  <c r="D44" i="29"/>
  <c r="D46" i="29" s="1"/>
  <c r="N6" i="28" s="1"/>
  <c r="N5" i="28" s="1"/>
  <c r="L110" i="7"/>
  <c r="O110" i="7" s="1"/>
  <c r="L112" i="7" s="1"/>
  <c r="K80" i="29"/>
  <c r="P67" i="28"/>
  <c r="R67" i="28" s="1"/>
  <c r="GN20" i="17"/>
  <c r="FR20" i="17"/>
  <c r="EV20" i="17"/>
  <c r="GH20" i="17"/>
  <c r="FL20" i="17"/>
  <c r="EP20" i="17"/>
  <c r="GC20" i="17"/>
  <c r="FG20" i="17"/>
  <c r="GS20" i="17"/>
  <c r="FW20" i="17"/>
  <c r="FA20" i="17"/>
  <c r="P56" i="28"/>
  <c r="R56" i="28" s="1"/>
  <c r="M8" i="28"/>
  <c r="GN31" i="25"/>
  <c r="FR31" i="25"/>
  <c r="EV31" i="25"/>
  <c r="GH31" i="25"/>
  <c r="FL31" i="25"/>
  <c r="EP31" i="25"/>
  <c r="GC31" i="25"/>
  <c r="FW31" i="25"/>
  <c r="FG31" i="25"/>
  <c r="GS31" i="25"/>
  <c r="FA31" i="25"/>
  <c r="P86" i="28"/>
  <c r="R86" i="28" s="1"/>
  <c r="V195" i="9"/>
  <c r="X195" i="9" s="1"/>
  <c r="AG195" i="9" s="1"/>
  <c r="P79" i="28"/>
  <c r="R79" i="28" s="1"/>
  <c r="G403" i="11"/>
  <c r="G132" i="9"/>
  <c r="F84" i="9"/>
  <c r="I84" i="9" s="1"/>
  <c r="N84" i="9" s="1"/>
  <c r="AB84" i="9" s="1"/>
  <c r="AF84" i="9" s="1"/>
  <c r="G278" i="11"/>
  <c r="G62" i="28" s="1"/>
  <c r="Q62" i="28" s="1"/>
  <c r="G15" i="11"/>
  <c r="G331" i="11"/>
  <c r="AT303" i="8"/>
  <c r="AP1433" i="8"/>
  <c r="F140" i="11"/>
  <c r="H5" i="4" s="1"/>
  <c r="F120" i="7"/>
  <c r="C121" i="7" s="1"/>
  <c r="C123" i="7" s="1"/>
  <c r="G64" i="9" s="1"/>
  <c r="I64" i="9" s="1"/>
  <c r="K112" i="7"/>
  <c r="G137" i="9"/>
  <c r="I137" i="9" s="1"/>
  <c r="N137" i="9" s="1"/>
  <c r="AB137" i="9" s="1"/>
  <c r="AF137" i="9" s="1"/>
  <c r="G67" i="28"/>
  <c r="Q67" i="28" s="1"/>
  <c r="DF11" i="27"/>
  <c r="EC11" i="27"/>
  <c r="D107" i="11"/>
  <c r="F4" i="4" s="1"/>
  <c r="C11" i="28"/>
  <c r="G11" i="28" s="1"/>
  <c r="L157" i="9"/>
  <c r="N157" i="9" s="1"/>
  <c r="E4" i="28"/>
  <c r="G364" i="11"/>
  <c r="L155" i="9" s="1"/>
  <c r="N155" i="9" s="1"/>
  <c r="E262" i="11"/>
  <c r="G7" i="4" s="1"/>
  <c r="G357" i="11"/>
  <c r="L154" i="9" s="1"/>
  <c r="N154" i="9" s="1"/>
  <c r="N99" i="9"/>
  <c r="CJ11" i="27"/>
  <c r="CE11" i="27"/>
  <c r="CP11" i="27"/>
  <c r="AT207" i="8"/>
  <c r="F33" i="9"/>
  <c r="I33" i="9" s="1"/>
  <c r="Z33" i="9" s="1"/>
  <c r="AD33" i="9" s="1"/>
  <c r="F262" i="11"/>
  <c r="H7" i="4" s="1"/>
  <c r="F107" i="11"/>
  <c r="H4" i="4" s="1"/>
  <c r="D213" i="11"/>
  <c r="F6" i="4" s="1"/>
  <c r="CU11" i="27"/>
  <c r="DR11" i="27"/>
  <c r="L162" i="9"/>
  <c r="N162" i="9" s="1"/>
  <c r="AF1197" i="8" s="1"/>
  <c r="G61" i="28"/>
  <c r="Q61" i="28" s="1"/>
  <c r="CN19" i="19"/>
  <c r="BR19" i="19"/>
  <c r="CY19" i="19"/>
  <c r="BW19" i="19"/>
  <c r="CS19" i="19"/>
  <c r="BL19" i="19"/>
  <c r="DD19" i="19"/>
  <c r="BA19" i="19"/>
  <c r="CH19" i="19"/>
  <c r="CC19" i="19"/>
  <c r="BG19" i="19"/>
  <c r="Q52" i="28"/>
  <c r="CS18" i="17"/>
  <c r="BW18" i="17"/>
  <c r="BA18" i="17"/>
  <c r="CN18" i="17"/>
  <c r="BL18" i="17"/>
  <c r="CC18" i="17"/>
  <c r="BR18" i="17"/>
  <c r="CH18" i="17"/>
  <c r="BG18" i="17"/>
  <c r="DD18" i="17"/>
  <c r="CY18" i="17"/>
  <c r="L200" i="9"/>
  <c r="N200" i="9" s="1"/>
  <c r="G82" i="28"/>
  <c r="Q82" i="28" s="1"/>
  <c r="E77" i="29"/>
  <c r="C80" i="29" s="1"/>
  <c r="E49" i="28" s="1"/>
  <c r="G49" i="28" s="1"/>
  <c r="G214" i="11"/>
  <c r="F4" i="11"/>
  <c r="H2" i="4" s="1"/>
  <c r="AT313" i="8"/>
  <c r="G81" i="11"/>
  <c r="C189" i="7"/>
  <c r="C191" i="7" s="1"/>
  <c r="G145" i="9" s="1"/>
  <c r="I145" i="9" s="1"/>
  <c r="N145" i="9" s="1"/>
  <c r="AF1028" i="8" s="1"/>
  <c r="C121" i="29"/>
  <c r="C123" i="29" s="1"/>
  <c r="G339" i="11"/>
  <c r="F349" i="11"/>
  <c r="H8" i="4" s="1"/>
  <c r="CS25" i="19"/>
  <c r="BW25" i="19"/>
  <c r="BA25" i="19"/>
  <c r="CH25" i="19"/>
  <c r="BG25" i="19"/>
  <c r="DD25" i="19"/>
  <c r="CC25" i="19"/>
  <c r="CN25" i="19"/>
  <c r="CY25" i="19"/>
  <c r="BR25" i="19"/>
  <c r="BL25" i="19"/>
  <c r="DR23" i="25"/>
  <c r="CU23" i="25"/>
  <c r="EH23" i="25"/>
  <c r="DF23" i="25"/>
  <c r="CE23" i="25"/>
  <c r="DA23" i="25"/>
  <c r="EC23" i="25"/>
  <c r="CP23" i="25"/>
  <c r="DW23" i="25"/>
  <c r="CJ23" i="25"/>
  <c r="DL23" i="25"/>
  <c r="DR8" i="23"/>
  <c r="CU8" i="23"/>
  <c r="DL8" i="23"/>
  <c r="CJ8" i="23"/>
  <c r="DW8" i="23"/>
  <c r="CE8" i="23"/>
  <c r="EH8" i="23"/>
  <c r="CP8" i="23"/>
  <c r="EC8" i="23"/>
  <c r="DA8" i="23"/>
  <c r="DF8" i="23"/>
  <c r="L195" i="9"/>
  <c r="N195" i="9" s="1"/>
  <c r="AF195" i="9" s="1"/>
  <c r="G79" i="28"/>
  <c r="Q79" i="28" s="1"/>
  <c r="Q71" i="28"/>
  <c r="AB100" i="9"/>
  <c r="AF100" i="9" s="1"/>
  <c r="F16" i="9"/>
  <c r="I16" i="9" s="1"/>
  <c r="Z16" i="9" s="1"/>
  <c r="AD16" i="9" s="1"/>
  <c r="C7" i="28"/>
  <c r="BL14" i="18"/>
  <c r="BG14" i="18"/>
  <c r="BA14" i="18"/>
  <c r="K216" i="7"/>
  <c r="K217" i="7" s="1"/>
  <c r="L184" i="9" s="1"/>
  <c r="N184" i="9" s="1"/>
  <c r="N183" i="9" s="1"/>
  <c r="AF183" i="9" s="1"/>
  <c r="G73" i="28"/>
  <c r="Q73" i="28" s="1"/>
  <c r="CS13" i="18"/>
  <c r="BW13" i="18"/>
  <c r="BA13" i="18"/>
  <c r="CY13" i="18"/>
  <c r="BR13" i="18"/>
  <c r="CN13" i="18"/>
  <c r="BL13" i="18"/>
  <c r="CH13" i="18"/>
  <c r="DD13" i="18"/>
  <c r="CC13" i="18"/>
  <c r="BG13" i="18"/>
  <c r="G27" i="9"/>
  <c r="I27" i="9" s="1"/>
  <c r="N27" i="9" s="1"/>
  <c r="CY16" i="18"/>
  <c r="CC16" i="18"/>
  <c r="BG16" i="18"/>
  <c r="CN16" i="18"/>
  <c r="BL16" i="18"/>
  <c r="CH16" i="18"/>
  <c r="BA16" i="18"/>
  <c r="BW16" i="18"/>
  <c r="CS16" i="18"/>
  <c r="BR16" i="18"/>
  <c r="DD16" i="18"/>
  <c r="K128" i="7"/>
  <c r="EC32" i="22"/>
  <c r="DF32" i="22"/>
  <c r="CJ32" i="22"/>
  <c r="DR32" i="22"/>
  <c r="CP32" i="22"/>
  <c r="DA32" i="22"/>
  <c r="DL32" i="22"/>
  <c r="CU32" i="22"/>
  <c r="DW32" i="22"/>
  <c r="EH32" i="22"/>
  <c r="CE32" i="22"/>
  <c r="G243" i="11"/>
  <c r="K211" i="7"/>
  <c r="K212" i="7" s="1"/>
  <c r="L188" i="9" s="1"/>
  <c r="N188" i="9" s="1"/>
  <c r="AF188" i="9" s="1"/>
  <c r="G74" i="28"/>
  <c r="Q74" i="28" s="1"/>
  <c r="N118" i="7"/>
  <c r="K120" i="7" s="1"/>
  <c r="F142" i="9"/>
  <c r="F112" i="7"/>
  <c r="C113" i="7" s="1"/>
  <c r="C115" i="7" s="1"/>
  <c r="G60" i="9" s="1"/>
  <c r="I60" i="9" s="1"/>
  <c r="E28" i="28"/>
  <c r="D8" i="28"/>
  <c r="E91" i="29"/>
  <c r="C91" i="29" s="1"/>
  <c r="CN12" i="18"/>
  <c r="BR12" i="18"/>
  <c r="CY12" i="18"/>
  <c r="BW12" i="18"/>
  <c r="CS12" i="18"/>
  <c r="BL12" i="18"/>
  <c r="CH12" i="18"/>
  <c r="DD12" i="18"/>
  <c r="CC12" i="18"/>
  <c r="BG12" i="18"/>
  <c r="BA12" i="18"/>
  <c r="L76" i="29"/>
  <c r="J77" i="29" s="1"/>
  <c r="K34" i="7"/>
  <c r="K36" i="7" s="1"/>
  <c r="J23" i="29"/>
  <c r="J25" i="29" s="1"/>
  <c r="F97" i="9"/>
  <c r="I97" i="9" s="1"/>
  <c r="N97" i="9" s="1"/>
  <c r="AB97" i="9" s="1"/>
  <c r="AF97" i="9" s="1"/>
  <c r="E32" i="28"/>
  <c r="G32" i="28" s="1"/>
  <c r="Q32" i="28" s="1"/>
  <c r="D262" i="11"/>
  <c r="F7" i="4" s="1"/>
  <c r="C17" i="7"/>
  <c r="C18" i="7" s="1"/>
  <c r="G29" i="9" s="1"/>
  <c r="I29" i="9" s="1"/>
  <c r="C30" i="29"/>
  <c r="C31" i="29" s="1"/>
  <c r="C12" i="28" s="1"/>
  <c r="CP28" i="26"/>
  <c r="J16" i="9"/>
  <c r="K16" i="9" s="1"/>
  <c r="AA16" i="9" s="1"/>
  <c r="AE16" i="9" s="1"/>
  <c r="D7" i="28"/>
  <c r="E213" i="11"/>
  <c r="G6" i="4" s="1"/>
  <c r="DD22" i="17"/>
  <c r="CH22" i="17"/>
  <c r="BL22" i="17"/>
  <c r="CC22" i="17"/>
  <c r="BA22" i="17"/>
  <c r="BR22" i="17"/>
  <c r="BG22" i="17"/>
  <c r="CY22" i="17"/>
  <c r="BW22" i="17"/>
  <c r="CS22" i="17"/>
  <c r="CN22" i="17"/>
  <c r="C162" i="7"/>
  <c r="C163" i="7" s="1"/>
  <c r="E39" i="28"/>
  <c r="G39" i="28" s="1"/>
  <c r="G170" i="11"/>
  <c r="Q78" i="28"/>
  <c r="F21" i="9"/>
  <c r="I21" i="9" s="1"/>
  <c r="Z21" i="9" s="1"/>
  <c r="AD21" i="9" s="1"/>
  <c r="C9" i="29"/>
  <c r="C10" i="29" s="1"/>
  <c r="C6" i="28" s="1"/>
  <c r="CY28" i="19"/>
  <c r="CC28" i="19"/>
  <c r="BG28" i="19"/>
  <c r="DD28" i="19"/>
  <c r="BW28" i="19"/>
  <c r="CS28" i="19"/>
  <c r="BR28" i="19"/>
  <c r="CH28" i="19"/>
  <c r="CN28" i="19"/>
  <c r="BL28" i="19"/>
  <c r="BA28" i="19"/>
  <c r="G56" i="28"/>
  <c r="Q56" i="28" s="1"/>
  <c r="L160" i="9"/>
  <c r="N160" i="9" s="1"/>
  <c r="AF160" i="9" s="1"/>
  <c r="C193" i="7"/>
  <c r="C195" i="7" s="1"/>
  <c r="G147" i="9" s="1"/>
  <c r="I147" i="9" s="1"/>
  <c r="N147" i="9" s="1"/>
  <c r="C125" i="29"/>
  <c r="C127" i="29" s="1"/>
  <c r="E94" i="29"/>
  <c r="C95" i="29" s="1"/>
  <c r="CS15" i="17"/>
  <c r="BW15" i="17"/>
  <c r="BA15" i="17"/>
  <c r="DD15" i="17"/>
  <c r="BL15" i="17"/>
  <c r="CC15" i="17"/>
  <c r="CN15" i="17"/>
  <c r="BR15" i="17"/>
  <c r="CH15" i="17"/>
  <c r="CY15" i="17"/>
  <c r="BG15" i="17"/>
  <c r="K111" i="7"/>
  <c r="G60" i="28"/>
  <c r="Q60" i="28" s="1"/>
  <c r="DR23" i="26"/>
  <c r="CU23" i="26"/>
  <c r="DW23" i="26"/>
  <c r="CP23" i="26"/>
  <c r="EH23" i="26"/>
  <c r="DA23" i="26"/>
  <c r="EC23" i="26"/>
  <c r="CJ23" i="26"/>
  <c r="DF23" i="26"/>
  <c r="CE23" i="26"/>
  <c r="DL23" i="26"/>
  <c r="L80" i="29"/>
  <c r="J82" i="29" s="1"/>
  <c r="E33" i="28"/>
  <c r="G33" i="28" s="1"/>
  <c r="Q33" i="28" s="1"/>
  <c r="E83" i="29"/>
  <c r="C86" i="29" s="1"/>
  <c r="C88" i="29" s="1"/>
  <c r="E34" i="28"/>
  <c r="G34" i="28" s="1"/>
  <c r="Q34" i="28" s="1"/>
  <c r="CS8" i="18"/>
  <c r="BW8" i="18"/>
  <c r="BA8" i="18"/>
  <c r="CN8" i="18"/>
  <c r="BR8" i="18"/>
  <c r="CH8" i="18"/>
  <c r="BL8" i="18"/>
  <c r="BG8" i="18"/>
  <c r="CC8" i="18"/>
  <c r="DD8" i="18"/>
  <c r="CY8" i="18"/>
  <c r="DR26" i="24"/>
  <c r="CU26" i="24"/>
  <c r="EC26" i="24"/>
  <c r="DA26" i="24"/>
  <c r="DL26" i="24"/>
  <c r="CE26" i="24"/>
  <c r="DF26" i="24"/>
  <c r="CP26" i="24"/>
  <c r="EH26" i="24"/>
  <c r="CJ26" i="24"/>
  <c r="DW26" i="24"/>
  <c r="DR12" i="27"/>
  <c r="CU12" i="27"/>
  <c r="EC12" i="27"/>
  <c r="DA12" i="27"/>
  <c r="EH12" i="27"/>
  <c r="CP12" i="27"/>
  <c r="DW12" i="27"/>
  <c r="CJ12" i="27"/>
  <c r="DL12" i="27"/>
  <c r="DF12" i="27"/>
  <c r="CE12" i="27"/>
  <c r="L100" i="29"/>
  <c r="J102" i="29" s="1"/>
  <c r="AT302" i="8"/>
  <c r="F17" i="9"/>
  <c r="I17" i="9" s="1"/>
  <c r="Z17" i="9" s="1"/>
  <c r="AD17" i="9" s="1"/>
  <c r="C8" i="28"/>
  <c r="FJ25" i="19"/>
  <c r="EN25" i="19"/>
  <c r="DR25" i="19"/>
  <c r="ES25" i="19"/>
  <c r="DL25" i="19"/>
  <c r="FO25" i="19"/>
  <c r="EH25" i="19"/>
  <c r="EY25" i="19"/>
  <c r="EC25" i="19"/>
  <c r="DW25" i="19"/>
  <c r="FD25" i="19"/>
  <c r="K122" i="7"/>
  <c r="N122" i="7" s="1"/>
  <c r="K123" i="7" s="1"/>
  <c r="J92" i="29"/>
  <c r="EH15" i="23"/>
  <c r="DL15" i="23"/>
  <c r="CP15" i="23"/>
  <c r="DF15" i="23"/>
  <c r="CE15" i="23"/>
  <c r="EC15" i="23"/>
  <c r="DA15" i="23"/>
  <c r="CU15" i="23"/>
  <c r="DW15" i="23"/>
  <c r="DR15" i="23"/>
  <c r="CJ15" i="23"/>
  <c r="F87" i="9"/>
  <c r="I87" i="9" s="1"/>
  <c r="N87" i="9" s="1"/>
  <c r="E31" i="28"/>
  <c r="G31" i="28" s="1"/>
  <c r="Q31" i="28" s="1"/>
  <c r="EH29" i="22"/>
  <c r="DL29" i="22"/>
  <c r="CP29" i="22"/>
  <c r="DW29" i="22"/>
  <c r="CU29" i="22"/>
  <c r="EC29" i="22"/>
  <c r="CJ29" i="22"/>
  <c r="CE29" i="22"/>
  <c r="DR29" i="22"/>
  <c r="DA29" i="22"/>
  <c r="DF29" i="22"/>
  <c r="K96" i="7"/>
  <c r="K100" i="7" s="1"/>
  <c r="J68" i="29"/>
  <c r="J70" i="29" s="1"/>
  <c r="CS10" i="18"/>
  <c r="BW10" i="18"/>
  <c r="BA10" i="18"/>
  <c r="DD10" i="18"/>
  <c r="CC10" i="18"/>
  <c r="CY10" i="18"/>
  <c r="BR10" i="18"/>
  <c r="CN10" i="18"/>
  <c r="BL10" i="18"/>
  <c r="BG10" i="18"/>
  <c r="CH10" i="18"/>
  <c r="E140" i="11"/>
  <c r="G5" i="4" s="1"/>
  <c r="K161" i="7"/>
  <c r="K163" i="7" s="1"/>
  <c r="DR32" i="23"/>
  <c r="CU32" i="23"/>
  <c r="EC32" i="23"/>
  <c r="DA32" i="23"/>
  <c r="DW32" i="23"/>
  <c r="CP32" i="23"/>
  <c r="CJ32" i="23"/>
  <c r="CE32" i="23"/>
  <c r="EH32" i="23"/>
  <c r="DL32" i="23"/>
  <c r="DF32" i="23"/>
  <c r="K30" i="7"/>
  <c r="K32" i="7" s="1"/>
  <c r="J19" i="29"/>
  <c r="J21" i="29" s="1"/>
  <c r="K179" i="7"/>
  <c r="K184" i="7" s="1"/>
  <c r="J133" i="29"/>
  <c r="J135" i="29" s="1"/>
  <c r="C216" i="7"/>
  <c r="C217" i="7" s="1"/>
  <c r="L180" i="9" s="1"/>
  <c r="N180" i="9" s="1"/>
  <c r="G72" i="28"/>
  <c r="Q72" i="28" s="1"/>
  <c r="G83" i="28"/>
  <c r="Q83" i="28" s="1"/>
  <c r="E46" i="28"/>
  <c r="G46" i="28" s="1"/>
  <c r="Q46" i="28" s="1"/>
  <c r="E6" i="28"/>
  <c r="E5" i="28" s="1"/>
  <c r="L96" i="29"/>
  <c r="J98" i="29" s="1"/>
  <c r="J349" i="11"/>
  <c r="H8" i="5" s="1"/>
  <c r="I349" i="11"/>
  <c r="G8" i="5" s="1"/>
  <c r="AS11" i="9"/>
  <c r="AN90" i="9"/>
  <c r="AS90" i="9" s="1"/>
  <c r="AS89" i="9" s="1"/>
  <c r="K196" i="11"/>
  <c r="AL63" i="9"/>
  <c r="AN63" i="9" s="1"/>
  <c r="AS63" i="9" s="1"/>
  <c r="U5" i="9"/>
  <c r="Q142" i="9"/>
  <c r="S142" i="9" s="1"/>
  <c r="X142" i="9" s="1"/>
  <c r="AQ1017" i="8" s="1"/>
  <c r="I4" i="11"/>
  <c r="G2" i="5" s="1"/>
  <c r="AS19" i="9"/>
  <c r="I80" i="11"/>
  <c r="G3" i="5" s="1"/>
  <c r="AR5" i="9"/>
  <c r="AR4" i="9" s="1"/>
  <c r="AR3" i="9" s="1"/>
  <c r="H213" i="11"/>
  <c r="F6" i="5" s="1"/>
  <c r="J4" i="11"/>
  <c r="H2" i="5" s="1"/>
  <c r="K29" i="11"/>
  <c r="AL24" i="9"/>
  <c r="AN24" i="9" s="1"/>
  <c r="Q30" i="9"/>
  <c r="S30" i="9" s="1"/>
  <c r="X30" i="9" s="1"/>
  <c r="AC30" i="9" s="1"/>
  <c r="AG30" i="9" s="1"/>
  <c r="AC469" i="8"/>
  <c r="AC444" i="8"/>
  <c r="AC418" i="8"/>
  <c r="AC440" i="8" s="1"/>
  <c r="K116" i="11"/>
  <c r="P141" i="9"/>
  <c r="N9" i="9"/>
  <c r="AB9" i="9" s="1"/>
  <c r="AF9" i="9" s="1"/>
  <c r="Z9" i="9"/>
  <c r="AD9" i="9" s="1"/>
  <c r="AH247" i="8"/>
  <c r="D4" i="11"/>
  <c r="F2" i="4" s="1"/>
  <c r="N72" i="9"/>
  <c r="AB72" i="9" s="1"/>
  <c r="AF72" i="9" s="1"/>
  <c r="Z72" i="9"/>
  <c r="AD72" i="9" s="1"/>
  <c r="K136" i="11"/>
  <c r="N24" i="28" s="1"/>
  <c r="N21" i="28" s="1"/>
  <c r="D72" i="7"/>
  <c r="D73" i="7" s="1"/>
  <c r="V69" i="9" s="1"/>
  <c r="W69" i="9" s="1"/>
  <c r="W68" i="9" s="1"/>
  <c r="K156" i="11"/>
  <c r="P133" i="9"/>
  <c r="S133" i="9" s="1"/>
  <c r="X133" i="9" s="1"/>
  <c r="AC133" i="9" s="1"/>
  <c r="AG133" i="9" s="1"/>
  <c r="AP1429" i="8"/>
  <c r="G306" i="11"/>
  <c r="L170" i="9"/>
  <c r="N170" i="9" s="1"/>
  <c r="D349" i="11"/>
  <c r="F8" i="4" s="1"/>
  <c r="Z10" i="9"/>
  <c r="AD10" i="9" s="1"/>
  <c r="N10" i="9"/>
  <c r="X266" i="8"/>
  <c r="X247" i="8"/>
  <c r="X268" i="8" s="1"/>
  <c r="AB385" i="8"/>
  <c r="AB359" i="8"/>
  <c r="AB389" i="8" s="1"/>
  <c r="AH210" i="8"/>
  <c r="Q24" i="9"/>
  <c r="F469" i="8"/>
  <c r="G60" i="11"/>
  <c r="J15" i="9"/>
  <c r="K15" i="9" s="1"/>
  <c r="N15" i="9" s="1"/>
  <c r="H107" i="11"/>
  <c r="F4" i="5" s="1"/>
  <c r="G141" i="11"/>
  <c r="C78" i="7"/>
  <c r="C82" i="7" s="1"/>
  <c r="AS78" i="9"/>
  <c r="AS76" i="9" s="1"/>
  <c r="AN76" i="9"/>
  <c r="AC96" i="9"/>
  <c r="AG96" i="9" s="1"/>
  <c r="V156" i="9"/>
  <c r="X156" i="9" s="1"/>
  <c r="N12" i="9"/>
  <c r="AB12" i="9" s="1"/>
  <c r="AF12" i="9" s="1"/>
  <c r="Z12" i="9"/>
  <c r="AD12" i="9" s="1"/>
  <c r="AG316" i="8"/>
  <c r="AG335" i="8" s="1"/>
  <c r="AG331" i="8"/>
  <c r="K113" i="11"/>
  <c r="D106" i="7"/>
  <c r="L151" i="9"/>
  <c r="AF1182" i="8"/>
  <c r="BH17" i="10"/>
  <c r="AP17" i="10"/>
  <c r="AG197" i="9"/>
  <c r="BD17" i="10"/>
  <c r="BD39" i="10"/>
  <c r="AP39" i="10"/>
  <c r="Z18" i="9"/>
  <c r="AD18" i="9" s="1"/>
  <c r="N18" i="9"/>
  <c r="AB18" i="9" s="1"/>
  <c r="AF18" i="9" s="1"/>
  <c r="K162" i="11"/>
  <c r="L106" i="7"/>
  <c r="F74" i="9"/>
  <c r="I74" i="9" s="1"/>
  <c r="G108" i="11"/>
  <c r="G156" i="11"/>
  <c r="F133" i="9"/>
  <c r="I133" i="9" s="1"/>
  <c r="N133" i="9" s="1"/>
  <c r="AB133" i="9" s="1"/>
  <c r="AF133" i="9" s="1"/>
  <c r="N205" i="9"/>
  <c r="C88" i="31" s="1"/>
  <c r="AF206" i="9"/>
  <c r="K225" i="11"/>
  <c r="AT242" i="8"/>
  <c r="L266" i="8"/>
  <c r="L247" i="8"/>
  <c r="E4" i="11"/>
  <c r="G2" i="4" s="1"/>
  <c r="K5" i="11"/>
  <c r="L4" i="28" s="1"/>
  <c r="H385" i="8"/>
  <c r="H359" i="8"/>
  <c r="AT352" i="8"/>
  <c r="K50" i="11"/>
  <c r="M4" i="28" s="1"/>
  <c r="T229" i="8"/>
  <c r="T210" i="8"/>
  <c r="T231" i="8" s="1"/>
  <c r="G25" i="11"/>
  <c r="F14" i="9"/>
  <c r="I14" i="9" s="1"/>
  <c r="N34" i="9"/>
  <c r="AB34" i="9" s="1"/>
  <c r="AF34" i="9" s="1"/>
  <c r="Z34" i="9"/>
  <c r="AD34" i="9" s="1"/>
  <c r="K133" i="11"/>
  <c r="P75" i="9"/>
  <c r="G162" i="11"/>
  <c r="K106" i="7"/>
  <c r="AB96" i="9"/>
  <c r="AF96" i="9" s="1"/>
  <c r="M23" i="9"/>
  <c r="AA23" i="9" s="1"/>
  <c r="AE23" i="9" s="1"/>
  <c r="AA24" i="9"/>
  <c r="AE24" i="9" s="1"/>
  <c r="AR36" i="9"/>
  <c r="H120" i="7"/>
  <c r="E124" i="7" s="1"/>
  <c r="E126" i="7" s="1"/>
  <c r="AL134" i="9" s="1"/>
  <c r="AN134" i="9" s="1"/>
  <c r="AS134" i="9" s="1"/>
  <c r="K238" i="11"/>
  <c r="L153" i="7"/>
  <c r="L155" i="7" s="1"/>
  <c r="Q139" i="9" s="1"/>
  <c r="S139" i="9" s="1"/>
  <c r="X139" i="9" s="1"/>
  <c r="K380" i="11"/>
  <c r="L156" i="9"/>
  <c r="N156" i="9" s="1"/>
  <c r="AF1184" i="8"/>
  <c r="G371" i="11"/>
  <c r="L178" i="9"/>
  <c r="N178" i="9" s="1"/>
  <c r="G388" i="11"/>
  <c r="AT205" i="8"/>
  <c r="L229" i="8"/>
  <c r="L210" i="8"/>
  <c r="R305" i="8"/>
  <c r="P218" i="8"/>
  <c r="AT213" i="8"/>
  <c r="G5" i="11"/>
  <c r="C4" i="28" s="1"/>
  <c r="AT356" i="8"/>
  <c r="AL57" i="9"/>
  <c r="AN57" i="9" s="1"/>
  <c r="G70" i="11"/>
  <c r="C25" i="7"/>
  <c r="C27" i="7" s="1"/>
  <c r="AS40" i="9"/>
  <c r="P126" i="7"/>
  <c r="M127" i="7" s="1"/>
  <c r="P116" i="9"/>
  <c r="S116" i="9" s="1"/>
  <c r="X116" i="9" s="1"/>
  <c r="AG964" i="8"/>
  <c r="Q90" i="9"/>
  <c r="F132" i="9"/>
  <c r="L152" i="9"/>
  <c r="N152" i="9" s="1"/>
  <c r="AF1180" i="8"/>
  <c r="G350" i="11"/>
  <c r="G225" i="11"/>
  <c r="G133" i="11"/>
  <c r="F75" i="9"/>
  <c r="K35" i="11"/>
  <c r="R359" i="8"/>
  <c r="X18" i="9"/>
  <c r="AC18" i="9" s="1"/>
  <c r="AG18" i="9" s="1"/>
  <c r="P74" i="9"/>
  <c r="S74" i="9" s="1"/>
  <c r="K108" i="11"/>
  <c r="P71" i="9"/>
  <c r="S71" i="9" s="1"/>
  <c r="X71" i="9" s="1"/>
  <c r="AC71" i="9" s="1"/>
  <c r="AG71" i="9" s="1"/>
  <c r="D140" i="11"/>
  <c r="F5" i="4" s="1"/>
  <c r="P86" i="9"/>
  <c r="S86" i="9" s="1"/>
  <c r="X86" i="9" s="1"/>
  <c r="AC86" i="9" s="1"/>
  <c r="AG86" i="9" s="1"/>
  <c r="AP1471" i="8"/>
  <c r="I213" i="11"/>
  <c r="G6" i="5" s="1"/>
  <c r="K315" i="11"/>
  <c r="K60" i="11"/>
  <c r="K86" i="11"/>
  <c r="P38" i="9"/>
  <c r="S38" i="9" s="1"/>
  <c r="AB305" i="8"/>
  <c r="AB335" i="8" s="1"/>
  <c r="AB331" i="8"/>
  <c r="K124" i="11"/>
  <c r="D56" i="7"/>
  <c r="D57" i="7" s="1"/>
  <c r="K185" i="11"/>
  <c r="L26" i="7"/>
  <c r="L28" i="7" s="1"/>
  <c r="AB93" i="9"/>
  <c r="AF93" i="9" s="1"/>
  <c r="N92" i="9"/>
  <c r="G113" i="11"/>
  <c r="C106" i="7"/>
  <c r="K15" i="11"/>
  <c r="AM266" i="8"/>
  <c r="AM247" i="8"/>
  <c r="AM268" i="8" s="1"/>
  <c r="T266" i="8"/>
  <c r="T247" i="8"/>
  <c r="T268" i="8" s="1"/>
  <c r="N61" i="9"/>
  <c r="C32" i="31" s="1"/>
  <c r="Z61" i="9"/>
  <c r="AD61" i="9" s="1"/>
  <c r="K177" i="11"/>
  <c r="D94" i="7"/>
  <c r="D95" i="7" s="1"/>
  <c r="P130" i="9" s="1"/>
  <c r="S130" i="9" s="1"/>
  <c r="X130" i="9" s="1"/>
  <c r="AC130" i="9" s="1"/>
  <c r="AG130" i="9" s="1"/>
  <c r="AT215" i="8"/>
  <c r="L218" i="8"/>
  <c r="AB145" i="9"/>
  <c r="AF145" i="9" s="1"/>
  <c r="G148" i="11"/>
  <c r="X99" i="9"/>
  <c r="K148" i="11"/>
  <c r="AC44" i="9"/>
  <c r="AG44" i="9" s="1"/>
  <c r="AS8" i="9"/>
  <c r="H106" i="7"/>
  <c r="E110" i="7" s="1"/>
  <c r="AL141" i="9" s="1"/>
  <c r="AN141" i="9" s="1"/>
  <c r="AS141" i="9" s="1"/>
  <c r="F71" i="9"/>
  <c r="I71" i="9" s="1"/>
  <c r="AA6" i="9"/>
  <c r="AE6" i="9" s="1"/>
  <c r="K5" i="9"/>
  <c r="D80" i="11"/>
  <c r="F3" i="4" s="1"/>
  <c r="F213" i="11"/>
  <c r="H6" i="4" s="1"/>
  <c r="G90" i="9"/>
  <c r="I90" i="9" s="1"/>
  <c r="N90" i="9" s="1"/>
  <c r="P84" i="9"/>
  <c r="S84" i="9" s="1"/>
  <c r="X84" i="9" s="1"/>
  <c r="AS6" i="9"/>
  <c r="AN5" i="9"/>
  <c r="AQ757" i="8"/>
  <c r="AO331" i="8"/>
  <c r="AO305" i="8"/>
  <c r="AO335" i="8" s="1"/>
  <c r="H4" i="11"/>
  <c r="F2" i="5" s="1"/>
  <c r="AS14" i="9"/>
  <c r="AN13" i="9"/>
  <c r="Z8" i="9"/>
  <c r="AD8" i="9" s="1"/>
  <c r="N8" i="9"/>
  <c r="G116" i="11"/>
  <c r="F141" i="9"/>
  <c r="P118" i="7"/>
  <c r="M120" i="7" s="1"/>
  <c r="AT250" i="8"/>
  <c r="L255" i="8"/>
  <c r="AT255" i="8" s="1"/>
  <c r="AF159" i="9"/>
  <c r="L172" i="9"/>
  <c r="N172" i="9" s="1"/>
  <c r="G295" i="11"/>
  <c r="H349" i="11"/>
  <c r="F8" i="5" s="1"/>
  <c r="K256" i="11"/>
  <c r="L139" i="7"/>
  <c r="AN43" i="9"/>
  <c r="AB44" i="9"/>
  <c r="AF44" i="9" s="1"/>
  <c r="Z6" i="9"/>
  <c r="AD6" i="9" s="1"/>
  <c r="N6" i="9"/>
  <c r="AC266" i="8"/>
  <c r="AC247" i="8"/>
  <c r="AC268" i="8" s="1"/>
  <c r="W359" i="8"/>
  <c r="W389" i="8" s="1"/>
  <c r="W385" i="8"/>
  <c r="G86" i="11"/>
  <c r="F38" i="9"/>
  <c r="I38" i="9" s="1"/>
  <c r="K41" i="11"/>
  <c r="P24" i="9"/>
  <c r="H140" i="11"/>
  <c r="F5" i="5" s="1"/>
  <c r="K207" i="11"/>
  <c r="L59" i="7"/>
  <c r="L68" i="7" s="1"/>
  <c r="V57" i="9" s="1"/>
  <c r="W57" i="9" s="1"/>
  <c r="W56" i="9" s="1"/>
  <c r="W55" i="9" s="1"/>
  <c r="X40" i="9"/>
  <c r="AC40" i="9" s="1"/>
  <c r="AG40" i="9" s="1"/>
  <c r="G136" i="11"/>
  <c r="E24" i="28" s="1"/>
  <c r="E21" i="28" s="1"/>
  <c r="C72" i="7"/>
  <c r="C73" i="7" s="1"/>
  <c r="L69" i="9" s="1"/>
  <c r="M69" i="9" s="1"/>
  <c r="K263" i="11"/>
  <c r="V174" i="9"/>
  <c r="X174" i="9" s="1"/>
  <c r="K35" i="9"/>
  <c r="AS16" i="9"/>
  <c r="G24" i="9"/>
  <c r="F425" i="8"/>
  <c r="AT357" i="8"/>
  <c r="F11" i="9"/>
  <c r="I11" i="9" s="1"/>
  <c r="I5" i="9" s="1"/>
  <c r="G29" i="11"/>
  <c r="AT309" i="8"/>
  <c r="M316" i="8"/>
  <c r="M331" i="8"/>
  <c r="R370" i="8"/>
  <c r="AT363" i="8"/>
  <c r="H80" i="11"/>
  <c r="F3" i="5" s="1"/>
  <c r="E107" i="11"/>
  <c r="G4" i="4" s="1"/>
  <c r="G246" i="11"/>
  <c r="K165" i="7"/>
  <c r="K168" i="7" s="1"/>
  <c r="G130" i="9" s="1"/>
  <c r="AS177" i="9"/>
  <c r="AS203" i="9" s="1"/>
  <c r="AS204" i="9" s="1"/>
  <c r="AS209" i="9" s="1"/>
  <c r="K131" i="7"/>
  <c r="K133" i="7" s="1"/>
  <c r="G66" i="9" s="1"/>
  <c r="I66" i="9" s="1"/>
  <c r="AG206" i="9"/>
  <c r="X205" i="9"/>
  <c r="D88" i="31" s="1"/>
  <c r="N164" i="9"/>
  <c r="C70" i="31" s="1"/>
  <c r="AO359" i="8"/>
  <c r="O130" i="7"/>
  <c r="L131" i="7" s="1"/>
  <c r="X151" i="9"/>
  <c r="D58" i="31" s="1"/>
  <c r="G124" i="11"/>
  <c r="C56" i="7"/>
  <c r="C57" i="7" s="1"/>
  <c r="G256" i="11"/>
  <c r="K139" i="7"/>
  <c r="N41" i="9"/>
  <c r="Z41" i="9"/>
  <c r="AD41" i="9" s="1"/>
  <c r="P106" i="7"/>
  <c r="M107" i="7" s="1"/>
  <c r="G98" i="11"/>
  <c r="E15" i="28" s="1"/>
  <c r="L37" i="9"/>
  <c r="M37" i="9" s="1"/>
  <c r="P130" i="7"/>
  <c r="M135" i="7" s="1"/>
  <c r="K243" i="11"/>
  <c r="L161" i="7"/>
  <c r="L163" i="7" s="1"/>
  <c r="L194" i="9"/>
  <c r="N194" i="9" s="1"/>
  <c r="G315" i="11"/>
  <c r="K214" i="11"/>
  <c r="X6" i="9"/>
  <c r="S5" i="9"/>
  <c r="AG359" i="8"/>
  <c r="AG389" i="8" s="1"/>
  <c r="AG385" i="8"/>
  <c r="Z15" i="9"/>
  <c r="AD15" i="9" s="1"/>
  <c r="K25" i="11"/>
  <c r="P14" i="9"/>
  <c r="S14" i="9" s="1"/>
  <c r="H305" i="8"/>
  <c r="AT298" i="8"/>
  <c r="H331" i="8"/>
  <c r="V11" i="9"/>
  <c r="W11" i="9" s="1"/>
  <c r="X11" i="9" s="1"/>
  <c r="AH263" i="8"/>
  <c r="AH258" i="8" s="1"/>
  <c r="AH266" i="8" s="1"/>
  <c r="G185" i="11"/>
  <c r="K26" i="7"/>
  <c r="K28" i="7" s="1"/>
  <c r="AP5" i="9"/>
  <c r="K70" i="11"/>
  <c r="D25" i="7"/>
  <c r="D27" i="7" s="1"/>
  <c r="K98" i="11"/>
  <c r="N15" i="28" s="1"/>
  <c r="V37" i="9"/>
  <c r="W37" i="9" s="1"/>
  <c r="AL139" i="9"/>
  <c r="AN139" i="9" s="1"/>
  <c r="AS139" i="9" s="1"/>
  <c r="AS138" i="9" s="1"/>
  <c r="K306" i="11"/>
  <c r="V170" i="9"/>
  <c r="X170" i="9" s="1"/>
  <c r="K350" i="11"/>
  <c r="V152" i="9"/>
  <c r="X152" i="9" s="1"/>
  <c r="AO1180" i="8"/>
  <c r="G411" i="11"/>
  <c r="X164" i="9"/>
  <c r="D70" i="31" s="1"/>
  <c r="AS37" i="9"/>
  <c r="AN36" i="9"/>
  <c r="L11" i="9"/>
  <c r="M11" i="9" s="1"/>
  <c r="AA11" i="9" s="1"/>
  <c r="AE11" i="9" s="1"/>
  <c r="AH226" i="8"/>
  <c r="AH221" i="8" s="1"/>
  <c r="AH229" i="8" s="1"/>
  <c r="AS10" i="9"/>
  <c r="M370" i="8"/>
  <c r="M389" i="8" s="1"/>
  <c r="AT367" i="8"/>
  <c r="AC93" i="9"/>
  <c r="AG93" i="9" s="1"/>
  <c r="X92" i="9"/>
  <c r="G50" i="11"/>
  <c r="D4" i="28" s="1"/>
  <c r="K141" i="11"/>
  <c r="D78" i="7"/>
  <c r="D82" i="7" s="1"/>
  <c r="G41" i="11"/>
  <c r="F24" i="9"/>
  <c r="P110" i="7"/>
  <c r="M112" i="7" s="1"/>
  <c r="V166" i="9"/>
  <c r="X166" i="9" s="1"/>
  <c r="AG166" i="9" s="1"/>
  <c r="G238" i="11"/>
  <c r="K153" i="7"/>
  <c r="K155" i="7" s="1"/>
  <c r="K388" i="11"/>
  <c r="V178" i="9"/>
  <c r="X178" i="9" s="1"/>
  <c r="AC229" i="8"/>
  <c r="AC210" i="8"/>
  <c r="AC231" i="8" s="1"/>
  <c r="AS18" i="9"/>
  <c r="P122" i="7"/>
  <c r="M123" i="7" s="1"/>
  <c r="AP13" i="9"/>
  <c r="AS74" i="9"/>
  <c r="G207" i="11"/>
  <c r="K59" i="7"/>
  <c r="K68" i="7" s="1"/>
  <c r="L57" i="9" s="1"/>
  <c r="M57" i="9" s="1"/>
  <c r="AN142" i="9"/>
  <c r="AS142" i="9" s="1"/>
  <c r="G177" i="11"/>
  <c r="C94" i="7"/>
  <c r="C95" i="7" s="1"/>
  <c r="F130" i="9" s="1"/>
  <c r="AS95" i="9"/>
  <c r="F116" i="9"/>
  <c r="I116" i="9" s="1"/>
  <c r="N116" i="9" s="1"/>
  <c r="T964" i="8"/>
  <c r="G35" i="11"/>
  <c r="K278" i="11"/>
  <c r="P62" i="28" s="1"/>
  <c r="R62" i="28" s="1"/>
  <c r="DR30" i="22" l="1"/>
  <c r="I142" i="9"/>
  <c r="N142" i="9" s="1"/>
  <c r="AI1017" i="8" s="1"/>
  <c r="FW11" i="25"/>
  <c r="GN11" i="25"/>
  <c r="X16" i="9"/>
  <c r="CE25" i="25"/>
  <c r="GH12" i="19"/>
  <c r="GH11" i="25"/>
  <c r="FL14" i="18"/>
  <c r="N14" i="28"/>
  <c r="DF30" i="22"/>
  <c r="EH25" i="25"/>
  <c r="CY22" i="19"/>
  <c r="GC11" i="25"/>
  <c r="CE30" i="22"/>
  <c r="FR11" i="25"/>
  <c r="EV11" i="25"/>
  <c r="AN68" i="9"/>
  <c r="AP14" i="10"/>
  <c r="N19" i="9"/>
  <c r="L115" i="7"/>
  <c r="EP11" i="25"/>
  <c r="FA11" i="25"/>
  <c r="FG11" i="25"/>
  <c r="L116" i="7"/>
  <c r="AP20" i="10"/>
  <c r="BD20" i="10" s="1"/>
  <c r="L15" i="28"/>
  <c r="P15" i="28" s="1"/>
  <c r="CE19" i="25"/>
  <c r="CN22" i="19"/>
  <c r="BW14" i="18"/>
  <c r="CN14" i="18"/>
  <c r="CH14" i="18"/>
  <c r="EV12" i="19"/>
  <c r="GC29" i="26"/>
  <c r="EV29" i="26"/>
  <c r="FW29" i="26"/>
  <c r="Q469" i="8"/>
  <c r="Q488" i="8" s="1"/>
  <c r="N30" i="9"/>
  <c r="X187" i="9"/>
  <c r="AG187" i="9" s="1"/>
  <c r="CJ19" i="25"/>
  <c r="CY14" i="18"/>
  <c r="BR14" i="18"/>
  <c r="DD14" i="18"/>
  <c r="FG12" i="19"/>
  <c r="FA12" i="19"/>
  <c r="EP29" i="26"/>
  <c r="FR29" i="26"/>
  <c r="GS29" i="26"/>
  <c r="DR25" i="25"/>
  <c r="EC25" i="25"/>
  <c r="DW25" i="25"/>
  <c r="N20" i="9"/>
  <c r="AB20" i="9" s="1"/>
  <c r="AF20" i="9" s="1"/>
  <c r="Q444" i="8"/>
  <c r="U13" i="9"/>
  <c r="G126" i="9"/>
  <c r="I126" i="9" s="1"/>
  <c r="N126" i="9" s="1"/>
  <c r="N125" i="9" s="1"/>
  <c r="C48" i="31" s="1"/>
  <c r="CC14" i="18"/>
  <c r="CJ30" i="22"/>
  <c r="M13" i="9"/>
  <c r="GC12" i="19"/>
  <c r="FW12" i="19"/>
  <c r="FL29" i="26"/>
  <c r="EV18" i="25"/>
  <c r="FG18" i="25"/>
  <c r="DF25" i="25"/>
  <c r="CP25" i="25"/>
  <c r="FR30" i="25"/>
  <c r="GN30" i="25"/>
  <c r="FA30" i="25"/>
  <c r="FL30" i="25"/>
  <c r="Z27" i="9"/>
  <c r="AD27" i="9" s="1"/>
  <c r="BG27" i="18" s="1"/>
  <c r="AI19" i="10"/>
  <c r="AI117" i="10" s="1"/>
  <c r="BB117" i="10" s="1"/>
  <c r="Q29" i="9"/>
  <c r="S29" i="9" s="1"/>
  <c r="X29" i="9" s="1"/>
  <c r="AC29" i="9" s="1"/>
  <c r="AG29" i="9" s="1"/>
  <c r="GC34" i="19"/>
  <c r="FG34" i="19"/>
  <c r="FW34" i="19"/>
  <c r="EV34" i="19"/>
  <c r="GS34" i="19"/>
  <c r="FR34" i="19"/>
  <c r="EP34" i="19"/>
  <c r="FL34" i="19"/>
  <c r="FA34" i="19"/>
  <c r="GN34" i="19"/>
  <c r="GH34" i="19"/>
  <c r="EH30" i="22"/>
  <c r="CP30" i="22"/>
  <c r="EP12" i="19"/>
  <c r="FR12" i="19"/>
  <c r="GS12" i="19"/>
  <c r="P7" i="28"/>
  <c r="R7" i="28" s="1"/>
  <c r="S132" i="9"/>
  <c r="X132" i="9" s="1"/>
  <c r="AC132" i="9" s="1"/>
  <c r="AG132" i="9" s="1"/>
  <c r="FG18" i="24" s="1"/>
  <c r="D73" i="31"/>
  <c r="AF190" i="9"/>
  <c r="DW21" i="26" s="1"/>
  <c r="FJ33" i="19"/>
  <c r="EN33" i="19"/>
  <c r="DR33" i="19"/>
  <c r="EY33" i="19"/>
  <c r="DW33" i="19"/>
  <c r="ES33" i="19"/>
  <c r="DL33" i="19"/>
  <c r="EH33" i="19"/>
  <c r="EC33" i="19"/>
  <c r="FO33" i="19"/>
  <c r="FD33" i="19"/>
  <c r="BD14" i="10"/>
  <c r="DL30" i="22"/>
  <c r="DW30" i="22"/>
  <c r="L12" i="28"/>
  <c r="P12" i="28" s="1"/>
  <c r="R12" i="28" s="1"/>
  <c r="FL12" i="19"/>
  <c r="X95" i="9"/>
  <c r="AC95" i="9" s="1"/>
  <c r="AG95" i="9" s="1"/>
  <c r="FW9" i="23" s="1"/>
  <c r="GC22" i="22"/>
  <c r="EV14" i="18"/>
  <c r="GS19" i="25"/>
  <c r="GC19" i="25"/>
  <c r="FL19" i="25"/>
  <c r="GS30" i="25"/>
  <c r="GH30" i="25"/>
  <c r="EP31" i="24"/>
  <c r="GS22" i="22"/>
  <c r="GS14" i="18"/>
  <c r="P61" i="28"/>
  <c r="R61" i="28" s="1"/>
  <c r="EV19" i="25"/>
  <c r="FG19" i="25"/>
  <c r="GH19" i="25"/>
  <c r="FW30" i="25"/>
  <c r="FG30" i="25"/>
  <c r="EV30" i="25"/>
  <c r="Q57" i="9"/>
  <c r="S57" i="9" s="1"/>
  <c r="S56" i="9" s="1"/>
  <c r="W36" i="9"/>
  <c r="AG200" i="9"/>
  <c r="FW31" i="26" s="1"/>
  <c r="FA31" i="24"/>
  <c r="FW19" i="25"/>
  <c r="GC30" i="25"/>
  <c r="EP30" i="25"/>
  <c r="N21" i="9"/>
  <c r="AB21" i="9" s="1"/>
  <c r="AF21" i="9" s="1"/>
  <c r="FD15" i="18" s="1"/>
  <c r="AT320" i="8"/>
  <c r="AT327" i="8"/>
  <c r="I132" i="9"/>
  <c r="N132" i="9" s="1"/>
  <c r="AB132" i="9" s="1"/>
  <c r="AF132" i="9" s="1"/>
  <c r="EH18" i="24" s="1"/>
  <c r="DA30" i="22"/>
  <c r="EC30" i="22"/>
  <c r="AK335" i="8"/>
  <c r="FG12" i="21"/>
  <c r="N45" i="28"/>
  <c r="P45" i="28" s="1"/>
  <c r="R45" i="28" s="1"/>
  <c r="EP24" i="19"/>
  <c r="GH12" i="21"/>
  <c r="FR24" i="19"/>
  <c r="AC10" i="9"/>
  <c r="AG10" i="9" s="1"/>
  <c r="FL22" i="17" s="1"/>
  <c r="GH31" i="24"/>
  <c r="EV22" i="22"/>
  <c r="X38" i="9"/>
  <c r="D23" i="31" s="1"/>
  <c r="FL31" i="24"/>
  <c r="FG22" i="22"/>
  <c r="S90" i="9"/>
  <c r="X90" i="9" s="1"/>
  <c r="X89" i="9" s="1"/>
  <c r="GS31" i="24"/>
  <c r="EV31" i="24"/>
  <c r="FG31" i="24"/>
  <c r="FW22" i="22"/>
  <c r="GH22" i="22"/>
  <c r="FR22" i="22"/>
  <c r="FG14" i="18"/>
  <c r="EP14" i="18"/>
  <c r="FA14" i="18"/>
  <c r="FG22" i="17"/>
  <c r="GS24" i="19"/>
  <c r="FA12" i="21"/>
  <c r="FW31" i="24"/>
  <c r="EP22" i="22"/>
  <c r="GN14" i="18"/>
  <c r="GC14" i="18"/>
  <c r="GS22" i="17"/>
  <c r="GN22" i="17"/>
  <c r="AG180" i="9"/>
  <c r="GC11" i="26" s="1"/>
  <c r="FR31" i="24"/>
  <c r="GN31" i="24"/>
  <c r="FA22" i="22"/>
  <c r="FL22" i="22"/>
  <c r="M5" i="28"/>
  <c r="M3" i="28" s="1"/>
  <c r="M2" i="28" s="1"/>
  <c r="GH14" i="18"/>
  <c r="FR14" i="18"/>
  <c r="GC22" i="17"/>
  <c r="AC27" i="9"/>
  <c r="AG27" i="9" s="1"/>
  <c r="FW28" i="18" s="1"/>
  <c r="N572" i="8"/>
  <c r="AC147" i="9"/>
  <c r="AG147" i="9" s="1"/>
  <c r="GC33" i="24" s="1"/>
  <c r="AO1036" i="8"/>
  <c r="L163" i="9"/>
  <c r="L158" i="9" s="1"/>
  <c r="CP24" i="25"/>
  <c r="AW436" i="8"/>
  <c r="DA11" i="25"/>
  <c r="DF24" i="25"/>
  <c r="DF28" i="26"/>
  <c r="DW24" i="25"/>
  <c r="DA28" i="26"/>
  <c r="DJ5" i="21"/>
  <c r="DJ5" i="22"/>
  <c r="DJ5" i="20"/>
  <c r="DJ5" i="19"/>
  <c r="FC6" i="19"/>
  <c r="FC6" i="20"/>
  <c r="FC6" i="22"/>
  <c r="FC6" i="21"/>
  <c r="CE6" i="26"/>
  <c r="CE6" i="27"/>
  <c r="DD22" i="19"/>
  <c r="BG22" i="19"/>
  <c r="BA22" i="19"/>
  <c r="AF184" i="9"/>
  <c r="DR15" i="26" s="1"/>
  <c r="BR22" i="19"/>
  <c r="CH22" i="19"/>
  <c r="BW22" i="19"/>
  <c r="CC22" i="19"/>
  <c r="BL22" i="19"/>
  <c r="DL24" i="25"/>
  <c r="EH24" i="25"/>
  <c r="DR28" i="26"/>
  <c r="CJ28" i="26"/>
  <c r="DW28" i="26"/>
  <c r="EC24" i="25"/>
  <c r="CJ24" i="25"/>
  <c r="CE24" i="25"/>
  <c r="CU28" i="26"/>
  <c r="DL28" i="26"/>
  <c r="DW11" i="25"/>
  <c r="CU11" i="25"/>
  <c r="CU24" i="25"/>
  <c r="DR24" i="25"/>
  <c r="EC28" i="26"/>
  <c r="EH28" i="26"/>
  <c r="CP11" i="25"/>
  <c r="CJ11" i="25"/>
  <c r="AI20" i="10"/>
  <c r="BB20" i="10" s="1"/>
  <c r="AF1214" i="8"/>
  <c r="AB27" i="9"/>
  <c r="AF27" i="9" s="1"/>
  <c r="FD27" i="18" s="1"/>
  <c r="AQ572" i="8"/>
  <c r="Z63" i="9"/>
  <c r="AD63" i="9" s="1"/>
  <c r="CN15" i="21" s="1"/>
  <c r="AB147" i="9"/>
  <c r="AF147" i="9" s="1"/>
  <c r="DL33" i="24" s="1"/>
  <c r="AF1036" i="8"/>
  <c r="AB80" i="9"/>
  <c r="AF80" i="9" s="1"/>
  <c r="FD21" i="22" s="1"/>
  <c r="AF824" i="8"/>
  <c r="AB30" i="9"/>
  <c r="AF30" i="9" s="1"/>
  <c r="EY33" i="18" s="1"/>
  <c r="AP519" i="8"/>
  <c r="FD23" i="19"/>
  <c r="R335" i="8"/>
  <c r="AC126" i="9"/>
  <c r="AG126" i="9" s="1"/>
  <c r="FG12" i="24" s="1"/>
  <c r="X21" i="9"/>
  <c r="AC21" i="9" s="1"/>
  <c r="AG21" i="9" s="1"/>
  <c r="FW16" i="18" s="1"/>
  <c r="W13" i="9"/>
  <c r="X78" i="9"/>
  <c r="AO816" i="8" s="1"/>
  <c r="S76" i="9"/>
  <c r="AO381" i="8"/>
  <c r="AO389" i="8" s="1"/>
  <c r="H9" i="5"/>
  <c r="FL24" i="19"/>
  <c r="GN24" i="19"/>
  <c r="FG24" i="19"/>
  <c r="GC12" i="21"/>
  <c r="EV12" i="21"/>
  <c r="FW12" i="21"/>
  <c r="GH24" i="19"/>
  <c r="FA24" i="19"/>
  <c r="GC24" i="19"/>
  <c r="EP12" i="21"/>
  <c r="FR12" i="21"/>
  <c r="GS12" i="21"/>
  <c r="Q67" i="9"/>
  <c r="S67" i="9" s="1"/>
  <c r="X67" i="9" s="1"/>
  <c r="AC67" i="9" s="1"/>
  <c r="AG67" i="9" s="1"/>
  <c r="FA24" i="21" s="1"/>
  <c r="EV24" i="19"/>
  <c r="FL12" i="21"/>
  <c r="DR23" i="19"/>
  <c r="N33" i="9"/>
  <c r="G63" i="28"/>
  <c r="Q63" i="28" s="1"/>
  <c r="EY23" i="19"/>
  <c r="CJ21" i="26"/>
  <c r="EH21" i="26"/>
  <c r="CE21" i="26"/>
  <c r="DL21" i="26"/>
  <c r="EC23" i="19"/>
  <c r="FO23" i="19"/>
  <c r="EH11" i="25"/>
  <c r="DL11" i="25"/>
  <c r="EC11" i="25"/>
  <c r="L111" i="7"/>
  <c r="AG184" i="9"/>
  <c r="GS15" i="26" s="1"/>
  <c r="X193" i="9"/>
  <c r="AG193" i="9" s="1"/>
  <c r="K77" i="29"/>
  <c r="AG155" i="9"/>
  <c r="D62" i="31"/>
  <c r="AC143" i="9"/>
  <c r="AG143" i="9" s="1"/>
  <c r="GH29" i="24" s="1"/>
  <c r="D53" i="31"/>
  <c r="AG154" i="9"/>
  <c r="D61" i="31"/>
  <c r="AC87" i="9"/>
  <c r="AG87" i="9" s="1"/>
  <c r="FW31" i="22" s="1"/>
  <c r="D39" i="31"/>
  <c r="AG174" i="9"/>
  <c r="GH32" i="25" s="1"/>
  <c r="D74" i="31"/>
  <c r="AC41" i="9"/>
  <c r="AG41" i="9" s="1"/>
  <c r="GC28" i="19" s="1"/>
  <c r="D25" i="31"/>
  <c r="AC142" i="9"/>
  <c r="AG142" i="9" s="1"/>
  <c r="FG28" i="24" s="1"/>
  <c r="D52" i="31"/>
  <c r="AC19" i="9"/>
  <c r="AG19" i="9" s="1"/>
  <c r="D15" i="31"/>
  <c r="AC8" i="9"/>
  <c r="AG8" i="9" s="1"/>
  <c r="D8" i="31"/>
  <c r="AG152" i="9"/>
  <c r="GH10" i="25" s="1"/>
  <c r="D59" i="31"/>
  <c r="AC16" i="9"/>
  <c r="AG16" i="9" s="1"/>
  <c r="FW34" i="17" s="1"/>
  <c r="D14" i="31"/>
  <c r="AC92" i="9"/>
  <c r="AG92" i="9" s="1"/>
  <c r="GC6" i="23" s="1"/>
  <c r="AC11" i="9"/>
  <c r="AG11" i="9" s="1"/>
  <c r="FR24" i="17" s="1"/>
  <c r="D10" i="31"/>
  <c r="D77" i="31"/>
  <c r="D170" i="31"/>
  <c r="S24" i="9"/>
  <c r="X24" i="9" s="1"/>
  <c r="D17" i="31" s="1"/>
  <c r="AC99" i="9"/>
  <c r="AG99" i="9" s="1"/>
  <c r="GS13" i="23" s="1"/>
  <c r="D41" i="31"/>
  <c r="AC38" i="9"/>
  <c r="AG38" i="9" s="1"/>
  <c r="GC22" i="19" s="1"/>
  <c r="AG162" i="9"/>
  <c r="GC20" i="25" s="1"/>
  <c r="D68" i="31"/>
  <c r="D79" i="31" s="1"/>
  <c r="AG202" i="9"/>
  <c r="GS33" i="26" s="1"/>
  <c r="D83" i="31"/>
  <c r="AG157" i="9"/>
  <c r="D64" i="31"/>
  <c r="AK389" i="8"/>
  <c r="AG156" i="9"/>
  <c r="FL14" i="25" s="1"/>
  <c r="D63" i="31"/>
  <c r="AC15" i="9"/>
  <c r="AG15" i="9" s="1"/>
  <c r="FG32" i="17" s="1"/>
  <c r="D13" i="31"/>
  <c r="AG168" i="9"/>
  <c r="FL26" i="25" s="1"/>
  <c r="D71" i="31"/>
  <c r="N27" i="28"/>
  <c r="DF11" i="25"/>
  <c r="CE11" i="25"/>
  <c r="J90" i="29"/>
  <c r="N16" i="9"/>
  <c r="C14" i="31" s="1"/>
  <c r="N83" i="9"/>
  <c r="C38" i="31" s="1"/>
  <c r="N95" i="9"/>
  <c r="AB95" i="9" s="1"/>
  <c r="AF95" i="9" s="1"/>
  <c r="CE9" i="23" s="1"/>
  <c r="J81" i="29"/>
  <c r="C124" i="7"/>
  <c r="C126" i="7" s="1"/>
  <c r="G134" i="9" s="1"/>
  <c r="I134" i="9" s="1"/>
  <c r="N134" i="9" s="1"/>
  <c r="AB134" i="9" s="1"/>
  <c r="AF134" i="9" s="1"/>
  <c r="CE20" i="24" s="1"/>
  <c r="K115" i="7"/>
  <c r="AF168" i="9"/>
  <c r="DL26" i="25" s="1"/>
  <c r="C71" i="31"/>
  <c r="AB15" i="9"/>
  <c r="AF15" i="9" s="1"/>
  <c r="DR31" i="17" s="1"/>
  <c r="C13" i="31"/>
  <c r="AB142" i="9"/>
  <c r="AF142" i="9" s="1"/>
  <c r="DW28" i="24" s="1"/>
  <c r="C52" i="31"/>
  <c r="AF152" i="9"/>
  <c r="CP10" i="25" s="1"/>
  <c r="C59" i="31"/>
  <c r="AF155" i="9"/>
  <c r="DW13" i="25" s="1"/>
  <c r="C62" i="31"/>
  <c r="Z78" i="9"/>
  <c r="AD78" i="9" s="1"/>
  <c r="DD17" i="22" s="1"/>
  <c r="AF172" i="9"/>
  <c r="DR30" i="25" s="1"/>
  <c r="C73" i="31"/>
  <c r="EC19" i="25"/>
  <c r="DA19" i="25"/>
  <c r="AF162" i="9"/>
  <c r="DW20" i="25" s="1"/>
  <c r="C68" i="31"/>
  <c r="C79" i="31" s="1"/>
  <c r="AF202" i="9"/>
  <c r="C83" i="31"/>
  <c r="N78" i="9"/>
  <c r="AB10" i="9"/>
  <c r="AF10" i="9" s="1"/>
  <c r="FJ21" i="17" s="1"/>
  <c r="C9" i="31"/>
  <c r="AB87" i="9"/>
  <c r="AF87" i="9" s="1"/>
  <c r="CE31" i="22" s="1"/>
  <c r="C39" i="31"/>
  <c r="DW19" i="25"/>
  <c r="EH19" i="25"/>
  <c r="CU19" i="25"/>
  <c r="D5" i="28"/>
  <c r="D3" i="28" s="1"/>
  <c r="D2" i="28" s="1"/>
  <c r="FJ23" i="19"/>
  <c r="DL23" i="19"/>
  <c r="DW23" i="19"/>
  <c r="AF154" i="9"/>
  <c r="DA12" i="25" s="1"/>
  <c r="C61" i="31"/>
  <c r="AF157" i="9"/>
  <c r="DF15" i="25" s="1"/>
  <c r="C64" i="31"/>
  <c r="AB19" i="9"/>
  <c r="AF19" i="9" s="1"/>
  <c r="FJ11" i="18" s="1"/>
  <c r="C15" i="31"/>
  <c r="AB99" i="9"/>
  <c r="AF99" i="9" s="1"/>
  <c r="CP13" i="23" s="1"/>
  <c r="C41" i="31"/>
  <c r="AB8" i="9"/>
  <c r="AF8" i="9" s="1"/>
  <c r="DW17" i="17" s="1"/>
  <c r="C8" i="31"/>
  <c r="G55" i="28"/>
  <c r="Q55" i="28" s="1"/>
  <c r="DL19" i="25"/>
  <c r="G139" i="9"/>
  <c r="I139" i="9" s="1"/>
  <c r="N139" i="9" s="1"/>
  <c r="AB139" i="9" s="1"/>
  <c r="AF139" i="9" s="1"/>
  <c r="I24" i="9"/>
  <c r="I23" i="9" s="1"/>
  <c r="Z23" i="9" s="1"/>
  <c r="AD23" i="9" s="1"/>
  <c r="G67" i="9"/>
  <c r="I67" i="9" s="1"/>
  <c r="Z67" i="9" s="1"/>
  <c r="AD67" i="9" s="1"/>
  <c r="AB41" i="9"/>
  <c r="AF41" i="9" s="1"/>
  <c r="DL27" i="19" s="1"/>
  <c r="C25" i="31"/>
  <c r="AB92" i="9"/>
  <c r="AF92" i="9" s="1"/>
  <c r="CE6" i="23" s="1"/>
  <c r="AF156" i="9"/>
  <c r="CP14" i="25" s="1"/>
  <c r="C63" i="31"/>
  <c r="G8" i="28"/>
  <c r="Q8" i="28" s="1"/>
  <c r="CP19" i="25"/>
  <c r="DF19" i="25"/>
  <c r="EH23" i="19"/>
  <c r="EN23" i="19"/>
  <c r="AF174" i="9"/>
  <c r="C74" i="31"/>
  <c r="Z22" i="9"/>
  <c r="AD22" i="9" s="1"/>
  <c r="N22" i="9"/>
  <c r="G57" i="9"/>
  <c r="I57" i="9" s="1"/>
  <c r="N57" i="9" s="1"/>
  <c r="C83" i="29"/>
  <c r="C85" i="29" s="1"/>
  <c r="C18" i="28" s="1"/>
  <c r="G18" i="28" s="1"/>
  <c r="G54" i="28"/>
  <c r="Q54" i="28" s="1"/>
  <c r="N17" i="9"/>
  <c r="AB17" i="9" s="1"/>
  <c r="AF17" i="9" s="1"/>
  <c r="FO7" i="18" s="1"/>
  <c r="C116" i="7"/>
  <c r="C118" i="7" s="1"/>
  <c r="G129" i="9" s="1"/>
  <c r="I129" i="9" s="1"/>
  <c r="N129" i="9" s="1"/>
  <c r="AB129" i="9" s="1"/>
  <c r="AF129" i="9" s="1"/>
  <c r="CP15" i="24" s="1"/>
  <c r="L135" i="7"/>
  <c r="K80" i="11"/>
  <c r="I3" i="5" s="1"/>
  <c r="M111" i="7"/>
  <c r="E121" i="7"/>
  <c r="E123" i="7" s="1"/>
  <c r="AL64" i="9" s="1"/>
  <c r="AN64" i="9" s="1"/>
  <c r="AS64" i="9" s="1"/>
  <c r="D77" i="29"/>
  <c r="D78" i="29" s="1"/>
  <c r="L22" i="28" s="1"/>
  <c r="E107" i="7"/>
  <c r="E109" i="7" s="1"/>
  <c r="AL75" i="9" s="1"/>
  <c r="AN75" i="9" s="1"/>
  <c r="AS75" i="9" s="1"/>
  <c r="AS73" i="9" s="1"/>
  <c r="U4" i="9"/>
  <c r="U3" i="9" s="1"/>
  <c r="GS23" i="24"/>
  <c r="FW23" i="24"/>
  <c r="FA23" i="24"/>
  <c r="FR23" i="24"/>
  <c r="EP23" i="24"/>
  <c r="GN23" i="24"/>
  <c r="FL23" i="24"/>
  <c r="GH23" i="24"/>
  <c r="FG23" i="24"/>
  <c r="GC23" i="24"/>
  <c r="EV23" i="24"/>
  <c r="GS34" i="17"/>
  <c r="FA34" i="17"/>
  <c r="GC34" i="17"/>
  <c r="EV34" i="17"/>
  <c r="EP34" i="17"/>
  <c r="GN34" i="17"/>
  <c r="FL34" i="17"/>
  <c r="FG34" i="17"/>
  <c r="GC7" i="23"/>
  <c r="GS7" i="23"/>
  <c r="FW7" i="23"/>
  <c r="FA7" i="23"/>
  <c r="FR7" i="23"/>
  <c r="EP7" i="23"/>
  <c r="FL7" i="23"/>
  <c r="GN7" i="23"/>
  <c r="FG7" i="23"/>
  <c r="GH7" i="23"/>
  <c r="EV7" i="23"/>
  <c r="L119" i="7"/>
  <c r="GS20" i="24"/>
  <c r="FW20" i="24"/>
  <c r="FA20" i="24"/>
  <c r="GN20" i="24"/>
  <c r="FL20" i="24"/>
  <c r="GH20" i="24"/>
  <c r="FG20" i="24"/>
  <c r="GC20" i="24"/>
  <c r="EV20" i="24"/>
  <c r="EP20" i="24"/>
  <c r="FR20" i="24"/>
  <c r="GS32" i="21"/>
  <c r="FW32" i="21"/>
  <c r="FA32" i="21"/>
  <c r="GN32" i="21"/>
  <c r="FR32" i="21"/>
  <c r="EV32" i="21"/>
  <c r="GH32" i="21"/>
  <c r="FL32" i="21"/>
  <c r="EP32" i="21"/>
  <c r="GC32" i="21"/>
  <c r="FG32" i="21"/>
  <c r="GS10" i="18"/>
  <c r="FW10" i="18"/>
  <c r="FA10" i="18"/>
  <c r="GN10" i="18"/>
  <c r="FL10" i="18"/>
  <c r="GH10" i="18"/>
  <c r="FG10" i="18"/>
  <c r="GC10" i="18"/>
  <c r="EV10" i="18"/>
  <c r="FR10" i="18"/>
  <c r="EP10" i="18"/>
  <c r="GN19" i="26"/>
  <c r="FR19" i="26"/>
  <c r="EV19" i="26"/>
  <c r="GH19" i="26"/>
  <c r="FL19" i="26"/>
  <c r="GC19" i="26"/>
  <c r="FG19" i="26"/>
  <c r="FW19" i="26"/>
  <c r="FA19" i="26"/>
  <c r="GS19" i="26"/>
  <c r="EP19" i="26"/>
  <c r="GC10" i="23"/>
  <c r="FG10" i="23"/>
  <c r="GS10" i="23"/>
  <c r="FW10" i="23"/>
  <c r="FA10" i="23"/>
  <c r="FL10" i="23"/>
  <c r="GN10" i="23"/>
  <c r="EV10" i="23"/>
  <c r="GH10" i="23"/>
  <c r="EP10" i="23"/>
  <c r="FR10" i="23"/>
  <c r="GS19" i="24"/>
  <c r="FW19" i="24"/>
  <c r="FA19" i="24"/>
  <c r="FR19" i="24"/>
  <c r="EP19" i="24"/>
  <c r="GN19" i="24"/>
  <c r="FL19" i="24"/>
  <c r="GH19" i="24"/>
  <c r="FG19" i="24"/>
  <c r="GC19" i="24"/>
  <c r="EV19" i="24"/>
  <c r="K101" i="29"/>
  <c r="L20" i="28" s="1"/>
  <c r="GN10" i="21"/>
  <c r="FR10" i="21"/>
  <c r="EV10" i="21"/>
  <c r="GH10" i="21"/>
  <c r="FL10" i="21"/>
  <c r="EP10" i="21"/>
  <c r="GC10" i="21"/>
  <c r="FG10" i="21"/>
  <c r="FW10" i="21"/>
  <c r="FA10" i="21"/>
  <c r="GS10" i="21"/>
  <c r="FR26" i="25"/>
  <c r="N42" i="28"/>
  <c r="P42" i="28" s="1"/>
  <c r="K85" i="29"/>
  <c r="P51" i="28"/>
  <c r="M96" i="29"/>
  <c r="K97" i="29" s="1"/>
  <c r="R28" i="28"/>
  <c r="P27" i="28"/>
  <c r="GN33" i="26"/>
  <c r="R59" i="28"/>
  <c r="GS28" i="18"/>
  <c r="EP28" i="18"/>
  <c r="GN32" i="25"/>
  <c r="FR32" i="25"/>
  <c r="EV32" i="25"/>
  <c r="FL32" i="25"/>
  <c r="EP32" i="25"/>
  <c r="FG32" i="25"/>
  <c r="FA32" i="25"/>
  <c r="GC18" i="18"/>
  <c r="FG18" i="18"/>
  <c r="GS18" i="18"/>
  <c r="FW18" i="18"/>
  <c r="FA18" i="18"/>
  <c r="GN18" i="18"/>
  <c r="FR18" i="18"/>
  <c r="EV18" i="18"/>
  <c r="EP18" i="18"/>
  <c r="GH18" i="18"/>
  <c r="FL18" i="18"/>
  <c r="GN16" i="24"/>
  <c r="FR16" i="24"/>
  <c r="EV16" i="24"/>
  <c r="GC16" i="24"/>
  <c r="FA16" i="24"/>
  <c r="FW16" i="24"/>
  <c r="EP16" i="24"/>
  <c r="GS16" i="24"/>
  <c r="FL16" i="24"/>
  <c r="FG16" i="24"/>
  <c r="GH16" i="24"/>
  <c r="FW12" i="24"/>
  <c r="GS28" i="26"/>
  <c r="FW28" i="26"/>
  <c r="FA28" i="26"/>
  <c r="GN28" i="26"/>
  <c r="FR28" i="26"/>
  <c r="EV28" i="26"/>
  <c r="GH28" i="26"/>
  <c r="FL28" i="26"/>
  <c r="EP28" i="26"/>
  <c r="GC28" i="26"/>
  <c r="FG28" i="26"/>
  <c r="GC34" i="18"/>
  <c r="FG34" i="18"/>
  <c r="GS34" i="18"/>
  <c r="FW34" i="18"/>
  <c r="FA34" i="18"/>
  <c r="GN34" i="18"/>
  <c r="FR34" i="18"/>
  <c r="EV34" i="18"/>
  <c r="GH34" i="18"/>
  <c r="FL34" i="18"/>
  <c r="EP34" i="18"/>
  <c r="GS16" i="21"/>
  <c r="FW16" i="21"/>
  <c r="FA16" i="21"/>
  <c r="GN16" i="21"/>
  <c r="FR16" i="21"/>
  <c r="EV16" i="21"/>
  <c r="GH16" i="21"/>
  <c r="FL16" i="21"/>
  <c r="EP16" i="21"/>
  <c r="GC16" i="21"/>
  <c r="FG16" i="21"/>
  <c r="FW28" i="24"/>
  <c r="FA28" i="24"/>
  <c r="GN28" i="24"/>
  <c r="FL28" i="24"/>
  <c r="GC18" i="24"/>
  <c r="EV18" i="24"/>
  <c r="FR18" i="24"/>
  <c r="EP18" i="24"/>
  <c r="GN18" i="24"/>
  <c r="FL18" i="24"/>
  <c r="GH18" i="24"/>
  <c r="AW480" i="8"/>
  <c r="F473" i="8"/>
  <c r="AW473" i="8" s="1"/>
  <c r="P8" i="28"/>
  <c r="R8" i="28" s="1"/>
  <c r="GH12" i="25"/>
  <c r="FL12" i="25"/>
  <c r="EP12" i="25"/>
  <c r="GC12" i="25"/>
  <c r="FA12" i="25"/>
  <c r="FW12" i="25"/>
  <c r="EV12" i="25"/>
  <c r="GS12" i="25"/>
  <c r="FR12" i="25"/>
  <c r="GN12" i="25"/>
  <c r="FG12" i="25"/>
  <c r="R49" i="28"/>
  <c r="P47" i="28"/>
  <c r="R47" i="28" s="1"/>
  <c r="GH20" i="25"/>
  <c r="FL20" i="25"/>
  <c r="EP20" i="25"/>
  <c r="FA20" i="25"/>
  <c r="FW20" i="25"/>
  <c r="EV20" i="25"/>
  <c r="FR20" i="25"/>
  <c r="GN20" i="25"/>
  <c r="FG20" i="25"/>
  <c r="F91" i="29"/>
  <c r="D92" i="29" s="1"/>
  <c r="N43" i="28" s="1"/>
  <c r="P43" i="28" s="1"/>
  <c r="R43" i="28" s="1"/>
  <c r="GH13" i="25"/>
  <c r="FL13" i="25"/>
  <c r="EP13" i="25"/>
  <c r="FW13" i="25"/>
  <c r="EV13" i="25"/>
  <c r="GS13" i="25"/>
  <c r="FR13" i="25"/>
  <c r="GN13" i="25"/>
  <c r="FG13" i="25"/>
  <c r="FA13" i="25"/>
  <c r="GC13" i="25"/>
  <c r="GC10" i="27"/>
  <c r="FG10" i="27"/>
  <c r="GS10" i="27"/>
  <c r="FW10" i="27"/>
  <c r="FA10" i="27"/>
  <c r="GN10" i="27"/>
  <c r="FR10" i="27"/>
  <c r="EV10" i="27"/>
  <c r="EP10" i="27"/>
  <c r="GH10" i="27"/>
  <c r="FL10" i="27"/>
  <c r="GC14" i="26"/>
  <c r="FG14" i="26"/>
  <c r="GS14" i="26"/>
  <c r="FW14" i="26"/>
  <c r="FA14" i="26"/>
  <c r="GH14" i="26"/>
  <c r="EP14" i="26"/>
  <c r="FR14" i="26"/>
  <c r="FL14" i="26"/>
  <c r="EV14" i="26"/>
  <c r="GN14" i="26"/>
  <c r="M108" i="7"/>
  <c r="GC26" i="19"/>
  <c r="FG26" i="19"/>
  <c r="GS26" i="19"/>
  <c r="FW26" i="19"/>
  <c r="FA26" i="19"/>
  <c r="GN26" i="19"/>
  <c r="FR26" i="19"/>
  <c r="EV26" i="19"/>
  <c r="GH26" i="19"/>
  <c r="FL26" i="19"/>
  <c r="EP26" i="19"/>
  <c r="FR31" i="26"/>
  <c r="FW24" i="21"/>
  <c r="FA29" i="24"/>
  <c r="GS26" i="26"/>
  <c r="FW26" i="26"/>
  <c r="FA26" i="26"/>
  <c r="GN26" i="26"/>
  <c r="FR26" i="26"/>
  <c r="EV26" i="26"/>
  <c r="GH26" i="26"/>
  <c r="FL26" i="26"/>
  <c r="EP26" i="26"/>
  <c r="GC26" i="26"/>
  <c r="FG26" i="26"/>
  <c r="L5" i="28"/>
  <c r="P6" i="28"/>
  <c r="R78" i="28"/>
  <c r="P77" i="28"/>
  <c r="R77" i="28" s="1"/>
  <c r="P70" i="28"/>
  <c r="GS8" i="18"/>
  <c r="FW8" i="18"/>
  <c r="FA8" i="18"/>
  <c r="FR8" i="18"/>
  <c r="EP8" i="18"/>
  <c r="GN8" i="18"/>
  <c r="FL8" i="18"/>
  <c r="GH8" i="18"/>
  <c r="FG8" i="18"/>
  <c r="GC8" i="18"/>
  <c r="EV8" i="18"/>
  <c r="FL33" i="24"/>
  <c r="GS33" i="24"/>
  <c r="P69" i="28"/>
  <c r="R69" i="28" s="1"/>
  <c r="R39" i="28"/>
  <c r="P37" i="28"/>
  <c r="N3" i="28"/>
  <c r="N2" i="28" s="1"/>
  <c r="P11" i="28"/>
  <c r="FG11" i="26"/>
  <c r="FW11" i="26"/>
  <c r="FR11" i="26"/>
  <c r="GH24" i="25"/>
  <c r="FL24" i="25"/>
  <c r="EP24" i="25"/>
  <c r="GC24" i="25"/>
  <c r="FA24" i="25"/>
  <c r="FW24" i="25"/>
  <c r="EV24" i="25"/>
  <c r="GS24" i="25"/>
  <c r="FR24" i="25"/>
  <c r="GN24" i="25"/>
  <c r="FG24" i="25"/>
  <c r="FR6" i="23"/>
  <c r="GN24" i="17"/>
  <c r="FW24" i="17"/>
  <c r="FA24" i="17"/>
  <c r="D121" i="7"/>
  <c r="D123" i="7" s="1"/>
  <c r="Q64" i="9" s="1"/>
  <c r="S64" i="9" s="1"/>
  <c r="X64" i="9" s="1"/>
  <c r="AC64" i="9" s="1"/>
  <c r="AG64" i="9" s="1"/>
  <c r="M119" i="7"/>
  <c r="GN30" i="22"/>
  <c r="FR30" i="22"/>
  <c r="EV30" i="22"/>
  <c r="GC30" i="22"/>
  <c r="FA30" i="22"/>
  <c r="FW30" i="22"/>
  <c r="EP30" i="22"/>
  <c r="GS30" i="22"/>
  <c r="FL30" i="22"/>
  <c r="FG30" i="22"/>
  <c r="GH30" i="22"/>
  <c r="P4" i="28"/>
  <c r="GH14" i="25"/>
  <c r="FA14" i="25"/>
  <c r="M80" i="29"/>
  <c r="K82" i="29" s="1"/>
  <c r="D116" i="7"/>
  <c r="D118" i="7" s="1"/>
  <c r="Q129" i="9" s="1"/>
  <c r="S129" i="9" s="1"/>
  <c r="X129" i="9" s="1"/>
  <c r="AC129" i="9" s="1"/>
  <c r="AG129" i="9" s="1"/>
  <c r="GS25" i="26"/>
  <c r="FW25" i="26"/>
  <c r="FA25" i="26"/>
  <c r="GN25" i="26"/>
  <c r="FR25" i="26"/>
  <c r="EV25" i="26"/>
  <c r="GH25" i="26"/>
  <c r="FL25" i="26"/>
  <c r="EP25" i="26"/>
  <c r="GC25" i="26"/>
  <c r="FG25" i="26"/>
  <c r="P24" i="28"/>
  <c r="R24" i="28" s="1"/>
  <c r="D83" i="29"/>
  <c r="D85" i="29" s="1"/>
  <c r="L18" i="28" s="1"/>
  <c r="P18" i="28" s="1"/>
  <c r="M92" i="29"/>
  <c r="K94" i="29" s="1"/>
  <c r="M88" i="29"/>
  <c r="K89" i="29" s="1"/>
  <c r="GC11" i="23"/>
  <c r="FG11" i="23"/>
  <c r="GS11" i="23"/>
  <c r="FW11" i="23"/>
  <c r="FA11" i="23"/>
  <c r="FR11" i="23"/>
  <c r="FL11" i="23"/>
  <c r="GN11" i="23"/>
  <c r="EV11" i="23"/>
  <c r="GH11" i="23"/>
  <c r="EP11" i="23"/>
  <c r="E14" i="28"/>
  <c r="AT218" i="8"/>
  <c r="Z64" i="9"/>
  <c r="AD64" i="9" s="1"/>
  <c r="BA17" i="21" s="1"/>
  <c r="N64" i="9"/>
  <c r="AB64" i="9" s="1"/>
  <c r="AF64" i="9" s="1"/>
  <c r="Y425" i="8"/>
  <c r="Y418" i="8" s="1"/>
  <c r="Y440" i="8" s="1"/>
  <c r="G4" i="28"/>
  <c r="Q4" i="28" s="1"/>
  <c r="H9" i="4"/>
  <c r="AF200" i="9"/>
  <c r="CU31" i="26" s="1"/>
  <c r="E3" i="28"/>
  <c r="J101" i="29"/>
  <c r="C20" i="28" s="1"/>
  <c r="G20" i="28" s="1"/>
  <c r="Q20" i="28" s="1"/>
  <c r="N143" i="9"/>
  <c r="Z60" i="9"/>
  <c r="AD60" i="9" s="1"/>
  <c r="N60" i="9"/>
  <c r="C5" i="28"/>
  <c r="G6" i="28"/>
  <c r="G12" i="28"/>
  <c r="C10" i="28"/>
  <c r="DR19" i="26"/>
  <c r="CU19" i="26"/>
  <c r="DW19" i="26"/>
  <c r="CP19" i="26"/>
  <c r="DL19" i="26"/>
  <c r="CE19" i="26"/>
  <c r="DF19" i="26"/>
  <c r="EC19" i="26"/>
  <c r="DA19" i="26"/>
  <c r="EH19" i="26"/>
  <c r="CJ19" i="26"/>
  <c r="EH15" i="18"/>
  <c r="DL15" i="18"/>
  <c r="EY15" i="18"/>
  <c r="DW15" i="18"/>
  <c r="ES15" i="18"/>
  <c r="DR15" i="18"/>
  <c r="EN15" i="18"/>
  <c r="FO15" i="18"/>
  <c r="FJ15" i="18"/>
  <c r="EC15" i="18"/>
  <c r="CN20" i="18"/>
  <c r="BR20" i="18"/>
  <c r="CH20" i="18"/>
  <c r="BG20" i="18"/>
  <c r="DD20" i="18"/>
  <c r="CC20" i="18"/>
  <c r="BA20" i="18"/>
  <c r="CS20" i="18"/>
  <c r="BL20" i="18"/>
  <c r="CY20" i="18"/>
  <c r="BW20" i="18"/>
  <c r="EY25" i="17"/>
  <c r="EC25" i="17"/>
  <c r="FJ25" i="17"/>
  <c r="EH25" i="17"/>
  <c r="ES25" i="17"/>
  <c r="EN25" i="17"/>
  <c r="DL25" i="17"/>
  <c r="FD25" i="17"/>
  <c r="DW25" i="17"/>
  <c r="DR25" i="17"/>
  <c r="FO25" i="17"/>
  <c r="Q39" i="28"/>
  <c r="G37" i="28"/>
  <c r="EC14" i="23"/>
  <c r="DF14" i="23"/>
  <c r="CJ14" i="23"/>
  <c r="DL14" i="23"/>
  <c r="CE14" i="23"/>
  <c r="EH14" i="23"/>
  <c r="DA14" i="23"/>
  <c r="CU14" i="23"/>
  <c r="DW14" i="23"/>
  <c r="DR14" i="23"/>
  <c r="CP14" i="23"/>
  <c r="CY27" i="18"/>
  <c r="CC27" i="18"/>
  <c r="CS27" i="18"/>
  <c r="BR27" i="18"/>
  <c r="CN27" i="18"/>
  <c r="BL27" i="18"/>
  <c r="BA27" i="18"/>
  <c r="CH27" i="18"/>
  <c r="BW27" i="18"/>
  <c r="DD27" i="18"/>
  <c r="L92" i="29"/>
  <c r="J94" i="29" s="1"/>
  <c r="EH18" i="25"/>
  <c r="DL18" i="25"/>
  <c r="CP18" i="25"/>
  <c r="DR18" i="25"/>
  <c r="CJ18" i="25"/>
  <c r="EC18" i="25"/>
  <c r="CU18" i="25"/>
  <c r="DW18" i="25"/>
  <c r="CE18" i="25"/>
  <c r="DF18" i="25"/>
  <c r="DA18" i="25"/>
  <c r="I130" i="9"/>
  <c r="N130" i="9" s="1"/>
  <c r="AB130" i="9" s="1"/>
  <c r="AF130" i="9" s="1"/>
  <c r="AT331" i="8"/>
  <c r="EH14" i="26"/>
  <c r="DL14" i="26"/>
  <c r="CP14" i="26"/>
  <c r="DR14" i="26"/>
  <c r="CJ14" i="26"/>
  <c r="EC14" i="26"/>
  <c r="CU14" i="26"/>
  <c r="DW14" i="26"/>
  <c r="CE14" i="26"/>
  <c r="DF14" i="26"/>
  <c r="DA14" i="26"/>
  <c r="EC17" i="25"/>
  <c r="DF17" i="25"/>
  <c r="CJ17" i="25"/>
  <c r="DR17" i="25"/>
  <c r="CP17" i="25"/>
  <c r="DL17" i="25"/>
  <c r="DA17" i="25"/>
  <c r="DW17" i="25"/>
  <c r="CU17" i="25"/>
  <c r="CE17" i="25"/>
  <c r="EH17" i="25"/>
  <c r="DW31" i="24"/>
  <c r="DA31" i="24"/>
  <c r="CE31" i="24"/>
  <c r="EH31" i="24"/>
  <c r="DF31" i="24"/>
  <c r="DR31" i="24"/>
  <c r="CJ31" i="24"/>
  <c r="DL31" i="24"/>
  <c r="EC31" i="24"/>
  <c r="CP31" i="24"/>
  <c r="CU31" i="24"/>
  <c r="EH19" i="24"/>
  <c r="DL19" i="24"/>
  <c r="CP19" i="24"/>
  <c r="EC19" i="24"/>
  <c r="DA19" i="24"/>
  <c r="DW19" i="24"/>
  <c r="CU19" i="24"/>
  <c r="CJ19" i="24"/>
  <c r="DF19" i="24"/>
  <c r="CE19" i="24"/>
  <c r="DR19" i="24"/>
  <c r="CY9" i="18"/>
  <c r="CC9" i="18"/>
  <c r="BG9" i="18"/>
  <c r="CS9" i="18"/>
  <c r="BW9" i="18"/>
  <c r="BA9" i="18"/>
  <c r="BR9" i="18"/>
  <c r="CN9" i="18"/>
  <c r="DD9" i="18"/>
  <c r="BL9" i="18"/>
  <c r="CH9" i="18"/>
  <c r="CN33" i="21"/>
  <c r="BR33" i="21"/>
  <c r="CH33" i="21"/>
  <c r="BG33" i="21"/>
  <c r="CS33" i="21"/>
  <c r="BA33" i="21"/>
  <c r="CC33" i="21"/>
  <c r="BW33" i="21"/>
  <c r="DD33" i="21"/>
  <c r="BL33" i="21"/>
  <c r="CY33" i="21"/>
  <c r="CY19" i="17"/>
  <c r="CC19" i="17"/>
  <c r="BG19" i="17"/>
  <c r="CN19" i="17"/>
  <c r="BL19" i="17"/>
  <c r="BW19" i="17"/>
  <c r="BR19" i="17"/>
  <c r="CH19" i="17"/>
  <c r="BA19" i="17"/>
  <c r="DD19" i="17"/>
  <c r="CS19" i="17"/>
  <c r="J97" i="29"/>
  <c r="DW23" i="24"/>
  <c r="DA23" i="24"/>
  <c r="CE23" i="24"/>
  <c r="EH23" i="24"/>
  <c r="DF23" i="24"/>
  <c r="CU23" i="24"/>
  <c r="EC23" i="24"/>
  <c r="CP23" i="24"/>
  <c r="DR23" i="24"/>
  <c r="DL23" i="24"/>
  <c r="CJ23" i="24"/>
  <c r="G24" i="28"/>
  <c r="Q24" i="28" s="1"/>
  <c r="G77" i="28"/>
  <c r="Q77" i="28" s="1"/>
  <c r="J78" i="29"/>
  <c r="G70" i="28"/>
  <c r="CN13" i="22"/>
  <c r="BR13" i="22"/>
  <c r="CY13" i="22"/>
  <c r="BW13" i="22"/>
  <c r="DD13" i="22"/>
  <c r="BL13" i="22"/>
  <c r="CS13" i="22"/>
  <c r="BG13" i="22"/>
  <c r="CC13" i="22"/>
  <c r="BA13" i="22"/>
  <c r="CH13" i="22"/>
  <c r="EY13" i="19"/>
  <c r="EC13" i="19"/>
  <c r="FO13" i="19"/>
  <c r="EN13" i="19"/>
  <c r="DL13" i="19"/>
  <c r="FJ13" i="19"/>
  <c r="EH13" i="19"/>
  <c r="FD13" i="19"/>
  <c r="DR13" i="19"/>
  <c r="ES13" i="19"/>
  <c r="DW13" i="19"/>
  <c r="CY11" i="18"/>
  <c r="CC11" i="18"/>
  <c r="BG11" i="18"/>
  <c r="DD11" i="18"/>
  <c r="BW11" i="18"/>
  <c r="CS11" i="18"/>
  <c r="BR11" i="18"/>
  <c r="CN11" i="18"/>
  <c r="BA11" i="18"/>
  <c r="CH11" i="18"/>
  <c r="BL11" i="18"/>
  <c r="Q49" i="28"/>
  <c r="G47" i="28"/>
  <c r="Q47" i="28" s="1"/>
  <c r="E45" i="28"/>
  <c r="G45" i="28" s="1"/>
  <c r="Q45" i="28" s="1"/>
  <c r="CS31" i="17"/>
  <c r="BW31" i="17"/>
  <c r="BA31" i="17"/>
  <c r="CN31" i="17"/>
  <c r="BR31" i="17"/>
  <c r="CH31" i="17"/>
  <c r="BL31" i="17"/>
  <c r="CY31" i="17"/>
  <c r="CC31" i="17"/>
  <c r="DD31" i="17"/>
  <c r="BG31" i="17"/>
  <c r="DD7" i="18"/>
  <c r="CH7" i="18"/>
  <c r="BL7" i="18"/>
  <c r="CY7" i="18"/>
  <c r="CC7" i="18"/>
  <c r="BG7" i="18"/>
  <c r="BW7" i="18"/>
  <c r="BA7" i="18"/>
  <c r="BR7" i="18"/>
  <c r="CS7" i="18"/>
  <c r="CN7" i="18"/>
  <c r="CY34" i="17"/>
  <c r="CC34" i="17"/>
  <c r="BG34" i="17"/>
  <c r="CS34" i="17"/>
  <c r="BW34" i="17"/>
  <c r="BA34" i="17"/>
  <c r="CN34" i="17"/>
  <c r="BR34" i="17"/>
  <c r="BL34" i="17"/>
  <c r="CH34" i="17"/>
  <c r="DD34" i="17"/>
  <c r="CN27" i="19"/>
  <c r="BR27" i="19"/>
  <c r="DD27" i="19"/>
  <c r="CC27" i="19"/>
  <c r="BA27" i="19"/>
  <c r="CY27" i="19"/>
  <c r="BW27" i="19"/>
  <c r="CH27" i="19"/>
  <c r="BL27" i="19"/>
  <c r="BG27" i="19"/>
  <c r="CS27" i="19"/>
  <c r="G80" i="11"/>
  <c r="I3" i="4" s="1"/>
  <c r="BG15" i="21"/>
  <c r="CS15" i="21"/>
  <c r="CN14" i="17"/>
  <c r="BR14" i="17"/>
  <c r="CC14" i="17"/>
  <c r="CS14" i="17"/>
  <c r="BA14" i="17"/>
  <c r="DD14" i="17"/>
  <c r="CH14" i="17"/>
  <c r="BL14" i="17"/>
  <c r="CY14" i="17"/>
  <c r="BG14" i="17"/>
  <c r="BW14" i="17"/>
  <c r="CN11" i="21"/>
  <c r="BR11" i="21"/>
  <c r="CS11" i="21"/>
  <c r="BL11" i="21"/>
  <c r="CH11" i="21"/>
  <c r="BG11" i="21"/>
  <c r="DD11" i="21"/>
  <c r="BA11" i="21"/>
  <c r="CC11" i="21"/>
  <c r="CY11" i="21"/>
  <c r="BW11" i="21"/>
  <c r="EH7" i="23"/>
  <c r="DL7" i="23"/>
  <c r="CP7" i="23"/>
  <c r="DR7" i="23"/>
  <c r="CJ7" i="23"/>
  <c r="DA7" i="23"/>
  <c r="CU7" i="23"/>
  <c r="EC7" i="23"/>
  <c r="CE7" i="23"/>
  <c r="DW7" i="23"/>
  <c r="DF7" i="23"/>
  <c r="N187" i="9"/>
  <c r="AF187" i="9" s="1"/>
  <c r="G349" i="11"/>
  <c r="I8" i="4" s="1"/>
  <c r="EC10" i="23"/>
  <c r="DF10" i="23"/>
  <c r="CJ10" i="23"/>
  <c r="DL10" i="23"/>
  <c r="CE10" i="23"/>
  <c r="DR10" i="23"/>
  <c r="DW10" i="23"/>
  <c r="DA10" i="23"/>
  <c r="CP10" i="23"/>
  <c r="EH10" i="23"/>
  <c r="CU10" i="23"/>
  <c r="FD33" i="21"/>
  <c r="EH33" i="21"/>
  <c r="DL33" i="21"/>
  <c r="ES33" i="21"/>
  <c r="DR33" i="21"/>
  <c r="FO33" i="21"/>
  <c r="EC33" i="21"/>
  <c r="FJ33" i="21"/>
  <c r="DW33" i="21"/>
  <c r="EY33" i="21"/>
  <c r="EN33" i="21"/>
  <c r="FO19" i="17"/>
  <c r="ES19" i="17"/>
  <c r="DW19" i="17"/>
  <c r="EY19" i="17"/>
  <c r="DR19" i="17"/>
  <c r="EH19" i="17"/>
  <c r="EC19" i="17"/>
  <c r="EN19" i="17"/>
  <c r="DL19" i="17"/>
  <c r="FJ19" i="17"/>
  <c r="FD19" i="17"/>
  <c r="C96" i="29"/>
  <c r="EH11" i="23"/>
  <c r="DL11" i="23"/>
  <c r="CP11" i="23"/>
  <c r="DF11" i="23"/>
  <c r="CE11" i="23"/>
  <c r="EC11" i="23"/>
  <c r="CU11" i="23"/>
  <c r="DR11" i="23"/>
  <c r="DA11" i="23"/>
  <c r="CJ11" i="23"/>
  <c r="DW11" i="23"/>
  <c r="C92" i="29"/>
  <c r="E43" i="28" s="1"/>
  <c r="G43" i="28" s="1"/>
  <c r="Q43" i="28" s="1"/>
  <c r="G28" i="28"/>
  <c r="E27" i="28"/>
  <c r="G7" i="28"/>
  <c r="Q7" i="28" s="1"/>
  <c r="FO9" i="18"/>
  <c r="ES9" i="18"/>
  <c r="DW9" i="18"/>
  <c r="FJ9" i="18"/>
  <c r="EN9" i="18"/>
  <c r="DR9" i="18"/>
  <c r="FD9" i="18"/>
  <c r="DL9" i="18"/>
  <c r="EY9" i="18"/>
  <c r="EH9" i="18"/>
  <c r="EC9" i="18"/>
  <c r="DD33" i="18"/>
  <c r="CH33" i="18"/>
  <c r="BL33" i="18"/>
  <c r="CS33" i="18"/>
  <c r="BR33" i="18"/>
  <c r="CN33" i="18"/>
  <c r="BG33" i="18"/>
  <c r="BA33" i="18"/>
  <c r="CC33" i="18"/>
  <c r="BW33" i="18"/>
  <c r="CY33" i="18"/>
  <c r="EH26" i="26"/>
  <c r="DL26" i="26"/>
  <c r="CP26" i="26"/>
  <c r="DR26" i="26"/>
  <c r="CJ26" i="26"/>
  <c r="DF26" i="26"/>
  <c r="DA26" i="26"/>
  <c r="CE26" i="26"/>
  <c r="EC26" i="26"/>
  <c r="CU26" i="26"/>
  <c r="DW26" i="26"/>
  <c r="FJ13" i="18"/>
  <c r="EN13" i="18"/>
  <c r="DR13" i="18"/>
  <c r="FD13" i="18"/>
  <c r="EC13" i="18"/>
  <c r="EY13" i="18"/>
  <c r="DW13" i="18"/>
  <c r="ES13" i="18"/>
  <c r="DL13" i="18"/>
  <c r="EH13" i="18"/>
  <c r="FO13" i="18"/>
  <c r="CY24" i="17"/>
  <c r="CC24" i="17"/>
  <c r="BG24" i="17"/>
  <c r="DD24" i="17"/>
  <c r="BW24" i="17"/>
  <c r="BL24" i="17"/>
  <c r="BA24" i="17"/>
  <c r="CS24" i="17"/>
  <c r="BR24" i="17"/>
  <c r="CN24" i="17"/>
  <c r="CH24" i="17"/>
  <c r="CN15" i="18"/>
  <c r="BR15" i="18"/>
  <c r="CS15" i="18"/>
  <c r="BL15" i="18"/>
  <c r="CH15" i="18"/>
  <c r="BG15" i="18"/>
  <c r="CC15" i="18"/>
  <c r="BA15" i="18"/>
  <c r="CY15" i="18"/>
  <c r="BW15" i="18"/>
  <c r="DD15" i="18"/>
  <c r="EC28" i="22"/>
  <c r="DF28" i="22"/>
  <c r="CJ28" i="22"/>
  <c r="DW28" i="22"/>
  <c r="CU28" i="22"/>
  <c r="DL28" i="22"/>
  <c r="CP28" i="22"/>
  <c r="EH28" i="22"/>
  <c r="CE28" i="22"/>
  <c r="DR28" i="22"/>
  <c r="DA28" i="22"/>
  <c r="CN33" i="17"/>
  <c r="BR33" i="17"/>
  <c r="DD33" i="17"/>
  <c r="CH33" i="17"/>
  <c r="BL33" i="17"/>
  <c r="CC33" i="17"/>
  <c r="BG33" i="17"/>
  <c r="CS33" i="17"/>
  <c r="BW33" i="17"/>
  <c r="CY33" i="17"/>
  <c r="BA33" i="17"/>
  <c r="CY13" i="17"/>
  <c r="CC13" i="17"/>
  <c r="BG13" i="17"/>
  <c r="BR13" i="17"/>
  <c r="CH13" i="17"/>
  <c r="CS13" i="17"/>
  <c r="BW13" i="17"/>
  <c r="BA13" i="17"/>
  <c r="CN13" i="17"/>
  <c r="DD13" i="17"/>
  <c r="BL13" i="17"/>
  <c r="G262" i="11"/>
  <c r="I7" i="4" s="1"/>
  <c r="DD17" i="17"/>
  <c r="CH17" i="17"/>
  <c r="BL17" i="17"/>
  <c r="CS17" i="17"/>
  <c r="BR17" i="17"/>
  <c r="CC17" i="17"/>
  <c r="CN17" i="17"/>
  <c r="BG17" i="17"/>
  <c r="BA17" i="17"/>
  <c r="CY17" i="17"/>
  <c r="BW17" i="17"/>
  <c r="G213" i="11"/>
  <c r="I6" i="4" s="1"/>
  <c r="R331" i="8"/>
  <c r="DD22" i="18"/>
  <c r="CH22" i="18"/>
  <c r="BL22" i="18"/>
  <c r="CC22" i="18"/>
  <c r="BA22" i="18"/>
  <c r="CY22" i="18"/>
  <c r="BW22" i="18"/>
  <c r="CN22" i="18"/>
  <c r="CS22" i="18"/>
  <c r="BR22" i="18"/>
  <c r="BG22" i="18"/>
  <c r="DD13" i="19"/>
  <c r="CH13" i="19"/>
  <c r="BL13" i="19"/>
  <c r="CC13" i="19"/>
  <c r="BA13" i="19"/>
  <c r="CY13" i="19"/>
  <c r="BW13" i="19"/>
  <c r="CS13" i="19"/>
  <c r="BR13" i="19"/>
  <c r="CN13" i="19"/>
  <c r="BG13" i="19"/>
  <c r="EC10" i="27"/>
  <c r="DF10" i="27"/>
  <c r="CJ10" i="27"/>
  <c r="EH10" i="27"/>
  <c r="DA10" i="27"/>
  <c r="CU10" i="27"/>
  <c r="DW10" i="27"/>
  <c r="CP10" i="27"/>
  <c r="DL10" i="27"/>
  <c r="CE10" i="27"/>
  <c r="DR10" i="27"/>
  <c r="CN11" i="19"/>
  <c r="BR11" i="19"/>
  <c r="DD11" i="19"/>
  <c r="CC11" i="19"/>
  <c r="BA11" i="19"/>
  <c r="CY11" i="19"/>
  <c r="BW11" i="19"/>
  <c r="CH11" i="19"/>
  <c r="BG11" i="19"/>
  <c r="BL11" i="19"/>
  <c r="CS11" i="19"/>
  <c r="DD25" i="17"/>
  <c r="CH25" i="17"/>
  <c r="BL25" i="17"/>
  <c r="CY25" i="17"/>
  <c r="BW25" i="17"/>
  <c r="CN25" i="17"/>
  <c r="BA25" i="17"/>
  <c r="CS25" i="17"/>
  <c r="BR25" i="17"/>
  <c r="BG25" i="17"/>
  <c r="CC25" i="17"/>
  <c r="CS21" i="17"/>
  <c r="BW21" i="17"/>
  <c r="BA21" i="17"/>
  <c r="CH21" i="17"/>
  <c r="BG21" i="17"/>
  <c r="BR21" i="17"/>
  <c r="BL21" i="17"/>
  <c r="DD21" i="17"/>
  <c r="CC21" i="17"/>
  <c r="CY21" i="17"/>
  <c r="CN21" i="17"/>
  <c r="N179" i="9"/>
  <c r="AF180" i="9"/>
  <c r="E42" i="28"/>
  <c r="G42" i="28" s="1"/>
  <c r="Q11" i="28"/>
  <c r="C15" i="28"/>
  <c r="C77" i="29"/>
  <c r="C78" i="29" s="1"/>
  <c r="C22" i="28" s="1"/>
  <c r="K119" i="7"/>
  <c r="AS24" i="9"/>
  <c r="AS23" i="9" s="1"/>
  <c r="AN23" i="9"/>
  <c r="AN4" i="9" s="1"/>
  <c r="AH268" i="8"/>
  <c r="AS13" i="9"/>
  <c r="K349" i="11"/>
  <c r="I8" i="5" s="1"/>
  <c r="AP4" i="9"/>
  <c r="AP3" i="9" s="1"/>
  <c r="M124" i="7"/>
  <c r="L127" i="7"/>
  <c r="S36" i="9"/>
  <c r="G9" i="5"/>
  <c r="R389" i="8"/>
  <c r="M128" i="7"/>
  <c r="L124" i="7"/>
  <c r="AS36" i="9"/>
  <c r="K107" i="11"/>
  <c r="I4" i="5" s="1"/>
  <c r="V163" i="9"/>
  <c r="V158" i="9" s="1"/>
  <c r="AG159" i="9"/>
  <c r="AF164" i="9"/>
  <c r="N163" i="9"/>
  <c r="C69" i="31" s="1"/>
  <c r="AB6" i="9"/>
  <c r="AF6" i="9" s="1"/>
  <c r="AB61" i="9"/>
  <c r="AF61" i="9" s="1"/>
  <c r="AI717" i="8"/>
  <c r="P717" i="8" s="1"/>
  <c r="N14" i="9"/>
  <c r="C12" i="31" s="1"/>
  <c r="Z14" i="9"/>
  <c r="AD14" i="9" s="1"/>
  <c r="I13" i="9"/>
  <c r="Z13" i="9" s="1"/>
  <c r="AD13" i="9" s="1"/>
  <c r="K4" i="11"/>
  <c r="I2" i="5" s="1"/>
  <c r="G106" i="7"/>
  <c r="D110" i="7" s="1"/>
  <c r="Q141" i="9" s="1"/>
  <c r="S141" i="9" s="1"/>
  <c r="X141" i="9" s="1"/>
  <c r="BB10" i="10"/>
  <c r="AF170" i="9"/>
  <c r="N169" i="9"/>
  <c r="AI10" i="10"/>
  <c r="X163" i="9"/>
  <c r="AG164" i="9"/>
  <c r="V7" i="9"/>
  <c r="W7" i="9" s="1"/>
  <c r="P263" i="8"/>
  <c r="S13" i="9"/>
  <c r="X14" i="9"/>
  <c r="D12" i="31" s="1"/>
  <c r="K213" i="11"/>
  <c r="I6" i="5" s="1"/>
  <c r="M131" i="7"/>
  <c r="Y488" i="8"/>
  <c r="Y462" i="8"/>
  <c r="Y484" i="8" s="1"/>
  <c r="V150" i="9"/>
  <c r="AT316" i="8"/>
  <c r="M335" i="8"/>
  <c r="K262" i="11"/>
  <c r="I7" i="5" s="1"/>
  <c r="AA69" i="9"/>
  <c r="AE69" i="9" s="1"/>
  <c r="M68" i="9"/>
  <c r="AA68" i="9" s="1"/>
  <c r="AE68" i="9" s="1"/>
  <c r="N38" i="9"/>
  <c r="Z38" i="9"/>
  <c r="AD38" i="9" s="1"/>
  <c r="I36" i="9"/>
  <c r="O139" i="7"/>
  <c r="L140" i="7" s="1"/>
  <c r="Q54" i="9" s="1"/>
  <c r="S54" i="9" s="1"/>
  <c r="AS5" i="9"/>
  <c r="AB63" i="9"/>
  <c r="AF63" i="9" s="1"/>
  <c r="AI719" i="8"/>
  <c r="P719" i="8" s="1"/>
  <c r="X37" i="9"/>
  <c r="D22" i="31" s="1"/>
  <c r="Q69" i="9"/>
  <c r="S69" i="9" s="1"/>
  <c r="X74" i="9"/>
  <c r="AG745" i="8" s="1"/>
  <c r="BD18" i="10"/>
  <c r="AP38" i="10"/>
  <c r="AC116" i="9"/>
  <c r="AG116" i="9" s="1"/>
  <c r="K124" i="7"/>
  <c r="G4" i="11"/>
  <c r="I2" i="4" s="1"/>
  <c r="G9" i="4"/>
  <c r="N74" i="9"/>
  <c r="T745" i="8" s="1"/>
  <c r="Z74" i="9"/>
  <c r="AD74" i="9" s="1"/>
  <c r="AA15" i="9"/>
  <c r="AE15" i="9" s="1"/>
  <c r="K13" i="9"/>
  <c r="AH231" i="8"/>
  <c r="Z29" i="9"/>
  <c r="AD29" i="9" s="1"/>
  <c r="N29" i="9"/>
  <c r="AG178" i="9"/>
  <c r="AT370" i="8"/>
  <c r="N193" i="9"/>
  <c r="AF1213" i="8" s="1"/>
  <c r="AF194" i="9"/>
  <c r="M36" i="9"/>
  <c r="AA37" i="9"/>
  <c r="AE37" i="9" s="1"/>
  <c r="N37" i="9"/>
  <c r="C22" i="31" s="1"/>
  <c r="Z5" i="9"/>
  <c r="AD5" i="9" s="1"/>
  <c r="AP16" i="10"/>
  <c r="AP40" i="10"/>
  <c r="AG179" i="9"/>
  <c r="BD40" i="10"/>
  <c r="BD16" i="10"/>
  <c r="AA57" i="9"/>
  <c r="AE57" i="9" s="1"/>
  <c r="M56" i="9"/>
  <c r="X76" i="9"/>
  <c r="D35" i="31" s="1"/>
  <c r="BD10" i="10"/>
  <c r="AG170" i="9"/>
  <c r="AP10" i="10"/>
  <c r="X169" i="9"/>
  <c r="Q462" i="8"/>
  <c r="Q484" i="8" s="1"/>
  <c r="H335" i="8"/>
  <c r="AT305" i="8"/>
  <c r="AG151" i="9"/>
  <c r="X176" i="9"/>
  <c r="AG176" i="9" s="1"/>
  <c r="X149" i="9"/>
  <c r="D56" i="31" s="1"/>
  <c r="X150" i="9"/>
  <c r="AO1159" i="8" s="1"/>
  <c r="Z66" i="9"/>
  <c r="AD66" i="9" s="1"/>
  <c r="N66" i="9"/>
  <c r="N11" i="9"/>
  <c r="Z11" i="9"/>
  <c r="AD11" i="9" s="1"/>
  <c r="F9" i="5"/>
  <c r="AB116" i="9"/>
  <c r="AF116" i="9" s="1"/>
  <c r="K140" i="11"/>
  <c r="I5" i="5" s="1"/>
  <c r="N76" i="9"/>
  <c r="C35" i="31" s="1"/>
  <c r="AC6" i="9"/>
  <c r="AG6" i="9" s="1"/>
  <c r="N139" i="7"/>
  <c r="K140" i="7" s="1"/>
  <c r="G54" i="9" s="1"/>
  <c r="I54" i="9" s="1"/>
  <c r="G69" i="9"/>
  <c r="I69" i="9" s="1"/>
  <c r="BD43" i="10"/>
  <c r="AG205" i="9"/>
  <c r="AP43" i="10"/>
  <c r="F418" i="8"/>
  <c r="F444" i="8"/>
  <c r="AC84" i="9"/>
  <c r="AG84" i="9" s="1"/>
  <c r="X83" i="9"/>
  <c r="D38" i="31" s="1"/>
  <c r="AB90" i="9"/>
  <c r="AF90" i="9" s="1"/>
  <c r="N89" i="9"/>
  <c r="N71" i="9"/>
  <c r="AB71" i="9" s="1"/>
  <c r="AF71" i="9" s="1"/>
  <c r="Z71" i="9"/>
  <c r="AD71" i="9" s="1"/>
  <c r="F106" i="7"/>
  <c r="C110" i="7" s="1"/>
  <c r="G141" i="9" s="1"/>
  <c r="I141" i="9" s="1"/>
  <c r="N141" i="9" s="1"/>
  <c r="L7" i="9"/>
  <c r="M7" i="9" s="1"/>
  <c r="P226" i="8"/>
  <c r="AT210" i="8"/>
  <c r="L231" i="8"/>
  <c r="AF178" i="9"/>
  <c r="N106" i="7"/>
  <c r="K108" i="7" s="1"/>
  <c r="AT359" i="8"/>
  <c r="H389" i="8"/>
  <c r="L268" i="8"/>
  <c r="AT247" i="8"/>
  <c r="O106" i="7"/>
  <c r="L108" i="7" s="1"/>
  <c r="AC125" i="9"/>
  <c r="AG125" i="9" s="1"/>
  <c r="AC488" i="8"/>
  <c r="AC462" i="8"/>
  <c r="AC484" i="8" s="1"/>
  <c r="AS57" i="9"/>
  <c r="AS56" i="9" s="1"/>
  <c r="AN56" i="9"/>
  <c r="AC139" i="9"/>
  <c r="AG139" i="9" s="1"/>
  <c r="X138" i="9"/>
  <c r="D44" i="31" s="1"/>
  <c r="AW894" i="8"/>
  <c r="BB43" i="10"/>
  <c r="AI43" i="10"/>
  <c r="AF205" i="9"/>
  <c r="G107" i="11"/>
  <c r="I4" i="4" s="1"/>
  <c r="N151" i="9"/>
  <c r="C58" i="31" s="1"/>
  <c r="L150" i="9"/>
  <c r="G140" i="11"/>
  <c r="I5" i="4" s="1"/>
  <c r="AW469" i="8"/>
  <c r="F462" i="8"/>
  <c r="F488" i="8"/>
  <c r="AT381" i="8"/>
  <c r="F9" i="4"/>
  <c r="FW18" i="24" l="1"/>
  <c r="DF21" i="26"/>
  <c r="CN17" i="21"/>
  <c r="GC24" i="17"/>
  <c r="DR21" i="26"/>
  <c r="N575" i="8"/>
  <c r="GS24" i="17"/>
  <c r="D40" i="31"/>
  <c r="CE33" i="24"/>
  <c r="FR28" i="24"/>
  <c r="CJ15" i="26"/>
  <c r="EP24" i="17"/>
  <c r="EP28" i="24"/>
  <c r="EV9" i="23"/>
  <c r="CU21" i="26"/>
  <c r="EC31" i="26"/>
  <c r="X57" i="9"/>
  <c r="FL24" i="17"/>
  <c r="GC28" i="24"/>
  <c r="EC21" i="26"/>
  <c r="DR31" i="26"/>
  <c r="FG24" i="17"/>
  <c r="GH24" i="17"/>
  <c r="FR15" i="26"/>
  <c r="EV28" i="24"/>
  <c r="FA31" i="22"/>
  <c r="DA21" i="26"/>
  <c r="CJ31" i="26"/>
  <c r="AA13" i="9"/>
  <c r="AE13" i="9" s="1"/>
  <c r="DD28" i="17" s="1"/>
  <c r="GS18" i="24"/>
  <c r="AB126" i="9"/>
  <c r="AF126" i="9" s="1"/>
  <c r="DR12" i="24" s="1"/>
  <c r="S23" i="9"/>
  <c r="S4" i="9" s="1"/>
  <c r="EV24" i="17"/>
  <c r="GH11" i="26"/>
  <c r="GH28" i="24"/>
  <c r="FW32" i="25"/>
  <c r="DL21" i="22"/>
  <c r="CP21" i="26"/>
  <c r="CE31" i="26"/>
  <c r="CU31" i="22"/>
  <c r="GS28" i="24"/>
  <c r="FA18" i="24"/>
  <c r="BH18" i="10"/>
  <c r="AN73" i="9"/>
  <c r="GN11" i="26"/>
  <c r="GC32" i="25"/>
  <c r="GS32" i="18"/>
  <c r="FR32" i="18"/>
  <c r="EP32" i="18"/>
  <c r="FW32" i="18"/>
  <c r="EV32" i="18"/>
  <c r="FG32" i="18"/>
  <c r="FA32" i="18"/>
  <c r="GH32" i="18"/>
  <c r="GC32" i="18"/>
  <c r="GN32" i="18"/>
  <c r="FL32" i="18"/>
  <c r="FG15" i="26"/>
  <c r="FG24" i="21"/>
  <c r="AP18" i="10"/>
  <c r="BD38" i="10"/>
  <c r="EP11" i="26"/>
  <c r="FL11" i="26"/>
  <c r="GS11" i="26"/>
  <c r="L10" i="28"/>
  <c r="EV24" i="21"/>
  <c r="GS31" i="26"/>
  <c r="FL9" i="23"/>
  <c r="GS32" i="25"/>
  <c r="GH26" i="25"/>
  <c r="FR13" i="23"/>
  <c r="GH34" i="17"/>
  <c r="FR34" i="17"/>
  <c r="DW21" i="22"/>
  <c r="AO374" i="8"/>
  <c r="X177" i="9"/>
  <c r="D80" i="31" s="1"/>
  <c r="D84" i="31" s="1"/>
  <c r="DA31" i="22"/>
  <c r="DR27" i="19"/>
  <c r="EC15" i="26"/>
  <c r="EY21" i="17"/>
  <c r="BA15" i="21"/>
  <c r="FR14" i="25"/>
  <c r="GN15" i="26"/>
  <c r="EV11" i="26"/>
  <c r="FA11" i="26"/>
  <c r="GH31" i="26"/>
  <c r="GS9" i="23"/>
  <c r="DF31" i="26"/>
  <c r="DL18" i="24"/>
  <c r="FL31" i="26"/>
  <c r="GN31" i="26"/>
  <c r="FG31" i="26"/>
  <c r="FR9" i="23"/>
  <c r="GN9" i="23"/>
  <c r="FG9" i="23"/>
  <c r="FG33" i="26"/>
  <c r="DR27" i="18"/>
  <c r="CU18" i="24"/>
  <c r="EP31" i="26"/>
  <c r="FA31" i="26"/>
  <c r="GC31" i="26"/>
  <c r="EP16" i="18"/>
  <c r="EP9" i="23"/>
  <c r="FA9" i="23"/>
  <c r="GC9" i="23"/>
  <c r="FL22" i="19"/>
  <c r="Q135" i="9"/>
  <c r="S135" i="9" s="1"/>
  <c r="X135" i="9" s="1"/>
  <c r="AC135" i="9" s="1"/>
  <c r="AG135" i="9" s="1"/>
  <c r="GH21" i="24" s="1"/>
  <c r="CJ18" i="24"/>
  <c r="EV31" i="26"/>
  <c r="FA16" i="18"/>
  <c r="GH9" i="23"/>
  <c r="GH33" i="26"/>
  <c r="FG22" i="19"/>
  <c r="AC90" i="9"/>
  <c r="AG90" i="9" s="1"/>
  <c r="FR34" i="22" s="1"/>
  <c r="FW6" i="23"/>
  <c r="FW33" i="24"/>
  <c r="FR33" i="24"/>
  <c r="GH33" i="24"/>
  <c r="EP29" i="24"/>
  <c r="FA12" i="24"/>
  <c r="FL28" i="18"/>
  <c r="P58" i="28"/>
  <c r="R58" i="28" s="1"/>
  <c r="FL31" i="22"/>
  <c r="GH6" i="23"/>
  <c r="EV33" i="24"/>
  <c r="FA33" i="24"/>
  <c r="FL29" i="24"/>
  <c r="GS12" i="24"/>
  <c r="GC12" i="24"/>
  <c r="FR28" i="18"/>
  <c r="FG10" i="25"/>
  <c r="EP6" i="23"/>
  <c r="GN33" i="24"/>
  <c r="EP33" i="24"/>
  <c r="FR29" i="24"/>
  <c r="FL12" i="24"/>
  <c r="GN28" i="18"/>
  <c r="GC32" i="17"/>
  <c r="CJ20" i="25"/>
  <c r="DW27" i="18"/>
  <c r="DR18" i="24"/>
  <c r="DW18" i="24"/>
  <c r="DF18" i="24"/>
  <c r="CE18" i="24"/>
  <c r="DA18" i="24"/>
  <c r="EC18" i="24"/>
  <c r="AB125" i="9"/>
  <c r="AF125" i="9" s="1"/>
  <c r="DW11" i="24" s="1"/>
  <c r="AB83" i="9"/>
  <c r="AF83" i="9" s="1"/>
  <c r="DW27" i="22" s="1"/>
  <c r="EH27" i="18"/>
  <c r="CP18" i="24"/>
  <c r="GH22" i="17"/>
  <c r="AL65" i="9"/>
  <c r="AN65" i="9" s="1"/>
  <c r="AS65" i="9" s="1"/>
  <c r="AS55" i="9" s="1"/>
  <c r="AS35" i="9" s="1"/>
  <c r="GS24" i="26"/>
  <c r="GN24" i="26"/>
  <c r="FL16" i="18"/>
  <c r="GS16" i="18"/>
  <c r="EP32" i="17"/>
  <c r="GH32" i="17"/>
  <c r="EV22" i="19"/>
  <c r="FG6" i="23"/>
  <c r="FA6" i="23"/>
  <c r="FG33" i="24"/>
  <c r="GC29" i="24"/>
  <c r="FW29" i="24"/>
  <c r="GS20" i="25"/>
  <c r="EV16" i="18"/>
  <c r="FR16" i="18"/>
  <c r="EV28" i="19"/>
  <c r="GN12" i="24"/>
  <c r="FR12" i="24"/>
  <c r="GH12" i="24"/>
  <c r="FG28" i="18"/>
  <c r="GH28" i="18"/>
  <c r="FA28" i="18"/>
  <c r="EV31" i="22"/>
  <c r="GN32" i="17"/>
  <c r="GS32" i="17"/>
  <c r="GN22" i="19"/>
  <c r="GC10" i="25"/>
  <c r="EV22" i="17"/>
  <c r="EP22" i="17"/>
  <c r="FW22" i="17"/>
  <c r="FR22" i="17"/>
  <c r="GC16" i="18"/>
  <c r="GN16" i="18"/>
  <c r="FW28" i="19"/>
  <c r="EP12" i="24"/>
  <c r="EV12" i="24"/>
  <c r="GC28" i="18"/>
  <c r="EV28" i="18"/>
  <c r="FA26" i="25"/>
  <c r="FR32" i="17"/>
  <c r="FW22" i="19"/>
  <c r="FA22" i="17"/>
  <c r="AC78" i="9"/>
  <c r="AG78" i="9" s="1"/>
  <c r="GS18" i="22" s="1"/>
  <c r="AS4" i="9"/>
  <c r="GC14" i="25"/>
  <c r="GS14" i="25"/>
  <c r="EP15" i="26"/>
  <c r="FA15" i="26"/>
  <c r="GC15" i="26"/>
  <c r="EP24" i="21"/>
  <c r="FR24" i="21"/>
  <c r="GS24" i="21"/>
  <c r="GC26" i="25"/>
  <c r="GS26" i="25"/>
  <c r="FL32" i="17"/>
  <c r="FA32" i="17"/>
  <c r="FW32" i="17"/>
  <c r="EP22" i="19"/>
  <c r="FR22" i="19"/>
  <c r="GS22" i="19"/>
  <c r="GN13" i="23"/>
  <c r="GH15" i="26"/>
  <c r="FL24" i="21"/>
  <c r="GN24" i="21"/>
  <c r="EV26" i="25"/>
  <c r="FG26" i="25"/>
  <c r="EP26" i="25"/>
  <c r="FG13" i="23"/>
  <c r="EV14" i="25"/>
  <c r="FG14" i="25"/>
  <c r="EP14" i="25"/>
  <c r="FW15" i="26"/>
  <c r="FW14" i="25"/>
  <c r="GN14" i="25"/>
  <c r="FL15" i="26"/>
  <c r="EV15" i="26"/>
  <c r="GC24" i="21"/>
  <c r="GH24" i="21"/>
  <c r="FG16" i="18"/>
  <c r="GH16" i="18"/>
  <c r="FW26" i="25"/>
  <c r="GN26" i="25"/>
  <c r="EV32" i="17"/>
  <c r="FL24" i="26"/>
  <c r="GH22" i="19"/>
  <c r="FA22" i="19"/>
  <c r="D51" i="31"/>
  <c r="D49" i="31" s="1"/>
  <c r="E110" i="31" s="1"/>
  <c r="AQ994" i="8"/>
  <c r="D81" i="31"/>
  <c r="AO1213" i="8"/>
  <c r="N579" i="8"/>
  <c r="D57" i="31"/>
  <c r="EC31" i="22"/>
  <c r="BR17" i="21"/>
  <c r="EN27" i="18"/>
  <c r="EY27" i="18"/>
  <c r="ES27" i="18"/>
  <c r="CC17" i="21"/>
  <c r="BW17" i="21"/>
  <c r="FJ27" i="18"/>
  <c r="EC27" i="18"/>
  <c r="FO27" i="18"/>
  <c r="EN27" i="19"/>
  <c r="CH17" i="21"/>
  <c r="CS17" i="21"/>
  <c r="DL27" i="18"/>
  <c r="EH33" i="24"/>
  <c r="DL33" i="18"/>
  <c r="G58" i="28"/>
  <c r="Q58" i="28" s="1"/>
  <c r="DW33" i="18"/>
  <c r="I10" i="4"/>
  <c r="EC33" i="24"/>
  <c r="DA14" i="25"/>
  <c r="CP15" i="26"/>
  <c r="DA15" i="26"/>
  <c r="DL15" i="26"/>
  <c r="DR21" i="17"/>
  <c r="BR15" i="21"/>
  <c r="CH15" i="21"/>
  <c r="CC15" i="21"/>
  <c r="CE15" i="26"/>
  <c r="EH15" i="26"/>
  <c r="CU15" i="26"/>
  <c r="BW15" i="21"/>
  <c r="BL15" i="21"/>
  <c r="CY15" i="21"/>
  <c r="DW15" i="26"/>
  <c r="DF15" i="26"/>
  <c r="DD15" i="21"/>
  <c r="DA26" i="25"/>
  <c r="DF9" i="23"/>
  <c r="EH33" i="18"/>
  <c r="FO33" i="18"/>
  <c r="FD33" i="18"/>
  <c r="CJ33" i="24"/>
  <c r="DF33" i="24"/>
  <c r="DF15" i="24"/>
  <c r="DA15" i="25"/>
  <c r="EN33" i="18"/>
  <c r="DR33" i="18"/>
  <c r="EC33" i="18"/>
  <c r="CU33" i="24"/>
  <c r="DA33" i="24"/>
  <c r="CP33" i="24"/>
  <c r="DW13" i="23"/>
  <c r="N67" i="9"/>
  <c r="AI723" i="8" s="1"/>
  <c r="P723" i="8" s="1"/>
  <c r="FJ33" i="18"/>
  <c r="ES33" i="18"/>
  <c r="DW33" i="24"/>
  <c r="DR33" i="24"/>
  <c r="EH14" i="25"/>
  <c r="CU13" i="23"/>
  <c r="EN21" i="22"/>
  <c r="ES21" i="22"/>
  <c r="DR21" i="22"/>
  <c r="AB29" i="9"/>
  <c r="AF29" i="9" s="1"/>
  <c r="FD31" i="18" s="1"/>
  <c r="AQ575" i="8"/>
  <c r="AQ579" i="8" s="1"/>
  <c r="CH17" i="22"/>
  <c r="DF10" i="25"/>
  <c r="EH31" i="17"/>
  <c r="DA13" i="23"/>
  <c r="FJ21" i="22"/>
  <c r="EH21" i="22"/>
  <c r="EC21" i="22"/>
  <c r="AB16" i="9"/>
  <c r="AF16" i="9" s="1"/>
  <c r="EY33" i="17" s="1"/>
  <c r="AB33" i="9"/>
  <c r="AF33" i="9" s="1"/>
  <c r="AP523" i="8"/>
  <c r="C51" i="31"/>
  <c r="C49" i="31" s="1"/>
  <c r="AI994" i="8"/>
  <c r="BG17" i="22"/>
  <c r="EY21" i="22"/>
  <c r="FO21" i="22"/>
  <c r="AB78" i="9"/>
  <c r="AF78" i="9" s="1"/>
  <c r="DW17" i="22" s="1"/>
  <c r="AF816" i="8"/>
  <c r="FL6" i="23"/>
  <c r="EV6" i="23"/>
  <c r="GS6" i="23"/>
  <c r="EV29" i="24"/>
  <c r="FG29" i="24"/>
  <c r="GS29" i="24"/>
  <c r="D91" i="29"/>
  <c r="EP28" i="19"/>
  <c r="FR28" i="19"/>
  <c r="GS28" i="19"/>
  <c r="EP33" i="26"/>
  <c r="FA33" i="26"/>
  <c r="GC33" i="26"/>
  <c r="GC31" i="22"/>
  <c r="GS31" i="22"/>
  <c r="FR31" i="22"/>
  <c r="FG24" i="26"/>
  <c r="GH24" i="26"/>
  <c r="FA24" i="26"/>
  <c r="EP13" i="23"/>
  <c r="FA13" i="23"/>
  <c r="GC13" i="23"/>
  <c r="FW10" i="25"/>
  <c r="GS10" i="25"/>
  <c r="EP10" i="25"/>
  <c r="GN6" i="23"/>
  <c r="GN29" i="24"/>
  <c r="FL28" i="19"/>
  <c r="GN28" i="19"/>
  <c r="FG28" i="19"/>
  <c r="EV33" i="26"/>
  <c r="FW33" i="26"/>
  <c r="FG31" i="22"/>
  <c r="EP31" i="22"/>
  <c r="GN31" i="22"/>
  <c r="GC24" i="26"/>
  <c r="EV24" i="26"/>
  <c r="FW24" i="26"/>
  <c r="GH13" i="23"/>
  <c r="FW13" i="23"/>
  <c r="EV10" i="25"/>
  <c r="FR10" i="25"/>
  <c r="FL10" i="25"/>
  <c r="GH28" i="19"/>
  <c r="FA28" i="19"/>
  <c r="FL33" i="26"/>
  <c r="FR33" i="26"/>
  <c r="GH31" i="22"/>
  <c r="EP24" i="26"/>
  <c r="FR24" i="26"/>
  <c r="FL13" i="23"/>
  <c r="EV13" i="23"/>
  <c r="GN10" i="25"/>
  <c r="FA10" i="25"/>
  <c r="G69" i="28"/>
  <c r="Q69" i="28" s="1"/>
  <c r="CP13" i="25"/>
  <c r="EH26" i="25"/>
  <c r="CE28" i="24"/>
  <c r="EH9" i="23"/>
  <c r="CE13" i="25"/>
  <c r="DA28" i="24"/>
  <c r="DA9" i="23"/>
  <c r="CJ13" i="25"/>
  <c r="DW26" i="25"/>
  <c r="CJ28" i="24"/>
  <c r="EH15" i="25"/>
  <c r="FO27" i="19"/>
  <c r="DA13" i="25"/>
  <c r="DR13" i="25"/>
  <c r="DF13" i="25"/>
  <c r="DF26" i="25"/>
  <c r="EC26" i="25"/>
  <c r="CP28" i="24"/>
  <c r="DL28" i="24"/>
  <c r="DF28" i="24"/>
  <c r="DR9" i="23"/>
  <c r="CJ9" i="23"/>
  <c r="DW9" i="23"/>
  <c r="DR14" i="25"/>
  <c r="CU14" i="25"/>
  <c r="C40" i="31"/>
  <c r="CP31" i="22"/>
  <c r="DW31" i="22"/>
  <c r="DW27" i="19"/>
  <c r="EH27" i="19"/>
  <c r="CU26" i="25"/>
  <c r="CE26" i="25"/>
  <c r="CP26" i="25"/>
  <c r="DR28" i="24"/>
  <c r="CU28" i="24"/>
  <c r="EC28" i="24"/>
  <c r="EC9" i="23"/>
  <c r="DL9" i="23"/>
  <c r="CE14" i="25"/>
  <c r="DW14" i="25"/>
  <c r="DL15" i="24"/>
  <c r="CJ13" i="23"/>
  <c r="EH13" i="23"/>
  <c r="DL15" i="25"/>
  <c r="CU15" i="25"/>
  <c r="DW15" i="25"/>
  <c r="DF31" i="22"/>
  <c r="DL31" i="22"/>
  <c r="DR31" i="22"/>
  <c r="ES27" i="19"/>
  <c r="EH13" i="25"/>
  <c r="CU13" i="25"/>
  <c r="EC13" i="25"/>
  <c r="EH31" i="22"/>
  <c r="CJ31" i="22"/>
  <c r="FJ27" i="19"/>
  <c r="FD27" i="19"/>
  <c r="DL13" i="25"/>
  <c r="CJ26" i="25"/>
  <c r="DR26" i="25"/>
  <c r="EH28" i="24"/>
  <c r="CP9" i="23"/>
  <c r="CU9" i="23"/>
  <c r="CJ14" i="25"/>
  <c r="DL14" i="25"/>
  <c r="EH20" i="24"/>
  <c r="DR13" i="23"/>
  <c r="EC15" i="25"/>
  <c r="CE15" i="25"/>
  <c r="I10" i="5"/>
  <c r="D76" i="31"/>
  <c r="D169" i="31" s="1"/>
  <c r="D78" i="31"/>
  <c r="AG169" i="9"/>
  <c r="GN27" i="25" s="1"/>
  <c r="D72" i="31"/>
  <c r="AG163" i="9"/>
  <c r="FL21" i="25" s="1"/>
  <c r="D69" i="31"/>
  <c r="GH15" i="25"/>
  <c r="FG15" i="25"/>
  <c r="EV15" i="25"/>
  <c r="FL15" i="25"/>
  <c r="GC15" i="25"/>
  <c r="GS15" i="25"/>
  <c r="EP15" i="25"/>
  <c r="FA15" i="25"/>
  <c r="FR15" i="25"/>
  <c r="GN15" i="25"/>
  <c r="FW15" i="25"/>
  <c r="GS12" i="18"/>
  <c r="FG12" i="18"/>
  <c r="EP12" i="18"/>
  <c r="FW12" i="18"/>
  <c r="GC12" i="18"/>
  <c r="GN12" i="18"/>
  <c r="FA12" i="18"/>
  <c r="EV12" i="18"/>
  <c r="FL12" i="18"/>
  <c r="GH12" i="18"/>
  <c r="FR12" i="18"/>
  <c r="E98" i="31"/>
  <c r="D198" i="31"/>
  <c r="GN18" i="17"/>
  <c r="FG18" i="17"/>
  <c r="EP18" i="17"/>
  <c r="FR18" i="17"/>
  <c r="GS18" i="17"/>
  <c r="GH18" i="17"/>
  <c r="EV18" i="17"/>
  <c r="FW18" i="17"/>
  <c r="FL18" i="17"/>
  <c r="GC18" i="17"/>
  <c r="FA18" i="17"/>
  <c r="EC11" i="18"/>
  <c r="EH17" i="17"/>
  <c r="DR7" i="18"/>
  <c r="DL12" i="25"/>
  <c r="DW12" i="25"/>
  <c r="EC20" i="24"/>
  <c r="DR20" i="24"/>
  <c r="CP20" i="24"/>
  <c r="DF20" i="24"/>
  <c r="AI720" i="8"/>
  <c r="P720" i="8" s="1"/>
  <c r="N177" i="9"/>
  <c r="C80" i="31" s="1"/>
  <c r="FD11" i="18"/>
  <c r="CP12" i="25"/>
  <c r="FO21" i="17"/>
  <c r="FJ17" i="17"/>
  <c r="FD17" i="17"/>
  <c r="CN17" i="22"/>
  <c r="CC17" i="22"/>
  <c r="DA10" i="25"/>
  <c r="DW31" i="17"/>
  <c r="EN31" i="17"/>
  <c r="DR15" i="24"/>
  <c r="EH15" i="24"/>
  <c r="DA20" i="24"/>
  <c r="DW20" i="24"/>
  <c r="AP894" i="8"/>
  <c r="DL11" i="18"/>
  <c r="DW11" i="18"/>
  <c r="CU12" i="25"/>
  <c r="DW21" i="17"/>
  <c r="DL17" i="17"/>
  <c r="EC17" i="17"/>
  <c r="BL17" i="22"/>
  <c r="CJ10" i="25"/>
  <c r="DL10" i="25"/>
  <c r="G51" i="28"/>
  <c r="Q51" i="28" s="1"/>
  <c r="FO31" i="17"/>
  <c r="FJ31" i="17"/>
  <c r="DW15" i="24"/>
  <c r="DL20" i="24"/>
  <c r="Z57" i="9"/>
  <c r="AD57" i="9" s="1"/>
  <c r="CN31" i="20" s="1"/>
  <c r="N138" i="9"/>
  <c r="C44" i="31" s="1"/>
  <c r="EN11" i="18"/>
  <c r="ES11" i="18"/>
  <c r="EC12" i="25"/>
  <c r="ES21" i="17"/>
  <c r="ES17" i="17"/>
  <c r="BR17" i="22"/>
  <c r="DR10" i="25"/>
  <c r="EH10" i="25"/>
  <c r="DL31" i="17"/>
  <c r="DA15" i="24"/>
  <c r="CJ20" i="24"/>
  <c r="CU20" i="24"/>
  <c r="DR6" i="23"/>
  <c r="DA6" i="23"/>
  <c r="EC6" i="23"/>
  <c r="CP6" i="23"/>
  <c r="DW6" i="23"/>
  <c r="CU6" i="23"/>
  <c r="DF6" i="23"/>
  <c r="EH6" i="23"/>
  <c r="C78" i="31"/>
  <c r="AF169" i="9"/>
  <c r="EC27" i="25" s="1"/>
  <c r="C72" i="31"/>
  <c r="C233" i="31" s="1"/>
  <c r="Q12" i="28"/>
  <c r="G10" i="28"/>
  <c r="Q10" i="28" s="1"/>
  <c r="E2" i="28"/>
  <c r="ES7" i="18"/>
  <c r="EN7" i="18"/>
  <c r="DW7" i="18"/>
  <c r="EH7" i="18"/>
  <c r="FD7" i="18"/>
  <c r="EY7" i="18"/>
  <c r="EC7" i="18"/>
  <c r="FJ7" i="18"/>
  <c r="EH30" i="25"/>
  <c r="CU30" i="25"/>
  <c r="EC30" i="25"/>
  <c r="CJ30" i="25"/>
  <c r="DL30" i="25"/>
  <c r="DF30" i="25"/>
  <c r="CE30" i="25"/>
  <c r="CP30" i="25"/>
  <c r="DA30" i="25"/>
  <c r="N24" i="9"/>
  <c r="AB38" i="9"/>
  <c r="AF38" i="9" s="1"/>
  <c r="EC21" i="19" s="1"/>
  <c r="C23" i="31"/>
  <c r="CU20" i="25"/>
  <c r="DA20" i="25"/>
  <c r="EC20" i="25"/>
  <c r="EH20" i="25"/>
  <c r="CE20" i="25"/>
  <c r="DF20" i="25"/>
  <c r="CP20" i="25"/>
  <c r="DL20" i="25"/>
  <c r="CJ6" i="23"/>
  <c r="DW30" i="25"/>
  <c r="AF193" i="9"/>
  <c r="DR24" i="26" s="1"/>
  <c r="C81" i="31"/>
  <c r="Z24" i="9"/>
  <c r="AD24" i="9" s="1"/>
  <c r="CS21" i="18" s="1"/>
  <c r="DR20" i="25"/>
  <c r="DL6" i="23"/>
  <c r="DL7" i="18"/>
  <c r="CE32" i="25"/>
  <c r="EH32" i="25"/>
  <c r="CJ32" i="25"/>
  <c r="EC32" i="25"/>
  <c r="DF32" i="25"/>
  <c r="DR32" i="25"/>
  <c r="CU32" i="25"/>
  <c r="DW32" i="25"/>
  <c r="CP32" i="25"/>
  <c r="DA32" i="25"/>
  <c r="DL32" i="25"/>
  <c r="DR11" i="18"/>
  <c r="DR12" i="25"/>
  <c r="CE12" i="25"/>
  <c r="DA31" i="26"/>
  <c r="FO17" i="17"/>
  <c r="EY17" i="17"/>
  <c r="CY17" i="22"/>
  <c r="FD31" i="17"/>
  <c r="CJ15" i="24"/>
  <c r="EC33" i="26"/>
  <c r="CE33" i="26"/>
  <c r="DR33" i="26"/>
  <c r="CJ33" i="26"/>
  <c r="DW33" i="26"/>
  <c r="DF33" i="26"/>
  <c r="DA33" i="26"/>
  <c r="CP33" i="26"/>
  <c r="EH33" i="26"/>
  <c r="DL33" i="26"/>
  <c r="CU33" i="26"/>
  <c r="AB143" i="9"/>
  <c r="AF143" i="9" s="1"/>
  <c r="C53" i="31"/>
  <c r="D98" i="31" s="1"/>
  <c r="C198" i="31"/>
  <c r="C170" i="31"/>
  <c r="C76" i="31"/>
  <c r="C169" i="31" s="1"/>
  <c r="C173" i="31" s="1"/>
  <c r="F126" i="31"/>
  <c r="E126" i="31"/>
  <c r="C77" i="31"/>
  <c r="F127" i="31"/>
  <c r="E127" i="31"/>
  <c r="I56" i="9"/>
  <c r="Z56" i="9" s="1"/>
  <c r="AD56" i="9" s="1"/>
  <c r="AB11" i="9"/>
  <c r="AF11" i="9" s="1"/>
  <c r="FO23" i="17" s="1"/>
  <c r="C10" i="31"/>
  <c r="EH11" i="18"/>
  <c r="FO11" i="18"/>
  <c r="EH12" i="25"/>
  <c r="BG17" i="21"/>
  <c r="CY17" i="21"/>
  <c r="CP31" i="26"/>
  <c r="DL31" i="26"/>
  <c r="FD21" i="17"/>
  <c r="EC21" i="17"/>
  <c r="EN21" i="17"/>
  <c r="EN17" i="17"/>
  <c r="BA17" i="22"/>
  <c r="BW17" i="22"/>
  <c r="CE10" i="25"/>
  <c r="EC10" i="25"/>
  <c r="EY31" i="17"/>
  <c r="EC15" i="24"/>
  <c r="EY11" i="18"/>
  <c r="EY27" i="19"/>
  <c r="EC27" i="19"/>
  <c r="CJ12" i="25"/>
  <c r="DF12" i="25"/>
  <c r="DD17" i="21"/>
  <c r="BL17" i="21"/>
  <c r="DW31" i="26"/>
  <c r="EH31" i="26"/>
  <c r="EH21" i="17"/>
  <c r="DL21" i="17"/>
  <c r="DR17" i="17"/>
  <c r="CS17" i="22"/>
  <c r="DW10" i="25"/>
  <c r="CU10" i="25"/>
  <c r="ES31" i="17"/>
  <c r="EC31" i="17"/>
  <c r="DF14" i="25"/>
  <c r="EC14" i="25"/>
  <c r="CE15" i="24"/>
  <c r="CU15" i="24"/>
  <c r="DL13" i="23"/>
  <c r="CE13" i="23"/>
  <c r="EC13" i="23"/>
  <c r="DF13" i="23"/>
  <c r="DR15" i="25"/>
  <c r="CP15" i="25"/>
  <c r="CJ15" i="25"/>
  <c r="Y444" i="8"/>
  <c r="AW444" i="8" s="1"/>
  <c r="AW425" i="8"/>
  <c r="AL135" i="9"/>
  <c r="AN135" i="9" s="1"/>
  <c r="AS135" i="9" s="1"/>
  <c r="AS124" i="9" s="1"/>
  <c r="AS103" i="9" s="1"/>
  <c r="BB14" i="10"/>
  <c r="AI14" i="10"/>
  <c r="AB22" i="9"/>
  <c r="AF22" i="9" s="1"/>
  <c r="CN17" i="18"/>
  <c r="BW17" i="18"/>
  <c r="DD17" i="18"/>
  <c r="BG17" i="18"/>
  <c r="CY17" i="18"/>
  <c r="CH17" i="18"/>
  <c r="CC17" i="18"/>
  <c r="BR17" i="18"/>
  <c r="BL17" i="18"/>
  <c r="BA17" i="18"/>
  <c r="CS17" i="18"/>
  <c r="C107" i="7"/>
  <c r="C109" i="7" s="1"/>
  <c r="G75" i="9" s="1"/>
  <c r="I75" i="9" s="1"/>
  <c r="I73" i="9" s="1"/>
  <c r="Z73" i="9" s="1"/>
  <c r="AD73" i="9" s="1"/>
  <c r="D107" i="7"/>
  <c r="D109" i="7" s="1"/>
  <c r="Q75" i="9" s="1"/>
  <c r="S75" i="9" s="1"/>
  <c r="X75" i="9" s="1"/>
  <c r="FA21" i="24"/>
  <c r="EV21" i="24"/>
  <c r="FL21" i="24"/>
  <c r="P20" i="28"/>
  <c r="R20" i="28" s="1"/>
  <c r="GS25" i="24"/>
  <c r="FW25" i="24"/>
  <c r="FA25" i="24"/>
  <c r="GH25" i="24"/>
  <c r="FG25" i="24"/>
  <c r="FR25" i="24"/>
  <c r="FL25" i="24"/>
  <c r="GN25" i="24"/>
  <c r="EV25" i="24"/>
  <c r="GC25" i="24"/>
  <c r="EP25" i="24"/>
  <c r="GC11" i="24"/>
  <c r="FG11" i="24"/>
  <c r="GS11" i="24"/>
  <c r="FR11" i="24"/>
  <c r="EP11" i="24"/>
  <c r="GN11" i="24"/>
  <c r="FL11" i="24"/>
  <c r="GH11" i="24"/>
  <c r="FW11" i="24"/>
  <c r="FA11" i="24"/>
  <c r="EV11" i="24"/>
  <c r="GN18" i="26"/>
  <c r="GS18" i="26"/>
  <c r="FR18" i="26"/>
  <c r="EV18" i="26"/>
  <c r="GH18" i="26"/>
  <c r="FL18" i="26"/>
  <c r="EP18" i="26"/>
  <c r="FA18" i="26"/>
  <c r="GC18" i="26"/>
  <c r="FW18" i="26"/>
  <c r="FG18" i="26"/>
  <c r="L107" i="7"/>
  <c r="Q65" i="9" s="1"/>
  <c r="S65" i="9" s="1"/>
  <c r="X65" i="9" s="1"/>
  <c r="AC65" i="9" s="1"/>
  <c r="AG65" i="9" s="1"/>
  <c r="GN28" i="22"/>
  <c r="FR28" i="22"/>
  <c r="EV28" i="22"/>
  <c r="GS28" i="22"/>
  <c r="FL28" i="22"/>
  <c r="GH28" i="22"/>
  <c r="FG28" i="22"/>
  <c r="GC28" i="22"/>
  <c r="FA28" i="22"/>
  <c r="FW28" i="22"/>
  <c r="EP28" i="22"/>
  <c r="FG18" i="22"/>
  <c r="GN18" i="22"/>
  <c r="FL18" i="22"/>
  <c r="L141" i="7"/>
  <c r="Q119" i="9" s="1"/>
  <c r="S119" i="9" s="1"/>
  <c r="X119" i="9" s="1"/>
  <c r="GH21" i="25"/>
  <c r="EV21" i="25"/>
  <c r="GN21" i="25"/>
  <c r="FG21" i="25"/>
  <c r="K93" i="29"/>
  <c r="GC18" i="21"/>
  <c r="FG18" i="21"/>
  <c r="GS18" i="21"/>
  <c r="FW18" i="21"/>
  <c r="FA18" i="21"/>
  <c r="GN18" i="21"/>
  <c r="FR18" i="21"/>
  <c r="EV18" i="21"/>
  <c r="FL18" i="21"/>
  <c r="EP18" i="21"/>
  <c r="GH18" i="21"/>
  <c r="P10" i="28"/>
  <c r="R10" i="28" s="1"/>
  <c r="R11" i="28"/>
  <c r="R70" i="28"/>
  <c r="P84" i="28"/>
  <c r="R84" i="28" s="1"/>
  <c r="L3" i="28"/>
  <c r="R51" i="28"/>
  <c r="R15" i="28"/>
  <c r="GC7" i="26"/>
  <c r="FG7" i="26"/>
  <c r="GS7" i="26"/>
  <c r="FW7" i="26"/>
  <c r="FA7" i="26"/>
  <c r="FR7" i="26"/>
  <c r="FL7" i="26"/>
  <c r="GN7" i="26"/>
  <c r="EV7" i="26"/>
  <c r="GH7" i="26"/>
  <c r="EP7" i="26"/>
  <c r="GC10" i="26"/>
  <c r="FG10" i="26"/>
  <c r="GS10" i="26"/>
  <c r="FW10" i="26"/>
  <c r="FA10" i="26"/>
  <c r="FL10" i="26"/>
  <c r="GN10" i="26"/>
  <c r="EV10" i="26"/>
  <c r="GH10" i="26"/>
  <c r="EP10" i="26"/>
  <c r="FR10" i="26"/>
  <c r="GH17" i="25"/>
  <c r="FL17" i="25"/>
  <c r="EP17" i="25"/>
  <c r="FW17" i="25"/>
  <c r="EV17" i="25"/>
  <c r="GS17" i="25"/>
  <c r="FR17" i="25"/>
  <c r="GN17" i="25"/>
  <c r="FG17" i="25"/>
  <c r="FA17" i="25"/>
  <c r="GC17" i="25"/>
  <c r="K90" i="29"/>
  <c r="R27" i="28"/>
  <c r="GC9" i="27"/>
  <c r="FG9" i="27"/>
  <c r="GS9" i="27"/>
  <c r="FW9" i="27"/>
  <c r="FA9" i="27"/>
  <c r="GN9" i="27"/>
  <c r="FR9" i="27"/>
  <c r="EV9" i="27"/>
  <c r="EP9" i="27"/>
  <c r="GH9" i="27"/>
  <c r="FL9" i="27"/>
  <c r="GH28" i="25"/>
  <c r="FL28" i="25"/>
  <c r="EP28" i="25"/>
  <c r="GC28" i="25"/>
  <c r="FA28" i="25"/>
  <c r="FW28" i="25"/>
  <c r="EV28" i="25"/>
  <c r="GS28" i="25"/>
  <c r="FR28" i="25"/>
  <c r="GN28" i="25"/>
  <c r="FG28" i="25"/>
  <c r="GS14" i="17"/>
  <c r="FW14" i="17"/>
  <c r="FA14" i="17"/>
  <c r="GC14" i="17"/>
  <c r="EV14" i="17"/>
  <c r="FR14" i="17"/>
  <c r="EP14" i="17"/>
  <c r="GH14" i="17"/>
  <c r="GN14" i="17"/>
  <c r="FL14" i="17"/>
  <c r="FG14" i="17"/>
  <c r="GH9" i="25"/>
  <c r="FL9" i="25"/>
  <c r="EP9" i="25"/>
  <c r="GN9" i="25"/>
  <c r="FG9" i="25"/>
  <c r="GS9" i="25"/>
  <c r="FA9" i="25"/>
  <c r="GC9" i="25"/>
  <c r="EV9" i="25"/>
  <c r="FW9" i="25"/>
  <c r="FR9" i="25"/>
  <c r="GC9" i="26"/>
  <c r="FG9" i="26"/>
  <c r="GS9" i="26"/>
  <c r="FW9" i="26"/>
  <c r="FA9" i="26"/>
  <c r="GN9" i="26"/>
  <c r="EV9" i="26"/>
  <c r="GH9" i="26"/>
  <c r="EP9" i="26"/>
  <c r="FR9" i="26"/>
  <c r="FL9" i="26"/>
  <c r="R18" i="28"/>
  <c r="K81" i="29"/>
  <c r="K98" i="29"/>
  <c r="R42" i="28"/>
  <c r="GH27" i="25"/>
  <c r="FL27" i="25"/>
  <c r="FG27" i="25"/>
  <c r="GC27" i="25"/>
  <c r="GS27" i="25"/>
  <c r="FR27" i="25"/>
  <c r="GS30" i="23"/>
  <c r="FW30" i="23"/>
  <c r="FA30" i="23"/>
  <c r="GN30" i="23"/>
  <c r="FR30" i="23"/>
  <c r="EV30" i="23"/>
  <c r="FL30" i="23"/>
  <c r="FG30" i="23"/>
  <c r="GH30" i="23"/>
  <c r="EP30" i="23"/>
  <c r="GC30" i="23"/>
  <c r="GH22" i="25"/>
  <c r="FL22" i="25"/>
  <c r="EP22" i="25"/>
  <c r="GS22" i="25"/>
  <c r="FR22" i="25"/>
  <c r="GN22" i="25"/>
  <c r="FG22" i="25"/>
  <c r="GC22" i="25"/>
  <c r="FA22" i="25"/>
  <c r="FW22" i="25"/>
  <c r="EV22" i="25"/>
  <c r="GN34" i="22"/>
  <c r="FA34" i="22"/>
  <c r="FL34" i="22"/>
  <c r="GN15" i="24"/>
  <c r="FR15" i="24"/>
  <c r="EV15" i="24"/>
  <c r="GH15" i="24"/>
  <c r="FG15" i="24"/>
  <c r="GC15" i="24"/>
  <c r="FA15" i="24"/>
  <c r="FW15" i="24"/>
  <c r="FL15" i="24"/>
  <c r="EP15" i="24"/>
  <c r="GS15" i="24"/>
  <c r="R4" i="28"/>
  <c r="R37" i="28"/>
  <c r="P5" i="28"/>
  <c r="R5" i="28" s="1"/>
  <c r="R6" i="28"/>
  <c r="P22" i="28"/>
  <c r="L21" i="28"/>
  <c r="BF18" i="10"/>
  <c r="BB18" i="10" s="1"/>
  <c r="AI18" i="10" s="1"/>
  <c r="AT335" i="8"/>
  <c r="G135" i="9"/>
  <c r="I135" i="9" s="1"/>
  <c r="N135" i="9" s="1"/>
  <c r="AB135" i="9" s="1"/>
  <c r="AF135" i="9" s="1"/>
  <c r="CP21" i="24" s="1"/>
  <c r="E44" i="28"/>
  <c r="G44" i="28" s="1"/>
  <c r="Q44" i="28" s="1"/>
  <c r="K107" i="7"/>
  <c r="G65" i="9" s="1"/>
  <c r="I65" i="9" s="1"/>
  <c r="N65" i="9" s="1"/>
  <c r="J93" i="29"/>
  <c r="C19" i="28" s="1"/>
  <c r="CY27" i="17"/>
  <c r="CC27" i="17"/>
  <c r="BG27" i="17"/>
  <c r="DD27" i="17"/>
  <c r="BW27" i="17"/>
  <c r="BL27" i="17"/>
  <c r="CH27" i="17"/>
  <c r="CS27" i="17"/>
  <c r="BR27" i="17"/>
  <c r="CN27" i="17"/>
  <c r="BA27" i="17"/>
  <c r="Q37" i="28"/>
  <c r="DF12" i="24"/>
  <c r="Q6" i="28"/>
  <c r="G5" i="28"/>
  <c r="CY9" i="22"/>
  <c r="CC9" i="22"/>
  <c r="BG9" i="22"/>
  <c r="CN9" i="22"/>
  <c r="BL9" i="22"/>
  <c r="CS9" i="22"/>
  <c r="BA9" i="22"/>
  <c r="CH9" i="22"/>
  <c r="BR9" i="22"/>
  <c r="DD9" i="22"/>
  <c r="BW9" i="22"/>
  <c r="EH25" i="24"/>
  <c r="DL25" i="24"/>
  <c r="CP25" i="24"/>
  <c r="EC25" i="24"/>
  <c r="DA25" i="24"/>
  <c r="CU25" i="24"/>
  <c r="DW25" i="24"/>
  <c r="CJ25" i="24"/>
  <c r="CE25" i="24"/>
  <c r="DR25" i="24"/>
  <c r="DF25" i="24"/>
  <c r="DR16" i="24"/>
  <c r="CU16" i="24"/>
  <c r="EC16" i="24"/>
  <c r="DA16" i="24"/>
  <c r="DW16" i="24"/>
  <c r="CP16" i="24"/>
  <c r="CJ16" i="24"/>
  <c r="EH16" i="24"/>
  <c r="DL16" i="24"/>
  <c r="CE16" i="24"/>
  <c r="DF16" i="24"/>
  <c r="DW9" i="27"/>
  <c r="DA9" i="27"/>
  <c r="CE9" i="27"/>
  <c r="EH9" i="27"/>
  <c r="DF9" i="27"/>
  <c r="DR9" i="27"/>
  <c r="CJ9" i="27"/>
  <c r="DL9" i="27"/>
  <c r="CP9" i="27"/>
  <c r="EC9" i="27"/>
  <c r="CU9" i="27"/>
  <c r="DR9" i="26"/>
  <c r="CU9" i="26"/>
  <c r="DW9" i="26"/>
  <c r="CP9" i="26"/>
  <c r="DL9" i="26"/>
  <c r="CE9" i="26"/>
  <c r="DF9" i="26"/>
  <c r="EH9" i="26"/>
  <c r="EC9" i="26"/>
  <c r="DA9" i="26"/>
  <c r="CJ9" i="26"/>
  <c r="DR34" i="22"/>
  <c r="CU34" i="22"/>
  <c r="DL34" i="22"/>
  <c r="CJ34" i="22"/>
  <c r="EH34" i="22"/>
  <c r="DA34" i="22"/>
  <c r="CP34" i="22"/>
  <c r="EC34" i="22"/>
  <c r="CE34" i="22"/>
  <c r="DF34" i="22"/>
  <c r="DW34" i="22"/>
  <c r="K141" i="7"/>
  <c r="G119" i="9" s="1"/>
  <c r="I119" i="9" s="1"/>
  <c r="N119" i="9" s="1"/>
  <c r="AB119" i="9" s="1"/>
  <c r="AF119" i="9" s="1"/>
  <c r="I4" i="9"/>
  <c r="Z4" i="9" s="1"/>
  <c r="AD4" i="9" s="1"/>
  <c r="EC25" i="26"/>
  <c r="DF25" i="26"/>
  <c r="CJ25" i="26"/>
  <c r="DR25" i="26"/>
  <c r="CP25" i="26"/>
  <c r="EH25" i="26"/>
  <c r="CU25" i="26"/>
  <c r="DW25" i="26"/>
  <c r="CE25" i="26"/>
  <c r="DL25" i="26"/>
  <c r="DA25" i="26"/>
  <c r="CY19" i="18"/>
  <c r="CC19" i="18"/>
  <c r="BG19" i="18"/>
  <c r="CN19" i="18"/>
  <c r="BL19" i="18"/>
  <c r="CH19" i="18"/>
  <c r="BA19" i="18"/>
  <c r="CS19" i="18"/>
  <c r="BR19" i="18"/>
  <c r="BW19" i="18"/>
  <c r="DD19" i="18"/>
  <c r="CP11" i="24"/>
  <c r="CJ11" i="24"/>
  <c r="DA11" i="24"/>
  <c r="DD21" i="19"/>
  <c r="CH21" i="19"/>
  <c r="BL21" i="19"/>
  <c r="CS21" i="19"/>
  <c r="BR21" i="19"/>
  <c r="CN21" i="19"/>
  <c r="BG21" i="19"/>
  <c r="CY21" i="19"/>
  <c r="BA21" i="19"/>
  <c r="CC21" i="19"/>
  <c r="BW21" i="19"/>
  <c r="CY29" i="17"/>
  <c r="CS29" i="17"/>
  <c r="BW29" i="17"/>
  <c r="BA29" i="17"/>
  <c r="DD29" i="17"/>
  <c r="BR29" i="17"/>
  <c r="BG29" i="17"/>
  <c r="CC29" i="17"/>
  <c r="CN29" i="17"/>
  <c r="BL29" i="17"/>
  <c r="CH29" i="17"/>
  <c r="EH22" i="25"/>
  <c r="DL22" i="25"/>
  <c r="CP22" i="25"/>
  <c r="DF22" i="25"/>
  <c r="CE22" i="25"/>
  <c r="DW22" i="25"/>
  <c r="CJ22" i="25"/>
  <c r="DR22" i="25"/>
  <c r="EC22" i="25"/>
  <c r="DA22" i="25"/>
  <c r="CU22" i="25"/>
  <c r="CY23" i="21"/>
  <c r="CC23" i="21"/>
  <c r="BG23" i="21"/>
  <c r="DD23" i="21"/>
  <c r="BW23" i="21"/>
  <c r="CS23" i="21"/>
  <c r="BR23" i="21"/>
  <c r="BL23" i="21"/>
  <c r="CN23" i="21"/>
  <c r="BA23" i="21"/>
  <c r="CH23" i="21"/>
  <c r="C21" i="28"/>
  <c r="G22" i="28"/>
  <c r="Q42" i="28"/>
  <c r="EC11" i="26"/>
  <c r="DF11" i="26"/>
  <c r="CJ11" i="26"/>
  <c r="DR11" i="26"/>
  <c r="CP11" i="26"/>
  <c r="DL11" i="26"/>
  <c r="DA11" i="26"/>
  <c r="CU11" i="26"/>
  <c r="CE11" i="26"/>
  <c r="DW11" i="26"/>
  <c r="EH11" i="26"/>
  <c r="Q18" i="28"/>
  <c r="DD11" i="17"/>
  <c r="CH11" i="17"/>
  <c r="BL11" i="17"/>
  <c r="BW11" i="17"/>
  <c r="BR11" i="17"/>
  <c r="CY11" i="17"/>
  <c r="CC11" i="17"/>
  <c r="BG11" i="17"/>
  <c r="CS11" i="17"/>
  <c r="BA11" i="17"/>
  <c r="CN11" i="17"/>
  <c r="CS28" i="21"/>
  <c r="BW28" i="21"/>
  <c r="BA28" i="21"/>
  <c r="CN28" i="21"/>
  <c r="BL28" i="21"/>
  <c r="CC28" i="21"/>
  <c r="DD28" i="21"/>
  <c r="BR28" i="21"/>
  <c r="CY28" i="21"/>
  <c r="CH28" i="21"/>
  <c r="BG28" i="21"/>
  <c r="FJ17" i="21"/>
  <c r="EN17" i="21"/>
  <c r="DR17" i="21"/>
  <c r="FD17" i="21"/>
  <c r="EC17" i="21"/>
  <c r="EY17" i="21"/>
  <c r="DW17" i="21"/>
  <c r="DL17" i="21"/>
  <c r="ES17" i="21"/>
  <c r="FO17" i="21"/>
  <c r="EH17" i="21"/>
  <c r="DD21" i="21"/>
  <c r="CH21" i="21"/>
  <c r="BL21" i="21"/>
  <c r="CY21" i="21"/>
  <c r="BW21" i="21"/>
  <c r="CS21" i="21"/>
  <c r="BR21" i="21"/>
  <c r="BG21" i="21"/>
  <c r="CN21" i="21"/>
  <c r="CC21" i="21"/>
  <c r="BA21" i="21"/>
  <c r="EY31" i="18"/>
  <c r="FD11" i="21"/>
  <c r="EH11" i="21"/>
  <c r="DL11" i="21"/>
  <c r="EY11" i="21"/>
  <c r="DW11" i="21"/>
  <c r="ES11" i="21"/>
  <c r="DR11" i="21"/>
  <c r="FO11" i="21"/>
  <c r="EN11" i="21"/>
  <c r="EC11" i="21"/>
  <c r="FJ11" i="21"/>
  <c r="DA27" i="22"/>
  <c r="EH27" i="22"/>
  <c r="CP27" i="22"/>
  <c r="DF27" i="22"/>
  <c r="CJ27" i="22"/>
  <c r="DL27" i="22"/>
  <c r="DR27" i="22"/>
  <c r="G15" i="28"/>
  <c r="BB16" i="10"/>
  <c r="AI16" i="10"/>
  <c r="BB40" i="10"/>
  <c r="AF179" i="9"/>
  <c r="AI40" i="10"/>
  <c r="G27" i="28"/>
  <c r="Q28" i="28"/>
  <c r="G84" i="28"/>
  <c r="Q84" i="28" s="1"/>
  <c r="Q70" i="28"/>
  <c r="C3" i="28"/>
  <c r="AB60" i="9"/>
  <c r="AF60" i="9" s="1"/>
  <c r="AI716" i="8"/>
  <c r="P716" i="8" s="1"/>
  <c r="EC30" i="23"/>
  <c r="DF30" i="23"/>
  <c r="CJ30" i="23"/>
  <c r="DW30" i="23"/>
  <c r="CU30" i="23"/>
  <c r="DR30" i="23"/>
  <c r="CP30" i="23"/>
  <c r="CE30" i="23"/>
  <c r="EH30" i="23"/>
  <c r="DL30" i="23"/>
  <c r="DA30" i="23"/>
  <c r="CS31" i="21"/>
  <c r="BW31" i="21"/>
  <c r="BA31" i="21"/>
  <c r="CH31" i="21"/>
  <c r="BG31" i="21"/>
  <c r="CN31" i="21"/>
  <c r="CC31" i="21"/>
  <c r="CY31" i="21"/>
  <c r="BL31" i="21"/>
  <c r="BR31" i="21"/>
  <c r="DD31" i="21"/>
  <c r="CY32" i="20"/>
  <c r="CC32" i="20"/>
  <c r="BG32" i="20"/>
  <c r="DD32" i="20"/>
  <c r="BW32" i="20"/>
  <c r="CS32" i="20"/>
  <c r="BR32" i="20"/>
  <c r="BL32" i="20"/>
  <c r="CN32" i="20"/>
  <c r="CH32" i="20"/>
  <c r="BA32" i="20"/>
  <c r="BR28" i="17"/>
  <c r="CY28" i="17"/>
  <c r="BW28" i="17"/>
  <c r="BG28" i="17"/>
  <c r="FJ31" i="21"/>
  <c r="EN31" i="21"/>
  <c r="DR31" i="21"/>
  <c r="ES31" i="21"/>
  <c r="DL31" i="21"/>
  <c r="FO31" i="21"/>
  <c r="EC31" i="21"/>
  <c r="FD31" i="21"/>
  <c r="DW31" i="21"/>
  <c r="EY31" i="21"/>
  <c r="EH31" i="21"/>
  <c r="CN23" i="17"/>
  <c r="BR23" i="17"/>
  <c r="DD23" i="17"/>
  <c r="CC23" i="17"/>
  <c r="BA23" i="17"/>
  <c r="CS23" i="17"/>
  <c r="BG23" i="17"/>
  <c r="CY23" i="17"/>
  <c r="BW23" i="17"/>
  <c r="BL23" i="17"/>
  <c r="CH23" i="17"/>
  <c r="EH18" i="26"/>
  <c r="DL18" i="26"/>
  <c r="CP18" i="26"/>
  <c r="DW18" i="26"/>
  <c r="CU18" i="26"/>
  <c r="DA18" i="26"/>
  <c r="EC18" i="26"/>
  <c r="CJ18" i="26"/>
  <c r="DF18" i="26"/>
  <c r="CE18" i="26"/>
  <c r="DR18" i="26"/>
  <c r="CY20" i="19"/>
  <c r="CC20" i="19"/>
  <c r="BG20" i="19"/>
  <c r="CS20" i="19"/>
  <c r="BR20" i="19"/>
  <c r="CN20" i="19"/>
  <c r="BL20" i="19"/>
  <c r="DD20" i="19"/>
  <c r="CH20" i="19"/>
  <c r="BW20" i="19"/>
  <c r="BA20" i="19"/>
  <c r="CN31" i="18"/>
  <c r="BR31" i="18"/>
  <c r="CS31" i="18"/>
  <c r="BL31" i="18"/>
  <c r="CH31" i="18"/>
  <c r="BG31" i="18"/>
  <c r="DD31" i="18"/>
  <c r="BA31" i="18"/>
  <c r="BW31" i="18"/>
  <c r="CY31" i="18"/>
  <c r="CC31" i="18"/>
  <c r="DD32" i="17"/>
  <c r="CH32" i="17"/>
  <c r="BL32" i="17"/>
  <c r="CY32" i="17"/>
  <c r="CC32" i="17"/>
  <c r="BG32" i="17"/>
  <c r="CS32" i="17"/>
  <c r="BA32" i="17"/>
  <c r="BR32" i="17"/>
  <c r="CN32" i="17"/>
  <c r="BW32" i="17"/>
  <c r="FO15" i="21"/>
  <c r="ES15" i="21"/>
  <c r="DW15" i="21"/>
  <c r="EY15" i="21"/>
  <c r="DR15" i="21"/>
  <c r="EN15" i="21"/>
  <c r="DL15" i="21"/>
  <c r="FJ15" i="21"/>
  <c r="EH15" i="21"/>
  <c r="FD15" i="21"/>
  <c r="EC15" i="21"/>
  <c r="CY26" i="21"/>
  <c r="CC26" i="21"/>
  <c r="BG26" i="21"/>
  <c r="CS26" i="21"/>
  <c r="BR26" i="21"/>
  <c r="DD26" i="21"/>
  <c r="BL26" i="21"/>
  <c r="CN26" i="21"/>
  <c r="BA26" i="21"/>
  <c r="BW26" i="21"/>
  <c r="CH26" i="21"/>
  <c r="DW28" i="25"/>
  <c r="DA28" i="25"/>
  <c r="CE28" i="25"/>
  <c r="EC28" i="25"/>
  <c r="CU28" i="25"/>
  <c r="DL28" i="25"/>
  <c r="DF28" i="25"/>
  <c r="CJ28" i="25"/>
  <c r="EH28" i="25"/>
  <c r="DR28" i="25"/>
  <c r="CP28" i="25"/>
  <c r="FO13" i="17"/>
  <c r="ES13" i="17"/>
  <c r="DW13" i="17"/>
  <c r="FD13" i="17"/>
  <c r="DL13" i="17"/>
  <c r="EC13" i="17"/>
  <c r="FJ13" i="17"/>
  <c r="EN13" i="17"/>
  <c r="DR13" i="17"/>
  <c r="EH13" i="17"/>
  <c r="EY13" i="17"/>
  <c r="CS9" i="21"/>
  <c r="BW9" i="21"/>
  <c r="BA9" i="21"/>
  <c r="CN9" i="21"/>
  <c r="BL9" i="21"/>
  <c r="CH9" i="21"/>
  <c r="BG9" i="21"/>
  <c r="DD9" i="21"/>
  <c r="CC9" i="21"/>
  <c r="CY9" i="21"/>
  <c r="BR9" i="21"/>
  <c r="X124" i="9"/>
  <c r="D47" i="31" s="1"/>
  <c r="D128" i="31" s="1"/>
  <c r="G18" i="2" s="1"/>
  <c r="N54" i="9"/>
  <c r="Z54" i="9"/>
  <c r="AD54" i="9" s="1"/>
  <c r="I43" i="9"/>
  <c r="Z43" i="9" s="1"/>
  <c r="AD43" i="9" s="1"/>
  <c r="AI99" i="10"/>
  <c r="AB141" i="9"/>
  <c r="AF141" i="9" s="1"/>
  <c r="BB99" i="10"/>
  <c r="AB66" i="9"/>
  <c r="AF66" i="9" s="1"/>
  <c r="AI722" i="8"/>
  <c r="P722" i="8" s="1"/>
  <c r="M55" i="9"/>
  <c r="AA55" i="9" s="1"/>
  <c r="AE55" i="9" s="1"/>
  <c r="AA56" i="9"/>
  <c r="AE56" i="9" s="1"/>
  <c r="X203" i="9"/>
  <c r="AG203" i="9" s="1"/>
  <c r="BD115" i="10"/>
  <c r="AP115" i="10"/>
  <c r="I9" i="4"/>
  <c r="X54" i="9"/>
  <c r="S43" i="9"/>
  <c r="X23" i="9"/>
  <c r="D16" i="31" s="1"/>
  <c r="AC24" i="9"/>
  <c r="AG24" i="9" s="1"/>
  <c r="F484" i="8"/>
  <c r="AW484" i="8" s="1"/>
  <c r="AW462" i="8"/>
  <c r="AB57" i="9"/>
  <c r="AF57" i="9" s="1"/>
  <c r="N56" i="9"/>
  <c r="C31" i="31" s="1"/>
  <c r="AI713" i="8"/>
  <c r="P713" i="8" s="1"/>
  <c r="AC83" i="9"/>
  <c r="AG83" i="9" s="1"/>
  <c r="F440" i="8"/>
  <c r="AW440" i="8" s="1"/>
  <c r="AW418" i="8"/>
  <c r="AI15" i="10"/>
  <c r="AB76" i="9"/>
  <c r="AF76" i="9" s="1"/>
  <c r="BB15" i="10"/>
  <c r="N36" i="9"/>
  <c r="C21" i="31" s="1"/>
  <c r="AB37" i="9"/>
  <c r="AF37" i="9" s="1"/>
  <c r="AB74" i="9"/>
  <c r="AF74" i="9" s="1"/>
  <c r="S68" i="9"/>
  <c r="X69" i="9"/>
  <c r="P258" i="8"/>
  <c r="AT263" i="8"/>
  <c r="P268" i="8"/>
  <c r="AT268" i="8" s="1"/>
  <c r="X56" i="9"/>
  <c r="D31" i="31" s="1"/>
  <c r="AC57" i="9"/>
  <c r="AG57" i="9" s="1"/>
  <c r="P221" i="8"/>
  <c r="AT226" i="8"/>
  <c r="P231" i="8"/>
  <c r="AT231" i="8" s="1"/>
  <c r="AG150" i="9"/>
  <c r="BF1185" i="8"/>
  <c r="AO1185" i="8" s="1"/>
  <c r="AP15" i="10"/>
  <c r="BD15" i="10"/>
  <c r="AC76" i="9"/>
  <c r="AG76" i="9" s="1"/>
  <c r="S73" i="9"/>
  <c r="AC37" i="9"/>
  <c r="AG37" i="9" s="1"/>
  <c r="X36" i="9"/>
  <c r="D21" i="31" s="1"/>
  <c r="W5" i="9"/>
  <c r="W4" i="9" s="1"/>
  <c r="W3" i="9" s="1"/>
  <c r="X7" i="9"/>
  <c r="D7" i="31" s="1"/>
  <c r="AP99" i="10"/>
  <c r="BD99" i="10"/>
  <c r="AC141" i="9"/>
  <c r="AG141" i="9" s="1"/>
  <c r="AB14" i="9"/>
  <c r="AF14" i="9" s="1"/>
  <c r="N13" i="9"/>
  <c r="C11" i="31" s="1"/>
  <c r="AF163" i="9"/>
  <c r="N158" i="9"/>
  <c r="K4" i="9"/>
  <c r="N150" i="9"/>
  <c r="AF151" i="9"/>
  <c r="N176" i="9"/>
  <c r="AF176" i="9" s="1"/>
  <c r="N149" i="9"/>
  <c r="AC138" i="9"/>
  <c r="AG138" i="9" s="1"/>
  <c r="AW893" i="8"/>
  <c r="AP13" i="10"/>
  <c r="BD13" i="10"/>
  <c r="AO385" i="8"/>
  <c r="AT385" i="8" s="1"/>
  <c r="AT374" i="8"/>
  <c r="AW488" i="8"/>
  <c r="M5" i="9"/>
  <c r="N7" i="9"/>
  <c r="C7" i="31" s="1"/>
  <c r="AA7" i="9"/>
  <c r="AE7" i="9" s="1"/>
  <c r="AB89" i="9"/>
  <c r="AF89" i="9" s="1"/>
  <c r="Z69" i="9"/>
  <c r="AD69" i="9" s="1"/>
  <c r="N69" i="9"/>
  <c r="I68" i="9"/>
  <c r="Z68" i="9" s="1"/>
  <c r="AD68" i="9" s="1"/>
  <c r="AG149" i="9"/>
  <c r="AO1187" i="8"/>
  <c r="X34" i="8"/>
  <c r="AA36" i="9"/>
  <c r="AE36" i="9" s="1"/>
  <c r="AC74" i="9"/>
  <c r="AG74" i="9" s="1"/>
  <c r="Z36" i="9"/>
  <c r="AD36" i="9" s="1"/>
  <c r="X13" i="9"/>
  <c r="AC14" i="9"/>
  <c r="AG14" i="9" s="1"/>
  <c r="I9" i="5"/>
  <c r="X158" i="9"/>
  <c r="AC89" i="9"/>
  <c r="AG89" i="9" s="1"/>
  <c r="EC12" i="24" l="1"/>
  <c r="CE12" i="24"/>
  <c r="AG177" i="9"/>
  <c r="EH12" i="24"/>
  <c r="FW21" i="25"/>
  <c r="CJ12" i="24"/>
  <c r="CU12" i="24"/>
  <c r="EV27" i="25"/>
  <c r="DA12" i="24"/>
  <c r="DL12" i="24"/>
  <c r="CP12" i="24"/>
  <c r="CU27" i="22"/>
  <c r="DW12" i="24"/>
  <c r="BA28" i="17"/>
  <c r="EC27" i="22"/>
  <c r="CC28" i="17"/>
  <c r="CE27" i="22"/>
  <c r="FA27" i="25"/>
  <c r="AO1186" i="8"/>
  <c r="CH28" i="17"/>
  <c r="D90" i="31"/>
  <c r="BL28" i="17"/>
  <c r="BB13" i="10"/>
  <c r="CS28" i="17"/>
  <c r="DL23" i="17"/>
  <c r="EP27" i="25"/>
  <c r="AN55" i="9"/>
  <c r="AN35" i="9" s="1"/>
  <c r="AN3" i="9" s="1"/>
  <c r="CN28" i="17"/>
  <c r="GC34" i="22"/>
  <c r="AF177" i="9"/>
  <c r="CP8" i="26" s="1"/>
  <c r="Z75" i="9"/>
  <c r="AD75" i="9" s="1"/>
  <c r="CS11" i="22" s="1"/>
  <c r="FO31" i="18"/>
  <c r="GH34" i="22"/>
  <c r="EP34" i="22"/>
  <c r="EV34" i="22"/>
  <c r="GC21" i="25"/>
  <c r="FR21" i="25"/>
  <c r="EP21" i="25"/>
  <c r="GS34" i="22"/>
  <c r="DR31" i="18"/>
  <c r="FG34" i="22"/>
  <c r="FW34" i="22"/>
  <c r="P68" i="28"/>
  <c r="R68" i="28" s="1"/>
  <c r="FA21" i="25"/>
  <c r="GS21" i="25"/>
  <c r="BD25" i="10"/>
  <c r="AB67" i="9"/>
  <c r="AF67" i="9" s="1"/>
  <c r="EN23" i="21" s="1"/>
  <c r="CP27" i="25"/>
  <c r="DF11" i="24"/>
  <c r="DR11" i="24"/>
  <c r="DL11" i="24"/>
  <c r="N44" i="28"/>
  <c r="P44" i="28" s="1"/>
  <c r="R44" i="28" s="1"/>
  <c r="GH18" i="22"/>
  <c r="FA18" i="22"/>
  <c r="GC18" i="22"/>
  <c r="GN21" i="24"/>
  <c r="GC21" i="24"/>
  <c r="FW21" i="24"/>
  <c r="EC11" i="24"/>
  <c r="CU11" i="24"/>
  <c r="EH11" i="24"/>
  <c r="EV18" i="22"/>
  <c r="FW18" i="22"/>
  <c r="EP21" i="24"/>
  <c r="FG21" i="24"/>
  <c r="GS21" i="24"/>
  <c r="D110" i="31"/>
  <c r="CE11" i="24"/>
  <c r="EP18" i="22"/>
  <c r="FR18" i="22"/>
  <c r="FR21" i="24"/>
  <c r="AS3" i="9"/>
  <c r="AS102" i="9" s="1"/>
  <c r="AS82" i="9" s="1"/>
  <c r="AS81" i="9" s="1"/>
  <c r="D166" i="31"/>
  <c r="D183" i="31" s="1"/>
  <c r="AP25" i="10"/>
  <c r="S55" i="9"/>
  <c r="S35" i="9" s="1"/>
  <c r="S3" i="9" s="1"/>
  <c r="L19" i="28"/>
  <c r="P19" i="28" s="1"/>
  <c r="R19" i="28" s="1"/>
  <c r="FW27" i="25"/>
  <c r="CH21" i="18"/>
  <c r="EC31" i="18"/>
  <c r="DL31" i="18"/>
  <c r="D11" i="31"/>
  <c r="E104" i="31" s="1"/>
  <c r="AT389" i="8"/>
  <c r="AC75" i="9"/>
  <c r="AG75" i="9" s="1"/>
  <c r="GN12" i="22" s="1"/>
  <c r="AG746" i="8"/>
  <c r="ES17" i="22"/>
  <c r="CC31" i="20"/>
  <c r="EC17" i="22"/>
  <c r="CN21" i="18"/>
  <c r="EY17" i="22"/>
  <c r="FJ31" i="18"/>
  <c r="ES31" i="18"/>
  <c r="EH31" i="18"/>
  <c r="EY21" i="19"/>
  <c r="CJ24" i="26"/>
  <c r="EN31" i="18"/>
  <c r="DW31" i="18"/>
  <c r="G68" i="28"/>
  <c r="G85" i="28" s="1"/>
  <c r="Z65" i="9"/>
  <c r="AD65" i="9" s="1"/>
  <c r="EH33" i="17"/>
  <c r="AP893" i="8"/>
  <c r="BL21" i="18"/>
  <c r="CC21" i="18"/>
  <c r="BA21" i="18"/>
  <c r="FJ33" i="17"/>
  <c r="FD33" i="17"/>
  <c r="FO33" i="17"/>
  <c r="DW33" i="17"/>
  <c r="EN33" i="17"/>
  <c r="AB138" i="9"/>
  <c r="AF138" i="9" s="1"/>
  <c r="CJ24" i="24" s="1"/>
  <c r="BR21" i="18"/>
  <c r="DD21" i="18"/>
  <c r="BW21" i="18"/>
  <c r="EC33" i="17"/>
  <c r="ES33" i="17"/>
  <c r="AI13" i="10"/>
  <c r="CY21" i="18"/>
  <c r="BG21" i="18"/>
  <c r="DR33" i="17"/>
  <c r="DL33" i="17"/>
  <c r="N75" i="9"/>
  <c r="N73" i="9" s="1"/>
  <c r="AB73" i="9" s="1"/>
  <c r="AF73" i="9" s="1"/>
  <c r="DF24" i="26"/>
  <c r="CU27" i="25"/>
  <c r="EN21" i="19"/>
  <c r="CE24" i="26"/>
  <c r="ES23" i="17"/>
  <c r="ES21" i="19"/>
  <c r="DF27" i="25"/>
  <c r="DR23" i="17"/>
  <c r="C17" i="31"/>
  <c r="AP511" i="8"/>
  <c r="FD11" i="19"/>
  <c r="EN11" i="19"/>
  <c r="EY11" i="19"/>
  <c r="FO11" i="19"/>
  <c r="EH11" i="19"/>
  <c r="FJ11" i="19"/>
  <c r="DW11" i="19"/>
  <c r="DL11" i="19"/>
  <c r="EC11" i="19"/>
  <c r="DR11" i="19"/>
  <c r="ES11" i="19"/>
  <c r="N203" i="9"/>
  <c r="AF203" i="9" s="1"/>
  <c r="DL7" i="27" s="1"/>
  <c r="N104" i="9"/>
  <c r="C45" i="31" s="1"/>
  <c r="FD17" i="22"/>
  <c r="EH17" i="22"/>
  <c r="FO17" i="22"/>
  <c r="C57" i="31"/>
  <c r="C166" i="31" s="1"/>
  <c r="AF1186" i="8"/>
  <c r="AF1159" i="8"/>
  <c r="DR17" i="22"/>
  <c r="FJ17" i="22"/>
  <c r="EH21" i="24"/>
  <c r="N124" i="9"/>
  <c r="C47" i="31" s="1"/>
  <c r="C128" i="31" s="1"/>
  <c r="F18" i="2" s="1"/>
  <c r="C56" i="31"/>
  <c r="AF1187" i="8"/>
  <c r="AB75" i="9"/>
  <c r="AF75" i="9" s="1"/>
  <c r="EN11" i="22" s="1"/>
  <c r="EN17" i="22"/>
  <c r="DL17" i="22"/>
  <c r="AC124" i="9"/>
  <c r="AG124" i="9" s="1"/>
  <c r="GC10" i="24" s="1"/>
  <c r="X73" i="9"/>
  <c r="AC73" i="9" s="1"/>
  <c r="AG73" i="9" s="1"/>
  <c r="AG918" i="8"/>
  <c r="AG919" i="8" s="1"/>
  <c r="EP12" i="22"/>
  <c r="BL31" i="20"/>
  <c r="DW23" i="17"/>
  <c r="EY23" i="17"/>
  <c r="EH23" i="17"/>
  <c r="EC23" i="17"/>
  <c r="EN23" i="17"/>
  <c r="FD23" i="17"/>
  <c r="FJ23" i="17"/>
  <c r="E101" i="31"/>
  <c r="D26" i="31"/>
  <c r="D19" i="31"/>
  <c r="E105" i="31"/>
  <c r="D173" i="31"/>
  <c r="AG158" i="9"/>
  <c r="GC16" i="25" s="1"/>
  <c r="D65" i="31"/>
  <c r="D101" i="31"/>
  <c r="D126" i="31"/>
  <c r="D233" i="31"/>
  <c r="D97" i="31"/>
  <c r="E100" i="31"/>
  <c r="FR12" i="22"/>
  <c r="DW21" i="24"/>
  <c r="C126" i="31"/>
  <c r="FO21" i="19"/>
  <c r="DW21" i="19"/>
  <c r="EH24" i="26"/>
  <c r="DL24" i="26"/>
  <c r="DA24" i="26"/>
  <c r="DL27" i="25"/>
  <c r="EH27" i="25"/>
  <c r="DR27" i="25"/>
  <c r="DL21" i="19"/>
  <c r="FJ21" i="19"/>
  <c r="FD21" i="19"/>
  <c r="CU24" i="26"/>
  <c r="CP24" i="26"/>
  <c r="DW24" i="26"/>
  <c r="CJ27" i="25"/>
  <c r="DA27" i="25"/>
  <c r="EH21" i="19"/>
  <c r="DR21" i="19"/>
  <c r="EC24" i="26"/>
  <c r="CE27" i="25"/>
  <c r="DW27" i="25"/>
  <c r="C84" i="31"/>
  <c r="BG31" i="20"/>
  <c r="BW31" i="20"/>
  <c r="DD31" i="20"/>
  <c r="CH31" i="20"/>
  <c r="CY31" i="20"/>
  <c r="BR31" i="20"/>
  <c r="I55" i="9"/>
  <c r="Z55" i="9" s="1"/>
  <c r="AD55" i="9" s="1"/>
  <c r="CN27" i="20" s="1"/>
  <c r="CS31" i="20"/>
  <c r="BA31" i="20"/>
  <c r="DL29" i="24"/>
  <c r="EC29" i="24"/>
  <c r="DA29" i="24"/>
  <c r="DR29" i="24"/>
  <c r="CP29" i="24"/>
  <c r="CJ29" i="24"/>
  <c r="DF29" i="24"/>
  <c r="DW29" i="24"/>
  <c r="EH29" i="24"/>
  <c r="CU29" i="24"/>
  <c r="CE29" i="24"/>
  <c r="N23" i="9"/>
  <c r="AB23" i="9" s="1"/>
  <c r="AF23" i="9" s="1"/>
  <c r="AB24" i="9"/>
  <c r="AF24" i="9" s="1"/>
  <c r="DR21" i="18" s="1"/>
  <c r="AF158" i="9"/>
  <c r="DA16" i="25" s="1"/>
  <c r="C65" i="31"/>
  <c r="DR21" i="24"/>
  <c r="C26" i="31"/>
  <c r="FL12" i="22"/>
  <c r="EC17" i="18"/>
  <c r="EN17" i="18"/>
  <c r="DW17" i="18"/>
  <c r="ES17" i="18"/>
  <c r="DL17" i="18"/>
  <c r="FJ17" i="18"/>
  <c r="DR17" i="18"/>
  <c r="EH17" i="18"/>
  <c r="EY17" i="18"/>
  <c r="FO17" i="18"/>
  <c r="FD17" i="18"/>
  <c r="M35" i="9"/>
  <c r="AA35" i="9" s="1"/>
  <c r="AE35" i="9" s="1"/>
  <c r="CC16" i="19" s="1"/>
  <c r="DL21" i="24"/>
  <c r="EC21" i="24"/>
  <c r="DA21" i="24"/>
  <c r="GC14" i="22"/>
  <c r="FG14" i="22"/>
  <c r="GS14" i="22"/>
  <c r="FW14" i="22"/>
  <c r="FA14" i="22"/>
  <c r="GN14" i="22"/>
  <c r="FR14" i="22"/>
  <c r="EV14" i="22"/>
  <c r="GH14" i="22"/>
  <c r="FL14" i="22"/>
  <c r="EP14" i="22"/>
  <c r="GH8" i="25"/>
  <c r="FL8" i="25"/>
  <c r="EP8" i="25"/>
  <c r="GS8" i="25"/>
  <c r="FR8" i="25"/>
  <c r="GC8" i="25"/>
  <c r="EV8" i="25"/>
  <c r="FW8" i="25"/>
  <c r="FG8" i="25"/>
  <c r="GN8" i="25"/>
  <c r="FA8" i="25"/>
  <c r="GN27" i="22"/>
  <c r="FR27" i="22"/>
  <c r="EV27" i="22"/>
  <c r="FW27" i="22"/>
  <c r="EP27" i="22"/>
  <c r="GS27" i="22"/>
  <c r="FL27" i="22"/>
  <c r="GH27" i="22"/>
  <c r="FG27" i="22"/>
  <c r="GC27" i="22"/>
  <c r="FA27" i="22"/>
  <c r="GC22" i="18"/>
  <c r="FG22" i="18"/>
  <c r="GS22" i="18"/>
  <c r="FW22" i="18"/>
  <c r="FA22" i="18"/>
  <c r="GN22" i="18"/>
  <c r="FR22" i="18"/>
  <c r="EV22" i="18"/>
  <c r="EP22" i="18"/>
  <c r="GH22" i="18"/>
  <c r="FL22" i="18"/>
  <c r="GC8" i="26"/>
  <c r="FG8" i="26"/>
  <c r="GS8" i="26"/>
  <c r="FW8" i="26"/>
  <c r="FA8" i="26"/>
  <c r="GH8" i="26"/>
  <c r="EP8" i="26"/>
  <c r="FR8" i="26"/>
  <c r="FL8" i="26"/>
  <c r="GN8" i="26"/>
  <c r="EV8" i="26"/>
  <c r="GH20" i="21"/>
  <c r="FL20" i="21"/>
  <c r="EP20" i="21"/>
  <c r="GC20" i="21"/>
  <c r="FG20" i="21"/>
  <c r="GS20" i="21"/>
  <c r="FW20" i="21"/>
  <c r="FA20" i="21"/>
  <c r="GN20" i="21"/>
  <c r="FR20" i="21"/>
  <c r="EV20" i="21"/>
  <c r="GH7" i="25"/>
  <c r="FL7" i="25"/>
  <c r="EP7" i="25"/>
  <c r="FW7" i="25"/>
  <c r="EV7" i="25"/>
  <c r="GC7" i="25"/>
  <c r="FR7" i="25"/>
  <c r="GS7" i="25"/>
  <c r="FG7" i="25"/>
  <c r="GN7" i="25"/>
  <c r="FA7" i="25"/>
  <c r="GN33" i="22"/>
  <c r="FR33" i="22"/>
  <c r="EV33" i="22"/>
  <c r="GH33" i="22"/>
  <c r="FG33" i="22"/>
  <c r="GC33" i="22"/>
  <c r="FA33" i="22"/>
  <c r="FW33" i="22"/>
  <c r="EP33" i="22"/>
  <c r="GS33" i="22"/>
  <c r="FL33" i="22"/>
  <c r="GC30" i="17"/>
  <c r="FG30" i="17"/>
  <c r="GS30" i="17"/>
  <c r="FW30" i="17"/>
  <c r="FA30" i="17"/>
  <c r="GN30" i="17"/>
  <c r="FR30" i="17"/>
  <c r="EV30" i="17"/>
  <c r="GH30" i="17"/>
  <c r="FL30" i="17"/>
  <c r="EP30" i="17"/>
  <c r="GS32" i="20"/>
  <c r="FW32" i="20"/>
  <c r="FA32" i="20"/>
  <c r="GN32" i="20"/>
  <c r="FR32" i="20"/>
  <c r="EV32" i="20"/>
  <c r="GH32" i="20"/>
  <c r="FL32" i="20"/>
  <c r="EP32" i="20"/>
  <c r="GC32" i="20"/>
  <c r="FG32" i="20"/>
  <c r="R22" i="28"/>
  <c r="P21" i="28"/>
  <c r="R21" i="28" s="1"/>
  <c r="AC119" i="9"/>
  <c r="AG119" i="9" s="1"/>
  <c r="X104" i="9"/>
  <c r="D45" i="31" s="1"/>
  <c r="E109" i="31" s="1"/>
  <c r="GC20" i="19"/>
  <c r="FG20" i="19"/>
  <c r="GS20" i="19"/>
  <c r="FW20" i="19"/>
  <c r="FA20" i="19"/>
  <c r="GN20" i="19"/>
  <c r="FR20" i="19"/>
  <c r="EV20" i="19"/>
  <c r="GH20" i="19"/>
  <c r="FL20" i="19"/>
  <c r="EP20" i="19"/>
  <c r="P85" i="28"/>
  <c r="BD107" i="10"/>
  <c r="GN10" i="22"/>
  <c r="FR10" i="22"/>
  <c r="EV10" i="22"/>
  <c r="GH10" i="22"/>
  <c r="FL10" i="22"/>
  <c r="EP10" i="22"/>
  <c r="GC10" i="22"/>
  <c r="FG10" i="22"/>
  <c r="GS10" i="22"/>
  <c r="FW10" i="22"/>
  <c r="FA10" i="22"/>
  <c r="GS24" i="24"/>
  <c r="FW24" i="24"/>
  <c r="FA24" i="24"/>
  <c r="GN24" i="24"/>
  <c r="FL24" i="24"/>
  <c r="GH24" i="24"/>
  <c r="FG24" i="24"/>
  <c r="GC24" i="24"/>
  <c r="EV24" i="24"/>
  <c r="EP24" i="24"/>
  <c r="FR24" i="24"/>
  <c r="GS27" i="24"/>
  <c r="FW27" i="24"/>
  <c r="FA27" i="24"/>
  <c r="FR27" i="24"/>
  <c r="EP27" i="24"/>
  <c r="GN27" i="24"/>
  <c r="FG27" i="24"/>
  <c r="GH27" i="24"/>
  <c r="EV27" i="24"/>
  <c r="GC27" i="24"/>
  <c r="FL27" i="24"/>
  <c r="GC7" i="27"/>
  <c r="FG7" i="27"/>
  <c r="GS7" i="27"/>
  <c r="FW7" i="27"/>
  <c r="FA7" i="27"/>
  <c r="GN7" i="27"/>
  <c r="FR7" i="27"/>
  <c r="EV7" i="27"/>
  <c r="EP7" i="27"/>
  <c r="GH7" i="27"/>
  <c r="FL7" i="27"/>
  <c r="P3" i="28"/>
  <c r="R3" i="28" s="1"/>
  <c r="G41" i="28"/>
  <c r="Q41" i="28" s="1"/>
  <c r="CJ21" i="24"/>
  <c r="CE21" i="24"/>
  <c r="CU21" i="24"/>
  <c r="DF21" i="24"/>
  <c r="BB9" i="10"/>
  <c r="EH7" i="27"/>
  <c r="DF7" i="27"/>
  <c r="EC7" i="27"/>
  <c r="DW10" i="26"/>
  <c r="DA10" i="26"/>
  <c r="CE10" i="26"/>
  <c r="DR10" i="26"/>
  <c r="CP10" i="26"/>
  <c r="EH10" i="26"/>
  <c r="CU10" i="26"/>
  <c r="EC10" i="26"/>
  <c r="CJ10" i="26"/>
  <c r="DF10" i="26"/>
  <c r="DL10" i="26"/>
  <c r="EC7" i="26"/>
  <c r="DF7" i="26"/>
  <c r="CJ7" i="26"/>
  <c r="DW7" i="26"/>
  <c r="CU7" i="26"/>
  <c r="DR7" i="26"/>
  <c r="CE7" i="26"/>
  <c r="DL7" i="26"/>
  <c r="DA7" i="26"/>
  <c r="CP7" i="26"/>
  <c r="EH7" i="26"/>
  <c r="CS29" i="20"/>
  <c r="BW29" i="20"/>
  <c r="BA29" i="20"/>
  <c r="CH29" i="20"/>
  <c r="BG29" i="20"/>
  <c r="DD29" i="20"/>
  <c r="CC29" i="20"/>
  <c r="BR29" i="20"/>
  <c r="CY29" i="20"/>
  <c r="BL29" i="20"/>
  <c r="CN29" i="20"/>
  <c r="EC9" i="25"/>
  <c r="DF9" i="25"/>
  <c r="CJ9" i="25"/>
  <c r="EH9" i="25"/>
  <c r="DA9" i="25"/>
  <c r="DW9" i="25"/>
  <c r="CP9" i="25"/>
  <c r="DR9" i="25"/>
  <c r="CE9" i="25"/>
  <c r="CU9" i="25"/>
  <c r="DL9" i="25"/>
  <c r="EC23" i="21"/>
  <c r="DW23" i="21"/>
  <c r="FO29" i="17"/>
  <c r="ES29" i="17"/>
  <c r="DW29" i="17"/>
  <c r="FJ29" i="17"/>
  <c r="EN29" i="17"/>
  <c r="DR29" i="17"/>
  <c r="EY29" i="17"/>
  <c r="EC29" i="17"/>
  <c r="FD29" i="17"/>
  <c r="EH29" i="17"/>
  <c r="DL29" i="17"/>
  <c r="DD7" i="22"/>
  <c r="CH7" i="22"/>
  <c r="BL7" i="22"/>
  <c r="CN7" i="22"/>
  <c r="BG7" i="22"/>
  <c r="CS7" i="22"/>
  <c r="BA7" i="22"/>
  <c r="CC7" i="22"/>
  <c r="BR7" i="22"/>
  <c r="CY7" i="22"/>
  <c r="BW7" i="22"/>
  <c r="FD13" i="22"/>
  <c r="EH13" i="22"/>
  <c r="DL13" i="22"/>
  <c r="FJ13" i="22"/>
  <c r="EC13" i="22"/>
  <c r="ES13" i="22"/>
  <c r="EN13" i="22"/>
  <c r="EY13" i="22"/>
  <c r="DR13" i="22"/>
  <c r="FO13" i="22"/>
  <c r="DW13" i="22"/>
  <c r="DD25" i="20"/>
  <c r="CH25" i="20"/>
  <c r="BL25" i="20"/>
  <c r="CN25" i="20"/>
  <c r="BG25" i="20"/>
  <c r="CC25" i="20"/>
  <c r="BA25" i="20"/>
  <c r="BR25" i="20"/>
  <c r="CS25" i="20"/>
  <c r="BW25" i="20"/>
  <c r="CY25" i="20"/>
  <c r="FJ9" i="21"/>
  <c r="EN9" i="21"/>
  <c r="DR9" i="21"/>
  <c r="EY9" i="21"/>
  <c r="DW9" i="21"/>
  <c r="ES9" i="21"/>
  <c r="DL9" i="21"/>
  <c r="FO9" i="21"/>
  <c r="EH9" i="21"/>
  <c r="EC9" i="21"/>
  <c r="FD9" i="21"/>
  <c r="Q15" i="28"/>
  <c r="CN25" i="21"/>
  <c r="BR25" i="21"/>
  <c r="CY25" i="21"/>
  <c r="BW25" i="21"/>
  <c r="DD25" i="21"/>
  <c r="BL25" i="21"/>
  <c r="CS25" i="21"/>
  <c r="BG25" i="21"/>
  <c r="CH25" i="21"/>
  <c r="CC25" i="21"/>
  <c r="BA25" i="21"/>
  <c r="CY31" i="19"/>
  <c r="CC31" i="19"/>
  <c r="BG31" i="19"/>
  <c r="CS31" i="19"/>
  <c r="BR31" i="19"/>
  <c r="CN31" i="19"/>
  <c r="BL31" i="19"/>
  <c r="BW31" i="19"/>
  <c r="DD31" i="19"/>
  <c r="BA31" i="19"/>
  <c r="CH31" i="19"/>
  <c r="CS17" i="19"/>
  <c r="BW17" i="19"/>
  <c r="BA17" i="19"/>
  <c r="DD17" i="19"/>
  <c r="CC17" i="19"/>
  <c r="CY17" i="19"/>
  <c r="BR17" i="19"/>
  <c r="BG17" i="19"/>
  <c r="BL17" i="19"/>
  <c r="CN17" i="19"/>
  <c r="CH17" i="19"/>
  <c r="FD19" i="19"/>
  <c r="EH19" i="19"/>
  <c r="DL19" i="19"/>
  <c r="FJ19" i="19"/>
  <c r="EC19" i="19"/>
  <c r="EY19" i="19"/>
  <c r="DW19" i="19"/>
  <c r="FO19" i="19"/>
  <c r="EN19" i="19"/>
  <c r="DR19" i="19"/>
  <c r="ES19" i="19"/>
  <c r="CN19" i="21"/>
  <c r="BR19" i="21"/>
  <c r="CY19" i="21"/>
  <c r="BW19" i="21"/>
  <c r="CS19" i="21"/>
  <c r="BL19" i="21"/>
  <c r="BG19" i="21"/>
  <c r="CH19" i="21"/>
  <c r="CC19" i="21"/>
  <c r="DD19" i="21"/>
  <c r="BA19" i="21"/>
  <c r="EY21" i="21"/>
  <c r="EC21" i="21"/>
  <c r="FJ21" i="21"/>
  <c r="EH21" i="21"/>
  <c r="FD21" i="21"/>
  <c r="DW21" i="21"/>
  <c r="DR21" i="21"/>
  <c r="ES21" i="21"/>
  <c r="FO21" i="21"/>
  <c r="DL21" i="21"/>
  <c r="EN21" i="21"/>
  <c r="Q27" i="28"/>
  <c r="G21" i="28"/>
  <c r="Q21" i="28" s="1"/>
  <c r="Q22" i="28"/>
  <c r="DW33" i="23"/>
  <c r="DA33" i="23"/>
  <c r="CE33" i="23"/>
  <c r="EC33" i="23"/>
  <c r="CU33" i="23"/>
  <c r="DR33" i="23"/>
  <c r="CP33" i="23"/>
  <c r="CJ33" i="23"/>
  <c r="DF33" i="23"/>
  <c r="DL33" i="23"/>
  <c r="EH33" i="23"/>
  <c r="CY16" i="17"/>
  <c r="CC16" i="17"/>
  <c r="BG16" i="17"/>
  <c r="CS16" i="17"/>
  <c r="BR16" i="17"/>
  <c r="BA16" i="17"/>
  <c r="DD16" i="17"/>
  <c r="CN16" i="17"/>
  <c r="BL16" i="17"/>
  <c r="CH16" i="17"/>
  <c r="BW16" i="17"/>
  <c r="FO9" i="22"/>
  <c r="ES9" i="22"/>
  <c r="DW9" i="22"/>
  <c r="EY9" i="22"/>
  <c r="DR9" i="22"/>
  <c r="EH9" i="22"/>
  <c r="FJ9" i="22"/>
  <c r="EC9" i="22"/>
  <c r="DL9" i="22"/>
  <c r="FD9" i="22"/>
  <c r="EN9" i="22"/>
  <c r="CN28" i="20"/>
  <c r="BR28" i="20"/>
  <c r="CH28" i="20"/>
  <c r="BG28" i="20"/>
  <c r="DD28" i="20"/>
  <c r="CC28" i="20"/>
  <c r="BA28" i="20"/>
  <c r="BW28" i="20"/>
  <c r="CY28" i="20"/>
  <c r="CS28" i="20"/>
  <c r="BL28" i="20"/>
  <c r="G19" i="28"/>
  <c r="C17" i="28"/>
  <c r="C14" i="28" s="1"/>
  <c r="C2" i="28" s="1"/>
  <c r="DD27" i="21"/>
  <c r="CH27" i="21"/>
  <c r="BL27" i="21"/>
  <c r="CS27" i="21"/>
  <c r="BR27" i="21"/>
  <c r="CC27" i="21"/>
  <c r="BW27" i="21"/>
  <c r="BG27" i="21"/>
  <c r="CY27" i="21"/>
  <c r="CN27" i="21"/>
  <c r="BA27" i="21"/>
  <c r="FD31" i="20"/>
  <c r="EH31" i="20"/>
  <c r="DL31" i="20"/>
  <c r="FO31" i="20"/>
  <c r="EN31" i="20"/>
  <c r="FJ31" i="20"/>
  <c r="EC31" i="20"/>
  <c r="DW31" i="20"/>
  <c r="EY31" i="20"/>
  <c r="DR31" i="20"/>
  <c r="ES31" i="20"/>
  <c r="CN9" i="17"/>
  <c r="BR9" i="17"/>
  <c r="CC9" i="17"/>
  <c r="CS9" i="17"/>
  <c r="BA9" i="17"/>
  <c r="DD9" i="17"/>
  <c r="CH9" i="17"/>
  <c r="BL9" i="17"/>
  <c r="CY9" i="17"/>
  <c r="BG9" i="17"/>
  <c r="BW9" i="17"/>
  <c r="DW27" i="24"/>
  <c r="DA27" i="24"/>
  <c r="CE27" i="24"/>
  <c r="EC27" i="24"/>
  <c r="CU27" i="24"/>
  <c r="EH27" i="24"/>
  <c r="CP27" i="24"/>
  <c r="DR27" i="24"/>
  <c r="CJ27" i="24"/>
  <c r="DL27" i="24"/>
  <c r="DF27" i="24"/>
  <c r="DD18" i="19"/>
  <c r="CH18" i="19"/>
  <c r="BL18" i="19"/>
  <c r="CY18" i="19"/>
  <c r="BW18" i="19"/>
  <c r="CS18" i="19"/>
  <c r="BR18" i="19"/>
  <c r="BA18" i="19"/>
  <c r="CN18" i="19"/>
  <c r="CC18" i="19"/>
  <c r="BG18" i="19"/>
  <c r="EH33" i="22"/>
  <c r="DL33" i="22"/>
  <c r="CP33" i="22"/>
  <c r="DR33" i="22"/>
  <c r="CJ33" i="22"/>
  <c r="DW33" i="22"/>
  <c r="CE33" i="22"/>
  <c r="DA33" i="22"/>
  <c r="CU33" i="22"/>
  <c r="EC33" i="22"/>
  <c r="DF33" i="22"/>
  <c r="EH8" i="26"/>
  <c r="DL8" i="26"/>
  <c r="EC21" i="25"/>
  <c r="DF21" i="25"/>
  <c r="CJ21" i="25"/>
  <c r="DL21" i="25"/>
  <c r="CE21" i="25"/>
  <c r="DA21" i="25"/>
  <c r="EH21" i="25"/>
  <c r="CU21" i="25"/>
  <c r="DR21" i="25"/>
  <c r="DW21" i="25"/>
  <c r="CP21" i="25"/>
  <c r="DD30" i="20"/>
  <c r="CH30" i="20"/>
  <c r="BL30" i="20"/>
  <c r="CC30" i="20"/>
  <c r="BA30" i="20"/>
  <c r="CY30" i="20"/>
  <c r="BW30" i="20"/>
  <c r="BR30" i="20"/>
  <c r="CS30" i="20"/>
  <c r="BG30" i="20"/>
  <c r="CN30" i="20"/>
  <c r="BA11" i="22"/>
  <c r="Q5" i="28"/>
  <c r="G3" i="28"/>
  <c r="Q3" i="28" s="1"/>
  <c r="BD9" i="10"/>
  <c r="M4" i="9"/>
  <c r="AA5" i="9"/>
  <c r="AE5" i="9" s="1"/>
  <c r="N175" i="9"/>
  <c r="AF150" i="9"/>
  <c r="BF1187" i="8"/>
  <c r="AF1185" i="8" s="1"/>
  <c r="AT258" i="8"/>
  <c r="P266" i="8"/>
  <c r="AT266" i="8" s="1"/>
  <c r="AB65" i="9"/>
  <c r="AF65" i="9" s="1"/>
  <c r="AI721" i="8"/>
  <c r="P721" i="8" s="1"/>
  <c r="P724" i="8" s="1"/>
  <c r="AB69" i="9"/>
  <c r="AF69" i="9" s="1"/>
  <c r="N68" i="9"/>
  <c r="AF149" i="9"/>
  <c r="J34" i="8"/>
  <c r="K3" i="9"/>
  <c r="AC7" i="9"/>
  <c r="AG7" i="9" s="1"/>
  <c r="X5" i="9"/>
  <c r="D6" i="31" s="1"/>
  <c r="AC56" i="9"/>
  <c r="AG56" i="9" s="1"/>
  <c r="X55" i="9"/>
  <c r="X68" i="9"/>
  <c r="AC69" i="9"/>
  <c r="AG69" i="9" s="1"/>
  <c r="AC54" i="9"/>
  <c r="AG54" i="9" s="1"/>
  <c r="X43" i="9"/>
  <c r="D27" i="31" s="1"/>
  <c r="BB49" i="10"/>
  <c r="AI49" i="10"/>
  <c r="AB13" i="9"/>
  <c r="AF13" i="9" s="1"/>
  <c r="AI26" i="10"/>
  <c r="BB26" i="10"/>
  <c r="AB36" i="9"/>
  <c r="AF36" i="9" s="1"/>
  <c r="N55" i="9"/>
  <c r="C30" i="31" s="1"/>
  <c r="C127" i="31" s="1"/>
  <c r="F17" i="2" s="1"/>
  <c r="AB56" i="9"/>
  <c r="AF56" i="9" s="1"/>
  <c r="BD49" i="10"/>
  <c r="AP49" i="10"/>
  <c r="AC13" i="9"/>
  <c r="AG13" i="9" s="1"/>
  <c r="AB7" i="9"/>
  <c r="AF7" i="9" s="1"/>
  <c r="N5" i="9"/>
  <c r="C6" i="31" s="1"/>
  <c r="AP26" i="10"/>
  <c r="BD26" i="10"/>
  <c r="AC36" i="9"/>
  <c r="AG36" i="9" s="1"/>
  <c r="X175" i="9"/>
  <c r="AT221" i="8"/>
  <c r="P229" i="8"/>
  <c r="AT229" i="8" s="1"/>
  <c r="BD50" i="10"/>
  <c r="AP50" i="10"/>
  <c r="AC23" i="9"/>
  <c r="AG23" i="9" s="1"/>
  <c r="AB54" i="9"/>
  <c r="AF54" i="9" s="1"/>
  <c r="AI710" i="8"/>
  <c r="P710" i="8" s="1"/>
  <c r="N43" i="9"/>
  <c r="C27" i="31" s="1"/>
  <c r="EP16" i="25" l="1"/>
  <c r="DR8" i="26"/>
  <c r="CJ8" i="26"/>
  <c r="EC8" i="26"/>
  <c r="CC11" i="22"/>
  <c r="DA8" i="26"/>
  <c r="FD23" i="21"/>
  <c r="FJ23" i="21"/>
  <c r="CE8" i="26"/>
  <c r="CN11" i="22"/>
  <c r="CU8" i="26"/>
  <c r="BL11" i="22"/>
  <c r="DW8" i="26"/>
  <c r="DF8" i="26"/>
  <c r="CY11" i="22"/>
  <c r="EY23" i="21"/>
  <c r="AP107" i="10"/>
  <c r="P41" i="28"/>
  <c r="P36" i="28" s="1"/>
  <c r="R36" i="28" s="1"/>
  <c r="CH11" i="22"/>
  <c r="DD11" i="22"/>
  <c r="BW11" i="22"/>
  <c r="FO23" i="21"/>
  <c r="EH23" i="21"/>
  <c r="DR23" i="21"/>
  <c r="EV10" i="24"/>
  <c r="FA12" i="22"/>
  <c r="BG11" i="22"/>
  <c r="BR11" i="22"/>
  <c r="DL23" i="21"/>
  <c r="ES23" i="21"/>
  <c r="GH12" i="22"/>
  <c r="T746" i="8"/>
  <c r="FG16" i="25"/>
  <c r="EV16" i="25"/>
  <c r="L17" i="28"/>
  <c r="L14" i="28" s="1"/>
  <c r="L2" i="28" s="1"/>
  <c r="FW10" i="24"/>
  <c r="P17" i="28"/>
  <c r="R17" i="28" s="1"/>
  <c r="EV12" i="22"/>
  <c r="GC12" i="22"/>
  <c r="FG12" i="22"/>
  <c r="D100" i="31"/>
  <c r="BG27" i="20"/>
  <c r="D104" i="31"/>
  <c r="E234" i="31"/>
  <c r="FR10" i="24"/>
  <c r="GS10" i="24"/>
  <c r="FG10" i="24"/>
  <c r="FW12" i="22"/>
  <c r="GS12" i="22"/>
  <c r="EP10" i="24"/>
  <c r="FL10" i="24"/>
  <c r="GH10" i="24"/>
  <c r="GN10" i="24"/>
  <c r="FA10" i="24"/>
  <c r="DW24" i="24"/>
  <c r="DR24" i="24"/>
  <c r="BR27" i="20"/>
  <c r="Q68" i="28"/>
  <c r="I35" i="9"/>
  <c r="Z35" i="9" s="1"/>
  <c r="AD35" i="9" s="1"/>
  <c r="CH15" i="19" s="1"/>
  <c r="T918" i="8"/>
  <c r="DF24" i="24"/>
  <c r="BA27" i="20"/>
  <c r="EY11" i="22"/>
  <c r="DA24" i="24"/>
  <c r="EC24" i="24"/>
  <c r="CS27" i="20"/>
  <c r="CC27" i="20"/>
  <c r="EC21" i="18"/>
  <c r="DL24" i="24"/>
  <c r="EH24" i="24"/>
  <c r="DD27" i="20"/>
  <c r="BL27" i="20"/>
  <c r="CY27" i="20"/>
  <c r="EC11" i="22"/>
  <c r="BB25" i="10"/>
  <c r="CP24" i="24"/>
  <c r="CH27" i="20"/>
  <c r="AB124" i="9"/>
  <c r="AF124" i="9" s="1"/>
  <c r="CJ10" i="24" s="1"/>
  <c r="AI25" i="10"/>
  <c r="DL21" i="18"/>
  <c r="CU24" i="24"/>
  <c r="CE24" i="24"/>
  <c r="BW27" i="20"/>
  <c r="FJ11" i="22"/>
  <c r="C90" i="31"/>
  <c r="T913" i="8"/>
  <c r="T916" i="8" s="1"/>
  <c r="DW16" i="25"/>
  <c r="DR7" i="27"/>
  <c r="CE7" i="27"/>
  <c r="AB104" i="9"/>
  <c r="AF104" i="9" s="1"/>
  <c r="EH18" i="23" s="1"/>
  <c r="CU7" i="27"/>
  <c r="CJ7" i="27"/>
  <c r="CP7" i="27"/>
  <c r="C171" i="31"/>
  <c r="N103" i="9"/>
  <c r="AB103" i="9" s="1"/>
  <c r="AF103" i="9" s="1"/>
  <c r="DW17" i="23" s="1"/>
  <c r="BB104" i="10"/>
  <c r="BB96" i="10" s="1"/>
  <c r="DA7" i="27"/>
  <c r="DW7" i="27"/>
  <c r="DL11" i="22"/>
  <c r="FD11" i="22"/>
  <c r="C16" i="31"/>
  <c r="C19" i="31" s="1"/>
  <c r="AP526" i="8"/>
  <c r="AP515" i="8" s="1"/>
  <c r="DW21" i="18"/>
  <c r="ES21" i="18"/>
  <c r="EY21" i="18"/>
  <c r="EN21" i="18"/>
  <c r="DW11" i="22"/>
  <c r="EH11" i="22"/>
  <c r="DR11" i="22"/>
  <c r="FO21" i="18"/>
  <c r="FJ21" i="18"/>
  <c r="FO11" i="22"/>
  <c r="ES11" i="22"/>
  <c r="GN16" i="25"/>
  <c r="FW16" i="25"/>
  <c r="FL16" i="25"/>
  <c r="D29" i="31"/>
  <c r="E108" i="31"/>
  <c r="FR16" i="25"/>
  <c r="FA16" i="25"/>
  <c r="GH16" i="25"/>
  <c r="D109" i="31"/>
  <c r="AC55" i="9"/>
  <c r="AG55" i="9" s="1"/>
  <c r="FW28" i="20" s="1"/>
  <c r="D30" i="31"/>
  <c r="AI115" i="10"/>
  <c r="D34" i="31"/>
  <c r="D120" i="31" s="1"/>
  <c r="G14" i="2" s="1"/>
  <c r="AI104" i="10"/>
  <c r="AI96" i="10" s="1"/>
  <c r="GS16" i="25"/>
  <c r="D234" i="31"/>
  <c r="D167" i="31"/>
  <c r="D91" i="31"/>
  <c r="D171" i="31"/>
  <c r="D75" i="31"/>
  <c r="AI50" i="10"/>
  <c r="CJ16" i="25"/>
  <c r="BB50" i="10"/>
  <c r="FD21" i="18"/>
  <c r="EH21" i="18"/>
  <c r="CP16" i="25"/>
  <c r="G36" i="28"/>
  <c r="Q36" i="28" s="1"/>
  <c r="M3" i="9"/>
  <c r="AA3" i="9" s="1"/>
  <c r="AE3" i="9" s="1"/>
  <c r="DD8" i="17" s="1"/>
  <c r="BL16" i="19"/>
  <c r="DD16" i="19"/>
  <c r="C34" i="31"/>
  <c r="D95" i="31" s="1"/>
  <c r="EC16" i="25"/>
  <c r="DR16" i="25"/>
  <c r="DL16" i="25"/>
  <c r="CU16" i="25"/>
  <c r="CE16" i="25"/>
  <c r="C183" i="31"/>
  <c r="C29" i="31"/>
  <c r="D108" i="31"/>
  <c r="C33" i="31"/>
  <c r="DF16" i="25"/>
  <c r="EH16" i="25"/>
  <c r="BW16" i="19"/>
  <c r="C167" i="31"/>
  <c r="C91" i="31"/>
  <c r="C75" i="31"/>
  <c r="X35" i="9"/>
  <c r="AC35" i="9" s="1"/>
  <c r="AG35" i="9" s="1"/>
  <c r="FW16" i="19" s="1"/>
  <c r="CS16" i="19"/>
  <c r="CY16" i="19"/>
  <c r="BR16" i="19"/>
  <c r="CH16" i="19"/>
  <c r="BA16" i="19"/>
  <c r="CN16" i="19"/>
  <c r="BG16" i="19"/>
  <c r="AA4" i="9"/>
  <c r="AE4" i="9" s="1"/>
  <c r="BG10" i="17" s="1"/>
  <c r="GC18" i="19"/>
  <c r="FG18" i="19"/>
  <c r="GS18" i="19"/>
  <c r="FW18" i="19"/>
  <c r="FA18" i="19"/>
  <c r="GN18" i="19"/>
  <c r="FR18" i="19"/>
  <c r="EV18" i="19"/>
  <c r="GH18" i="19"/>
  <c r="FL18" i="19"/>
  <c r="EP18" i="19"/>
  <c r="GS26" i="20"/>
  <c r="FW26" i="20"/>
  <c r="FA26" i="20"/>
  <c r="GN26" i="20"/>
  <c r="FR26" i="20"/>
  <c r="EV26" i="20"/>
  <c r="GH26" i="20"/>
  <c r="FL26" i="20"/>
  <c r="EP26" i="20"/>
  <c r="GC26" i="20"/>
  <c r="FG26" i="20"/>
  <c r="GS30" i="20"/>
  <c r="FW30" i="20"/>
  <c r="FA30" i="20"/>
  <c r="GN30" i="20"/>
  <c r="FR30" i="20"/>
  <c r="EV30" i="20"/>
  <c r="GH30" i="20"/>
  <c r="FL30" i="20"/>
  <c r="EP30" i="20"/>
  <c r="FG30" i="20"/>
  <c r="GC30" i="20"/>
  <c r="R85" i="28"/>
  <c r="P87" i="28"/>
  <c r="AC104" i="9"/>
  <c r="AG104" i="9" s="1"/>
  <c r="BD104" i="10"/>
  <c r="BD96" i="10" s="1"/>
  <c r="BD113" i="10" s="1"/>
  <c r="X103" i="9"/>
  <c r="AP104" i="10"/>
  <c r="AP96" i="10" s="1"/>
  <c r="AP113" i="10" s="1"/>
  <c r="AG913" i="8"/>
  <c r="AG916" i="8" s="1"/>
  <c r="GC20" i="18"/>
  <c r="FG20" i="18"/>
  <c r="GS20" i="18"/>
  <c r="FW20" i="18"/>
  <c r="FA20" i="18"/>
  <c r="GN20" i="18"/>
  <c r="FR20" i="18"/>
  <c r="EV20" i="18"/>
  <c r="EP20" i="18"/>
  <c r="GH20" i="18"/>
  <c r="FL20" i="18"/>
  <c r="GS28" i="21"/>
  <c r="FW28" i="21"/>
  <c r="FA28" i="21"/>
  <c r="GN28" i="21"/>
  <c r="FR28" i="21"/>
  <c r="EV28" i="21"/>
  <c r="GH28" i="21"/>
  <c r="FL28" i="21"/>
  <c r="EP28" i="21"/>
  <c r="GC28" i="21"/>
  <c r="FG28" i="21"/>
  <c r="GC16" i="17"/>
  <c r="GS16" i="17"/>
  <c r="FW16" i="17"/>
  <c r="FA16" i="17"/>
  <c r="FR16" i="17"/>
  <c r="EP16" i="17"/>
  <c r="EV16" i="17"/>
  <c r="FL16" i="17"/>
  <c r="GH16" i="17"/>
  <c r="GN16" i="17"/>
  <c r="FG16" i="17"/>
  <c r="GH8" i="22"/>
  <c r="FL8" i="22"/>
  <c r="EP8" i="22"/>
  <c r="GC8" i="22"/>
  <c r="FG8" i="22"/>
  <c r="GS8" i="22"/>
  <c r="FW8" i="22"/>
  <c r="FA8" i="22"/>
  <c r="GN8" i="22"/>
  <c r="FR8" i="22"/>
  <c r="EV8" i="22"/>
  <c r="GC33" i="23"/>
  <c r="FG33" i="23"/>
  <c r="GS33" i="23"/>
  <c r="FW33" i="23"/>
  <c r="FA33" i="23"/>
  <c r="GN33" i="23"/>
  <c r="EV33" i="23"/>
  <c r="GH33" i="23"/>
  <c r="EP33" i="23"/>
  <c r="FR33" i="23"/>
  <c r="FL33" i="23"/>
  <c r="R41" i="28"/>
  <c r="GS28" i="17"/>
  <c r="FW28" i="17"/>
  <c r="FA28" i="17"/>
  <c r="GN28" i="17"/>
  <c r="FR28" i="17"/>
  <c r="EV28" i="17"/>
  <c r="GH28" i="17"/>
  <c r="FL28" i="17"/>
  <c r="EP28" i="17"/>
  <c r="GC28" i="17"/>
  <c r="FG28" i="17"/>
  <c r="EY7" i="22"/>
  <c r="EC7" i="22"/>
  <c r="ES7" i="22"/>
  <c r="DR7" i="22"/>
  <c r="FO7" i="22"/>
  <c r="EH7" i="22"/>
  <c r="FJ7" i="22"/>
  <c r="DW7" i="22"/>
  <c r="EN7" i="22"/>
  <c r="DL7" i="22"/>
  <c r="FD7" i="22"/>
  <c r="FO27" i="17"/>
  <c r="ES27" i="17"/>
  <c r="DW27" i="17"/>
  <c r="FJ27" i="17"/>
  <c r="EH27" i="17"/>
  <c r="DR27" i="17"/>
  <c r="EN27" i="17"/>
  <c r="FD27" i="17"/>
  <c r="EC27" i="17"/>
  <c r="EY27" i="17"/>
  <c r="DL27" i="17"/>
  <c r="G87" i="28"/>
  <c r="Q85" i="28"/>
  <c r="FJ15" i="17"/>
  <c r="EN15" i="17"/>
  <c r="DR15" i="17"/>
  <c r="EY15" i="17"/>
  <c r="FO15" i="17"/>
  <c r="DW15" i="17"/>
  <c r="FD15" i="17"/>
  <c r="EH15" i="17"/>
  <c r="DL15" i="17"/>
  <c r="EC15" i="17"/>
  <c r="ES15" i="17"/>
  <c r="EY27" i="21"/>
  <c r="EC27" i="21"/>
  <c r="FD27" i="21"/>
  <c r="DW27" i="21"/>
  <c r="FJ27" i="21"/>
  <c r="DR27" i="21"/>
  <c r="ES27" i="21"/>
  <c r="DL27" i="21"/>
  <c r="EN27" i="21"/>
  <c r="EH27" i="21"/>
  <c r="FO27" i="21"/>
  <c r="FD19" i="21"/>
  <c r="EH19" i="21"/>
  <c r="DL19" i="21"/>
  <c r="FJ19" i="21"/>
  <c r="EC19" i="21"/>
  <c r="EY19" i="21"/>
  <c r="DW19" i="21"/>
  <c r="DR19" i="21"/>
  <c r="ES19" i="21"/>
  <c r="FO19" i="21"/>
  <c r="EN19" i="21"/>
  <c r="FJ17" i="19"/>
  <c r="EN17" i="19"/>
  <c r="DR17" i="19"/>
  <c r="FO17" i="19"/>
  <c r="EH17" i="19"/>
  <c r="FD17" i="19"/>
  <c r="EC17" i="19"/>
  <c r="DL17" i="19"/>
  <c r="ES17" i="19"/>
  <c r="DW17" i="19"/>
  <c r="EY17" i="19"/>
  <c r="DW8" i="25"/>
  <c r="DA8" i="25"/>
  <c r="CE8" i="25"/>
  <c r="EH8" i="25"/>
  <c r="DF8" i="25"/>
  <c r="DL8" i="25"/>
  <c r="CU8" i="25"/>
  <c r="DR8" i="25"/>
  <c r="EC8" i="25"/>
  <c r="CP8" i="25"/>
  <c r="CJ8" i="25"/>
  <c r="FO19" i="18"/>
  <c r="ES19" i="18"/>
  <c r="DW19" i="18"/>
  <c r="EY19" i="18"/>
  <c r="DR19" i="18"/>
  <c r="EN19" i="18"/>
  <c r="DL19" i="18"/>
  <c r="FD19" i="18"/>
  <c r="EH19" i="18"/>
  <c r="EC19" i="18"/>
  <c r="FJ19" i="18"/>
  <c r="BB116" i="10"/>
  <c r="BB118" i="10" s="1"/>
  <c r="CS12" i="17"/>
  <c r="BW12" i="17"/>
  <c r="BA12" i="17"/>
  <c r="DD12" i="17"/>
  <c r="CC12" i="17"/>
  <c r="CN12" i="17"/>
  <c r="BR12" i="17"/>
  <c r="CH12" i="17"/>
  <c r="BL12" i="17"/>
  <c r="CY12" i="17"/>
  <c r="BG12" i="17"/>
  <c r="Q19" i="28"/>
  <c r="G17" i="28"/>
  <c r="FJ29" i="20"/>
  <c r="EN29" i="20"/>
  <c r="DR29" i="20"/>
  <c r="ES29" i="20"/>
  <c r="DL29" i="20"/>
  <c r="FO29" i="20"/>
  <c r="EH29" i="20"/>
  <c r="EC29" i="20"/>
  <c r="FD29" i="20"/>
  <c r="EY29" i="20"/>
  <c r="DW29" i="20"/>
  <c r="EY25" i="20"/>
  <c r="EC25" i="20"/>
  <c r="ES25" i="20"/>
  <c r="DR25" i="20"/>
  <c r="FO25" i="20"/>
  <c r="EN25" i="20"/>
  <c r="DL25" i="20"/>
  <c r="DW25" i="20"/>
  <c r="FJ25" i="20"/>
  <c r="FD25" i="20"/>
  <c r="EH25" i="20"/>
  <c r="DR7" i="25"/>
  <c r="CU7" i="25"/>
  <c r="EH7" i="25"/>
  <c r="DF7" i="25"/>
  <c r="CE7" i="25"/>
  <c r="EC7" i="25"/>
  <c r="CP7" i="25"/>
  <c r="DW7" i="25"/>
  <c r="CJ7" i="25"/>
  <c r="DA7" i="25"/>
  <c r="DL7" i="25"/>
  <c r="DL18" i="23"/>
  <c r="AI724" i="8"/>
  <c r="AB55" i="9"/>
  <c r="AF55" i="9" s="1"/>
  <c r="N204" i="9"/>
  <c r="AF175" i="9"/>
  <c r="BB48" i="10"/>
  <c r="AI48" i="10"/>
  <c r="AB5" i="9"/>
  <c r="AF5" i="9" s="1"/>
  <c r="N4" i="9"/>
  <c r="D103" i="31" s="1"/>
  <c r="BD24" i="10"/>
  <c r="AC43" i="9"/>
  <c r="AG43" i="9" s="1"/>
  <c r="AP24" i="10"/>
  <c r="BD27" i="10"/>
  <c r="AC68" i="9"/>
  <c r="AG68" i="9" s="1"/>
  <c r="AP27" i="10"/>
  <c r="AP116" i="10"/>
  <c r="AI24" i="10"/>
  <c r="BB24" i="10"/>
  <c r="AB43" i="9"/>
  <c r="AF43" i="9" s="1"/>
  <c r="AI711" i="8"/>
  <c r="P711" i="8" s="1"/>
  <c r="N35" i="9"/>
  <c r="AB35" i="9" s="1"/>
  <c r="AF35" i="9" s="1"/>
  <c r="AI27" i="10"/>
  <c r="BB27" i="10"/>
  <c r="AB68" i="9"/>
  <c r="AF68" i="9" s="1"/>
  <c r="AI116" i="10"/>
  <c r="BB115" i="10"/>
  <c r="X204" i="9"/>
  <c r="AG175" i="9"/>
  <c r="BD48" i="10"/>
  <c r="BD77" i="10" s="1"/>
  <c r="AP48" i="10"/>
  <c r="AP77" i="10" s="1"/>
  <c r="AC5" i="9"/>
  <c r="AG5" i="9" s="1"/>
  <c r="X4" i="9"/>
  <c r="BD116" i="10"/>
  <c r="GS28" i="20" l="1"/>
  <c r="D105" i="31"/>
  <c r="P14" i="28"/>
  <c r="EC10" i="24"/>
  <c r="BG15" i="19"/>
  <c r="DF18" i="23"/>
  <c r="DL10" i="24"/>
  <c r="BR15" i="19"/>
  <c r="BW15" i="19"/>
  <c r="GN28" i="20"/>
  <c r="EP28" i="20"/>
  <c r="FL28" i="20"/>
  <c r="FR28" i="20"/>
  <c r="CC10" i="17"/>
  <c r="CS15" i="19"/>
  <c r="DD15" i="19"/>
  <c r="CC15" i="19"/>
  <c r="CN15" i="19"/>
  <c r="BA15" i="19"/>
  <c r="CY15" i="19"/>
  <c r="I3" i="9"/>
  <c r="Z3" i="9" s="1"/>
  <c r="AD3" i="9" s="1"/>
  <c r="BA7" i="17" s="1"/>
  <c r="BL15" i="19"/>
  <c r="DR10" i="24"/>
  <c r="CU10" i="24"/>
  <c r="CU18" i="23"/>
  <c r="DW18" i="23"/>
  <c r="CE18" i="23"/>
  <c r="CJ18" i="23"/>
  <c r="DA10" i="24"/>
  <c r="DF10" i="24"/>
  <c r="DR18" i="23"/>
  <c r="DA18" i="23"/>
  <c r="EC18" i="23"/>
  <c r="BR10" i="17"/>
  <c r="CE10" i="24"/>
  <c r="DW10" i="24"/>
  <c r="CP18" i="23"/>
  <c r="BL10" i="17"/>
  <c r="EH10" i="24"/>
  <c r="CP10" i="24"/>
  <c r="C43" i="31"/>
  <c r="C201" i="31" s="1"/>
  <c r="BB77" i="10"/>
  <c r="BA10" i="17"/>
  <c r="CY10" i="17"/>
  <c r="DR17" i="23"/>
  <c r="BW10" i="17"/>
  <c r="CN10" i="17"/>
  <c r="CU17" i="23"/>
  <c r="DD10" i="17"/>
  <c r="AI77" i="10"/>
  <c r="CH10" i="17"/>
  <c r="CS10" i="17"/>
  <c r="CE17" i="23"/>
  <c r="EP16" i="19"/>
  <c r="D106" i="31"/>
  <c r="AC103" i="9"/>
  <c r="AG103" i="9" s="1"/>
  <c r="GS17" i="23" s="1"/>
  <c r="D43" i="31"/>
  <c r="E103" i="31"/>
  <c r="E106" i="31" s="1"/>
  <c r="D5" i="31"/>
  <c r="FG28" i="20"/>
  <c r="GH28" i="20"/>
  <c r="FA28" i="20"/>
  <c r="FR16" i="19"/>
  <c r="D20" i="31"/>
  <c r="E95" i="31"/>
  <c r="E114" i="31" s="1"/>
  <c r="D113" i="31"/>
  <c r="D114" i="31" s="1"/>
  <c r="D33" i="31"/>
  <c r="E99" i="31"/>
  <c r="E102" i="31" s="1"/>
  <c r="D127" i="31"/>
  <c r="G17" i="2" s="1"/>
  <c r="GC28" i="20"/>
  <c r="EV28" i="20"/>
  <c r="GS16" i="19"/>
  <c r="D99" i="31"/>
  <c r="D87" i="31"/>
  <c r="D89" i="31" s="1"/>
  <c r="D168" i="31"/>
  <c r="CP17" i="23"/>
  <c r="EH17" i="23"/>
  <c r="CJ17" i="23"/>
  <c r="EC17" i="23"/>
  <c r="DA17" i="23"/>
  <c r="DL17" i="23"/>
  <c r="DF17" i="23"/>
  <c r="C20" i="31"/>
  <c r="C123" i="31" s="1"/>
  <c r="C120" i="31"/>
  <c r="F14" i="2" s="1"/>
  <c r="CC8" i="17"/>
  <c r="CS8" i="17"/>
  <c r="CN8" i="17"/>
  <c r="CY8" i="17"/>
  <c r="BL8" i="17"/>
  <c r="BW8" i="17"/>
  <c r="BR8" i="17"/>
  <c r="CH8" i="17"/>
  <c r="C168" i="31"/>
  <c r="C87" i="31"/>
  <c r="C89" i="31" s="1"/>
  <c r="C5" i="31"/>
  <c r="BG8" i="17"/>
  <c r="BA8" i="17"/>
  <c r="FL16" i="19"/>
  <c r="GN16" i="19"/>
  <c r="FG16" i="19"/>
  <c r="GH16" i="19"/>
  <c r="FA16" i="19"/>
  <c r="GC16" i="19"/>
  <c r="BD23" i="10"/>
  <c r="EV16" i="19"/>
  <c r="BB120" i="10"/>
  <c r="GS26" i="21"/>
  <c r="FW26" i="21"/>
  <c r="FA26" i="21"/>
  <c r="GN26" i="21"/>
  <c r="FR26" i="21"/>
  <c r="EV26" i="21"/>
  <c r="GH26" i="21"/>
  <c r="FL26" i="21"/>
  <c r="EP26" i="21"/>
  <c r="GC26" i="21"/>
  <c r="FG26" i="21"/>
  <c r="P2" i="28"/>
  <c r="R14" i="28"/>
  <c r="GN33" i="25"/>
  <c r="FR33" i="25"/>
  <c r="EV33" i="25"/>
  <c r="GH33" i="25"/>
  <c r="FL33" i="25"/>
  <c r="EP33" i="25"/>
  <c r="GC33" i="25"/>
  <c r="FW33" i="25"/>
  <c r="FG33" i="25"/>
  <c r="GS33" i="25"/>
  <c r="FA33" i="25"/>
  <c r="GC18" i="23"/>
  <c r="FG18" i="23"/>
  <c r="GS18" i="23"/>
  <c r="FW18" i="23"/>
  <c r="FA18" i="23"/>
  <c r="FL18" i="23"/>
  <c r="GN18" i="23"/>
  <c r="EV18" i="23"/>
  <c r="GH18" i="23"/>
  <c r="EP18" i="23"/>
  <c r="FR18" i="23"/>
  <c r="GN12" i="17"/>
  <c r="FR12" i="17"/>
  <c r="EV12" i="17"/>
  <c r="GS12" i="17"/>
  <c r="GH12" i="17"/>
  <c r="FL12" i="17"/>
  <c r="EP12" i="17"/>
  <c r="FW12" i="17"/>
  <c r="GC12" i="17"/>
  <c r="FG12" i="17"/>
  <c r="FA12" i="17"/>
  <c r="GC32" i="19"/>
  <c r="FG32" i="19"/>
  <c r="GS32" i="19"/>
  <c r="FW32" i="19"/>
  <c r="FA32" i="19"/>
  <c r="GN32" i="19"/>
  <c r="FR32" i="19"/>
  <c r="EV32" i="19"/>
  <c r="GH32" i="19"/>
  <c r="FL32" i="19"/>
  <c r="EP32" i="19"/>
  <c r="R87" i="28"/>
  <c r="P89" i="28"/>
  <c r="FO15" i="19"/>
  <c r="ES15" i="19"/>
  <c r="DW15" i="19"/>
  <c r="EN15" i="19"/>
  <c r="DL15" i="19"/>
  <c r="FJ15" i="19"/>
  <c r="EH15" i="19"/>
  <c r="DR15" i="19"/>
  <c r="EC15" i="19"/>
  <c r="FD15" i="19"/>
  <c r="EY15" i="19"/>
  <c r="EH33" i="25"/>
  <c r="DL33" i="25"/>
  <c r="DF33" i="25"/>
  <c r="CJ33" i="25"/>
  <c r="DW33" i="25"/>
  <c r="CP33" i="25"/>
  <c r="EC33" i="25"/>
  <c r="CE33" i="25"/>
  <c r="DR33" i="25"/>
  <c r="CU33" i="25"/>
  <c r="DA33" i="25"/>
  <c r="FD25" i="21"/>
  <c r="EH25" i="21"/>
  <c r="DL25" i="21"/>
  <c r="FJ25" i="21"/>
  <c r="EC25" i="21"/>
  <c r="ES25" i="21"/>
  <c r="EN25" i="21"/>
  <c r="FO25" i="21"/>
  <c r="DW25" i="21"/>
  <c r="EY25" i="21"/>
  <c r="DR25" i="21"/>
  <c r="EY11" i="17"/>
  <c r="EC11" i="17"/>
  <c r="FJ11" i="17"/>
  <c r="DR11" i="17"/>
  <c r="FD11" i="17"/>
  <c r="DL11" i="17"/>
  <c r="FO11" i="17"/>
  <c r="ES11" i="17"/>
  <c r="DW11" i="17"/>
  <c r="EN11" i="17"/>
  <c r="EH11" i="17"/>
  <c r="FO27" i="20"/>
  <c r="ES27" i="20"/>
  <c r="DW27" i="20"/>
  <c r="EY27" i="20"/>
  <c r="DR27" i="20"/>
  <c r="EN27" i="20"/>
  <c r="DL27" i="20"/>
  <c r="EH27" i="20"/>
  <c r="FJ27" i="20"/>
  <c r="EC27" i="20"/>
  <c r="FD27" i="20"/>
  <c r="Q17" i="28"/>
  <c r="G14" i="28"/>
  <c r="Q87" i="28"/>
  <c r="G89" i="28"/>
  <c r="FO31" i="19"/>
  <c r="ES31" i="19"/>
  <c r="DW31" i="19"/>
  <c r="FD31" i="19"/>
  <c r="EC31" i="19"/>
  <c r="EY31" i="19"/>
  <c r="DR31" i="19"/>
  <c r="EH31" i="19"/>
  <c r="EN31" i="19"/>
  <c r="DL31" i="19"/>
  <c r="FJ31" i="19"/>
  <c r="AP23" i="10"/>
  <c r="AF204" i="9"/>
  <c r="AI8" i="10"/>
  <c r="N209" i="9"/>
  <c r="BB8" i="10"/>
  <c r="AP118" i="10"/>
  <c r="AP120" i="10"/>
  <c r="N3" i="9"/>
  <c r="AB4" i="9"/>
  <c r="AF4" i="9" s="1"/>
  <c r="BD120" i="10"/>
  <c r="BD118" i="10"/>
  <c r="AI118" i="10"/>
  <c r="AI120" i="10"/>
  <c r="BB23" i="10"/>
  <c r="BD8" i="10"/>
  <c r="AG204" i="9"/>
  <c r="X209" i="9"/>
  <c r="AP8" i="10"/>
  <c r="AC4" i="9"/>
  <c r="AG4" i="9" s="1"/>
  <c r="X3" i="9"/>
  <c r="AI23" i="10"/>
  <c r="CH7" i="17" l="1"/>
  <c r="BW7" i="17"/>
  <c r="BD37" i="10"/>
  <c r="BD42" i="10" s="1"/>
  <c r="BD46" i="10" s="1"/>
  <c r="BD114" i="10" s="1"/>
  <c r="C145" i="31"/>
  <c r="CY7" i="17"/>
  <c r="GN17" i="23"/>
  <c r="GC17" i="23"/>
  <c r="FR17" i="23"/>
  <c r="FA17" i="23"/>
  <c r="GH17" i="23"/>
  <c r="FG17" i="23"/>
  <c r="EP17" i="23"/>
  <c r="FW17" i="23"/>
  <c r="CN7" i="17"/>
  <c r="BR7" i="17"/>
  <c r="DD7" i="17"/>
  <c r="BG7" i="17"/>
  <c r="CC7" i="17"/>
  <c r="BL7" i="17"/>
  <c r="C139" i="31"/>
  <c r="F23" i="2" s="1"/>
  <c r="CS7" i="17"/>
  <c r="FL17" i="23"/>
  <c r="EV17" i="23"/>
  <c r="BB37" i="10"/>
  <c r="BB42" i="10" s="1"/>
  <c r="BB46" i="10" s="1"/>
  <c r="D118" i="31"/>
  <c r="G12" i="2" s="1"/>
  <c r="D119" i="31"/>
  <c r="G13" i="2" s="1"/>
  <c r="D209" i="31"/>
  <c r="D174" i="31"/>
  <c r="D197" i="31" s="1"/>
  <c r="D230" i="31"/>
  <c r="D232" i="31" s="1"/>
  <c r="D235" i="31" s="1"/>
  <c r="D96" i="31"/>
  <c r="D102" i="31" s="1"/>
  <c r="D162" i="31"/>
  <c r="D152" i="31" s="1"/>
  <c r="D165" i="31"/>
  <c r="G27" i="2" s="1"/>
  <c r="D164" i="31"/>
  <c r="D163" i="31"/>
  <c r="D201" i="31"/>
  <c r="D145" i="31"/>
  <c r="D139" i="31"/>
  <c r="G23" i="2" s="1"/>
  <c r="D123" i="31"/>
  <c r="D4" i="31"/>
  <c r="D180" i="31" s="1"/>
  <c r="C119" i="31"/>
  <c r="F13" i="2" s="1"/>
  <c r="C209" i="31"/>
  <c r="C118" i="31"/>
  <c r="F12" i="2" s="1"/>
  <c r="C174" i="31"/>
  <c r="C162" i="31"/>
  <c r="C152" i="31" s="1"/>
  <c r="C165" i="31"/>
  <c r="F27" i="2" s="1"/>
  <c r="C164" i="31"/>
  <c r="C230" i="31"/>
  <c r="C232" i="31" s="1"/>
  <c r="C235" i="31" s="1"/>
  <c r="C163" i="31"/>
  <c r="C4" i="31"/>
  <c r="R89" i="28"/>
  <c r="GC8" i="27"/>
  <c r="FG8" i="27"/>
  <c r="GS8" i="27"/>
  <c r="FW8" i="27"/>
  <c r="FA8" i="27"/>
  <c r="GN8" i="27"/>
  <c r="FR8" i="27"/>
  <c r="EV8" i="27"/>
  <c r="EP8" i="27"/>
  <c r="FL8" i="27"/>
  <c r="GH8" i="27"/>
  <c r="P35" i="28"/>
  <c r="R2" i="28"/>
  <c r="GN10" i="17"/>
  <c r="FR10" i="17"/>
  <c r="EV10" i="17"/>
  <c r="GS10" i="17"/>
  <c r="GH10" i="17"/>
  <c r="FL10" i="17"/>
  <c r="EP10" i="17"/>
  <c r="FW10" i="17"/>
  <c r="GC10" i="17"/>
  <c r="FG10" i="17"/>
  <c r="FA10" i="17"/>
  <c r="BD122" i="10"/>
  <c r="AP22" i="10" s="1"/>
  <c r="AP9" i="10" s="1"/>
  <c r="AP37" i="10" s="1"/>
  <c r="AP42" i="10" s="1"/>
  <c r="AP46" i="10" s="1"/>
  <c r="AP114" i="10" s="1"/>
  <c r="AP122" i="10" s="1"/>
  <c r="AY22" i="10" s="1"/>
  <c r="FD9" i="17"/>
  <c r="EH9" i="17"/>
  <c r="DL9" i="17"/>
  <c r="FO9" i="17"/>
  <c r="DW9" i="17"/>
  <c r="EN9" i="17"/>
  <c r="EY9" i="17"/>
  <c r="EC9" i="17"/>
  <c r="ES9" i="17"/>
  <c r="FJ9" i="17"/>
  <c r="DR9" i="17"/>
  <c r="Q89" i="28"/>
  <c r="DR8" i="27"/>
  <c r="CU8" i="27"/>
  <c r="EH8" i="27"/>
  <c r="DF8" i="27"/>
  <c r="CE8" i="27"/>
  <c r="DA8" i="27"/>
  <c r="EC8" i="27"/>
  <c r="CP8" i="27"/>
  <c r="DW8" i="27"/>
  <c r="CJ8" i="27"/>
  <c r="DL8" i="27"/>
  <c r="G2" i="28"/>
  <c r="Q14" i="28"/>
  <c r="AG209" i="9"/>
  <c r="X102" i="9"/>
  <c r="AC3" i="9"/>
  <c r="AG3" i="9" s="1"/>
  <c r="X33" i="8"/>
  <c r="AF209" i="9"/>
  <c r="N102" i="9"/>
  <c r="AP1448" i="8" s="1"/>
  <c r="AB3" i="9"/>
  <c r="AF3" i="9" s="1"/>
  <c r="J33" i="8"/>
  <c r="M1448" i="8" l="1"/>
  <c r="AP1492" i="8"/>
  <c r="D158" i="31"/>
  <c r="G30" i="2"/>
  <c r="C158" i="31"/>
  <c r="F30" i="2"/>
  <c r="D200" i="31"/>
  <c r="D182" i="31"/>
  <c r="D194" i="31"/>
  <c r="D195" i="31"/>
  <c r="D205" i="31"/>
  <c r="D179" i="31"/>
  <c r="D141" i="31"/>
  <c r="D202" i="31"/>
  <c r="D124" i="31"/>
  <c r="G16" i="2" s="1"/>
  <c r="D191" i="31"/>
  <c r="D187" i="31"/>
  <c r="D136" i="31"/>
  <c r="G21" i="2" s="1"/>
  <c r="D135" i="31"/>
  <c r="D208" i="31"/>
  <c r="D203" i="31"/>
  <c r="D184" i="31"/>
  <c r="D133" i="31"/>
  <c r="G20" i="2" s="1"/>
  <c r="D149" i="31"/>
  <c r="D207" i="31"/>
  <c r="D189" i="31"/>
  <c r="D181" i="31"/>
  <c r="D138" i="31"/>
  <c r="G22" i="2" s="1"/>
  <c r="D137" i="31"/>
  <c r="Z209" i="9"/>
  <c r="D42" i="31"/>
  <c r="D188" i="31"/>
  <c r="C200" i="31"/>
  <c r="C182" i="31"/>
  <c r="C205" i="31"/>
  <c r="C180" i="31"/>
  <c r="C197" i="31"/>
  <c r="C179" i="31"/>
  <c r="C141" i="31"/>
  <c r="C203" i="31"/>
  <c r="C187" i="31"/>
  <c r="C133" i="31"/>
  <c r="F20" i="2" s="1"/>
  <c r="C136" i="31"/>
  <c r="F21" i="2" s="1"/>
  <c r="C208" i="31"/>
  <c r="C184" i="31"/>
  <c r="C202" i="31"/>
  <c r="C191" i="31"/>
  <c r="C124" i="31"/>
  <c r="F16" i="2" s="1"/>
  <c r="C135" i="31"/>
  <c r="C189" i="31"/>
  <c r="C149" i="31"/>
  <c r="C181" i="31"/>
  <c r="C207" i="31"/>
  <c r="C138" i="31"/>
  <c r="F22" i="2" s="1"/>
  <c r="C137" i="31"/>
  <c r="S209" i="9"/>
  <c r="C42" i="31"/>
  <c r="C188" i="31"/>
  <c r="R35" i="28"/>
  <c r="P26" i="28"/>
  <c r="N89" i="28"/>
  <c r="GN8" i="17"/>
  <c r="FR8" i="17"/>
  <c r="EV8" i="17"/>
  <c r="GS8" i="17"/>
  <c r="GH8" i="17"/>
  <c r="FL8" i="17"/>
  <c r="EP8" i="17"/>
  <c r="FW8" i="17"/>
  <c r="GC8" i="17"/>
  <c r="FG8" i="17"/>
  <c r="FA8" i="17"/>
  <c r="GC13" i="27"/>
  <c r="FG13" i="27"/>
  <c r="GS13" i="27"/>
  <c r="FW13" i="27"/>
  <c r="FA13" i="27"/>
  <c r="GN13" i="27"/>
  <c r="FR13" i="27"/>
  <c r="EV13" i="27"/>
  <c r="EP13" i="27"/>
  <c r="GH13" i="27"/>
  <c r="FL13" i="27"/>
  <c r="DW13" i="27"/>
  <c r="DA13" i="27"/>
  <c r="CE13" i="27"/>
  <c r="EC13" i="27"/>
  <c r="CU13" i="27"/>
  <c r="DL13" i="27"/>
  <c r="DF13" i="27"/>
  <c r="CJ13" i="27"/>
  <c r="EH13" i="27"/>
  <c r="DR13" i="27"/>
  <c r="CP13" i="27"/>
  <c r="FJ7" i="17"/>
  <c r="EN7" i="17"/>
  <c r="DR7" i="17"/>
  <c r="EC7" i="17"/>
  <c r="ES7" i="17"/>
  <c r="FD7" i="17"/>
  <c r="EH7" i="17"/>
  <c r="DL7" i="17"/>
  <c r="EY7" i="17"/>
  <c r="FO7" i="17"/>
  <c r="DW7" i="17"/>
  <c r="Q2" i="28"/>
  <c r="G35" i="28"/>
  <c r="AC102" i="9"/>
  <c r="AG102" i="9" s="1"/>
  <c r="AI107" i="10"/>
  <c r="AI113" i="10" s="1"/>
  <c r="X82" i="9"/>
  <c r="D37" i="31" s="1"/>
  <c r="D193" i="31" s="1"/>
  <c r="BB107" i="10"/>
  <c r="BB113" i="10" s="1"/>
  <c r="BB114" i="10" s="1"/>
  <c r="BB122" i="10" s="1"/>
  <c r="AI22" i="10" s="1"/>
  <c r="AI9" i="10" s="1"/>
  <c r="AI37" i="10" s="1"/>
  <c r="AI42" i="10" s="1"/>
  <c r="AI46" i="10" s="1"/>
  <c r="AB102" i="9"/>
  <c r="AF102" i="9" s="1"/>
  <c r="BG849" i="8"/>
  <c r="N82" i="9"/>
  <c r="C37" i="31" s="1"/>
  <c r="C193" i="31" s="1"/>
  <c r="D196" i="31" l="1"/>
  <c r="G28" i="2"/>
  <c r="C196" i="31"/>
  <c r="F28" i="2"/>
  <c r="C178" i="31"/>
  <c r="F7" i="2" s="1"/>
  <c r="D178" i="31"/>
  <c r="G7" i="2" s="1"/>
  <c r="D204" i="31"/>
  <c r="G10" i="2" s="1"/>
  <c r="D199" i="31"/>
  <c r="G9" i="2" s="1"/>
  <c r="D134" i="31"/>
  <c r="D147" i="31"/>
  <c r="D146" i="31"/>
  <c r="D144" i="31"/>
  <c r="D36" i="31"/>
  <c r="D190" i="31" s="1"/>
  <c r="D186" i="31" s="1"/>
  <c r="G8" i="2" s="1"/>
  <c r="D132" i="31"/>
  <c r="D148" i="31"/>
  <c r="G25" i="2" s="1"/>
  <c r="E107" i="31"/>
  <c r="E111" i="31" s="1"/>
  <c r="E112" i="31" s="1"/>
  <c r="D150" i="31"/>
  <c r="G29" i="2" s="1"/>
  <c r="D151" i="31"/>
  <c r="D140" i="31"/>
  <c r="C194" i="31"/>
  <c r="C195" i="31"/>
  <c r="C132" i="31"/>
  <c r="C144" i="31"/>
  <c r="C146" i="31"/>
  <c r="C147" i="31"/>
  <c r="C204" i="31"/>
  <c r="F10" i="2" s="1"/>
  <c r="C148" i="31"/>
  <c r="F25" i="2" s="1"/>
  <c r="C151" i="31"/>
  <c r="D107" i="31"/>
  <c r="D111" i="31" s="1"/>
  <c r="D112" i="31" s="1"/>
  <c r="D115" i="31" s="1"/>
  <c r="C150" i="31"/>
  <c r="F29" i="2" s="1"/>
  <c r="C36" i="31"/>
  <c r="C190" i="31" s="1"/>
  <c r="C186" i="31" s="1"/>
  <c r="F8" i="2" s="1"/>
  <c r="C140" i="31"/>
  <c r="C134" i="31"/>
  <c r="C199" i="31"/>
  <c r="F9" i="2" s="1"/>
  <c r="GC16" i="23"/>
  <c r="FG16" i="23"/>
  <c r="GS16" i="23"/>
  <c r="FW16" i="23"/>
  <c r="FA16" i="23"/>
  <c r="GH16" i="23"/>
  <c r="EP16" i="23"/>
  <c r="FR16" i="23"/>
  <c r="FL16" i="23"/>
  <c r="EV16" i="23"/>
  <c r="GN16" i="23"/>
  <c r="R26" i="28"/>
  <c r="P25" i="28"/>
  <c r="R25" i="28" s="1"/>
  <c r="Q35" i="28"/>
  <c r="G26" i="28"/>
  <c r="E89" i="28"/>
  <c r="DR16" i="23"/>
  <c r="CU16" i="23"/>
  <c r="EH16" i="23"/>
  <c r="DF16" i="23"/>
  <c r="CE16" i="23"/>
  <c r="EC16" i="23"/>
  <c r="DA16" i="23"/>
  <c r="CP16" i="23"/>
  <c r="CJ16" i="23"/>
  <c r="DL16" i="23"/>
  <c r="DW16" i="23"/>
  <c r="AB82" i="9"/>
  <c r="AF82" i="9" s="1"/>
  <c r="N81" i="9"/>
  <c r="AB81" i="9" s="1"/>
  <c r="AF81" i="9" s="1"/>
  <c r="X81" i="9"/>
  <c r="AC81" i="9" s="1"/>
  <c r="AG81" i="9" s="1"/>
  <c r="AC82" i="9"/>
  <c r="AG82" i="9" s="1"/>
  <c r="AI868" i="8"/>
  <c r="AI869" i="8" s="1"/>
  <c r="AI852" i="8"/>
  <c r="AI853" i="8" s="1"/>
  <c r="AI114" i="10"/>
  <c r="AI122" i="10" s="1"/>
  <c r="D185" i="31" l="1"/>
  <c r="D223" i="31"/>
  <c r="D143" i="31"/>
  <c r="D222" i="31"/>
  <c r="C185" i="31"/>
  <c r="C223" i="31"/>
  <c r="C143" i="31"/>
  <c r="C222" i="31"/>
  <c r="GN26" i="22"/>
  <c r="FR26" i="22"/>
  <c r="EV26" i="22"/>
  <c r="GC26" i="22"/>
  <c r="FA26" i="22"/>
  <c r="FW26" i="22"/>
  <c r="EP26" i="22"/>
  <c r="GS26" i="22"/>
  <c r="FL26" i="22"/>
  <c r="FG26" i="22"/>
  <c r="GH26" i="22"/>
  <c r="GN25" i="22"/>
  <c r="FR25" i="22"/>
  <c r="EV25" i="22"/>
  <c r="GH25" i="22"/>
  <c r="FG25" i="22"/>
  <c r="GC25" i="22"/>
  <c r="FA25" i="22"/>
  <c r="FW25" i="22"/>
  <c r="EP25" i="22"/>
  <c r="GS25" i="22"/>
  <c r="FL25" i="22"/>
  <c r="DR26" i="22"/>
  <c r="CU26" i="22"/>
  <c r="EC26" i="22"/>
  <c r="DA26" i="22"/>
  <c r="DL26" i="22"/>
  <c r="CE26" i="22"/>
  <c r="DF26" i="22"/>
  <c r="CP26" i="22"/>
  <c r="DW26" i="22"/>
  <c r="CJ26" i="22"/>
  <c r="EH26" i="22"/>
  <c r="G25" i="28"/>
  <c r="Q25" i="28" s="1"/>
  <c r="Q26" i="28"/>
  <c r="EH25" i="22"/>
  <c r="DL25" i="22"/>
  <c r="CP25" i="22"/>
  <c r="EC25" i="22"/>
  <c r="DA25" i="22"/>
  <c r="CU25" i="22"/>
  <c r="DR25" i="22"/>
  <c r="DF25" i="22"/>
  <c r="DW25" i="22"/>
  <c r="CJ25" i="22"/>
  <c r="CE25" i="22"/>
  <c r="C221" i="31" l="1"/>
  <c r="C219" i="31" s="1"/>
  <c r="D221" i="31"/>
  <c r="D237" i="31" s="1"/>
  <c r="D219" i="31" l="1"/>
  <c r="C237" i="31"/>
  <c r="F236" i="31" s="1"/>
  <c r="F241" i="31" s="1"/>
  <c r="F243" i="3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Jakub Selecký</author>
  </authors>
  <commentList>
    <comment ref="B5" authorId="0" shapeId="0" xr:uid="{00000000-0006-0000-0000-000001000000}">
      <text>
        <r>
          <rPr>
            <b/>
            <sz val="9"/>
            <color indexed="10"/>
            <rFont val="Tahoma"/>
            <family val="2"/>
            <charset val="238"/>
          </rPr>
          <t>SK NACE je bez bodiek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Mookie</author>
  </authors>
  <commentList>
    <comment ref="E10" authorId="0" shapeId="0" xr:uid="{00000000-0006-0000-0200-000001000000}">
      <text>
        <r>
          <rPr>
            <b/>
            <sz val="11"/>
            <color indexed="9"/>
            <rFont val="Tahoma"/>
            <family val="2"/>
            <charset val="238"/>
          </rPr>
          <t>vyberte si slovenský nemecký anglický jazyk</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Mookie</author>
  </authors>
  <commentList>
    <comment ref="E10" authorId="0" shapeId="0" xr:uid="{00000000-0006-0000-0300-000001000000}">
      <text>
        <r>
          <rPr>
            <b/>
            <sz val="11"/>
            <color indexed="9"/>
            <rFont val="Tahoma"/>
            <family val="2"/>
            <charset val="238"/>
          </rPr>
          <t>vyberte si slovenský nemecký anglický jazyk</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Veronika B</author>
  </authors>
  <commentList>
    <comment ref="P2" authorId="0" shapeId="0" xr:uid="{00000000-0006-0000-0500-00000100000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 ref="Q2" authorId="0" shapeId="0" xr:uid="{00000000-0006-0000-0500-00000200000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Kamil Gróf</author>
  </authors>
  <commentList>
    <comment ref="A27" authorId="0" shapeId="0" xr:uid="{00000000-0006-0000-0600-000001000000}">
      <text>
        <r>
          <rPr>
            <sz val="9"/>
            <color indexed="81"/>
            <rFont val="Tahoma"/>
            <family val="2"/>
            <charset val="238"/>
          </rPr>
          <t>pozrite si dátumy</t>
        </r>
      </text>
    </comment>
    <comment ref="P28" authorId="0" shapeId="0" xr:uid="{00000000-0006-0000-0600-000002000000}">
      <text>
        <r>
          <rPr>
            <sz val="9"/>
            <color indexed="81"/>
            <rFont val="Tahoma"/>
            <family val="2"/>
            <charset val="238"/>
          </rPr>
          <t>pozrite : ano / nie</t>
        </r>
      </text>
    </comment>
    <comment ref="A37" authorId="0" shapeId="0" xr:uid="{00000000-0006-0000-0600-000003000000}">
      <text>
        <r>
          <rPr>
            <b/>
            <sz val="9"/>
            <color indexed="81"/>
            <rFont val="Tahoma"/>
            <family val="2"/>
            <charset val="238"/>
          </rPr>
          <t>pozrite si dátumy</t>
        </r>
      </text>
    </comment>
    <comment ref="A39" authorId="0" shapeId="0" xr:uid="{00000000-0006-0000-0600-000004000000}">
      <text>
        <r>
          <rPr>
            <b/>
            <sz val="9"/>
            <color indexed="81"/>
            <rFont val="Tahoma"/>
            <family val="2"/>
            <charset val="238"/>
          </rPr>
          <t>pozrite si dátumy</t>
        </r>
      </text>
    </comment>
    <comment ref="A41" authorId="0" shapeId="0" xr:uid="{00000000-0006-0000-0600-000005000000}">
      <text>
        <r>
          <rPr>
            <b/>
            <sz val="9"/>
            <color indexed="81"/>
            <rFont val="Tahoma"/>
            <family val="2"/>
            <charset val="238"/>
          </rPr>
          <t>pozrite si dátumy</t>
        </r>
      </text>
    </comment>
    <comment ref="AK64" authorId="0" shapeId="0" xr:uid="{00000000-0006-0000-0600-000006000000}">
      <text>
        <r>
          <rPr>
            <sz val="9"/>
            <color indexed="81"/>
            <rFont val="Tahoma"/>
            <family val="2"/>
            <charset val="238"/>
          </rPr>
          <t>vyberajte z ponuky ano / nie</t>
        </r>
      </text>
    </comment>
    <comment ref="AV122" authorId="0" shapeId="0" xr:uid="{00000000-0006-0000-0600-000007000000}">
      <text>
        <r>
          <rPr>
            <sz val="9"/>
            <color indexed="81"/>
            <rFont val="Tahoma"/>
            <family val="2"/>
            <charset val="238"/>
          </rPr>
          <t>vyberajte z ponuky ano / nie</t>
        </r>
        <r>
          <rPr>
            <b/>
            <sz val="9"/>
            <color indexed="81"/>
            <rFont val="Tahoma"/>
            <family val="2"/>
            <charset val="238"/>
          </rPr>
          <t xml:space="preserve">
</t>
        </r>
      </text>
    </comment>
    <comment ref="A195" authorId="0" shapeId="0" xr:uid="{00000000-0006-0000-0600-000008000000}">
      <text>
        <r>
          <rPr>
            <b/>
            <sz val="9"/>
            <color indexed="81"/>
            <rFont val="Tahoma"/>
            <family val="2"/>
            <charset val="238"/>
          </rPr>
          <t>pozrite si dátumy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Kamil Gróf</author>
  </authors>
  <commentList>
    <comment ref="D1" authorId="0" shapeId="0" xr:uid="{00000000-0006-0000-0700-000001000000}">
      <text>
        <r>
          <rPr>
            <sz val="8"/>
            <color indexed="81"/>
            <rFont val="Arial Narrow"/>
            <family val="2"/>
            <charset val="238"/>
          </rPr>
          <t>Vyberte si jazyk</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Peter</author>
  </authors>
  <commentList>
    <comment ref="B178" authorId="0" shapeId="0" xr:uid="{00000000-0006-0000-0900-000001000000}">
      <text/>
    </comment>
    <comment ref="B185" authorId="0" shapeId="0" xr:uid="{00000000-0006-0000-0900-000002000000}">
      <text>
        <r>
          <rPr>
            <sz val="9"/>
            <color indexed="81"/>
            <rFont val="Segoe UI"/>
            <family val="2"/>
            <charset val="238"/>
          </rPr>
          <t>Výborný - &gt;2,9%,  Veľmi dobrý - &gt;1,8, Dobrý - &gt;1,2, Špatný - &gt;0% Insolventný &lt;0%</t>
        </r>
      </text>
    </comment>
    <comment ref="B186" authorId="0" shapeId="0" xr:uid="{00000000-0006-0000-0900-000003000000}">
      <text>
        <r>
          <rPr>
            <sz val="9"/>
            <color indexed="81"/>
            <rFont val="Segoe UI"/>
            <family val="2"/>
            <charset val="238"/>
          </rPr>
          <t>Výborný - &gt;2,9%,  Veľmi dobrý - &gt;1,8, Dobrý - &gt;1,2, Špatný - &gt;0% Insolventný &lt;0%</t>
        </r>
      </text>
    </comment>
    <comment ref="B193" authorId="0" shapeId="0" xr:uid="{00000000-0006-0000-0900-000004000000}">
      <text>
        <r>
          <rPr>
            <sz val="9"/>
            <color indexed="81"/>
            <rFont val="Segoe UI"/>
            <family val="2"/>
            <charset val="238"/>
          </rPr>
          <t xml:space="preserve">Výborný - &gt;30%,  Veľmi dobrý - &gt;20% Dobrý - &gt;10%, Špatný - &gt;0% Insolventný &lt;0%
</t>
        </r>
      </text>
    </comment>
    <comment ref="B194" authorId="0" shapeId="0" xr:uid="{00000000-0006-0000-0900-000005000000}">
      <text>
        <r>
          <rPr>
            <sz val="9"/>
            <color indexed="81"/>
            <rFont val="Segoe UI"/>
            <family val="2"/>
            <charset val="238"/>
          </rPr>
          <t>Výborný - &lt; 3 roky, Veľmi dobrý - &lt;5 rokov, dobrý - &lt;12 rokov, špatný - &gt;12 rokov, insolventný - &gt;30 rokov</t>
        </r>
      </text>
    </comment>
    <comment ref="B195" authorId="0" shapeId="0" xr:uid="{00000000-0006-0000-0900-000006000000}">
      <text>
        <r>
          <rPr>
            <sz val="9"/>
            <color indexed="81"/>
            <rFont val="Segoe UI"/>
            <family val="2"/>
            <charset val="238"/>
          </rPr>
          <t>Výborný - &gt;10%,  Veľmi dobrý - &gt;8% Dobrý - &gt;5%, Špatný - &gt;0% Insolventný &lt;0%</t>
        </r>
      </text>
    </comment>
    <comment ref="B196" authorId="0" shapeId="0" xr:uid="{00000000-0006-0000-0900-000007000000}">
      <text>
        <r>
          <rPr>
            <sz val="9"/>
            <color indexed="81"/>
            <rFont val="Segoe UI"/>
            <family val="2"/>
            <charset val="238"/>
          </rPr>
          <t>Výborný - &gt;15%,  Veľmi dobrý - &gt;12% Dobrý - &gt;8%, Špatný - &gt;0% Insolventný &lt;0%</t>
        </r>
      </text>
    </comment>
    <comment ref="B199" authorId="0" shapeId="0" xr:uid="{00000000-0006-0000-0900-000008000000}">
      <text>
        <r>
          <rPr>
            <sz val="9"/>
            <color indexed="81"/>
            <rFont val="Segoe UI"/>
            <family val="2"/>
            <charset val="238"/>
          </rPr>
          <t xml:space="preserve">Výborný - &gt;0,3,  Veľmi dobrý - &gt;0,28, Dobrý - &gt;0,25, Špatný - &gt;2, Insolventný &lt;0,2.
</t>
        </r>
      </text>
    </comment>
    <comment ref="B204" authorId="0" shapeId="0" xr:uid="{00000000-0006-0000-0900-000009000000}">
      <text>
        <r>
          <rPr>
            <sz val="9"/>
            <color indexed="81"/>
            <rFont val="Segoe UI"/>
            <family val="2"/>
            <charset val="238"/>
          </rPr>
          <t xml:space="preserve">Výborný - &gt;1,77,  Veľmi dobrý - &gt;1,25, Dobrý - &gt;1,0, Špatný - &gt;0,75, Insolventný &lt;0,75.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Veronika B</author>
  </authors>
  <commentList>
    <comment ref="N2" authorId="0" shapeId="0" xr:uid="{00000000-0006-0000-1C00-00000100000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042 ide na riadok súvahy 6 automaticky
ak doriadku 6 napíšete hodnotu , tak sa táto hodnota odpočíta  z riadku 5, tak aby celkova hodnota syntetického účtu nebola ovplyvnená</t>
        </r>
      </text>
    </comment>
  </commentList>
</comments>
</file>

<file path=xl/sharedStrings.xml><?xml version="1.0" encoding="utf-8"?>
<sst xmlns="http://schemas.openxmlformats.org/spreadsheetml/2006/main" count="9422" uniqueCount="5499">
  <si>
    <t xml:space="preserve">Hlavička </t>
  </si>
  <si>
    <t>Vložte postupne tieto údaje</t>
  </si>
  <si>
    <t>Daňové identifikačné číslo</t>
  </si>
  <si>
    <t>IČO</t>
  </si>
  <si>
    <t>SK NACE</t>
  </si>
  <si>
    <t>31090</t>
  </si>
  <si>
    <t>Obchodné meno (názov) účtovnej jednotky</t>
  </si>
  <si>
    <t>Sídlo účtovnej jednotky, ulica a číslo</t>
  </si>
  <si>
    <t>PSČ</t>
  </si>
  <si>
    <t>Obec</t>
  </si>
  <si>
    <t>Telefónne číslo</t>
  </si>
  <si>
    <t>Faxové číslo</t>
  </si>
  <si>
    <t>E-mailová adresa</t>
  </si>
  <si>
    <t>Zostavená dňa:</t>
  </si>
  <si>
    <t>Schválená dňa:</t>
  </si>
  <si>
    <t>Účtovná závierka ku dňu :</t>
  </si>
  <si>
    <t>Označenie obchodného registra a číslo zápisu obchodnej spoločnosti</t>
  </si>
  <si>
    <t>Úč POD 3-01</t>
  </si>
  <si>
    <t xml:space="preserve">            </t>
  </si>
  <si>
    <t>x</t>
  </si>
  <si>
    <t>0</t>
  </si>
  <si>
    <t>1</t>
  </si>
  <si>
    <t>2</t>
  </si>
  <si>
    <t>)</t>
  </si>
  <si>
    <t>.</t>
  </si>
  <si>
    <t>UCETSYNT</t>
  </si>
  <si>
    <t>NAZOVUCT</t>
  </si>
  <si>
    <t>POCSTAV</t>
  </si>
  <si>
    <t>MD</t>
  </si>
  <si>
    <t>DAL</t>
  </si>
  <si>
    <t>ZOSTATOK</t>
  </si>
  <si>
    <t>Účtová trieda  0 – Dlhodobý majetok</t>
  </si>
  <si>
    <t>Nastavte si analytiku v liste ANALYTIKAVUJ, pretože niektoré účty sa vo výkazoch opakujú</t>
  </si>
  <si>
    <t>Účtová trieda 1 -Zásoby</t>
  </si>
  <si>
    <t xml:space="preserve">Účtová trieda 2 - Finančné účty </t>
  </si>
  <si>
    <t>Účtová trieda 3 - Zúčtovacie vzťahy</t>
  </si>
  <si>
    <t>Účtová trieda 4 - Kapitálové účty a dlhodobé záväzky</t>
  </si>
  <si>
    <t>Účtová trieda 5 - Náklady</t>
  </si>
  <si>
    <t>Účtová trieda 6 - Výnosy</t>
  </si>
  <si>
    <t>0-6</t>
  </si>
  <si>
    <t>Slovenský jazyk</t>
  </si>
  <si>
    <t>Vyplňujete len biele bunky, ostatne excel robí za Vás
ROCNE OBRATY</t>
  </si>
  <si>
    <t>KONECNY STAV</t>
  </si>
  <si>
    <t>SUM</t>
  </si>
  <si>
    <t>013</t>
  </si>
  <si>
    <t>022</t>
  </si>
  <si>
    <t>041</t>
  </si>
  <si>
    <t>042</t>
  </si>
  <si>
    <t>073</t>
  </si>
  <si>
    <t>082</t>
  </si>
  <si>
    <t>111</t>
  </si>
  <si>
    <t>112</t>
  </si>
  <si>
    <t>121</t>
  </si>
  <si>
    <t>123</t>
  </si>
  <si>
    <t>211</t>
  </si>
  <si>
    <t>213</t>
  </si>
  <si>
    <t>221</t>
  </si>
  <si>
    <t>261</t>
  </si>
  <si>
    <t>311</t>
  </si>
  <si>
    <t>314</t>
  </si>
  <si>
    <t>315</t>
  </si>
  <si>
    <t>321</t>
  </si>
  <si>
    <t>323</t>
  </si>
  <si>
    <t>324</t>
  </si>
  <si>
    <t>325</t>
  </si>
  <si>
    <t>326</t>
  </si>
  <si>
    <t>331</t>
  </si>
  <si>
    <t>336</t>
  </si>
  <si>
    <t>341</t>
  </si>
  <si>
    <t>342</t>
  </si>
  <si>
    <t>343</t>
  </si>
  <si>
    <t>345</t>
  </si>
  <si>
    <t>365</t>
  </si>
  <si>
    <t>378</t>
  </si>
  <si>
    <t>379</t>
  </si>
  <si>
    <t>381</t>
  </si>
  <si>
    <t>411</t>
  </si>
  <si>
    <t>421</t>
  </si>
  <si>
    <t>428</t>
  </si>
  <si>
    <t>431</t>
  </si>
  <si>
    <t>472</t>
  </si>
  <si>
    <t>474</t>
  </si>
  <si>
    <t>481</t>
  </si>
  <si>
    <t>501</t>
  </si>
  <si>
    <t>502</t>
  </si>
  <si>
    <t>503</t>
  </si>
  <si>
    <t>511</t>
  </si>
  <si>
    <t>512</t>
  </si>
  <si>
    <t>513</t>
  </si>
  <si>
    <t>518</t>
  </si>
  <si>
    <t>521</t>
  </si>
  <si>
    <t>524</t>
  </si>
  <si>
    <t>527</t>
  </si>
  <si>
    <t>531</t>
  </si>
  <si>
    <t>538</t>
  </si>
  <si>
    <t>541</t>
  </si>
  <si>
    <t>543</t>
  </si>
  <si>
    <t>544</t>
  </si>
  <si>
    <t>545</t>
  </si>
  <si>
    <t>548</t>
  </si>
  <si>
    <t>551</t>
  </si>
  <si>
    <t>562</t>
  </si>
  <si>
    <t>563</t>
  </si>
  <si>
    <t>568</t>
  </si>
  <si>
    <t>591</t>
  </si>
  <si>
    <t>592</t>
  </si>
  <si>
    <t>601</t>
  </si>
  <si>
    <t>602</t>
  </si>
  <si>
    <t>611</t>
  </si>
  <si>
    <t>613</t>
  </si>
  <si>
    <t>641</t>
  </si>
  <si>
    <t>644</t>
  </si>
  <si>
    <t>648</t>
  </si>
  <si>
    <t>662</t>
  </si>
  <si>
    <t>668</t>
  </si>
  <si>
    <t>Anglický jazyk</t>
  </si>
  <si>
    <t>Nemecký jazyk</t>
  </si>
  <si>
    <t>Účtová trieda 0 – Dlhodobý majetok</t>
  </si>
  <si>
    <t>Účtová trieda 1 - Zásoby</t>
  </si>
  <si>
    <t>ROCNE OBRATY</t>
  </si>
  <si>
    <t>PS MD</t>
  </si>
  <si>
    <t>PS DAL</t>
  </si>
  <si>
    <t>PS SUM</t>
  </si>
  <si>
    <t>ROK MD</t>
  </si>
  <si>
    <t>ROK DAL</t>
  </si>
  <si>
    <t>335</t>
  </si>
  <si>
    <t>429</t>
  </si>
  <si>
    <t>604</t>
  </si>
  <si>
    <t>642</t>
  </si>
  <si>
    <t>Číslo účtu</t>
  </si>
  <si>
    <t>Názov</t>
  </si>
  <si>
    <t>0 - Dlhodobý majetok</t>
  </si>
  <si>
    <t>010</t>
  </si>
  <si>
    <t xml:space="preserve">Dlhodobý nehmotný majetok </t>
  </si>
  <si>
    <t xml:space="preserve">Aktíva </t>
  </si>
  <si>
    <t xml:space="preserve">Súvahový </t>
  </si>
  <si>
    <t>012</t>
  </si>
  <si>
    <t>Capitalized development costs</t>
  </si>
  <si>
    <t xml:space="preserve">Aktivované náklady na vývoj </t>
  </si>
  <si>
    <t>Aktivierte Entwicklungskosten</t>
  </si>
  <si>
    <t>Software</t>
  </si>
  <si>
    <t xml:space="preserve">Software </t>
  </si>
  <si>
    <t>014</t>
  </si>
  <si>
    <t>Valuable rights</t>
  </si>
  <si>
    <t xml:space="preserve">Oceniteľné práva </t>
  </si>
  <si>
    <t>Bewertbare Rechte</t>
  </si>
  <si>
    <t>015</t>
  </si>
  <si>
    <t>Goodwill</t>
  </si>
  <si>
    <t xml:space="preserve">Goodwill </t>
  </si>
  <si>
    <t>019</t>
  </si>
  <si>
    <t>Other non-current intangible assets</t>
  </si>
  <si>
    <t xml:space="preserve">Ostatný dlhodobý nehmotný majetok </t>
  </si>
  <si>
    <t>Sonstiges langfristiges immaterielles Eigentum</t>
  </si>
  <si>
    <t>020</t>
  </si>
  <si>
    <t/>
  </si>
  <si>
    <t xml:space="preserve">Dlhodobý hmotný majetok - odpisovaný </t>
  </si>
  <si>
    <t>021</t>
  </si>
  <si>
    <t>Buildings, halls and construction</t>
  </si>
  <si>
    <t xml:space="preserve">Stavby </t>
  </si>
  <si>
    <t>Bauten</t>
  </si>
  <si>
    <t>Edifici, fabbriac. e costruz.</t>
  </si>
  <si>
    <t>Individual movable assets and sets of movable assets</t>
  </si>
  <si>
    <t xml:space="preserve">Samostatné hnuteľné veci a súbory hnuteľných vecí </t>
  </si>
  <si>
    <t>Eigenständige Mobilien und Mobilienkomplexe</t>
  </si>
  <si>
    <t>Impianti, macchinari ed attrez.</t>
  </si>
  <si>
    <t>025</t>
  </si>
  <si>
    <t>Perennial crops</t>
  </si>
  <si>
    <t xml:space="preserve">Pestovateľské celky trvalých porastov </t>
  </si>
  <si>
    <t>Anbaukomplexe der Dauerkulturen</t>
  </si>
  <si>
    <t>026</t>
  </si>
  <si>
    <t>Livestock</t>
  </si>
  <si>
    <t xml:space="preserve">Základné stádo a ťažné zvieratá </t>
  </si>
  <si>
    <t>Grundherde und Lasttiere</t>
  </si>
  <si>
    <t>029</t>
  </si>
  <si>
    <t>Other property, plant and equipment</t>
  </si>
  <si>
    <t xml:space="preserve">Ostatný dlhodobý hmotný majetok </t>
  </si>
  <si>
    <t>Sonstiges langfristiges materielles Eigentum</t>
  </si>
  <si>
    <t>030</t>
  </si>
  <si>
    <t xml:space="preserve">Dlhodobý hmotný majetok - neodpisovaný </t>
  </si>
  <si>
    <t>031</t>
  </si>
  <si>
    <t>Land</t>
  </si>
  <si>
    <t xml:space="preserve">Pozemky </t>
  </si>
  <si>
    <t>Grundstücke</t>
  </si>
  <si>
    <t>Terreni</t>
  </si>
  <si>
    <t>032</t>
  </si>
  <si>
    <t>Work of art</t>
  </si>
  <si>
    <t xml:space="preserve">Umelecké diela a zbierky </t>
  </si>
  <si>
    <t>Kunstwerke und Sammlungen</t>
  </si>
  <si>
    <t>040</t>
  </si>
  <si>
    <t xml:space="preserve">Obstaranie dlhodobého majetku </t>
  </si>
  <si>
    <t>Acquisition of non-current intangible</t>
  </si>
  <si>
    <t xml:space="preserve">Obstaranie dlhodobého nehmotného majetku </t>
  </si>
  <si>
    <t>Acquisition of property, plant and equipment</t>
  </si>
  <si>
    <t xml:space="preserve">Obstaranie dlhodobého hmotného majetku </t>
  </si>
  <si>
    <t>Anlagen im Bau (Langfrist.mat..Anlag.)</t>
  </si>
  <si>
    <t>Immob. mater. in corso dacqui</t>
  </si>
  <si>
    <t>043</t>
  </si>
  <si>
    <t>Acquisition of non-current financial assets</t>
  </si>
  <si>
    <t xml:space="preserve">Obstaranie dlhodobého finančného majetku </t>
  </si>
  <si>
    <t>Beschaffung von langfristigem Finanzvermögen</t>
  </si>
  <si>
    <t>050</t>
  </si>
  <si>
    <t xml:space="preserve">Poskytnuté preddavky na dlhodobý majetok </t>
  </si>
  <si>
    <t>051</t>
  </si>
  <si>
    <t>Advance payments made for non-current intangible assets</t>
  </si>
  <si>
    <t xml:space="preserve">Poskytnuté preddavky na dlhodobý nehmotný majetok </t>
  </si>
  <si>
    <t>Geleistete Anzahlungen für langfristiges immaterielles Eigentum</t>
  </si>
  <si>
    <t>052</t>
  </si>
  <si>
    <t>Advance payments made for property, plant advanand equipment</t>
  </si>
  <si>
    <t xml:space="preserve">Poskytnuté preddavky na dlhodobý hmotný majetok </t>
  </si>
  <si>
    <t>Geleistete Anzahlungen für langfristiges materielles Eigentum</t>
  </si>
  <si>
    <t>053</t>
  </si>
  <si>
    <t>Advance payments made for non-current financial assets</t>
  </si>
  <si>
    <t xml:space="preserve">Poskytnuté preddavky na dlhodobý finančný majetok </t>
  </si>
  <si>
    <t>Geleistete Anzahlungen für langfristiges Finanzvermögen</t>
  </si>
  <si>
    <t>060</t>
  </si>
  <si>
    <t xml:space="preserve">Dlhodobý finančný majetok </t>
  </si>
  <si>
    <t>061</t>
  </si>
  <si>
    <t>Shares and ownership interests in a subsidiary</t>
  </si>
  <si>
    <t xml:space="preserve">Podielové cenné papiere a podiely v dcérskej účtovnej jednotke </t>
  </si>
  <si>
    <t>Beteiligungspapiere und Anteile in gesteuerter Person</t>
  </si>
  <si>
    <t>062</t>
  </si>
  <si>
    <t>Shares and ownership interests with significant influence ov</t>
  </si>
  <si>
    <t xml:space="preserve">Podielové cenné papiere a podiely v podnikoch s podstatným vplyvom </t>
  </si>
  <si>
    <t>Beteiligungspap. und Anteile in der Gesellsch. mit wesentlich. Einfluß</t>
  </si>
  <si>
    <t>063</t>
  </si>
  <si>
    <t>Other long-term shares and ownership interests</t>
  </si>
  <si>
    <t xml:space="preserve">Realizovateľné cenné papiere a podiely </t>
  </si>
  <si>
    <t>Realisierbare Wertpapiere und Anteile</t>
  </si>
  <si>
    <t>065</t>
  </si>
  <si>
    <t>Long term debt shares till maturity day</t>
  </si>
  <si>
    <t xml:space="preserve">Dlhové cenné papiere držané do splatnosti </t>
  </si>
  <si>
    <t>Schuldwertpapiere gehalten zur Verfallszeit</t>
  </si>
  <si>
    <t>066</t>
  </si>
  <si>
    <t>Intercompany loans</t>
  </si>
  <si>
    <t xml:space="preserve"> Pôžičky účtovnej jednotke v rámci podielovej účasti</t>
  </si>
  <si>
    <t>Anleihen der Rechnungseinheit in konzolidierter Ganzheit</t>
  </si>
  <si>
    <t>067</t>
  </si>
  <si>
    <t>Other non-current loans</t>
  </si>
  <si>
    <t xml:space="preserve">Ostatné pôžičky </t>
  </si>
  <si>
    <t>Sonstige Anleihen</t>
  </si>
  <si>
    <t>069</t>
  </si>
  <si>
    <t>Other non-current financial assets</t>
  </si>
  <si>
    <t xml:space="preserve">Ostatný dlhodobý finančný majetok </t>
  </si>
  <si>
    <t>Sonstiges langfristiges Finanzvermögen</t>
  </si>
  <si>
    <t>070</t>
  </si>
  <si>
    <t xml:space="preserve">Oprávky k dlhodobému nehmotnému majetku </t>
  </si>
  <si>
    <t xml:space="preserve">Pasíva </t>
  </si>
  <si>
    <t>072</t>
  </si>
  <si>
    <t>Accumulated amortization, capitalized development costs</t>
  </si>
  <si>
    <t xml:space="preserve">Oprávky k aktivovaným nákladom na vývoj </t>
  </si>
  <si>
    <t>Berichtigungen zu aktivierten Entwicklungskosten</t>
  </si>
  <si>
    <t>Accumulated amortization, software</t>
  </si>
  <si>
    <t xml:space="preserve">Oprávky k softwaru </t>
  </si>
  <si>
    <t>Berichtigungen zum Software</t>
  </si>
  <si>
    <t>074</t>
  </si>
  <si>
    <t>Accumulated amortization, valuable rights</t>
  </si>
  <si>
    <t xml:space="preserve">Oprávky k oceniteľným právam </t>
  </si>
  <si>
    <t>Berichtigungen zu bewertbaren Rechten</t>
  </si>
  <si>
    <t>075</t>
  </si>
  <si>
    <t>Accumulated amortization, goodwill</t>
  </si>
  <si>
    <t xml:space="preserve">Oprávky ku goodwillu </t>
  </si>
  <si>
    <t>Berichtigungen zum Goodwill</t>
  </si>
  <si>
    <t>079</t>
  </si>
  <si>
    <t>Accumulated amortization, other non-current intangible asse</t>
  </si>
  <si>
    <t xml:space="preserve">Oprávky k ostatnému dlhodobému nehmotnému majetku </t>
  </si>
  <si>
    <t>Berichtigungen zu sonstigem langfristigem immateriellem Eigentum</t>
  </si>
  <si>
    <t>080</t>
  </si>
  <si>
    <t xml:space="preserve">Oprávky k dlhodobému hmotnému majetku </t>
  </si>
  <si>
    <t>081</t>
  </si>
  <si>
    <t>Accumulated depreciation, buildings</t>
  </si>
  <si>
    <t xml:space="preserve">Oprávky k stavbám </t>
  </si>
  <si>
    <t>Berichtigungen zu Bauten</t>
  </si>
  <si>
    <t>Ammort. edifici, fabricate ...</t>
  </si>
  <si>
    <t>Accumulated depreciation, individual movable assets and sets</t>
  </si>
  <si>
    <t xml:space="preserve">Oprávky k samostatným hnuteľným veciam a k súboru hnuteľných vecí </t>
  </si>
  <si>
    <t>Berichtigungen zu eigenständigen Mobilien und zum Mobilienkomplex</t>
  </si>
  <si>
    <t>085</t>
  </si>
  <si>
    <t>Accumulated depreciation, perennial crops</t>
  </si>
  <si>
    <t xml:space="preserve">Oprávky k pestovateľkým celkom trvalých porastov </t>
  </si>
  <si>
    <t>Berichtigungen zu Anbaukomplexen der Dauerkulturen</t>
  </si>
  <si>
    <t>086</t>
  </si>
  <si>
    <t>Accumulated depreciation, livestock</t>
  </si>
  <si>
    <t xml:space="preserve">Oprávky k základnému stádu a ťažným zvieratám </t>
  </si>
  <si>
    <t>Berichtigungen zur Grundherde und zu Lasttieren</t>
  </si>
  <si>
    <t>089</t>
  </si>
  <si>
    <t>Accumulated depreciation, other property, plant and equipmen</t>
  </si>
  <si>
    <t xml:space="preserve">Oprávky k ostatnému dlhodobému hmotnému majetku </t>
  </si>
  <si>
    <t>Berichtigungen zu sonstigem langfristigem materiellem Eigentum</t>
  </si>
  <si>
    <t>090</t>
  </si>
  <si>
    <t xml:space="preserve">Opravné položky k dlhodobému majetku </t>
  </si>
  <si>
    <t>091</t>
  </si>
  <si>
    <t>Value adjustment to non current intangible assets</t>
  </si>
  <si>
    <t xml:space="preserve">Opravné položky k dlhodobému nehmotnému majetku </t>
  </si>
  <si>
    <t>Berichtigungsposten zu langfristigem immateriellem Eigentum</t>
  </si>
  <si>
    <t>092</t>
  </si>
  <si>
    <t>Value adjustment to tangible fixed assets</t>
  </si>
  <si>
    <t xml:space="preserve">Opravné položky k dlhodobému hmotnému majetku </t>
  </si>
  <si>
    <t>Berichtigungsposten zu langfristigem materiellem Eigentum</t>
  </si>
  <si>
    <t>093</t>
  </si>
  <si>
    <t>Value adjustment to acquisition of non-current intangible as</t>
  </si>
  <si>
    <t xml:space="preserve">Opravné položky k nedokončenému dlhodobému nehmotnému majetku </t>
  </si>
  <si>
    <t>Berichtigungspost. zu unvollendet. langfristig. immateriell. Eigent.</t>
  </si>
  <si>
    <t>094</t>
  </si>
  <si>
    <t>Value adjustment to acquisition of non-current tangible asse</t>
  </si>
  <si>
    <t xml:space="preserve">Opravné položky k nedokončenému dlhodobému hmotnému majetku </t>
  </si>
  <si>
    <t>Berichtigungspost. zu unvollendet. langfristig. materiell. Eigent.</t>
  </si>
  <si>
    <t>095</t>
  </si>
  <si>
    <t>Value adjustment to advance payments made for non-current in</t>
  </si>
  <si>
    <t xml:space="preserve">Opravné položky k poskytnutým preddavkom na dlhodobý majetok </t>
  </si>
  <si>
    <t>Berichtigungspost. zu geleistet. Anzahlungen für langfristig. Eigent.</t>
  </si>
  <si>
    <t>096</t>
  </si>
  <si>
    <t>Value adjustment to advance payments made for non-current ta</t>
  </si>
  <si>
    <t xml:space="preserve">Opravné položky k dlhodobému finančnému majetku </t>
  </si>
  <si>
    <t>Berichtigungsposten zu langfristigem Finanzvermögen</t>
  </si>
  <si>
    <t>097</t>
  </si>
  <si>
    <t>Value adjustment to acquired assets</t>
  </si>
  <si>
    <t xml:space="preserve">Opravné položky k nadobudnutému majetku </t>
  </si>
  <si>
    <t>Berichtigungsposten zu erworbenem Eigentum</t>
  </si>
  <si>
    <t>098</t>
  </si>
  <si>
    <t>Accumulated depreciaiton to value adjustment to acquiered as</t>
  </si>
  <si>
    <t xml:space="preserve">Oprávky k opravnej položke k nadobudnutému majetku </t>
  </si>
  <si>
    <t>Berichtigungen zum Berichtigungsposten zu erworbenem Eigentum</t>
  </si>
  <si>
    <t>1 - zásoby</t>
  </si>
  <si>
    <t>110</t>
  </si>
  <si>
    <t xml:space="preserve">Materiál </t>
  </si>
  <si>
    <t>Acquisition of raw material</t>
  </si>
  <si>
    <t xml:space="preserve">Obstaranie materiálu </t>
  </si>
  <si>
    <t>Materialbeschaffung</t>
  </si>
  <si>
    <t>Raw material on stock</t>
  </si>
  <si>
    <t xml:space="preserve">Materiál na sklade </t>
  </si>
  <si>
    <t>Material auf Lager</t>
  </si>
  <si>
    <t>119</t>
  </si>
  <si>
    <t>Material in transit</t>
  </si>
  <si>
    <t xml:space="preserve">Materiál na ceste </t>
  </si>
  <si>
    <t>Material unterwegs</t>
  </si>
  <si>
    <t>120</t>
  </si>
  <si>
    <t xml:space="preserve">Zásoby vlastnej výroby </t>
  </si>
  <si>
    <t>Work in progress</t>
  </si>
  <si>
    <t xml:space="preserve">Nedokončená výroba </t>
  </si>
  <si>
    <t>Unvollendete Produktion</t>
  </si>
  <si>
    <t>122</t>
  </si>
  <si>
    <t>Semi-finished products</t>
  </si>
  <si>
    <t xml:space="preserve">Polotovary vlastnej výroby </t>
  </si>
  <si>
    <t>Halbfabrikate eigener Produktion</t>
  </si>
  <si>
    <t>Finished goods</t>
  </si>
  <si>
    <t xml:space="preserve">Výrobky </t>
  </si>
  <si>
    <t>Erzeugnisse</t>
  </si>
  <si>
    <t>124</t>
  </si>
  <si>
    <t>Animals</t>
  </si>
  <si>
    <t xml:space="preserve">Zvieratá </t>
  </si>
  <si>
    <t>Tiere</t>
  </si>
  <si>
    <t>130</t>
  </si>
  <si>
    <t xml:space="preserve">Tovar </t>
  </si>
  <si>
    <t>131</t>
  </si>
  <si>
    <t>Acqusition of merchandise</t>
  </si>
  <si>
    <t xml:space="preserve">Obstaranie tovaru </t>
  </si>
  <si>
    <t>Warenbeschaffung</t>
  </si>
  <si>
    <t>132</t>
  </si>
  <si>
    <t>Merchandise</t>
  </si>
  <si>
    <t xml:space="preserve">Tovar na sklade a v predajniach </t>
  </si>
  <si>
    <t>Waren auf Lager und auf Laden</t>
  </si>
  <si>
    <t>133</t>
  </si>
  <si>
    <t xml:space="preserve">Nehnuteľnosti na predaj </t>
  </si>
  <si>
    <t>Immobilie zum Verkauf</t>
  </si>
  <si>
    <t>139</t>
  </si>
  <si>
    <t>Merchandise in transit</t>
  </si>
  <si>
    <t xml:space="preserve">Tovar na ceste </t>
  </si>
  <si>
    <t>Waren unterwegs</t>
  </si>
  <si>
    <t>190</t>
  </si>
  <si>
    <t xml:space="preserve">Opravné položky k zásobám </t>
  </si>
  <si>
    <t>191</t>
  </si>
  <si>
    <t>Value adjustment to raw material on stock</t>
  </si>
  <si>
    <t xml:space="preserve">Opravné položky k materiálu </t>
  </si>
  <si>
    <t>Berichtigungsposten zu Material</t>
  </si>
  <si>
    <t>192</t>
  </si>
  <si>
    <t>Value adjustment to work in progress</t>
  </si>
  <si>
    <t xml:space="preserve">Opravné položky k nedokončenej výrobe </t>
  </si>
  <si>
    <t>Berichtigungsposten zu unvollendeter Produktion</t>
  </si>
  <si>
    <t>193</t>
  </si>
  <si>
    <t>Value adjustment to semi-finished products</t>
  </si>
  <si>
    <t xml:space="preserve">Opravné položky k polotovarom vlastnej výroby </t>
  </si>
  <si>
    <t>Berichtigungsposten zu Halbfabrikaten eigener Produktion</t>
  </si>
  <si>
    <t>194</t>
  </si>
  <si>
    <t>Value adjustment to finished goods</t>
  </si>
  <si>
    <t xml:space="preserve">Opravné položky k výrobkom </t>
  </si>
  <si>
    <t>Berichtigungsposten zu Erzeugnissen</t>
  </si>
  <si>
    <t>195</t>
  </si>
  <si>
    <t>Value adjustment to animals</t>
  </si>
  <si>
    <t xml:space="preserve">Opravné položky k zvieratám </t>
  </si>
  <si>
    <t>Berichtigungsposten zu Tieren</t>
  </si>
  <si>
    <t>196</t>
  </si>
  <si>
    <t>Value adjustment to merchandise</t>
  </si>
  <si>
    <t xml:space="preserve">Opravné položky k tovaru </t>
  </si>
  <si>
    <t>Berichtigungsposten zur Ware</t>
  </si>
  <si>
    <t>2 - Finančné účty</t>
  </si>
  <si>
    <t>210</t>
  </si>
  <si>
    <t xml:space="preserve">Peniaze </t>
  </si>
  <si>
    <t>Cash on hand</t>
  </si>
  <si>
    <t xml:space="preserve">Pokladnica </t>
  </si>
  <si>
    <t>Kasse</t>
  </si>
  <si>
    <t>Postal and other stationary</t>
  </si>
  <si>
    <t xml:space="preserve">Ceniny </t>
  </si>
  <si>
    <t>Werte</t>
  </si>
  <si>
    <t>220</t>
  </si>
  <si>
    <t xml:space="preserve">Účty v bankách </t>
  </si>
  <si>
    <t>Bank accounts</t>
  </si>
  <si>
    <t xml:space="preserve">Bankové účty </t>
  </si>
  <si>
    <t>Bankkonten</t>
  </si>
  <si>
    <t>230</t>
  </si>
  <si>
    <t xml:space="preserve">Bežné bankové úvery </t>
  </si>
  <si>
    <t>231</t>
  </si>
  <si>
    <t>Current bank loans</t>
  </si>
  <si>
    <t xml:space="preserve">Krátkodobé bankové úvery </t>
  </si>
  <si>
    <t>Kurzfristige Bankkredite</t>
  </si>
  <si>
    <t>232</t>
  </si>
  <si>
    <t>Discount bank loans</t>
  </si>
  <si>
    <t xml:space="preserve">Eskontné úvery </t>
  </si>
  <si>
    <t>Eskontkredite</t>
  </si>
  <si>
    <t>240</t>
  </si>
  <si>
    <t xml:space="preserve">Iné krátkodobé finančné výpomoci </t>
  </si>
  <si>
    <t>241</t>
  </si>
  <si>
    <t>Short- term issued bonds</t>
  </si>
  <si>
    <t xml:space="preserve">Vydané krátkodobé dlhopisy </t>
  </si>
  <si>
    <t>Emittierte kurzfristige Schuldscheine</t>
  </si>
  <si>
    <t>249</t>
  </si>
  <si>
    <t>Other short term financial loans</t>
  </si>
  <si>
    <t xml:space="preserve">Ostatné krátkodobé finančné výpomoci </t>
  </si>
  <si>
    <t>Sonstige kurzfristige Finanzaushilfen</t>
  </si>
  <si>
    <t>250</t>
  </si>
  <si>
    <t xml:space="preserve">Krátkodobý finančný majetok </t>
  </si>
  <si>
    <t>251</t>
  </si>
  <si>
    <t>Property shares for dealing</t>
  </si>
  <si>
    <t xml:space="preserve">Majetkové cenné papiere na obchodovanie </t>
  </si>
  <si>
    <t>Handelsfähige Besitzwertpapiere</t>
  </si>
  <si>
    <t>252</t>
  </si>
  <si>
    <t>Own shares and ownership interests</t>
  </si>
  <si>
    <t xml:space="preserve">Vlastné akcie a vlastné obchodné podiely </t>
  </si>
  <si>
    <t>Eigenaktien und eigene Handelsanteile</t>
  </si>
  <si>
    <t>253</t>
  </si>
  <si>
    <t>Debt shares for dealing</t>
  </si>
  <si>
    <t xml:space="preserve">Dlhové cenné papiere na obchodovanie </t>
  </si>
  <si>
    <t>Handelsfähige Schuldwertpapiere</t>
  </si>
  <si>
    <t>255</t>
  </si>
  <si>
    <t>Own bonds</t>
  </si>
  <si>
    <t xml:space="preserve">Vlastné dlhopisy </t>
  </si>
  <si>
    <t>Eigene Schuldscheine</t>
  </si>
  <si>
    <t>256</t>
  </si>
  <si>
    <t>Debt shares with maturity day up to 1 year</t>
  </si>
  <si>
    <t xml:space="preserve">Dlhové cenné papiere so splatnosťou do jedného roka držané do splatnosti </t>
  </si>
  <si>
    <t>Schuldwertpapiere mit der Verfallszeit bis eines Jahres</t>
  </si>
  <si>
    <t>257</t>
  </si>
  <si>
    <t>Other short term shares</t>
  </si>
  <si>
    <t xml:space="preserve">Ostatné realizovateľné cenné papiere </t>
  </si>
  <si>
    <t>Sonstige realisierbare Wertpapiere</t>
  </si>
  <si>
    <t>259</t>
  </si>
  <si>
    <t>Acquisition of current financial assets</t>
  </si>
  <si>
    <t xml:space="preserve">Obstaranie krátkodobého finančného majetku </t>
  </si>
  <si>
    <t>Beschaffung von kurzfristigem Finanzvermögen</t>
  </si>
  <si>
    <t>260</t>
  </si>
  <si>
    <t xml:space="preserve">Prevody medzi finančnými účtami </t>
  </si>
  <si>
    <t>Cash in transit</t>
  </si>
  <si>
    <t xml:space="preserve">Peniaze na ceste </t>
  </si>
  <si>
    <t>Geld unterwegs</t>
  </si>
  <si>
    <t>290</t>
  </si>
  <si>
    <t xml:space="preserve">Opravné položky ku krátkodobému finančnému majetku </t>
  </si>
  <si>
    <t>291</t>
  </si>
  <si>
    <t>Value adjustment to current financial assets</t>
  </si>
  <si>
    <t>Berichtigungsposten zu kurzfristigem Finanzvermögen</t>
  </si>
  <si>
    <t>3 - Zúčtovacie vzťahy</t>
  </si>
  <si>
    <t>310</t>
  </si>
  <si>
    <t xml:space="preserve">Pohľadávky </t>
  </si>
  <si>
    <t>Trade receivables</t>
  </si>
  <si>
    <t xml:space="preserve">Odberatelia </t>
  </si>
  <si>
    <t>Abnehmer</t>
  </si>
  <si>
    <t>312</t>
  </si>
  <si>
    <t>Bills of exchange receivable</t>
  </si>
  <si>
    <t xml:space="preserve">Zmenky na inkaso </t>
  </si>
  <si>
    <t>Inkassowechsel</t>
  </si>
  <si>
    <t>313</t>
  </si>
  <si>
    <t>Receivable from bills discounted</t>
  </si>
  <si>
    <t xml:space="preserve">Pohľadávky za eskontované cenné papiere </t>
  </si>
  <si>
    <t>Forderungen für diskontierte Wertpapiere</t>
  </si>
  <si>
    <t>Advances paid</t>
  </si>
  <si>
    <t xml:space="preserve">Poskytnuté preddavky </t>
  </si>
  <si>
    <t>Geleistete Anzahlungen</t>
  </si>
  <si>
    <t>Other trade receivables</t>
  </si>
  <si>
    <t xml:space="preserve">Ostatné pohľadávky </t>
  </si>
  <si>
    <t>Sonstige Forderungen</t>
  </si>
  <si>
    <t>316</t>
  </si>
  <si>
    <t>Contract net value</t>
  </si>
  <si>
    <t xml:space="preserve">Čistá hodnota zákazky </t>
  </si>
  <si>
    <t>Nettowert des Vertrags</t>
  </si>
  <si>
    <t>320</t>
  </si>
  <si>
    <t xml:space="preserve">Záväzky </t>
  </si>
  <si>
    <t>Trade liabilities</t>
  </si>
  <si>
    <t xml:space="preserve">Dodávatelia </t>
  </si>
  <si>
    <t>Lieferanten</t>
  </si>
  <si>
    <t>322</t>
  </si>
  <si>
    <t>Bills of exchange payable</t>
  </si>
  <si>
    <t xml:space="preserve">Zmenky na úhradu </t>
  </si>
  <si>
    <t>Vergütungswechsel</t>
  </si>
  <si>
    <t>Short-term provisions</t>
  </si>
  <si>
    <t xml:space="preserve">Krátkodobé rezervy </t>
  </si>
  <si>
    <t>Kurzfristige Reserven</t>
  </si>
  <si>
    <t>Advances received</t>
  </si>
  <si>
    <t xml:space="preserve">Prijaté preddavky </t>
  </si>
  <si>
    <t>Angenommene Anzahlungen</t>
  </si>
  <si>
    <t>Other trade paybles</t>
  </si>
  <si>
    <t xml:space="preserve">Ostatné záväzky </t>
  </si>
  <si>
    <t>Unbilled supplies</t>
  </si>
  <si>
    <t xml:space="preserve">Nevyfaktúrované dodávky </t>
  </si>
  <si>
    <t>330</t>
  </si>
  <si>
    <t xml:space="preserve">Zúčtovanie so zamestnancami a orgánmi sociálneho poistenia a zdravotného poistenia </t>
  </si>
  <si>
    <t>Liabilities to employees</t>
  </si>
  <si>
    <t xml:space="preserve">Zamestnanci </t>
  </si>
  <si>
    <t>Angestellten</t>
  </si>
  <si>
    <t>333</t>
  </si>
  <si>
    <t>Other liabilities to employees</t>
  </si>
  <si>
    <t xml:space="preserve">Ostatné záväzky voči zamestnancom </t>
  </si>
  <si>
    <t>Other receivables from employees</t>
  </si>
  <si>
    <t xml:space="preserve">Pohľadávky voči zamestnancom </t>
  </si>
  <si>
    <t>Forderungen gegenüber den Angestellten</t>
  </si>
  <si>
    <t>Liabilities related to social security (336, 479a)</t>
  </si>
  <si>
    <t xml:space="preserve">Zúčtovanie s orgánmi sociálneho zabezpečenia a zdravotného poistenia </t>
  </si>
  <si>
    <t>Abrechnung mit Behörden der Sozialfürsorge und der Krankversicherung</t>
  </si>
  <si>
    <t>340</t>
  </si>
  <si>
    <t xml:space="preserve">Zúčtovanie daní a dotácií </t>
  </si>
  <si>
    <t>Tax liabilities - corporate income Tax</t>
  </si>
  <si>
    <t xml:space="preserve">Daň z príjmov </t>
  </si>
  <si>
    <t>Einkommensteuer</t>
  </si>
  <si>
    <t>Tax liabilities - income Tax</t>
  </si>
  <si>
    <t xml:space="preserve">Ostatné priame dane </t>
  </si>
  <si>
    <t>Sonstige direkte Steuern</t>
  </si>
  <si>
    <t>Tax liabilities - value added tax</t>
  </si>
  <si>
    <t xml:space="preserve">Daň z pridanej hodnoty </t>
  </si>
  <si>
    <t>Mehrwertsteuer</t>
  </si>
  <si>
    <t>Other tax liabilities and fees</t>
  </si>
  <si>
    <t xml:space="preserve">Ostatné dane a poplatky </t>
  </si>
  <si>
    <t>Sonstige Steuern und Gebühren</t>
  </si>
  <si>
    <t>IVA</t>
  </si>
  <si>
    <t>346</t>
  </si>
  <si>
    <t>Subsidies from national budget</t>
  </si>
  <si>
    <t xml:space="preserve">Dotácie zo štátneho rozpočtu </t>
  </si>
  <si>
    <t>Haushaltzuschüsse</t>
  </si>
  <si>
    <t>347</t>
  </si>
  <si>
    <t xml:space="preserve">Ostatné dotácie </t>
  </si>
  <si>
    <t>Sonstige Dotationen</t>
  </si>
  <si>
    <t>350</t>
  </si>
  <si>
    <t xml:space="preserve">Pohľadávky voči spoločníkom a združeniu </t>
  </si>
  <si>
    <t>351</t>
  </si>
  <si>
    <t>Receivables from a subsidiary and a parent</t>
  </si>
  <si>
    <t>Pohľadávky v rámci podielovej účasti</t>
  </si>
  <si>
    <t>Forderungen im Rahmen konzolidierter Ganzheit</t>
  </si>
  <si>
    <t>353</t>
  </si>
  <si>
    <t>Receivables related to unpaid share capital</t>
  </si>
  <si>
    <t xml:space="preserve">Pohľadávky za upísané vlastné imanie </t>
  </si>
  <si>
    <t>Forderungen für gezeichnetes Eigenkapital</t>
  </si>
  <si>
    <t>354</t>
  </si>
  <si>
    <t>Receivables from partnerts and members from the loss settlem</t>
  </si>
  <si>
    <t xml:space="preserve">Pohľadávky voči spoločníkom a členom pri úhrade straty </t>
  </si>
  <si>
    <t>Forderungen gebenüber den Gesellschaftlern gegen die Verlustvergütung</t>
  </si>
  <si>
    <t>355</t>
  </si>
  <si>
    <t>Other receivables from partners and memebrs</t>
  </si>
  <si>
    <t xml:space="preserve">Ostatné pohľadávky voči spoločníkom a členom </t>
  </si>
  <si>
    <t>Sonstige Forderungen gegenüber den Gesellschaftlern</t>
  </si>
  <si>
    <t>358</t>
  </si>
  <si>
    <t>Receivables from the accociates</t>
  </si>
  <si>
    <t xml:space="preserve">Pohľadávky voči účastníkom združenia </t>
  </si>
  <si>
    <t>Forderungen gegenüber den Teilnehmern der Vereinigung</t>
  </si>
  <si>
    <t>360</t>
  </si>
  <si>
    <t xml:space="preserve">Záväzky voči spoločníkom a združeniu </t>
  </si>
  <si>
    <t>361</t>
  </si>
  <si>
    <t>Liabilities to a subsidiary and a parent</t>
  </si>
  <si>
    <t>Záväzky v rámci podielovej účasti</t>
  </si>
  <si>
    <t>Verbindlichkeiten im Rahmen konsolidierter Ganzheit</t>
  </si>
  <si>
    <t>364</t>
  </si>
  <si>
    <t>Liabilities to partners and association</t>
  </si>
  <si>
    <t xml:space="preserve">Záväzky voči spoločníkom a členom pri rozdeľovaní zisku </t>
  </si>
  <si>
    <t>Verbindlichkeit. gegenüber der Gesellschaft gegen die Gewinnverteilung</t>
  </si>
  <si>
    <t>Other liatbilities to parteners and association from distrib</t>
  </si>
  <si>
    <t xml:space="preserve"> Ostatné záväzky voči spoločníkom a členom</t>
  </si>
  <si>
    <t>Sonst. Verbindlichkeit. gegenüber der Gesellschaft und den Mitgliedern</t>
  </si>
  <si>
    <t>Debiti verso soci diversi</t>
  </si>
  <si>
    <t>366</t>
  </si>
  <si>
    <t>Liabilities to partners from payroll</t>
  </si>
  <si>
    <t xml:space="preserve">Záväzky voči spoločníkom a členom zo závislej činnosti </t>
  </si>
  <si>
    <t>Verbindlichkeit.gegenüber Gesells.und Mitgliedern von abhäng.Tätigkeit</t>
  </si>
  <si>
    <t>367</t>
  </si>
  <si>
    <t>Liabilities from unpaid securities</t>
  </si>
  <si>
    <t xml:space="preserve">Záväzky z upísaných nesplatených cenných papierov a vkladov </t>
  </si>
  <si>
    <t>Verbindlichkeiten von gezeichneten ungetilgten Wertpapier. und Anlagen</t>
  </si>
  <si>
    <t>368</t>
  </si>
  <si>
    <t>Liabilities to the partners of association</t>
  </si>
  <si>
    <t xml:space="preserve">Záväzky voči účastníkom združenia </t>
  </si>
  <si>
    <t>Verbindlichkeiten gegenüber den Teilnehmern der Vereinigung</t>
  </si>
  <si>
    <t>370</t>
  </si>
  <si>
    <t xml:space="preserve">Iné pohľadávky a iné záväzky </t>
  </si>
  <si>
    <t>371</t>
  </si>
  <si>
    <t>Receivables from the sale of business</t>
  </si>
  <si>
    <t xml:space="preserve">Pohľadávky z predaja podniku </t>
  </si>
  <si>
    <t>Forderungen von der Betriebsveräußerung</t>
  </si>
  <si>
    <t>372</t>
  </si>
  <si>
    <t>Paybales from the salse of business</t>
  </si>
  <si>
    <t xml:space="preserve">Záväzky z kúpy podniku </t>
  </si>
  <si>
    <t>Verbindlichkeiten vom Unternehmenskauf</t>
  </si>
  <si>
    <t>373</t>
  </si>
  <si>
    <t>Receivables and payables from fisxed futures options</t>
  </si>
  <si>
    <t xml:space="preserve">Pohľadávky a záväzky z pevných termínových operácií </t>
  </si>
  <si>
    <t>Forderungen und Verbindlichkeiten von fixen Termingeschäften</t>
  </si>
  <si>
    <t>374</t>
  </si>
  <si>
    <t>Receivables from rent</t>
  </si>
  <si>
    <t xml:space="preserve">Pohľadávky z nájmu </t>
  </si>
  <si>
    <t>Forderungen aus Miete</t>
  </si>
  <si>
    <t>375</t>
  </si>
  <si>
    <t>Receivables from the issued bonds</t>
  </si>
  <si>
    <t xml:space="preserve">Pohľadávky z vydaných dlhopisov </t>
  </si>
  <si>
    <t>Forderungen aus ausgegebenen Schuldverschreibungen</t>
  </si>
  <si>
    <t>376</t>
  </si>
  <si>
    <t>Purchases options</t>
  </si>
  <si>
    <t xml:space="preserve">Nakúpené opcie </t>
  </si>
  <si>
    <t>Ankaufoptionen</t>
  </si>
  <si>
    <t>377</t>
  </si>
  <si>
    <t>Sold options</t>
  </si>
  <si>
    <t xml:space="preserve">Predané opcie </t>
  </si>
  <si>
    <t>Verkaufsoptionen</t>
  </si>
  <si>
    <t>Other receivables</t>
  </si>
  <si>
    <t xml:space="preserve">Iné pohľadávky </t>
  </si>
  <si>
    <t>Crediti diversi</t>
  </si>
  <si>
    <t>Other liabilities</t>
  </si>
  <si>
    <t xml:space="preserve">Iné záväzky </t>
  </si>
  <si>
    <t>Sonstige Verbindlichkeiten</t>
  </si>
  <si>
    <t>Debiti diversi</t>
  </si>
  <si>
    <t>380</t>
  </si>
  <si>
    <t xml:space="preserve">Časové rozlíšenie nákladov a výnosov </t>
  </si>
  <si>
    <t>Prepaid expenses</t>
  </si>
  <si>
    <t xml:space="preserve">Náklady budúcich období </t>
  </si>
  <si>
    <t>Kosten für künftige Abrechnungszeiträume</t>
  </si>
  <si>
    <t>Risconti attivi</t>
  </si>
  <si>
    <t>382</t>
  </si>
  <si>
    <t>Complex prepaid expenses</t>
  </si>
  <si>
    <t xml:space="preserve">Komplexné náklady budúcich období </t>
  </si>
  <si>
    <t>Komplexkosten für künftige Abrechnungszeiträume</t>
  </si>
  <si>
    <t>383</t>
  </si>
  <si>
    <t>Accrued expenses</t>
  </si>
  <si>
    <t xml:space="preserve">Výdavky budúcich období </t>
  </si>
  <si>
    <t>Ausgaben für künftige Abrechnungszeiträume</t>
  </si>
  <si>
    <t>384</t>
  </si>
  <si>
    <t>Deferred income</t>
  </si>
  <si>
    <t xml:space="preserve">Výnosy budúcich období </t>
  </si>
  <si>
    <t>Erlöse für künftige Abrechnungszeiträume</t>
  </si>
  <si>
    <t>385</t>
  </si>
  <si>
    <t>Accrued income</t>
  </si>
  <si>
    <t xml:space="preserve">Príjmy budúcich období </t>
  </si>
  <si>
    <t>Einnahmen für künftige Abrechnungszeiträume</t>
  </si>
  <si>
    <t>Ratei attivi</t>
  </si>
  <si>
    <t>390</t>
  </si>
  <si>
    <t xml:space="preserve">Opravná položka k zúčtovacím vzťahom a vnútorné zúčtovanie </t>
  </si>
  <si>
    <t>391</t>
  </si>
  <si>
    <t>Value adjustment to accounts receivable</t>
  </si>
  <si>
    <t xml:space="preserve">Opravné položky k pohľadávkam </t>
  </si>
  <si>
    <t>Berichtigungsposten zu Forderungen</t>
  </si>
  <si>
    <t>Fondo svalutazione crediti</t>
  </si>
  <si>
    <t>395</t>
  </si>
  <si>
    <t>Suspense account</t>
  </si>
  <si>
    <t xml:space="preserve">Vnútorné zúčtovanie </t>
  </si>
  <si>
    <t>Innerbetriebliche Verrechnung</t>
  </si>
  <si>
    <t>Allinterno dellunita contabile</t>
  </si>
  <si>
    <t>398</t>
  </si>
  <si>
    <t>Control account, associations</t>
  </si>
  <si>
    <t xml:space="preserve">Spojovací účet pri združení </t>
  </si>
  <si>
    <t>Verbindungskonto bei Körperschaft</t>
  </si>
  <si>
    <t>4 - Kapitálové účty a dlhodobé záväzky</t>
  </si>
  <si>
    <t>410</t>
  </si>
  <si>
    <t xml:space="preserve">Základné imanie a kapitálové fondy </t>
  </si>
  <si>
    <t>Súvahový</t>
  </si>
  <si>
    <t>Share capital</t>
  </si>
  <si>
    <t xml:space="preserve">Základné imanie </t>
  </si>
  <si>
    <t>Grundkapital</t>
  </si>
  <si>
    <t>Capitale sociale</t>
  </si>
  <si>
    <t>412</t>
  </si>
  <si>
    <t>Share premium</t>
  </si>
  <si>
    <t xml:space="preserve">Emisné ážio </t>
  </si>
  <si>
    <t>Emissionsagio</t>
  </si>
  <si>
    <t>413</t>
  </si>
  <si>
    <t>Other capital fund</t>
  </si>
  <si>
    <t xml:space="preserve">Ostatné kapitálové fondy </t>
  </si>
  <si>
    <t>Sonstige Kapitalfonds</t>
  </si>
  <si>
    <t>Fondi di capitale diversi</t>
  </si>
  <si>
    <t>414</t>
  </si>
  <si>
    <t>Valuation differences from revaluation of equity and paybles</t>
  </si>
  <si>
    <t xml:space="preserve">Oceňovacie rozdiely z precenenia majetku a záväzkov </t>
  </si>
  <si>
    <t>Umbewertungsdifferenzen des Vermögens und der Verbindlichkeiten</t>
  </si>
  <si>
    <t>415</t>
  </si>
  <si>
    <t>Valuation differences from revaluation of shares</t>
  </si>
  <si>
    <t xml:space="preserve">Oceňovacie rozdiely z kapitálových účastnín </t>
  </si>
  <si>
    <t>Bewertungsdifferenzen von Kapitalbeteiligungen</t>
  </si>
  <si>
    <t>416</t>
  </si>
  <si>
    <t>Valuation differences from revaluation due to merger</t>
  </si>
  <si>
    <t xml:space="preserve">Oceňovacie rozdiely z precenenia pri zlúčení, splynutí a rozdelení </t>
  </si>
  <si>
    <t>Umbewertungsdifferenzen anläßlich der Verschmelzung und der Teilung</t>
  </si>
  <si>
    <t>417</t>
  </si>
  <si>
    <t xml:space="preserve">Zákonný rezervný fond z kapitálových vkladov </t>
  </si>
  <si>
    <t>Rücklage von Kapitaleinlagen</t>
  </si>
  <si>
    <t>418</t>
  </si>
  <si>
    <t>Indivisible fund from contribution of capital</t>
  </si>
  <si>
    <t xml:space="preserve">Nedeliteľný fond z kapitálových vkladov </t>
  </si>
  <si>
    <t>Unteilbarer Fonds von Kapitaleinlagen</t>
  </si>
  <si>
    <t>419</t>
  </si>
  <si>
    <t>Changes in share capital</t>
  </si>
  <si>
    <t xml:space="preserve">Zmeny základného imania </t>
  </si>
  <si>
    <t>Veränderung des Grundkapitals</t>
  </si>
  <si>
    <t>420</t>
  </si>
  <si>
    <t xml:space="preserve">Fondy tvorené zo zisku a prevedené výsledky hospodárenia </t>
  </si>
  <si>
    <t>Legal reserve fund created from profit</t>
  </si>
  <si>
    <t xml:space="preserve">Zákonný rezervný fond </t>
  </si>
  <si>
    <t>Rücklage</t>
  </si>
  <si>
    <t>Fondo di reserva legale</t>
  </si>
  <si>
    <t>422</t>
  </si>
  <si>
    <t>Non-distributable fund</t>
  </si>
  <si>
    <t xml:space="preserve">Nedeliteľný fond </t>
  </si>
  <si>
    <t>Unteilbarer Fonds</t>
  </si>
  <si>
    <t>423</t>
  </si>
  <si>
    <t>Statutory funds</t>
  </si>
  <si>
    <t xml:space="preserve">Štatutárne fondy </t>
  </si>
  <si>
    <t>Statutarische Fonds</t>
  </si>
  <si>
    <t>427</t>
  </si>
  <si>
    <t>Other funds</t>
  </si>
  <si>
    <t xml:space="preserve">Ostatné fondy </t>
  </si>
  <si>
    <t>Sonstige Fonds</t>
  </si>
  <si>
    <t>Retained earnings from previous years</t>
  </si>
  <si>
    <t xml:space="preserve">Nerozdelený zisk minulých rokov </t>
  </si>
  <si>
    <t>Gewinnvortrag</t>
  </si>
  <si>
    <t>Profiti non distribuiti</t>
  </si>
  <si>
    <t>Accumulated losses from previous years</t>
  </si>
  <si>
    <t xml:space="preserve">Neuhradená strata minulých rokov </t>
  </si>
  <si>
    <t>Verlustvortrag</t>
  </si>
  <si>
    <t>Perdite nono coperte</t>
  </si>
  <si>
    <t>430</t>
  </si>
  <si>
    <t xml:space="preserve">Výsledok hospodárenia </t>
  </si>
  <si>
    <t>Profit and loss account before approval</t>
  </si>
  <si>
    <t xml:space="preserve">Výsledok hospodárenia v schvaľovaní </t>
  </si>
  <si>
    <t>Wirtschafsergebnis im Genehmigungsprocess</t>
  </si>
  <si>
    <t>Risult. dellesercizio da approv</t>
  </si>
  <si>
    <t>450</t>
  </si>
  <si>
    <t xml:space="preserve">Rezervy </t>
  </si>
  <si>
    <t>451</t>
  </si>
  <si>
    <t>Legal provisions</t>
  </si>
  <si>
    <t xml:space="preserve">Rezervy zákonné </t>
  </si>
  <si>
    <t>Gesetzliche Reserven</t>
  </si>
  <si>
    <t>459</t>
  </si>
  <si>
    <t>Other long-term provisions</t>
  </si>
  <si>
    <t xml:space="preserve">Ostatné rezervy </t>
  </si>
  <si>
    <t>Sonstige Reserven</t>
  </si>
  <si>
    <t>460</t>
  </si>
  <si>
    <t xml:space="preserve">Bankové úvery </t>
  </si>
  <si>
    <t>461</t>
  </si>
  <si>
    <t>Long-term bank loans</t>
  </si>
  <si>
    <t>Bankkredite</t>
  </si>
  <si>
    <t>Mutui passivi</t>
  </si>
  <si>
    <t>470</t>
  </si>
  <si>
    <t xml:space="preserve">Dlhodobé záväzky </t>
  </si>
  <si>
    <t>471</t>
  </si>
  <si>
    <t>Non-current liabilities to a subsidiary and a parent</t>
  </si>
  <si>
    <t>Dlhodobé záväzky v rámci podielovej účasti</t>
  </si>
  <si>
    <t>Langfristige Verbindlichkeiten im Rahmen konzolidierter Ganzheit</t>
  </si>
  <si>
    <t>Liabilities related to social fund</t>
  </si>
  <si>
    <t xml:space="preserve">Záväzky zo sociálneho fondu </t>
  </si>
  <si>
    <t>Verbindlichkeiten vom Sozialfonds</t>
  </si>
  <si>
    <t>Fondo sociale</t>
  </si>
  <si>
    <t>473</t>
  </si>
  <si>
    <t>Bonds issued</t>
  </si>
  <si>
    <t xml:space="preserve">Vydané dlhopisy </t>
  </si>
  <si>
    <t>Ausgegebene Schuldverschreibungen</t>
  </si>
  <si>
    <t>Non-current liabilities from rental</t>
  </si>
  <si>
    <t xml:space="preserve">Záväzky z nájmu </t>
  </si>
  <si>
    <t>Verbindlichkeiten aus Verpachtung</t>
  </si>
  <si>
    <t>Debiti per rate di affitto</t>
  </si>
  <si>
    <t>475</t>
  </si>
  <si>
    <t>Long-term advance payments received</t>
  </si>
  <si>
    <t xml:space="preserve">Dlhodobé prijaté preddavky </t>
  </si>
  <si>
    <t>Langfristige angenommene Anzahlungen</t>
  </si>
  <si>
    <t>476</t>
  </si>
  <si>
    <t>Unbilled long-term supplies</t>
  </si>
  <si>
    <t xml:space="preserve">Dlhodobé nevyfaktúrované dodávky </t>
  </si>
  <si>
    <t>Langfristige nicht berechnete Lieferungen</t>
  </si>
  <si>
    <t>478</t>
  </si>
  <si>
    <t>Long-term bills of exchange to be paid</t>
  </si>
  <si>
    <t xml:space="preserve">Dlhodobé zmenky na úhradu </t>
  </si>
  <si>
    <t>Langfristige Wechsel zur Vergütung</t>
  </si>
  <si>
    <t>479</t>
  </si>
  <si>
    <t>Non-current trade liabilities</t>
  </si>
  <si>
    <t xml:space="preserve">Ostatné dlhodobé záväzky </t>
  </si>
  <si>
    <t>Sonstige langfristige Verbindlichkeiten</t>
  </si>
  <si>
    <t>Debiti a lungo termine diversi</t>
  </si>
  <si>
    <t>480</t>
  </si>
  <si>
    <t xml:space="preserve">Odložený daňový záväzok a odložená daňová pohľadávka </t>
  </si>
  <si>
    <t>Deferred tax asset</t>
  </si>
  <si>
    <t>Latente Steuerverbindlichkeit und verschobene Steuerforderung</t>
  </si>
  <si>
    <t>490</t>
  </si>
  <si>
    <t xml:space="preserve">Fyzická osoba - podnikateľ </t>
  </si>
  <si>
    <t>491</t>
  </si>
  <si>
    <t>Own capital sole trader</t>
  </si>
  <si>
    <t xml:space="preserve">Vlastné imanie fyzickej osoby - podnikateľa </t>
  </si>
  <si>
    <t>Eigenkapital natürlicher Person - Einzelunternehmer</t>
  </si>
  <si>
    <t>5 - Náklady</t>
  </si>
  <si>
    <t>500</t>
  </si>
  <si>
    <t xml:space="preserve">Spotrebované nákupy </t>
  </si>
  <si>
    <t xml:space="preserve">Nákladový </t>
  </si>
  <si>
    <t xml:space="preserve">Výsledkový </t>
  </si>
  <si>
    <t>Consumed raw materials</t>
  </si>
  <si>
    <t xml:space="preserve">Spotreba materiálu </t>
  </si>
  <si>
    <t>Materialverbrauch</t>
  </si>
  <si>
    <t>Consumo del materiale</t>
  </si>
  <si>
    <t>Energy consumption</t>
  </si>
  <si>
    <t xml:space="preserve">Spotreba energie </t>
  </si>
  <si>
    <t>Energieverbrauch</t>
  </si>
  <si>
    <t>Consumo dell energia</t>
  </si>
  <si>
    <t>Consumption of other non-inventory supplies</t>
  </si>
  <si>
    <t xml:space="preserve">Spotreba ostatných neskladovateľných dodávok </t>
  </si>
  <si>
    <t>Verbrauch sonstiger Sperrlieferungen</t>
  </si>
  <si>
    <t>Cons. di forniturre non immagaz.</t>
  </si>
  <si>
    <t>504</t>
  </si>
  <si>
    <t>Cost of merchandise sold</t>
  </si>
  <si>
    <t xml:space="preserve">Predaný tovar </t>
  </si>
  <si>
    <t>Verkaufte Ware</t>
  </si>
  <si>
    <t>Costo della merce vebduta</t>
  </si>
  <si>
    <t>505</t>
  </si>
  <si>
    <t>Value adjustment to inventory</t>
  </si>
  <si>
    <t xml:space="preserve">Tvorba a zúčtovanie opravných položiek k zásobám </t>
  </si>
  <si>
    <t>Bildung und Abrechnung der Berichtigungsposten zu Reserven</t>
  </si>
  <si>
    <t>507</t>
  </si>
  <si>
    <t xml:space="preserve">Predaná nehnuteľnosť </t>
  </si>
  <si>
    <t>Verkaufte Immobilie</t>
  </si>
  <si>
    <t>510</t>
  </si>
  <si>
    <t xml:space="preserve">Služby </t>
  </si>
  <si>
    <t>Repairs and maintenance</t>
  </si>
  <si>
    <t xml:space="preserve">Opravy a udržiavanie </t>
  </si>
  <si>
    <t>Instandstellung und Instandhaltung</t>
  </si>
  <si>
    <t>Costi di riparaz. e manutenz</t>
  </si>
  <si>
    <t>Travel expenses</t>
  </si>
  <si>
    <t xml:space="preserve">Cestovné </t>
  </si>
  <si>
    <t>Fahrgeld</t>
  </si>
  <si>
    <t>Entertainment expenses</t>
  </si>
  <si>
    <t xml:space="preserve">Náklady na reprezentáciu </t>
  </si>
  <si>
    <t>Repräsentationskosten</t>
  </si>
  <si>
    <t>Costi di rapperesantanza</t>
  </si>
  <si>
    <t>Services</t>
  </si>
  <si>
    <t xml:space="preserve">Ostatné služby </t>
  </si>
  <si>
    <t>Sonstige Dienstleistungen</t>
  </si>
  <si>
    <t>Costi di servizi diversi</t>
  </si>
  <si>
    <t>520</t>
  </si>
  <si>
    <t xml:space="preserve">Osobné náklady </t>
  </si>
  <si>
    <t>Wages and salaries</t>
  </si>
  <si>
    <t xml:space="preserve">Mzdové náklady </t>
  </si>
  <si>
    <t>Lohnkosten</t>
  </si>
  <si>
    <t>Salari</t>
  </si>
  <si>
    <t>522</t>
  </si>
  <si>
    <t>Wages and salaries - members</t>
  </si>
  <si>
    <t xml:space="preserve">Príjmy spoločníkov a členov zo závislej činnosti </t>
  </si>
  <si>
    <t>Einnahmen der Gesellschaftler und Mitglieder aus abhängiger Tätigkeit</t>
  </si>
  <si>
    <t>Comp. ai soci lavoro dipendente</t>
  </si>
  <si>
    <t>523</t>
  </si>
  <si>
    <t>Remuneration of board members of company or cooperative</t>
  </si>
  <si>
    <t xml:space="preserve">Odmeny členom orgánov spoločnosti a družstva </t>
  </si>
  <si>
    <t>Vergütungen für Mitglieder der Gesellschaftorg. und der Genossenschaft</t>
  </si>
  <si>
    <t>Law social security expenses</t>
  </si>
  <si>
    <t xml:space="preserve">Zákonné sociálne poistenie </t>
  </si>
  <si>
    <t>Gesetzliche Sozialfürsorge</t>
  </si>
  <si>
    <t>Quote di previdenza soc. Obblig</t>
  </si>
  <si>
    <t>525</t>
  </si>
  <si>
    <t>Other social security expenses</t>
  </si>
  <si>
    <t xml:space="preserve">Ostatné sociálne zabezpečenie </t>
  </si>
  <si>
    <t>Sonstige Sozialfürsorge</t>
  </si>
  <si>
    <t>526</t>
  </si>
  <si>
    <t>Social expenses of sole trader</t>
  </si>
  <si>
    <t xml:space="preserve">Sociálne náklady fyzickej osoby - podnikateľa </t>
  </si>
  <si>
    <t>Sozialkosten natürlicher Person - Einzelunternehmer</t>
  </si>
  <si>
    <t>Law social expenses</t>
  </si>
  <si>
    <t xml:space="preserve">Zákonné sociálne náklady </t>
  </si>
  <si>
    <t>Gesetzliche Sozialkosten</t>
  </si>
  <si>
    <t>Costi sociali obbligatiori</t>
  </si>
  <si>
    <t>528</t>
  </si>
  <si>
    <t>Other social expenses</t>
  </si>
  <si>
    <t xml:space="preserve">Ostatné sociálne náklady </t>
  </si>
  <si>
    <t>Sonstige Sozialkosten</t>
  </si>
  <si>
    <t>530</t>
  </si>
  <si>
    <t xml:space="preserve">Dane a poplatky </t>
  </si>
  <si>
    <t>Road tax</t>
  </si>
  <si>
    <t xml:space="preserve">Daň z motorových vozidiel </t>
  </si>
  <si>
    <t>Verkehrssteuer</t>
  </si>
  <si>
    <t>Imposta stradale</t>
  </si>
  <si>
    <t>532</t>
  </si>
  <si>
    <t>Property tax</t>
  </si>
  <si>
    <t xml:space="preserve">Daň z nehnuteľností </t>
  </si>
  <si>
    <t>Immobiliensteuer</t>
  </si>
  <si>
    <t>Imposta sugli immobili</t>
  </si>
  <si>
    <t>Other taxes and fees</t>
  </si>
  <si>
    <t>Iposte e tasse indirette dive.</t>
  </si>
  <si>
    <t>540</t>
  </si>
  <si>
    <t xml:space="preserve">Iné náklady na hospodársku činnosť </t>
  </si>
  <si>
    <t>Net book value of non-current assets sold</t>
  </si>
  <si>
    <t xml:space="preserve">Zostatková cena predaného dlhodobého nehmotného majetku a dlhodobého hmotného majetku </t>
  </si>
  <si>
    <t>Restwert verkauften langfrist. immateriellen und materiellen Eigentums</t>
  </si>
  <si>
    <t>Valore residou delle immob. Ced</t>
  </si>
  <si>
    <t>542</t>
  </si>
  <si>
    <t>Carrying value of raw materials sold</t>
  </si>
  <si>
    <t xml:space="preserve">Predaný materiál </t>
  </si>
  <si>
    <t>Verkauftes Material</t>
  </si>
  <si>
    <t>Gifts</t>
  </si>
  <si>
    <t xml:space="preserve">Dary </t>
  </si>
  <si>
    <t>Spenden</t>
  </si>
  <si>
    <t>Contract penalties and interests</t>
  </si>
  <si>
    <t xml:space="preserve">Zmluvné pokuty, penále a úroky z omeškania </t>
  </si>
  <si>
    <t>Vertragsstrafen, Geldbußen und Verzugszinsen</t>
  </si>
  <si>
    <t>Penalita e multe contrattuali</t>
  </si>
  <si>
    <t>Other penalties and interests</t>
  </si>
  <si>
    <t xml:space="preserve">Ostatné pokuty, penále a úroky z omeškania </t>
  </si>
  <si>
    <t>Sonstige Strafen, Geldbußen und Verzugszinsen</t>
  </si>
  <si>
    <t>Penalita e multe diverse</t>
  </si>
  <si>
    <t>546</t>
  </si>
  <si>
    <t>Write off bad debts</t>
  </si>
  <si>
    <t xml:space="preserve">Odpis pohľadávky </t>
  </si>
  <si>
    <t>Forderungsabschreibung</t>
  </si>
  <si>
    <t>Storno dei crediti inesigibili</t>
  </si>
  <si>
    <t>547</t>
  </si>
  <si>
    <t>Provision to bad and doubtfull debts</t>
  </si>
  <si>
    <t xml:space="preserve">Tvorba a zúčtovanie opravných položiek k pohľadávkam </t>
  </si>
  <si>
    <t>Bildung und Abrechnung der Berichtigungsposten zu Forderungen</t>
  </si>
  <si>
    <t>Altri costi caratteristici</t>
  </si>
  <si>
    <t>Other operating expenses</t>
  </si>
  <si>
    <t xml:space="preserve">Ostatné náklady na hospodársku činnosť </t>
  </si>
  <si>
    <t>Sonstige Wirtschaftstätigkeitskosten</t>
  </si>
  <si>
    <t>549</t>
  </si>
  <si>
    <t>Shortage and damage</t>
  </si>
  <si>
    <t xml:space="preserve">Manká a škody </t>
  </si>
  <si>
    <t>Fehlbeträge und Schaden</t>
  </si>
  <si>
    <t>550</t>
  </si>
  <si>
    <t xml:space="preserve">Odpisy a opravné položky k dlhodobému majetku </t>
  </si>
  <si>
    <t>Amortization intangible assets and depreciation to property,</t>
  </si>
  <si>
    <t xml:space="preserve">Odpisy dlhodobého mehmotného majetku a dlhodobého hmotného majetku </t>
  </si>
  <si>
    <t>Abschreibung langfristigen immateriellen und materiellen Eigentums</t>
  </si>
  <si>
    <t>Ammortamento delle immobiliz.</t>
  </si>
  <si>
    <t>553</t>
  </si>
  <si>
    <t>Value adjustment to fixed assets</t>
  </si>
  <si>
    <t xml:space="preserve">Tvorba a zúčtovanie opravných položiek k dlhodobému majetku </t>
  </si>
  <si>
    <t>Bildung / Abrechnung der Berichtigungsposten zu langfristigem Vermögen</t>
  </si>
  <si>
    <t>555</t>
  </si>
  <si>
    <t>Clearing of complex prepaid expenses</t>
  </si>
  <si>
    <t xml:space="preserve">Zúčtovanie komplexných nákladov budúcich období </t>
  </si>
  <si>
    <t>Abrechnung der Komplexkosten für künftige Abrechnungszeiträume</t>
  </si>
  <si>
    <t>557</t>
  </si>
  <si>
    <t>Depreciaiton to value adjustment to acquiered asset</t>
  </si>
  <si>
    <t xml:space="preserve">Zúčtovanie oprávky k opravnej položke k nadobudnutému majetku </t>
  </si>
  <si>
    <t>Abrechn.der Wertberichtig.zum Berichtigungsposten auf erwerbt.Eigentum</t>
  </si>
  <si>
    <t>560</t>
  </si>
  <si>
    <t xml:space="preserve">Finančné náklady </t>
  </si>
  <si>
    <t>561</t>
  </si>
  <si>
    <t>Securities and shares sold</t>
  </si>
  <si>
    <t xml:space="preserve">Predané cenné papiere a podiely </t>
  </si>
  <si>
    <t>Verkaufte Wertpapiere und Anteile</t>
  </si>
  <si>
    <t>Interest expense</t>
  </si>
  <si>
    <t xml:space="preserve">Úroky </t>
  </si>
  <si>
    <t>Zinsen</t>
  </si>
  <si>
    <t>Interessi</t>
  </si>
  <si>
    <t>Exchange rate losses</t>
  </si>
  <si>
    <t xml:space="preserve">Kurzové straty </t>
  </si>
  <si>
    <t>Kursverluste</t>
  </si>
  <si>
    <t>Perdite su cambi</t>
  </si>
  <si>
    <t>564</t>
  </si>
  <si>
    <t>Loss on revaluation of securities</t>
  </si>
  <si>
    <t xml:space="preserve">Náklady na precenenie cenných papierov </t>
  </si>
  <si>
    <t>Umbewertungskosten der Wertpapiere</t>
  </si>
  <si>
    <t>565</t>
  </si>
  <si>
    <t>Adjustment value to financial assets</t>
  </si>
  <si>
    <t xml:space="preserve">Tvorba a zúčtovanie opravných položiek k finančnému majetku </t>
  </si>
  <si>
    <t>Bildung und Abrechnung der Berichtigungsposten zu Finanzvermögen</t>
  </si>
  <si>
    <t>566</t>
  </si>
  <si>
    <t>Expenses related to current financial assets</t>
  </si>
  <si>
    <t xml:space="preserve">Náklady na krátkodobý finančný majetok </t>
  </si>
  <si>
    <t>Kosten für kurzfristiges Finanzvermögen</t>
  </si>
  <si>
    <t>567</t>
  </si>
  <si>
    <t>Expenses related to derivative transactions</t>
  </si>
  <si>
    <t xml:space="preserve">Náklady na derivátové operácie </t>
  </si>
  <si>
    <t>Kosten für derivative Operationen</t>
  </si>
  <si>
    <t>Other expenses related to financial activities</t>
  </si>
  <si>
    <t xml:space="preserve">Ostatné finančné náklady </t>
  </si>
  <si>
    <t>Sonstige Finanzkosten</t>
  </si>
  <si>
    <t>Costi fin. div.</t>
  </si>
  <si>
    <t>569</t>
  </si>
  <si>
    <t>Shortage and damage of financial assets</t>
  </si>
  <si>
    <t xml:space="preserve">Manká a škody na finančnom majetku </t>
  </si>
  <si>
    <t>Fehlbeträge und Schaden auf Finanzvermögen</t>
  </si>
  <si>
    <t>574</t>
  </si>
  <si>
    <t xml:space="preserve">Tvorba a zúčtování finančních rezerv </t>
  </si>
  <si>
    <t>Reservenbildung</t>
  </si>
  <si>
    <t>579</t>
  </si>
  <si>
    <t xml:space="preserve">Tvorba a zúčtování opravných položek ve finanční činnosti </t>
  </si>
  <si>
    <t>580</t>
  </si>
  <si>
    <t xml:space="preserve">Mimoriadne náklady </t>
  </si>
  <si>
    <t>582</t>
  </si>
  <si>
    <t>Damage</t>
  </si>
  <si>
    <t xml:space="preserve">Škody </t>
  </si>
  <si>
    <t>588</t>
  </si>
  <si>
    <t>Other extraordinary expenses</t>
  </si>
  <si>
    <t xml:space="preserve">Ostatné mimoriadne náklady </t>
  </si>
  <si>
    <t>590</t>
  </si>
  <si>
    <t xml:space="preserve">Dane z príjmov a prevodové účty </t>
  </si>
  <si>
    <t>Current income tax on ordinary activities</t>
  </si>
  <si>
    <t xml:space="preserve">Splatná daň z príjmov bežnej činnosti </t>
  </si>
  <si>
    <t>Fällige Einkommensteuer von ordentlicher Tätigkeit</t>
  </si>
  <si>
    <t>Imp. - redd. attiv. ordin. - versare</t>
  </si>
  <si>
    <t>Deferred income tax on ordinary activities</t>
  </si>
  <si>
    <t>Odložená daň z príjmov</t>
  </si>
  <si>
    <t>Gestundete Einkommensteuer von ordentlicher Tätigkeit</t>
  </si>
  <si>
    <t>Imp. - redd. attiv. ordin. - differita</t>
  </si>
  <si>
    <t>593</t>
  </si>
  <si>
    <t>Current income tax on extraordinary activities</t>
  </si>
  <si>
    <t xml:space="preserve">Splatná daň z príjmov z mimoriadnej činnosti </t>
  </si>
  <si>
    <t>Fällige Einkommensteuer von außerordentlicher Tätigkeit</t>
  </si>
  <si>
    <t>594</t>
  </si>
  <si>
    <t>Deferred income tax on extraordinary activities</t>
  </si>
  <si>
    <t xml:space="preserve">Odložená daň z príjmov z mimoriadnej činnosti </t>
  </si>
  <si>
    <t>Gestundete Einkommensteuer von außerordentlicher Tätigkeit</t>
  </si>
  <si>
    <t>595</t>
  </si>
  <si>
    <t>Income tax related to previous year</t>
  </si>
  <si>
    <t xml:space="preserve">Dodatočné odvody dane z príjmov </t>
  </si>
  <si>
    <t>Nachträgliche Abgaben der Einkommensteuer</t>
  </si>
  <si>
    <t>596</t>
  </si>
  <si>
    <t>Transfer of profit share to members</t>
  </si>
  <si>
    <t xml:space="preserve">Prevod podielov na výsledku hospodárenia spoločníkom </t>
  </si>
  <si>
    <t>Überweisung der Anteile des Wirtschafsergebnisses den Gesellschaftern</t>
  </si>
  <si>
    <t>597</t>
  </si>
  <si>
    <t>Transfer of operative expenses</t>
  </si>
  <si>
    <t xml:space="preserve">Prevod nákladov na hospodársku činnosť </t>
  </si>
  <si>
    <t>Vortrag der Wirtschaftstätigkeitskosten</t>
  </si>
  <si>
    <t>598</t>
  </si>
  <si>
    <t>Transfer of financial expenses</t>
  </si>
  <si>
    <t xml:space="preserve">Prevod finančných nákladov </t>
  </si>
  <si>
    <t>Vortrag der Finanzkosten</t>
  </si>
  <si>
    <t>6 - Výnosy</t>
  </si>
  <si>
    <t>600</t>
  </si>
  <si>
    <t xml:space="preserve">Tržby za vlastné výkony a tovar </t>
  </si>
  <si>
    <t xml:space="preserve">Výnosový </t>
  </si>
  <si>
    <t>Revenue from the sale of own products</t>
  </si>
  <si>
    <t xml:space="preserve">Tržby za vlastné výrobky </t>
  </si>
  <si>
    <t>Erlöse für eigene Produkte</t>
  </si>
  <si>
    <t>Revenue from the sale of services</t>
  </si>
  <si>
    <t xml:space="preserve">Tržby z predaja služieb </t>
  </si>
  <si>
    <t>Erlöse aus Verkauf von Diensteistungen</t>
  </si>
  <si>
    <t>Ricavi di vendita servizi</t>
  </si>
  <si>
    <t>Revenue from the sale of merchandise</t>
  </si>
  <si>
    <t xml:space="preserve">Tržby za tovar </t>
  </si>
  <si>
    <t>Erlöse für Ware</t>
  </si>
  <si>
    <t>Ricavi di vendita merce</t>
  </si>
  <si>
    <t>606</t>
  </si>
  <si>
    <t xml:space="preserve">Výnosy za zákazky </t>
  </si>
  <si>
    <t>Vertragserlöse</t>
  </si>
  <si>
    <t>607</t>
  </si>
  <si>
    <t xml:space="preserve">Výnosy z nehnuťelnosti na predaj </t>
  </si>
  <si>
    <t>Erlöse vom Verkauf der Immobilie</t>
  </si>
  <si>
    <t>610</t>
  </si>
  <si>
    <t xml:space="preserve">Zmena stavu vnútroorganizačných zásob </t>
  </si>
  <si>
    <t>Changes in inventory - work in progress</t>
  </si>
  <si>
    <t xml:space="preserve">Zmena stavu nedokončenej výroby </t>
  </si>
  <si>
    <t>Bestandsveränderung unvollendeter Produktion</t>
  </si>
  <si>
    <t>612</t>
  </si>
  <si>
    <t>Changes in inventory - semifinished goods</t>
  </si>
  <si>
    <t xml:space="preserve">Zmena stavu polotovarov </t>
  </si>
  <si>
    <t>Bestandsveränderung der Halbfabrikate</t>
  </si>
  <si>
    <t>Changes in inventory - final products</t>
  </si>
  <si>
    <t xml:space="preserve">Zmena stavu výrobkov </t>
  </si>
  <si>
    <t>Bestandveränderung der Erzeugnisse</t>
  </si>
  <si>
    <t>614</t>
  </si>
  <si>
    <t>Changes in inventory - animals</t>
  </si>
  <si>
    <t xml:space="preserve">Zmena stavu zvierat </t>
  </si>
  <si>
    <t>Bestandveränderung der Tiere</t>
  </si>
  <si>
    <t>620</t>
  </si>
  <si>
    <t xml:space="preserve">Aktivácia </t>
  </si>
  <si>
    <t>621</t>
  </si>
  <si>
    <t>Own work capitalized - material nad mechandise</t>
  </si>
  <si>
    <t xml:space="preserve">Aktivácia materiálu a tovaru </t>
  </si>
  <si>
    <t>Material- und Warenaktivierung</t>
  </si>
  <si>
    <t>622</t>
  </si>
  <si>
    <t>Own work capitalized - internal services</t>
  </si>
  <si>
    <t xml:space="preserve">Aktivácia vnútroorganizačných služieb </t>
  </si>
  <si>
    <t>Aktivierung innerorganisatoricher Diensteistungen</t>
  </si>
  <si>
    <t>623</t>
  </si>
  <si>
    <t>Own work capitalized - intangible assets</t>
  </si>
  <si>
    <t xml:space="preserve">Aktivácia dlhodobého nehmotného majetku </t>
  </si>
  <si>
    <t>Aktivierung langfristiges immaterielles Eigentums</t>
  </si>
  <si>
    <t>624</t>
  </si>
  <si>
    <t>Own work capitalized - plant, property and equipments</t>
  </si>
  <si>
    <t xml:space="preserve">Aktivácia dlhodobého hmotného majetku </t>
  </si>
  <si>
    <t>Aktivierung langfristiges materielles Eigentums</t>
  </si>
  <si>
    <t>640</t>
  </si>
  <si>
    <t xml:space="preserve">Iné výnosy z hospodárskej činnosti </t>
  </si>
  <si>
    <t>Revenue from the sale of non-current assets</t>
  </si>
  <si>
    <t xml:space="preserve">Tržby z predaja dlhodobého nehmotného majetku a dlhodobého hmotného majetku </t>
  </si>
  <si>
    <t>Erlöse aus Verkauf von langfrist. immater. und materiellen Eigentum</t>
  </si>
  <si>
    <t>Ricavi di vendita immobil. Ced</t>
  </si>
  <si>
    <t>Revenue from the sale of raw materials</t>
  </si>
  <si>
    <t xml:space="preserve">Tržby z predaja materiálu </t>
  </si>
  <si>
    <t>Erlöse aus Verkauf von Material</t>
  </si>
  <si>
    <t>Ricavi di vendita del material</t>
  </si>
  <si>
    <t>contract penalties and interests</t>
  </si>
  <si>
    <t>645</t>
  </si>
  <si>
    <t>Sonstige Vertragsstrafen, Geldbußen und Verzugszinsen</t>
  </si>
  <si>
    <t>646</t>
  </si>
  <si>
    <t>Income from bad debts write-off</t>
  </si>
  <si>
    <t xml:space="preserve">Výnosy z odpísaných pohľadávok </t>
  </si>
  <si>
    <t>Erträge aus abgeschriebenen Forderungen</t>
  </si>
  <si>
    <t>Other operating income</t>
  </si>
  <si>
    <t xml:space="preserve">Ostatné výnosy z hospodárskej činnosti </t>
  </si>
  <si>
    <t>Sonstige Erträge aus der Wirtschaftstätigkeit</t>
  </si>
  <si>
    <t>Altri ricavi caratteristici</t>
  </si>
  <si>
    <t>650</t>
  </si>
  <si>
    <t xml:space="preserve">Zúčtovanie niektorých položiek z hospodárskej činnosti </t>
  </si>
  <si>
    <t>655</t>
  </si>
  <si>
    <t>657</t>
  </si>
  <si>
    <t>Clearing off value adjustment to acquiered asset</t>
  </si>
  <si>
    <t xml:space="preserve">Zúčtovanie oprávky opravnej položke k nadobudnutému majetku </t>
  </si>
  <si>
    <t>Abrechn.der Wertberichtig. zum Berichtigungsposten auf erwerb.Eigentum</t>
  </si>
  <si>
    <t>660</t>
  </si>
  <si>
    <t xml:space="preserve">Finančné výnosy </t>
  </si>
  <si>
    <t>661</t>
  </si>
  <si>
    <t>Revenue from the sale of securities and shares</t>
  </si>
  <si>
    <t xml:space="preserve">Tržby z predaja cenných papierov a podielov </t>
  </si>
  <si>
    <t>Erlöse aus Verkauf von Wertpapieren und Anteilen</t>
  </si>
  <si>
    <t>Interest income</t>
  </si>
  <si>
    <t>Interessi attivi</t>
  </si>
  <si>
    <t>663</t>
  </si>
  <si>
    <t>Exchange rate gains</t>
  </si>
  <si>
    <t xml:space="preserve">Kurzové zisky </t>
  </si>
  <si>
    <t>Kursgewinne</t>
  </si>
  <si>
    <t>Profitti su cambi</t>
  </si>
  <si>
    <t>664</t>
  </si>
  <si>
    <t>Gains on revaluation of securities</t>
  </si>
  <si>
    <t xml:space="preserve">Výnosy z precenenia cenných papierov </t>
  </si>
  <si>
    <t>Erträge aus der Umbewertung der Wertpapiere</t>
  </si>
  <si>
    <t>665</t>
  </si>
  <si>
    <t>Income from securities and ownership interests in a subsidia</t>
  </si>
  <si>
    <t xml:space="preserve">Výnosy z dlhodobého finančného majetku </t>
  </si>
  <si>
    <t>Erträge aus langfristigem Finanzvermögen</t>
  </si>
  <si>
    <t>666</t>
  </si>
  <si>
    <t>Income from current financial assets</t>
  </si>
  <si>
    <t xml:space="preserve">Výnosy z krátkodobého finančného majetku </t>
  </si>
  <si>
    <t>Erträge aus kurzfristigem Finanzvermögen</t>
  </si>
  <si>
    <t>667</t>
  </si>
  <si>
    <t>Income from derivative transactions</t>
  </si>
  <si>
    <t xml:space="preserve">Výnosy z derivátových operácií </t>
  </si>
  <si>
    <t>Erträge aus Derivatsoperationen</t>
  </si>
  <si>
    <t>Other income from financial activities</t>
  </si>
  <si>
    <t xml:space="preserve">Ostatné finančné výnosy </t>
  </si>
  <si>
    <t>Sonstige Finanzerträge</t>
  </si>
  <si>
    <t>Ricavi finanziari diversi</t>
  </si>
  <si>
    <t>680</t>
  </si>
  <si>
    <t xml:space="preserve">Mimoriadne výnosy </t>
  </si>
  <si>
    <t>682</t>
  </si>
  <si>
    <t>Income from damage reimbursement</t>
  </si>
  <si>
    <t xml:space="preserve">Náhrady škôd </t>
  </si>
  <si>
    <t>Schadenersatz</t>
  </si>
  <si>
    <t>688</t>
  </si>
  <si>
    <t>Other extraordinary income</t>
  </si>
  <si>
    <t xml:space="preserve">Ostatné mimoriadne výnosy </t>
  </si>
  <si>
    <t>Sonstige außergewöhnliche Erträge</t>
  </si>
  <si>
    <t>690</t>
  </si>
  <si>
    <t xml:space="preserve">Prevodové účty </t>
  </si>
  <si>
    <t>697</t>
  </si>
  <si>
    <t>Transfer of operative income</t>
  </si>
  <si>
    <t xml:space="preserve">Prevod výnosov z hospodárskej činnosti </t>
  </si>
  <si>
    <t>Vortrag der Erträge aus der Wirtschaftstätigkeit</t>
  </si>
  <si>
    <t>698</t>
  </si>
  <si>
    <t>Transfer of of financal income</t>
  </si>
  <si>
    <t xml:space="preserve">Prevod finančných výnosov </t>
  </si>
  <si>
    <t>Vortrag der Finanzerträge</t>
  </si>
  <si>
    <t>7 - Uzávierkové účty a podsúvahové účty</t>
  </si>
  <si>
    <t>700</t>
  </si>
  <si>
    <t xml:space="preserve">Súvahové uzávierkové </t>
  </si>
  <si>
    <t xml:space="preserve">účty </t>
  </si>
  <si>
    <t>Uzávierkový</t>
  </si>
  <si>
    <t>701</t>
  </si>
  <si>
    <t>Opening balance sheet account</t>
  </si>
  <si>
    <t xml:space="preserve">Začiatočný účet </t>
  </si>
  <si>
    <t>Anfangsbilanzkonto</t>
  </si>
  <si>
    <t xml:space="preserve">Uzávierkový </t>
  </si>
  <si>
    <t>702</t>
  </si>
  <si>
    <t>Closing balance sheet account</t>
  </si>
  <si>
    <t xml:space="preserve">Konečný účet </t>
  </si>
  <si>
    <t>Abschlußbilanzkonto</t>
  </si>
  <si>
    <t>710</t>
  </si>
  <si>
    <t>Profit and loss account</t>
  </si>
  <si>
    <t xml:space="preserve">Účet ziskov a strát </t>
  </si>
  <si>
    <t>Gewinn- und Verlustrechnung</t>
  </si>
  <si>
    <t>711</t>
  </si>
  <si>
    <t xml:space="preserve">Začiatočný účet nákladov a výnosov </t>
  </si>
  <si>
    <t>Aktívne analytické účty v súvahe</t>
  </si>
  <si>
    <t>syntetika</t>
  </si>
  <si>
    <t>51</t>
  </si>
  <si>
    <t>22</t>
  </si>
  <si>
    <t>65</t>
  </si>
  <si>
    <t>23</t>
  </si>
  <si>
    <t>47</t>
  </si>
  <si>
    <t>48</t>
  </si>
  <si>
    <t>24</t>
  </si>
  <si>
    <t>59</t>
  </si>
  <si>
    <t>60</t>
  </si>
  <si>
    <t>25</t>
  </si>
  <si>
    <t>26</t>
  </si>
  <si>
    <t>29</t>
  </si>
  <si>
    <t>49</t>
  </si>
  <si>
    <t>61</t>
  </si>
  <si>
    <t>27</t>
  </si>
  <si>
    <t>28</t>
  </si>
  <si>
    <t>04</t>
  </si>
  <si>
    <t>05</t>
  </si>
  <si>
    <t>06</t>
  </si>
  <si>
    <t>07</t>
  </si>
  <si>
    <t>08</t>
  </si>
  <si>
    <t>12</t>
  </si>
  <si>
    <t>13</t>
  </si>
  <si>
    <t>14</t>
  </si>
  <si>
    <t>15</t>
  </si>
  <si>
    <t>16</t>
  </si>
  <si>
    <t>17</t>
  </si>
  <si>
    <t>50</t>
  </si>
  <si>
    <t>64</t>
  </si>
  <si>
    <t>10</t>
  </si>
  <si>
    <t>19</t>
  </si>
  <si>
    <t>32</t>
  </si>
  <si>
    <t>31</t>
  </si>
  <si>
    <t>40</t>
  </si>
  <si>
    <t>43</t>
  </si>
  <si>
    <t>44</t>
  </si>
  <si>
    <t>45</t>
  </si>
  <si>
    <t>55</t>
  </si>
  <si>
    <t>56</t>
  </si>
  <si>
    <t>57</t>
  </si>
  <si>
    <t>62</t>
  </si>
  <si>
    <t>70</t>
  </si>
  <si>
    <t>63</t>
  </si>
  <si>
    <t>Aktívne / pasívne analytické účty v súvahe</t>
  </si>
  <si>
    <t>30</t>
  </si>
  <si>
    <t>46</t>
  </si>
  <si>
    <t>58</t>
  </si>
  <si>
    <t>107</t>
  </si>
  <si>
    <t>115</t>
  </si>
  <si>
    <t>116</t>
  </si>
  <si>
    <t>52</t>
  </si>
  <si>
    <t>117</t>
  </si>
  <si>
    <t>Pasívne analytické účty v súvahe</t>
  </si>
  <si>
    <t>Analytické účty vo výkaze ZaS</t>
  </si>
  <si>
    <t>Poznámky Úč POD 3-01
Poznámky ÚČ POD 3-01</t>
  </si>
  <si>
    <t>k :</t>
  </si>
  <si>
    <t>ano</t>
  </si>
  <si>
    <t>ANO</t>
  </si>
  <si>
    <t>A. Informácie o účtovnej jednotke :</t>
  </si>
  <si>
    <t>Dátum zápisu do OR: 10.06.2005</t>
  </si>
  <si>
    <t>nie</t>
  </si>
  <si>
    <t>ne</t>
  </si>
  <si>
    <t>NIE</t>
  </si>
  <si>
    <t xml:space="preserve">Dátum výpisu: </t>
  </si>
  <si>
    <t>Zoznam výpisov: OR OS Banská Bystrica</t>
  </si>
  <si>
    <t xml:space="preserve">Oddiel : </t>
  </si>
  <si>
    <t>Vložka číslo 10516/S</t>
  </si>
  <si>
    <t>Názov položky</t>
  </si>
  <si>
    <t>Bežné účtovné obdobie</t>
  </si>
  <si>
    <t xml:space="preserve">Bezprostredne predchádzajúce </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</si>
  <si>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</si>
  <si>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</si>
  <si>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</si>
  <si>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</si>
  <si>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</si>
  <si>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</si>
  <si>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je neobmedzene ručiacim spoločníkom v iných spoločnostiach podľa § 56 ods. 5 Obchodného zákonníka</t>
  </si>
  <si>
    <t>5. Právny dôvod na zostavenie účtovnej závierky</t>
  </si>
  <si>
    <t>je subjektom verejného záujmu (§ 2/14 ZoU).</t>
  </si>
  <si>
    <t>Hlavný predmet podnikania:</t>
  </si>
  <si>
    <t>Test veľkostnej skupiny účtovnej jednotky (2 ZoU)</t>
  </si>
  <si>
    <t xml:space="preserve">(Do veľkostnej skupiny mala účtovná jednotka patrí taká, ktorá za dve po sebe idúce účtovné obdobia spĺňa aspoň dve z troch podmienok – suma netto aktív presiahla 350 000 eura, ale nepresiahla 4 000 000 eur, čistý obrat presiahol 700 000 eur, ale nepresiahol 8 000 000 eur a priemerný prepočítaný počet zamestnancov počas účtovného obdobia presiahol 10, ale nepresiahol 50). </t>
  </si>
  <si>
    <t>Bezprostredne predchádzajúce účtovné obdobie</t>
  </si>
  <si>
    <t>ano / nie</t>
  </si>
  <si>
    <t>Netto aktíva celkom</t>
  </si>
  <si>
    <t>Čistý obrat celkom</t>
  </si>
  <si>
    <t>Počet zamestnancov</t>
  </si>
  <si>
    <t>B. Informácie o členoch štatutárnych orgánov, dozorných orgánov a iných orgánov účtovnej jednotky (nepovinný údaj )</t>
  </si>
  <si>
    <t>a/1 - štatutárny orgán</t>
  </si>
  <si>
    <t>a/2  dozorný orgán</t>
  </si>
  <si>
    <t>b/ informácia o štruktúre spoločníkov</t>
  </si>
  <si>
    <t xml:space="preserve">c,  spoločnosť je členom skupiny
</t>
  </si>
  <si>
    <t>d,  spoločnosť má spriaznené a závislé osoby</t>
  </si>
  <si>
    <t>C. Účasť účtovnej jednotky na konsolidujúcej účtovnej jednotky, ktorá zostavuje konsolidovanú účtovnú závierku</t>
  </si>
  <si>
    <r>
      <t xml:space="preserve">ÚJ sa </t>
    </r>
    <r>
      <rPr>
        <sz val="8"/>
        <color rgb="FF0000CC"/>
        <rFont val="Arial Narrow"/>
        <family val="2"/>
        <charset val="238"/>
      </rPr>
      <t/>
    </r>
  </si>
  <si>
    <t>zahŕňa do konsolidovanej účtovnej závierky iných spoločností a tiež nezostavuje konsolidovanú účtovnú závierku za iné spoločnosti.</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</si>
  <si>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</si>
  <si>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</si>
  <si>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</si>
  <si>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</si>
  <si>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</si>
  <si>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</si>
  <si>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</si>
  <si>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</si>
  <si>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</si>
  <si>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</si>
  <si>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</si>
  <si>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</si>
  <si>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</si>
  <si>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</si>
  <si>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</si>
  <si>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</si>
  <si>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</si>
  <si>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</si>
  <si>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</si>
  <si>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</si>
  <si>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</si>
  <si>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</si>
  <si>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</si>
  <si>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</si>
  <si>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</si>
  <si>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</si>
  <si>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</si>
  <si>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</si>
  <si>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</si>
  <si>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</si>
  <si>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</si>
  <si>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</si>
  <si>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</si>
  <si>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</si>
  <si>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</si>
  <si>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</si>
  <si>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</si>
  <si>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</si>
  <si>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</si>
  <si>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</si>
  <si>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</si>
  <si>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</si>
  <si>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</si>
  <si>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</si>
  <si>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</si>
  <si>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</si>
  <si>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</si>
  <si>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</si>
  <si>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</si>
  <si>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</si>
  <si>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</si>
  <si>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</si>
  <si>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</si>
  <si>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</si>
  <si>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</si>
  <si>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</si>
  <si>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</si>
  <si>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</si>
  <si>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</si>
  <si>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</si>
  <si>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</si>
  <si>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</si>
  <si>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</si>
  <si>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</si>
  <si>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</si>
  <si>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</si>
  <si>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</si>
  <si>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</si>
  <si>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</si>
  <si>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</si>
  <si>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</si>
  <si>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</si>
  <si>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</si>
  <si>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</si>
  <si>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</si>
  <si>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</si>
  <si>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</si>
  <si>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</si>
  <si>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</si>
  <si>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</si>
  <si>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</si>
  <si>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</si>
  <si>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</si>
  <si>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</si>
  <si>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</si>
  <si>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</si>
  <si>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</si>
  <si>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</si>
  <si>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</si>
  <si>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</si>
  <si>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</si>
  <si>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</si>
  <si>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</si>
  <si>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</si>
  <si>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</si>
  <si>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</si>
  <si>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</si>
  <si>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</si>
  <si>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</si>
  <si>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</si>
  <si>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</si>
  <si>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je povinná zostavovať Prehľad peňažných tokov.</t>
  </si>
  <si>
    <t>F. Informácie o údajoch na strane aktív súvahy</t>
  </si>
  <si>
    <t>Tabuľka č. 1</t>
  </si>
  <si>
    <t>Aktívo-</t>
  </si>
  <si>
    <t>Oceni-</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</si>
  <si>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</si>
  <si>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</si>
  <si>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</si>
  <si>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</si>
  <si>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</si>
  <si>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</si>
  <si>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</si>
  <si>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</si>
  <si>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</si>
  <si>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</si>
  <si>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</si>
  <si>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</si>
  <si>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</si>
  <si>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</si>
  <si>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</si>
  <si>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</si>
  <si>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</si>
  <si>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</si>
  <si>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</si>
  <si>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</si>
  <si>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</si>
  <si>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</si>
  <si>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</si>
  <si>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</si>
  <si>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</si>
  <si>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</si>
  <si>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</si>
  <si>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</si>
  <si>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</si>
  <si>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</si>
  <si>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</si>
  <si>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</si>
  <si>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</si>
  <si>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</si>
  <si>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</si>
  <si>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</si>
  <si>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Aktivo-</t>
  </si>
  <si>
    <t>Dlhodobý nehmotný majetok</t>
  </si>
  <si>
    <t>Hodnota za bežné účtovné</t>
  </si>
  <si>
    <t>obdobie</t>
  </si>
  <si>
    <t>Dlhodobý nehmotný majetok, na ktorý je zriadené záložné právo</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</si>
  <si>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</si>
  <si>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</si>
  <si>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</si>
  <si>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</si>
  <si>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</si>
  <si>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</si>
  <si>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</si>
  <si>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</si>
  <si>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</si>
  <si>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</si>
  <si>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</si>
  <si>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</si>
  <si>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</si>
  <si>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</si>
  <si>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</si>
  <si>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</si>
  <si>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</si>
  <si>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</si>
  <si>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</si>
  <si>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</si>
  <si>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</si>
  <si>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</si>
  <si>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</si>
  <si>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</si>
  <si>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</si>
  <si>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</si>
  <si>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</si>
  <si>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</si>
  <si>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</si>
  <si>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</si>
  <si>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</si>
  <si>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</si>
  <si>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</si>
  <si>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</si>
  <si>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</si>
  <si>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</si>
  <si>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</si>
  <si>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Dlhodobý hmotný majetok</t>
  </si>
  <si>
    <t>Dlhodobý hmotný majetok, na ktorý je zriadené záložné právo</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</si>
  <si>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</si>
  <si>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</si>
  <si>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</si>
  <si>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</si>
  <si>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</si>
  <si>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</si>
  <si>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</si>
  <si>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</si>
  <si>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</si>
  <si>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</si>
  <si>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</si>
  <si>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</si>
  <si>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</si>
  <si>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</si>
  <si>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</si>
  <si>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</si>
  <si>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</si>
  <si>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</si>
  <si>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</si>
  <si>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</si>
  <si>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</si>
  <si>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</si>
  <si>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</si>
  <si>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Dlhodobý finančný majetok</t>
  </si>
  <si>
    <t>Dlhodobý finančný majetok, na ktorý je zriadené záložné právo</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</si>
  <si>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</si>
  <si>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</si>
  <si>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</si>
  <si>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</si>
  <si>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</si>
  <si>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</si>
  <si>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</si>
  <si>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</si>
  <si>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</si>
  <si>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</si>
  <si>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</si>
  <si>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</si>
  <si>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</si>
  <si>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</si>
  <si>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</si>
  <si>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</si>
  <si>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</si>
  <si>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</si>
  <si>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</si>
  <si>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</si>
  <si>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</si>
  <si>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Stav na</t>
  </si>
  <si>
    <t>Vyradenie</t>
  </si>
  <si>
    <t>začiatku</t>
  </si>
  <si>
    <t>Zvýšenie</t>
  </si>
  <si>
    <t>Zníženie</t>
  </si>
  <si>
    <t>dlhového CP z</t>
  </si>
  <si>
    <t>na konci</t>
  </si>
  <si>
    <t>Dlhové CP</t>
  </si>
  <si>
    <t>Druh</t>
  </si>
  <si>
    <t>hodnoty</t>
  </si>
  <si>
    <t>účtovníctva</t>
  </si>
  <si>
    <t>držané do splatnosti</t>
  </si>
  <si>
    <t>CP</t>
  </si>
  <si>
    <t>v účtovnom</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</si>
  <si>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</si>
  <si>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</si>
  <si>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</si>
  <si>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</si>
  <si>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</si>
  <si>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</si>
  <si>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</si>
  <si>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</si>
  <si>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</si>
  <si>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</si>
  <si>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</si>
  <si>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</si>
  <si>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pôžičky</t>
  </si>
  <si>
    <t>Dlhodobé pôžičky</t>
  </si>
  <si>
    <t>z účtovníctva v</t>
  </si>
  <si>
    <t>účtovnom</t>
  </si>
  <si>
    <t xml:space="preserve">Pôžičky prepojeným účtovným jednotkám </t>
  </si>
  <si>
    <t>Účty v bankách s dobou viazanosti dlhšou ako jeden rok</t>
  </si>
  <si>
    <t>Dlhodobé pôžičky spolu</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</si>
  <si>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</si>
  <si>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</si>
  <si>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</si>
  <si>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</si>
  <si>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</si>
  <si>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</si>
  <si>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</si>
  <si>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</si>
  <si>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</si>
  <si>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</si>
  <si>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</si>
  <si>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</si>
  <si>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</si>
  <si>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</si>
  <si>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</si>
  <si>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</si>
  <si>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</si>
  <si>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</si>
  <si>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</si>
  <si>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</si>
  <si>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</si>
  <si>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</si>
  <si>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</si>
  <si>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</si>
  <si>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Hodnota za bežné</t>
  </si>
  <si>
    <t>Zásoby, na ktoré je zriadené záložné právo</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</si>
  <si>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</si>
  <si>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</si>
  <si>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</si>
  <si>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</si>
  <si>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</si>
  <si>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</si>
  <si>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</si>
  <si>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</si>
  <si>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</si>
  <si>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</si>
  <si>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</si>
  <si>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</si>
  <si>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</si>
  <si>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</si>
  <si>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</si>
  <si>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</si>
  <si>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</si>
  <si>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</si>
  <si>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</si>
  <si>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</si>
  <si>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</si>
  <si>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</si>
  <si>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</si>
  <si>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</si>
  <si>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</si>
  <si>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</si>
  <si>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</si>
  <si>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</si>
  <si>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</si>
  <si>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</si>
  <si>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</si>
  <si>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</si>
  <si>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</si>
  <si>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</si>
  <si>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</si>
  <si>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</si>
  <si>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</si>
  <si>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</si>
  <si>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</si>
  <si>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Pohľadávky voči spoločníkom, členom a združeniu</t>
  </si>
  <si>
    <t>Pohľadávky z derivátových operácií</t>
  </si>
  <si>
    <t>Iné pohľadávky</t>
  </si>
  <si>
    <t>Pohľadávky spolu</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</si>
  <si>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</si>
  <si>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</si>
  <si>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</si>
  <si>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</si>
  <si>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</si>
  <si>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</si>
  <si>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</si>
  <si>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</si>
  <si>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</si>
  <si>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</si>
  <si>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</si>
  <si>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</si>
  <si>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</si>
  <si>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</si>
  <si>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</si>
  <si>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</si>
  <si>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</si>
  <si>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</si>
  <si>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</si>
  <si>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</si>
  <si>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</si>
  <si>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</si>
  <si>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</si>
  <si>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</si>
  <si>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</si>
  <si>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</si>
  <si>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</si>
  <si>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</si>
  <si>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</si>
  <si>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</si>
  <si>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</si>
  <si>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</si>
  <si>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 xml:space="preserve">Stav </t>
  </si>
  <si>
    <t>Ako finančné účty sú vykázané peniaze v pokladnici, účty v bankách a cenné papiere. Účtami v bankách môže ÚJ voľne disponovať.</t>
  </si>
  <si>
    <t>zániku</t>
  </si>
  <si>
    <t>opodstatne-</t>
  </si>
  <si>
    <t>majetku z</t>
  </si>
  <si>
    <t>nosti</t>
  </si>
  <si>
    <t>Krátkodobý finančný majetok, na ktorý bolo zriadené záložné právo</t>
  </si>
  <si>
    <t>21.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</si>
  <si>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</si>
  <si>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</si>
  <si>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</si>
  <si>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</si>
  <si>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</si>
  <si>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</si>
  <si>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</si>
  <si>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</si>
  <si>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</si>
  <si>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</si>
  <si>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</si>
  <si>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</si>
  <si>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</si>
  <si>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</si>
  <si>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</si>
  <si>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</si>
  <si>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</si>
  <si>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</si>
  <si>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</si>
  <si>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</si>
  <si>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</si>
  <si>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</si>
  <si>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</si>
  <si>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</si>
  <si>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</si>
  <si>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</si>
  <si>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</si>
  <si>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</si>
  <si>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</si>
  <si>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</si>
  <si>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</si>
  <si>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</si>
  <si>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</si>
  <si>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</si>
  <si>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</si>
  <si>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</si>
  <si>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G Informácie o údajoch na strane pasív súvahy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</si>
  <si>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</si>
  <si>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</si>
  <si>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</si>
  <si>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</si>
  <si>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</si>
  <si>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</si>
  <si>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</si>
  <si>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</si>
  <si>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</si>
  <si>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</si>
  <si>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</si>
  <si>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</si>
  <si>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</si>
  <si>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</si>
  <si>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</si>
  <si>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</si>
  <si>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</si>
  <si>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25.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</si>
  <si>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</si>
  <si>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</si>
  <si>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</si>
  <si>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</si>
  <si>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</si>
  <si>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</si>
  <si>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</si>
  <si>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</si>
  <si>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</si>
  <si>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</si>
  <si>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</si>
  <si>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</si>
  <si>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</si>
  <si>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</si>
  <si>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</si>
  <si>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</si>
  <si>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</si>
  <si>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</si>
  <si>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</si>
  <si>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</si>
  <si>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</si>
  <si>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</si>
  <si>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</si>
  <si>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</si>
  <si>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</si>
  <si>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</si>
  <si>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</si>
  <si>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Dlhodobé záväzky spolu</t>
  </si>
  <si>
    <t>Záväzky so zostatkovou dobou splatnosti</t>
  </si>
  <si>
    <t>nad päť rokov</t>
  </si>
  <si>
    <t>jeden rok až päť rokov</t>
  </si>
  <si>
    <t>Krátkodobé záväzky spolu</t>
  </si>
  <si>
    <t>do jedného roka vrátane</t>
  </si>
  <si>
    <t>Záväzky po lehote splatnosti</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</si>
  <si>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</si>
  <si>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</si>
  <si>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</si>
  <si>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</si>
  <si>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</si>
  <si>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</si>
  <si>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</si>
  <si>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</si>
  <si>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</si>
  <si>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</si>
  <si>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</si>
  <si>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</si>
  <si>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</si>
  <si>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</si>
  <si>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</si>
  <si>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</si>
  <si>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</si>
  <si>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</si>
  <si>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</si>
  <si>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</si>
  <si>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</si>
  <si>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</si>
  <si>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Názov vydaného</t>
  </si>
  <si>
    <t>Menovitá</t>
  </si>
  <si>
    <t>Počet</t>
  </si>
  <si>
    <t>Emisný kurz</t>
  </si>
  <si>
    <t>Úrok</t>
  </si>
  <si>
    <t>dlhopisu</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</si>
  <si>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</si>
  <si>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</si>
  <si>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</si>
  <si>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</si>
  <si>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</si>
  <si>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</si>
  <si>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</si>
  <si>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</si>
  <si>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</si>
  <si>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</si>
  <si>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</si>
  <si>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</si>
  <si>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</si>
  <si>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</si>
  <si>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</si>
  <si>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</si>
  <si>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Krátkodobé pôžičky</t>
  </si>
  <si>
    <t>Krátkodobé finančné výpomoci</t>
  </si>
  <si>
    <t>31. Informácie k časti G. písm. j) prílohy č. 3 o významných položkách časového rozlíšenia na strane pasív</t>
  </si>
  <si>
    <t>Výdavky budúcich období dlhodobé, z toho:</t>
  </si>
  <si>
    <t>Výdavky budúcich období krátkodobé, z toho:</t>
  </si>
  <si>
    <t>Výnosy budúcich období dlhodobé, z toho:</t>
  </si>
  <si>
    <t>Výnosy budúcich období krátkodobé, z toho:</t>
  </si>
  <si>
    <t>Komentár k tab.31</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</si>
  <si>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</si>
  <si>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</si>
  <si>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</si>
  <si>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</si>
  <si>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</si>
  <si>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</si>
  <si>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</si>
  <si>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</si>
  <si>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</si>
  <si>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</si>
  <si>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</si>
  <si>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</si>
  <si>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</si>
  <si>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</si>
  <si>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</si>
  <si>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</si>
  <si>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</si>
  <si>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</si>
  <si>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</si>
  <si>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</si>
  <si>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</si>
  <si>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</si>
  <si>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</si>
  <si>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</si>
  <si>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</si>
  <si>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</si>
  <si>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H Informácie o výnosoch</t>
  </si>
  <si>
    <t>36. Informácie k časti H. písm. b) prílohy č. 3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</si>
  <si>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</si>
  <si>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</si>
  <si>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</si>
  <si>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</si>
  <si>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</si>
  <si>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</si>
  <si>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</si>
  <si>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</si>
  <si>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</si>
  <si>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</si>
  <si>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</si>
  <si>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</si>
  <si>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</si>
  <si>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</si>
  <si>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</si>
  <si>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37. Informácie k časti H. písm. c) až f)  prílohy č. 3 o výnosoch pri aktivácii nákladov a o výnosoch z hospodárskej činnosti, finančnej činnosti a mimoriadnej činnosti</t>
  </si>
  <si>
    <t xml:space="preserve">Významné položky pri aktivácii nákladov, z toho: </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</si>
  <si>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</si>
  <si>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</si>
  <si>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</si>
  <si>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</si>
  <si>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</si>
  <si>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</si>
  <si>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</si>
  <si>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</si>
  <si>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</si>
  <si>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</si>
  <si>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</si>
  <si>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</si>
  <si>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I.  Informácie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</si>
  <si>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</si>
  <si>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</si>
  <si>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</si>
  <si>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</si>
  <si>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</si>
  <si>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</si>
  <si>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</si>
  <si>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</si>
  <si>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</si>
  <si>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</si>
  <si>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</si>
  <si>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</si>
  <si>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</si>
  <si>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J.  Informácie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</si>
  <si>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</si>
  <si>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</si>
  <si>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</si>
  <si>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</si>
  <si>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</si>
  <si>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</si>
  <si>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</si>
  <si>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</si>
  <si>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</si>
  <si>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</si>
  <si>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</si>
  <si>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</si>
  <si>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</si>
  <si>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</si>
  <si>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</si>
  <si>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</si>
  <si>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</si>
  <si>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</si>
  <si>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</si>
  <si>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Bezprostredne predchádzajúce</t>
  </si>
  <si>
    <t>Základ dane</t>
  </si>
  <si>
    <t>Daň</t>
  </si>
  <si>
    <t>Výsledok hospodárenia</t>
  </si>
  <si>
    <t>pred zdanením, z toho:</t>
  </si>
  <si>
    <t>teoretická daň</t>
  </si>
  <si>
    <t>Daňovo neuznané náklady</t>
  </si>
  <si>
    <t>Výnosy nepodliehajúce dani</t>
  </si>
  <si>
    <t>Majetok v nájme (operatívny prenájom)</t>
  </si>
  <si>
    <t>Vplyv nevykázanej odloženej</t>
  </si>
  <si>
    <t>daňovej pohľadávky</t>
  </si>
  <si>
    <t>Umorenie daňovej straty</t>
  </si>
  <si>
    <t>Zmena sadzby dane</t>
  </si>
  <si>
    <t>Splatná daň z príjmov</t>
  </si>
  <si>
    <t>Celková daň z príjmov</t>
  </si>
  <si>
    <t>K. Informácie o podsúvahových položkách</t>
  </si>
  <si>
    <t>42. Informácie k  časť K. prílohy č. 3 o podsúvahových položkách</t>
  </si>
  <si>
    <t>Prenajatý majetok</t>
  </si>
  <si>
    <t>Majetok prijatý do úschovy</t>
  </si>
  <si>
    <t>Pohľadávky z derivátov</t>
  </si>
  <si>
    <t>Záväzky z opcií derivátov</t>
  </si>
  <si>
    <t>Odpísané pohľadávky</t>
  </si>
  <si>
    <t>Pohľadávky z leasingu</t>
  </si>
  <si>
    <t>Záväzky z leasingu</t>
  </si>
  <si>
    <t>Iné položky</t>
  </si>
  <si>
    <t>1. Najatý majetok</t>
  </si>
  <si>
    <t>Spoločnosť má administratívne priestory v nájme od tretej osoby. Nájomná zmluva je uzatvorená na dobu neurčitú s
možnosťou výpovede v určených prípadoch.</t>
  </si>
  <si>
    <t>L. Informácie o iných aktívach a pasívach</t>
  </si>
  <si>
    <t>43. Informácie k časti L. písm. a) prílohy č. 3 o podmienených záväzkoch</t>
  </si>
  <si>
    <t>1. Podmienené záväzky</t>
  </si>
  <si>
    <t>Spoločnosť nemá podmienené záväzky, ktoré sa nesledujú v bežnom účtovníctve a neuvádzajú sa v súvahe</t>
  </si>
  <si>
    <t>Druh podmieneného záväzku</t>
  </si>
  <si>
    <t xml:space="preserve">Bežné účtovné obdobie                      </t>
  </si>
  <si>
    <t xml:space="preserve">Hodnota celkom </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</si>
  <si>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</si>
  <si>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</si>
  <si>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</si>
  <si>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</si>
  <si>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</si>
  <si>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</si>
  <si>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</si>
  <si>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</si>
  <si>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2. Ostatné finančné povinnosti</t>
  </si>
  <si>
    <t>Spoločnosť nemá ostatné finančné povinnosti, ktoré sa nesledujú v bežnom účtovníctve a neuvádzajú v súvahe.</t>
  </si>
  <si>
    <t>44. Informácie k časti L. písm. c) prílohy č. 3 o podmienenom majetku</t>
  </si>
  <si>
    <t>3. Podmienený majetok</t>
  </si>
  <si>
    <t>Spoločnosť nemá podmienený majetok, ktorý sa nesleduje v bežnom účtovníctve a neuvádza sa v súvahe.</t>
  </si>
  <si>
    <t>Druh podmieneného majetku</t>
  </si>
  <si>
    <t>Bezprostredne 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</si>
  <si>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</si>
  <si>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</si>
  <si>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</si>
  <si>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</si>
  <si>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</si>
  <si>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</si>
  <si>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</si>
  <si>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</si>
  <si>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členov štatutárnych, dozorných a iných orgánov účtovnej jednotky</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</si>
  <si>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</si>
  <si>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</si>
  <si>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</si>
  <si>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</si>
  <si>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</si>
  <si>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</si>
  <si>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</si>
  <si>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</si>
  <si>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</si>
  <si>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</si>
  <si>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</si>
  <si>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</si>
  <si>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</si>
  <si>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</si>
  <si>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</si>
  <si>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Dňa 10.1.2016 došlo ku .....</t>
  </si>
  <si>
    <t>N. Informácie o ekonomických vzťahoch medzi účtovnou jednotkou a spriaznenými osobami</t>
  </si>
  <si>
    <t>Členom štatutárnych orgánov neboli vyplatené žiadne odmeny a neboli poskytnuté pôžičky.</t>
  </si>
  <si>
    <t>46. Informácie k časti N. prílohy č. 3 o ekonomických vzťahoch medzi účtovnou jednotkou a spriaznenými osobami</t>
  </si>
  <si>
    <t xml:space="preserve">Spriaznená osoba </t>
  </si>
  <si>
    <t>Kód druhu obchodu</t>
  </si>
  <si>
    <t>Hodnotové vyjadrenie obchodu</t>
  </si>
  <si>
    <t xml:space="preserve">Bezprostredne predchádzajúce účtovné obdobie                                             </t>
  </si>
  <si>
    <t>Dcérska účtovná jednotka/Materská účtovná jednotka</t>
  </si>
  <si>
    <t>O. Informácie o ekonomických vzťahoch účtovnej jednotky a spriaznených osôb</t>
  </si>
  <si>
    <t>P.  Informácie o vlastnom imaní</t>
  </si>
  <si>
    <t>47.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</si>
  <si>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</si>
  <si>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</si>
  <si>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</si>
  <si>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</si>
  <si>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</si>
  <si>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</si>
  <si>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</si>
  <si>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</si>
  <si>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</si>
  <si>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</si>
  <si>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</si>
  <si>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</si>
  <si>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</si>
  <si>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</si>
  <si>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</si>
  <si>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</si>
  <si>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</si>
  <si>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</si>
  <si>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</si>
  <si>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</si>
  <si>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</si>
  <si>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</si>
  <si>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</si>
  <si>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</si>
  <si>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</si>
  <si>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</si>
  <si>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</si>
  <si>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</si>
  <si>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</si>
  <si>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</si>
  <si>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</si>
  <si>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účtovného obdobia 431</t>
  </si>
  <si>
    <t xml:space="preserve"> </t>
  </si>
  <si>
    <t>Komentár k tab.47b</t>
  </si>
  <si>
    <t xml:space="preserve">R.  Informácie o účtovných jednotkách podľa § 23 ods. 6 </t>
  </si>
  <si>
    <t>( ktorých činnosť je zaradená do kategórie priemyselnej výroby podľa osobitého predpisu - čistý obrat dosiahol viac 
ako  250 000 000 € v predchádzajúcom účtovnom období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</si>
  <si>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</si>
  <si>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</si>
  <si>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</si>
  <si>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</si>
  <si>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</si>
  <si>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</si>
  <si>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</si>
  <si>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</si>
  <si>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</si>
  <si>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</si>
  <si>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</si>
  <si>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</si>
  <si>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</si>
  <si>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</si>
  <si>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</si>
  <si>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</si>
  <si>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</si>
  <si>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</si>
  <si>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</si>
  <si>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</si>
  <si>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</si>
  <si>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01</t>
  </si>
  <si>
    <t>02</t>
  </si>
  <si>
    <t>A.</t>
  </si>
  <si>
    <t>03</t>
  </si>
  <si>
    <t>A.I.</t>
  </si>
  <si>
    <t>A.I.1.</t>
  </si>
  <si>
    <t>2.</t>
  </si>
  <si>
    <t>3.</t>
  </si>
  <si>
    <t>4.</t>
  </si>
  <si>
    <t>5.</t>
  </si>
  <si>
    <t>09</t>
  </si>
  <si>
    <t>6.</t>
  </si>
  <si>
    <t>7.</t>
  </si>
  <si>
    <t>A.II.</t>
  </si>
  <si>
    <t>11</t>
  </si>
  <si>
    <t xml:space="preserve">A.II.1. </t>
  </si>
  <si>
    <t>18</t>
  </si>
  <si>
    <t>8.</t>
  </si>
  <si>
    <t>9.</t>
  </si>
  <si>
    <t>20</t>
  </si>
  <si>
    <t>A.III.</t>
  </si>
  <si>
    <t>21</t>
  </si>
  <si>
    <t>A.III.1.</t>
  </si>
  <si>
    <t>10.</t>
  </si>
  <si>
    <t>11.</t>
  </si>
  <si>
    <t>33</t>
  </si>
  <si>
    <t>B.</t>
  </si>
  <si>
    <t>34</t>
  </si>
  <si>
    <t>B.I.</t>
  </si>
  <si>
    <t>35</t>
  </si>
  <si>
    <t>B.I.1.</t>
  </si>
  <si>
    <t>36</t>
  </si>
  <si>
    <t>37</t>
  </si>
  <si>
    <t>38</t>
  </si>
  <si>
    <t>39</t>
  </si>
  <si>
    <t>41</t>
  </si>
  <si>
    <t>B.II.</t>
  </si>
  <si>
    <t>42</t>
  </si>
  <si>
    <t>B.II.1.</t>
  </si>
  <si>
    <t>1.a.</t>
  </si>
  <si>
    <t>1.b.</t>
  </si>
  <si>
    <t>1.c.</t>
  </si>
  <si>
    <t>53</t>
  </si>
  <si>
    <t>B.III.</t>
  </si>
  <si>
    <t>54</t>
  </si>
  <si>
    <t>B.III.1.</t>
  </si>
  <si>
    <t>66</t>
  </si>
  <si>
    <t>B.IV.</t>
  </si>
  <si>
    <t>67</t>
  </si>
  <si>
    <t>B.IV.1.</t>
  </si>
  <si>
    <t>68</t>
  </si>
  <si>
    <t>69</t>
  </si>
  <si>
    <t>71</t>
  </si>
  <si>
    <t>B.V.</t>
  </si>
  <si>
    <t>72</t>
  </si>
  <si>
    <t>B.V.1.</t>
  </si>
  <si>
    <t>73</t>
  </si>
  <si>
    <t>74</t>
  </si>
  <si>
    <t>C.</t>
  </si>
  <si>
    <t>75</t>
  </si>
  <si>
    <t>C.1.</t>
  </si>
  <si>
    <t>76</t>
  </si>
  <si>
    <t>77</t>
  </si>
  <si>
    <t>78</t>
  </si>
  <si>
    <t>79</t>
  </si>
  <si>
    <t>80</t>
  </si>
  <si>
    <t>81</t>
  </si>
  <si>
    <t>82</t>
  </si>
  <si>
    <t>83</t>
  </si>
  <si>
    <t>84</t>
  </si>
  <si>
    <t>85</t>
  </si>
  <si>
    <t xml:space="preserve">A.III. </t>
  </si>
  <si>
    <t>86</t>
  </si>
  <si>
    <t>A.IV.</t>
  </si>
  <si>
    <t>87</t>
  </si>
  <si>
    <t>A.IV.1.</t>
  </si>
  <si>
    <t>88</t>
  </si>
  <si>
    <t>89</t>
  </si>
  <si>
    <t>A.V.</t>
  </si>
  <si>
    <t>90</t>
  </si>
  <si>
    <t>A.V.1.</t>
  </si>
  <si>
    <t>91</t>
  </si>
  <si>
    <t>92</t>
  </si>
  <si>
    <t>A.VI.</t>
  </si>
  <si>
    <t>93</t>
  </si>
  <si>
    <t>A.VI.1.</t>
  </si>
  <si>
    <t>94</t>
  </si>
  <si>
    <t>95</t>
  </si>
  <si>
    <t>96</t>
  </si>
  <si>
    <t>A.VII.</t>
  </si>
  <si>
    <t>97</t>
  </si>
  <si>
    <t>A.VII.1.</t>
  </si>
  <si>
    <t>98</t>
  </si>
  <si>
    <t>99</t>
  </si>
  <si>
    <t>A.VIII.</t>
  </si>
  <si>
    <t>100</t>
  </si>
  <si>
    <t>101</t>
  </si>
  <si>
    <t>102</t>
  </si>
  <si>
    <t>103</t>
  </si>
  <si>
    <t>104</t>
  </si>
  <si>
    <t>105</t>
  </si>
  <si>
    <t>106</t>
  </si>
  <si>
    <t>108</t>
  </si>
  <si>
    <t>109</t>
  </si>
  <si>
    <t>113</t>
  </si>
  <si>
    <t>114</t>
  </si>
  <si>
    <t>12.</t>
  </si>
  <si>
    <t>118</t>
  </si>
  <si>
    <t>125</t>
  </si>
  <si>
    <t>126</t>
  </si>
  <si>
    <t>127</t>
  </si>
  <si>
    <t>128</t>
  </si>
  <si>
    <t>129</t>
  </si>
  <si>
    <t>134</t>
  </si>
  <si>
    <t>135</t>
  </si>
  <si>
    <t>136</t>
  </si>
  <si>
    <t>137</t>
  </si>
  <si>
    <t>138</t>
  </si>
  <si>
    <t>B.VI.</t>
  </si>
  <si>
    <t>B.VII.</t>
  </si>
  <si>
    <t>140</t>
  </si>
  <si>
    <t>141</t>
  </si>
  <si>
    <t>142</t>
  </si>
  <si>
    <t>143</t>
  </si>
  <si>
    <t>144</t>
  </si>
  <si>
    <t>145</t>
  </si>
  <si>
    <t>*</t>
  </si>
  <si>
    <t>**</t>
  </si>
  <si>
    <t>I.</t>
  </si>
  <si>
    <t xml:space="preserve">II. </t>
  </si>
  <si>
    <t>III.</t>
  </si>
  <si>
    <t>IV.</t>
  </si>
  <si>
    <t>V.</t>
  </si>
  <si>
    <t>VI.</t>
  </si>
  <si>
    <t>VII.</t>
  </si>
  <si>
    <t>D.</t>
  </si>
  <si>
    <t>E.</t>
  </si>
  <si>
    <t>E.1.</t>
  </si>
  <si>
    <t>F.</t>
  </si>
  <si>
    <t>G.</t>
  </si>
  <si>
    <t>G.1.</t>
  </si>
  <si>
    <t>H.</t>
  </si>
  <si>
    <t>J.</t>
  </si>
  <si>
    <t>***</t>
  </si>
  <si>
    <t>VIII.</t>
  </si>
  <si>
    <t>IX.</t>
  </si>
  <si>
    <t>IX.1.</t>
  </si>
  <si>
    <t>X.</t>
  </si>
  <si>
    <t>X.1.</t>
  </si>
  <si>
    <t>XI.</t>
  </si>
  <si>
    <t>XI.1.</t>
  </si>
  <si>
    <t>XII.</t>
  </si>
  <si>
    <t>XIII.</t>
  </si>
  <si>
    <t>XIV.</t>
  </si>
  <si>
    <t>K.</t>
  </si>
  <si>
    <t>L.</t>
  </si>
  <si>
    <t>M.</t>
  </si>
  <si>
    <t>N.</t>
  </si>
  <si>
    <t>N.1.</t>
  </si>
  <si>
    <t>O.</t>
  </si>
  <si>
    <t>P.</t>
  </si>
  <si>
    <t>Q.</t>
  </si>
  <si>
    <t>****</t>
  </si>
  <si>
    <t>R.</t>
  </si>
  <si>
    <t>R.1.</t>
  </si>
  <si>
    <t>S.</t>
  </si>
  <si>
    <t>Poznámky Uč POD 3 - 01</t>
  </si>
  <si>
    <t>DIČ</t>
  </si>
  <si>
    <t>Informácie o prehľade peňažných tokov pri použití nepriamej metódy</t>
  </si>
  <si>
    <t>Označenie                  položky</t>
  </si>
  <si>
    <t>Obsah položky</t>
  </si>
  <si>
    <t>Peňažné toky z prevádzkovej činnosti</t>
  </si>
  <si>
    <t>Z/S</t>
  </si>
  <si>
    <t>Výsledok hospodárenia z bežnej činnosti pred zdanením daňou z príjmov  (+/-)</t>
  </si>
  <si>
    <t>A. 1.</t>
  </si>
  <si>
    <t>Nepeňažné operácie ovplyvňujúce výsledok hospodárenia 
z bežnej činnosti pred  zdanením daňou z príjmov (+/-), (súčet A. 1. 1. až A. 1. 13.)</t>
  </si>
  <si>
    <t>A. 1. 1.</t>
  </si>
  <si>
    <t>Odpisy dlhodobého nehmotného majetku a dlhodobého hmotného majetku (+)</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</si>
  <si>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</si>
  <si>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</si>
  <si>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</si>
  <si>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</si>
  <si>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</si>
  <si>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</si>
  <si>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</si>
  <si>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</si>
  <si>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</si>
  <si>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</si>
  <si>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</si>
  <si>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</si>
  <si>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</si>
  <si>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</si>
  <si>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</si>
  <si>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</si>
  <si>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</si>
  <si>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</si>
  <si>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</si>
  <si>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</si>
  <si>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</si>
  <si>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</si>
  <si>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</si>
  <si>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z bežnej činnosti, s výnimkou tých, ktoré sa uvádzajú osobitne v iných častiach prehľadu peňažných tokov  (+/-)</t>
  </si>
  <si>
    <t>A. 2.</t>
  </si>
  <si>
    <t>A. 2. 1.</t>
  </si>
  <si>
    <t>Zmena stavu pohľadávok z prevádzkovej činnosti (-/+)</t>
  </si>
  <si>
    <t>A. 2. 2.</t>
  </si>
  <si>
    <t>Zmena stavu záväzkov z prevádzkovej činnosti (+/-)</t>
  </si>
  <si>
    <t>A. 2. 3.</t>
  </si>
  <si>
    <t>Zmena stavu zásob (-/+)</t>
  </si>
  <si>
    <t>A. 2. 4.</t>
  </si>
  <si>
    <t>Poznámky Úč POD 3 - 04</t>
  </si>
  <si>
    <t>Peňažné  toky  z prevádzkovej  činnosti s výnimkou príjmov a výdavkov, ktoré sa  uvádzajú  osobitne v iných častiach prehľadu  peňažných tokov (+/-),  (súčet Z/S  +  A. 1. + A. 2.)</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</si>
  <si>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</si>
  <si>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</si>
  <si>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</si>
  <si>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</si>
  <si>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</si>
  <si>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</si>
  <si>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</si>
  <si>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Výdavky na vyplatené dividendy  a iné podiely na zisku, s výnimkou tých, ktoré sa začleňujú do finančných činností (-)</t>
  </si>
  <si>
    <t>A. 7.</t>
  </si>
  <si>
    <t>Výdavky na daň z príjmov účtovnej jednotky, s výnimkou tých, ktoré sa  začleňujú do investičných činností alebo finančných činností (-/+)</t>
  </si>
  <si>
    <t>A. 8.</t>
  </si>
  <si>
    <t>Príjmy mimoriadneho charakteru vzťahujúce sa na prevádzkovú činnosť (+)</t>
  </si>
  <si>
    <t>A. 9.</t>
  </si>
  <si>
    <t>Výdavky mimoriadneho charakteru vzťahujúce sa na prevádzkovú činnosť (-)</t>
  </si>
  <si>
    <t>Peňažné toky z investičnej činnosti</t>
  </si>
  <si>
    <t>B. 1.</t>
  </si>
  <si>
    <t>Výdavky na obstaranie dlhodobého nehmotného majetku (-)</t>
  </si>
  <si>
    <t>B. 2.</t>
  </si>
  <si>
    <t>Výdavky na obstaranie dlhodobého hmotného majetku (-)</t>
  </si>
  <si>
    <t>B. 3.</t>
  </si>
  <si>
    <t>B. 4.</t>
  </si>
  <si>
    <t>Príjmy z predaja dlhodobého nehmotného majetku (+)</t>
  </si>
  <si>
    <t>B. 5.</t>
  </si>
  <si>
    <t>Príjmy z predaja dlhodobého hmotného majetku (+)</t>
  </si>
  <si>
    <t>B. 6.</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</si>
  <si>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</si>
  <si>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</si>
  <si>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</si>
  <si>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</si>
  <si>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</si>
  <si>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</si>
  <si>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</si>
  <si>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</si>
  <si>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</si>
  <si>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</si>
  <si>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</si>
  <si>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</si>
  <si>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</si>
  <si>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</si>
  <si>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</si>
  <si>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</si>
  <si>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</si>
  <si>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</si>
  <si>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</si>
  <si>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</si>
  <si>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</si>
  <si>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</si>
  <si>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</si>
  <si>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</si>
  <si>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</si>
  <si>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</si>
  <si>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</si>
  <si>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</si>
  <si>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</si>
  <si>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</si>
  <si>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</si>
  <si>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</si>
  <si>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</si>
  <si>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</si>
  <si>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</si>
  <si>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</si>
  <si>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</si>
  <si>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</si>
  <si>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Výdavky na obstaranie alebo spätné odkúpenie vlastných akcií a vlastných obchodných podielov (-)</t>
  </si>
  <si>
    <t>C. 1. 6.</t>
  </si>
  <si>
    <t>Výdavky spojené so znížením fondov vytvorených  účtovnou jednotkou (-)</t>
  </si>
  <si>
    <t>C. 1. 7.</t>
  </si>
  <si>
    <t>Výdavky na vyplatenie podielu na vlastnom imaní spoločníkmi účtovnej jednotky   a fyzickou osobou, ktorá je účtovnou jednotkou (-)</t>
  </si>
  <si>
    <t>C. 1. 8.</t>
  </si>
  <si>
    <t>Výdavky z  iných dôvodov, ktoré súvisia so znížením vlastného imania (-)</t>
  </si>
  <si>
    <t>Strana 3</t>
  </si>
  <si>
    <t>C. 2.</t>
  </si>
  <si>
    <t>C. 2. 1.</t>
  </si>
  <si>
    <t>Príjmy z emisie dlhových cenných papierov (+)</t>
  </si>
  <si>
    <t>C. 2. 2.</t>
  </si>
  <si>
    <t>Výdavky na úhradu záväzkov z dlhových CP (-)</t>
  </si>
  <si>
    <t>C. 2. 3.</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</si>
  <si>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</si>
  <si>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</si>
  <si>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</si>
  <si>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</si>
  <si>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</si>
  <si>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</si>
  <si>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</si>
  <si>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</si>
  <si>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</si>
  <si>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Príjmy z ostatných dlhodobých záväzkov a krátkodobých záväzkov vyplývajúcich z finančnej činnosti  účtovnej jednotky, s výnimkou tých, ktoré sa uvádzajú osobitne  v inej časti prehľadu peňažných tokov (+)</t>
  </si>
  <si>
    <t>C. 2. 9.</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</si>
  <si>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</si>
  <si>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</si>
  <si>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</si>
  <si>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</si>
  <si>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</si>
  <si>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</si>
  <si>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</si>
  <si>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</si>
  <si>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</si>
  <si>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</si>
  <si>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</si>
  <si>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</si>
  <si>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</si>
  <si>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</si>
  <si>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</si>
  <si>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Čisté peňažné  toky  z finančnej činnosti (súčet C. 1. až C. 9.)</t>
  </si>
  <si>
    <t>Čisté zvýšenie alebo čisté  zníženie peňažných prostriedkov (+/-), (súčet A + B + C)</t>
  </si>
  <si>
    <t xml:space="preserve">E. </t>
  </si>
  <si>
    <t xml:space="preserve">F. </t>
  </si>
  <si>
    <t>Stav peňažných prostriedkov a peňažných ekvivalentov na konci účtovného  obdobia pred zohľadnením kurzových rozdielov vyčíslených ku dňu, ku ktorému  sa zostavuje účtovná závierka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</si>
  <si>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</si>
  <si>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</si>
  <si>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</si>
  <si>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</si>
  <si>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TU NEMATE POVOLENY VSTUP - TU SU PRENESENE VSTUPNE UDAJE HK 2014 A 2013 A Z TEJTO TAB VYTVARAM SUVAHU  A DO POZNAMOK UKLADAM UDAJE</t>
  </si>
  <si>
    <t>POC.STAV</t>
  </si>
  <si>
    <t>Aktuálny rok 2013</t>
  </si>
  <si>
    <t>Predošlý rok 2012</t>
  </si>
  <si>
    <t>010000</t>
  </si>
  <si>
    <t>Nehmotný investičný majetok</t>
  </si>
  <si>
    <t>011000</t>
  </si>
  <si>
    <t>Zriaďovacie výdavky</t>
  </si>
  <si>
    <t>012000</t>
  </si>
  <si>
    <t>Aktivované náklady na vývoj</t>
  </si>
  <si>
    <t>013000</t>
  </si>
  <si>
    <t>014000</t>
  </si>
  <si>
    <t>Oceniteľné práva</t>
  </si>
  <si>
    <t>015000</t>
  </si>
  <si>
    <t>018</t>
  </si>
  <si>
    <t>Drobný nehmotný investičný majetok</t>
  </si>
  <si>
    <t>019000</t>
  </si>
  <si>
    <t>Ostatný dlhodobý nehmotný majetok</t>
  </si>
  <si>
    <t>Dlhodobý hmotný  majetok - odpisovaný</t>
  </si>
  <si>
    <t>021000</t>
  </si>
  <si>
    <t>022000</t>
  </si>
  <si>
    <t>Samostatné hnuteľné veci a súbory hnuteľných vecí</t>
  </si>
  <si>
    <t>023</t>
  </si>
  <si>
    <t>024</t>
  </si>
  <si>
    <t>025000</t>
  </si>
  <si>
    <t>Pestovateľské celky trvalých porastov</t>
  </si>
  <si>
    <t>026000</t>
  </si>
  <si>
    <t>Základné stádo a ťažné zvieratá</t>
  </si>
  <si>
    <t>028</t>
  </si>
  <si>
    <t>Drobný hmotný investičný majetok</t>
  </si>
  <si>
    <t>029000</t>
  </si>
  <si>
    <t>Ostatný dlhodobý hmotný majetok</t>
  </si>
  <si>
    <t>Dlhodobý hmotný  majetok - neodpisovaný</t>
  </si>
  <si>
    <t>031000</t>
  </si>
  <si>
    <t>032000</t>
  </si>
  <si>
    <t>Umelecké diela a zbierky</t>
  </si>
  <si>
    <t>Obstaranie nehmotných a hmotných investícií</t>
  </si>
  <si>
    <t>041000</t>
  </si>
  <si>
    <t>Obstaranie dlhodobého nehmotného majetku</t>
  </si>
  <si>
    <t>042000</t>
  </si>
  <si>
    <t>Obstaranie dlhodobého hmotného majetku</t>
  </si>
  <si>
    <t>043000</t>
  </si>
  <si>
    <t>Obstaranie dlhodobého finančného majetku</t>
  </si>
  <si>
    <t xml:space="preserve">Poskytnuté preddavky na  dlhodobý majetok </t>
  </si>
  <si>
    <t>Poskytnuté preddavky  na nehmotný a hmotný invest.majetok</t>
  </si>
  <si>
    <t>051000</t>
  </si>
  <si>
    <t>Poskytnuté preddavky na dlhodobý nehmotný majetok</t>
  </si>
  <si>
    <t>052000</t>
  </si>
  <si>
    <t>Poskytnuté preddavky na dlhodobý hmotný majetok</t>
  </si>
  <si>
    <t>053000</t>
  </si>
  <si>
    <t>Poskytnuté preddavky na dlhodobý finančný majetok</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</si>
  <si>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</si>
  <si>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</si>
  <si>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</si>
  <si>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</si>
  <si>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</si>
  <si>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</si>
  <si>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</si>
  <si>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</si>
  <si>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</si>
  <si>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</si>
  <si>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</si>
  <si>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069000</t>
  </si>
  <si>
    <t>Ostatný dlhodobý finančný majetok</t>
  </si>
  <si>
    <t xml:space="preserve">Oprávky k dlhodobému nehmotnému majetku </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</si>
  <si>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</si>
  <si>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</si>
  <si>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</si>
  <si>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</si>
  <si>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</si>
  <si>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</si>
  <si>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</si>
  <si>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</si>
  <si>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</si>
  <si>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</si>
  <si>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</si>
  <si>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</si>
  <si>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</si>
  <si>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</si>
  <si>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</si>
  <si>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</si>
  <si>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</si>
  <si>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</si>
  <si>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</si>
  <si>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</si>
  <si>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</si>
  <si>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</si>
  <si>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</si>
  <si>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</si>
  <si>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</si>
  <si>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</si>
  <si>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</si>
  <si>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</si>
  <si>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</si>
  <si>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</si>
  <si>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</si>
  <si>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</si>
  <si>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</si>
  <si>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</si>
  <si>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</si>
  <si>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</si>
  <si>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</si>
  <si>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</si>
  <si>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</si>
  <si>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</si>
  <si>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</si>
  <si>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</si>
  <si>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</si>
  <si>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</si>
  <si>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</si>
  <si>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</si>
  <si>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</si>
  <si>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</si>
  <si>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</si>
  <si>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111000</t>
  </si>
  <si>
    <t>Obstaranie  materiálu</t>
  </si>
  <si>
    <t>112000</t>
  </si>
  <si>
    <t>Materiál na sklade</t>
  </si>
  <si>
    <t>119000</t>
  </si>
  <si>
    <t>Materiál na ceste</t>
  </si>
  <si>
    <t>Zásoby vlastnej výroby</t>
  </si>
  <si>
    <t>121000</t>
  </si>
  <si>
    <t>122000</t>
  </si>
  <si>
    <t>Polotovary vlastnej výroby</t>
  </si>
  <si>
    <t>123000</t>
  </si>
  <si>
    <t>124000</t>
  </si>
  <si>
    <t>131000</t>
  </si>
  <si>
    <t>Obstaranie tovaru</t>
  </si>
  <si>
    <t>132000</t>
  </si>
  <si>
    <t>Tovar na sklade a v predajniach</t>
  </si>
  <si>
    <t>139000</t>
  </si>
  <si>
    <t>Tovar na ceste</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</si>
  <si>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</si>
  <si>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</si>
  <si>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</si>
  <si>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</si>
  <si>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</si>
  <si>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</si>
  <si>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</si>
  <si>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</si>
  <si>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</si>
  <si>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</si>
  <si>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</si>
  <si>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</si>
  <si>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</si>
  <si>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Peniaze</t>
  </si>
  <si>
    <t>211000</t>
  </si>
  <si>
    <t>Pokladnica</t>
  </si>
  <si>
    <t>213000</t>
  </si>
  <si>
    <t>Ceniny</t>
  </si>
  <si>
    <t>221000</t>
  </si>
  <si>
    <t>Bankové účty</t>
  </si>
  <si>
    <t>222</t>
  </si>
  <si>
    <t>Bankové účty klientov</t>
  </si>
  <si>
    <t>Bežné bankové úvery</t>
  </si>
  <si>
    <t>231000</t>
  </si>
  <si>
    <t>Krátkodobé bankové úvery</t>
  </si>
  <si>
    <t>232000</t>
  </si>
  <si>
    <t>Eskontné úvery</t>
  </si>
  <si>
    <t>Iné krátkodobé finančné výpomoci</t>
  </si>
  <si>
    <t>241000</t>
  </si>
  <si>
    <t>Vydané krátkodobé dlhopisy</t>
  </si>
  <si>
    <t>249000</t>
  </si>
  <si>
    <t>Ostatné krátkodobé finančné výpomoci</t>
  </si>
  <si>
    <t>251000</t>
  </si>
  <si>
    <t>Majetkové cenné papiere na obchodovanie</t>
  </si>
  <si>
    <t>252000</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</si>
  <si>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</si>
  <si>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</si>
  <si>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</si>
  <si>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</si>
  <si>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</si>
  <si>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</si>
  <si>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</si>
  <si>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</si>
  <si>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</si>
  <si>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</si>
  <si>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</si>
  <si>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</si>
  <si>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</si>
  <si>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Opravné položky ku krátkodobému finančnému majetku</t>
  </si>
  <si>
    <t>291000</t>
  </si>
  <si>
    <t>Opravná položka ku krátkodobému finančnému majetku</t>
  </si>
  <si>
    <t>293</t>
  </si>
  <si>
    <t>Opravná položka k dlžným cenným papierom</t>
  </si>
  <si>
    <t>3</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</si>
  <si>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</si>
  <si>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</si>
  <si>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</si>
  <si>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</si>
  <si>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</si>
  <si>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</si>
  <si>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</si>
  <si>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</si>
  <si>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</si>
  <si>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</si>
  <si>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</si>
  <si>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</si>
  <si>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</si>
  <si>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</si>
  <si>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</si>
  <si>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</si>
  <si>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</si>
  <si>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</si>
  <si>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</si>
  <si>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</si>
  <si>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</si>
  <si>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</si>
  <si>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</si>
  <si>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</si>
  <si>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</si>
  <si>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</si>
  <si>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</si>
  <si>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</si>
  <si>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</si>
  <si>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</si>
  <si>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</si>
  <si>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</si>
  <si>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</si>
  <si>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</si>
  <si>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</si>
  <si>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</si>
  <si>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</si>
  <si>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</si>
  <si>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</si>
  <si>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</si>
  <si>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</si>
  <si>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</si>
  <si>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</si>
  <si>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</si>
  <si>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</si>
  <si>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</si>
  <si>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</si>
  <si>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</si>
  <si>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</si>
  <si>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</si>
  <si>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</si>
  <si>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</si>
  <si>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</si>
  <si>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</si>
  <si>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</si>
  <si>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</si>
  <si>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</si>
  <si>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</si>
  <si>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</si>
  <si>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</si>
  <si>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</si>
  <si>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</si>
  <si>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</si>
  <si>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</si>
  <si>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</si>
  <si>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</si>
  <si>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</si>
  <si>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</si>
  <si>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</si>
  <si>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</si>
  <si>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</si>
  <si>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</si>
  <si>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</si>
  <si>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</si>
  <si>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</si>
  <si>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</si>
  <si>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</si>
  <si>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</si>
  <si>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</si>
  <si>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</si>
  <si>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</si>
  <si>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</si>
  <si>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</si>
  <si>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</si>
  <si>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</si>
  <si>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</si>
  <si>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</si>
  <si>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</si>
  <si>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</si>
  <si>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</si>
  <si>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</si>
  <si>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</si>
  <si>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</si>
  <si>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</si>
  <si>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</si>
  <si>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</si>
  <si>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</si>
  <si>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</si>
  <si>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</si>
  <si>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</si>
  <si>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</si>
  <si>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</si>
  <si>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</si>
  <si>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</si>
  <si>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</si>
  <si>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</si>
  <si>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</si>
  <si>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</si>
  <si>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Opravná položka k zúčtovacím vzťahom a vnútorné zúčtovanie</t>
  </si>
  <si>
    <t>391000</t>
  </si>
  <si>
    <t>Opravná položka k pohľadávkam</t>
  </si>
  <si>
    <t>395000</t>
  </si>
  <si>
    <t>Vnútorné zúčtovanie</t>
  </si>
  <si>
    <t>398000</t>
  </si>
  <si>
    <t>Spojovací účet pri združení</t>
  </si>
  <si>
    <t>4</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</si>
  <si>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</si>
  <si>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</si>
  <si>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</si>
  <si>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</si>
  <si>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</si>
  <si>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</si>
  <si>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</si>
  <si>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</si>
  <si>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</si>
  <si>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</si>
  <si>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</si>
  <si>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</si>
  <si>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</si>
  <si>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</si>
  <si>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</si>
  <si>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</si>
  <si>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</si>
  <si>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</si>
  <si>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</si>
  <si>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</si>
  <si>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</si>
  <si>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</si>
  <si>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</si>
  <si>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</si>
  <si>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</si>
  <si>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</si>
  <si>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</si>
  <si>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</si>
  <si>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</si>
  <si>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</si>
  <si>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</si>
  <si>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</si>
  <si>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431000</t>
  </si>
  <si>
    <t>Výsledok hospodárenia vo schvaľovacom konaní</t>
  </si>
  <si>
    <t>441</t>
  </si>
  <si>
    <t>Sociálny fond</t>
  </si>
  <si>
    <t>Rezervy</t>
  </si>
  <si>
    <t>451000</t>
  </si>
  <si>
    <t>Rezervy zákonné</t>
  </si>
  <si>
    <t>454</t>
  </si>
  <si>
    <t>Rezerva na kurzové straty</t>
  </si>
  <si>
    <t>459000</t>
  </si>
  <si>
    <t>Ostatné rezervy</t>
  </si>
  <si>
    <t>Bankové úvery</t>
  </si>
  <si>
    <t>461000</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</si>
  <si>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</si>
  <si>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</si>
  <si>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</si>
  <si>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</si>
  <si>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</si>
  <si>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</si>
  <si>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</si>
  <si>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</si>
  <si>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</si>
  <si>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</si>
  <si>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</si>
  <si>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</si>
  <si>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</si>
  <si>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</si>
  <si>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</si>
  <si>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</si>
  <si>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</si>
  <si>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Odložený daňový záväzok a odložená daňová pohľadávka</t>
  </si>
  <si>
    <t>481000</t>
  </si>
  <si>
    <t>Odložený daňový záväzok a odložená daňová pohľadávka</t>
  </si>
  <si>
    <t>Fyzická osoba - podnikateľ</t>
  </si>
  <si>
    <t>491000</t>
  </si>
  <si>
    <t>Vlastné imanie fyzickej osoby - podnikateľa</t>
  </si>
  <si>
    <t>5</t>
  </si>
  <si>
    <t>Spotrebované nákupy</t>
  </si>
  <si>
    <t>501000</t>
  </si>
  <si>
    <t>Spotreba materiálu</t>
  </si>
  <si>
    <t>502000</t>
  </si>
  <si>
    <t>Spotreba energie</t>
  </si>
  <si>
    <t>503000</t>
  </si>
  <si>
    <t>Spotreba ostatných neskladovateľných dodávok</t>
  </si>
  <si>
    <t>504000</t>
  </si>
  <si>
    <t>Predaný tovar</t>
  </si>
  <si>
    <t>Služby</t>
  </si>
  <si>
    <t>511000</t>
  </si>
  <si>
    <t>Opravy a udržiavanie</t>
  </si>
  <si>
    <t>512000</t>
  </si>
  <si>
    <t>Cestovné</t>
  </si>
  <si>
    <t>513000</t>
  </si>
  <si>
    <t>Náklady na reprezentáciu</t>
  </si>
  <si>
    <t>518000</t>
  </si>
  <si>
    <t>Ostatné služby</t>
  </si>
  <si>
    <t>Osobné náklady</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</si>
  <si>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</si>
  <si>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</si>
  <si>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</si>
  <si>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</si>
  <si>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</si>
  <si>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</si>
  <si>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</si>
  <si>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</si>
  <si>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</si>
  <si>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</si>
  <si>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</si>
  <si>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</si>
  <si>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</si>
  <si>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</si>
  <si>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</si>
  <si>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</si>
  <si>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Dane a poplatky</t>
  </si>
  <si>
    <t>531000</t>
  </si>
  <si>
    <t>Cestná daň</t>
  </si>
  <si>
    <t>532000</t>
  </si>
  <si>
    <t>Daň z nehnuteľností</t>
  </si>
  <si>
    <t>538000</t>
  </si>
  <si>
    <t>Iné  náklady na  hospodársku činnosť</t>
  </si>
  <si>
    <t>Iné prevádzkové náklady</t>
  </si>
  <si>
    <t>541000</t>
  </si>
  <si>
    <t>Zostatková cena predaného dlhodobého nehmotného majetku a dlhodobého hmotného majetku</t>
  </si>
  <si>
    <t>542000</t>
  </si>
  <si>
    <t>Predaný materiál</t>
  </si>
  <si>
    <t>543000</t>
  </si>
  <si>
    <t>544000</t>
  </si>
  <si>
    <t>Zmluvné pokuty, penále a úroky z omeškania</t>
  </si>
  <si>
    <t>545000</t>
  </si>
  <si>
    <t>Ostatné pokuty, penále a úroky z omeškania</t>
  </si>
  <si>
    <t>546000</t>
  </si>
  <si>
    <t>Odpis pohľadávky</t>
  </si>
  <si>
    <t>548000</t>
  </si>
  <si>
    <t>549000</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</si>
  <si>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</si>
  <si>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</si>
  <si>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</si>
  <si>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</si>
  <si>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</si>
  <si>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</si>
  <si>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</si>
  <si>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</si>
  <si>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</si>
  <si>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</si>
  <si>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</si>
  <si>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</si>
  <si>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</si>
  <si>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</si>
  <si>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</si>
  <si>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Finančné náklady</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</si>
  <si>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</si>
  <si>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</si>
  <si>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</si>
  <si>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</si>
  <si>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</si>
  <si>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</si>
  <si>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</si>
  <si>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</si>
  <si>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</si>
  <si>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</si>
  <si>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</si>
  <si>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</si>
  <si>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</si>
  <si>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</si>
  <si>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</si>
  <si>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</si>
  <si>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Rezervy a opravné položky finančných nákladov</t>
  </si>
  <si>
    <t>574000</t>
  </si>
  <si>
    <t>Tvorba rezerv</t>
  </si>
  <si>
    <t>579000</t>
  </si>
  <si>
    <t>Tvorba opravných položiek</t>
  </si>
  <si>
    <t>Mimoriadne náklady</t>
  </si>
  <si>
    <t>581000</t>
  </si>
  <si>
    <t>Náklady na zmenu metódy</t>
  </si>
  <si>
    <t>582000</t>
  </si>
  <si>
    <t>Škody</t>
  </si>
  <si>
    <t>584000</t>
  </si>
  <si>
    <t>588000</t>
  </si>
  <si>
    <t>Ostatné mimoriadne náklady</t>
  </si>
  <si>
    <t>589000</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</si>
  <si>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</si>
  <si>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</si>
  <si>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</si>
  <si>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</si>
  <si>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</si>
  <si>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</si>
  <si>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</si>
  <si>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</si>
  <si>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</si>
  <si>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</si>
  <si>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</si>
  <si>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</si>
  <si>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</si>
  <si>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</si>
  <si>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</si>
  <si>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</si>
  <si>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6</t>
  </si>
  <si>
    <t>Tržby za vlastné výkony a  tovar</t>
  </si>
  <si>
    <t>Tržby za vlastné výkony a tovar</t>
  </si>
  <si>
    <t>601000</t>
  </si>
  <si>
    <t>602000</t>
  </si>
  <si>
    <t>604000</t>
  </si>
  <si>
    <t>Zmeny stavu vnútroorganizačných zásob</t>
  </si>
  <si>
    <t>Zmeny stavu vnútropodnikových zásob</t>
  </si>
  <si>
    <t>611000</t>
  </si>
  <si>
    <t>Zmena stavu nedokončenej výroby</t>
  </si>
  <si>
    <t>612000</t>
  </si>
  <si>
    <t>Zmena stavu polotovarov</t>
  </si>
  <si>
    <t>613000</t>
  </si>
  <si>
    <t>Zmena stavu výrobkov</t>
  </si>
  <si>
    <t>614000</t>
  </si>
  <si>
    <t>Zmena stavu zvierat</t>
  </si>
  <si>
    <t>Aktivácia</t>
  </si>
  <si>
    <t>621000</t>
  </si>
  <si>
    <t>Aktivácia materiálu a tovaru</t>
  </si>
  <si>
    <t>622000</t>
  </si>
  <si>
    <t>Aktivácia vnútroorganizačných služieb</t>
  </si>
  <si>
    <t>623000</t>
  </si>
  <si>
    <t>Aktivácia dlhodobého nehmotného majetku</t>
  </si>
  <si>
    <t>624000</t>
  </si>
  <si>
    <t>Aktivácia dlhodobého hmotného majetku</t>
  </si>
  <si>
    <t>Iné  výnosy z hospodárskej činnosti</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</si>
  <si>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</si>
  <si>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</si>
  <si>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</si>
  <si>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</si>
  <si>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</si>
  <si>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</si>
  <si>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</si>
  <si>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</si>
  <si>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</si>
  <si>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</si>
  <si>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</si>
  <si>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</si>
  <si>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</si>
  <si>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</si>
  <si>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</si>
  <si>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</si>
  <si>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</si>
  <si>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</si>
  <si>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</si>
  <si>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</si>
  <si>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</si>
  <si>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</si>
  <si>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</si>
  <si>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Finančné výnosy</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</si>
  <si>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</si>
  <si>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</si>
  <si>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</si>
  <si>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</si>
  <si>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</si>
  <si>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</si>
  <si>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</si>
  <si>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</si>
  <si>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</si>
  <si>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</si>
  <si>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</si>
  <si>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</si>
  <si>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</si>
  <si>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</si>
  <si>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</si>
  <si>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Zúčtovanie rezerv a opravných položiek finančných výnosov</t>
  </si>
  <si>
    <t>674000</t>
  </si>
  <si>
    <t>Zúčtovanie rezerv</t>
  </si>
  <si>
    <t>679000</t>
  </si>
  <si>
    <t>Zúčtovanie opravných položiek</t>
  </si>
  <si>
    <t>Mimoriadne výnosy</t>
  </si>
  <si>
    <t>681000</t>
  </si>
  <si>
    <t>Výnosy zo zmeny metódy</t>
  </si>
  <si>
    <t>682000</t>
  </si>
  <si>
    <t>Náhrady škôd</t>
  </si>
  <si>
    <t>684000</t>
  </si>
  <si>
    <t>688000</t>
  </si>
  <si>
    <t>Ostatné mimoriadne výnosy</t>
  </si>
  <si>
    <t>689000</t>
  </si>
  <si>
    <t>Deferred income (384)</t>
  </si>
  <si>
    <t>Prevodové účty</t>
  </si>
  <si>
    <t>697000</t>
  </si>
  <si>
    <t>Prevod výnosov z hospodárskej činnosti</t>
  </si>
  <si>
    <t>698000</t>
  </si>
  <si>
    <t>Prevod finančných výnosov</t>
  </si>
  <si>
    <t>7</t>
  </si>
  <si>
    <t>Účtová trieda 7 – Uzávierkové účty  a podsúvahové účty</t>
  </si>
  <si>
    <t>Súvahové uzávierkové účty</t>
  </si>
  <si>
    <t>701000</t>
  </si>
  <si>
    <t>Začiatočný účet súvahový</t>
  </si>
  <si>
    <t>702000</t>
  </si>
  <si>
    <t>Konečný účet súvahový</t>
  </si>
  <si>
    <t>Výsledkový  uzávierkový účet</t>
  </si>
  <si>
    <t>710000</t>
  </si>
  <si>
    <t>Účet ziskov a strát</t>
  </si>
  <si>
    <t>75 až 79 - Podsúvahové účty</t>
  </si>
  <si>
    <t>Účtové triedy 8 a 9 – Vnútroorganizačné účtovníctvo</t>
  </si>
  <si>
    <t>01110</t>
  </si>
  <si>
    <t>Pestovanie obilnín (okrem ryže), strukovín a olejnatých semien</t>
  </si>
  <si>
    <t>01120</t>
  </si>
  <si>
    <t>Pestovanie ryže</t>
  </si>
  <si>
    <t>01130</t>
  </si>
  <si>
    <t>Pestovanie zeleniny a melónov, koreňovej a hľuzovej zeleniny</t>
  </si>
  <si>
    <t>01140</t>
  </si>
  <si>
    <t>Pestovanie cukrovej trstiny</t>
  </si>
  <si>
    <t>01150</t>
  </si>
  <si>
    <t>Pestovanie tabaku</t>
  </si>
  <si>
    <t>01160</t>
  </si>
  <si>
    <t>Pestovanie plodín na vlákno</t>
  </si>
  <si>
    <t>01190</t>
  </si>
  <si>
    <t>Pestovanie ostatných netrvácnych plodín</t>
  </si>
  <si>
    <t>01210</t>
  </si>
  <si>
    <t>Pestovanie hrozna</t>
  </si>
  <si>
    <t>01220</t>
  </si>
  <si>
    <t>Pestovanie tropického a subtropického ovocia</t>
  </si>
  <si>
    <t>01230</t>
  </si>
  <si>
    <t>Pestovanie citrusových plodov</t>
  </si>
  <si>
    <t>01240</t>
  </si>
  <si>
    <t>Pestovanie jadrového a kôstkového ov</t>
  </si>
  <si>
    <t>01250</t>
  </si>
  <si>
    <t>Pestovanie ostatného stromového a kríkového ovocia a orechov</t>
  </si>
  <si>
    <t>01260</t>
  </si>
  <si>
    <t>Pestovanie olejnatého ovocia</t>
  </si>
  <si>
    <t>01270</t>
  </si>
  <si>
    <t>Pestovanie nápojových plodín</t>
  </si>
  <si>
    <t>01280</t>
  </si>
  <si>
    <t>Pestovanie korenín, aromatických, liečivých a farmaceutických plodín</t>
  </si>
  <si>
    <t>01290</t>
  </si>
  <si>
    <t>Pestovanie ostatných trvácnych plodín</t>
  </si>
  <si>
    <t>01300</t>
  </si>
  <si>
    <t>Rozmnožovanie rastlín</t>
  </si>
  <si>
    <t>01410</t>
  </si>
  <si>
    <t>Chov dojníc</t>
  </si>
  <si>
    <t>01420</t>
  </si>
  <si>
    <t>Chov ostatného dobytka a byvolov</t>
  </si>
  <si>
    <t>01430</t>
  </si>
  <si>
    <t>Chov koní a ostatných koňovitých zvierat</t>
  </si>
  <si>
    <t>01440</t>
  </si>
  <si>
    <t>Chov tiav a ťavovitých zvierat</t>
  </si>
  <si>
    <t>01450</t>
  </si>
  <si>
    <t>Chov oviec a kôz</t>
  </si>
  <si>
    <t>01460</t>
  </si>
  <si>
    <t>Chov ošípaných</t>
  </si>
  <si>
    <t>01470</t>
  </si>
  <si>
    <t>Chov hydiny</t>
  </si>
  <si>
    <t>01491</t>
  </si>
  <si>
    <t>Chov hospodárskych zvierat</t>
  </si>
  <si>
    <t>01492</t>
  </si>
  <si>
    <t>Chov kožušinových zvierat</t>
  </si>
  <si>
    <t>01493</t>
  </si>
  <si>
    <t>Chov domácich neúžitkových zvierat</t>
  </si>
  <si>
    <t>01494</t>
  </si>
  <si>
    <t>Chov zveriny</t>
  </si>
  <si>
    <t>01495</t>
  </si>
  <si>
    <t>Chov laboratórnych zvierat</t>
  </si>
  <si>
    <t>01499</t>
  </si>
  <si>
    <t>Chov iných drobných hospodárskych zvierat</t>
  </si>
  <si>
    <t>01500</t>
  </si>
  <si>
    <t>Zmiešané hospodárstvo</t>
  </si>
  <si>
    <t>01610</t>
  </si>
  <si>
    <t>Služby súvisiace s pestovaním plodín</t>
  </si>
  <si>
    <t>01620</t>
  </si>
  <si>
    <t>Služby súvisiace s chovom zvierat</t>
  </si>
  <si>
    <t>01630</t>
  </si>
  <si>
    <t>Služby súvisiace so zberom úrody</t>
  </si>
  <si>
    <t>01640</t>
  </si>
  <si>
    <t>Spracovanie semien na sadenie</t>
  </si>
  <si>
    <t>01700</t>
  </si>
  <si>
    <t>Lov, odchyt a súvisiace služby</t>
  </si>
  <si>
    <t>02100</t>
  </si>
  <si>
    <t>Lesné hospodárstvo a ostatné služby v lesníctve</t>
  </si>
  <si>
    <t>02200</t>
  </si>
  <si>
    <t>Ťažba dreva</t>
  </si>
  <si>
    <t>02300</t>
  </si>
  <si>
    <t>Zber divorastúceho materiálu (okrem dreva)</t>
  </si>
  <si>
    <t>02401</t>
  </si>
  <si>
    <t>Služby súvisiace s lesníctvom</t>
  </si>
  <si>
    <t>02402</t>
  </si>
  <si>
    <t>Služby súvisiace s ťažbou dreva</t>
  </si>
  <si>
    <t>02409</t>
  </si>
  <si>
    <t>Ostatné služby poskytované v lesníctve</t>
  </si>
  <si>
    <t>03110</t>
  </si>
  <si>
    <t>Morský rybolov</t>
  </si>
  <si>
    <t>03120</t>
  </si>
  <si>
    <t>Riečny rybolov</t>
  </si>
  <si>
    <t>03210</t>
  </si>
  <si>
    <t>Morská akvakultúra</t>
  </si>
  <si>
    <t>03220</t>
  </si>
  <si>
    <t>Riečna akvakultúra</t>
  </si>
  <si>
    <t>05100</t>
  </si>
  <si>
    <t>Ťažba čierneho uhlia</t>
  </si>
  <si>
    <t>05200</t>
  </si>
  <si>
    <t>Ťažba lignitu</t>
  </si>
  <si>
    <t>06100</t>
  </si>
  <si>
    <t>Ťažba ropy</t>
  </si>
  <si>
    <t>06200</t>
  </si>
  <si>
    <t>Ťažba zemného plynu</t>
  </si>
  <si>
    <t>07100</t>
  </si>
  <si>
    <t>Dobývanie železných rúd</t>
  </si>
  <si>
    <t>07210</t>
  </si>
  <si>
    <t>Dobývanie uránových a tóriových rúd</t>
  </si>
  <si>
    <t>07290</t>
  </si>
  <si>
    <t>Dobývanie ostatných neželezných kovových rúd</t>
  </si>
  <si>
    <t>08110</t>
  </si>
  <si>
    <t>Dobývanie dekoračného a stavebného kameňa, vápenca, sadrovca, kriedy a bridlice</t>
  </si>
  <si>
    <t>08120</t>
  </si>
  <si>
    <t>Prevádzka štrkovísk a pieskovísk; ťažba ílu a kaolínu</t>
  </si>
  <si>
    <t>08910</t>
  </si>
  <si>
    <t>Ťažba chemických a hnojivových minerálov</t>
  </si>
  <si>
    <t>08920</t>
  </si>
  <si>
    <t>Ťažba rašeliny</t>
  </si>
  <si>
    <t>08930</t>
  </si>
  <si>
    <t>Ťažba soli</t>
  </si>
  <si>
    <t>08990</t>
  </si>
  <si>
    <t>Iná ťažba a dobývanie i. n.</t>
  </si>
  <si>
    <t>09100</t>
  </si>
  <si>
    <t>Pomocné činnosti pri ťažbe ropy a zemného pl</t>
  </si>
  <si>
    <t>09900</t>
  </si>
  <si>
    <t>Pomocné činnosti pri iných ťažbách a dobývaní</t>
  </si>
  <si>
    <t>10110</t>
  </si>
  <si>
    <t>Spracovanie a konzervovanie mäsa</t>
  </si>
  <si>
    <t>10120</t>
  </si>
  <si>
    <t>Spracovanie a konzervovanie hydinového mäsa</t>
  </si>
  <si>
    <t>10130</t>
  </si>
  <si>
    <t>Spracovanie mäsových a hydinových mäsových výrobkov</t>
  </si>
  <si>
    <t>10200</t>
  </si>
  <si>
    <t>Spracovanie a konzervovanie rýb, kôrovcov a mäkkýšov</t>
  </si>
  <si>
    <t>10310</t>
  </si>
  <si>
    <t>Spracovanie a konzervovanie zemiakov</t>
  </si>
  <si>
    <t>10320</t>
  </si>
  <si>
    <t>Výroba ovocnej a zeleninovej šťavy</t>
  </si>
  <si>
    <t>10390</t>
  </si>
  <si>
    <t>Iné spracovanie a konzervovanie ovocia a zeleniny</t>
  </si>
  <si>
    <t>10410</t>
  </si>
  <si>
    <t>Výroba olejov a tukov</t>
  </si>
  <si>
    <t>10420</t>
  </si>
  <si>
    <t>Výroba margarínu a podobných jedlých tukov</t>
  </si>
  <si>
    <t>10510</t>
  </si>
  <si>
    <t>Prevádzka mliekarní a výroba syrov</t>
  </si>
  <si>
    <t>10520</t>
  </si>
  <si>
    <t>Výroba zmrzliny</t>
  </si>
  <si>
    <t>10610</t>
  </si>
  <si>
    <t>Výroba mlynských výrobkov</t>
  </si>
  <si>
    <t>10620</t>
  </si>
  <si>
    <t>Výroba škrobu a škrobových výrobkov</t>
  </si>
  <si>
    <t>10710</t>
  </si>
  <si>
    <t>Výroba chleba; výroba čerstvého pečiva a koláčov</t>
  </si>
  <si>
    <t>10720</t>
  </si>
  <si>
    <t>Výroba suchárov a keksov; výroba trvanlivého pečiva a koláčov</t>
  </si>
  <si>
    <t>10730</t>
  </si>
  <si>
    <t>Výroba rezancov, cestovín, kuskusu a podobných múčnych výrobkov</t>
  </si>
  <si>
    <t>10810</t>
  </si>
  <si>
    <t>Výroba cukru</t>
  </si>
  <si>
    <t>10820</t>
  </si>
  <si>
    <t>Výroba kakaa, čokolády a cukroviniek</t>
  </si>
  <si>
    <t>10830</t>
  </si>
  <si>
    <t>Spracovanie čaju a kávy</t>
  </si>
  <si>
    <t>10840</t>
  </si>
  <si>
    <t>Výroba korenín a chuťových prísad</t>
  </si>
  <si>
    <t>10850</t>
  </si>
  <si>
    <t>Výroba pripravených pokrmov a jedla</t>
  </si>
  <si>
    <t>10860</t>
  </si>
  <si>
    <t>Výroba a príprava homogenizovaných a diétnych potravín</t>
  </si>
  <si>
    <t>10890</t>
  </si>
  <si>
    <t>Výroba ostatných potravinárskych výrobkov i. n.</t>
  </si>
  <si>
    <t>10910</t>
  </si>
  <si>
    <t>Výroba a príprava krmív pre hospodárske zvieratá</t>
  </si>
  <si>
    <t>10920</t>
  </si>
  <si>
    <t>Výroba a príprava krmív pre domáce zvieratá</t>
  </si>
  <si>
    <t>11010</t>
  </si>
  <si>
    <t>Destilovanie, úprava a miešanie alkoholu</t>
  </si>
  <si>
    <t>11020</t>
  </si>
  <si>
    <t>Výroba hroznového vína</t>
  </si>
  <si>
    <t>11030</t>
  </si>
  <si>
    <t>Výroba jablčného vína a iného ovocného vína</t>
  </si>
  <si>
    <t>11040</t>
  </si>
  <si>
    <t>Výroba iných nedestilovaných kvasených nápojov</t>
  </si>
  <si>
    <t>11050</t>
  </si>
  <si>
    <t>Výroba piva</t>
  </si>
  <si>
    <t>11060</t>
  </si>
  <si>
    <t>Výroba sladu</t>
  </si>
  <si>
    <t>11070</t>
  </si>
  <si>
    <t>Výroba nealkoholických nápojov; produkcia minerálnych vôd a iných fľaškových vôd</t>
  </si>
  <si>
    <t>12000</t>
  </si>
  <si>
    <t>Výroba tabakových výrobkov</t>
  </si>
  <si>
    <t>13100</t>
  </si>
  <si>
    <t>Príprava a spriadanie textilných vlákien</t>
  </si>
  <si>
    <t>13200</t>
  </si>
  <si>
    <t>Tkanie textilu</t>
  </si>
  <si>
    <t>13300</t>
  </si>
  <si>
    <t>Konečná úprava textilu</t>
  </si>
  <si>
    <t>13910</t>
  </si>
  <si>
    <t>Výroba pleteného a háčkovaného textilu</t>
  </si>
  <si>
    <t>13921</t>
  </si>
  <si>
    <t>Výroba posteľnej bielizne a textilných výrobkov pre domácnosť</t>
  </si>
  <si>
    <t>13922</t>
  </si>
  <si>
    <t>Výroba bytových doplnkov okrem kobercov</t>
  </si>
  <si>
    <t>13929</t>
  </si>
  <si>
    <t>Výroba ostatných textilných výrobkov okrem odevov</t>
  </si>
  <si>
    <t>13930</t>
  </si>
  <si>
    <t>Výroba kobercov a rohoží</t>
  </si>
  <si>
    <t>13940</t>
  </si>
  <si>
    <t>Výroba povrazov, šnúr, motúzov a sieťovín</t>
  </si>
  <si>
    <t>13950</t>
  </si>
  <si>
    <t>Výroba netkaného textilu a výrobkov z neho okrem odevov</t>
  </si>
  <si>
    <t>13960</t>
  </si>
  <si>
    <t>Výroba ostatného technického a pracovného textilu</t>
  </si>
  <si>
    <t>13990</t>
  </si>
  <si>
    <t>Výroba ostatného textilu i. n.</t>
  </si>
  <si>
    <t>14110</t>
  </si>
  <si>
    <t>Výroba kožených odevov</t>
  </si>
  <si>
    <t>14120</t>
  </si>
  <si>
    <t>Výroba pracovných odevov</t>
  </si>
  <si>
    <t>14130</t>
  </si>
  <si>
    <t>Výroba ostatného vrchného ošatenia</t>
  </si>
  <si>
    <t>14140</t>
  </si>
  <si>
    <t>Výroba spodnej bielizne</t>
  </si>
  <si>
    <t>14190</t>
  </si>
  <si>
    <t>Výroba ostatných odevov a doplnkov</t>
  </si>
  <si>
    <t>14200</t>
  </si>
  <si>
    <t>Výroba kožušinových výrobkov</t>
  </si>
  <si>
    <t>14310</t>
  </si>
  <si>
    <t>Výroba pletených a háčkovaných pančúch</t>
  </si>
  <si>
    <t>14390</t>
  </si>
  <si>
    <t>Výroba ostatných pletených a háčkovaných odevov</t>
  </si>
  <si>
    <t>15110</t>
  </si>
  <si>
    <t>Činenie a apretovanie kože; úprava a farbenie kožušín</t>
  </si>
  <si>
    <t>15120</t>
  </si>
  <si>
    <t>Výroba kufrov, kabeliek a podobných výrobkov, sediel a popruhov</t>
  </si>
  <si>
    <t>15200</t>
  </si>
  <si>
    <t>Výroba obuvi</t>
  </si>
  <si>
    <t>16100</t>
  </si>
  <si>
    <t>Pilovanie a hobľovanie dreva</t>
  </si>
  <si>
    <t>16210</t>
  </si>
  <si>
    <t>Výroba dosiek a drevených panelov</t>
  </si>
  <si>
    <t>16220</t>
  </si>
  <si>
    <t>Výroba podlahových parkiet</t>
  </si>
  <si>
    <t>16231</t>
  </si>
  <si>
    <t>Výroba stavebnostolárska a tesárska</t>
  </si>
  <si>
    <t>16232</t>
  </si>
  <si>
    <t>Výroba prvkov na montované stavby</t>
  </si>
  <si>
    <t>16239</t>
  </si>
  <si>
    <t>Výroba ostatná stavebnostolárska a tesárska i. n.</t>
  </si>
  <si>
    <t>16240</t>
  </si>
  <si>
    <t>Výroba drevených kontajnerov</t>
  </si>
  <si>
    <t>16290</t>
  </si>
  <si>
    <t>Výroba ostatných výrobkov z dreva; výroba výrobkov z korku, slamy a prúteného materiálu</t>
  </si>
  <si>
    <t>17110</t>
  </si>
  <si>
    <t>Výroba celulózy</t>
  </si>
  <si>
    <t>17120</t>
  </si>
  <si>
    <t>Výroba papiera a lepenky</t>
  </si>
  <si>
    <t>17210</t>
  </si>
  <si>
    <t>Výroba vlnitého papiera a lepenky a škatúľ z papiera a lepenky</t>
  </si>
  <si>
    <t>17220</t>
  </si>
  <si>
    <t>Výroba výrobkov pre domácnosť, hygienické a toaletné výrobky</t>
  </si>
  <si>
    <t>17230</t>
  </si>
  <si>
    <t>Výroba papiernických potrieb</t>
  </si>
  <si>
    <t>17240</t>
  </si>
  <si>
    <t>Výroba tapiet</t>
  </si>
  <si>
    <t>17290</t>
  </si>
  <si>
    <t>Výroba ostatných výrobkov z papiera a lepenky</t>
  </si>
  <si>
    <t>18110</t>
  </si>
  <si>
    <t>Tlač novín</t>
  </si>
  <si>
    <t>18120</t>
  </si>
  <si>
    <t>Iná tlač</t>
  </si>
  <si>
    <t>18130</t>
  </si>
  <si>
    <t>Služby pre tlač a médiá</t>
  </si>
  <si>
    <t>18140</t>
  </si>
  <si>
    <t>Viazanie kníh a služby súvisiace s viazaním kníh</t>
  </si>
  <si>
    <t>18200</t>
  </si>
  <si>
    <t>Reprodukcia záznamových médií</t>
  </si>
  <si>
    <t>19100</t>
  </si>
  <si>
    <t>Výroba produktov koksárenských pecí</t>
  </si>
  <si>
    <t>19200</t>
  </si>
  <si>
    <t>Výroba rafinovaných ropných produktov</t>
  </si>
  <si>
    <t>20110</t>
  </si>
  <si>
    <t>Výroba priemyselných plynov</t>
  </si>
  <si>
    <t>20120</t>
  </si>
  <si>
    <t>Výroba farbív a pigmentov</t>
  </si>
  <si>
    <t>20130</t>
  </si>
  <si>
    <t>Výroba ostatných základných anorganických chemikálií</t>
  </si>
  <si>
    <t>20140</t>
  </si>
  <si>
    <t>Výroba ostatných základných organických chemikálií</t>
  </si>
  <si>
    <t>20150</t>
  </si>
  <si>
    <t>Výroba priemyselných hnojív a dusíkatých zlúčenín</t>
  </si>
  <si>
    <t>20160</t>
  </si>
  <si>
    <t>Výroba plastov v primárnej forme</t>
  </si>
  <si>
    <t>20170</t>
  </si>
  <si>
    <t>Výroba syntetického kaučuku v primárnej forme</t>
  </si>
  <si>
    <t>20200</t>
  </si>
  <si>
    <t>Výroba pesticídov a iných agrochemických produktov</t>
  </si>
  <si>
    <t>20300</t>
  </si>
  <si>
    <t>Výroba farieb, lakov a podobných náterov, tlačiarenských farieb a tmelov</t>
  </si>
  <si>
    <t>20410</t>
  </si>
  <si>
    <t>Výroba mydla a pracích prostriedkov, čistiacich a leštiacich prípravkov</t>
  </si>
  <si>
    <t>20420</t>
  </si>
  <si>
    <t>Výroba parfumérskych a toaletných prípravkov</t>
  </si>
  <si>
    <t>20510</t>
  </si>
  <si>
    <t>Výroba výbušnín</t>
  </si>
  <si>
    <t>20520</t>
  </si>
  <si>
    <t>Výroba lepidiel</t>
  </si>
  <si>
    <t>20530</t>
  </si>
  <si>
    <t>Výroba éterických olejov</t>
  </si>
  <si>
    <t>20590</t>
  </si>
  <si>
    <t>Výroba ostatných chemických výrobkov i. n.</t>
  </si>
  <si>
    <t>20600</t>
  </si>
  <si>
    <t>Výroba umelých vlákien</t>
  </si>
  <si>
    <t>21100</t>
  </si>
  <si>
    <t>Výroba základných farmaceutických vý</t>
  </si>
  <si>
    <t>21200</t>
  </si>
  <si>
    <t>Výroba farmaceutických prípravkov</t>
  </si>
  <si>
    <t>22110</t>
  </si>
  <si>
    <t>Výroba gumených pneumatík a duší; protektorovanie a oprava pneumatík</t>
  </si>
  <si>
    <t>22190</t>
  </si>
  <si>
    <t>Výroba ostatných výrobkov z gumy</t>
  </si>
  <si>
    <t>22210</t>
  </si>
  <si>
    <t>Výroba plastových dosiek, fólií, hadíc a profilov</t>
  </si>
  <si>
    <t>22220</t>
  </si>
  <si>
    <t>Výroba plastových obalov</t>
  </si>
  <si>
    <t>22230</t>
  </si>
  <si>
    <t>Výroba výrobkov z plastu pre stavebníctvo</t>
  </si>
  <si>
    <t>22290</t>
  </si>
  <si>
    <t>Výroba ostatných plastových výrobkov</t>
  </si>
  <si>
    <t>23110</t>
  </si>
  <si>
    <t>Výroba plochého skla</t>
  </si>
  <si>
    <t>23120</t>
  </si>
  <si>
    <t>Tvarovanie a spracovanie plochého skla</t>
  </si>
  <si>
    <t>23130</t>
  </si>
  <si>
    <t>Výroba dutého skla</t>
  </si>
  <si>
    <t>23140</t>
  </si>
  <si>
    <t>Výroba sklenených vlákien</t>
  </si>
  <si>
    <t>23190</t>
  </si>
  <si>
    <t>Výroba a spracovanie ostatného skla vrátane technického skla</t>
  </si>
  <si>
    <t>23200</t>
  </si>
  <si>
    <t>Výroba žiaruvzdorných výrobkov</t>
  </si>
  <si>
    <t>23310</t>
  </si>
  <si>
    <t>Výroba keramických obkladačiek a dlaždíc</t>
  </si>
  <si>
    <t>23320</t>
  </si>
  <si>
    <t>Výroba tehál, obkladačiek a stavebných výrobkov z pálenej hliny</t>
  </si>
  <si>
    <t>23411</t>
  </si>
  <si>
    <t>Výroba keramického riadu a porcelánových predmetov pre domácnosť</t>
  </si>
  <si>
    <t>23419</t>
  </si>
  <si>
    <t>Výroba domácich a dekoratívnych keramických predmetov i. n.</t>
  </si>
  <si>
    <t>23420</t>
  </si>
  <si>
    <t>Výroba keramického sanitárneho vybavenia</t>
  </si>
  <si>
    <t>23430</t>
  </si>
  <si>
    <t>Výroba keramických izolátorov a izolačných doplnkov</t>
  </si>
  <si>
    <t>23440</t>
  </si>
  <si>
    <t>Výroba ostatných technických keramických výrobkov</t>
  </si>
  <si>
    <t>23490</t>
  </si>
  <si>
    <t>Výroba ostatných keramických výrobkov</t>
  </si>
  <si>
    <t>23510</t>
  </si>
  <si>
    <t>Výroba cementu</t>
  </si>
  <si>
    <t>23520</t>
  </si>
  <si>
    <t>Výroba vápna a sadry</t>
  </si>
  <si>
    <t>23610</t>
  </si>
  <si>
    <t>Výroba betónových výrobkov na stavebné účely</t>
  </si>
  <si>
    <t>23620</t>
  </si>
  <si>
    <t>Výroba sadrových výrobkov na stavebné účely</t>
  </si>
  <si>
    <t>23630</t>
  </si>
  <si>
    <t>Výroba transportného betónu</t>
  </si>
  <si>
    <t>23640</t>
  </si>
  <si>
    <t>Výroba malty</t>
  </si>
  <si>
    <t>23650</t>
  </si>
  <si>
    <t>Výroba cementových vlákien</t>
  </si>
  <si>
    <t>23690</t>
  </si>
  <si>
    <t>Výroba ostatných výrobkov z betónu, sadry a cementu</t>
  </si>
  <si>
    <t>23700</t>
  </si>
  <si>
    <t>Rezanie, tvarovanie a konečná úprava kameňa</t>
  </si>
  <si>
    <t>23910</t>
  </si>
  <si>
    <t>Výroba brúsnych výrobkov</t>
  </si>
  <si>
    <t>23990</t>
  </si>
  <si>
    <t>Výroba ostatných nekovových minerálnych výrobkov i. n.</t>
  </si>
  <si>
    <t>24100</t>
  </si>
  <si>
    <t>Výroba surového železa, ocele a ferozliatin</t>
  </si>
  <si>
    <t>24200</t>
  </si>
  <si>
    <t>Výroba rúr, rúrok, dutých profilov a súvisiaceho príslušenstva z ocele</t>
  </si>
  <si>
    <t>24310</t>
  </si>
  <si>
    <t>Ťahanie tyčí za studena</t>
  </si>
  <si>
    <t>24320</t>
  </si>
  <si>
    <t>Valcovanie pásov za studena</t>
  </si>
  <si>
    <t>24330</t>
  </si>
  <si>
    <t>Tvarovanie alebo skladanie za studena</t>
  </si>
  <si>
    <t>24340</t>
  </si>
  <si>
    <t>Ťahanie drôtov za studena</t>
  </si>
  <si>
    <t>24410</t>
  </si>
  <si>
    <t>Výroba drahých kovov</t>
  </si>
  <si>
    <t>24420</t>
  </si>
  <si>
    <t>Výroba hliníka</t>
  </si>
  <si>
    <t>24430</t>
  </si>
  <si>
    <t>Výroba olova, zinku a cínu</t>
  </si>
  <si>
    <t>24440</t>
  </si>
  <si>
    <t>Výroba medi</t>
  </si>
  <si>
    <t>24450</t>
  </si>
  <si>
    <t>Výroba ostatných neželezných kovov</t>
  </si>
  <si>
    <t>24460</t>
  </si>
  <si>
    <t>Výroba jadrového paliva</t>
  </si>
  <si>
    <t>24510</t>
  </si>
  <si>
    <t>Odlievanie železa</t>
  </si>
  <si>
    <t>24520</t>
  </si>
  <si>
    <t>Odlievanie ocele</t>
  </si>
  <si>
    <t>24530</t>
  </si>
  <si>
    <t>Odlievanie ľahkých kovov</t>
  </si>
  <si>
    <t>24540</t>
  </si>
  <si>
    <t>Odlievanie ostatných neželezných kovov</t>
  </si>
  <si>
    <t>25110</t>
  </si>
  <si>
    <t>Výroba kovových konštrukcií a ich častí</t>
  </si>
  <si>
    <t>25120</t>
  </si>
  <si>
    <t>Výroba kovových dverí a okien</t>
  </si>
  <si>
    <t>25210</t>
  </si>
  <si>
    <t>Výroba radiátorov ústredného kúrenia a bojlerov</t>
  </si>
  <si>
    <t>25290</t>
  </si>
  <si>
    <t>Výroba ostatných nádrží, zásobníkov a kontajnerov z kovu</t>
  </si>
  <si>
    <t>25300</t>
  </si>
  <si>
    <t>Výroba parných kotlov okrem kotlov ústredného kúrenia</t>
  </si>
  <si>
    <t>25400</t>
  </si>
  <si>
    <t>Výroba zbraní a munície</t>
  </si>
  <si>
    <t>25500</t>
  </si>
  <si>
    <t>Kovanie, lisovanie, razenie a valcovanie kovov; prášková metalurgia</t>
  </si>
  <si>
    <t>25610</t>
  </si>
  <si>
    <t>Opracovanie a povrchová úprava kovov</t>
  </si>
  <si>
    <t>25620</t>
  </si>
  <si>
    <t>Obrábanie</t>
  </si>
  <si>
    <t>25710</t>
  </si>
  <si>
    <t>Výroba nožiarskych výrobkov</t>
  </si>
  <si>
    <t>25720</t>
  </si>
  <si>
    <t>Výroba zámkov a pántov</t>
  </si>
  <si>
    <t>25730</t>
  </si>
  <si>
    <t>Výroba náradia</t>
  </si>
  <si>
    <t>25910</t>
  </si>
  <si>
    <t>Výroba oceľových zásobníkov a podobných kontajnerov</t>
  </si>
  <si>
    <t>25920</t>
  </si>
  <si>
    <t>Výroba obalov z ľahkých kovov</t>
  </si>
  <si>
    <t>25930</t>
  </si>
  <si>
    <t>Výroba drôtených výrobkov, reťazí a pružín</t>
  </si>
  <si>
    <t>25940</t>
  </si>
  <si>
    <t>Výroba upínadiel, strojných skrutiek</t>
  </si>
  <si>
    <t>25990</t>
  </si>
  <si>
    <t>Výroba ostatných kovových výrobkov i. n.</t>
  </si>
  <si>
    <t>26110</t>
  </si>
  <si>
    <t>Výroba elektronických komponentov</t>
  </si>
  <si>
    <t>26120</t>
  </si>
  <si>
    <t>Výroba montovaných elektronických dosiek</t>
  </si>
  <si>
    <t>26200</t>
  </si>
  <si>
    <t>Výroba počítačov a periférnych zariadení</t>
  </si>
  <si>
    <t>26301</t>
  </si>
  <si>
    <t>Výroba telefónnych zariadení a mobilných komunikačných zariadení</t>
  </si>
  <si>
    <t>26302</t>
  </si>
  <si>
    <t>Výroba vysielacích zariadení a vysielačov</t>
  </si>
  <si>
    <t>26309</t>
  </si>
  <si>
    <t>Výroba ostatných komunikačných zariadení</t>
  </si>
  <si>
    <t>26400</t>
  </si>
  <si>
    <t>Výroba spotrebnej elektroniky</t>
  </si>
  <si>
    <t>26510</t>
  </si>
  <si>
    <t>Výroba nástrojov a zariadení na meranie, testovanie a navigovanie</t>
  </si>
  <si>
    <t>26520</t>
  </si>
  <si>
    <t>Výroba hodín a hodiniek</t>
  </si>
  <si>
    <t>26600</t>
  </si>
  <si>
    <t>Výroba prístrojov na ožarovanie, elektromedicínskych a elektroterapeutických prístrojov</t>
  </si>
  <si>
    <t>26700</t>
  </si>
  <si>
    <t>Výroba optických nástrojov a fotografických prístrojov</t>
  </si>
  <si>
    <t>26800</t>
  </si>
  <si>
    <t>Výroba magnetických a optických médií</t>
  </si>
  <si>
    <t>27110</t>
  </si>
  <si>
    <t>Výroba elektrických motorov, generátorov a transformátorov</t>
  </si>
  <si>
    <t>27120</t>
  </si>
  <si>
    <t>Výroba elektrických distribučných a kontrolných zariadení</t>
  </si>
  <si>
    <t>27200</t>
  </si>
  <si>
    <t>Výroba batérií a akumulátorov</t>
  </si>
  <si>
    <t>27310</t>
  </si>
  <si>
    <t>Výroba optických káblov</t>
  </si>
  <si>
    <t>27320</t>
  </si>
  <si>
    <t>Výroba ostatných elektronických a elektrických drôtov a káblov</t>
  </si>
  <si>
    <t>27330</t>
  </si>
  <si>
    <t>Výroba elektroinštalačných zariadení</t>
  </si>
  <si>
    <t>27400</t>
  </si>
  <si>
    <t>Výroba elektrických svietidiel</t>
  </si>
  <si>
    <t>27510</t>
  </si>
  <si>
    <t>Výroba elektrických zariadení pre domácnosti</t>
  </si>
  <si>
    <t>27520</t>
  </si>
  <si>
    <t>Výroba neelektrických zariadení pre domácnosti</t>
  </si>
  <si>
    <t>27900</t>
  </si>
  <si>
    <t>Výroba ostatných elektrických zariadení</t>
  </si>
  <si>
    <t>28110</t>
  </si>
  <si>
    <t>Výroba motorov a turbín okrem motorov pre lietadlá, autá a bicykle</t>
  </si>
  <si>
    <t>28120</t>
  </si>
  <si>
    <t>Výroba zariadení na kvapalný pohon</t>
  </si>
  <si>
    <t>28130</t>
  </si>
  <si>
    <t>Výroba iných čerpadiel a kompresorov</t>
  </si>
  <si>
    <t>28140</t>
  </si>
  <si>
    <t>Výroba iných kohútikov a ventilov</t>
  </si>
  <si>
    <t>28150</t>
  </si>
  <si>
    <t>Výroba ložísk, ozubených kolies, prevodových a ovládacích prvkov</t>
  </si>
  <si>
    <t>28210</t>
  </si>
  <si>
    <t>Výroba rúr, pecí a horákov k peciam</t>
  </si>
  <si>
    <t>28220</t>
  </si>
  <si>
    <t>Výroba dvíhacích a manipulačných zariadení</t>
  </si>
  <si>
    <t>28230</t>
  </si>
  <si>
    <t>Výroba kancelárskych strojov a zariadení (okrem počítačov a periférnych zariadení)</t>
  </si>
  <si>
    <t>28240</t>
  </si>
  <si>
    <t>Výroba ručného náradia na mechanický pohon</t>
  </si>
  <si>
    <t>28250</t>
  </si>
  <si>
    <t>Výroba chladiacich a ventilačných zariadení iných ako pre domácnosti</t>
  </si>
  <si>
    <t>28290</t>
  </si>
  <si>
    <t>Výroba ostatných strojov na všeobecné účely i. n.</t>
  </si>
  <si>
    <t>28300</t>
  </si>
  <si>
    <t>Výroba strojov pre poľnohospodárstvo a lesníctvo</t>
  </si>
  <si>
    <t>28410</t>
  </si>
  <si>
    <t>Výroba strojov na obrábanie kovov</t>
  </si>
  <si>
    <t>28490</t>
  </si>
  <si>
    <t>Výroba ostatných strojov na obrábanie</t>
  </si>
  <si>
    <t>28910</t>
  </si>
  <si>
    <t>Výroba strojov pre metalurgiu</t>
  </si>
  <si>
    <t>28920</t>
  </si>
  <si>
    <t>Výroba strojov pre baníctvo, ťažbu a stavebníctvo</t>
  </si>
  <si>
    <t>28930</t>
  </si>
  <si>
    <t>Výroba strojov na spracovanie potravín, nápojov a tabaku</t>
  </si>
  <si>
    <t>28940</t>
  </si>
  <si>
    <t>Výroba strojov pre textilný, odevný a kožiarsky priemysel</t>
  </si>
  <si>
    <t>28950</t>
  </si>
  <si>
    <t>Výroba strojov na výrobu papiera a lepenky</t>
  </si>
  <si>
    <t>28960</t>
  </si>
  <si>
    <t>Výroba strojov na výrobu plastov a gumy</t>
  </si>
  <si>
    <t>28990</t>
  </si>
  <si>
    <t>Výroba ostatných strojov na špeciálne účely i. n.</t>
  </si>
  <si>
    <t>29100</t>
  </si>
  <si>
    <t>Výroba motorových vozidiel</t>
  </si>
  <si>
    <t>29200</t>
  </si>
  <si>
    <t>Výroba karosérií pre motorové vozidlá; výroba návesov a prívesov</t>
  </si>
  <si>
    <t>29310</t>
  </si>
  <si>
    <t>Výroba elektrických a elektronických prístrojov pre motorové vozidlá</t>
  </si>
  <si>
    <t>29320</t>
  </si>
  <si>
    <t>Výroba ostatných dielov a príslušenstva pre motorové vozidlá</t>
  </si>
  <si>
    <t>30110</t>
  </si>
  <si>
    <t>Stavba lodí a plávajúcich konštrukcií</t>
  </si>
  <si>
    <t>30120</t>
  </si>
  <si>
    <t>Stavba rekreačných a športových člnov</t>
  </si>
  <si>
    <t>30200</t>
  </si>
  <si>
    <t>Výroba železničných lokomotív a vozového parku</t>
  </si>
  <si>
    <t>30300</t>
  </si>
  <si>
    <t>Výroba lietadiel a kozmických lodí a podobných zariadení</t>
  </si>
  <si>
    <t>30400</t>
  </si>
  <si>
    <t>Výroba vojenských bojových vozidiel</t>
  </si>
  <si>
    <t>30910</t>
  </si>
  <si>
    <t>Výroba motocyklov</t>
  </si>
  <si>
    <t>30920</t>
  </si>
  <si>
    <t>Výroba bicyklov a invalidných vozíkov</t>
  </si>
  <si>
    <t>30990</t>
  </si>
  <si>
    <t>Výroba ostatných dopravných prostriedkov i. n.</t>
  </si>
  <si>
    <t>31010</t>
  </si>
  <si>
    <t>Výroba kancelárskeho nábytku a nábytku do obchodov</t>
  </si>
  <si>
    <t>31020</t>
  </si>
  <si>
    <t>Výroba kuchynského nábytku</t>
  </si>
  <si>
    <t>31030</t>
  </si>
  <si>
    <t>Výroba matracov</t>
  </si>
  <si>
    <t>Výroba ostatného nábytku</t>
  </si>
  <si>
    <t>32110</t>
  </si>
  <si>
    <t>Razenie mincí</t>
  </si>
  <si>
    <t>32120</t>
  </si>
  <si>
    <t>Výroba šperkov a podobných predmetov</t>
  </si>
  <si>
    <t>32130</t>
  </si>
  <si>
    <t>Výroba bižutérie a podobných predmetov</t>
  </si>
  <si>
    <t>32200</t>
  </si>
  <si>
    <t>Výroba hudobných nástrojov</t>
  </si>
  <si>
    <t>32300</t>
  </si>
  <si>
    <t>Výroba športových potrieb</t>
  </si>
  <si>
    <t>32400</t>
  </si>
  <si>
    <t>Výroba hier a hračiek</t>
  </si>
  <si>
    <t>32500</t>
  </si>
  <si>
    <t>Výroba lekárskych a dentálnych nástrojov a potrieb</t>
  </si>
  <si>
    <t>32910</t>
  </si>
  <si>
    <t>Výroba metiel a kief</t>
  </si>
  <si>
    <t>32990</t>
  </si>
  <si>
    <t>Ostatná výroba i. n.</t>
  </si>
  <si>
    <t>33110</t>
  </si>
  <si>
    <t>Oprava kovových konštrukcií</t>
  </si>
  <si>
    <t>33120</t>
  </si>
  <si>
    <t>Oprava strojov</t>
  </si>
  <si>
    <t>33130</t>
  </si>
  <si>
    <t>Oprava elektronických a optických prístrojov</t>
  </si>
  <si>
    <t>33140</t>
  </si>
  <si>
    <t>Oprava elektrických prístrojov</t>
  </si>
  <si>
    <t>33150</t>
  </si>
  <si>
    <t>Oprava a údržba lodí a člnov</t>
  </si>
  <si>
    <t>33160</t>
  </si>
  <si>
    <t>Oprava a údržba lietadiel a kozmických lodí</t>
  </si>
  <si>
    <t>33170</t>
  </si>
  <si>
    <t>Oprava a údržba ostatných dopravných prostriedkov</t>
  </si>
  <si>
    <t>33190</t>
  </si>
  <si>
    <t>Oprava ostatných prístrojov</t>
  </si>
  <si>
    <t>33200</t>
  </si>
  <si>
    <t>Inštalácia priemyselných strojov a prístrojov</t>
  </si>
  <si>
    <t>35110</t>
  </si>
  <si>
    <t>Výroba elektriny</t>
  </si>
  <si>
    <t>35120</t>
  </si>
  <si>
    <t>Prenos elektriny</t>
  </si>
  <si>
    <t>35130</t>
  </si>
  <si>
    <t>Rozvod elektriny</t>
  </si>
  <si>
    <t>35140</t>
  </si>
  <si>
    <t>Predaj elektriny</t>
  </si>
  <si>
    <t>35210</t>
  </si>
  <si>
    <t>Výroba plynu</t>
  </si>
  <si>
    <t>35220</t>
  </si>
  <si>
    <t>Rozvod plynných palív potrubím</t>
  </si>
  <si>
    <t>35230</t>
  </si>
  <si>
    <t>Predaj plynu prepravovaného potrubím</t>
  </si>
  <si>
    <t>35300</t>
  </si>
  <si>
    <t>Dodávka pary a rozvod studeného vzduchu</t>
  </si>
  <si>
    <t>36001</t>
  </si>
  <si>
    <t>Zber, úprava a dodávka pitnej a úžitkovej vody</t>
  </si>
  <si>
    <t>36009</t>
  </si>
  <si>
    <t>Zber, úprava a dodávka ostatnej vody</t>
  </si>
  <si>
    <t>37000</t>
  </si>
  <si>
    <t>Čistenie a odvod odpadových vôd</t>
  </si>
  <si>
    <t>38110</t>
  </si>
  <si>
    <t>Zber iného ako nebezpečného odpadu</t>
  </si>
  <si>
    <t>38120</t>
  </si>
  <si>
    <t>Zber nebezpečného odpadu</t>
  </si>
  <si>
    <t>38210</t>
  </si>
  <si>
    <t>Spracúvanie a likvidácia iného ako nebezpečného odpadu</t>
  </si>
  <si>
    <t>38220</t>
  </si>
  <si>
    <t>Spracúvanie a likvidácia nebezpečného odpadu</t>
  </si>
  <si>
    <t>38310</t>
  </si>
  <si>
    <t>Demontáž vrakov</t>
  </si>
  <si>
    <t>38320</t>
  </si>
  <si>
    <t>Recyklácia triedených materiálov</t>
  </si>
  <si>
    <t>39000</t>
  </si>
  <si>
    <t>Ozdravovacie činnosti a ostatné činnosti nakladania s odpadom</t>
  </si>
  <si>
    <t>41100</t>
  </si>
  <si>
    <t>Vypracovanie stavebných projektov</t>
  </si>
  <si>
    <t>41201</t>
  </si>
  <si>
    <t>Výstavba obytných budov</t>
  </si>
  <si>
    <t>41202</t>
  </si>
  <si>
    <t>Výstavba neobytných budov</t>
  </si>
  <si>
    <t>41209</t>
  </si>
  <si>
    <t>Výstavba obytných a neobytných budov i.n.</t>
  </si>
  <si>
    <t>42110</t>
  </si>
  <si>
    <t>Výstavba ciest a diaľnic</t>
  </si>
  <si>
    <t>42120</t>
  </si>
  <si>
    <t>Výstavba železníc a podzemných železníc</t>
  </si>
  <si>
    <t>42130</t>
  </si>
  <si>
    <t>Výstavba mostov a tunelov</t>
  </si>
  <si>
    <t>42210</t>
  </si>
  <si>
    <t>Výstavba rozvodov pre plyn a kvapaliny</t>
  </si>
  <si>
    <t>42220</t>
  </si>
  <si>
    <t>Výstavba elektrických a telekomunikačných sietí</t>
  </si>
  <si>
    <t>42910</t>
  </si>
  <si>
    <t>Výstavba vodných diel</t>
  </si>
  <si>
    <t>42990</t>
  </si>
  <si>
    <t>Výstavba ostatných inžinierskych stavieb i. n.</t>
  </si>
  <si>
    <t>43110</t>
  </si>
  <si>
    <t>Demolácia</t>
  </si>
  <si>
    <t>43120</t>
  </si>
  <si>
    <t>Zemné práce</t>
  </si>
  <si>
    <t>43130</t>
  </si>
  <si>
    <t>Prieskumné vrty a vrtné práce</t>
  </si>
  <si>
    <t>43210</t>
  </si>
  <si>
    <t>Elektrická inštalácia</t>
  </si>
  <si>
    <t>43220</t>
  </si>
  <si>
    <t>Inštalácia kanalizačných, výhrevných a klimatizačných zariadení</t>
  </si>
  <si>
    <t>43290</t>
  </si>
  <si>
    <t>Ostatná stavebná inštalácia</t>
  </si>
  <si>
    <t>43310</t>
  </si>
  <si>
    <t>Omietkarské práce</t>
  </si>
  <si>
    <t>43320</t>
  </si>
  <si>
    <t>Stolárske práce</t>
  </si>
  <si>
    <t>43330</t>
  </si>
  <si>
    <t>Obkladanie stien a kladenie dlážkových krytín</t>
  </si>
  <si>
    <t>43340</t>
  </si>
  <si>
    <t>Maľovanie a zasklievanie</t>
  </si>
  <si>
    <t>43390</t>
  </si>
  <si>
    <t>Ostatné stavebné kompletizačné a dokončovacie práce</t>
  </si>
  <si>
    <t>43910</t>
  </si>
  <si>
    <t>Pokrývačské práce</t>
  </si>
  <si>
    <t>43990</t>
  </si>
  <si>
    <t>Ostatné špecializované stavebné práce i. n.</t>
  </si>
  <si>
    <t>45110</t>
  </si>
  <si>
    <t>Predaj automobilov a ľahkých motorových vozidiel</t>
  </si>
  <si>
    <t>45190</t>
  </si>
  <si>
    <t>Predaj ostatných motorových vozidiel</t>
  </si>
  <si>
    <t>45200</t>
  </si>
  <si>
    <t>Oprava a údržba motorových vozidiel</t>
  </si>
  <si>
    <t>45310</t>
  </si>
  <si>
    <t>Veľkoobchod s dielmi a príslušenstvom motorových vozidiel</t>
  </si>
  <si>
    <t>45320</t>
  </si>
  <si>
    <t>Maloobchod s dielmi a príslušenstvom motorových vozidiel</t>
  </si>
  <si>
    <t>45400</t>
  </si>
  <si>
    <t>Predaj, údržba a oprava motocyklov a ich dielov a príslušenstva</t>
  </si>
  <si>
    <t>46110</t>
  </si>
  <si>
    <t>Sprostredkovanie obchodu s poľnohospodárskymi surovinami, živými zvieratami, textilnými surovinami a polotovarmi</t>
  </si>
  <si>
    <t>46120</t>
  </si>
  <si>
    <t>Sprostredkovanie obchodu s palivami, rudami, kovmi a priemyselnými chemikáliami</t>
  </si>
  <si>
    <t>46130</t>
  </si>
  <si>
    <t>Sprostredkovanie obchodu s drevom a stavebným materiálom</t>
  </si>
  <si>
    <t>46140</t>
  </si>
  <si>
    <t>Sprostredkovanie obchodu so strojmi, priemyselnými zariadeniami, loďami a lietadlami</t>
  </si>
  <si>
    <t>46150</t>
  </si>
  <si>
    <t>Sprostredkovanie obchodu s nábytkom, tovarom pre domácnosť a železiarskym tovarom</t>
  </si>
  <si>
    <t>46160</t>
  </si>
  <si>
    <t>Sprostredkovanie obchodu s textilom, odevmi, obuvou a koženým tovarom</t>
  </si>
  <si>
    <t>46170</t>
  </si>
  <si>
    <t>Sprostredkovanie obchodu s potravinami, nápojmi a tabakom</t>
  </si>
  <si>
    <t>46180</t>
  </si>
  <si>
    <t>Špecializované sprostredkovanie obchodu s iným špecifickým tovarom</t>
  </si>
  <si>
    <t>46190</t>
  </si>
  <si>
    <t>Sprostredkovanie obchodu s rozličným tovarom</t>
  </si>
  <si>
    <t>46210</t>
  </si>
  <si>
    <t>Veľkoobchod s obilím, nespracovaným tabakom, semenami a krmivom</t>
  </si>
  <si>
    <t>46220</t>
  </si>
  <si>
    <t>Veľkoobchod s kvetmi a rastlinami</t>
  </si>
  <si>
    <t>46230</t>
  </si>
  <si>
    <t>Veľkoobchod so živými zvieratami</t>
  </si>
  <si>
    <t>46240</t>
  </si>
  <si>
    <t>Veľkoobchod s kožou, kožušinou a opracovanou kožou</t>
  </si>
  <si>
    <t>46310</t>
  </si>
  <si>
    <t>Veľkoobchod s ovocím a zeleninou</t>
  </si>
  <si>
    <t>46320</t>
  </si>
  <si>
    <t>Veľkoobchod s mäsom a mäsovými výrobkami</t>
  </si>
  <si>
    <t>46330</t>
  </si>
  <si>
    <t>Veľkoobchod s mliečnymi produktmi, vajcami a jedlým olejom a tukom</t>
  </si>
  <si>
    <t>46340</t>
  </si>
  <si>
    <t>Veľkoobchod s nápojmi</t>
  </si>
  <si>
    <t>46350</t>
  </si>
  <si>
    <t>Veľkoobchod s tabakovými výrobkami</t>
  </si>
  <si>
    <t>46360</t>
  </si>
  <si>
    <t>Veľkoobchod s cukrom a čokoládou a cukrovinkami</t>
  </si>
  <si>
    <t>46370</t>
  </si>
  <si>
    <t>Veľkoobchod s kávou, čajom, kakaom a korením</t>
  </si>
  <si>
    <t>46380</t>
  </si>
  <si>
    <t>Veľkoobchod s inými potravinami vrátane rýb, kôrovcov a mäkkýšov</t>
  </si>
  <si>
    <t>46390</t>
  </si>
  <si>
    <t>Nešpecializovaný veľkoobchod s potravinami, nápojmi a tabakom</t>
  </si>
  <si>
    <t>46410</t>
  </si>
  <si>
    <t>Veľkoobchod s textilom</t>
  </si>
  <si>
    <t>46420</t>
  </si>
  <si>
    <t>Veľkoobchod s odevmi a obuvou</t>
  </si>
  <si>
    <t>46430</t>
  </si>
  <si>
    <t>Veľkoobchod s elektrickými zariadeniami pre domácnosť</t>
  </si>
  <si>
    <t>46440</t>
  </si>
  <si>
    <t>Veľkoobchod s porcelánom a sklom a čistiacimi prostriedkami</t>
  </si>
  <si>
    <t>46450</t>
  </si>
  <si>
    <t>Veľkoobchod s parfumérskym a kozmetickým tovarom</t>
  </si>
  <si>
    <t>46460</t>
  </si>
  <si>
    <t>Veľkoobchod s farmaceutickým tovarom</t>
  </si>
  <si>
    <t>46470</t>
  </si>
  <si>
    <t>Veľkoobchod s nábytkom, kobercami a svietidlami</t>
  </si>
  <si>
    <t>46480</t>
  </si>
  <si>
    <t>Veľkoobchod s hodinami a šperkmi</t>
  </si>
  <si>
    <t>46490</t>
  </si>
  <si>
    <t>Veľkoobchod s ostatnými domácimi potrebami</t>
  </si>
  <si>
    <t>46510</t>
  </si>
  <si>
    <t>Veľkoobchod s počítačmi, počítačovými periférnymi zariadeniami a softvérom</t>
  </si>
  <si>
    <t>46520</t>
  </si>
  <si>
    <t>Veľkoobchod s elektronickými a telekomunikačnými zariadeniami a ich dielmi</t>
  </si>
  <si>
    <t>46610</t>
  </si>
  <si>
    <t>Veľkoobchod s poľnohospodárskymi strojmi, zariadeniami a príslušenstvom</t>
  </si>
  <si>
    <t>46620</t>
  </si>
  <si>
    <t>Veľkoobchod s obrábacími strojmi</t>
  </si>
  <si>
    <t>46630</t>
  </si>
  <si>
    <t>Veľkoobchod so strojmi pre baníctvo, stavebníctvo a stavebné inžinierstvo</t>
  </si>
  <si>
    <t>46640</t>
  </si>
  <si>
    <t>Veľkoobchod so strojmi pre textilný priemysel a so šijacími a pletacími strojmi</t>
  </si>
  <si>
    <t>46650</t>
  </si>
  <si>
    <t>Veľkoobchod s kancelárskym nábytkom</t>
  </si>
  <si>
    <t>46660</t>
  </si>
  <si>
    <t>Veľkoobchod s ostatnými kancelárskymi strojmi a zariadeniami</t>
  </si>
  <si>
    <t>46690</t>
  </si>
  <si>
    <t>Veľkoobchod s ostatnými strojmi a zariadeniami</t>
  </si>
  <si>
    <t>46710</t>
  </si>
  <si>
    <t>Veľkoobchod s pevnými, kvapalnými a plynnými palivami a súvisiacimi produktmi</t>
  </si>
  <si>
    <t>46720</t>
  </si>
  <si>
    <t>Veľkoobchod s kovmi a kovovými rudami</t>
  </si>
  <si>
    <t>46730</t>
  </si>
  <si>
    <t>Veľkoobchod s drevom, stavebným materiálom a sanitárnymi zariadeniami</t>
  </si>
  <si>
    <t>46740</t>
  </si>
  <si>
    <t>Veľkoobchod so železiarskym a inštalatérskym tovarom a vykurovacími zariadeniami a potrebami</t>
  </si>
  <si>
    <t>46750</t>
  </si>
  <si>
    <t>Veľkoobchod s chemickými výrobkami</t>
  </si>
  <si>
    <t>46760</t>
  </si>
  <si>
    <t>Veľkoobchod s ostatnými medziproduktmi</t>
  </si>
  <si>
    <t>46770</t>
  </si>
  <si>
    <t>Veľkoobchod s odpadom a šrotom</t>
  </si>
  <si>
    <t>46900</t>
  </si>
  <si>
    <t>Nešpecializovaný veľkoobchod</t>
  </si>
  <si>
    <t>47110</t>
  </si>
  <si>
    <t>Maloobchod v nešpecializovaných predajniach najmä s potravinami, nápojmi a tabakom</t>
  </si>
  <si>
    <t>47190</t>
  </si>
  <si>
    <t>Ostatný maloobchod v nešpecializovaných predajniach</t>
  </si>
  <si>
    <t>47210</t>
  </si>
  <si>
    <t>Maloobchod s ovocím a zeleninou v špecializovaných predajniach</t>
  </si>
  <si>
    <t>47220</t>
  </si>
  <si>
    <t>Maloobchod s mäsom a mäsovými výrobkami v špecializovaných predajniach</t>
  </si>
  <si>
    <t>47230</t>
  </si>
  <si>
    <t>Maloobchod s rybami, kôrovcami a mäkkýšmi v špecializovaných predajniach</t>
  </si>
  <si>
    <t>47240</t>
  </si>
  <si>
    <t>Maloobchod s chlebom, pečivom, cukrárskymi výrobkami v špecializovaných predajniach</t>
  </si>
  <si>
    <t>47250</t>
  </si>
  <si>
    <t>Maloobchod s nápojmi v špecializovaných predajniach</t>
  </si>
  <si>
    <t>47260</t>
  </si>
  <si>
    <t>Maloobchod s tabakovými výrobkami v špecializovaných predajniach</t>
  </si>
  <si>
    <t>47290</t>
  </si>
  <si>
    <t>Ostatný maloobchod s potravinami v špecializovaných predajniach</t>
  </si>
  <si>
    <t>47300</t>
  </si>
  <si>
    <t>Maloobchod s pohonnými látkami v špecializovaných predajniach</t>
  </si>
  <si>
    <t>47410</t>
  </si>
  <si>
    <t>Maloobchod s počítačmi, periférnymi jednotkami a softvérom v špecializovaných predajniach</t>
  </si>
  <si>
    <t>47420</t>
  </si>
  <si>
    <t>Maloobchod s telekomunikačnými prístrojmi v špecializovaných predajniach</t>
  </si>
  <si>
    <t>47430</t>
  </si>
  <si>
    <t>Maloobchod s audio- a videoprístrojmi v špecializovaných predajniach</t>
  </si>
  <si>
    <t>47510</t>
  </si>
  <si>
    <t>Maloobchod s textilom v špecializovaných predajniach</t>
  </si>
  <si>
    <t>47520</t>
  </si>
  <si>
    <t>Maloobchod so železiarskym tovarom, farbami a sklom v špecializovaných predajniach</t>
  </si>
  <si>
    <t>47530</t>
  </si>
  <si>
    <t>Maloobchod s kobercami, rohožami, podlahovými alebo nástennými krytinami v špecializovaných predajniach</t>
  </si>
  <si>
    <t>47540</t>
  </si>
  <si>
    <t>Maloobchod s elektrickými zariadeniami pre domácnosť v špecializovaných predajniach</t>
  </si>
  <si>
    <t>47590</t>
  </si>
  <si>
    <t>Maloobchod s nábytkom, svietidlami a inými domácimi potrebami v špecializovaných predajniach</t>
  </si>
  <si>
    <t>47610</t>
  </si>
  <si>
    <t>Maloobchod s knihami v špecializovaných predajniach</t>
  </si>
  <si>
    <t>47620</t>
  </si>
  <si>
    <t>Maloobchod s novinami a kancelárskymi potrebami v špecializovaných predajniach</t>
  </si>
  <si>
    <t>47630</t>
  </si>
  <si>
    <t>Maloobchod s audio- a videonahrávkami v špecializovaných predajniach</t>
  </si>
  <si>
    <t>47640</t>
  </si>
  <si>
    <t>Maloobchod so športovými potrebami v špecializovaných predajniach</t>
  </si>
  <si>
    <t>47650</t>
  </si>
  <si>
    <t>Maloobchod s hračkami a hrami v špecializovaných predajniach</t>
  </si>
  <si>
    <t>47710</t>
  </si>
  <si>
    <t>Maloobchod s odevmi v špecializovaných predajniach</t>
  </si>
  <si>
    <t>47720</t>
  </si>
  <si>
    <t>Maloobchod s obuvou a koženými výrobkami v špecializovaných predajniach</t>
  </si>
  <si>
    <t>47730</t>
  </si>
  <si>
    <t>Lekárne</t>
  </si>
  <si>
    <t>47740</t>
  </si>
  <si>
    <t>Maloobchod so zdravotníckymi a ortopedickými pomôckami v špecializovaných predajniach</t>
  </si>
  <si>
    <t>47750</t>
  </si>
  <si>
    <t>Maloobchod s kozmetickými a toaletnými výrobkami v špecializovaných predajniach</t>
  </si>
  <si>
    <t>47760</t>
  </si>
  <si>
    <t>Maloobchod s kvetmi, rastlinami, semenami, hnojivami, domácimi zvieratami a krmivom pre zvieratá v špecializovaných predajniach</t>
  </si>
  <si>
    <t>47770</t>
  </si>
  <si>
    <t>Maloobchod s hodinami a šperkami v špecializovaných predajniach</t>
  </si>
  <si>
    <t>47781</t>
  </si>
  <si>
    <t>Ostatný maloobchod s novým tovarom v špecializovaných predajniach</t>
  </si>
  <si>
    <t>47789</t>
  </si>
  <si>
    <t>Ostatný maloobchod s novým tovarom v špecializovaných predajniach i. n.</t>
  </si>
  <si>
    <t>47790</t>
  </si>
  <si>
    <t>Maloobchod s použitým tovarom v predajniach</t>
  </si>
  <si>
    <t>47810</t>
  </si>
  <si>
    <t>Maloobchod v stánkoch a na trhoch s potravinami, nápojmi a tabakom</t>
  </si>
  <si>
    <t>47820</t>
  </si>
  <si>
    <t>Maloobchod v stánkoch a na trhoch s textilom, odevmi a obuvou</t>
  </si>
  <si>
    <t>47890</t>
  </si>
  <si>
    <t>Maloobchod v stánkoch a na trhoch s ostatným tovarom</t>
  </si>
  <si>
    <t>47910</t>
  </si>
  <si>
    <t>Zásielkový predaj alebo predaj cez internet</t>
  </si>
  <si>
    <t>47990</t>
  </si>
  <si>
    <t>Ostatný maloobchod mimo predajní, stánkov a trhov</t>
  </si>
  <si>
    <t>49100</t>
  </si>
  <si>
    <t>Osobná železničná doprava, medzimestská</t>
  </si>
  <si>
    <t>49200</t>
  </si>
  <si>
    <t>Nákladná železničná doprava</t>
  </si>
  <si>
    <t>49310</t>
  </si>
  <si>
    <t>Mestská alebo prímestská osobná pozemná doprava</t>
  </si>
  <si>
    <t>49320</t>
  </si>
  <si>
    <t>Taxislužba</t>
  </si>
  <si>
    <t>49390</t>
  </si>
  <si>
    <t>Ostatná osobná pozemná doprava i. n.</t>
  </si>
  <si>
    <t>49410</t>
  </si>
  <si>
    <t>Nákladná cestná doprava</t>
  </si>
  <si>
    <t>49420</t>
  </si>
  <si>
    <t>Sťahovacie služby</t>
  </si>
  <si>
    <t>49501</t>
  </si>
  <si>
    <t>Potrubná doprava plynu</t>
  </si>
  <si>
    <t>49502</t>
  </si>
  <si>
    <t>Potrubná doprava ropy</t>
  </si>
  <si>
    <t>49509</t>
  </si>
  <si>
    <t>Ostatná potrubná doprava</t>
  </si>
  <si>
    <t>50100</t>
  </si>
  <si>
    <t>Námorná a pobrežná osobná vodná doprava</t>
  </si>
  <si>
    <t>50200</t>
  </si>
  <si>
    <t>Námorná a pobrežná nákladná vodná doprava</t>
  </si>
  <si>
    <t>50300</t>
  </si>
  <si>
    <t>Vnútrozemská osobná vodná doprava</t>
  </si>
  <si>
    <t>50400</t>
  </si>
  <si>
    <t>Vnútrozemská nákladná vodná doprava</t>
  </si>
  <si>
    <t>51100</t>
  </si>
  <si>
    <t>Osobná letecká doprava</t>
  </si>
  <si>
    <t>51210</t>
  </si>
  <si>
    <t>Nákladná letecká doprava</t>
  </si>
  <si>
    <t>51220</t>
  </si>
  <si>
    <t>Kozmická doprava</t>
  </si>
  <si>
    <t>52100</t>
  </si>
  <si>
    <t>Skladovanie a uskladňovanie</t>
  </si>
  <si>
    <t>52210</t>
  </si>
  <si>
    <t>Vedľajšie činnosti v pozemnej doprave</t>
  </si>
  <si>
    <t>52220</t>
  </si>
  <si>
    <t>Vedľajšie činnosti vo vodnej doprave</t>
  </si>
  <si>
    <t>52230</t>
  </si>
  <si>
    <t>Vedľajšie činnosti v leteckej doprave</t>
  </si>
  <si>
    <t>52240</t>
  </si>
  <si>
    <t>Manipulácia s nákladom</t>
  </si>
  <si>
    <t>52290</t>
  </si>
  <si>
    <t>Ostatné pomocné činnosti v doprave</t>
  </si>
  <si>
    <t>53100</t>
  </si>
  <si>
    <t>Činnosti poskytovateľov univerzálnej poštovej služby</t>
  </si>
  <si>
    <t>53200</t>
  </si>
  <si>
    <t>Ostatné poštové služby a služby kuriérov</t>
  </si>
  <si>
    <t>55100</t>
  </si>
  <si>
    <t>Hotelové a podobné ubytovanie</t>
  </si>
  <si>
    <t>55200</t>
  </si>
  <si>
    <t>Turistické a iné krátkodobé ubytovanie</t>
  </si>
  <si>
    <t>55300</t>
  </si>
  <si>
    <t>Autokempingy, táboriská a miesta pre karavány</t>
  </si>
  <si>
    <t>55901</t>
  </si>
  <si>
    <t>Ubytovanie vo vysokoškolských internátoch</t>
  </si>
  <si>
    <t>55909</t>
  </si>
  <si>
    <t>Ubytovanie v ubytovniach a ostatné dočasné ubytovanie</t>
  </si>
  <si>
    <t>56101</t>
  </si>
  <si>
    <t>Jedálne</t>
  </si>
  <si>
    <t>56102</t>
  </si>
  <si>
    <t>Školské a študentské jedálne</t>
  </si>
  <si>
    <t>56109</t>
  </si>
  <si>
    <t>Ostatné účelové stravovanie</t>
  </si>
  <si>
    <t>56210</t>
  </si>
  <si>
    <t>Dodávka jedál</t>
  </si>
  <si>
    <t>56290</t>
  </si>
  <si>
    <t>Ostatné jedálenské služby</t>
  </si>
  <si>
    <t>56300</t>
  </si>
  <si>
    <t>Služby pohostinstiev</t>
  </si>
  <si>
    <t>58110</t>
  </si>
  <si>
    <t>Vydávanie kníh</t>
  </si>
  <si>
    <t>58120</t>
  </si>
  <si>
    <t>Vydávanie adresárov a katalógov</t>
  </si>
  <si>
    <t>58130</t>
  </si>
  <si>
    <t>Vydávanie novín</t>
  </si>
  <si>
    <t>58140</t>
  </si>
  <si>
    <t>Vydávanie časopisov a periodík</t>
  </si>
  <si>
    <t>58190</t>
  </si>
  <si>
    <t>Ostatné vydavateľské činnosti</t>
  </si>
  <si>
    <t>58210</t>
  </si>
  <si>
    <t>Nakladateľstvo v oblasti počítačových hier</t>
  </si>
  <si>
    <t>58290</t>
  </si>
  <si>
    <t>Ostatné nakladateľstvo v oblasti softvéru</t>
  </si>
  <si>
    <t>59110</t>
  </si>
  <si>
    <t>Výroba filmov, videozáznamov a televíznych programov</t>
  </si>
  <si>
    <t>59120</t>
  </si>
  <si>
    <t>Podporné činnosti súvisiace s výrobou filmov, videozáznamov a televíznych programov</t>
  </si>
  <si>
    <t>59130</t>
  </si>
  <si>
    <t>Distribúcia filmov, videozáznamov a televíznych programov</t>
  </si>
  <si>
    <t>59140</t>
  </si>
  <si>
    <t>Premietanie filmov</t>
  </si>
  <si>
    <t>59200</t>
  </si>
  <si>
    <t>Príprava a zverejňovanie zvukových nahrávok</t>
  </si>
  <si>
    <t>60100</t>
  </si>
  <si>
    <t>Rozhlasové vysielanie</t>
  </si>
  <si>
    <t>60200</t>
  </si>
  <si>
    <t>Vysielanie televízie a predplatené programy televízie</t>
  </si>
  <si>
    <t>61100</t>
  </si>
  <si>
    <t>Činnosti drôtových telekomunikácií</t>
  </si>
  <si>
    <t>61200</t>
  </si>
  <si>
    <t>Činnosti bezdrôtových telekomunikácií</t>
  </si>
  <si>
    <t>61300</t>
  </si>
  <si>
    <t>Satelitné telekomunikačné činnosti</t>
  </si>
  <si>
    <t>61900</t>
  </si>
  <si>
    <t>Ostatné telekomunikačné činnosti</t>
  </si>
  <si>
    <t>62010</t>
  </si>
  <si>
    <t>Počítačové programovanie</t>
  </si>
  <si>
    <t>62020</t>
  </si>
  <si>
    <t>Poradenstvo týkajúce sa počítačov</t>
  </si>
  <si>
    <t>62030</t>
  </si>
  <si>
    <t>Činnosti súvisiace s riadením počítačového príslušenstva</t>
  </si>
  <si>
    <t>62090</t>
  </si>
  <si>
    <t>Ostatné služby týkajúce sa informačných technológií a počítačov</t>
  </si>
  <si>
    <t>63110</t>
  </si>
  <si>
    <t>Spracovanie dát, poskytovanie serverového priestoru na internete a súvisiace služby</t>
  </si>
  <si>
    <t>63120</t>
  </si>
  <si>
    <t>Služby webového portálu</t>
  </si>
  <si>
    <t>63910</t>
  </si>
  <si>
    <t>Činnosti spravodajských agentúr</t>
  </si>
  <si>
    <t>63990</t>
  </si>
  <si>
    <t>Ostatné informačné služby i. n.</t>
  </si>
  <si>
    <t>64110</t>
  </si>
  <si>
    <t>Činnosti centrálnej banky</t>
  </si>
  <si>
    <t>64190</t>
  </si>
  <si>
    <t>Ostatné peňažné sprostredkovanie</t>
  </si>
  <si>
    <t>64200</t>
  </si>
  <si>
    <t>Činnosti holdingových spoločností</t>
  </si>
  <si>
    <t>64300</t>
  </si>
  <si>
    <t>Trasty, fondy a podobné finančné subjekty</t>
  </si>
  <si>
    <t>64910</t>
  </si>
  <si>
    <t>Finančný lízing</t>
  </si>
  <si>
    <t>64920</t>
  </si>
  <si>
    <t>Ostatné poskytovanie úverov</t>
  </si>
  <si>
    <t>64990</t>
  </si>
  <si>
    <t>Ostatné finančné služby okrem poistenia a dôchodkového zabezpečenia i. n.</t>
  </si>
  <si>
    <t>65110</t>
  </si>
  <si>
    <t>Životné poistenie</t>
  </si>
  <si>
    <t>65120</t>
  </si>
  <si>
    <t>Neživotné poistenie</t>
  </si>
  <si>
    <t>65200</t>
  </si>
  <si>
    <t>Zaistenie</t>
  </si>
  <si>
    <t>65300</t>
  </si>
  <si>
    <t>Dôchodkové zabezpečenie</t>
  </si>
  <si>
    <t>66110</t>
  </si>
  <si>
    <t>Správa finančných trhov</t>
  </si>
  <si>
    <t>66120</t>
  </si>
  <si>
    <t>Sprostredkovanie obchodu s komoditami a cennými papiermi</t>
  </si>
  <si>
    <t>66190</t>
  </si>
  <si>
    <t>Ostatné pomocné činnosti finančných služieb okrem poistenia a dôchodkového zabezpečenia</t>
  </si>
  <si>
    <t>66210</t>
  </si>
  <si>
    <t>Vyčíslenie rizík a náhrad škôd</t>
  </si>
  <si>
    <t>66220</t>
  </si>
  <si>
    <t>Činnosti poisťovacích agentov a maklérov</t>
  </si>
  <si>
    <t>66290</t>
  </si>
  <si>
    <t>Ostatné pomocné činnosti v poisťovníctve a dôchodkovom zabezpečení</t>
  </si>
  <si>
    <t>66300</t>
  </si>
  <si>
    <t>Činnosti investičných manažérov</t>
  </si>
  <si>
    <t>68100</t>
  </si>
  <si>
    <t>Kúpa a predaj vlastných nehnuteľností</t>
  </si>
  <si>
    <t>68200</t>
  </si>
  <si>
    <t>Prenájom a prevádzkovanie vlastných alebo prenajatých nehnuteľností</t>
  </si>
  <si>
    <t>68310</t>
  </si>
  <si>
    <t>Realitné kancelárie</t>
  </si>
  <si>
    <t>68320</t>
  </si>
  <si>
    <t>Správa nehnuteľností na základe poplatkov alebo zmlúv</t>
  </si>
  <si>
    <t>69100</t>
  </si>
  <si>
    <t>Právne činnosti</t>
  </si>
  <si>
    <t>69200</t>
  </si>
  <si>
    <t>Účtovnícke a audítorské činnosti, vedenie účtovných kníh; daňové poradenstvo</t>
  </si>
  <si>
    <t>70100</t>
  </si>
  <si>
    <t>Vedenie firiem</t>
  </si>
  <si>
    <t>70210</t>
  </si>
  <si>
    <t>Služby v oblasti styku a komunikácie s verejnosťou</t>
  </si>
  <si>
    <t>70220</t>
  </si>
  <si>
    <t>Poradenské služby v oblasti podnikania a riadenia</t>
  </si>
  <si>
    <t>71110</t>
  </si>
  <si>
    <t>Architektonické činnosti</t>
  </si>
  <si>
    <t>71121</t>
  </si>
  <si>
    <t>Inžinierske činnosti a poradenstvo</t>
  </si>
  <si>
    <t>71122</t>
  </si>
  <si>
    <t>Geologický prieskum</t>
  </si>
  <si>
    <t>71123</t>
  </si>
  <si>
    <t>Geodetické činnosti</t>
  </si>
  <si>
    <t>71129</t>
  </si>
  <si>
    <t>Ostatné inžinierske činnosti a súvisiace technické poradenstvo</t>
  </si>
  <si>
    <t>71200</t>
  </si>
  <si>
    <t>Technické testovanie a analýzy</t>
  </si>
  <si>
    <t>72110</t>
  </si>
  <si>
    <t>Výskum a experimentálny vývoj v oblasti biotechnológie</t>
  </si>
  <si>
    <t>72190</t>
  </si>
  <si>
    <t>Ostatný výskum a experimentálny vývoj v oblasti prírodných a technických vied</t>
  </si>
  <si>
    <t>72200</t>
  </si>
  <si>
    <t>Výskum a experimentálny vývoj v oblasti spoločenských a humanitných vied</t>
  </si>
  <si>
    <t>73110</t>
  </si>
  <si>
    <t>Reklamné agentúry</t>
  </si>
  <si>
    <t>73120</t>
  </si>
  <si>
    <t>Predaj vysielacieho času</t>
  </si>
  <si>
    <t>73200</t>
  </si>
  <si>
    <t>Prieskum trhu a verejnej mienky</t>
  </si>
  <si>
    <t>74100</t>
  </si>
  <si>
    <t>Špecializované dizajnérske činnosti</t>
  </si>
  <si>
    <t>74200</t>
  </si>
  <si>
    <t>Fotografické činnosti</t>
  </si>
  <si>
    <t>74300</t>
  </si>
  <si>
    <t>Prekladateľské a tlmočnícke činnosti</t>
  </si>
  <si>
    <t>74900</t>
  </si>
  <si>
    <t>Ostatné odborné, vedecké a technické činnosti i. n.</t>
  </si>
  <si>
    <t>75000</t>
  </si>
  <si>
    <t>Veterinárne činnosti</t>
  </si>
  <si>
    <t>77110</t>
  </si>
  <si>
    <t>Prenájom a lízing automobilov a ľahkých motorových vozidiel</t>
  </si>
  <si>
    <t>77120</t>
  </si>
  <si>
    <t>Prenájom a lízing nákladných automobilov a ostatných ťažkých vozidiel</t>
  </si>
  <si>
    <t>77210</t>
  </si>
  <si>
    <t>Prenájom a lízing rekreačných a športových potrieb</t>
  </si>
  <si>
    <t>77220</t>
  </si>
  <si>
    <t>Prenájom videopások a diskov</t>
  </si>
  <si>
    <t>77290</t>
  </si>
  <si>
    <t>Prenájom a lízing ostatných osobných potrieb a potrieb pre domácnosť</t>
  </si>
  <si>
    <t>77310</t>
  </si>
  <si>
    <t>Prenájom a lízing poľnohospodárskych strojov a zariadení</t>
  </si>
  <si>
    <t>77320</t>
  </si>
  <si>
    <t>Prenájom a lízing stavbárskych strojov a zariadení</t>
  </si>
  <si>
    <t>77330</t>
  </si>
  <si>
    <t>Prenájom a lízing kancelárskych strojov a zariadení (vrátane počítačov)</t>
  </si>
  <si>
    <t>77340</t>
  </si>
  <si>
    <t>Prenájom a lízing vodných dopravných prostriedkov</t>
  </si>
  <si>
    <t>77350</t>
  </si>
  <si>
    <t>Prenájom a lízing leteckých dopravných prostriedkov</t>
  </si>
  <si>
    <t>77390</t>
  </si>
  <si>
    <t>Prenájom a lízing ostatných strojov, zariadení a iného hmotného majetku i. n.</t>
  </si>
  <si>
    <t>77400</t>
  </si>
  <si>
    <t>Lízing duševného vlastníctva a podobných produktov okrem prác chránených autorskými právami</t>
  </si>
  <si>
    <t>78100</t>
  </si>
  <si>
    <t>Činnosti agentúr sprostredkujúcich zamestnania</t>
  </si>
  <si>
    <t>78200</t>
  </si>
  <si>
    <t>Činnosti agentúr sprostredkujúcich zamestnanie na dobu určitú</t>
  </si>
  <si>
    <t>78300</t>
  </si>
  <si>
    <t>Ostatné poskytovanie ľudských zdrojov</t>
  </si>
  <si>
    <t>79110</t>
  </si>
  <si>
    <t>Činnosti cestovných agentúr</t>
  </si>
  <si>
    <t>79120</t>
  </si>
  <si>
    <t>Činnosti cestovných kancelárií</t>
  </si>
  <si>
    <t>79900</t>
  </si>
  <si>
    <t>Ostatné rezervačné služby a súvisiace činnosti</t>
  </si>
  <si>
    <t>80100</t>
  </si>
  <si>
    <t>Súkromné bezpečnostné služby</t>
  </si>
  <si>
    <t>80200</t>
  </si>
  <si>
    <t>Služby spojené s prevádzkovaním bezpečnostných systémov</t>
  </si>
  <si>
    <t>80300</t>
  </si>
  <si>
    <t>Pátracie služby</t>
  </si>
  <si>
    <t>81100</t>
  </si>
  <si>
    <t>Kombinované pomocné činnosti</t>
  </si>
  <si>
    <t>81210</t>
  </si>
  <si>
    <t>Generálne čistenie budov</t>
  </si>
  <si>
    <t>81220</t>
  </si>
  <si>
    <t>Ostatné priemyselné čistenie budov</t>
  </si>
  <si>
    <t>81290</t>
  </si>
  <si>
    <t>Ostatné čistiace činnosti</t>
  </si>
  <si>
    <t>81300</t>
  </si>
  <si>
    <t>Činnosti súvisiace s krajinnou úpravou</t>
  </si>
  <si>
    <t>82110</t>
  </si>
  <si>
    <t>Kombinované administratívno-kancelárske činnosti</t>
  </si>
  <si>
    <t>82190</t>
  </si>
  <si>
    <t>Kopírovanie, príprava dokumentov a ostatné špecializované pomocné administratívne činnosti</t>
  </si>
  <si>
    <t>82200</t>
  </si>
  <si>
    <t>Činnosti stredísk poskytujúcich služby prostredníctvom telefónu - call centrá</t>
  </si>
  <si>
    <t>82300</t>
  </si>
  <si>
    <t>Organizovanie kongresov a podnikateľských výstav</t>
  </si>
  <si>
    <t>82910</t>
  </si>
  <si>
    <t>Činnosti inkasných agentúr a posúdenie úveruschopnosti</t>
  </si>
  <si>
    <t>82920</t>
  </si>
  <si>
    <t>Baliace činnosti</t>
  </si>
  <si>
    <t>82990</t>
  </si>
  <si>
    <t>Ostatné pomocné obchodné činnosti i. n.</t>
  </si>
  <si>
    <t>84110</t>
  </si>
  <si>
    <t>Všeobecná verejná správa</t>
  </si>
  <si>
    <t>84120</t>
  </si>
  <si>
    <t>Usmerňovanie činností zariadení poskytujúcich zdravotnícku starostlivosť, vzdelávanie, kultúrne a iné sociálne služby okrem sociálneho zabezpečenia</t>
  </si>
  <si>
    <t>84130</t>
  </si>
  <si>
    <t>Podpora a usmerňovanie ekonomiky</t>
  </si>
  <si>
    <t>84210</t>
  </si>
  <si>
    <t>Zahraničné veci</t>
  </si>
  <si>
    <t>84220</t>
  </si>
  <si>
    <t>Obrana</t>
  </si>
  <si>
    <t>84230</t>
  </si>
  <si>
    <t>Spravodlivosť a súdnictvo</t>
  </si>
  <si>
    <t>84240</t>
  </si>
  <si>
    <t>Verejný poriadok a bezpečnosť</t>
  </si>
  <si>
    <t>84250</t>
  </si>
  <si>
    <t>Protipožiarna ochrana</t>
  </si>
  <si>
    <t>84300</t>
  </si>
  <si>
    <t>Povinné sociálne zabezpečenie</t>
  </si>
  <si>
    <t>85100</t>
  </si>
  <si>
    <t>Predškolská výchova</t>
  </si>
  <si>
    <t>85200</t>
  </si>
  <si>
    <t>Základné školstvo</t>
  </si>
  <si>
    <t>85310</t>
  </si>
  <si>
    <t>Stredné všeobecnovzdelávacie školstvo</t>
  </si>
  <si>
    <t>85321</t>
  </si>
  <si>
    <t>Stredné odborné školstvo</t>
  </si>
  <si>
    <t>85322</t>
  </si>
  <si>
    <t>Odborné učilištia</t>
  </si>
  <si>
    <t>85329</t>
  </si>
  <si>
    <t>Ostatné stredné technické a odborné školstvo</t>
  </si>
  <si>
    <t>85410</t>
  </si>
  <si>
    <t>Pomaturitné neterciárne vzdelávanie</t>
  </si>
  <si>
    <t>85420</t>
  </si>
  <si>
    <t>Terciárne vzdelávanie</t>
  </si>
  <si>
    <t>85510</t>
  </si>
  <si>
    <t>Športová a rekreačná výchova</t>
  </si>
  <si>
    <t>85520</t>
  </si>
  <si>
    <t>Umelecké vzdelávanie</t>
  </si>
  <si>
    <t>85530</t>
  </si>
  <si>
    <t>Činnosti škôl pre výučbu vedenia dopravných prostriedkov</t>
  </si>
  <si>
    <t>85590</t>
  </si>
  <si>
    <t>Ostatné vzdelávanie i. n.</t>
  </si>
  <si>
    <t>85600</t>
  </si>
  <si>
    <t>Pomocné vzdelávacie činnosti</t>
  </si>
  <si>
    <t>86100</t>
  </si>
  <si>
    <t>Činnosti nemocníc</t>
  </si>
  <si>
    <t>86210</t>
  </si>
  <si>
    <t>Činnosti všeobecnej lekárskej praxe</t>
  </si>
  <si>
    <t>86220</t>
  </si>
  <si>
    <t>Činnosti špeciálnej lekárskej praxe</t>
  </si>
  <si>
    <t>86230</t>
  </si>
  <si>
    <t>Zubná lekárska prax</t>
  </si>
  <si>
    <t>86901</t>
  </si>
  <si>
    <t>Služby zdravotníckych laboratórií</t>
  </si>
  <si>
    <t>86909</t>
  </si>
  <si>
    <t>Ostatná zdravotná starostlivosť i.n.</t>
  </si>
  <si>
    <t>87100</t>
  </si>
  <si>
    <t>Ošetrovateľská služba v pobytových zariadeniach</t>
  </si>
  <si>
    <t>87200</t>
  </si>
  <si>
    <t>Starostlivosť o osoby s mentálnym postihnutím, duševne choré a drogovo závislé osoby v pobytových zariadeniach</t>
  </si>
  <si>
    <t>87300</t>
  </si>
  <si>
    <t>Starostlivosť o staršie osoby a osoby so zdravotným postihnutím v pobytových zariadeniach</t>
  </si>
  <si>
    <t>87900</t>
  </si>
  <si>
    <t>Ostatná starostlivosť v pobytových zariadeniach</t>
  </si>
  <si>
    <t>88100</t>
  </si>
  <si>
    <t>Sociálna práca bez ubytovania pre staršie osoby a osoby so zdravotným postihnutím</t>
  </si>
  <si>
    <t>88910</t>
  </si>
  <si>
    <t>Denná starostlivosť o deti</t>
  </si>
  <si>
    <t>88990</t>
  </si>
  <si>
    <t>Ostatná sociálna starostlivosť bez ubytovania i. n.</t>
  </si>
  <si>
    <t>90010</t>
  </si>
  <si>
    <t>Scénické umenie</t>
  </si>
  <si>
    <t>90020</t>
  </si>
  <si>
    <t>Podporné činnosti súvisiace so scénickým umením</t>
  </si>
  <si>
    <t>90030</t>
  </si>
  <si>
    <t>Umelecká tvorba</t>
  </si>
  <si>
    <t>90040</t>
  </si>
  <si>
    <t>Prevádzka kultúrnych zariadení</t>
  </si>
  <si>
    <t>91010</t>
  </si>
  <si>
    <t>Činnosti knižníc a archívov</t>
  </si>
  <si>
    <t>91020</t>
  </si>
  <si>
    <t>Činnosti múzeí</t>
  </si>
  <si>
    <t>91030</t>
  </si>
  <si>
    <t>Prevádzka historických pamiatok a budov a podobných turistických zaujímavostí</t>
  </si>
  <si>
    <t>91040</t>
  </si>
  <si>
    <t>Činnosti botanických a zoologických záhrad a prírodných rezervácií</t>
  </si>
  <si>
    <t>92000</t>
  </si>
  <si>
    <t>Činnosti herní a stávkových kancelárií</t>
  </si>
  <si>
    <t>93110</t>
  </si>
  <si>
    <t>Prevádzka športových zariadení</t>
  </si>
  <si>
    <t>93120</t>
  </si>
  <si>
    <t>Činnosti športových klubov</t>
  </si>
  <si>
    <t>93130</t>
  </si>
  <si>
    <t>Fitnescentrá</t>
  </si>
  <si>
    <t>93190</t>
  </si>
  <si>
    <t>Ostatné športové činnosti</t>
  </si>
  <si>
    <t>93210</t>
  </si>
  <si>
    <t>Činnosti lunaparkov a zábavných parkov</t>
  </si>
  <si>
    <t>93290</t>
  </si>
  <si>
    <t>Ostatné zábavné činnosti a voľnočasové aktivity</t>
  </si>
  <si>
    <t>94110</t>
  </si>
  <si>
    <t>Činnosti podnikateľských a zamestnávateľských členských organizácií</t>
  </si>
  <si>
    <t>94120</t>
  </si>
  <si>
    <t>Činnosti profesijných členských organizácií</t>
  </si>
  <si>
    <t>94200</t>
  </si>
  <si>
    <t>Činnosti odborových organizácií</t>
  </si>
  <si>
    <t>94910</t>
  </si>
  <si>
    <t>Činnosti cirkevných organizácií</t>
  </si>
  <si>
    <t>94920</t>
  </si>
  <si>
    <t>Činnosti politických organizácií</t>
  </si>
  <si>
    <t>94991</t>
  </si>
  <si>
    <t>Činnosti mládežníckych organizácií</t>
  </si>
  <si>
    <t>94992</t>
  </si>
  <si>
    <t>Činnosti záujmových organizácií</t>
  </si>
  <si>
    <t>94999</t>
  </si>
  <si>
    <t>Činnosti ostatných členských organizácií</t>
  </si>
  <si>
    <t>95110</t>
  </si>
  <si>
    <t>Oprava počítačov a periférnych zariadení</t>
  </si>
  <si>
    <t>95120</t>
  </si>
  <si>
    <t>Oprava komunikačných zariadení</t>
  </si>
  <si>
    <t>95210</t>
  </si>
  <si>
    <t>Oprava spotrebnej elektroniky</t>
  </si>
  <si>
    <t>95220</t>
  </si>
  <si>
    <t>Oprava domácich zariadení a zariadení pre dom a záhradu</t>
  </si>
  <si>
    <t>95230</t>
  </si>
  <si>
    <t>Oprava obuvi a koženého tovaru</t>
  </si>
  <si>
    <t>95240</t>
  </si>
  <si>
    <t>Oprava nábytku a domácich zariadení</t>
  </si>
  <si>
    <t>95250</t>
  </si>
  <si>
    <t>Oprava hodín, hodiniek a šperkov</t>
  </si>
  <si>
    <t>95290</t>
  </si>
  <si>
    <t>Oprava iných osobných potrieb a potrieb pre domácnosti</t>
  </si>
  <si>
    <t>96010</t>
  </si>
  <si>
    <t>Pranie a chemické čistenie textilných a kožušinových výrobkov</t>
  </si>
  <si>
    <t>96020</t>
  </si>
  <si>
    <t>Kadernícke a kozmetické služby</t>
  </si>
  <si>
    <t>96030</t>
  </si>
  <si>
    <t>Pohrebné a súvisiace služby</t>
  </si>
  <si>
    <t>96040</t>
  </si>
  <si>
    <t>Služby týkajúce sa telesnej pohody</t>
  </si>
  <si>
    <t>96090</t>
  </si>
  <si>
    <t>Ostatné osobné služby i. n.</t>
  </si>
  <si>
    <t>Administratívne a podporné služby</t>
  </si>
  <si>
    <t>Činnosti v oblasti nehnuteľností</t>
  </si>
  <si>
    <t>Dodávka elektriny, plynu, pary a studeného vzduchu</t>
  </si>
  <si>
    <t>Dodávka vody; čistenie a odvod odpadových vôd, odpady a služby odstraňovania odpadov</t>
  </si>
  <si>
    <t>Doprava a skladovanie</t>
  </si>
  <si>
    <t>Finančné a poisťovacie činnosti</t>
  </si>
  <si>
    <t>Informácie a komunikácia</t>
  </si>
  <si>
    <t>Odborné, vedecké a technické činnosti</t>
  </si>
  <si>
    <t>Ostatné činnosti</t>
  </si>
  <si>
    <t>Poľnohospodárstvo, lesníctvo a rybolov</t>
  </si>
  <si>
    <t>Priemyselná výroba</t>
  </si>
  <si>
    <t>Stavebníctvo</t>
  </si>
  <si>
    <t>Ťažba a dobývanie</t>
  </si>
  <si>
    <t>Ubytovacie a stravovacie služby</t>
  </si>
  <si>
    <t>Umenie, zábava a rekreácia</t>
  </si>
  <si>
    <t>Veľkoobchod a maloobchod; oprava motorových vozidiel a motocyklov</t>
  </si>
  <si>
    <t>Verejná správa a obrana; povinné sociálne zabezpečenie</t>
  </si>
  <si>
    <t>Vzdelávanie</t>
  </si>
  <si>
    <t>Zdravotníctvo a sociálna pomoc</t>
  </si>
  <si>
    <t>as of</t>
  </si>
  <si>
    <t>zum</t>
  </si>
  <si>
    <t>ÚČTOVNÁ ZÁVIERKA</t>
  </si>
  <si>
    <t>FINANCIAL STATEMENTS</t>
  </si>
  <si>
    <t>JAHRESABSCHLUSS</t>
  </si>
  <si>
    <t>podnikateľov v podvojnom učtovníctve zostavená</t>
  </si>
  <si>
    <t>of entrepreneurs maintaining accounts under the system of double entry bookkeeping</t>
  </si>
  <si>
    <t>der Unternehmer in der doppelten Buchführung erstellt</t>
  </si>
  <si>
    <t>Identification number (IČO)</t>
  </si>
  <si>
    <t>Bezprostredne predchádzajúce obdobie</t>
  </si>
  <si>
    <t>Preceding period</t>
  </si>
  <si>
    <t>Unmittelbare</t>
  </si>
  <si>
    <t>Tax identification number</t>
  </si>
  <si>
    <t>Účtovná závierka</t>
  </si>
  <si>
    <t>Financial statements</t>
  </si>
  <si>
    <t>Jahresabschluss</t>
  </si>
  <si>
    <t>Účtovná jednotka</t>
  </si>
  <si>
    <t>Accounting entity</t>
  </si>
  <si>
    <t>Buchführungseinheit</t>
  </si>
  <si>
    <t>Za obdobie</t>
  </si>
  <si>
    <t>For the period</t>
  </si>
  <si>
    <t>Für den Zeitraum</t>
  </si>
  <si>
    <t>mesiac</t>
  </si>
  <si>
    <t>Month</t>
  </si>
  <si>
    <t>Monat</t>
  </si>
  <si>
    <t>rok</t>
  </si>
  <si>
    <t>Year</t>
  </si>
  <si>
    <t>Jahr</t>
  </si>
  <si>
    <t xml:space="preserve"> - riadna</t>
  </si>
  <si>
    <t xml:space="preserve"> - ordinary</t>
  </si>
  <si>
    <t xml:space="preserve"> - ordentlicher</t>
  </si>
  <si>
    <t xml:space="preserve"> - mimoriadna</t>
  </si>
  <si>
    <t xml:space="preserve"> - extraordinary</t>
  </si>
  <si>
    <t xml:space="preserve"> - außerordentlicher</t>
  </si>
  <si>
    <t xml:space="preserve"> - priebežná</t>
  </si>
  <si>
    <t>- interim</t>
  </si>
  <si>
    <t xml:space="preserve"> - Zwischenabschluss</t>
  </si>
  <si>
    <t xml:space="preserve"> - malá</t>
  </si>
  <si>
    <t xml:space="preserve"> - small</t>
  </si>
  <si>
    <t xml:space="preserve"> - kleine</t>
  </si>
  <si>
    <t xml:space="preserve"> - veľká</t>
  </si>
  <si>
    <t xml:space="preserve"> - large</t>
  </si>
  <si>
    <t xml:space="preserve"> - große</t>
  </si>
  <si>
    <t>(vyznačí sa</t>
  </si>
  <si>
    <t>(check</t>
  </si>
  <si>
    <t>(mit einem   zu bezeichnen)</t>
  </si>
  <si>
    <t>Priložené súčasti účtovej závierky</t>
  </si>
  <si>
    <t>Attached parts of the financial statements</t>
  </si>
  <si>
    <t>Beiliegende Bestandteile des Jahresabschlusses</t>
  </si>
  <si>
    <t>Súvaha (Úč POD 1-01)</t>
  </si>
  <si>
    <t>Balance Sheet
(Úč POD 1-01)
(in whole euros)</t>
  </si>
  <si>
    <t>Bilanz (Úč POD 1-01)</t>
  </si>
  <si>
    <t>Výkaz ziskov a strát(Úč POD 2-01)</t>
  </si>
  <si>
    <t>Income Statement
(Úč POD 2-01)
(in whole euros)</t>
  </si>
  <si>
    <t>Gewinn- und Verlustrechnung (Úč POD 2-01)</t>
  </si>
  <si>
    <t>Poznámky (Úč POD 3-01)</t>
  </si>
  <si>
    <t>Notes to the Financial Statements (Úč POD 3-01)
(In whole euros or eurocents)</t>
  </si>
  <si>
    <t xml:space="preserve">Anhang (Úč POD 3-01) </t>
  </si>
  <si>
    <t>od</t>
  </si>
  <si>
    <t>from</t>
  </si>
  <si>
    <t>vom</t>
  </si>
  <si>
    <t>do</t>
  </si>
  <si>
    <t>to</t>
  </si>
  <si>
    <t>bis</t>
  </si>
  <si>
    <t>Legal name (designation) of the accounting entity</t>
  </si>
  <si>
    <t xml:space="preserve">Handelsname  (Bezeichnung) der Buchführungseinheit </t>
  </si>
  <si>
    <t>Registered office of the accounting entity, street and number</t>
  </si>
  <si>
    <t>Sitz der Buchführungseinheit, Straße und Nummer</t>
  </si>
  <si>
    <t>Zip code</t>
  </si>
  <si>
    <t>PLZ</t>
  </si>
  <si>
    <t>Municipality</t>
  </si>
  <si>
    <t>Ort</t>
  </si>
  <si>
    <t>Designation of the Commercial Register and company registration number</t>
  </si>
  <si>
    <t>Bezeichnung des Handelsregisters und die Nummer der Eintragung der Handelsgesellschaft</t>
  </si>
  <si>
    <t>Telephone</t>
  </si>
  <si>
    <t>Telefonnummer</t>
  </si>
  <si>
    <t>Fax</t>
  </si>
  <si>
    <t>Faxnummer</t>
  </si>
  <si>
    <t>Email</t>
  </si>
  <si>
    <t>E-Mail</t>
  </si>
  <si>
    <t>Prepared on:</t>
  </si>
  <si>
    <t>Erstellt am:</t>
  </si>
  <si>
    <t>Approved on:</t>
  </si>
  <si>
    <t>Festgestellt am:</t>
  </si>
  <si>
    <t>Podpisový záznam štatutárneho orgánu účtovnej jednotky alebo člena štatutárneho orgánu účtovnej jednotky alebo podpisový záznam fyzickej osoby, ktorá je účtovnou jednotkou:</t>
  </si>
  <si>
    <t>Signature of the accounting entity's statutory body or a member of the accounting entity's statutory body or the signature of a sole trader who is the accounting entity:</t>
  </si>
  <si>
    <t>Unterschriftsaufzeichnung des statutarischen Organs der Buchführungseinheit oder des Mitglieds des Statutarorgans der Buchführungseinheit oder die Unterschriftsaufzeichnung der natürlichen Person, die eine Buchführungseinheit ist:</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</si>
  <si>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</si>
  <si>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</si>
  <si>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</si>
  <si>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</si>
  <si>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</si>
  <si>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</si>
  <si>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</si>
  <si>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</si>
  <si>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</si>
  <si>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Kód druhu obchodu Druh obchodu:</t>
  </si>
  <si>
    <t>01 kúpa</t>
  </si>
  <si>
    <t>02 predaj</t>
  </si>
  <si>
    <t>03 poskytnutie služby</t>
  </si>
  <si>
    <t>04 obchodné zastúpenie</t>
  </si>
  <si>
    <t>05 licencia</t>
  </si>
  <si>
    <t>06 transfer</t>
  </si>
  <si>
    <t>07 know -how</t>
  </si>
  <si>
    <t>08 úver, pôžička</t>
  </si>
  <si>
    <t>09 výpomoc</t>
  </si>
  <si>
    <t>10 záruka</t>
  </si>
  <si>
    <t>11 iný obchod.</t>
  </si>
  <si>
    <t>Použité skratky:</t>
  </si>
  <si>
    <t>kons. – konsolidovaný</t>
  </si>
  <si>
    <t>CP – cenný papier</t>
  </si>
  <si>
    <t>DFM – dlhodobý finančný majetok</t>
  </si>
  <si>
    <t>DHM – dlhodobý hmotný majetok</t>
  </si>
  <si>
    <t>DIČ – daňové identifikačné číslo</t>
  </si>
  <si>
    <t>DNM – dlhodobý nehmotný majetok</t>
  </si>
  <si>
    <t>11/2011 FINANČNÝ SPRAVODAJCA 407</t>
  </si>
  <si>
    <t>DÚJ – dcérska účtovná jednotka</t>
  </si>
  <si>
    <t>IČO – identifikačné číslo organizácie</t>
  </si>
  <si>
    <t>OP – opravná položka</t>
  </si>
  <si>
    <t>PSČ – poštové smerovacie číslo</t>
  </si>
  <si>
    <t>ÚJ – účtovná jednotka</t>
  </si>
  <si>
    <t>VI – vlastné imanie</t>
  </si>
  <si>
    <t>ZI – základné imanie</t>
  </si>
  <si>
    <t>Spolu majetok r. 02 + r. 33 + r. 74</t>
  </si>
  <si>
    <t>TOTAL ASSETS line 02 + line 33 + line 74</t>
  </si>
  <si>
    <t>VERMÖGENSGEGENSTÄNDE INSGESAMT Z. 02 + Z. 33 + Z. 74</t>
  </si>
  <si>
    <t>Neobežný majetok r. 03 + r. 11 + r. 21</t>
  </si>
  <si>
    <t>Non-current assets line 03 + line 11 + line 21</t>
  </si>
  <si>
    <t>Anlagevermögen Z. 03 + Z. 11 + Z. 21</t>
  </si>
  <si>
    <t>Dlhodobý nehmotný majetok súčet  (r. 04 až r. 10)</t>
  </si>
  <si>
    <t>Non-current intangible assets - total  (lines 04 to 10)</t>
  </si>
  <si>
    <t>Langfristige immaterielle Vermögensgegenstände Summe (Z. 04 bis Z. 10)</t>
  </si>
  <si>
    <t>Aktivované náklady na vývoj (012) - /072, 091A/</t>
  </si>
  <si>
    <t>Capitalized development costs (012) - /072, 091A/</t>
  </si>
  <si>
    <t>Aktivierte Entwicklungskosten (012) - /072, 091A/</t>
  </si>
  <si>
    <t>Softvér (013)-/073, 091A/</t>
  </si>
  <si>
    <t>Software (013)-/073, 091A/</t>
  </si>
  <si>
    <t>Oceniteľné práva (014)-/074, 091A/</t>
  </si>
  <si>
    <t>Valuable rights (014)-/074, 091A/</t>
  </si>
  <si>
    <t>Bewertbare Rechte (014) - /074, 091A/</t>
  </si>
  <si>
    <t>Goodwill (015) - /075, 091A/</t>
  </si>
  <si>
    <t>Ostatný dlhodobý nehmotný majetok (019, 01X)
- /079, 07X, 091A/</t>
  </si>
  <si>
    <t>Other non-current intangible assets (019, 01X)
- /079, 07X, 091A/</t>
  </si>
  <si>
    <t>Sonstige langfristige immaterielle Vermögensgegenstände (019, 01X) - /079, 07X, 091A/</t>
  </si>
  <si>
    <t>Obstarávaný dlhodobý nehmotný majetok (041)
- /093/</t>
  </si>
  <si>
    <t>Acquisition of non-current intangible assets (041) - /093/</t>
  </si>
  <si>
    <t>Langfristige immaterielle Vermögensgegenstände in Anschaffung (041) - /093/</t>
  </si>
  <si>
    <t>Poskytnuté preddavky na dlhodobý nehmotný majetok (051) - /095A/</t>
  </si>
  <si>
    <t>Advance payments made for non-current intangible assets (051) - /095A/</t>
  </si>
  <si>
    <t>Geleistete Anzahlungen auf langfristige immaterielle Vermögensgegenstände (051) - /095A/</t>
  </si>
  <si>
    <t>Dlhodobý hmotný majetok súčet (r. 12 až r. 20)</t>
  </si>
  <si>
    <t>Property, plant and equipment - total (lines 12 to 20)</t>
  </si>
  <si>
    <t>Sachanlagen Summe (Z. 12 bis Z. 20)</t>
  </si>
  <si>
    <t>Pozemky (031) - /092A/</t>
  </si>
  <si>
    <t>Land (031) - /092A/</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</si>
  <si>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</si>
  <si>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</si>
  <si>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</si>
  <si>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</si>
  <si>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</si>
  <si>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</si>
  <si>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</si>
  <si>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</si>
  <si>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</si>
  <si>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</si>
  <si>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</si>
  <si>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</si>
  <si>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</si>
  <si>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</si>
  <si>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</si>
  <si>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</si>
  <si>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</si>
  <si>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</si>
  <si>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</si>
  <si>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Poskytnuté preddavky na dlhodobý hmotný majetok (052) - /095A/</t>
  </si>
  <si>
    <t>Advance payments made for property, plant and equipment (052) - /095A/</t>
  </si>
  <si>
    <t>Geleistete Anzahlungen auf Sachanlagen (052)
- /095A/</t>
  </si>
  <si>
    <t>Opravná položka k nadobudnutému majetku 
(+/- 097) +/- 098</t>
  </si>
  <si>
    <t>Value adjustment to acquired assets (+/- 097) +/- 098</t>
  </si>
  <si>
    <t>Korrekturposten zum angeschafften Vermögen 
(+/- 097) +/- 098</t>
  </si>
  <si>
    <t>Dlhodobý finančný majetok súčet (r. 22 až r. 32)</t>
  </si>
  <si>
    <t>Non-current financial assets - total (lines 22 to 32)</t>
  </si>
  <si>
    <t>Finanzanlagen Summe  (Z. 22 bis Z. 32)</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</si>
  <si>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</si>
  <si>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</si>
  <si>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</si>
  <si>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</si>
  <si>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</si>
  <si>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</si>
  <si>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</si>
  <si>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</si>
  <si>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</si>
  <si>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</si>
  <si>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</si>
  <si>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</si>
  <si>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</si>
  <si>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</si>
  <si>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</si>
  <si>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</si>
  <si>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</si>
  <si>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</si>
  <si>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</si>
  <si>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</si>
  <si>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</si>
  <si>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</si>
  <si>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</si>
  <si>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</si>
  <si>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Účty v bankách s dobou viazanosti dlhšou ako jeden rok (22XA)</t>
  </si>
  <si>
    <t>Bank accounts with notice period exceeding one year (22XA)</t>
  </si>
  <si>
    <t>Bankguthaben mit einer Bindungsfrist von mehr als einem Jahr (22XA)</t>
  </si>
  <si>
    <t>Obstarávaný dlhodobý finančný majetok (043) - /096A/</t>
  </si>
  <si>
    <t>Acquisition of non-current financial assets(043) - /096A/</t>
  </si>
  <si>
    <t>Finanzanlagen in Anschaffung  (043) - /096A/</t>
  </si>
  <si>
    <t>Poskytnuté preddavky na dlhodobý finančný majetok (053) - /095A/</t>
  </si>
  <si>
    <t>Advance payments made for non-current financial assets (053) - /095A/</t>
  </si>
  <si>
    <t>Geleistete Anzahlungen auf Finanzanlagen 
(053) - /095A/</t>
  </si>
  <si>
    <t>Obežný majetok r. 34 + r. 41 + r. 53 + r. 66 + r. 71</t>
  </si>
  <si>
    <t>Current assets line 34 + line 41 + line 53 + line 66 + line 71</t>
  </si>
  <si>
    <t>Umlaufvermögen Z. 34 + Z. 41 + Z. 53 + Z. 66 + Z. 71</t>
  </si>
  <si>
    <t>Zásoby súčet (r. 35 až r. 40)</t>
  </si>
  <si>
    <t>Inventory - total (lines 35 to 40)</t>
  </si>
  <si>
    <t>Vorräte Summe (Z. 35 bis Z. 40)</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</si>
  <si>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</si>
  <si>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</si>
  <si>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</si>
  <si>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</si>
  <si>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</si>
  <si>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</si>
  <si>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</si>
  <si>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</si>
  <si>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</si>
  <si>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</si>
  <si>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</si>
  <si>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</si>
  <si>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</si>
  <si>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</si>
  <si>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</si>
  <si>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</si>
  <si>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</si>
  <si>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</si>
  <si>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Dlhodobé pohľadávky súčet (r. 42 + r. 46 až r. 52)</t>
  </si>
  <si>
    <t>Non-current receivables - total (line 42 + lines 46 to 52)</t>
  </si>
  <si>
    <t>Langfristige Forderungen Summe  (Z. 42 + Z. 46 bis Z. 52)</t>
  </si>
  <si>
    <t>Pohľadávky z obchodného styku súčet (r. 43 až r. 45)</t>
  </si>
  <si>
    <t>Trade receivables - total (lines 43 to 45)</t>
  </si>
  <si>
    <t>Forderungen aus Lieferungen und Leistungen Summe
(Z. 43 bis Z. 45)</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</si>
  <si>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</si>
  <si>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</si>
  <si>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</si>
  <si>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</si>
  <si>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</si>
  <si>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</si>
  <si>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</si>
  <si>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</si>
  <si>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</si>
  <si>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</si>
  <si>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</si>
  <si>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</si>
  <si>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</si>
  <si>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</si>
  <si>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</si>
  <si>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</si>
  <si>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</si>
  <si>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</si>
  <si>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</si>
  <si>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</si>
  <si>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</si>
  <si>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</si>
  <si>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</si>
  <si>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</si>
  <si>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</si>
  <si>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</si>
  <si>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</si>
  <si>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</si>
  <si>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</si>
  <si>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</si>
  <si>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Krátkodobé pohľadávky súčet (r. 54 + r. 58 až r. 65)</t>
  </si>
  <si>
    <t>Current receivables - total (line 54 + lines 58 to 65)</t>
  </si>
  <si>
    <t>Kurzfristige Forderungen Summe (Z. 54 + Z. 58 bis Z. 65)</t>
  </si>
  <si>
    <t>Pohľadávky z obchodného styku súčet (r. 55 až r. 57)</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</si>
  <si>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</si>
  <si>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</si>
  <si>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</si>
  <si>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</si>
  <si>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</si>
  <si>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</si>
  <si>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</si>
  <si>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</si>
  <si>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</si>
  <si>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</si>
  <si>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</si>
  <si>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</si>
  <si>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</si>
  <si>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</si>
  <si>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</si>
  <si>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</si>
  <si>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</si>
  <si>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</si>
  <si>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</si>
  <si>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</si>
  <si>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</si>
  <si>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Krátkodobý finančný majetok súčet (r . 67 až r. 70)</t>
  </si>
  <si>
    <t>Current financial assets - total (lines 67 to 70)</t>
  </si>
  <si>
    <t>Kurzfristiges Finanzvermögen Summe (Z . 67 bis Z. 70)</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</si>
  <si>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</si>
  <si>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</si>
  <si>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</si>
  <si>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</si>
  <si>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</si>
  <si>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</si>
  <si>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</si>
  <si>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</si>
  <si>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</si>
  <si>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</si>
  <si>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</si>
  <si>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</si>
  <si>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Finančné účty r. 72 + r. 73</t>
  </si>
  <si>
    <t>Financial accounts line 72 + line 73</t>
  </si>
  <si>
    <t>Finanzkonten Z. 72 + Z. 73</t>
  </si>
  <si>
    <t>Peniaze (211, 213, 21X)</t>
  </si>
  <si>
    <t>Cash (211, 213, 21X)</t>
  </si>
  <si>
    <t>Geld (211, 213, 21X)</t>
  </si>
  <si>
    <t>Účty v bankách (221A, 22X, +/- 261)</t>
  </si>
  <si>
    <t>Bank accounts (221A, 22X, +/- 261)</t>
  </si>
  <si>
    <t>Bankguthaben (221A, 22X, +/- 261)</t>
  </si>
  <si>
    <t>Časové rozlíšenie súčet (r. 75 až r. 78)</t>
  </si>
  <si>
    <t>Accruals/deferrals - total (lines 75 to 78)</t>
  </si>
  <si>
    <t>Rechnungsabgrenzungsposten Summe (Z. 75 bis Z. 78)</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</si>
  <si>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</si>
  <si>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</si>
  <si>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</si>
  <si>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</si>
  <si>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</si>
  <si>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</si>
  <si>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</si>
  <si>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</si>
  <si>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</si>
  <si>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</si>
  <si>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</si>
  <si>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</si>
  <si>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</si>
  <si>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</si>
  <si>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</si>
  <si>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</si>
  <si>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</si>
  <si>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</si>
  <si>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Základné imanie súčet (r. 82 až r. 84)</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</si>
  <si>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</si>
  <si>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</si>
  <si>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</si>
  <si>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</si>
  <si>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</si>
  <si>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</si>
  <si>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</si>
  <si>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</si>
  <si>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Pohľadávky za upísané vlastné imanie (/-/353)</t>
  </si>
  <si>
    <t>Unpaid share capital (/-/353)</t>
  </si>
  <si>
    <t>Forderungen aus ausstehenden Einlagen auf das Eigenkapital (/-/353)</t>
  </si>
  <si>
    <t>Emisné ážio (412)</t>
  </si>
  <si>
    <t>Share premium (412)</t>
  </si>
  <si>
    <t>Ausgabeagio (412)</t>
  </si>
  <si>
    <t>Ostatné kapitálové fondy (413)</t>
  </si>
  <si>
    <t>Other capital funds (413)</t>
  </si>
  <si>
    <t>Sonstige Kapitalrücklagen (413)</t>
  </si>
  <si>
    <t>Zákonné rezervné fondy r. 88 + r. 89</t>
  </si>
  <si>
    <t>Legal reserve funds line 88 + line 89</t>
  </si>
  <si>
    <t>Gesetzliche Rücklagen Z. 88 + Z. 89</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</si>
  <si>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</si>
  <si>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</si>
  <si>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</si>
  <si>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</si>
  <si>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</si>
  <si>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</si>
  <si>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Ostatné fondy zo zisku r. 91 + r. 92</t>
  </si>
  <si>
    <t>Other funds created from profit line 91 + line 92</t>
  </si>
  <si>
    <t>Sonstige Gewinnrücklagen Z. 91 + Z. 92</t>
  </si>
  <si>
    <t>Štatutárne fondy (423, 42X)</t>
  </si>
  <si>
    <t>Statutory funds (423, 42X)</t>
  </si>
  <si>
    <t>Satzungsmäßigen Rücklagen (423, 42X)</t>
  </si>
  <si>
    <t>Ostatné fondy (427, 42X)</t>
  </si>
  <si>
    <t>Other funds (427, 42X)</t>
  </si>
  <si>
    <t>Sonstige Rücklagen (427, 42X)</t>
  </si>
  <si>
    <t>Oceňovacie rozdiely z precenenia súčet (r. 94 až r. 96)</t>
  </si>
  <si>
    <t>Differences from revaluation - total (lines 94 to 96)</t>
  </si>
  <si>
    <t>Bewertungsdifferenzen aus der Neubewertung Summe (Z. 94 bis Z. 96)</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</si>
  <si>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</si>
  <si>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</si>
  <si>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</si>
  <si>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</si>
  <si>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</si>
  <si>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</si>
  <si>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</si>
  <si>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</si>
  <si>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</si>
  <si>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Výsledok hospodárenia minulých rokov r. 98 + r. 99</t>
  </si>
  <si>
    <t>Net profit/loss of previous years line 98 + line 99</t>
  </si>
  <si>
    <t>Gewinnvortrag/Verlustvortrag Z. 98 + Z. 99</t>
  </si>
  <si>
    <t>Nerozdelený zisk minulých rokov (428)</t>
  </si>
  <si>
    <t>Retained earnings from previous years (428)</t>
  </si>
  <si>
    <t>Gewinnvortrag (428)</t>
  </si>
  <si>
    <t>Neuhradená strata minulých rokov (/-/429)</t>
  </si>
  <si>
    <t>Accumulated losses from previous years (/-/429)</t>
  </si>
  <si>
    <t>Verlustvortrag (/-/429)</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</si>
  <si>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</si>
  <si>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</si>
  <si>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</si>
  <si>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</si>
  <si>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</si>
  <si>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</si>
  <si>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Dlhodobé záväzky súčet (r. 103 + r. 107 až r. 117)</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</si>
  <si>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</si>
  <si>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</si>
  <si>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</si>
  <si>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</si>
  <si>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</si>
  <si>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</si>
  <si>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</si>
  <si>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</si>
  <si>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</si>
  <si>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</si>
  <si>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</si>
  <si>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</si>
  <si>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</si>
  <si>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</si>
  <si>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</si>
  <si>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</si>
  <si>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</si>
  <si>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</si>
  <si>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</si>
  <si>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</si>
  <si>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</si>
  <si>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</si>
  <si>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</si>
  <si>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</si>
  <si>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</si>
  <si>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</si>
  <si>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</si>
  <si>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</si>
  <si>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</si>
  <si>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</si>
  <si>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</si>
  <si>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</si>
  <si>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</si>
  <si>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</si>
  <si>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</si>
  <si>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</si>
  <si>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</si>
  <si>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</si>
  <si>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</si>
  <si>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</si>
  <si>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</si>
  <si>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Odložený daňový záväzok (481A)</t>
  </si>
  <si>
    <t>Deferred tax liability (481A)</t>
  </si>
  <si>
    <t>Latente Steuerverbindlichkeit (481A)</t>
  </si>
  <si>
    <t>Dlhodobé rezervy r. 119 + r. 120</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</si>
  <si>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</si>
  <si>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</si>
  <si>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</si>
  <si>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</si>
  <si>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</si>
  <si>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</si>
  <si>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</si>
  <si>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</si>
  <si>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Dlhodobé bankové úvery (461A, 46XA)</t>
  </si>
  <si>
    <t>Long-term bank loans (461A, 46XA)</t>
  </si>
  <si>
    <t>Langfristige Bankkredite (461A, 46XA)</t>
  </si>
  <si>
    <t>Krátkodobé záväzky súčet (r. 123 + r. 127 až r. 135)</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</si>
  <si>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</si>
  <si>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</si>
  <si>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</si>
  <si>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</si>
  <si>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</si>
  <si>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</si>
  <si>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</si>
  <si>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</si>
  <si>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</si>
  <si>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</si>
  <si>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</si>
  <si>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</si>
  <si>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</si>
  <si>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</si>
  <si>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</si>
  <si>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</si>
  <si>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</si>
  <si>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</si>
  <si>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</si>
  <si>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</si>
  <si>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</si>
  <si>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</si>
  <si>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</si>
  <si>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</si>
  <si>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</si>
  <si>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</si>
  <si>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</si>
  <si>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</si>
  <si>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</si>
  <si>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</si>
  <si>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</si>
  <si>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</si>
  <si>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</si>
  <si>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</si>
  <si>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</si>
  <si>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</si>
  <si>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</si>
  <si>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</si>
  <si>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Krátkodobé rezervy r. 137 + r. 138</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</si>
  <si>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</si>
  <si>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</si>
  <si>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</si>
  <si>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</si>
  <si>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</si>
  <si>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</si>
  <si>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</si>
  <si>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</si>
  <si>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Bežné bankové úvery (221A, 231, 232, 23X, 461A, 46XA)</t>
  </si>
  <si>
    <t>Current bank loans (221A, 231, 232, 23X, 461A, 46XA)</t>
  </si>
  <si>
    <t>Laufende Bankkredite (221A, 231, 232, 23X, 461A, 46XA)</t>
  </si>
  <si>
    <t>Krátkodobé finančné výpomoci (241, 249, 24X, 473A,
 /-/255A)</t>
  </si>
  <si>
    <t>Short-term financial assistance (241, 249, 24X, 473A
/-/255A)</t>
  </si>
  <si>
    <t>Kurzfristige Finanzierungshilfen (241, 249, 24X, 473A
/-/255A)</t>
  </si>
  <si>
    <t>Časové rozlíšenie súčet (r. 142 až r. 145)</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</si>
  <si>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</si>
  <si>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</si>
  <si>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</si>
  <si>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</si>
  <si>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</si>
  <si>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</si>
  <si>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</si>
  <si>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</si>
  <si>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</si>
  <si>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</si>
  <si>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</si>
  <si>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</si>
  <si>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</si>
  <si>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</si>
  <si>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</si>
  <si>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</si>
  <si>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</si>
  <si>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</si>
  <si>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</si>
  <si>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</si>
  <si>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</si>
  <si>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</si>
  <si>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</si>
  <si>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</si>
  <si>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</si>
  <si>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</si>
  <si>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</si>
  <si>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</si>
  <si>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</si>
  <si>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</si>
  <si>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</si>
  <si>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</si>
  <si>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</si>
  <si>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1</t>
  </si>
  <si>
    <t>Korrektur-Teil 1</t>
  </si>
  <si>
    <t>Correction-Part 2</t>
  </si>
  <si>
    <t>Korrektur-Teil 2</t>
  </si>
  <si>
    <t>Netto</t>
  </si>
  <si>
    <t>Net</t>
  </si>
  <si>
    <t>Text</t>
  </si>
  <si>
    <t>Skutočnosť</t>
  </si>
  <si>
    <t>Actual data</t>
  </si>
  <si>
    <t>Istbestand</t>
  </si>
  <si>
    <t>Net turnover (part of account class 6 according to the Act)</t>
  </si>
  <si>
    <t>Nettoumsatzerlöse (Teil der Kontenklasse 6 gemäß dem Gesetz)</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</si>
  <si>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</si>
  <si>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</si>
  <si>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</si>
  <si>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Tržby z predaja tovaru (604, 607)</t>
  </si>
  <si>
    <t>Revenue from the sale of merchandise (604, 607)</t>
  </si>
  <si>
    <t>Umsatzerlöse aus dem Verkauf von Waren (604, 607)</t>
  </si>
  <si>
    <t>Tržby z predaja vlastných výrobkov (601)</t>
  </si>
  <si>
    <t>Revenue from the sale of own products (601)</t>
  </si>
  <si>
    <t>Erlöse aus dem Verkauf von eigenen Erzeugnissen (601)</t>
  </si>
  <si>
    <t>Tržby z predaja služieb (602, 606)</t>
  </si>
  <si>
    <t>Revenue from the sale of services (602, 606)</t>
  </si>
  <si>
    <t>Erlöse aus dem Verkauf von Dienstleistungen (602, 606)</t>
  </si>
  <si>
    <t>Zmeny stavu vnútroorganizačných zásob (+/-)
(účtová skupina 61)</t>
  </si>
  <si>
    <t>Changes in internal inventory (+/-) (account group 61)</t>
  </si>
  <si>
    <t>Bestandsveränderung der innerbetrieblichen Vorräte (+/-) (Kontengruppe 61)</t>
  </si>
  <si>
    <t>Aktivácia (účtová skupina 62)</t>
  </si>
  <si>
    <t>Own work capitalized (account group 62)</t>
  </si>
  <si>
    <t>Aktivierte Eigenleistungen  (Kontengruppe 62)</t>
  </si>
  <si>
    <t>Tržby z predaja dlhodobého nehmotného majetku, dlhodobého hmotného majetku a materiálu (641, 642)</t>
  </si>
  <si>
    <t>Revenue from the sale of non-current intangible assets, property, plant and equipment, and raw materials (641, 642)</t>
  </si>
  <si>
    <t>Erlöse aus dem Verkauf von langfristigen immateriellen Vermögensgegenständen, Sachanlagen und Material (641, 642)</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</si>
  <si>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</si>
  <si>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</si>
  <si>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</si>
  <si>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</si>
  <si>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</si>
  <si>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</si>
  <si>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</si>
  <si>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</si>
  <si>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</si>
  <si>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</si>
  <si>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</si>
  <si>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</si>
  <si>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</si>
  <si>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</si>
  <si>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</si>
  <si>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Služby (účtová skupina 51)</t>
  </si>
  <si>
    <t>Services (account group 51)</t>
  </si>
  <si>
    <t>Dienstleistungen (Kontengruppe 51)</t>
  </si>
  <si>
    <t>Osobné náklady súčet (r. 16 až r. 19)</t>
  </si>
  <si>
    <t>Personnel expenses - total (lines 16 to 19)</t>
  </si>
  <si>
    <t>Personalaufwendungen (Z. 16 bis Z. 19)</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</si>
  <si>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</si>
  <si>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</si>
  <si>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</si>
  <si>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</si>
  <si>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</si>
  <si>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</si>
  <si>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</si>
  <si>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</si>
  <si>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</si>
  <si>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</si>
  <si>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</si>
  <si>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</si>
  <si>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Dane a poplatky (účtová skupina 53)</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</si>
  <si>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</si>
  <si>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</si>
  <si>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</si>
  <si>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</si>
  <si>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Abschreibungen und Wertberichtigungen auf langfristige immaterielle Vermögensgegenstände und Sachanlagen (Z. 22 + Z. 23)</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</si>
  <si>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</si>
  <si>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</si>
  <si>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</si>
  <si>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</si>
  <si>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</si>
  <si>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</si>
  <si>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Zostatková cena predaného dlhodobého majetku a predaného materiálu (541, 542)</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</si>
  <si>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</si>
  <si>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</si>
  <si>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</si>
  <si>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</si>
  <si>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</si>
  <si>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Ostatné náklady na hospodársku činnosť 
(543, 544, 545, 546, 548, 549, 555, 557)</t>
  </si>
  <si>
    <t>Other operating expenses
(543, 544, 545, 546, 548, 549, 555, 557)</t>
  </si>
  <si>
    <t>Sonstige betriebliche Aufwendungen
(543, 544, 545, 546, 548, 549, 555, 557)</t>
  </si>
  <si>
    <t>Výsledok hospodárenia z hospodárskej činnosti (+/-) (r. 02 - r. 10)</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</si>
  <si>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</si>
  <si>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</si>
  <si>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</si>
  <si>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</si>
  <si>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</si>
  <si>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</si>
  <si>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</si>
  <si>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</si>
  <si>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Tržby z predaja cenných papierov a podielov (661)</t>
  </si>
  <si>
    <t>Revenue from the sale of securities and shares (661)</t>
  </si>
  <si>
    <t>Erlöse aus dem Verkauf von Wertpapieren und Anteilen (661)</t>
  </si>
  <si>
    <t>Výnosy z dlhodobého finančného majetku súčet
(r. 32 až r. 34)</t>
  </si>
  <si>
    <t>Income from non-current financial assets 
(lines 32 to 34)</t>
  </si>
  <si>
    <t>Erträge aus Finanzanlagen (Z. 32 bis Z. 34)</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</si>
  <si>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</si>
  <si>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</si>
  <si>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</si>
  <si>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</si>
  <si>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</si>
  <si>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</si>
  <si>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</si>
  <si>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</si>
  <si>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</si>
  <si>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Výnosy z krátkodobého finančného majetku súčet
(r. 36 až r. 38)</t>
  </si>
  <si>
    <t>Income from current financial assets - total
(lines 36 to 38)</t>
  </si>
  <si>
    <t>Erträge aus dem kurzfristigen Finanzvermögen Summe (Z. 36 bis Z. 38)</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</si>
  <si>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</si>
  <si>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</si>
  <si>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</si>
  <si>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</si>
  <si>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</si>
  <si>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</si>
  <si>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</si>
  <si>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</si>
  <si>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</si>
  <si>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Výnosové úroky (r. 40 + r. 41)</t>
  </si>
  <si>
    <t>Interest income (line 40 + line 41)</t>
  </si>
  <si>
    <t>Zinserträge (Z. 40 + Z. 41)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</si>
  <si>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</si>
  <si>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</si>
  <si>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</si>
  <si>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</si>
  <si>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</si>
  <si>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</si>
  <si>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Kurzové zisky (663)</t>
  </si>
  <si>
    <t>Exchange rate gains (663)</t>
  </si>
  <si>
    <t>Kursgewinne (663)</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</si>
  <si>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</si>
  <si>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</si>
  <si>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</si>
  <si>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</si>
  <si>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</si>
  <si>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</si>
  <si>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</si>
  <si>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</si>
  <si>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</si>
  <si>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Predané cenné papiere a podiely (561)</t>
  </si>
  <si>
    <t>Securities and shares sold (561)</t>
  </si>
  <si>
    <t>Verkaufte Wertpapiere und Anteile (561)</t>
  </si>
  <si>
    <t>Náklady na krátkodobý finančný majetok (566)</t>
  </si>
  <si>
    <t>Expenses related to current financial assets (566)</t>
  </si>
  <si>
    <t>Aufwendungen auf kurzfristiges Finanzvermögen (566)</t>
  </si>
  <si>
    <t>Opravné položky k finančnému majetku (+/-) (565)</t>
  </si>
  <si>
    <t>Value adjustments to financial assets (+/-) (565)</t>
  </si>
  <si>
    <t>Wertberichtigungen zum Finanzvermögen (+/-) (565)</t>
  </si>
  <si>
    <t>Nákladové úroky (r. 50 + r. 51)</t>
  </si>
  <si>
    <t>Interest expense (line 50 + line 51)</t>
  </si>
  <si>
    <t>Zinsaufwendungen (Z. 50 + Z. 51)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</si>
  <si>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</si>
  <si>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</si>
  <si>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</si>
  <si>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</si>
  <si>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</si>
  <si>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</si>
  <si>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Kurzové straty (563)</t>
  </si>
  <si>
    <t>Exchange rate losses (563)</t>
  </si>
  <si>
    <t>Kursverluste (563)</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</si>
  <si>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</si>
  <si>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</si>
  <si>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</si>
  <si>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</si>
  <si>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</si>
  <si>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</si>
  <si>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</si>
  <si>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</si>
  <si>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</si>
  <si>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Výsledok hospodárenia za účtovné obdobie pred zdanením (+/-) (r. 27 + r. 55)</t>
  </si>
  <si>
    <t>Profit/loss for the accounting period before tax (+/-) (line 27 + line 55)</t>
  </si>
  <si>
    <t>Jahresüberschuss/Jahresfehlbetrag vor Steuern (+/-) (r. 27 + r. 55)</t>
  </si>
  <si>
    <t>Daň z príjmov (r. 58 + r. 59)</t>
  </si>
  <si>
    <t>Income tax (line 58 + line 59)</t>
  </si>
  <si>
    <t>Einkommensteuer (Z. 58 + Z. 59)</t>
  </si>
  <si>
    <t>Daň z príjmov  splatná (591, 595)</t>
  </si>
  <si>
    <t>Income tax - current (591, 595)</t>
  </si>
  <si>
    <t>Einkommensteuer fällig (591, 595)</t>
  </si>
  <si>
    <t>Daň z príjmov odložená (+/-) (592)</t>
  </si>
  <si>
    <t>Income tax - deferred (+/-) (592)</t>
  </si>
  <si>
    <t>Einkommensteuer latent (+/-) (592)</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</si>
  <si>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</si>
  <si>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</si>
  <si>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</si>
  <si>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</si>
  <si>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</si>
  <si>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</si>
  <si>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UZPODv14_2</t>
  </si>
  <si>
    <t>Ozna-</t>
  </si>
  <si>
    <t>STRANA AKTÍV
b</t>
  </si>
  <si>
    <t>čenie</t>
  </si>
  <si>
    <t>A.II.1.</t>
  </si>
  <si>
    <t>UZPODv14_3</t>
  </si>
  <si>
    <t>UZPODv14_4</t>
  </si>
  <si>
    <t>UZPODv14_5</t>
  </si>
  <si>
    <t>UZPODv14_6</t>
  </si>
  <si>
    <t>UZPODv14_7</t>
  </si>
  <si>
    <t>Ozna- čenie
a</t>
  </si>
  <si>
    <t>STRANA PASÍV
b</t>
  </si>
  <si>
    <t>UZPODv14_8</t>
  </si>
  <si>
    <t>UZPODv14_9</t>
  </si>
  <si>
    <t>UZPODv14_10</t>
  </si>
  <si>
    <t>Text
b</t>
  </si>
  <si>
    <t>II.</t>
  </si>
  <si>
    <t>UZPODv14_11</t>
  </si>
  <si>
    <t>UZPODv14_12</t>
  </si>
  <si>
    <t>TATO TABULKA JE ZAMKNUTA - TU UZ JE VYRATANA SUVAHA - UDAJE POTREBUJEM PRE POZNAMKY "D" A "F " POHLADAVKY A ZAVAZKY ......</t>
  </si>
  <si>
    <t>SPOLU MAJETOK r. 02 + r. 13</t>
  </si>
  <si>
    <t>Neobežný majetok r. 03 + r. 04 + r. 09</t>
  </si>
  <si>
    <t>Dlhodobý nehmotný majetok(012, 013, 014, 015, 019, 01X, 041, 051) - /072, 073, 074, 075, 079, 07X, 091, 093, 095A/</t>
  </si>
  <si>
    <t>Dlhodobý hmotný majetok r. 05 až r. 08</t>
  </si>
  <si>
    <t>Pozemky a stavby 021, 031,042A, 052A) - /081,092A, 094A, 095A/</t>
  </si>
  <si>
    <t>Samostatné hnuteľné veci a súbory hnuteľných vecí (022, 02X, 042A, 052A) - /082, 08XA, 092A, 094A, 095A/</t>
  </si>
  <si>
    <t>Ostatný dlhodobý hmotný majetok (025, 026, 029, 02X, 032, 042A, 052A) - /085, 086, 089, 08XA, 092A, 094A, 095A/</t>
  </si>
  <si>
    <t>Opravná položka k nadobudnutému majetku (+/- 097 ) - /+/- 098/</t>
  </si>
  <si>
    <t>Dlhodobý finančný majetok r. 10 až r. 12</t>
  </si>
  <si>
    <t>Podielové cenné papiere (061, 062, 063, 043A, 053A) - /095A, 096A/</t>
  </si>
  <si>
    <t>Ostatný dlhodobý finančný majetok (065A, 066A, 067A, 069, 06XA, 043A, 053A)-/095A, 096A/</t>
  </si>
  <si>
    <t>Ostatný dlhodobý finančný majetok so splatnosťou najviac jeden rok (065A, 066A, 067A, 06XA) - /096A/</t>
  </si>
  <si>
    <t>Obežný majetok r. 14 + r. 15+ r. 16 + r. 20</t>
  </si>
  <si>
    <t>Zásoby (112, 119, 11X, 121, 122, 123, 124, 12X, 132, 133, 13X, 139, 314A) - /191, 192,193, 194,195, 196, 19X, 391A/</t>
  </si>
  <si>
    <t>Dlhodobé pohľadávky (311A, 312A, 313A, 314A, 315A, 316A, 31XA, 335A, 33XA, 354A, 358A, 35XA, 371A, 374A, 375A, 378A, 381A, 382A, 385A) - /391A/</t>
  </si>
  <si>
    <t>Krátkodobé pohľadávky súčet (r. 047 až r. 054)</t>
  </si>
  <si>
    <t>Pohľadávky z obchodného styku (311A, 312A, 313A, 314A, 315A, 316A, 31XA) - /391A/</t>
  </si>
  <si>
    <t>Sociálne poistenie, daňové pohľadávky a dotácie (336A, 341A, 342A, 343A, 345A, 346A, 347A, 34XA) - /391A/</t>
  </si>
  <si>
    <t>Ostatné pohľadávky (335A, 33XA, 351, 354A, 355, 358A, 35XA, 371A, 374A, 375A, 378A, 381A, 382A, 385A, 398A) - /391A/</t>
  </si>
  <si>
    <t>Finančné účty r. 21 až r. 23</t>
  </si>
  <si>
    <t>Peniaze a účty v bankách  (211, 213, 21X, 221A, 22XA, +/- 261)</t>
  </si>
  <si>
    <t>Ostatné finančné účty (251, 253, 256,  257, 25X, 259, 314A) - /291,29X/</t>
  </si>
  <si>
    <t>Spolu vlastné imanie a záväzky r. 25 + r. 35</t>
  </si>
  <si>
    <t>Vlastné imanie r. 26 + r. 30 + r. 31 + r. 32 + r. 33 + r. 34</t>
  </si>
  <si>
    <t>Základné imanie r. 27 až r. 29</t>
  </si>
  <si>
    <t>Základné imanie a zmeny základného imania (411, +/-419) alebo (+/-491)</t>
  </si>
  <si>
    <t>Vlastné akcie a obchodné podiely (/-/252)</t>
  </si>
  <si>
    <t>Kapitálové fondy (412, 413, 417, 418)</t>
  </si>
  <si>
    <t>Oceňovacie rozdiely (+/- 415, 416)</t>
  </si>
  <si>
    <t>Fondy zo zisku (421, 422, 423, 427, 42X)</t>
  </si>
  <si>
    <t>Nerozdelený zisk alebo neuhradená strata minulých rokov (428, /-/ 429)</t>
  </si>
  <si>
    <t>Výsledok hospodárenia za účtovné obdobie po zdanení (+/-) r. 01 - (r. 26 + r. 30 + r. 31 + r. 32 + r. 33 + r. 35)</t>
  </si>
  <si>
    <t>Záväzky r. 36 + r. 39 + r. 40 + r. 45 + r. 46</t>
  </si>
  <si>
    <t>Rezervy r. 37 + r. 38</t>
  </si>
  <si>
    <t xml:space="preserve">Dlhodobé rezervy (451A, 459A, 45XA) </t>
  </si>
  <si>
    <t>Krátkodobé rezervy (323, 32XA, 451A, 459A, 45XA)</t>
  </si>
  <si>
    <t>Dlhodobé záväzky (316A, 321A, 32XA, 372A, 471A, 473A, 474A, 475A, 476A, 478A, 479A, 47XA, /-/255A, 383A, 384A)</t>
  </si>
  <si>
    <t>Krátkodobé záväzky r. 41 až r. 44</t>
  </si>
  <si>
    <t>Krátkodobé záväzky z obchodného styku (316A, 321A, 32XA, 322, 324, 325, 326, 32X, 475A, 476A, 478A, 479A, 47XA)</t>
  </si>
  <si>
    <t>Záväzky voči zamestnancom a zo sociálneho poistenia (331, 333, 336A, 33X, 479A)</t>
  </si>
  <si>
    <t>Daňové záväzky a dotácie (341A, 342A, 343A, 345A, 346A, 347A, 34XA)</t>
  </si>
  <si>
    <t>Ostatné krátkodobé záväzky (361A, 364, 365, 366, 367, 368A, 36X, 372A, 379, 383A, 384A, 398A, 471A, 474A, 478A, 479A, 47XA)</t>
  </si>
  <si>
    <t>Krátkodobé finančné výpomoci (241, 249, 24X, 473A, /-/ 255A)</t>
  </si>
  <si>
    <t>Bankové úvery 46 r. 47 + r. 48</t>
  </si>
  <si>
    <t>Bankové úvery dlhodobé (461A, 46XA)</t>
  </si>
  <si>
    <t>Výnosy z hospodárskej činnosti spolu r. 02 až r. 07</t>
  </si>
  <si>
    <t>Tržby z predaja vlastných výrobkov a služieb (601, 602, 606)</t>
  </si>
  <si>
    <t>Zmena stavu vnútroorganizačných zásob (+/-) (účtová skupina 61)</t>
  </si>
  <si>
    <t>Ostatné výnosy z hospodárskej činnosti (644, 645, 646, 648</t>
  </si>
  <si>
    <t>Náklady na hospodársku činnosť spolu r. 09 až r. 17</t>
  </si>
  <si>
    <t>Náklady vynaložené na obstaranie predaného tovaru (504, 505A, 507)</t>
  </si>
  <si>
    <t>Spotreba matariálu, energie a ostatných neskladovateľných dodávok (501, 502, 503, 505A)</t>
  </si>
  <si>
    <t>Osobné náklady (účtová skupina 52)</t>
  </si>
  <si>
    <t>Odpisy a opravné položky k dlhodobému nehmotnému majetku a dlhodobému hmotnému majetku (551, 553)</t>
  </si>
  <si>
    <t>Tvorba a zúčtovanie opravných položiek k pohľadávkam (+/-) ( 547)</t>
  </si>
  <si>
    <t>Ostatné náklady na hospodársku činnosť (543, 544, 545, 546, 548, 549, 555, 557, (-) 597)</t>
  </si>
  <si>
    <t>Výsledok hospodárenia z hospodárskej činnosti (+/-) (r. 01 - r. 08)</t>
  </si>
  <si>
    <t>Pridaná hodnota (r. 02 - r. 09) + (r. 03 + r. 04 + r. 05) - ( r. 10 + r. 11)</t>
  </si>
  <si>
    <t>Výnosy z finančnej činnosti spolu r. 21 až r. 26</t>
  </si>
  <si>
    <t>Výnosy z dlhodobého finančného majetku (665)</t>
  </si>
  <si>
    <t>Výnosy z krátkodobého finančného majetku (666)</t>
  </si>
  <si>
    <t>Výnosové úroky (662)</t>
  </si>
  <si>
    <t>Ostatné výnosy z finančnej činnosti (668, (-) 698)</t>
  </si>
  <si>
    <t>Náklady na finančnú činnosť spolu r. 28 až r. 33</t>
  </si>
  <si>
    <t>Tvorba a zúčtovanie opravných položiek k finančnému majetku (+/-) (565)</t>
  </si>
  <si>
    <t>Nákladové úroky (562)</t>
  </si>
  <si>
    <t>Ostatné náklady na finančnú činnosť (568, 569, (-) 598)</t>
  </si>
  <si>
    <t>Výsledok hospodárenia z finančnej činnosti (+/-) (r. 20 - r. 27)</t>
  </si>
  <si>
    <t>Výsledok hospodárenia pred zdanením (+/-) (r. 18 + r. 34)</t>
  </si>
  <si>
    <t>Daň z príjmov (591, 595)</t>
  </si>
  <si>
    <t>Výsledok hospodárenia po zdanení (+/-) (r. 35 - r. 36)</t>
  </si>
  <si>
    <t>Prevod podielov na výsledku hospodárenia spoločníkom (+/- ) (596)</t>
  </si>
  <si>
    <t>Výsledok hospodárenia za účtovné obdobie po zdanení (+/-) (r. 37 - r. 38)</t>
  </si>
  <si>
    <t>Poznámky Úč MÚJ 3 - 01</t>
  </si>
  <si>
    <t>ÚJ</t>
  </si>
  <si>
    <t>Čl. I  Všeobecné údaje</t>
  </si>
  <si>
    <t>(1)  Informácie o účtovnej jednotke</t>
  </si>
  <si>
    <t xml:space="preserve">Zoznam výpisov: </t>
  </si>
  <si>
    <t>Oddiel :</t>
  </si>
  <si>
    <t>Vložka číslo</t>
  </si>
  <si>
    <t>Predmet činnosti:</t>
  </si>
  <si>
    <t>(2) Údaje o konsolidovanom celku, a to</t>
  </si>
  <si>
    <t>b) Účasť účtovnej jednotky na konsolidujúcej účtovnej jednotky, ktorá zostavuje konsolidovanú účtovnú závierku</t>
  </si>
  <si>
    <t xml:space="preserve">c) Informácie o významných položkách súvahy a výkazu ziskov s strát </t>
  </si>
  <si>
    <t>d) Informácie o účtovných zásadách a účtovných metódach</t>
  </si>
  <si>
    <t>(3) Priemerný prepočítaný počet zamestnancov</t>
  </si>
  <si>
    <t>Komentár</t>
  </si>
  <si>
    <t>Čl. II Informácie o prijatých postupoch</t>
  </si>
  <si>
    <t>(1) Informácia, či je účtovná závierka zostavená za splnenia predpokladu, že účtovná jednotka bude nepretržite pokračovať vo svojej činnosti</t>
  </si>
  <si>
    <t xml:space="preserve">(2)  Spôsob oceňovania jednotlivých položiek majetku a záväzkov, </t>
  </si>
  <si>
    <t>a) dlhodobého nehmotného majetku, dlhodobého hmotného majetku a dlhodobého finančného majetku,</t>
  </si>
  <si>
    <t>b) zásob obstaraných kúpou, zásob vytvorených vlastnou činnosťou,</t>
  </si>
  <si>
    <t>c) pohľadávok,</t>
  </si>
  <si>
    <t>d) krátkodobého finančného majetku,</t>
  </si>
  <si>
    <t>e) záväzkov vrátane rezerv, dlhopisov, pôžičiek a úverov,</t>
  </si>
  <si>
    <t>f) derivátových operácií.</t>
  </si>
  <si>
    <t>(3) Spôsob zostavenia odpisového plánu pre jednotlivé druhy dlhodobého hmotného majetku  a dlhodobého nehmotného majetku</t>
  </si>
  <si>
    <t>Druh investičného majetku</t>
  </si>
  <si>
    <t>Odpisová</t>
  </si>
  <si>
    <t xml:space="preserve">ročná </t>
  </si>
  <si>
    <t>metóda</t>
  </si>
  <si>
    <t>odpis.</t>
  </si>
  <si>
    <t>spôsob stanovenia</t>
  </si>
  <si>
    <t>doba</t>
  </si>
  <si>
    <t>sadzba</t>
  </si>
  <si>
    <t>odpisovej sadzby</t>
  </si>
  <si>
    <t xml:space="preserve">Dlhodobý hmotný majetok </t>
  </si>
  <si>
    <t>(4) Zmeny účtovných zásad a zmeny účtovných metód s uvedením dôvodu týchto zmien a vyčíslením ich vplyvu</t>
  </si>
  <si>
    <t>a) finančnú hodnotu majetku</t>
  </si>
  <si>
    <t>b) záväzkov</t>
  </si>
  <si>
    <t>c) základného imania a výsledku hospodárenia účtovnej jednotky</t>
  </si>
  <si>
    <t>(5) Informácie o dotáciách a ich oceňovanie  v účtovníctve</t>
  </si>
  <si>
    <t xml:space="preserve">(6) Informácie o účtovaní významných opráv chýb minulých účtovných období v bežnom účtovnom období vplyvu na nerozdelený zisk </t>
  </si>
  <si>
    <t xml:space="preserve"> minulých rokov alebo neuhradenú stratu minulých rokov</t>
  </si>
  <si>
    <t>Čl. III Informácie, ktoré vysvetľujú a dopĺňajú súvahu a výkaz ziskov a strát</t>
  </si>
  <si>
    <t>(1) Význame informácia o sume a dôvodoch vzniku jednotlivých položiek nákladov alebo výnosov(napr. predaj podniku, škody...)</t>
  </si>
  <si>
    <t>(2) Informácie o záväzkoch</t>
  </si>
  <si>
    <t>a) celkovej sume záväzkov so zostatkovou dobou splatnosti dlhšou ako päť rokov</t>
  </si>
  <si>
    <t>b) celkovej sume zabezpečených záväzkov, opis a spôsoby zabezpečenia záväzkov.</t>
  </si>
  <si>
    <t>(3) Informácie o vlastných akciách, a to</t>
  </si>
  <si>
    <t>a) dôvode nadobudnutia vlastných akcií počas účtovného obdobia,</t>
  </si>
  <si>
    <t xml:space="preserve">Bežné </t>
  </si>
  <si>
    <t>akcii</t>
  </si>
  <si>
    <t xml:space="preserve"> hodnota</t>
  </si>
  <si>
    <t xml:space="preserve">účtovné </t>
  </si>
  <si>
    <t xml:space="preserve">Nadobudnuté vlastné akcie </t>
  </si>
  <si>
    <t xml:space="preserve">Vlastné akcie  </t>
  </si>
  <si>
    <t>V držbe vlastné akcie k poslednému dňu účtovného obdobia</t>
  </si>
  <si>
    <t>(4) Informácie o orgánoch účtovnej jednotky, a to</t>
  </si>
  <si>
    <t>a) výške jednotlivých druhov záruk alebo iných zabezpečení poskytnutých pre členov štatutárneho orgánu, dozorného orgánu a iného orgánu účtovnej jednotky, a to v členení za jednotlivé orgány,</t>
  </si>
  <si>
    <t>Druh záruk alebo iné zabezpečenie</t>
  </si>
  <si>
    <t>Druh orgánu ÚJ</t>
  </si>
  <si>
    <t>b) pôžičkách poskytnutých členom štatutárneho orgánu, dozorného orgánu a iného orgánu účtovnej jednotky a to</t>
  </si>
  <si>
    <t>1. celková suma poskytnutých pôžičiek k poslednému dňu účtovného obdobia v členení za jednotlivé orgány</t>
  </si>
  <si>
    <t>Druh poskytnutých pôžičiek</t>
  </si>
  <si>
    <t>2. celková suma splatených pôžičiek k poslednému dňu účtovného obdobia v členení  za jednotlivé orgány,</t>
  </si>
  <si>
    <t xml:space="preserve">Splatené pôžičky </t>
  </si>
  <si>
    <t>3. celková suma odpustených pôžičiek a odpísaných pôžičiek k poslednému dňu účtovného obdobia v členení za jednotlivé orgány,</t>
  </si>
  <si>
    <t xml:space="preserve">Odpustené  pôžičky </t>
  </si>
  <si>
    <t>c) hlavných podmienkach, na základe ktorých im boli záruky alebo iné zabezpečenie a pôžičky poskytnuté; pri pôžičkách sa uvádzajú úrokové sadzby,</t>
  </si>
  <si>
    <t>d) celkovej sume použitých finančných prostriedkov alebo iného plnenia na súkromné účely</t>
  </si>
  <si>
    <t>(5) Informácie o povinnostiach účtovnej jednotky, a to</t>
  </si>
  <si>
    <t>a) celkovej sume finančných povinností, ktoré sa nevykazujú v súvahe, ale sú významné na posúdenie finančnej situácie účtovnej jednotky</t>
  </si>
  <si>
    <t>b) celkovej sume významných podmienených záväzkov</t>
  </si>
  <si>
    <t xml:space="preserve">1. možná povinnosť, ktorá vznikla ako dôsledok minulej udalosti a ktorej existencia závisí od toho, či nastane alebo nenastane </t>
  </si>
  <si>
    <t>2. existujúca povinnosť, ktorá vznikla ako dôsledok minulej udalosti, ale ktorá sa nevykazuje v súvahe</t>
  </si>
  <si>
    <t>c) opise významných finančných povinností a významných podmienených záväzkov,</t>
  </si>
  <si>
    <t>d) celkovej sume významných finančných povinností a významných podmienených záväzkoch voči dcérskej účtovnej jednotke a účtovnej jednotke s podstatným vplyvom,</t>
  </si>
  <si>
    <t>e) opise významných povinností účtovnej jednotky vyplývajúcich z dôchodkových programov pre zamestnancov.</t>
  </si>
  <si>
    <t>Stav peňažných prostriedkov a peňažných ekvivalentov na začiatku účtovného obdobia (+/-)</t>
  </si>
  <si>
    <t xml:space="preserve">Peňažné toky vznikajúce z dlhodobých záväzkov  a krátkodobých záväzkov  z finančnej činnosť, (súčet C. 2. 1. až C. 2. 9.) </t>
  </si>
  <si>
    <t>Príjmy z úverov, ktoré  účtovnej jednotke poskytla banka alebo pobočka zahraničnej banky, s výnimkou úverov, ktoré boli poskytnuté na zabezpečenie hlavného predmetu činnosti  (+)</t>
  </si>
  <si>
    <t>Čisté  peňažné toky z investičnej  činnosti (súčet B. 1. až B. 19.)</t>
  </si>
  <si>
    <t>Príjmy z predaja dlhodobých cenných papierov a podielov v iných účtovných jednotkách, s výnimkou cenných papierov, ktoré sa považujú za peňažné ekvivalenty a cenných papierov určených na predaj alebo na obchodovanie  (+)</t>
  </si>
  <si>
    <t>Výdavky na obstaranie dlhodobých cenných papierov a podielov v iných účtovných jednotkách, s výnimkou cenných papierov, ktoré sa považujú za peňažné ekvivalenty a cenných papierov určených na predaj alebo na obchodovanie (-)</t>
  </si>
  <si>
    <t>Čisté peňažné toky z prevádzkovej činnosti (+/-), (súčet Z/S +  A. 1.  až  A. 9.)</t>
  </si>
  <si>
    <t>Peňažné  toky z prevádzkovej činnosti (+/-), (súčet Z/S + A. 1. až A. 6.)</t>
  </si>
  <si>
    <t>Zmena stavu krátkodobého finančného majetku, s výnimkou majetku, ktorý je súčasťou peňažných prostriedkov a peňažných ekvivalentov (-/+)</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</si>
  <si>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</si>
  <si>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r>
      <rPr>
        <b/>
        <sz val="10"/>
        <color theme="0"/>
        <rFont val="Arial CE"/>
        <charset val="238"/>
      </rPr>
      <t xml:space="preserve">V tomto liste (hk2017) vkladáte údaje za rok 2017 </t>
    </r>
    <r>
      <rPr>
        <b/>
        <sz val="7"/>
        <color theme="0"/>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HK2016 alebo na ANALYTIKAVUJ </t>
    </r>
  </si>
  <si>
    <t>Hlavnú knihu treba komplet vyplniť, pretože z nej si vyrátame súvahu aktuálny a minulý rok resp. vyplním všetky majetkové tabuľky
POCSTAV</t>
  </si>
  <si>
    <t xml:space="preserve">ÚJ </t>
  </si>
  <si>
    <r>
      <t xml:space="preserve">Účtovná závierka ÚJ k </t>
    </r>
    <r>
      <rPr>
        <b/>
        <sz val="8"/>
        <color rgb="FF0000CC"/>
        <rFont val="Arial Narrow"/>
        <family val="2"/>
        <charset val="238"/>
      </rPr>
      <t>31. decembru 2017</t>
    </r>
    <r>
      <rPr>
        <sz val="8"/>
        <rFont val="Arial Narrow"/>
        <family val="2"/>
        <charset val="238"/>
      </rPr>
      <t xml:space="preserve"> je zostavená ako riadna účtovná závierka podľa § 17 ods. 6 zákona NR SR č. 431/2002 Z. z. o účtovníctve za účtovné obdobie od </t>
    </r>
    <r>
      <rPr>
        <b/>
        <sz val="8"/>
        <color rgb="FF0000CC"/>
        <rFont val="Arial Narrow"/>
        <family val="2"/>
        <charset val="238"/>
      </rPr>
      <t>1. januára 2017 do 31. decembra 2017</t>
    </r>
  </si>
  <si>
    <t>Subjekt verejného záujmu: Spoločnosť</t>
  </si>
  <si>
    <r>
      <t xml:space="preserve">Účtovná závierka ÚJ </t>
    </r>
    <r>
      <rPr>
        <b/>
        <sz val="8"/>
        <color rgb="FF0000CC"/>
        <rFont val="Arial Narrow"/>
        <family val="2"/>
        <charset val="238"/>
      </rPr>
      <t>k 31. decembra 2016</t>
    </r>
    <r>
      <rPr>
        <sz val="8"/>
        <rFont val="Arial Narrow"/>
        <family val="2"/>
        <charset val="238"/>
      </rPr>
      <t xml:space="preserve">, za predchádzajúce účtovné obdobie, bola schválená valným zhromaždením Spoločnosti </t>
    </r>
    <r>
      <rPr>
        <b/>
        <sz val="8"/>
        <color rgb="FF0000CC"/>
        <rFont val="Arial Narrow"/>
        <family val="2"/>
        <charset val="238"/>
      </rPr>
      <t>27.5.2017</t>
    </r>
    <r>
      <rPr>
        <sz val="8"/>
        <rFont val="Arial Narrow"/>
        <family val="2"/>
        <charset val="238"/>
      </rPr>
      <t>.</t>
    </r>
  </si>
  <si>
    <r>
      <t xml:space="preserve">Účtovná závierka Spoločnosti k </t>
    </r>
    <r>
      <rPr>
        <sz val="8"/>
        <color rgb="FF0000CC"/>
        <rFont val="Arial Narrow"/>
        <family val="2"/>
        <charset val="238"/>
      </rPr>
      <t>31.12.2016</t>
    </r>
    <r>
      <rPr>
        <sz val="8"/>
        <rFont val="Arial Narrow"/>
        <family val="2"/>
        <charset val="238"/>
      </rPr>
      <t xml:space="preserve"> spolu so správou audítora o overení účtovnej závierky k </t>
    </r>
    <r>
      <rPr>
        <sz val="8"/>
        <color rgb="FF0000CC"/>
        <rFont val="Arial Narrow"/>
        <family val="2"/>
        <charset val="238"/>
      </rPr>
      <t>31.12.2016</t>
    </r>
    <r>
      <rPr>
        <sz val="8"/>
        <rFont val="Arial Narrow"/>
        <family val="2"/>
        <charset val="238"/>
      </rPr>
      <t xml:space="preserve"> a výročnou správou a dodatkom správy audítora o overení súladu výročnej správy s účtovnou závierkou bola uložená do registra účtovných závierok dňa</t>
    </r>
    <r>
      <rPr>
        <sz val="8"/>
        <color rgb="FFFF0000"/>
        <rFont val="Arial Narrow"/>
        <family val="2"/>
        <charset val="238"/>
      </rPr>
      <t xml:space="preserve"> 27.03.2017</t>
    </r>
    <r>
      <rPr>
        <sz val="8"/>
        <rFont val="Arial Narrow"/>
        <family val="2"/>
        <charset val="238"/>
      </rPr>
      <t xml:space="preserve"> a </t>
    </r>
    <r>
      <rPr>
        <sz val="8"/>
        <color rgb="FFFF0000"/>
        <rFont val="Arial Narrow"/>
        <family val="2"/>
        <charset val="238"/>
      </rPr>
      <t>02.02.2017</t>
    </r>
    <r>
      <rPr>
        <sz val="8"/>
        <rFont val="Arial Narrow"/>
        <family val="2"/>
        <charset val="238"/>
      </rPr>
      <t>.</t>
    </r>
  </si>
  <si>
    <r>
      <t xml:space="preserve">Valné zhromaždenie dňa </t>
    </r>
    <r>
      <rPr>
        <sz val="8"/>
        <color rgb="FF0000CC"/>
        <rFont val="Arial Narrow"/>
        <family val="2"/>
        <charset val="238"/>
      </rPr>
      <t>02.12.2016</t>
    </r>
    <r>
      <rPr>
        <sz val="8"/>
        <rFont val="Arial Narrow"/>
        <family val="2"/>
        <charset val="238"/>
      </rPr>
      <t xml:space="preserve"> schválilo spoločnosť </t>
    </r>
    <r>
      <rPr>
        <sz val="8"/>
        <color rgb="FF0000CC"/>
        <rFont val="Arial Narrow"/>
        <family val="2"/>
        <charset val="238"/>
      </rPr>
      <t>xy, s.r.o</t>
    </r>
    <r>
      <rPr>
        <sz val="8"/>
        <rFont val="Arial Narrow"/>
        <family val="2"/>
        <charset val="238"/>
      </rPr>
      <t xml:space="preserve">, ako audítora na overenie účtovnej závierky za účtovné obdobie od </t>
    </r>
    <r>
      <rPr>
        <sz val="8"/>
        <color rgb="FF0000CC"/>
        <rFont val="Arial Narrow"/>
        <family val="2"/>
        <charset val="238"/>
      </rPr>
      <t>01.01.2017 do 31.12.2017</t>
    </r>
    <r>
      <rPr>
        <sz val="8"/>
        <rFont val="Arial Narrow"/>
        <family val="2"/>
        <charset val="238"/>
      </rPr>
      <t xml:space="preserve">.
</t>
    </r>
  </si>
  <si>
    <r>
      <t xml:space="preserve">Prehľad o pohybe dlhodobého nehmotného majetku a dlhodobého hmotného majetku od </t>
    </r>
    <r>
      <rPr>
        <sz val="8"/>
        <color rgb="FF0000CC"/>
        <rFont val="Arial Narrow"/>
        <family val="2"/>
        <charset val="238"/>
      </rPr>
      <t>1. januára 2017 do 31. decembra 2017</t>
    </r>
    <r>
      <rPr>
        <sz val="8"/>
        <rFont val="Arial Narrow"/>
        <family val="2"/>
        <charset val="238"/>
      </rPr>
      <t xml:space="preserve"> a za porovnateľné obdobie od </t>
    </r>
    <r>
      <rPr>
        <sz val="8"/>
        <color rgb="FF0000CC"/>
        <rFont val="Arial Narrow"/>
        <family val="2"/>
        <charset val="238"/>
      </rPr>
      <t>1. januára 2016 do 31. decembra 2016</t>
    </r>
    <r>
      <rPr>
        <sz val="8"/>
        <rFont val="Arial Narrow"/>
        <family val="2"/>
        <charset val="238"/>
      </rPr>
      <t xml:space="preserve"> je uvedený v tabuľkách na nasledujúcich stranách.</t>
    </r>
  </si>
  <si>
    <t>E.  Prehľad peňažných tokov k 30.12.2017</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</si>
  <si>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</si>
  <si>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</si>
  <si>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</si>
  <si>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1. Informácie k časti A. písm. c) prílohy č. 3 o počte zamestnancov</t>
  </si>
  <si>
    <t>Hlavnými činnosťami spoločnosti sú:</t>
  </si>
  <si>
    <t>Údaje o neobmedzenom ručení</t>
  </si>
  <si>
    <t>Dátum schválenia účtovnej závierky za predchádzajúce účtovné obdobie</t>
  </si>
  <si>
    <t>Zverejnenie účtovnej závierky za predchádzajúce účtovné obdobie</t>
  </si>
  <si>
    <t>Schválenie audítora</t>
  </si>
  <si>
    <t>2. Informácie k časti B. písm. b) prílohy č. 3 o štruktúre spoločníkov, akcionárov ku dňu, ku ktorému sa zostavuje účtovná závierka a o štruktúre spoločníkov, akcionárov do dňa jej zmeny  vzniknutej v priebehu účtovného obdobia</t>
  </si>
  <si>
    <t>Výška podielu na základnom imaní</t>
  </si>
  <si>
    <t>absolútne</t>
  </si>
  <si>
    <t>Podiel na hlasovacích právach v %</t>
  </si>
  <si>
    <t xml:space="preserve">Iný podiel na ostatných položkách VI ako na ZI v %
</t>
  </si>
  <si>
    <t>Spoločník, akcionár</t>
  </si>
  <si>
    <t>Spoločník, akcionár do dňa zmeny  v štruktúre spoločníkov, akcionárov</t>
  </si>
  <si>
    <t>Iný podiel na ostatných položkách VI ako na ZI
v %</t>
  </si>
  <si>
    <t>Dátum zmeny</t>
  </si>
  <si>
    <t>3. Informácie k časti F. písm. a) prílohy č. 3 o dlhodobom nehmotnom majetku</t>
  </si>
  <si>
    <t xml:space="preserve">Komentár </t>
  </si>
  <si>
    <t xml:space="preserve">4. Informácie k časti F. písm. c) prílohy č. 3 o dlhodobom nehmotnom majetku </t>
  </si>
  <si>
    <t>Dlhodobý nehmotný majetok, pri ktorom má účtovná jednotka obmedzené právo s ním nakladať</t>
  </si>
  <si>
    <t>5.  Informácie k časti F. písm. a) prílohy č. 3 o dlhodobom hmotnom majetku</t>
  </si>
  <si>
    <t xml:space="preserve">6. Informácie k časti F. písm. c) prílohy č. 3 o dlhodobom hmotnom majetku </t>
  </si>
  <si>
    <t>Dlhodobý hmotný majetok, pri ktorom má účtovná jednotka obmedzené právo s ním nakladať</t>
  </si>
  <si>
    <t>7. Informácie k časti F. písm. j) prílohy č. 3 o  dlhodobom finančnom majetku</t>
  </si>
  <si>
    <t>Dlhodobý finančný majetok, pri ktorom má účtovná jednotka obmedzené právo s ním nakladať</t>
  </si>
  <si>
    <t xml:space="preserve">8. Informácie k časti F. písm. m) prílohy č. 3 o dlhodobom finančnom </t>
  </si>
  <si>
    <t>9. Informácie k časti F. písm. i) prílohy č. 3 o štruktúre dlhodobého finančného majetku</t>
  </si>
  <si>
    <t xml:space="preserve">10. Informácie k časti F. písm. j) a l) prílohy č. 3 o dlhových CP držaných do splatnosti </t>
  </si>
  <si>
    <t>11. Informácie k časti F. písm. j) a l) prílohy č. 3 o poskytnutých dlhodobých pôžičkách</t>
  </si>
  <si>
    <t>Do splatnosti viac ako päť rokov</t>
  </si>
  <si>
    <t>Do splatnosti od troch rokov do piatich rokov vrátane</t>
  </si>
  <si>
    <t>Do splatnosti  od jedného roka do troch rokov vrátane</t>
  </si>
  <si>
    <t>Do splatnosti do jedného roka vrátane</t>
  </si>
  <si>
    <t>12. Informácie k časti F. písm. o) prílohy č. 3 o opravných položkách k zásobám</t>
  </si>
  <si>
    <t xml:space="preserve">13. Informácie k časti F. písm. p) prílohy č. 3 o zásobách, na ktoré je zriadené záložné právo a o zásobách, pri ktorých má účtovná jednotka obmedzené právo s nimi nakladať </t>
  </si>
  <si>
    <t>Zásoby, pri ktorých má účtovná jednotka obmedzené právo s nimi nakladať</t>
  </si>
  <si>
    <t>14. Informácie k časti F. písm. q) prílohy č. 3 o zákazkovej výrobe a o zákazkovej výstavbe nehnuteľnosti určenej na predaj</t>
  </si>
  <si>
    <t xml:space="preserve">15. Informácie k časti F. písm. r) prílohy č. 3 o vývoji opravnej položky  k pohľadávkam </t>
  </si>
  <si>
    <t xml:space="preserve">16. Informácie k časti F. písm. s) prílohy č. 3 o  vekovej štruktúre pohľadávok </t>
  </si>
  <si>
    <t xml:space="preserve">17. Informácie k časti F. písm. t) a u) prílohy č. 3  o pohľadávkach zabezpečených záložným právom alebo inou formou zabezpečenia   </t>
  </si>
  <si>
    <t>Hodnota pohľadávok, pri ktorých je obmedzené právo s nimi nakladať</t>
  </si>
  <si>
    <t xml:space="preserve">18. Informácie k časti F. písm. w)  prílohy č. 3 o krátkodobom finančnom majetku </t>
  </si>
  <si>
    <t>Emisné kvóty</t>
  </si>
  <si>
    <t>Dlhové CP so splatnosťou do  jedného roka držané do splatnosti</t>
  </si>
  <si>
    <t>Ostatné realizovateľné CP</t>
  </si>
  <si>
    <t>Obstarávanie krátkodobého finančného majetku</t>
  </si>
  <si>
    <t>19. Informácie k časti  F. písm. x) prílohy č. 3 o vývoji opravnej položky ku krátkodobému finančnému majetku</t>
  </si>
  <si>
    <t xml:space="preserve">20. Informácie k časti F. písm. y) prílohy č. 3 o krátkodobom finančnom majetku, na ktorý bolo zriadené záložné právo a o krátkodobom finančnom majetku, pri ktorom má účtovná jednotka obmedzené právo s ním nakladať </t>
  </si>
  <si>
    <t>Krátkodobý  finančný majetok, pri ktorom je obmedzené právo s ním nakladať</t>
  </si>
  <si>
    <t xml:space="preserve">24. Informácie k časti G. písm. a) tretiemu bodu prílohy č. 3 o rozdelení účtovného zisku alebo o vysporiadaní účtovnej straty </t>
  </si>
  <si>
    <t>26. Informácie k časti G. písm. c) a d) prílohy č. 3 o záväzkoch</t>
  </si>
  <si>
    <t>27. Informácie k časti F. písm. v) a časti G. písm. f) prílohy č. 3 o odloženej daňovej pohľadávke alebo o odloženom daňovom záväzku</t>
  </si>
  <si>
    <t>28. Informácie k časti G. písm. g) prílohy č. 3 o záväzkoch zo sociálneho fondu</t>
  </si>
  <si>
    <t>29. Informácie k časti G. písm. h) prílohy č. 3 o vydaných dlhopisoch</t>
  </si>
  <si>
    <t>30. Informácie k časti G. písm. i)  prílohy č. 3 o bankových úveroch, pôžičkách a krátkodobých finančných výpomociach</t>
  </si>
  <si>
    <t>32. Informácie k časti  G. písm. k) prílohy č. 3 o významných položkách derivátov za bežné účtovné obdobie</t>
  </si>
  <si>
    <t>33. Informácie k časti G. písm. l) prílohy č. 3 o položkách zabezpečených derivátmi</t>
  </si>
  <si>
    <t>34. Informácie k časti G. písm. m) prílohy č. 3 o majetku prenajatom formou finančného prenájmu</t>
  </si>
  <si>
    <t>38. Informácie k časti H. písm. g)  prílohy č. 3 o čistom obrate</t>
  </si>
  <si>
    <t>40. Informácie k časti J. písm. a) až e) prílohy č. 3 o daniach z príjmov</t>
  </si>
  <si>
    <t>39. Informácie k časti I. prílohy č. 3 o nákladoch -  voči audítorovi, audítorskej spoločnosti</t>
  </si>
  <si>
    <t>41. Informácie k časti J.  písm. f) a g) prílohy č. 3 o daniach z príjmov</t>
  </si>
  <si>
    <t>P. č.</t>
  </si>
  <si>
    <t>Položka</t>
  </si>
  <si>
    <t>Súvaha</t>
  </si>
  <si>
    <t>MAJETOK (r.2+10+16)</t>
  </si>
  <si>
    <t>Neobežný majetok (r.3+4+9)</t>
  </si>
  <si>
    <t>z toho: Softvér</t>
  </si>
  <si>
    <t xml:space="preserve">             Oceniteľné práva</t>
  </si>
  <si>
    <t xml:space="preserve">             Ostatný dlhodobý nehmotný majetok</t>
  </si>
  <si>
    <t xml:space="preserve">             Obstarávaný dlhodobý nehm. majetok</t>
  </si>
  <si>
    <t>z toho: Pozemky</t>
  </si>
  <si>
    <t xml:space="preserve">             Budovy a stavby</t>
  </si>
  <si>
    <t xml:space="preserve">             Samostatné hnuteľné veci</t>
  </si>
  <si>
    <t xml:space="preserve">             Ostatný dlhodobý hmotný majetok</t>
  </si>
  <si>
    <t xml:space="preserve">             Podiel.cen.pap. a podiely v ovlád. osobe</t>
  </si>
  <si>
    <t xml:space="preserve">             Podiel.cen.pap. a podiely v spol. s pods.vplyv.</t>
  </si>
  <si>
    <t xml:space="preserve">             Ostatný dlhodobý finančný majetok</t>
  </si>
  <si>
    <t>Obežný majetok (r.10+11+12+13)</t>
  </si>
  <si>
    <t>z toho: Materiál</t>
  </si>
  <si>
    <t xml:space="preserve">             Nedokončená výroba</t>
  </si>
  <si>
    <t xml:space="preserve">             Výrobky</t>
  </si>
  <si>
    <t xml:space="preserve">             Tovar</t>
  </si>
  <si>
    <t xml:space="preserve">             Ostatné zásoby</t>
  </si>
  <si>
    <t xml:space="preserve">             Pohľadávky z obchodného styku</t>
  </si>
  <si>
    <t xml:space="preserve">             Ostatné dlhodobé pohľadávky</t>
  </si>
  <si>
    <t>z toho: Krátkodobé pohľadávky z obch. styku</t>
  </si>
  <si>
    <t xml:space="preserve">             Pohľadávky voči dcérskej a materskej spol.</t>
  </si>
  <si>
    <t xml:space="preserve">             Ostatné pohľadávky</t>
  </si>
  <si>
    <t>Finančný majetok</t>
  </si>
  <si>
    <t>Časové rozlíšenie</t>
  </si>
  <si>
    <t>VLASTNÉ IMANIE A ZÁVÄZKY (r.15+21)</t>
  </si>
  <si>
    <t>Vlastné imanie (r.19 až 23)</t>
  </si>
  <si>
    <t>Kapitálové fondy</t>
  </si>
  <si>
    <t>Fondy zo zisku</t>
  </si>
  <si>
    <t>Výsledok hospodárenia minulých rokov</t>
  </si>
  <si>
    <t>Výsledok hospodárenia za účtovné obdobie</t>
  </si>
  <si>
    <t>Záväzky (r.22+23+24+25)</t>
  </si>
  <si>
    <t xml:space="preserve">             dlhodob. záväzky z obch. styku</t>
  </si>
  <si>
    <t>Krátkodobé závazky</t>
  </si>
  <si>
    <t>z toho: Krátkodobé záväzky z obch. styku</t>
  </si>
  <si>
    <t>Úvery spolu</t>
  </si>
  <si>
    <t xml:space="preserve">             Dlhodobé úvery</t>
  </si>
  <si>
    <t xml:space="preserve">             Bežné bankové úvery</t>
  </si>
  <si>
    <t xml:space="preserve">             Krátkodobé finančné výpomoci</t>
  </si>
  <si>
    <t>Časové rozlíšenia</t>
  </si>
  <si>
    <t>Výkaz ziskov a strát</t>
  </si>
  <si>
    <t>Čistý obrat</t>
  </si>
  <si>
    <t>Výnosy z hospodárskej činnosti</t>
  </si>
  <si>
    <t>Tržby z predaja vlastných výrobkov a služieb</t>
  </si>
  <si>
    <t>Zmena stavu vnútroorganizačných zásob</t>
  </si>
  <si>
    <t>Tržby z predaja majetku a materiálu</t>
  </si>
  <si>
    <t>Náklady na hospodársku činnosť</t>
  </si>
  <si>
    <t>Náklady na tovar</t>
  </si>
  <si>
    <t>Náklady na materiál</t>
  </si>
  <si>
    <t>Náklady na služby</t>
  </si>
  <si>
    <t xml:space="preserve">             mzdové náklady</t>
  </si>
  <si>
    <t>Odpisy</t>
  </si>
  <si>
    <t>Zostatková cena pred. majetku a materiálu</t>
  </si>
  <si>
    <t>Ostatné prevádzkové náklady</t>
  </si>
  <si>
    <t>Prevádzkový hospodársky výsledok (r.35 - 43)</t>
  </si>
  <si>
    <t>Pridaná hodnota</t>
  </si>
  <si>
    <t>Obchodná marža</t>
  </si>
  <si>
    <t>Výroba</t>
  </si>
  <si>
    <t>Výrobná spotreba</t>
  </si>
  <si>
    <t>Výnosy z finančnej činnosti</t>
  </si>
  <si>
    <t>Náklady na finančnú činnosť</t>
  </si>
  <si>
    <t>Nákladové úroky</t>
  </si>
  <si>
    <t>HV z finančných operácií (r. 54 - 55)</t>
  </si>
  <si>
    <t>HV pred zdanením (r. 52 + 58)</t>
  </si>
  <si>
    <t>Daň z príjmu</t>
  </si>
  <si>
    <t>HV za účtovné obdobie po zdanení</t>
  </si>
  <si>
    <t>Výnosy celkom</t>
  </si>
  <si>
    <t>Náklady celkom</t>
  </si>
  <si>
    <t>Výkaz cash flow</t>
  </si>
  <si>
    <t>Počiatočný stav finančných prostriedkov</t>
  </si>
  <si>
    <t>CF 1</t>
  </si>
  <si>
    <t>HV za účtovné obdobie</t>
  </si>
  <si>
    <t>CF 2</t>
  </si>
  <si>
    <t>CF 3</t>
  </si>
  <si>
    <t>Zmena časového rozlíšenia</t>
  </si>
  <si>
    <t>CF 4</t>
  </si>
  <si>
    <t>Zmena stavu krátkodobých pohľadávok</t>
  </si>
  <si>
    <t>CF 5</t>
  </si>
  <si>
    <t>Zmena stavu krátkodobých záväzkov</t>
  </si>
  <si>
    <t>CF 6</t>
  </si>
  <si>
    <t>Zmena stavu zásob</t>
  </si>
  <si>
    <t>CF 7</t>
  </si>
  <si>
    <t>Peňažný tok z prevádzkovej činnosti</t>
  </si>
  <si>
    <t>CF 8</t>
  </si>
  <si>
    <t>Zmena dlhodobého nehmotného majetku</t>
  </si>
  <si>
    <t>CF 9</t>
  </si>
  <si>
    <t>Zmena dlhodobého hmotného majetku</t>
  </si>
  <si>
    <t>CF 10</t>
  </si>
  <si>
    <t>Zmena dlhodobého finančného majetku</t>
  </si>
  <si>
    <t>Peňažný tok z investičnej činnosti</t>
  </si>
  <si>
    <t>CF 13</t>
  </si>
  <si>
    <t>Zmena stavu vlastného imania</t>
  </si>
  <si>
    <t>CF 14</t>
  </si>
  <si>
    <t>Zmena stavu dlhodobých pohľadávok</t>
  </si>
  <si>
    <t>CF 15</t>
  </si>
  <si>
    <t>Zmena stavu dlhod. záväzkov a rezerv</t>
  </si>
  <si>
    <t>CF 16</t>
  </si>
  <si>
    <t>Zmena stavu úverov</t>
  </si>
  <si>
    <t>CF 17</t>
  </si>
  <si>
    <t>Peňažný tok z finančnej činnosti</t>
  </si>
  <si>
    <t>CF 19</t>
  </si>
  <si>
    <t>Cash flow v danom období</t>
  </si>
  <si>
    <t>CF 20</t>
  </si>
  <si>
    <t>Konečný stav peňažných prostriedkov</t>
  </si>
  <si>
    <t>CF 21</t>
  </si>
  <si>
    <t>Kontrola</t>
  </si>
  <si>
    <t>Finančná analýza</t>
  </si>
  <si>
    <t>Celková likvidita firmy</t>
  </si>
  <si>
    <t>Bežná likvidita firmy</t>
  </si>
  <si>
    <t>Pohotová likvidita</t>
  </si>
  <si>
    <t>Korigovaná bežná Likvidita</t>
  </si>
  <si>
    <t>Korigovaná celková Likvidita</t>
  </si>
  <si>
    <t>Pracovný kapitál</t>
  </si>
  <si>
    <t>Obrat celkového majetku</t>
  </si>
  <si>
    <t>Doba obratu neobežného majetku</t>
  </si>
  <si>
    <t>Doba obratu zásob</t>
  </si>
  <si>
    <t>Doba obratu pohľadávok</t>
  </si>
  <si>
    <t>Doba obratu záväzkov</t>
  </si>
  <si>
    <t>Obrat majetku (Fixed Assets Turnover)</t>
  </si>
  <si>
    <t>Obrátka neobežného majetku</t>
  </si>
  <si>
    <t>Obrátka zásob (Inventory Turnover)</t>
  </si>
  <si>
    <t>Koeficient samofincovania</t>
  </si>
  <si>
    <t>Celková zadĺženosť</t>
  </si>
  <si>
    <t xml:space="preserve">Finančná páka - Multiplikátor imania akcionárov  </t>
  </si>
  <si>
    <t>Bežná zadlženosť</t>
  </si>
  <si>
    <t>Dlhodobá zadlženosť</t>
  </si>
  <si>
    <t>Krátkodobá zadĺženosť</t>
  </si>
  <si>
    <t>Úverová zadĺženosť</t>
  </si>
  <si>
    <t>Tokové zadĺženie</t>
  </si>
  <si>
    <t xml:space="preserve">Dlh na vlastné imanie ( Debt to Equity) </t>
  </si>
  <si>
    <t>Úrokové zaťaženie</t>
  </si>
  <si>
    <t>Úrokové krytie (EBIT ) EBIT / úroky</t>
  </si>
  <si>
    <t>Celková úverová zaťaženosť</t>
  </si>
  <si>
    <t>Stupeň finan. samostatnosti</t>
  </si>
  <si>
    <t xml:space="preserve">Platobná neschopnosť </t>
  </si>
  <si>
    <t>Stupeň prekapitalizovania</t>
  </si>
  <si>
    <t>Stupeň podkapitalizovania</t>
  </si>
  <si>
    <t>Stupeň finančnej samostatnosti podniku - Pomer VI k záväzkom</t>
  </si>
  <si>
    <t>Rentabilita majetku celkom - ROA</t>
  </si>
  <si>
    <t>Rentabilita vlast. imania - ROE</t>
  </si>
  <si>
    <t>Rentabilita dlhod. zdrojov ROCE</t>
  </si>
  <si>
    <t>Rentabilita tržieb ROS</t>
  </si>
  <si>
    <t>Rentabilita výnosov (ziskovosť) ( Return on revenue (profitability)</t>
  </si>
  <si>
    <t>Rentabilita nákladov - ( Return on costs )</t>
  </si>
  <si>
    <t>Rentabilita miezd - ( Return on wages )</t>
  </si>
  <si>
    <t>( Return on Investment - ROI )</t>
  </si>
  <si>
    <t>Rentabilita cudzích zdrojov   - ( Return On Liabilitiess - ROL )</t>
  </si>
  <si>
    <t>Ukazovateľ nákladovosti</t>
  </si>
  <si>
    <t>Ukazovatele ziskovosti</t>
  </si>
  <si>
    <t>EBIT</t>
  </si>
  <si>
    <t>EBITDA</t>
  </si>
  <si>
    <t>EBT</t>
  </si>
  <si>
    <t>NOPAT</t>
  </si>
  <si>
    <t>Prevádzkový hospodársky výsledok</t>
  </si>
  <si>
    <t>Operatívny zisk po zdanení OEAT</t>
  </si>
  <si>
    <t>Produktivita</t>
  </si>
  <si>
    <t>Cash flow</t>
  </si>
  <si>
    <t>Predikčné modely</t>
  </si>
  <si>
    <r>
      <t xml:space="preserve">Index bonity </t>
    </r>
    <r>
      <rPr>
        <sz val="8"/>
        <rFont val="Times New Roman"/>
        <family val="1"/>
        <charset val="238"/>
      </rPr>
      <t>(1,5*x1+0,08*x2+10*x3+5*x4+0,3*x5+0,1*x6)</t>
    </r>
  </si>
  <si>
    <t>Cash flow / záväzky</t>
  </si>
  <si>
    <t>Majetok celkom / záväzky</t>
  </si>
  <si>
    <t>Zisk pred zdanením / majetok celkom</t>
  </si>
  <si>
    <t>Zisk pred zdanením / celkové výnosy</t>
  </si>
  <si>
    <t>Zásoby / celkové výnosy</t>
  </si>
  <si>
    <t>Celkové výnosy / majetok celkom</t>
  </si>
  <si>
    <r>
      <t>Z-skóre - s obchod. akciami</t>
    </r>
    <r>
      <rPr>
        <b/>
        <sz val="8"/>
        <rFont val="Times New Roman"/>
        <family val="1"/>
        <charset val="238"/>
      </rPr>
      <t xml:space="preserve"> </t>
    </r>
    <r>
      <rPr>
        <sz val="8"/>
        <rFont val="Times New Roman"/>
        <family val="1"/>
        <charset val="238"/>
      </rPr>
      <t>(1,2*x1+1,4*x2+3,3*x3+0,6*x4+1,0*x5)</t>
    </r>
  </si>
  <si>
    <r>
      <t xml:space="preserve">Z-skóre - os. podniky </t>
    </r>
    <r>
      <rPr>
        <sz val="8"/>
        <rFont val="Times New Roman"/>
        <family val="1"/>
        <charset val="238"/>
      </rPr>
      <t>(0,717*x1+0,847*x2+3,107*x3+0,42*x4+0,998*x5)</t>
    </r>
  </si>
  <si>
    <t>Pracovný kapitál / majetok celkom</t>
  </si>
  <si>
    <t>Zisk po zdanení / majetok celkom</t>
  </si>
  <si>
    <t>Zisk pred zdanením a úroky / majetok celkom</t>
  </si>
  <si>
    <t>Trhová hodnota vl. imania / celkové dlhy</t>
  </si>
  <si>
    <t>Celkové tržby / majetok celkom</t>
  </si>
  <si>
    <t>Rýchly test</t>
  </si>
  <si>
    <t>Koef. samofinancovania</t>
  </si>
  <si>
    <t>Doba splácania dlhu z cash flow</t>
  </si>
  <si>
    <t>Cash flow v % tržieb</t>
  </si>
  <si>
    <t>Rentabilita vl. imania a záväzkov (ROA)%</t>
  </si>
  <si>
    <t>Brutto cash flow</t>
  </si>
  <si>
    <t>Tržby 12 mes. obdobie</t>
  </si>
  <si>
    <r>
      <t xml:space="preserve">Taflerov bankrotový index </t>
    </r>
    <r>
      <rPr>
        <sz val="8"/>
        <rFont val="Times New Roman"/>
        <family val="1"/>
        <charset val="238"/>
      </rPr>
      <t>(0,53*x1+0,13*x2+0,18*x3+0,16*x4)</t>
    </r>
  </si>
  <si>
    <t>Zisk pred zdanením / krátkodobé záväzky</t>
  </si>
  <si>
    <t>Obežný majetok / cudze zdroje</t>
  </si>
  <si>
    <t>Krátkodobé záväzky / majetok celkom</t>
  </si>
  <si>
    <t>Tržby celkom / majetok celkom</t>
  </si>
  <si>
    <r>
      <t>IN01 index</t>
    </r>
    <r>
      <rPr>
        <sz val="8"/>
        <rFont val="Times New Roman"/>
        <family val="1"/>
        <charset val="238"/>
      </rPr>
      <t xml:space="preserve"> (V1.A + V2.B + V3.C + V4.D + V5.E + V6.F)</t>
    </r>
  </si>
  <si>
    <t>Majetok / Cudzie zdroje</t>
  </si>
  <si>
    <t>EBIT / Majetok</t>
  </si>
  <si>
    <t>Výnosy / Majetok</t>
  </si>
  <si>
    <t>Obežný majetok / (Krátkod. zdroje + bež. úv.)</t>
  </si>
  <si>
    <t>Ukazovatele výkonnosti podniku</t>
  </si>
  <si>
    <t>Economic Value Aded</t>
  </si>
  <si>
    <t>Výnosnosť pre majiteľa</t>
  </si>
  <si>
    <t>Náklady na kapitál WACC</t>
  </si>
  <si>
    <t>Náklady na vlastný kapitál</t>
  </si>
  <si>
    <t>Náklady na cudzí kapitál</t>
  </si>
  <si>
    <t>Úroková sadzba</t>
  </si>
  <si>
    <t xml:space="preserve">Ukazovatele hodnoty podniku </t>
  </si>
  <si>
    <t>Diskontované free cash flow (interval 4 roky)</t>
  </si>
  <si>
    <t>EBIT po zdanení</t>
  </si>
  <si>
    <t>Investície</t>
  </si>
  <si>
    <t>NPV (interval 4 roky, minus investície)</t>
  </si>
  <si>
    <t>WACC (diskotná sadzba)</t>
  </si>
  <si>
    <t>Ročné tempo rastu cash flow (predpokladané)</t>
  </si>
  <si>
    <t>Vecná renta v poslednom roku</t>
  </si>
  <si>
    <t>Súčasná hodnota renty v poslednom roku</t>
  </si>
  <si>
    <t>Hodnota podniku</t>
  </si>
  <si>
    <t>Hodnota záväzkov</t>
  </si>
  <si>
    <t>Hodnota vlastného imania</t>
  </si>
  <si>
    <t>*) tabuľka je korektná len pri ročných hodnotách v stĺpcoch</t>
  </si>
  <si>
    <t>Index bonity</t>
  </si>
  <si>
    <t>Taflerov bankrotový index</t>
  </si>
  <si>
    <t>IN01 index</t>
  </si>
  <si>
    <t>Poznámky  VUJ+MUJ</t>
  </si>
  <si>
    <t>Hlavný predmet činnosti:</t>
  </si>
  <si>
    <r>
      <t xml:space="preserve">Dátum zápisu do OR: </t>
    </r>
    <r>
      <rPr>
        <sz val="8"/>
        <rFont val="Symbol"/>
        <family val="1"/>
        <charset val="2"/>
      </rPr>
      <t>ÒÒ</t>
    </r>
  </si>
  <si>
    <t>Celkové výnosy</t>
  </si>
  <si>
    <t>Bankové účty termínované  z toho :</t>
  </si>
  <si>
    <t>Z-skóre -  os. podniky</t>
  </si>
  <si>
    <t>Finančný ukazovateľ</t>
  </si>
  <si>
    <t>Hodnoty</t>
  </si>
  <si>
    <r>
      <t>Časť poznámok a  finančné analýzy</t>
    </r>
    <r>
      <rPr>
        <sz val="12"/>
        <color rgb="FF31A0B7"/>
        <rFont val="Arial CE"/>
        <charset val="238"/>
      </rPr>
      <t xml:space="preserve"> (ANAFIN), Vám výrazne zrýchlia a skvalitnia zostavenie výročnej správy</t>
    </r>
  </si>
  <si>
    <r>
      <t>Viac informácií :</t>
    </r>
    <r>
      <rPr>
        <sz val="10"/>
        <color rgb="FF0000CC"/>
        <rFont val="Arial CE"/>
        <charset val="238"/>
      </rPr>
      <t xml:space="preserve"> http://www.anafin.sk/</t>
    </r>
  </si>
  <si>
    <t>Viac informácií : http://www.anafin.sk/ a o jeden problém menej</t>
  </si>
  <si>
    <r>
      <rPr>
        <b/>
        <sz val="10"/>
        <color theme="0"/>
        <rFont val="Arial CE"/>
        <charset val="238"/>
      </rPr>
      <t xml:space="preserve">V tomto liste (hk2016) vkladáte údaje za rok 2016 </t>
    </r>
    <r>
      <rPr>
        <b/>
        <sz val="7"/>
        <color theme="0"/>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ANALYTIKAVUJ </t>
    </r>
  </si>
  <si>
    <t>A+Z Agro, s.r.o.</t>
  </si>
  <si>
    <t>36240460</t>
  </si>
  <si>
    <t>2020191811</t>
  </si>
  <si>
    <t>01.24.0</t>
  </si>
  <si>
    <t>Pestovanie jadrového a kôstkového ovocia</t>
  </si>
  <si>
    <t>sprostredkovanie predaja,prenájmu a kúpy nehnuteľností  - od 22.11.2000</t>
  </si>
  <si>
    <t>skladovanie ovocia a zelenieny  - od 22.11.2000</t>
  </si>
  <si>
    <t>spracovanie ovocia a zelenieny  - od 22.11.2000</t>
  </si>
  <si>
    <t>poľnohospodárstvo rastlinná výroba . Od 22.11.2000</t>
  </si>
  <si>
    <t>kúpa tovaru za účelom jeho predaja konečnému spotrebiteľovi (maloobchod) v rozsahu voľnej živnosti - od 22.11.2000</t>
  </si>
  <si>
    <t>kúpa tovaru za účelom jeho predaja iným prevádzkovateľom živnosti (veľkoobchod) v rozsahu voľnej živnosti  -od 22.11.2000</t>
  </si>
  <si>
    <t>Áno</t>
  </si>
  <si>
    <t>OC (OC zahrňa náklady spojené s obstaraním)</t>
  </si>
  <si>
    <t>OC-pre zásoby obstarané kúpou, Vlastné náklady pre zásoby vytvorené vlastnou činnosťou</t>
  </si>
  <si>
    <t>menovitá hodnota</t>
  </si>
  <si>
    <t>UO = DO</t>
  </si>
  <si>
    <t>Odpisový plán účtovných odpisov dlhodobého hmotného majetku podnikateľ zostavil interným predpisom tak, že za základ vzal metódy používané pri vyčísľovaní daňových odpisov. Odpisové sadzby pre účtovné a daňové odpisy podnikateľa sa rovnajú.</t>
  </si>
  <si>
    <t>krátkodobé záväzky spolu</t>
  </si>
  <si>
    <t>UJ nie je neobmedzene ručiacim spoločníkom v iných UJ. Spoločnosť zostavuje riadnu UZ k poslednému dňu účt. Obdobia, teda k 31.12.2024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</si>
</sst>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
    <numFmt numFmtId="165" formatCode="mm/"/>
    <numFmt numFmtId="166" formatCode="yyyy"/>
    <numFmt numFmtId="167" formatCode="#,##0.0"/>
    <numFmt numFmtId="168" formatCode="0.0%"/>
  </numFmts>
  <fonts count="122" x14ac:knownFonts="1">
    <font>
      <sz val="11"/>
      <color theme="1"/>
      <name val="Calibri"/>
      <family val="2"/>
      <charset val="238"/>
      <scheme val="minor"/>
    </font>
    <font>
      <sz val="10"/>
      <name val="Arial CE"/>
      <charset val="238"/>
    </font>
    <font>
      <sz val="10"/>
      <color rgb="FFFF0000"/>
      <name val="Arial CE"/>
      <family val="2"/>
      <charset val="238"/>
    </font>
    <font>
      <sz val="10"/>
      <name val="Arial CE"/>
      <family val="2"/>
      <charset val="238"/>
    </font>
    <font>
      <sz val="10"/>
      <color theme="0"/>
      <name val="Arial CE"/>
      <family val="2"/>
      <charset val="238"/>
    </font>
    <font>
      <sz val="12"/>
      <color theme="0"/>
      <name val="Arial Narrow"/>
      <family val="2"/>
      <charset val="238"/>
    </font>
    <font>
      <b/>
      <sz val="10"/>
      <color theme="0"/>
      <name val="Arial CE"/>
      <charset val="238"/>
    </font>
    <font>
      <u/>
      <sz val="11.5"/>
      <color indexed="12"/>
      <name val="Arial CE"/>
      <family val="2"/>
      <charset val="238"/>
    </font>
    <font>
      <u/>
      <sz val="12"/>
      <color theme="0"/>
      <name val="Arial Narrow"/>
      <family val="2"/>
      <charset val="238"/>
    </font>
    <font>
      <sz val="10"/>
      <name val="Arial Narrow"/>
      <family val="2"/>
      <charset val="238"/>
    </font>
    <font>
      <sz val="10"/>
      <name val="Helv"/>
    </font>
    <font>
      <b/>
      <sz val="11"/>
      <color rgb="FFFF0000"/>
      <name val="Arial Narrow"/>
      <family val="2"/>
      <charset val="238"/>
    </font>
    <font>
      <b/>
      <sz val="16"/>
      <name val="Arial Black"/>
      <family val="2"/>
      <charset val="238"/>
    </font>
    <font>
      <b/>
      <sz val="10"/>
      <name val="Arial Narrow"/>
      <family val="2"/>
      <charset val="238"/>
    </font>
    <font>
      <i/>
      <sz val="10"/>
      <name val="Arial Narrow"/>
      <family val="2"/>
      <charset val="238"/>
    </font>
    <font>
      <sz val="8"/>
      <name val="Arial Narrow"/>
      <family val="2"/>
      <charset val="238"/>
    </font>
    <font>
      <sz val="8"/>
      <name val="Century Gothic"/>
      <family val="2"/>
      <charset val="238"/>
    </font>
    <font>
      <sz val="8"/>
      <name val="Century Gothic"/>
      <family val="2"/>
    </font>
    <font>
      <sz val="8"/>
      <name val="Arial CE"/>
      <family val="2"/>
      <charset val="238"/>
    </font>
    <font>
      <b/>
      <sz val="8"/>
      <color theme="0"/>
      <name val="Arial CE"/>
      <charset val="238"/>
    </font>
    <font>
      <sz val="10"/>
      <color indexed="10"/>
      <name val="Arial CE"/>
      <family val="2"/>
      <charset val="238"/>
    </font>
    <font>
      <sz val="10"/>
      <name val="MS Sans Serif"/>
      <family val="2"/>
      <charset val="238"/>
    </font>
    <font>
      <b/>
      <sz val="9"/>
      <color theme="0"/>
      <name val="Arial CE"/>
      <charset val="238"/>
    </font>
    <font>
      <sz val="14"/>
      <color theme="0"/>
      <name val="Arial CE"/>
      <family val="2"/>
      <charset val="238"/>
    </font>
    <font>
      <sz val="10"/>
      <color rgb="FFFF0000"/>
      <name val="Arial CE"/>
      <charset val="238"/>
    </font>
    <font>
      <b/>
      <sz val="7"/>
      <color theme="0"/>
      <name val="Arial CE"/>
      <charset val="238"/>
    </font>
    <font>
      <sz val="10"/>
      <name val="Arial"/>
      <family val="2"/>
      <charset val="238"/>
    </font>
    <font>
      <sz val="8"/>
      <name val="Arial"/>
      <family val="2"/>
      <charset val="238"/>
    </font>
    <font>
      <sz val="8"/>
      <color indexed="12"/>
      <name val="Arial CE"/>
      <family val="2"/>
      <charset val="238"/>
    </font>
    <font>
      <sz val="8"/>
      <color indexed="10"/>
      <name val="Arial CE"/>
      <family val="2"/>
      <charset val="238"/>
    </font>
    <font>
      <sz val="8"/>
      <name val="MS Sans Serif"/>
      <family val="2"/>
      <charset val="238"/>
    </font>
    <font>
      <b/>
      <sz val="11"/>
      <color indexed="9"/>
      <name val="Tahoma"/>
      <family val="2"/>
      <charset val="238"/>
    </font>
    <font>
      <b/>
      <sz val="9"/>
      <color theme="0"/>
      <name val="Arial CE"/>
      <family val="2"/>
      <charset val="238"/>
    </font>
    <font>
      <b/>
      <sz val="8"/>
      <name val="Arial CE"/>
      <family val="2"/>
      <charset val="238"/>
    </font>
    <font>
      <b/>
      <sz val="8"/>
      <color theme="0"/>
      <name val="Arial"/>
      <family val="2"/>
      <charset val="238"/>
    </font>
    <font>
      <sz val="8.5"/>
      <color theme="0"/>
      <name val="Arial"/>
      <family val="2"/>
      <charset val="238"/>
    </font>
    <font>
      <b/>
      <sz val="8.5"/>
      <color theme="0"/>
      <name val="Arial"/>
      <family val="2"/>
      <charset val="238"/>
    </font>
    <font>
      <sz val="10"/>
      <color theme="0"/>
      <name val="Arial"/>
      <family val="2"/>
      <charset val="238"/>
    </font>
    <font>
      <b/>
      <sz val="10"/>
      <color rgb="FFFF0000"/>
      <name val="Arial CE"/>
      <family val="2"/>
      <charset val="238"/>
    </font>
    <font>
      <b/>
      <sz val="12"/>
      <color rgb="FF0000CC"/>
      <name val="Arial CE"/>
      <family val="2"/>
      <charset val="238"/>
    </font>
    <font>
      <b/>
      <sz val="10"/>
      <color rgb="FF006600"/>
      <name val="Arial CE"/>
      <family val="2"/>
      <charset val="238"/>
    </font>
    <font>
      <b/>
      <sz val="10"/>
      <color rgb="FF0000CC"/>
      <name val="Arial CE"/>
      <family val="2"/>
      <charset val="238"/>
    </font>
    <font>
      <b/>
      <sz val="10"/>
      <name val="Arial CE"/>
      <family val="2"/>
      <charset val="238"/>
    </font>
    <font>
      <sz val="9"/>
      <color indexed="81"/>
      <name val="Tahoma"/>
      <family val="2"/>
      <charset val="238"/>
    </font>
    <font>
      <b/>
      <sz val="12"/>
      <color indexed="39"/>
      <name val="Tahoma"/>
      <family val="2"/>
      <charset val="238"/>
    </font>
    <font>
      <b/>
      <sz val="8"/>
      <name val="Arial Narrow"/>
      <family val="2"/>
      <charset val="238"/>
    </font>
    <font>
      <sz val="8"/>
      <color rgb="FF0000CC"/>
      <name val="Arial Narrow"/>
      <family val="2"/>
      <charset val="238"/>
    </font>
    <font>
      <sz val="9"/>
      <name val="Arial Narrow"/>
      <family val="2"/>
      <charset val="238"/>
    </font>
    <font>
      <sz val="9"/>
      <color theme="0"/>
      <name val="Arial Narrow"/>
      <family val="2"/>
      <charset val="238"/>
    </font>
    <font>
      <b/>
      <sz val="9"/>
      <color rgb="FF0000CC"/>
      <name val="Arial Narrow"/>
      <family val="2"/>
      <charset val="238"/>
    </font>
    <font>
      <sz val="9"/>
      <color rgb="FF0000CC"/>
      <name val="Arial Narrow"/>
      <family val="2"/>
      <charset val="238"/>
    </font>
    <font>
      <b/>
      <sz val="8"/>
      <color rgb="FF0000CC"/>
      <name val="Arial Narrow"/>
      <family val="2"/>
      <charset val="238"/>
    </font>
    <font>
      <sz val="8"/>
      <color theme="0"/>
      <name val="Arial Narrow"/>
      <family val="2"/>
      <charset val="238"/>
    </font>
    <font>
      <b/>
      <sz val="9"/>
      <name val="Arial Narrow"/>
      <family val="2"/>
      <charset val="238"/>
    </font>
    <font>
      <sz val="8"/>
      <color rgb="FFFF0000"/>
      <name val="Arial Narrow"/>
      <family val="2"/>
      <charset val="238"/>
    </font>
    <font>
      <sz val="8"/>
      <name val="Arial CE"/>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i/>
      <sz val="9"/>
      <name val="Arial Narrow"/>
      <family val="2"/>
      <charset val="238"/>
    </font>
    <font>
      <b/>
      <i/>
      <sz val="9"/>
      <name val="Arial Narrow"/>
      <family val="2"/>
      <charset val="238"/>
    </font>
    <font>
      <b/>
      <sz val="9"/>
      <color indexed="81"/>
      <name val="Tahoma"/>
      <family val="2"/>
      <charset val="238"/>
    </font>
    <font>
      <b/>
      <sz val="9"/>
      <color theme="0"/>
      <name val="Arial Narrow"/>
      <family val="2"/>
      <charset val="238"/>
    </font>
    <font>
      <sz val="9"/>
      <color theme="1"/>
      <name val="Calibri"/>
      <family val="2"/>
      <charset val="238"/>
      <scheme val="minor"/>
    </font>
    <font>
      <sz val="9"/>
      <color rgb="FF006100"/>
      <name val="Calibri"/>
      <family val="2"/>
      <charset val="238"/>
      <scheme val="minor"/>
    </font>
    <font>
      <sz val="9"/>
      <name val="Calibri"/>
      <family val="2"/>
      <charset val="238"/>
      <scheme val="minor"/>
    </font>
    <font>
      <sz val="8"/>
      <name val="Calibri"/>
      <family val="2"/>
      <charset val="238"/>
      <scheme val="minor"/>
    </font>
    <font>
      <sz val="8"/>
      <color indexed="81"/>
      <name val="Arial Narrow"/>
      <family val="2"/>
      <charset val="238"/>
    </font>
    <font>
      <sz val="11"/>
      <color indexed="8"/>
      <name val="Calibri"/>
      <family val="2"/>
      <charset val="238"/>
    </font>
    <font>
      <b/>
      <sz val="11"/>
      <name val="Arial Narrow"/>
      <family val="2"/>
      <charset val="238"/>
    </font>
    <font>
      <sz val="8.5"/>
      <name val="MS Sans Serif"/>
      <family val="2"/>
      <charset val="238"/>
    </font>
    <font>
      <b/>
      <sz val="8.5"/>
      <color indexed="30"/>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b/>
      <sz val="10"/>
      <name val="Arial CE"/>
      <charset val="238"/>
    </font>
    <font>
      <sz val="9"/>
      <name val="Arial CE"/>
      <family val="2"/>
      <charset val="238"/>
    </font>
    <font>
      <sz val="5"/>
      <name val="Arial Narrow"/>
      <family val="2"/>
      <charset val="238"/>
    </font>
    <font>
      <sz val="6"/>
      <name val="Arial Narrow"/>
      <family val="2"/>
      <charset val="238"/>
    </font>
    <font>
      <sz val="5.5"/>
      <name val="Arial Narrow"/>
      <family val="2"/>
      <charset val="238"/>
    </font>
    <font>
      <sz val="7"/>
      <name val="Arial Narrow"/>
      <family val="2"/>
      <charset val="238"/>
    </font>
    <font>
      <b/>
      <sz val="6"/>
      <name val="Arial Narrow"/>
      <family val="2"/>
      <charset val="238"/>
    </font>
    <font>
      <b/>
      <sz val="7"/>
      <name val="Arial Narrow"/>
      <family val="2"/>
      <charset val="238"/>
    </font>
    <font>
      <b/>
      <sz val="8"/>
      <color indexed="17"/>
      <name val="Arial CE"/>
      <family val="2"/>
      <charset val="238"/>
    </font>
    <font>
      <b/>
      <sz val="8"/>
      <color indexed="12"/>
      <name val="Arial CE"/>
      <family val="2"/>
      <charset val="238"/>
    </font>
    <font>
      <b/>
      <sz val="8"/>
      <color rgb="FFFF0000"/>
      <name val="Arial CE"/>
      <family val="2"/>
      <charset val="238"/>
    </font>
    <font>
      <b/>
      <sz val="8"/>
      <color rgb="FF0000CC"/>
      <name val="Arial CE"/>
      <family val="2"/>
      <charset val="238"/>
    </font>
    <font>
      <sz val="8"/>
      <color rgb="FF0000CC"/>
      <name val="Arial CE"/>
      <family val="2"/>
      <charset val="238"/>
    </font>
    <font>
      <b/>
      <sz val="8"/>
      <color rgb="FFC00000"/>
      <name val="Arial CE"/>
      <family val="2"/>
      <charset val="238"/>
    </font>
    <font>
      <b/>
      <sz val="8"/>
      <color rgb="FFA50021"/>
      <name val="Arial CE"/>
      <family val="2"/>
      <charset val="238"/>
    </font>
    <font>
      <b/>
      <sz val="12"/>
      <color rgb="FFFF0000"/>
      <name val="Arial CE"/>
      <family val="2"/>
      <charset val="238"/>
    </font>
    <font>
      <b/>
      <sz val="10"/>
      <color rgb="FFC00000"/>
      <name val="Arial CE"/>
      <family val="2"/>
      <charset val="238"/>
    </font>
    <font>
      <sz val="11"/>
      <color theme="1"/>
      <name val="Calibri"/>
      <family val="2"/>
      <charset val="238"/>
      <scheme val="minor"/>
    </font>
    <font>
      <sz val="10"/>
      <name val="Times New Roman"/>
      <family val="1"/>
      <charset val="238"/>
    </font>
    <font>
      <b/>
      <sz val="10"/>
      <name val="Times New Roman"/>
      <family val="1"/>
      <charset val="238"/>
    </font>
    <font>
      <b/>
      <sz val="10"/>
      <color indexed="8"/>
      <name val="Times New Roman"/>
      <family val="1"/>
      <charset val="238"/>
    </font>
    <font>
      <sz val="11"/>
      <color theme="1"/>
      <name val="Times New Roman"/>
      <family val="1"/>
      <charset val="238"/>
    </font>
    <font>
      <b/>
      <sz val="12"/>
      <name val="Times New Roman"/>
      <family val="1"/>
      <charset val="238"/>
    </font>
    <font>
      <sz val="10"/>
      <color indexed="8"/>
      <name val="Times New Roman"/>
      <family val="1"/>
      <charset val="238"/>
    </font>
    <font>
      <sz val="10"/>
      <color indexed="9"/>
      <name val="Times New Roman"/>
      <family val="1"/>
      <charset val="238"/>
    </font>
    <font>
      <b/>
      <sz val="10"/>
      <color indexed="9"/>
      <name val="Times New Roman"/>
      <family val="1"/>
      <charset val="238"/>
    </font>
    <font>
      <b/>
      <sz val="11"/>
      <name val="Times New Roman"/>
      <family val="1"/>
      <charset val="238"/>
    </font>
    <font>
      <b/>
      <sz val="10"/>
      <color theme="0"/>
      <name val="Times New Roman"/>
      <family val="1"/>
      <charset val="238"/>
    </font>
    <font>
      <sz val="10"/>
      <color theme="0"/>
      <name val="Times New Roman"/>
      <family val="1"/>
      <charset val="238"/>
    </font>
    <font>
      <b/>
      <sz val="11"/>
      <color theme="1"/>
      <name val="Times New Roman"/>
      <family val="1"/>
      <charset val="238"/>
    </font>
    <font>
      <sz val="8"/>
      <name val="Times New Roman"/>
      <family val="1"/>
      <charset val="238"/>
    </font>
    <font>
      <b/>
      <sz val="8"/>
      <name val="Times New Roman"/>
      <family val="1"/>
      <charset val="238"/>
    </font>
    <font>
      <sz val="10"/>
      <color theme="1"/>
      <name val="Times New Roman"/>
      <family val="1"/>
      <charset val="238"/>
    </font>
    <font>
      <sz val="9"/>
      <color indexed="81"/>
      <name val="Segoe UI"/>
      <family val="2"/>
      <charset val="238"/>
    </font>
    <font>
      <sz val="9"/>
      <name val="Arial CE"/>
      <charset val="238"/>
    </font>
    <font>
      <sz val="8"/>
      <name val="Symbol"/>
      <family val="1"/>
      <charset val="2"/>
    </font>
    <font>
      <b/>
      <sz val="9"/>
      <color indexed="10"/>
      <name val="Tahoma"/>
      <family val="2"/>
      <charset val="238"/>
    </font>
    <font>
      <sz val="12"/>
      <name val="Arial CE"/>
      <charset val="238"/>
    </font>
    <font>
      <sz val="12"/>
      <color rgb="FF31A0B7"/>
      <name val="Arial CE"/>
      <charset val="238"/>
    </font>
    <font>
      <sz val="10"/>
      <color rgb="FF0000CC"/>
      <name val="Arial CE"/>
      <charset val="238"/>
    </font>
  </fonts>
  <fills count="35">
    <fill>
      <patternFill patternType="none"/>
    </fill>
    <fill>
      <patternFill patternType="gray125"/>
    </fill>
    <fill>
      <patternFill patternType="solid">
        <fgColor rgb="FFC6EFCE"/>
      </patternFill>
    </fill>
    <fill>
      <patternFill patternType="solid">
        <fgColor rgb="FFFFFFCC"/>
      </patternFill>
    </fill>
    <fill>
      <patternFill patternType="solid">
        <fgColor rgb="FFFFFF00"/>
        <bgColor indexed="64"/>
      </patternFill>
    </fill>
    <fill>
      <patternFill patternType="solid">
        <fgColor rgb="FF0000CC"/>
        <bgColor indexed="64"/>
      </patternFill>
    </fill>
    <fill>
      <patternFill patternType="solid">
        <fgColor indexed="27"/>
        <bgColor indexed="64"/>
      </patternFill>
    </fill>
    <fill>
      <patternFill patternType="solid">
        <fgColor rgb="FFCCCCFF"/>
        <bgColor indexed="64"/>
      </patternFill>
    </fill>
    <fill>
      <patternFill patternType="solid">
        <fgColor rgb="FFDDDDDD"/>
        <bgColor indexed="64"/>
      </patternFill>
    </fill>
    <fill>
      <patternFill patternType="solid">
        <fgColor rgb="FFCCFFFF"/>
        <bgColor indexed="64"/>
      </patternFill>
    </fill>
    <fill>
      <patternFill patternType="solid">
        <fgColor rgb="FFFFFFCC"/>
        <bgColor indexed="64"/>
      </patternFill>
    </fill>
    <fill>
      <patternFill patternType="solid">
        <fgColor rgb="FFCCECFF"/>
        <bgColor indexed="64"/>
      </patternFill>
    </fill>
    <fill>
      <patternFill patternType="solid">
        <fgColor theme="0"/>
        <bgColor indexed="64"/>
      </patternFill>
    </fill>
    <fill>
      <patternFill patternType="solid">
        <fgColor rgb="FFCCFFCC"/>
        <bgColor indexed="64"/>
      </patternFill>
    </fill>
    <fill>
      <patternFill patternType="solid">
        <fgColor rgb="FF99CCFF"/>
        <bgColor indexed="64"/>
      </patternFill>
    </fill>
    <fill>
      <patternFill patternType="solid">
        <fgColor indexed="41"/>
        <bgColor indexed="64"/>
      </patternFill>
    </fill>
    <fill>
      <patternFill patternType="solid">
        <fgColor indexed="43"/>
        <bgColor indexed="64"/>
      </patternFill>
    </fill>
    <fill>
      <patternFill patternType="solid">
        <fgColor indexed="44"/>
        <bgColor indexed="64"/>
      </patternFill>
    </fill>
    <fill>
      <patternFill patternType="solid">
        <fgColor indexed="22"/>
        <bgColor indexed="64"/>
      </patternFill>
    </fill>
    <fill>
      <patternFill patternType="solid">
        <fgColor indexed="13"/>
        <bgColor indexed="64"/>
      </patternFill>
    </fill>
    <fill>
      <patternFill patternType="solid">
        <fgColor rgb="FFCCFF99"/>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8" tint="-0.249977111117893"/>
        <bgColor indexed="64"/>
      </patternFill>
    </fill>
    <fill>
      <patternFill patternType="solid">
        <fgColor theme="0" tint="-0.499984740745262"/>
        <bgColor indexed="64"/>
      </patternFill>
    </fill>
    <fill>
      <patternFill patternType="solid">
        <fgColor indexed="38"/>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31A0B7"/>
        <bgColor indexed="64"/>
      </patternFill>
    </fill>
  </fills>
  <borders count="87">
    <border>
      <left/>
      <right/>
      <top/>
      <bottom/>
      <diagonal/>
    </border>
    <border>
      <left style="thin">
        <color rgb="FFB2B2B2"/>
      </left>
      <right style="thin">
        <color rgb="FFB2B2B2"/>
      </right>
      <top style="thin">
        <color rgb="FFB2B2B2"/>
      </top>
      <bottom style="thin">
        <color rgb="FFB2B2B2"/>
      </bottom>
      <diagonal/>
    </border>
    <border>
      <left style="medium">
        <color theme="6" tint="0.39994506668294322"/>
      </left>
      <right style="medium">
        <color theme="6" tint="0.39994506668294322"/>
      </right>
      <top style="medium">
        <color theme="6" tint="0.39994506668294322"/>
      </top>
      <bottom style="medium">
        <color theme="6" tint="0.399945066682943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bottom style="hair">
        <color theme="0" tint="-0.24994659260841701"/>
      </bottom>
      <diagonal/>
    </border>
    <border>
      <left/>
      <right/>
      <top style="hair">
        <color theme="0" tint="-0.24994659260841701"/>
      </top>
      <bottom style="hair">
        <color theme="0" tint="-0.24994659260841701"/>
      </bottom>
      <diagonal/>
    </border>
    <border>
      <left/>
      <right/>
      <top style="hair">
        <color theme="0" tint="-0.24994659260841701"/>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style="thin">
        <color theme="0"/>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thick">
        <color indexed="64"/>
      </left>
      <right/>
      <top/>
      <bottom/>
      <diagonal/>
    </border>
    <border>
      <left/>
      <right style="medium">
        <color auto="1"/>
      </right>
      <top style="thin">
        <color auto="1"/>
      </top>
      <bottom/>
      <diagonal/>
    </border>
    <border>
      <left style="thick">
        <color indexed="64"/>
      </left>
      <right/>
      <top/>
      <bottom style="thick">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ck">
        <color indexed="64"/>
      </bottom>
      <diagonal/>
    </border>
    <border>
      <left/>
      <right style="medium">
        <color indexed="64"/>
      </right>
      <top/>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style="thin">
        <color indexed="64"/>
      </top>
      <bottom style="thin">
        <color theme="0" tint="-4.9989318521683403E-2"/>
      </bottom>
      <diagonal/>
    </border>
    <border>
      <left style="thick">
        <color indexed="38"/>
      </left>
      <right style="hair">
        <color indexed="38"/>
      </right>
      <top style="thick">
        <color indexed="38"/>
      </top>
      <bottom style="thick">
        <color indexed="38"/>
      </bottom>
      <diagonal/>
    </border>
    <border>
      <left style="hair">
        <color indexed="38"/>
      </left>
      <right style="hair">
        <color indexed="38"/>
      </right>
      <top style="thick">
        <color indexed="38"/>
      </top>
      <bottom style="thick">
        <color indexed="38"/>
      </bottom>
      <diagonal/>
    </border>
    <border>
      <left style="thick">
        <color indexed="38"/>
      </left>
      <right style="hair">
        <color indexed="38"/>
      </right>
      <top style="thick">
        <color indexed="38"/>
      </top>
      <bottom style="hair">
        <color indexed="38"/>
      </bottom>
      <diagonal/>
    </border>
    <border>
      <left style="hair">
        <color indexed="38"/>
      </left>
      <right style="hair">
        <color indexed="38"/>
      </right>
      <top style="thick">
        <color indexed="38"/>
      </top>
      <bottom style="hair">
        <color indexed="38"/>
      </bottom>
      <diagonal/>
    </border>
    <border>
      <left style="thick">
        <color indexed="38"/>
      </left>
      <right style="hair">
        <color indexed="38"/>
      </right>
      <top style="hair">
        <color indexed="38"/>
      </top>
      <bottom style="hair">
        <color indexed="38"/>
      </bottom>
      <diagonal/>
    </border>
    <border>
      <left style="hair">
        <color indexed="38"/>
      </left>
      <right style="hair">
        <color indexed="38"/>
      </right>
      <top style="hair">
        <color indexed="38"/>
      </top>
      <bottom style="hair">
        <color indexed="38"/>
      </bottom>
      <diagonal/>
    </border>
    <border>
      <left style="hair">
        <color indexed="38"/>
      </left>
      <right style="hair">
        <color indexed="38"/>
      </right>
      <top style="hair">
        <color indexed="38"/>
      </top>
      <bottom/>
      <diagonal/>
    </border>
    <border>
      <left style="hair">
        <color indexed="38"/>
      </left>
      <right style="hair">
        <color indexed="38"/>
      </right>
      <top style="hair">
        <color indexed="38"/>
      </top>
      <bottom style="thick">
        <color indexed="38"/>
      </bottom>
      <diagonal/>
    </border>
    <border>
      <left style="thick">
        <color indexed="38"/>
      </left>
      <right style="hair">
        <color indexed="38"/>
      </right>
      <top style="hair">
        <color indexed="38"/>
      </top>
      <bottom style="thick">
        <color indexed="38"/>
      </bottom>
      <diagonal/>
    </border>
    <border>
      <left style="thick">
        <color indexed="38"/>
      </left>
      <right style="hair">
        <color indexed="38"/>
      </right>
      <top style="hair">
        <color indexed="38"/>
      </top>
      <bottom/>
      <diagonal/>
    </border>
    <border>
      <left style="medium">
        <color theme="6" tint="0.39994506668294322"/>
      </left>
      <right/>
      <top/>
      <bottom/>
      <diagonal/>
    </border>
    <border>
      <left/>
      <right/>
      <top style="thin">
        <color theme="0" tint="-0.24994659260841701"/>
      </top>
      <bottom style="thin">
        <color theme="0" tint="-0.24994659260841701"/>
      </bottom>
      <diagonal/>
    </border>
    <border>
      <left style="hair">
        <color indexed="38"/>
      </left>
      <right style="hair">
        <color indexed="38"/>
      </right>
      <top/>
      <bottom style="hair">
        <color indexed="38"/>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hair">
        <color indexed="38"/>
      </right>
      <top style="thin">
        <color theme="0" tint="-0.34998626667073579"/>
      </top>
      <bottom style="thin">
        <color theme="0" tint="-0.34998626667073579"/>
      </bottom>
      <diagonal/>
    </border>
  </borders>
  <cellStyleXfs count="19">
    <xf numFmtId="0" fontId="0" fillId="0" borderId="0"/>
    <xf numFmtId="0" fontId="1" fillId="0" borderId="0"/>
    <xf numFmtId="0" fontId="7" fillId="0" borderId="0" applyNumberFormat="0" applyFill="0" applyBorder="0" applyAlignment="0" applyProtection="0">
      <alignment vertical="top"/>
      <protection locked="0"/>
    </xf>
    <xf numFmtId="0" fontId="10" fillId="0" borderId="0"/>
    <xf numFmtId="0" fontId="18" fillId="0" borderId="0"/>
    <xf numFmtId="0" fontId="21" fillId="0" borderId="0"/>
    <xf numFmtId="0" fontId="26" fillId="0" borderId="0"/>
    <xf numFmtId="0" fontId="21" fillId="0" borderId="0"/>
    <xf numFmtId="0" fontId="26" fillId="0" borderId="0" applyNumberFormat="0" applyFill="0" applyBorder="0" applyAlignment="0" applyProtection="0"/>
    <xf numFmtId="0" fontId="66" fillId="0" borderId="0"/>
    <xf numFmtId="0" fontId="67" fillId="2" borderId="0" applyNumberFormat="0" applyBorder="0" applyAlignment="0" applyProtection="0"/>
    <xf numFmtId="0" fontId="71" fillId="3" borderId="1" applyNumberFormat="0" applyFont="0" applyAlignment="0" applyProtection="0"/>
    <xf numFmtId="0" fontId="21" fillId="0" borderId="0"/>
    <xf numFmtId="0" fontId="3" fillId="0" borderId="0"/>
    <xf numFmtId="0" fontId="26" fillId="0" borderId="0"/>
    <xf numFmtId="0" fontId="99" fillId="0" borderId="0"/>
    <xf numFmtId="0" fontId="26" fillId="0" borderId="0"/>
    <xf numFmtId="9" fontId="99" fillId="0" borderId="0" applyFont="0" applyFill="0" applyBorder="0" applyAlignment="0" applyProtection="0"/>
    <xf numFmtId="9" fontId="1" fillId="0" borderId="0" applyFont="0" applyFill="0" applyBorder="0" applyAlignment="0" applyProtection="0"/>
  </cellStyleXfs>
  <cellXfs count="1574">
    <xf numFmtId="0" fontId="0" fillId="0" borderId="0" xfId="0"/>
    <xf numFmtId="0" fontId="1" fillId="0" borderId="0" xfId="1" applyProtection="1">
      <protection locked="0" hidden="1"/>
    </xf>
    <xf numFmtId="0" fontId="2" fillId="0" borderId="0" xfId="1" applyFont="1" applyAlignment="1" applyProtection="1">
      <alignment horizontal="center"/>
      <protection locked="0" hidden="1"/>
    </xf>
    <xf numFmtId="0" fontId="1" fillId="0" borderId="0" xfId="1"/>
    <xf numFmtId="0" fontId="1" fillId="0" borderId="0" xfId="1" applyProtection="1">
      <protection hidden="1"/>
    </xf>
    <xf numFmtId="0" fontId="9" fillId="0" borderId="0" xfId="1" applyFont="1" applyProtection="1">
      <protection hidden="1"/>
    </xf>
    <xf numFmtId="0" fontId="9" fillId="0" borderId="0" xfId="3" applyFont="1" applyProtection="1">
      <protection hidden="1"/>
    </xf>
    <xf numFmtId="0" fontId="9" fillId="0" borderId="0" xfId="3" applyFont="1" applyAlignment="1" applyProtection="1">
      <alignment horizontal="right"/>
      <protection hidden="1"/>
    </xf>
    <xf numFmtId="0" fontId="9" fillId="0" borderId="0" xfId="3" applyFont="1" applyAlignment="1" applyProtection="1">
      <alignment horizontal="center"/>
      <protection hidden="1"/>
    </xf>
    <xf numFmtId="0" fontId="13" fillId="0" borderId="0" xfId="3" applyFont="1" applyProtection="1">
      <protection hidden="1"/>
    </xf>
    <xf numFmtId="0" fontId="13" fillId="0" borderId="0" xfId="3" applyFont="1" applyAlignment="1" applyProtection="1">
      <alignment horizontal="center" wrapText="1"/>
      <protection hidden="1"/>
    </xf>
    <xf numFmtId="0" fontId="13" fillId="0" borderId="0" xfId="3" applyFont="1" applyAlignment="1" applyProtection="1">
      <alignment wrapText="1"/>
      <protection hidden="1"/>
    </xf>
    <xf numFmtId="0" fontId="13" fillId="0" borderId="0" xfId="3" applyFont="1" applyAlignment="1" applyProtection="1">
      <alignment vertical="center"/>
      <protection hidden="1"/>
    </xf>
    <xf numFmtId="0" fontId="9" fillId="0" borderId="6" xfId="3" applyFont="1" applyBorder="1" applyAlignment="1" applyProtection="1">
      <alignment horizontal="center" vertical="center"/>
      <protection hidden="1"/>
    </xf>
    <xf numFmtId="0" fontId="9" fillId="0" borderId="6" xfId="3" applyFont="1" applyBorder="1" applyAlignment="1" applyProtection="1">
      <alignment horizontal="center" vertical="center"/>
      <protection locked="0" hidden="1"/>
    </xf>
    <xf numFmtId="0" fontId="9" fillId="0" borderId="6" xfId="3" applyFont="1" applyBorder="1" applyAlignment="1" applyProtection="1">
      <alignment horizontal="center"/>
      <protection hidden="1"/>
    </xf>
    <xf numFmtId="0" fontId="9" fillId="0" borderId="0" xfId="3" applyFont="1" applyAlignment="1" applyProtection="1">
      <alignment horizontal="center" vertical="center"/>
      <protection hidden="1"/>
    </xf>
    <xf numFmtId="0" fontId="14" fillId="0" borderId="0" xfId="3" applyFont="1" applyProtection="1">
      <protection hidden="1"/>
    </xf>
    <xf numFmtId="0" fontId="9" fillId="0" borderId="0" xfId="3" applyFont="1" applyAlignment="1" applyProtection="1">
      <alignment horizontal="left" vertical="center"/>
      <protection hidden="1"/>
    </xf>
    <xf numFmtId="0" fontId="15" fillId="0" borderId="0" xfId="1" applyFont="1" applyProtection="1">
      <protection hidden="1"/>
    </xf>
    <xf numFmtId="0" fontId="16" fillId="0" borderId="0" xfId="3" applyFont="1" applyProtection="1">
      <protection hidden="1"/>
    </xf>
    <xf numFmtId="0" fontId="17" fillId="0" borderId="0" xfId="3" applyFont="1" applyProtection="1">
      <protection hidden="1"/>
    </xf>
    <xf numFmtId="0" fontId="17" fillId="0" borderId="0" xfId="3" applyFont="1" applyAlignment="1" applyProtection="1">
      <alignment horizontal="left" vertical="center"/>
      <protection hidden="1"/>
    </xf>
    <xf numFmtId="0" fontId="18" fillId="0" borderId="0" xfId="1" applyFont="1" applyProtection="1">
      <protection hidden="1"/>
    </xf>
    <xf numFmtId="49" fontId="18" fillId="0" borderId="0" xfId="1" applyNumberFormat="1" applyFont="1" applyProtection="1">
      <protection hidden="1"/>
    </xf>
    <xf numFmtId="0" fontId="20" fillId="0" borderId="0" xfId="1" applyFont="1" applyAlignment="1" applyProtection="1">
      <alignment horizontal="center"/>
      <protection hidden="1"/>
    </xf>
    <xf numFmtId="0" fontId="24" fillId="0" borderId="0" xfId="1" applyFont="1" applyProtection="1">
      <protection hidden="1"/>
    </xf>
    <xf numFmtId="49" fontId="18" fillId="0" borderId="6" xfId="1" applyNumberFormat="1" applyFont="1" applyBorder="1" applyProtection="1">
      <protection locked="0" hidden="1"/>
    </xf>
    <xf numFmtId="1" fontId="18" fillId="6" borderId="6" xfId="4" applyNumberFormat="1" applyFill="1" applyBorder="1" applyProtection="1">
      <protection hidden="1"/>
    </xf>
    <xf numFmtId="4" fontId="18" fillId="0" borderId="6" xfId="1" applyNumberFormat="1" applyFont="1" applyBorder="1" applyProtection="1">
      <protection locked="0" hidden="1"/>
    </xf>
    <xf numFmtId="4" fontId="27" fillId="0" borderId="6" xfId="6" applyNumberFormat="1" applyFont="1" applyBorder="1" applyProtection="1">
      <protection locked="0" hidden="1"/>
    </xf>
    <xf numFmtId="0" fontId="28" fillId="0" borderId="0" xfId="1" applyFont="1" applyProtection="1">
      <protection hidden="1"/>
    </xf>
    <xf numFmtId="0" fontId="29" fillId="0" borderId="0" xfId="1" applyFont="1" applyProtection="1">
      <protection hidden="1"/>
    </xf>
    <xf numFmtId="0" fontId="18" fillId="0" borderId="0" xfId="1" applyFont="1" applyAlignment="1" applyProtection="1">
      <alignment horizontal="center"/>
      <protection hidden="1"/>
    </xf>
    <xf numFmtId="49" fontId="30" fillId="0" borderId="6" xfId="1" applyNumberFormat="1" applyFont="1" applyBorder="1" applyProtection="1">
      <protection locked="0" hidden="1"/>
    </xf>
    <xf numFmtId="1" fontId="18" fillId="6" borderId="6" xfId="4" applyNumberFormat="1" applyFill="1" applyBorder="1" applyAlignment="1" applyProtection="1">
      <alignment wrapText="1"/>
      <protection hidden="1"/>
    </xf>
    <xf numFmtId="4" fontId="18" fillId="0" borderId="0" xfId="1" applyNumberFormat="1" applyFont="1" applyProtection="1">
      <protection hidden="1"/>
    </xf>
    <xf numFmtId="49" fontId="18" fillId="0" borderId="0" xfId="1" applyNumberFormat="1" applyFont="1" applyAlignment="1" applyProtection="1">
      <alignment vertical="center" wrapText="1"/>
      <protection hidden="1"/>
    </xf>
    <xf numFmtId="0" fontId="3" fillId="0" borderId="0" xfId="1" applyFont="1" applyProtection="1">
      <protection hidden="1"/>
    </xf>
    <xf numFmtId="4" fontId="3" fillId="0" borderId="0" xfId="1" applyNumberFormat="1" applyFont="1" applyProtection="1">
      <protection hidden="1"/>
    </xf>
    <xf numFmtId="49" fontId="1" fillId="0" borderId="0" xfId="1" applyNumberFormat="1" applyProtection="1">
      <protection hidden="1"/>
    </xf>
    <xf numFmtId="4" fontId="18" fillId="0" borderId="6" xfId="4" applyNumberFormat="1" applyBorder="1" applyAlignment="1" applyProtection="1">
      <alignment wrapText="1"/>
      <protection hidden="1"/>
    </xf>
    <xf numFmtId="4" fontId="28" fillId="0" borderId="0" xfId="1" applyNumberFormat="1" applyFont="1" applyProtection="1">
      <protection hidden="1"/>
    </xf>
    <xf numFmtId="4" fontId="29" fillId="0" borderId="0" xfId="1" applyNumberFormat="1" applyFont="1" applyProtection="1">
      <protection hidden="1"/>
    </xf>
    <xf numFmtId="4" fontId="18" fillId="0" borderId="6" xfId="4" applyNumberFormat="1" applyBorder="1" applyProtection="1">
      <protection hidden="1"/>
    </xf>
    <xf numFmtId="49" fontId="30" fillId="0" borderId="12" xfId="1" applyNumberFormat="1" applyFont="1" applyBorder="1" applyProtection="1">
      <protection locked="0" hidden="1"/>
    </xf>
    <xf numFmtId="4" fontId="18" fillId="0" borderId="12" xfId="4" applyNumberFormat="1" applyBorder="1" applyProtection="1">
      <protection hidden="1"/>
    </xf>
    <xf numFmtId="4" fontId="18" fillId="0" borderId="12" xfId="1" applyNumberFormat="1" applyFont="1" applyBorder="1" applyProtection="1">
      <protection locked="0" hidden="1"/>
    </xf>
    <xf numFmtId="4" fontId="18" fillId="0" borderId="0" xfId="1" applyNumberFormat="1" applyFont="1" applyProtection="1">
      <protection locked="0" hidden="1"/>
    </xf>
    <xf numFmtId="0" fontId="18" fillId="0" borderId="0" xfId="1" applyFont="1" applyAlignment="1" applyProtection="1">
      <alignment vertical="top" wrapText="1"/>
      <protection hidden="1"/>
    </xf>
    <xf numFmtId="49" fontId="3" fillId="0" borderId="0" xfId="1" applyNumberFormat="1" applyFont="1" applyProtection="1">
      <protection hidden="1"/>
    </xf>
    <xf numFmtId="49" fontId="35" fillId="0" borderId="0" xfId="7" quotePrefix="1" applyNumberFormat="1" applyFont="1" applyProtection="1">
      <protection hidden="1"/>
    </xf>
    <xf numFmtId="0" fontId="35" fillId="0" borderId="0" xfId="7" quotePrefix="1" applyFont="1" applyProtection="1">
      <protection hidden="1"/>
    </xf>
    <xf numFmtId="0" fontId="36" fillId="0" borderId="0" xfId="7" quotePrefix="1" applyFont="1" applyProtection="1">
      <protection hidden="1"/>
    </xf>
    <xf numFmtId="0" fontId="35" fillId="0" borderId="0" xfId="7" applyFont="1" applyProtection="1">
      <protection hidden="1"/>
    </xf>
    <xf numFmtId="49" fontId="35" fillId="0" borderId="0" xfId="7" applyNumberFormat="1" applyFont="1" applyProtection="1">
      <protection hidden="1"/>
    </xf>
    <xf numFmtId="0" fontId="37" fillId="0" borderId="0" xfId="1" applyFont="1"/>
    <xf numFmtId="0" fontId="35" fillId="4" borderId="0" xfId="7" applyFont="1" applyFill="1" applyProtection="1">
      <protection hidden="1"/>
    </xf>
    <xf numFmtId="0" fontId="36" fillId="0" borderId="0" xfId="7" applyFont="1" applyProtection="1">
      <protection hidden="1"/>
    </xf>
    <xf numFmtId="49" fontId="38" fillId="0" borderId="0" xfId="1" applyNumberFormat="1" applyFont="1" applyAlignment="1" applyProtection="1">
      <alignment horizontal="center"/>
      <protection hidden="1"/>
    </xf>
    <xf numFmtId="0" fontId="39" fillId="7" borderId="0" xfId="1" applyFont="1" applyFill="1" applyProtection="1">
      <protection hidden="1"/>
    </xf>
    <xf numFmtId="0" fontId="1" fillId="0" borderId="0" xfId="1" applyAlignment="1" applyProtection="1">
      <alignment horizontal="right"/>
      <protection hidden="1"/>
    </xf>
    <xf numFmtId="49" fontId="40" fillId="8" borderId="0" xfId="1" applyNumberFormat="1" applyFont="1" applyFill="1" applyProtection="1">
      <protection hidden="1"/>
    </xf>
    <xf numFmtId="0" fontId="40" fillId="8" borderId="0" xfId="1" applyFont="1" applyFill="1" applyAlignment="1" applyProtection="1">
      <alignment horizontal="right"/>
      <protection hidden="1"/>
    </xf>
    <xf numFmtId="2" fontId="41" fillId="8" borderId="0" xfId="1" applyNumberFormat="1" applyFont="1" applyFill="1" applyProtection="1">
      <protection hidden="1"/>
    </xf>
    <xf numFmtId="49" fontId="40" fillId="0" borderId="7" xfId="1" applyNumberFormat="1" applyFont="1" applyBorder="1" applyProtection="1">
      <protection hidden="1"/>
    </xf>
    <xf numFmtId="0" fontId="40" fillId="0" borderId="8" xfId="1" applyFont="1" applyBorder="1" applyAlignment="1" applyProtection="1">
      <alignment horizontal="right"/>
      <protection hidden="1"/>
    </xf>
    <xf numFmtId="2" fontId="1" fillId="9" borderId="8" xfId="1" applyNumberFormat="1" applyFill="1" applyBorder="1" applyProtection="1">
      <protection hidden="1"/>
    </xf>
    <xf numFmtId="2" fontId="1" fillId="9" borderId="9" xfId="1" applyNumberFormat="1" applyFill="1" applyBorder="1" applyProtection="1">
      <protection hidden="1"/>
    </xf>
    <xf numFmtId="2" fontId="1" fillId="9" borderId="0" xfId="1" applyNumberFormat="1" applyFill="1" applyProtection="1">
      <protection hidden="1"/>
    </xf>
    <xf numFmtId="49" fontId="40" fillId="10" borderId="7" xfId="1" applyNumberFormat="1" applyFont="1" applyFill="1" applyBorder="1" applyProtection="1">
      <protection hidden="1"/>
    </xf>
    <xf numFmtId="0" fontId="40" fillId="10" borderId="8" xfId="1" applyFont="1" applyFill="1" applyBorder="1" applyAlignment="1" applyProtection="1">
      <alignment horizontal="right"/>
      <protection hidden="1"/>
    </xf>
    <xf numFmtId="2" fontId="42" fillId="10" borderId="8" xfId="1" applyNumberFormat="1" applyFont="1" applyFill="1" applyBorder="1" applyProtection="1">
      <protection hidden="1"/>
    </xf>
    <xf numFmtId="2" fontId="42" fillId="10" borderId="9" xfId="1" applyNumberFormat="1" applyFont="1" applyFill="1" applyBorder="1" applyProtection="1">
      <protection hidden="1"/>
    </xf>
    <xf numFmtId="49" fontId="40" fillId="10" borderId="13" xfId="1" applyNumberFormat="1" applyFont="1" applyFill="1" applyBorder="1" applyProtection="1">
      <protection hidden="1"/>
    </xf>
    <xf numFmtId="0" fontId="40" fillId="10" borderId="15" xfId="1" applyFont="1" applyFill="1" applyBorder="1" applyAlignment="1" applyProtection="1">
      <alignment horizontal="right"/>
      <protection hidden="1"/>
    </xf>
    <xf numFmtId="2" fontId="42" fillId="10" borderId="15" xfId="1" applyNumberFormat="1" applyFont="1" applyFill="1" applyBorder="1" applyProtection="1">
      <protection hidden="1"/>
    </xf>
    <xf numFmtId="2" fontId="42" fillId="10" borderId="14" xfId="1" applyNumberFormat="1" applyFont="1" applyFill="1" applyBorder="1" applyProtection="1">
      <protection hidden="1"/>
    </xf>
    <xf numFmtId="49" fontId="40" fillId="0" borderId="13" xfId="1" applyNumberFormat="1" applyFont="1" applyBorder="1" applyProtection="1">
      <protection hidden="1"/>
    </xf>
    <xf numFmtId="0" fontId="40" fillId="0" borderId="15" xfId="1" applyFont="1" applyBorder="1" applyAlignment="1" applyProtection="1">
      <alignment horizontal="right"/>
      <protection hidden="1"/>
    </xf>
    <xf numFmtId="2" fontId="1" fillId="9" borderId="15" xfId="1" applyNumberFormat="1" applyFill="1" applyBorder="1" applyProtection="1">
      <protection hidden="1"/>
    </xf>
    <xf numFmtId="2" fontId="1" fillId="9" borderId="14" xfId="1" applyNumberFormat="1" applyFill="1" applyBorder="1" applyProtection="1">
      <protection hidden="1"/>
    </xf>
    <xf numFmtId="49" fontId="40" fillId="0" borderId="0" xfId="1" applyNumberFormat="1" applyFont="1" applyProtection="1">
      <protection hidden="1"/>
    </xf>
    <xf numFmtId="0" fontId="40" fillId="0" borderId="0" xfId="1" applyFont="1" applyAlignment="1" applyProtection="1">
      <alignment horizontal="right"/>
      <protection hidden="1"/>
    </xf>
    <xf numFmtId="2" fontId="1" fillId="0" borderId="0" xfId="1" applyNumberFormat="1" applyProtection="1">
      <protection hidden="1"/>
    </xf>
    <xf numFmtId="49" fontId="40" fillId="0" borderId="11" xfId="1" applyNumberFormat="1" applyFont="1" applyBorder="1" applyProtection="1">
      <protection hidden="1"/>
    </xf>
    <xf numFmtId="2" fontId="1" fillId="9" borderId="16" xfId="1" applyNumberFormat="1" applyFill="1" applyBorder="1" applyProtection="1">
      <protection hidden="1"/>
    </xf>
    <xf numFmtId="49" fontId="40" fillId="10" borderId="11" xfId="1" applyNumberFormat="1" applyFont="1" applyFill="1" applyBorder="1" applyProtection="1">
      <protection hidden="1"/>
    </xf>
    <xf numFmtId="0" fontId="40" fillId="10" borderId="0" xfId="1" applyFont="1" applyFill="1" applyAlignment="1" applyProtection="1">
      <alignment horizontal="right"/>
      <protection hidden="1"/>
    </xf>
    <xf numFmtId="2" fontId="42" fillId="10" borderId="0" xfId="1" applyNumberFormat="1" applyFont="1" applyFill="1" applyProtection="1">
      <protection hidden="1"/>
    </xf>
    <xf numFmtId="2" fontId="42" fillId="10" borderId="16" xfId="1" applyNumberFormat="1" applyFont="1" applyFill="1" applyBorder="1" applyProtection="1">
      <protection hidden="1"/>
    </xf>
    <xf numFmtId="2" fontId="1" fillId="0" borderId="15" xfId="1" applyNumberFormat="1" applyBorder="1" applyProtection="1">
      <protection hidden="1"/>
    </xf>
    <xf numFmtId="2" fontId="1" fillId="0" borderId="14" xfId="1" applyNumberFormat="1" applyBorder="1" applyProtection="1">
      <protection hidden="1"/>
    </xf>
    <xf numFmtId="2" fontId="1" fillId="10" borderId="15" xfId="1" applyNumberFormat="1" applyFill="1" applyBorder="1" applyProtection="1">
      <protection hidden="1"/>
    </xf>
    <xf numFmtId="2" fontId="1" fillId="10" borderId="14" xfId="1" applyNumberFormat="1" applyFill="1" applyBorder="1" applyProtection="1">
      <protection hidden="1"/>
    </xf>
    <xf numFmtId="49" fontId="38" fillId="8" borderId="0" xfId="1" applyNumberFormat="1" applyFont="1" applyFill="1" applyProtection="1">
      <protection hidden="1"/>
    </xf>
    <xf numFmtId="0" fontId="38" fillId="8" borderId="0" xfId="1" applyFont="1" applyFill="1" applyAlignment="1" applyProtection="1">
      <alignment horizontal="right"/>
      <protection hidden="1"/>
    </xf>
    <xf numFmtId="49" fontId="38" fillId="0" borderId="7" xfId="1" applyNumberFormat="1" applyFont="1" applyBorder="1" applyProtection="1">
      <protection hidden="1"/>
    </xf>
    <xf numFmtId="0" fontId="1" fillId="0" borderId="8" xfId="1" applyBorder="1" applyAlignment="1" applyProtection="1">
      <alignment horizontal="right"/>
      <protection hidden="1"/>
    </xf>
    <xf numFmtId="2" fontId="41" fillId="0" borderId="8" xfId="1" applyNumberFormat="1" applyFont="1" applyBorder="1" applyProtection="1">
      <protection hidden="1"/>
    </xf>
    <xf numFmtId="2" fontId="41" fillId="0" borderId="9" xfId="1" applyNumberFormat="1" applyFont="1" applyBorder="1" applyProtection="1">
      <protection hidden="1"/>
    </xf>
    <xf numFmtId="0" fontId="38" fillId="0" borderId="8" xfId="1" applyFont="1" applyBorder="1" applyAlignment="1" applyProtection="1">
      <alignment horizontal="right"/>
      <protection hidden="1"/>
    </xf>
    <xf numFmtId="49" fontId="38" fillId="0" borderId="11" xfId="1" applyNumberFormat="1" applyFont="1" applyBorder="1" applyProtection="1">
      <protection hidden="1"/>
    </xf>
    <xf numFmtId="0" fontId="38" fillId="0" borderId="0" xfId="1" applyFont="1" applyAlignment="1" applyProtection="1">
      <alignment horizontal="right"/>
      <protection hidden="1"/>
    </xf>
    <xf numFmtId="49" fontId="38" fillId="0" borderId="13" xfId="1" applyNumberFormat="1" applyFont="1" applyBorder="1" applyProtection="1">
      <protection hidden="1"/>
    </xf>
    <xf numFmtId="0" fontId="38" fillId="0" borderId="15" xfId="1" applyFont="1" applyBorder="1" applyAlignment="1" applyProtection="1">
      <alignment horizontal="right"/>
      <protection hidden="1"/>
    </xf>
    <xf numFmtId="2" fontId="41" fillId="0" borderId="15" xfId="1" applyNumberFormat="1" applyFont="1" applyBorder="1" applyProtection="1">
      <protection hidden="1"/>
    </xf>
    <xf numFmtId="2" fontId="41" fillId="0" borderId="14" xfId="1" applyNumberFormat="1" applyFont="1" applyBorder="1" applyProtection="1">
      <protection hidden="1"/>
    </xf>
    <xf numFmtId="2" fontId="1" fillId="10" borderId="0" xfId="1" applyNumberFormat="1" applyFill="1" applyProtection="1">
      <protection hidden="1"/>
    </xf>
    <xf numFmtId="2" fontId="1" fillId="10" borderId="16" xfId="1" applyNumberFormat="1" applyFill="1" applyBorder="1" applyProtection="1">
      <protection hidden="1"/>
    </xf>
    <xf numFmtId="49" fontId="38" fillId="0" borderId="0" xfId="1" applyNumberFormat="1" applyFont="1" applyProtection="1">
      <protection hidden="1"/>
    </xf>
    <xf numFmtId="2" fontId="38" fillId="0" borderId="0" xfId="1" applyNumberFormat="1" applyFont="1" applyProtection="1">
      <protection hidden="1"/>
    </xf>
    <xf numFmtId="2" fontId="38" fillId="0" borderId="16" xfId="1" applyNumberFormat="1" applyFont="1" applyBorder="1" applyProtection="1">
      <protection hidden="1"/>
    </xf>
    <xf numFmtId="2" fontId="41" fillId="0" borderId="0" xfId="1" applyNumberFormat="1" applyFont="1" applyProtection="1">
      <protection hidden="1"/>
    </xf>
    <xf numFmtId="2" fontId="41" fillId="0" borderId="16" xfId="1" applyNumberFormat="1" applyFont="1" applyBorder="1" applyProtection="1">
      <protection hidden="1"/>
    </xf>
    <xf numFmtId="2" fontId="38" fillId="0" borderId="15" xfId="1" applyNumberFormat="1" applyFont="1" applyBorder="1" applyProtection="1">
      <protection hidden="1"/>
    </xf>
    <xf numFmtId="2" fontId="38" fillId="0" borderId="14" xfId="1" applyNumberFormat="1" applyFont="1" applyBorder="1" applyProtection="1">
      <protection hidden="1"/>
    </xf>
    <xf numFmtId="49" fontId="41" fillId="8" borderId="0" xfId="1" applyNumberFormat="1" applyFont="1" applyFill="1" applyProtection="1">
      <protection hidden="1"/>
    </xf>
    <xf numFmtId="0" fontId="41" fillId="8" borderId="0" xfId="1" applyFont="1" applyFill="1" applyAlignment="1" applyProtection="1">
      <alignment horizontal="right"/>
      <protection hidden="1"/>
    </xf>
    <xf numFmtId="49" fontId="41" fillId="0" borderId="7" xfId="1" applyNumberFormat="1" applyFont="1" applyBorder="1" applyProtection="1">
      <protection hidden="1"/>
    </xf>
    <xf numFmtId="0" fontId="41" fillId="0" borderId="8" xfId="1" applyFont="1" applyBorder="1" applyAlignment="1" applyProtection="1">
      <alignment horizontal="right"/>
      <protection hidden="1"/>
    </xf>
    <xf numFmtId="49" fontId="41" fillId="0" borderId="13" xfId="1" applyNumberFormat="1" applyFont="1" applyBorder="1" applyProtection="1">
      <protection hidden="1"/>
    </xf>
    <xf numFmtId="0" fontId="41" fillId="0" borderId="15" xfId="1" applyFont="1" applyBorder="1" applyAlignment="1" applyProtection="1">
      <alignment horizontal="right"/>
      <protection hidden="1"/>
    </xf>
    <xf numFmtId="49" fontId="41" fillId="0" borderId="0" xfId="1" applyNumberFormat="1" applyFont="1" applyProtection="1">
      <protection hidden="1"/>
    </xf>
    <xf numFmtId="0" fontId="41" fillId="0" borderId="0" xfId="1" applyFont="1" applyAlignment="1" applyProtection="1">
      <alignment horizontal="right"/>
      <protection hidden="1"/>
    </xf>
    <xf numFmtId="49" fontId="41" fillId="0" borderId="11" xfId="1" applyNumberFormat="1" applyFont="1" applyBorder="1" applyProtection="1">
      <protection hidden="1"/>
    </xf>
    <xf numFmtId="2" fontId="38" fillId="8" borderId="0" xfId="1" applyNumberFormat="1" applyFont="1" applyFill="1" applyProtection="1">
      <protection hidden="1"/>
    </xf>
    <xf numFmtId="49" fontId="1" fillId="0" borderId="11" xfId="1" applyNumberFormat="1" applyBorder="1" applyProtection="1">
      <protection hidden="1"/>
    </xf>
    <xf numFmtId="0" fontId="15" fillId="0" borderId="0" xfId="1" applyFont="1" applyAlignment="1" applyProtection="1">
      <alignment wrapText="1"/>
      <protection locked="0" hidden="1"/>
    </xf>
    <xf numFmtId="0" fontId="46" fillId="0" borderId="0" xfId="1" applyFont="1" applyProtection="1">
      <protection locked="0" hidden="1"/>
    </xf>
    <xf numFmtId="0" fontId="47" fillId="0" borderId="0" xfId="1" applyFont="1" applyProtection="1">
      <protection locked="0" hidden="1"/>
    </xf>
    <xf numFmtId="0" fontId="48" fillId="0" borderId="0" xfId="1" applyFont="1" applyProtection="1">
      <protection locked="0" hidden="1"/>
    </xf>
    <xf numFmtId="0" fontId="49" fillId="0" borderId="0" xfId="1" applyFont="1" applyProtection="1">
      <protection locked="0" hidden="1"/>
    </xf>
    <xf numFmtId="0" fontId="50" fillId="0" borderId="0" xfId="1" applyFont="1" applyProtection="1">
      <protection locked="0" hidden="1"/>
    </xf>
    <xf numFmtId="0" fontId="15" fillId="0" borderId="0" xfId="1" applyFont="1" applyProtection="1">
      <protection locked="0" hidden="1"/>
    </xf>
    <xf numFmtId="0" fontId="52" fillId="0" borderId="0" xfId="1" applyFont="1" applyProtection="1">
      <protection locked="0" hidden="1"/>
    </xf>
    <xf numFmtId="14" fontId="18" fillId="0" borderId="0" xfId="1" applyNumberFormat="1" applyFont="1" applyAlignment="1" applyProtection="1">
      <alignment vertical="top" wrapText="1"/>
      <protection locked="0" hidden="1"/>
    </xf>
    <xf numFmtId="0" fontId="18" fillId="0" borderId="0" xfId="1" applyFont="1" applyAlignment="1" applyProtection="1">
      <alignment vertical="top" wrapText="1"/>
      <protection locked="0" hidden="1"/>
    </xf>
    <xf numFmtId="0" fontId="42" fillId="0" borderId="0" xfId="1" applyFont="1" applyAlignment="1" applyProtection="1">
      <alignment vertical="top" wrapText="1"/>
      <protection locked="0" hidden="1"/>
    </xf>
    <xf numFmtId="0" fontId="1" fillId="0" borderId="0" xfId="1" applyAlignment="1" applyProtection="1">
      <alignment vertical="top" wrapText="1"/>
      <protection locked="0" hidden="1"/>
    </xf>
    <xf numFmtId="0" fontId="47" fillId="0" borderId="0" xfId="1" applyFont="1" applyAlignment="1" applyProtection="1">
      <alignment horizontal="center"/>
      <protection locked="0" hidden="1"/>
    </xf>
    <xf numFmtId="0" fontId="53" fillId="0" borderId="11" xfId="1" applyFont="1" applyBorder="1" applyProtection="1">
      <protection locked="0" hidden="1"/>
    </xf>
    <xf numFmtId="0" fontId="53" fillId="0" borderId="0" xfId="1" applyFont="1" applyProtection="1">
      <protection locked="0" hidden="1"/>
    </xf>
    <xf numFmtId="0" fontId="47" fillId="0" borderId="3" xfId="1" applyFont="1" applyBorder="1" applyProtection="1">
      <protection locked="0" hidden="1"/>
    </xf>
    <xf numFmtId="0" fontId="47" fillId="0" borderId="4" xfId="1" applyFont="1" applyBorder="1" applyProtection="1">
      <protection locked="0" hidden="1"/>
    </xf>
    <xf numFmtId="0" fontId="47" fillId="0" borderId="5" xfId="1" applyFont="1" applyBorder="1" applyProtection="1">
      <protection locked="0" hidden="1"/>
    </xf>
    <xf numFmtId="1" fontId="47" fillId="0" borderId="11" xfId="1" applyNumberFormat="1" applyFont="1" applyBorder="1" applyProtection="1">
      <protection locked="0" hidden="1"/>
    </xf>
    <xf numFmtId="1" fontId="47" fillId="0" borderId="0" xfId="1" applyNumberFormat="1" applyFont="1" applyProtection="1">
      <protection locked="0" hidden="1"/>
    </xf>
    <xf numFmtId="0" fontId="47" fillId="0" borderId="7" xfId="1" applyFont="1" applyBorder="1" applyProtection="1">
      <protection locked="0" hidden="1"/>
    </xf>
    <xf numFmtId="0" fontId="47" fillId="0" borderId="8" xfId="1" applyFont="1" applyBorder="1" applyProtection="1">
      <protection locked="0" hidden="1"/>
    </xf>
    <xf numFmtId="0" fontId="47" fillId="0" borderId="9" xfId="1" applyFont="1" applyBorder="1" applyProtection="1">
      <protection locked="0" hidden="1"/>
    </xf>
    <xf numFmtId="0" fontId="47" fillId="0" borderId="13" xfId="1" applyFont="1" applyBorder="1" applyProtection="1">
      <protection locked="0" hidden="1"/>
    </xf>
    <xf numFmtId="0" fontId="47" fillId="0" borderId="15" xfId="1" applyFont="1" applyBorder="1" applyProtection="1">
      <protection locked="0" hidden="1"/>
    </xf>
    <xf numFmtId="0" fontId="47" fillId="0" borderId="14" xfId="1" applyFont="1" applyBorder="1" applyProtection="1">
      <protection locked="0" hidden="1"/>
    </xf>
    <xf numFmtId="0" fontId="15" fillId="0" borderId="0" xfId="1" applyFont="1" applyAlignment="1" applyProtection="1">
      <alignment vertical="top" wrapText="1"/>
      <protection locked="0" hidden="1"/>
    </xf>
    <xf numFmtId="0" fontId="45" fillId="0" borderId="0" xfId="1" applyFont="1" applyAlignment="1" applyProtection="1">
      <alignment vertical="top" wrapText="1"/>
      <protection locked="0" hidden="1"/>
    </xf>
    <xf numFmtId="0" fontId="45" fillId="0" borderId="0" xfId="1" applyFont="1" applyAlignment="1" applyProtection="1">
      <alignment horizontal="left" vertical="top" wrapText="1"/>
      <protection locked="0" hidden="1"/>
    </xf>
    <xf numFmtId="0" fontId="15" fillId="0" borderId="0" xfId="1" applyFont="1" applyAlignment="1" applyProtection="1">
      <alignment horizontal="left" vertical="top" wrapText="1"/>
      <protection locked="0" hidden="1"/>
    </xf>
    <xf numFmtId="0" fontId="49" fillId="0" borderId="0" xfId="1" applyFont="1" applyAlignment="1" applyProtection="1">
      <alignment horizontal="left" vertical="top"/>
      <protection locked="0" hidden="1"/>
    </xf>
    <xf numFmtId="0" fontId="50" fillId="0" borderId="0" xfId="1" applyFont="1" applyAlignment="1" applyProtection="1">
      <alignment horizontal="left" vertical="top"/>
      <protection locked="0" hidden="1"/>
    </xf>
    <xf numFmtId="0" fontId="15" fillId="0" borderId="0" xfId="1" applyFont="1" applyAlignment="1" applyProtection="1">
      <alignment vertical="justify" wrapText="1"/>
      <protection locked="0" hidden="1"/>
    </xf>
    <xf numFmtId="0" fontId="15" fillId="0" borderId="0" xfId="1" applyFont="1" applyAlignment="1" applyProtection="1">
      <alignment horizontal="justify" vertical="justify" wrapText="1"/>
      <protection locked="0" hidden="1"/>
    </xf>
    <xf numFmtId="0" fontId="42" fillId="0" borderId="0" xfId="1" applyFont="1" applyAlignment="1" applyProtection="1">
      <alignment horizontal="left" vertical="top" wrapText="1"/>
      <protection locked="0" hidden="1"/>
    </xf>
    <xf numFmtId="0" fontId="18" fillId="0" borderId="0" xfId="1" applyFont="1" applyAlignment="1" applyProtection="1">
      <alignment horizontal="justify" vertical="justify"/>
      <protection locked="0" hidden="1"/>
    </xf>
    <xf numFmtId="49" fontId="47" fillId="0" borderId="0" xfId="1" applyNumberFormat="1" applyFont="1" applyProtection="1">
      <protection locked="0" hidden="1"/>
    </xf>
    <xf numFmtId="0" fontId="15" fillId="0" borderId="0" xfId="8" applyFont="1" applyBorder="1" applyAlignment="1" applyProtection="1">
      <alignment horizontal="left" vertical="top" wrapText="1"/>
      <protection locked="0" hidden="1"/>
    </xf>
    <xf numFmtId="0" fontId="15" fillId="0" borderId="0" xfId="8" applyFont="1" applyBorder="1" applyAlignment="1" applyProtection="1">
      <alignment vertical="top" wrapText="1"/>
      <protection locked="0" hidden="1"/>
    </xf>
    <xf numFmtId="0" fontId="15" fillId="0" borderId="0" xfId="8" applyFont="1" applyBorder="1" applyAlignment="1" applyProtection="1">
      <alignment horizontal="center" vertical="top" wrapText="1"/>
      <protection locked="0" hidden="1"/>
    </xf>
    <xf numFmtId="0" fontId="56" fillId="0" borderId="0" xfId="1" applyFont="1" applyAlignment="1" applyProtection="1">
      <alignment vertical="center"/>
      <protection locked="0" hidden="1"/>
    </xf>
    <xf numFmtId="0" fontId="53" fillId="0" borderId="0" xfId="1" applyFont="1" applyAlignment="1" applyProtection="1">
      <alignment vertical="top"/>
      <protection locked="0" hidden="1"/>
    </xf>
    <xf numFmtId="0" fontId="53" fillId="0" borderId="0" xfId="1" applyFont="1" applyAlignment="1" applyProtection="1">
      <alignment horizontal="left" vertical="top"/>
      <protection locked="0" hidden="1"/>
    </xf>
    <xf numFmtId="0" fontId="53" fillId="0" borderId="7" xfId="1" applyFont="1" applyBorder="1" applyProtection="1">
      <protection locked="0" hidden="1"/>
    </xf>
    <xf numFmtId="0" fontId="53" fillId="0" borderId="8" xfId="1" applyFont="1" applyBorder="1" applyProtection="1">
      <protection locked="0" hidden="1"/>
    </xf>
    <xf numFmtId="0" fontId="47" fillId="0" borderId="16" xfId="1" applyFont="1" applyBorder="1" applyProtection="1">
      <protection locked="0" hidden="1"/>
    </xf>
    <xf numFmtId="0" fontId="53" fillId="0" borderId="13" xfId="1" applyFont="1" applyBorder="1" applyProtection="1">
      <protection locked="0" hidden="1"/>
    </xf>
    <xf numFmtId="1" fontId="15" fillId="0" borderId="4" xfId="1" applyNumberFormat="1" applyFont="1" applyBorder="1" applyAlignment="1" applyProtection="1">
      <alignment horizontal="right"/>
      <protection locked="0" hidden="1"/>
    </xf>
    <xf numFmtId="1" fontId="15" fillId="0" borderId="4" xfId="1" applyNumberFormat="1" applyFont="1" applyBorder="1" applyProtection="1">
      <protection locked="0" hidden="1"/>
    </xf>
    <xf numFmtId="1" fontId="15" fillId="0" borderId="5" xfId="1" applyNumberFormat="1" applyFont="1" applyBorder="1" applyProtection="1">
      <protection locked="0" hidden="1"/>
    </xf>
    <xf numFmtId="0" fontId="47" fillId="0" borderId="21" xfId="1" applyFont="1" applyBorder="1" applyProtection="1">
      <protection locked="0" hidden="1"/>
    </xf>
    <xf numFmtId="0" fontId="47" fillId="0" borderId="22" xfId="1" applyFont="1" applyBorder="1" applyProtection="1">
      <protection locked="0" hidden="1"/>
    </xf>
    <xf numFmtId="0" fontId="47" fillId="0" borderId="23" xfId="1" applyFont="1" applyBorder="1" applyProtection="1">
      <protection locked="0" hidden="1"/>
    </xf>
    <xf numFmtId="1" fontId="15" fillId="0" borderId="0" xfId="1" applyNumberFormat="1" applyFont="1" applyAlignment="1" applyProtection="1">
      <alignment horizontal="right"/>
      <protection locked="0" hidden="1"/>
    </xf>
    <xf numFmtId="1" fontId="15" fillId="0" borderId="0" xfId="1" applyNumberFormat="1" applyFont="1" applyProtection="1">
      <protection locked="0" hidden="1"/>
    </xf>
    <xf numFmtId="1" fontId="47" fillId="0" borderId="0" xfId="1" applyNumberFormat="1" applyFont="1" applyAlignment="1" applyProtection="1">
      <alignment horizontal="right"/>
      <protection locked="0" hidden="1"/>
    </xf>
    <xf numFmtId="0" fontId="53" fillId="0" borderId="9" xfId="1" applyFont="1" applyBorder="1" applyProtection="1">
      <protection locked="0" hidden="1"/>
    </xf>
    <xf numFmtId="0" fontId="53" fillId="0" borderId="16" xfId="1" applyFont="1" applyBorder="1" applyProtection="1">
      <protection locked="0" hidden="1"/>
    </xf>
    <xf numFmtId="0" fontId="47" fillId="0" borderId="30" xfId="1" applyFont="1" applyBorder="1" applyProtection="1">
      <protection locked="0" hidden="1"/>
    </xf>
    <xf numFmtId="1" fontId="15" fillId="0" borderId="8" xfId="1" applyNumberFormat="1" applyFont="1" applyBorder="1" applyAlignment="1" applyProtection="1">
      <alignment horizontal="right"/>
      <protection locked="0" hidden="1"/>
    </xf>
    <xf numFmtId="1" fontId="15" fillId="0" borderId="8" xfId="1" applyNumberFormat="1" applyFont="1" applyBorder="1" applyProtection="1">
      <protection locked="0" hidden="1"/>
    </xf>
    <xf numFmtId="0" fontId="57" fillId="0" borderId="7" xfId="1" applyFont="1" applyBorder="1" applyAlignment="1" applyProtection="1">
      <alignment horizontal="center" vertical="center"/>
      <protection locked="0" hidden="1"/>
    </xf>
    <xf numFmtId="0" fontId="57" fillId="0" borderId="8" xfId="1" applyFont="1" applyBorder="1" applyAlignment="1" applyProtection="1">
      <alignment horizontal="center" vertical="center"/>
      <protection locked="0" hidden="1"/>
    </xf>
    <xf numFmtId="0" fontId="57" fillId="0" borderId="0" xfId="1" applyFont="1" applyProtection="1">
      <protection locked="0" hidden="1"/>
    </xf>
    <xf numFmtId="0" fontId="57" fillId="0" borderId="11" xfId="1" applyFont="1" applyBorder="1" applyAlignment="1" applyProtection="1">
      <alignment horizontal="center" vertical="center"/>
      <protection locked="0" hidden="1"/>
    </xf>
    <xf numFmtId="0" fontId="57" fillId="0" borderId="0" xfId="1" applyFont="1" applyAlignment="1" applyProtection="1">
      <alignment horizontal="center" vertical="center"/>
      <protection locked="0" hidden="1"/>
    </xf>
    <xf numFmtId="0" fontId="57" fillId="0" borderId="7" xfId="1" applyFont="1" applyBorder="1" applyProtection="1">
      <protection locked="0" hidden="1"/>
    </xf>
    <xf numFmtId="0" fontId="57" fillId="0" borderId="8" xfId="1" applyFont="1" applyBorder="1" applyProtection="1">
      <protection locked="0" hidden="1"/>
    </xf>
    <xf numFmtId="0" fontId="57" fillId="0" borderId="11" xfId="1" applyFont="1" applyBorder="1" applyProtection="1">
      <protection locked="0" hidden="1"/>
    </xf>
    <xf numFmtId="0" fontId="47" fillId="0" borderId="11" xfId="1" applyFont="1" applyBorder="1" applyProtection="1">
      <protection locked="0" hidden="1"/>
    </xf>
    <xf numFmtId="0" fontId="58" fillId="0" borderId="0" xfId="1" applyFont="1" applyProtection="1">
      <protection locked="0" hidden="1"/>
    </xf>
    <xf numFmtId="0" fontId="59" fillId="0" borderId="0" xfId="1" applyFont="1" applyProtection="1">
      <protection locked="0" hidden="1"/>
    </xf>
    <xf numFmtId="0" fontId="53" fillId="0" borderId="4" xfId="1" applyFont="1" applyBorder="1" applyProtection="1">
      <protection locked="0" hidden="1"/>
    </xf>
    <xf numFmtId="3" fontId="47" fillId="0" borderId="15" xfId="1" applyNumberFormat="1" applyFont="1" applyBorder="1" applyProtection="1">
      <protection locked="0" hidden="1"/>
    </xf>
    <xf numFmtId="3" fontId="47" fillId="0" borderId="0" xfId="1" applyNumberFormat="1" applyFont="1" applyProtection="1">
      <protection locked="0" hidden="1"/>
    </xf>
    <xf numFmtId="0" fontId="15" fillId="0" borderId="3" xfId="1" applyFont="1" applyBorder="1" applyProtection="1">
      <protection locked="0" hidden="1"/>
    </xf>
    <xf numFmtId="0" fontId="15" fillId="0" borderId="4" xfId="1" applyFont="1" applyBorder="1" applyProtection="1">
      <protection locked="0" hidden="1"/>
    </xf>
    <xf numFmtId="0" fontId="15" fillId="0" borderId="5" xfId="1" applyFont="1" applyBorder="1" applyProtection="1">
      <protection locked="0" hidden="1"/>
    </xf>
    <xf numFmtId="0" fontId="15" fillId="0" borderId="21" xfId="1" applyFont="1" applyBorder="1" applyProtection="1">
      <protection locked="0" hidden="1"/>
    </xf>
    <xf numFmtId="0" fontId="53" fillId="0" borderId="3" xfId="1" applyFont="1" applyBorder="1" applyProtection="1">
      <protection locked="0" hidden="1"/>
    </xf>
    <xf numFmtId="0" fontId="53" fillId="0" borderId="15" xfId="1" applyFont="1" applyBorder="1" applyProtection="1">
      <protection locked="0" hidden="1"/>
    </xf>
    <xf numFmtId="0" fontId="53" fillId="0" borderId="14" xfId="1" applyFont="1" applyBorder="1" applyProtection="1">
      <protection locked="0" hidden="1"/>
    </xf>
    <xf numFmtId="0" fontId="15" fillId="0" borderId="0" xfId="1" applyFont="1" applyAlignment="1" applyProtection="1">
      <alignment horizontal="left" vertical="top"/>
      <protection locked="0" hidden="1"/>
    </xf>
    <xf numFmtId="0" fontId="15" fillId="0" borderId="27" xfId="1" applyFont="1" applyBorder="1" applyAlignment="1" applyProtection="1">
      <alignment vertical="top" wrapText="1"/>
      <protection locked="0" hidden="1"/>
    </xf>
    <xf numFmtId="0" fontId="15" fillId="0" borderId="28" xfId="1" applyFont="1" applyBorder="1" applyAlignment="1" applyProtection="1">
      <alignment vertical="top" wrapText="1"/>
      <protection locked="0" hidden="1"/>
    </xf>
    <xf numFmtId="0" fontId="15" fillId="0" borderId="29" xfId="1" applyFont="1" applyBorder="1" applyAlignment="1" applyProtection="1">
      <alignment vertical="top" wrapText="1"/>
      <protection locked="0" hidden="1"/>
    </xf>
    <xf numFmtId="0" fontId="53" fillId="0" borderId="5" xfId="1" applyFont="1" applyBorder="1" applyProtection="1">
      <protection locked="0" hidden="1"/>
    </xf>
    <xf numFmtId="0" fontId="15" fillId="0" borderId="3" xfId="1" applyFont="1" applyBorder="1" applyAlignment="1" applyProtection="1">
      <alignment horizontal="left"/>
      <protection locked="0" hidden="1"/>
    </xf>
    <xf numFmtId="0" fontId="15" fillId="0" borderId="4" xfId="1" applyFont="1" applyBorder="1" applyAlignment="1" applyProtection="1">
      <alignment horizontal="left"/>
      <protection locked="0" hidden="1"/>
    </xf>
    <xf numFmtId="0" fontId="15" fillId="0" borderId="5" xfId="1" applyFont="1" applyBorder="1" applyAlignment="1" applyProtection="1">
      <alignment horizontal="left"/>
      <protection locked="0" hidden="1"/>
    </xf>
    <xf numFmtId="0" fontId="15" fillId="0" borderId="34" xfId="1" applyFont="1" applyBorder="1" applyAlignment="1" applyProtection="1">
      <alignment horizontal="left" vertical="top"/>
      <protection locked="0" hidden="1"/>
    </xf>
    <xf numFmtId="0" fontId="46" fillId="0" borderId="0" xfId="1" applyFont="1" applyAlignment="1" applyProtection="1">
      <alignment vertical="top" wrapText="1"/>
      <protection locked="0" hidden="1"/>
    </xf>
    <xf numFmtId="0" fontId="46" fillId="0" borderId="34" xfId="1" applyFont="1" applyBorder="1" applyAlignment="1" applyProtection="1">
      <alignment vertical="top" wrapText="1"/>
      <protection locked="0" hidden="1"/>
    </xf>
    <xf numFmtId="0" fontId="49" fillId="0" borderId="25" xfId="1" applyFont="1" applyBorder="1" applyAlignment="1" applyProtection="1">
      <alignment horizontal="left" vertical="top"/>
      <protection locked="0" hidden="1"/>
    </xf>
    <xf numFmtId="0" fontId="46" fillId="0" borderId="25" xfId="1" applyFont="1" applyBorder="1" applyAlignment="1" applyProtection="1">
      <alignment vertical="top" wrapText="1"/>
      <protection locked="0" hidden="1"/>
    </xf>
    <xf numFmtId="0" fontId="15" fillId="0" borderId="33" xfId="1" applyFont="1" applyBorder="1" applyAlignment="1" applyProtection="1">
      <alignment vertical="top" wrapText="1"/>
      <protection locked="0" hidden="1"/>
    </xf>
    <xf numFmtId="0" fontId="15" fillId="0" borderId="34" xfId="1" applyFont="1" applyBorder="1" applyAlignment="1" applyProtection="1">
      <alignment vertical="top" wrapText="1"/>
      <protection locked="0" hidden="1"/>
    </xf>
    <xf numFmtId="0" fontId="46" fillId="0" borderId="0" xfId="1" applyFont="1" applyAlignment="1" applyProtection="1">
      <alignment horizontal="left" vertical="top"/>
      <protection locked="0" hidden="1"/>
    </xf>
    <xf numFmtId="0" fontId="15" fillId="0" borderId="25" xfId="1" applyFont="1" applyBorder="1" applyAlignment="1" applyProtection="1">
      <alignment vertical="top" wrapText="1"/>
      <protection locked="0" hidden="1"/>
    </xf>
    <xf numFmtId="0" fontId="15" fillId="0" borderId="26" xfId="1" applyFont="1" applyBorder="1" applyAlignment="1" applyProtection="1">
      <alignment vertical="top" wrapText="1"/>
      <protection locked="0" hidden="1"/>
    </xf>
    <xf numFmtId="0" fontId="47" fillId="0" borderId="8" xfId="1" applyFont="1" applyBorder="1" applyAlignment="1" applyProtection="1">
      <alignment vertical="center" wrapText="1"/>
      <protection locked="0" hidden="1"/>
    </xf>
    <xf numFmtId="3" fontId="15" fillId="0" borderId="8" xfId="1" applyNumberFormat="1" applyFont="1" applyBorder="1" applyAlignment="1" applyProtection="1">
      <alignment vertical="center" wrapText="1"/>
      <protection locked="0" hidden="1"/>
    </xf>
    <xf numFmtId="0" fontId="49" fillId="0" borderId="0" xfId="1" applyFont="1" applyAlignment="1" applyProtection="1">
      <alignment horizontal="left" vertical="top" wrapText="1"/>
      <protection locked="0" hidden="1"/>
    </xf>
    <xf numFmtId="0" fontId="45" fillId="0" borderId="0" xfId="1" applyFont="1" applyAlignment="1" applyProtection="1">
      <alignment horizontal="left" vertical="top"/>
      <protection locked="0" hidden="1"/>
    </xf>
    <xf numFmtId="0" fontId="53" fillId="0" borderId="0" xfId="1" applyFont="1" applyAlignment="1" applyProtection="1">
      <alignment horizontal="center" vertical="top"/>
      <protection locked="0" hidden="1"/>
    </xf>
    <xf numFmtId="0" fontId="47" fillId="0" borderId="0" xfId="1" applyFont="1" applyAlignment="1" applyProtection="1">
      <alignment horizontal="center" vertical="top"/>
      <protection locked="0" hidden="1"/>
    </xf>
    <xf numFmtId="0" fontId="45" fillId="0" borderId="0" xfId="1" applyFont="1" applyProtection="1">
      <protection locked="0" hidden="1"/>
    </xf>
    <xf numFmtId="0" fontId="18" fillId="0" borderId="0" xfId="1" applyFont="1" applyProtection="1">
      <protection locked="0" hidden="1"/>
    </xf>
    <xf numFmtId="0" fontId="47" fillId="0" borderId="40" xfId="1" applyFont="1" applyBorder="1" applyProtection="1">
      <protection locked="0" hidden="1"/>
    </xf>
    <xf numFmtId="0" fontId="52" fillId="0" borderId="0" xfId="1" applyFont="1" applyProtection="1">
      <protection hidden="1"/>
    </xf>
    <xf numFmtId="0" fontId="65" fillId="0" borderId="0" xfId="1" applyFont="1" applyProtection="1">
      <protection hidden="1"/>
    </xf>
    <xf numFmtId="0" fontId="65" fillId="5" borderId="0" xfId="1" applyFont="1" applyFill="1" applyAlignment="1" applyProtection="1">
      <alignment horizontal="center" vertical="center"/>
      <protection locked="0" hidden="1"/>
    </xf>
    <xf numFmtId="0" fontId="45" fillId="0" borderId="0" xfId="1" applyFont="1" applyProtection="1">
      <protection hidden="1"/>
    </xf>
    <xf numFmtId="4" fontId="15" fillId="0" borderId="0" xfId="1" applyNumberFormat="1" applyFont="1" applyProtection="1">
      <protection hidden="1"/>
    </xf>
    <xf numFmtId="1" fontId="15" fillId="0" borderId="0" xfId="1" applyNumberFormat="1" applyFont="1" applyProtection="1">
      <protection hidden="1"/>
    </xf>
    <xf numFmtId="0" fontId="47" fillId="0" borderId="0" xfId="1" applyFont="1" applyAlignment="1" applyProtection="1">
      <alignment horizontal="center"/>
      <protection hidden="1"/>
    </xf>
    <xf numFmtId="0" fontId="53" fillId="0" borderId="0" xfId="1" applyFont="1" applyAlignment="1" applyProtection="1">
      <alignment horizontal="center" wrapText="1"/>
      <protection hidden="1"/>
    </xf>
    <xf numFmtId="0" fontId="53" fillId="0" borderId="0" xfId="1" applyFont="1" applyProtection="1">
      <protection hidden="1"/>
    </xf>
    <xf numFmtId="0" fontId="53" fillId="0" borderId="0" xfId="1" applyFont="1" applyAlignment="1" applyProtection="1">
      <alignment horizontal="center"/>
      <protection hidden="1"/>
    </xf>
    <xf numFmtId="4" fontId="53" fillId="0" borderId="0" xfId="1" applyNumberFormat="1" applyFont="1" applyAlignment="1" applyProtection="1">
      <alignment horizontal="center"/>
      <protection hidden="1"/>
    </xf>
    <xf numFmtId="4" fontId="53" fillId="0" borderId="0" xfId="1" applyNumberFormat="1" applyFont="1" applyProtection="1">
      <protection hidden="1"/>
    </xf>
    <xf numFmtId="0" fontId="15" fillId="0" borderId="0" xfId="9" applyFont="1" applyAlignment="1" applyProtection="1">
      <alignment horizontal="right"/>
      <protection hidden="1"/>
    </xf>
    <xf numFmtId="0" fontId="45" fillId="0" borderId="0" xfId="1" applyFont="1" applyAlignment="1" applyProtection="1">
      <alignment horizontal="right" wrapText="1"/>
      <protection hidden="1"/>
    </xf>
    <xf numFmtId="4" fontId="45" fillId="0" borderId="4" xfId="1" applyNumberFormat="1" applyFont="1" applyBorder="1" applyProtection="1">
      <protection hidden="1"/>
    </xf>
    <xf numFmtId="0" fontId="45" fillId="0" borderId="4" xfId="1" applyFont="1" applyBorder="1" applyProtection="1">
      <protection hidden="1"/>
    </xf>
    <xf numFmtId="2" fontId="45" fillId="0" borderId="4" xfId="1" applyNumberFormat="1" applyFont="1" applyBorder="1" applyProtection="1">
      <protection hidden="1"/>
    </xf>
    <xf numFmtId="4" fontId="15" fillId="0" borderId="4" xfId="1" applyNumberFormat="1" applyFont="1" applyBorder="1" applyProtection="1">
      <protection hidden="1"/>
    </xf>
    <xf numFmtId="4" fontId="45" fillId="0" borderId="4" xfId="1" applyNumberFormat="1" applyFont="1" applyBorder="1" applyAlignment="1" applyProtection="1">
      <alignment horizontal="right" wrapText="1"/>
      <protection hidden="1"/>
    </xf>
    <xf numFmtId="4" fontId="45" fillId="0" borderId="5" xfId="1" applyNumberFormat="1" applyFont="1" applyBorder="1" applyProtection="1">
      <protection hidden="1"/>
    </xf>
    <xf numFmtId="0" fontId="45" fillId="0" borderId="0" xfId="1" applyFont="1" applyAlignment="1" applyProtection="1">
      <alignment wrapText="1"/>
      <protection hidden="1"/>
    </xf>
    <xf numFmtId="0" fontId="68" fillId="0" borderId="0" xfId="10" applyNumberFormat="1" applyFont="1" applyFill="1" applyBorder="1" applyAlignment="1" applyProtection="1">
      <alignment wrapText="1"/>
      <protection hidden="1"/>
    </xf>
    <xf numFmtId="2" fontId="45" fillId="0" borderId="0" xfId="1" applyNumberFormat="1" applyFont="1" applyProtection="1">
      <protection hidden="1"/>
    </xf>
    <xf numFmtId="0" fontId="15" fillId="4" borderId="0" xfId="1" applyFont="1" applyFill="1" applyProtection="1">
      <protection hidden="1"/>
    </xf>
    <xf numFmtId="4" fontId="45" fillId="0" borderId="0" xfId="1" applyNumberFormat="1" applyFont="1" applyProtection="1">
      <protection hidden="1"/>
    </xf>
    <xf numFmtId="4" fontId="45" fillId="0" borderId="0" xfId="1" applyNumberFormat="1" applyFont="1" applyAlignment="1" applyProtection="1">
      <alignment horizontal="right" wrapText="1"/>
      <protection hidden="1"/>
    </xf>
    <xf numFmtId="49" fontId="15" fillId="0" borderId="0" xfId="1" applyNumberFormat="1" applyFont="1" applyAlignment="1" applyProtection="1">
      <alignment horizontal="right"/>
      <protection hidden="1"/>
    </xf>
    <xf numFmtId="2" fontId="15" fillId="0" borderId="0" xfId="1" applyNumberFormat="1" applyFont="1" applyAlignment="1" applyProtection="1">
      <alignment horizontal="right"/>
      <protection hidden="1"/>
    </xf>
    <xf numFmtId="2" fontId="15" fillId="0" borderId="0" xfId="1" applyNumberFormat="1" applyFont="1" applyProtection="1">
      <protection hidden="1"/>
    </xf>
    <xf numFmtId="4" fontId="15" fillId="0" borderId="0" xfId="1" applyNumberFormat="1" applyFont="1" applyAlignment="1" applyProtection="1">
      <alignment horizontal="right"/>
      <protection hidden="1"/>
    </xf>
    <xf numFmtId="0" fontId="15" fillId="0" borderId="0" xfId="1" applyFont="1" applyAlignment="1" applyProtection="1">
      <alignment horizontal="right"/>
      <protection hidden="1"/>
    </xf>
    <xf numFmtId="0" fontId="15" fillId="0" borderId="0" xfId="9" applyFont="1" applyProtection="1">
      <protection hidden="1"/>
    </xf>
    <xf numFmtId="4" fontId="45" fillId="0" borderId="3" xfId="1" applyNumberFormat="1" applyFont="1" applyBorder="1" applyProtection="1">
      <protection hidden="1"/>
    </xf>
    <xf numFmtId="4" fontId="15" fillId="0" borderId="5" xfId="1" applyNumberFormat="1" applyFont="1" applyBorder="1" applyProtection="1">
      <protection hidden="1"/>
    </xf>
    <xf numFmtId="0" fontId="52" fillId="12" borderId="42" xfId="1" applyFont="1" applyFill="1" applyBorder="1" applyProtection="1">
      <protection hidden="1"/>
    </xf>
    <xf numFmtId="0" fontId="15" fillId="0" borderId="42" xfId="1" applyFont="1" applyBorder="1" applyProtection="1">
      <protection hidden="1"/>
    </xf>
    <xf numFmtId="0" fontId="15" fillId="0" borderId="43" xfId="1" applyFont="1" applyBorder="1" applyProtection="1">
      <protection hidden="1"/>
    </xf>
    <xf numFmtId="0" fontId="15" fillId="0" borderId="0" xfId="1" applyFont="1" applyAlignment="1" applyProtection="1">
      <alignment wrapText="1"/>
      <protection hidden="1"/>
    </xf>
    <xf numFmtId="2" fontId="45" fillId="0" borderId="0" xfId="1" applyNumberFormat="1" applyFont="1" applyAlignment="1" applyProtection="1">
      <alignment horizontal="right" wrapText="1"/>
      <protection hidden="1"/>
    </xf>
    <xf numFmtId="1" fontId="45" fillId="0" borderId="0" xfId="1" applyNumberFormat="1" applyFont="1" applyProtection="1">
      <protection hidden="1"/>
    </xf>
    <xf numFmtId="49" fontId="45" fillId="0" borderId="0" xfId="1" applyNumberFormat="1" applyFont="1" applyAlignment="1" applyProtection="1">
      <alignment horizontal="right"/>
      <protection hidden="1"/>
    </xf>
    <xf numFmtId="2" fontId="45" fillId="0" borderId="0" xfId="1" applyNumberFormat="1" applyFont="1" applyAlignment="1" applyProtection="1">
      <alignment horizontal="right"/>
      <protection hidden="1"/>
    </xf>
    <xf numFmtId="4" fontId="45" fillId="0" borderId="0" xfId="1" applyNumberFormat="1" applyFont="1" applyAlignment="1" applyProtection="1">
      <alignment horizontal="right"/>
      <protection hidden="1"/>
    </xf>
    <xf numFmtId="0" fontId="45" fillId="0" borderId="0" xfId="1" applyFont="1" applyAlignment="1" applyProtection="1">
      <alignment horizontal="right"/>
      <protection hidden="1"/>
    </xf>
    <xf numFmtId="4" fontId="15" fillId="0" borderId="0" xfId="1" applyNumberFormat="1" applyFont="1" applyAlignment="1" applyProtection="1">
      <alignment wrapText="1"/>
      <protection hidden="1"/>
    </xf>
    <xf numFmtId="4" fontId="15" fillId="0" borderId="0" xfId="1" applyNumberFormat="1" applyFont="1" applyAlignment="1" applyProtection="1">
      <alignment horizontal="right" wrapText="1"/>
      <protection hidden="1"/>
    </xf>
    <xf numFmtId="0" fontId="69" fillId="0" borderId="0" xfId="9" applyFont="1" applyProtection="1">
      <protection hidden="1"/>
    </xf>
    <xf numFmtId="0" fontId="52" fillId="12" borderId="44" xfId="1" applyFont="1" applyFill="1" applyBorder="1" applyProtection="1">
      <protection hidden="1"/>
    </xf>
    <xf numFmtId="0" fontId="15" fillId="0" borderId="44" xfId="1" applyFont="1" applyBorder="1" applyProtection="1">
      <protection hidden="1"/>
    </xf>
    <xf numFmtId="0" fontId="15" fillId="0" borderId="45" xfId="1" applyFont="1" applyBorder="1" applyProtection="1">
      <protection hidden="1"/>
    </xf>
    <xf numFmtId="0" fontId="52" fillId="12" borderId="46" xfId="1" applyFont="1" applyFill="1" applyBorder="1" applyProtection="1">
      <protection hidden="1"/>
    </xf>
    <xf numFmtId="0" fontId="52" fillId="12" borderId="47" xfId="1" applyFont="1" applyFill="1" applyBorder="1" applyProtection="1">
      <protection hidden="1"/>
    </xf>
    <xf numFmtId="2" fontId="45" fillId="0" borderId="47" xfId="1" applyNumberFormat="1" applyFont="1" applyBorder="1" applyProtection="1">
      <protection hidden="1"/>
    </xf>
    <xf numFmtId="0" fontId="15" fillId="0" borderId="48" xfId="1" applyFont="1" applyBorder="1" applyProtection="1">
      <protection hidden="1"/>
    </xf>
    <xf numFmtId="2" fontId="15" fillId="0" borderId="47" xfId="1" applyNumberFormat="1" applyFont="1" applyBorder="1" applyProtection="1">
      <protection hidden="1"/>
    </xf>
    <xf numFmtId="0" fontId="15" fillId="0" borderId="47" xfId="1" applyFont="1" applyBorder="1" applyProtection="1">
      <protection hidden="1"/>
    </xf>
    <xf numFmtId="0" fontId="15" fillId="0" borderId="46" xfId="1" applyFont="1" applyBorder="1" applyProtection="1">
      <protection hidden="1"/>
    </xf>
    <xf numFmtId="2" fontId="45" fillId="0" borderId="0" xfId="1" applyNumberFormat="1" applyFont="1" applyAlignment="1" applyProtection="1">
      <alignment wrapText="1"/>
      <protection hidden="1"/>
    </xf>
    <xf numFmtId="0" fontId="68" fillId="0" borderId="0" xfId="9" applyFont="1" applyProtection="1">
      <protection hidden="1"/>
    </xf>
    <xf numFmtId="0" fontId="47" fillId="0" borderId="3" xfId="1" applyFont="1" applyBorder="1" applyProtection="1">
      <protection hidden="1"/>
    </xf>
    <xf numFmtId="0" fontId="47" fillId="0" borderId="4" xfId="1" applyFont="1" applyBorder="1" applyProtection="1">
      <protection hidden="1"/>
    </xf>
    <xf numFmtId="0" fontId="47" fillId="0" borderId="5" xfId="1" applyFont="1" applyBorder="1" applyProtection="1">
      <protection hidden="1"/>
    </xf>
    <xf numFmtId="0" fontId="47" fillId="0" borderId="0" xfId="1" applyFont="1" applyProtection="1">
      <protection hidden="1"/>
    </xf>
    <xf numFmtId="49" fontId="47" fillId="0" borderId="6" xfId="1" applyNumberFormat="1" applyFont="1" applyBorder="1" applyAlignment="1" applyProtection="1">
      <alignment horizontal="center"/>
      <protection hidden="1"/>
    </xf>
    <xf numFmtId="0" fontId="47" fillId="0" borderId="1" xfId="11" applyFont="1" applyFill="1" applyProtection="1">
      <protection hidden="1"/>
    </xf>
    <xf numFmtId="0" fontId="72" fillId="0" borderId="0" xfId="1" applyFont="1" applyAlignment="1">
      <alignment horizontal="left" vertical="center"/>
    </xf>
    <xf numFmtId="1" fontId="47" fillId="0" borderId="0" xfId="1" applyNumberFormat="1" applyFont="1" applyProtection="1">
      <protection hidden="1"/>
    </xf>
    <xf numFmtId="1" fontId="47" fillId="0" borderId="1" xfId="11" applyNumberFormat="1" applyFont="1" applyFill="1" applyProtection="1">
      <protection hidden="1"/>
    </xf>
    <xf numFmtId="1" fontId="47" fillId="13" borderId="1" xfId="11" applyNumberFormat="1" applyFont="1" applyFill="1" applyProtection="1">
      <protection hidden="1"/>
    </xf>
    <xf numFmtId="1" fontId="47" fillId="13" borderId="0" xfId="1" applyNumberFormat="1" applyFont="1" applyFill="1" applyProtection="1">
      <protection hidden="1"/>
    </xf>
    <xf numFmtId="1" fontId="47" fillId="0" borderId="1" xfId="11" applyNumberFormat="1" applyFont="1" applyFill="1" applyAlignment="1" applyProtection="1">
      <protection hidden="1"/>
    </xf>
    <xf numFmtId="0" fontId="47" fillId="0" borderId="0" xfId="1" applyFont="1" applyAlignment="1" applyProtection="1">
      <alignment horizontal="left"/>
      <protection hidden="1"/>
    </xf>
    <xf numFmtId="0" fontId="47" fillId="0" borderId="0" xfId="1" applyFont="1" applyAlignment="1" applyProtection="1">
      <alignment wrapText="1"/>
      <protection hidden="1"/>
    </xf>
    <xf numFmtId="1" fontId="47" fillId="0" borderId="0" xfId="1" applyNumberFormat="1" applyFont="1" applyAlignment="1" applyProtection="1">
      <alignment horizontal="center"/>
      <protection hidden="1"/>
    </xf>
    <xf numFmtId="0" fontId="53" fillId="0" borderId="0" xfId="1" applyFont="1" applyAlignment="1" applyProtection="1">
      <alignment vertical="center"/>
      <protection hidden="1"/>
    </xf>
    <xf numFmtId="1" fontId="47" fillId="0" borderId="0" xfId="1" applyNumberFormat="1" applyFont="1" applyAlignment="1" applyProtection="1">
      <alignment wrapText="1"/>
      <protection hidden="1"/>
    </xf>
    <xf numFmtId="1" fontId="47" fillId="0" borderId="0" xfId="1" applyNumberFormat="1" applyFont="1" applyAlignment="1" applyProtection="1">
      <alignment horizontal="right"/>
      <protection hidden="1"/>
    </xf>
    <xf numFmtId="49" fontId="73" fillId="0" borderId="0" xfId="5" applyNumberFormat="1" applyFont="1" applyProtection="1">
      <protection hidden="1"/>
    </xf>
    <xf numFmtId="0" fontId="73" fillId="0" borderId="0" xfId="5" applyFont="1" applyProtection="1">
      <protection hidden="1"/>
    </xf>
    <xf numFmtId="49" fontId="73" fillId="0" borderId="0" xfId="5" quotePrefix="1" applyNumberFormat="1" applyFont="1" applyAlignment="1" applyProtection="1">
      <alignment wrapText="1"/>
      <protection hidden="1"/>
    </xf>
    <xf numFmtId="0" fontId="73" fillId="0" borderId="0" xfId="5" quotePrefix="1" applyFont="1" applyProtection="1">
      <protection hidden="1"/>
    </xf>
    <xf numFmtId="2" fontId="28" fillId="15" borderId="6" xfId="4" applyNumberFormat="1" applyFont="1" applyFill="1" applyBorder="1" applyAlignment="1" applyProtection="1">
      <alignment horizontal="center"/>
      <protection hidden="1"/>
    </xf>
    <xf numFmtId="2" fontId="28" fillId="16" borderId="3" xfId="4" applyNumberFormat="1" applyFont="1" applyFill="1" applyBorder="1" applyProtection="1">
      <protection hidden="1"/>
    </xf>
    <xf numFmtId="2" fontId="28" fillId="17" borderId="3" xfId="4" applyNumberFormat="1" applyFont="1" applyFill="1" applyBorder="1" applyProtection="1">
      <protection hidden="1"/>
    </xf>
    <xf numFmtId="49" fontId="73" fillId="0" borderId="0" xfId="5" quotePrefix="1" applyNumberFormat="1" applyFont="1" applyProtection="1">
      <protection hidden="1"/>
    </xf>
    <xf numFmtId="49" fontId="75" fillId="18" borderId="49" xfId="5" applyNumberFormat="1" applyFont="1" applyFill="1" applyBorder="1" applyAlignment="1" applyProtection="1">
      <alignment horizontal="left"/>
      <protection hidden="1"/>
    </xf>
    <xf numFmtId="0" fontId="75" fillId="18" borderId="12" xfId="5" applyFont="1" applyFill="1" applyBorder="1" applyProtection="1">
      <protection hidden="1"/>
    </xf>
    <xf numFmtId="2" fontId="76" fillId="18" borderId="6" xfId="5" applyNumberFormat="1" applyFont="1" applyFill="1" applyBorder="1" applyProtection="1">
      <protection hidden="1"/>
    </xf>
    <xf numFmtId="2" fontId="76" fillId="16" borderId="3" xfId="5" applyNumberFormat="1" applyFont="1" applyFill="1" applyBorder="1" applyProtection="1">
      <protection hidden="1"/>
    </xf>
    <xf numFmtId="2" fontId="76" fillId="17" borderId="3" xfId="5" applyNumberFormat="1" applyFont="1" applyFill="1" applyBorder="1" applyProtection="1">
      <protection hidden="1"/>
    </xf>
    <xf numFmtId="49" fontId="77" fillId="15" borderId="6" xfId="5" quotePrefix="1" applyNumberFormat="1" applyFont="1" applyFill="1" applyBorder="1" applyProtection="1">
      <protection hidden="1"/>
    </xf>
    <xf numFmtId="0" fontId="73" fillId="15" borderId="6" xfId="5" applyFont="1" applyFill="1" applyBorder="1" applyProtection="1">
      <protection hidden="1"/>
    </xf>
    <xf numFmtId="0" fontId="77" fillId="15" borderId="6" xfId="5" quotePrefix="1" applyFont="1" applyFill="1" applyBorder="1" applyProtection="1">
      <protection hidden="1"/>
    </xf>
    <xf numFmtId="2" fontId="78" fillId="15" borderId="50" xfId="5" applyNumberFormat="1" applyFont="1" applyFill="1" applyBorder="1" applyProtection="1">
      <protection hidden="1"/>
    </xf>
    <xf numFmtId="2" fontId="78" fillId="16" borderId="50" xfId="5" applyNumberFormat="1" applyFont="1" applyFill="1" applyBorder="1" applyProtection="1">
      <protection hidden="1"/>
    </xf>
    <xf numFmtId="2" fontId="78" fillId="17" borderId="50" xfId="5" applyNumberFormat="1" applyFont="1" applyFill="1" applyBorder="1" applyProtection="1">
      <protection hidden="1"/>
    </xf>
    <xf numFmtId="49" fontId="73" fillId="0" borderId="22" xfId="5" quotePrefix="1" applyNumberFormat="1" applyFont="1" applyBorder="1" applyProtection="1">
      <protection hidden="1"/>
    </xf>
    <xf numFmtId="0" fontId="79" fillId="0" borderId="0" xfId="12" quotePrefix="1" applyFont="1" applyProtection="1">
      <protection hidden="1"/>
    </xf>
    <xf numFmtId="2" fontId="79" fillId="0" borderId="0" xfId="5" applyNumberFormat="1" applyFont="1" applyProtection="1">
      <protection hidden="1"/>
    </xf>
    <xf numFmtId="2" fontId="79" fillId="16" borderId="0" xfId="5" applyNumberFormat="1" applyFont="1" applyFill="1" applyProtection="1">
      <protection hidden="1"/>
    </xf>
    <xf numFmtId="2" fontId="79" fillId="17" borderId="0" xfId="5" applyNumberFormat="1" applyFont="1" applyFill="1" applyProtection="1">
      <protection hidden="1"/>
    </xf>
    <xf numFmtId="2" fontId="73" fillId="0" borderId="0" xfId="5" applyNumberFormat="1" applyFont="1" applyProtection="1">
      <protection hidden="1"/>
    </xf>
    <xf numFmtId="2" fontId="73" fillId="16" borderId="0" xfId="5" applyNumberFormat="1" applyFont="1" applyFill="1" applyProtection="1">
      <protection hidden="1"/>
    </xf>
    <xf numFmtId="2" fontId="73" fillId="17" borderId="0" xfId="5" applyNumberFormat="1" applyFont="1" applyFill="1" applyProtection="1">
      <protection hidden="1"/>
    </xf>
    <xf numFmtId="49" fontId="73" fillId="0" borderId="22" xfId="5" applyNumberFormat="1" applyFont="1" applyBorder="1" applyProtection="1">
      <protection hidden="1"/>
    </xf>
    <xf numFmtId="2" fontId="73" fillId="0" borderId="51" xfId="5" applyNumberFormat="1" applyFont="1" applyBorder="1" applyProtection="1">
      <protection hidden="1"/>
    </xf>
    <xf numFmtId="2" fontId="73" fillId="16" borderId="51" xfId="5" applyNumberFormat="1" applyFont="1" applyFill="1" applyBorder="1" applyProtection="1">
      <protection hidden="1"/>
    </xf>
    <xf numFmtId="2" fontId="73" fillId="17" borderId="51" xfId="5" applyNumberFormat="1" applyFont="1" applyFill="1" applyBorder="1" applyProtection="1">
      <protection hidden="1"/>
    </xf>
    <xf numFmtId="2" fontId="78" fillId="16" borderId="52" xfId="5" applyNumberFormat="1" applyFont="1" applyFill="1" applyBorder="1" applyProtection="1">
      <protection hidden="1"/>
    </xf>
    <xf numFmtId="2" fontId="78" fillId="17" borderId="52" xfId="5" applyNumberFormat="1" applyFont="1" applyFill="1" applyBorder="1" applyProtection="1">
      <protection hidden="1"/>
    </xf>
    <xf numFmtId="49" fontId="21" fillId="0" borderId="0" xfId="1" applyNumberFormat="1" applyFont="1" applyProtection="1">
      <protection hidden="1"/>
    </xf>
    <xf numFmtId="49" fontId="73" fillId="0" borderId="53" xfId="5" quotePrefix="1" applyNumberFormat="1" applyFont="1" applyBorder="1" applyProtection="1">
      <protection hidden="1"/>
    </xf>
    <xf numFmtId="0" fontId="73" fillId="0" borderId="51" xfId="5" quotePrefix="1" applyFont="1" applyBorder="1" applyProtection="1">
      <protection hidden="1"/>
    </xf>
    <xf numFmtId="49" fontId="77" fillId="0" borderId="0" xfId="5" applyNumberFormat="1" applyFont="1" applyProtection="1">
      <protection hidden="1"/>
    </xf>
    <xf numFmtId="49" fontId="77" fillId="15" borderId="0" xfId="5" applyNumberFormat="1" applyFont="1" applyFill="1" applyProtection="1">
      <protection hidden="1"/>
    </xf>
    <xf numFmtId="0" fontId="73" fillId="15" borderId="0" xfId="5" applyFont="1" applyFill="1" applyProtection="1">
      <protection hidden="1"/>
    </xf>
    <xf numFmtId="49" fontId="73" fillId="0" borderId="0" xfId="12" applyNumberFormat="1" applyFont="1" applyProtection="1">
      <protection hidden="1"/>
    </xf>
    <xf numFmtId="2" fontId="76" fillId="18" borderId="12" xfId="5" applyNumberFormat="1" applyFont="1" applyFill="1" applyBorder="1" applyProtection="1">
      <protection hidden="1"/>
    </xf>
    <xf numFmtId="2" fontId="76" fillId="16" borderId="7" xfId="5" applyNumberFormat="1" applyFont="1" applyFill="1" applyBorder="1" applyProtection="1">
      <protection hidden="1"/>
    </xf>
    <xf numFmtId="2" fontId="76" fillId="17" borderId="7" xfId="5" applyNumberFormat="1" applyFont="1" applyFill="1" applyBorder="1" applyProtection="1">
      <protection hidden="1"/>
    </xf>
    <xf numFmtId="49" fontId="77" fillId="15" borderId="54" xfId="5" quotePrefix="1" applyNumberFormat="1" applyFont="1" applyFill="1" applyBorder="1" applyProtection="1">
      <protection hidden="1"/>
    </xf>
    <xf numFmtId="0" fontId="73" fillId="15" borderId="50" xfId="5" applyFont="1" applyFill="1" applyBorder="1" applyProtection="1">
      <protection hidden="1"/>
    </xf>
    <xf numFmtId="0" fontId="77" fillId="15" borderId="50" xfId="5" quotePrefix="1" applyFont="1" applyFill="1" applyBorder="1" applyProtection="1">
      <protection hidden="1"/>
    </xf>
    <xf numFmtId="0" fontId="80" fillId="0" borderId="0" xfId="5" applyFont="1" applyProtection="1">
      <protection hidden="1"/>
    </xf>
    <xf numFmtId="49" fontId="73" fillId="19" borderId="22" xfId="5" applyNumberFormat="1" applyFont="1" applyFill="1" applyBorder="1" applyProtection="1">
      <protection hidden="1"/>
    </xf>
    <xf numFmtId="0" fontId="73" fillId="19" borderId="0" xfId="5" quotePrefix="1" applyFont="1" applyFill="1" applyProtection="1">
      <protection hidden="1"/>
    </xf>
    <xf numFmtId="0" fontId="21" fillId="0" borderId="51" xfId="5" applyBorder="1" applyProtection="1">
      <protection hidden="1"/>
    </xf>
    <xf numFmtId="0" fontId="21" fillId="0" borderId="0" xfId="5" applyProtection="1">
      <protection hidden="1"/>
    </xf>
    <xf numFmtId="49" fontId="73" fillId="19" borderId="53" xfId="5" applyNumberFormat="1" applyFont="1" applyFill="1" applyBorder="1" applyProtection="1">
      <protection hidden="1"/>
    </xf>
    <xf numFmtId="49" fontId="73" fillId="0" borderId="30" xfId="5" quotePrefix="1" applyNumberFormat="1" applyFont="1" applyBorder="1" applyProtection="1">
      <protection hidden="1"/>
    </xf>
    <xf numFmtId="0" fontId="73" fillId="0" borderId="8" xfId="5" quotePrefix="1" applyFont="1" applyBorder="1" applyProtection="1">
      <protection hidden="1"/>
    </xf>
    <xf numFmtId="2" fontId="73" fillId="0" borderId="8" xfId="5" applyNumberFormat="1" applyFont="1" applyBorder="1" applyProtection="1">
      <protection hidden="1"/>
    </xf>
    <xf numFmtId="2" fontId="73" fillId="16" borderId="8" xfId="5" applyNumberFormat="1" applyFont="1" applyFill="1" applyBorder="1" applyProtection="1">
      <protection hidden="1"/>
    </xf>
    <xf numFmtId="2" fontId="73" fillId="17" borderId="8" xfId="5" applyNumberFormat="1" applyFont="1" applyFill="1" applyBorder="1" applyProtection="1">
      <protection hidden="1"/>
    </xf>
    <xf numFmtId="2" fontId="76" fillId="16" borderId="12" xfId="5" applyNumberFormat="1" applyFont="1" applyFill="1" applyBorder="1" applyProtection="1">
      <protection hidden="1"/>
    </xf>
    <xf numFmtId="2" fontId="76" fillId="17" borderId="12" xfId="5" applyNumberFormat="1" applyFont="1" applyFill="1" applyBorder="1" applyProtection="1">
      <protection hidden="1"/>
    </xf>
    <xf numFmtId="49" fontId="77" fillId="15" borderId="54" xfId="5" applyNumberFormat="1" applyFont="1" applyFill="1" applyBorder="1" applyProtection="1">
      <protection hidden="1"/>
    </xf>
    <xf numFmtId="49" fontId="79" fillId="0" borderId="0" xfId="5" applyNumberFormat="1" applyFont="1" applyProtection="1">
      <protection hidden="1"/>
    </xf>
    <xf numFmtId="0" fontId="81" fillId="0" borderId="0" xfId="5" applyFont="1" applyProtection="1">
      <protection hidden="1"/>
    </xf>
    <xf numFmtId="49" fontId="1" fillId="19" borderId="0" xfId="1" applyNumberFormat="1" applyFill="1" applyProtection="1">
      <protection hidden="1"/>
    </xf>
    <xf numFmtId="49" fontId="79" fillId="0" borderId="0" xfId="5" quotePrefix="1" applyNumberFormat="1" applyFont="1" applyProtection="1">
      <protection hidden="1"/>
    </xf>
    <xf numFmtId="0" fontId="73" fillId="17" borderId="0" xfId="5" applyFont="1" applyFill="1" applyProtection="1">
      <protection hidden="1"/>
    </xf>
    <xf numFmtId="49" fontId="1" fillId="0" borderId="0" xfId="1" applyNumberFormat="1"/>
    <xf numFmtId="49" fontId="1" fillId="4" borderId="0" xfId="1" applyNumberFormat="1" applyFill="1"/>
    <xf numFmtId="0" fontId="82" fillId="0" borderId="0" xfId="1" applyFont="1"/>
    <xf numFmtId="49" fontId="1" fillId="10" borderId="0" xfId="1" applyNumberFormat="1" applyFill="1"/>
    <xf numFmtId="49" fontId="16" fillId="0" borderId="0" xfId="3" applyNumberFormat="1" applyFont="1" applyProtection="1">
      <protection hidden="1"/>
    </xf>
    <xf numFmtId="49" fontId="17" fillId="0" borderId="0" xfId="3" applyNumberFormat="1" applyFont="1" applyProtection="1">
      <protection hidden="1"/>
    </xf>
    <xf numFmtId="49" fontId="17" fillId="0" borderId="0" xfId="3" applyNumberFormat="1" applyFont="1" applyAlignment="1" applyProtection="1">
      <alignment horizontal="left" vertical="center"/>
      <protection hidden="1"/>
    </xf>
    <xf numFmtId="0" fontId="83" fillId="0" borderId="0" xfId="1" applyFont="1"/>
    <xf numFmtId="0" fontId="52" fillId="0" borderId="0" xfId="9" applyFont="1" applyAlignment="1">
      <alignment horizontal="right"/>
    </xf>
    <xf numFmtId="0" fontId="52" fillId="0" borderId="0" xfId="9" applyFont="1"/>
    <xf numFmtId="0" fontId="52" fillId="0" borderId="0" xfId="1" applyFont="1"/>
    <xf numFmtId="0" fontId="9" fillId="0" borderId="0" xfId="13" applyFont="1"/>
    <xf numFmtId="0" fontId="9" fillId="0" borderId="55" xfId="13" applyFont="1" applyBorder="1"/>
    <xf numFmtId="0" fontId="9" fillId="0" borderId="49" xfId="13" applyFont="1" applyBorder="1"/>
    <xf numFmtId="0" fontId="9" fillId="0" borderId="4" xfId="13" applyFont="1" applyBorder="1"/>
    <xf numFmtId="0" fontId="9" fillId="0" borderId="5" xfId="13" applyFont="1" applyBorder="1"/>
    <xf numFmtId="0" fontId="9" fillId="0" borderId="56" xfId="13" applyFont="1" applyBorder="1"/>
    <xf numFmtId="0" fontId="85" fillId="0" borderId="3" xfId="13" applyFont="1" applyBorder="1"/>
    <xf numFmtId="0" fontId="85" fillId="0" borderId="4" xfId="13" applyFont="1" applyBorder="1"/>
    <xf numFmtId="0" fontId="9" fillId="0" borderId="57" xfId="13" applyFont="1" applyBorder="1"/>
    <xf numFmtId="0" fontId="9" fillId="0" borderId="30" xfId="13" applyFont="1" applyBorder="1"/>
    <xf numFmtId="0" fontId="9" fillId="0" borderId="8" xfId="13" applyFont="1" applyBorder="1"/>
    <xf numFmtId="0" fontId="9" fillId="0" borderId="58" xfId="13" applyFont="1" applyBorder="1"/>
    <xf numFmtId="0" fontId="9" fillId="0" borderId="59" xfId="13" applyFont="1" applyBorder="1"/>
    <xf numFmtId="0" fontId="9" fillId="0" borderId="53" xfId="13" applyFont="1" applyBorder="1"/>
    <xf numFmtId="0" fontId="9" fillId="0" borderId="51" xfId="13" applyFont="1" applyBorder="1"/>
    <xf numFmtId="0" fontId="9" fillId="0" borderId="60" xfId="13" applyFont="1" applyBorder="1"/>
    <xf numFmtId="0" fontId="15" fillId="0" borderId="0" xfId="13" applyFont="1" applyAlignment="1">
      <alignment vertical="top"/>
    </xf>
    <xf numFmtId="0" fontId="85" fillId="0" borderId="0" xfId="13" applyFont="1" applyAlignment="1">
      <alignment vertical="center" wrapText="1"/>
    </xf>
    <xf numFmtId="0" fontId="85" fillId="0" borderId="0" xfId="13" applyFont="1" applyAlignment="1">
      <alignment vertical="center"/>
    </xf>
    <xf numFmtId="49" fontId="87" fillId="0" borderId="0" xfId="13" applyNumberFormat="1" applyFont="1" applyAlignment="1">
      <alignment vertical="center"/>
    </xf>
    <xf numFmtId="0" fontId="85" fillId="0" borderId="0" xfId="13" applyFont="1"/>
    <xf numFmtId="2" fontId="9" fillId="0" borderId="3" xfId="13" applyNumberFormat="1" applyFont="1" applyBorder="1" applyAlignment="1">
      <alignment vertical="center"/>
    </xf>
    <xf numFmtId="2" fontId="9" fillId="0" borderId="4" xfId="13" applyNumberFormat="1" applyFont="1" applyBorder="1" applyAlignment="1">
      <alignment vertical="center"/>
    </xf>
    <xf numFmtId="0" fontId="9" fillId="0" borderId="61" xfId="13" applyFont="1" applyBorder="1"/>
    <xf numFmtId="0" fontId="9" fillId="0" borderId="62" xfId="13" applyFont="1" applyBorder="1"/>
    <xf numFmtId="0" fontId="9" fillId="0" borderId="63" xfId="13" applyFont="1" applyBorder="1"/>
    <xf numFmtId="0" fontId="15" fillId="0" borderId="20" xfId="13" applyFont="1" applyBorder="1" applyAlignment="1">
      <alignment vertical="top"/>
    </xf>
    <xf numFmtId="0" fontId="85" fillId="0" borderId="20" xfId="13" applyFont="1" applyBorder="1" applyAlignment="1">
      <alignment vertical="center" wrapText="1"/>
    </xf>
    <xf numFmtId="0" fontId="85" fillId="0" borderId="20" xfId="13" applyFont="1" applyBorder="1" applyAlignment="1">
      <alignment vertical="center"/>
    </xf>
    <xf numFmtId="49" fontId="87" fillId="0" borderId="20" xfId="13" applyNumberFormat="1" applyFont="1" applyBorder="1" applyAlignment="1">
      <alignment vertical="center"/>
    </xf>
    <xf numFmtId="0" fontId="85" fillId="0" borderId="11" xfId="13" applyFont="1" applyBorder="1"/>
    <xf numFmtId="0" fontId="9" fillId="0" borderId="0" xfId="13" applyFont="1" applyAlignment="1">
      <alignment horizontal="right"/>
    </xf>
    <xf numFmtId="0" fontId="9" fillId="0" borderId="64" xfId="13" applyFont="1" applyBorder="1"/>
    <xf numFmtId="0" fontId="9" fillId="0" borderId="22" xfId="13" applyFont="1" applyBorder="1"/>
    <xf numFmtId="0" fontId="9" fillId="0" borderId="65" xfId="13" applyFont="1" applyBorder="1"/>
    <xf numFmtId="0" fontId="90" fillId="0" borderId="0" xfId="1" applyFont="1" applyProtection="1">
      <protection hidden="1"/>
    </xf>
    <xf numFmtId="0" fontId="91" fillId="0" borderId="0" xfId="1" applyFont="1" applyAlignment="1" applyProtection="1">
      <alignment wrapText="1"/>
      <protection hidden="1"/>
    </xf>
    <xf numFmtId="49" fontId="91" fillId="0" borderId="0" xfId="1" applyNumberFormat="1" applyFont="1" applyAlignment="1" applyProtection="1">
      <alignment horizontal="right"/>
      <protection hidden="1"/>
    </xf>
    <xf numFmtId="2" fontId="92" fillId="0" borderId="0" xfId="1" applyNumberFormat="1" applyFont="1" applyProtection="1">
      <protection hidden="1"/>
    </xf>
    <xf numFmtId="2" fontId="93" fillId="0" borderId="0" xfId="1" applyNumberFormat="1" applyFont="1" applyProtection="1">
      <protection hidden="1"/>
    </xf>
    <xf numFmtId="2" fontId="94" fillId="13" borderId="0" xfId="1" applyNumberFormat="1" applyFont="1" applyFill="1" applyProtection="1">
      <protection hidden="1"/>
    </xf>
    <xf numFmtId="2" fontId="18" fillId="0" borderId="0" xfId="1" applyNumberFormat="1" applyFont="1" applyProtection="1">
      <protection hidden="1"/>
    </xf>
    <xf numFmtId="2" fontId="91" fillId="0" borderId="0" xfId="1" applyNumberFormat="1" applyFont="1" applyProtection="1">
      <protection hidden="1"/>
    </xf>
    <xf numFmtId="0" fontId="18" fillId="0" borderId="0" xfId="1" applyFont="1" applyAlignment="1" applyProtection="1">
      <alignment wrapText="1"/>
      <protection hidden="1"/>
    </xf>
    <xf numFmtId="2" fontId="18" fillId="13" borderId="0" xfId="1" applyNumberFormat="1" applyFont="1" applyFill="1" applyProtection="1">
      <protection hidden="1"/>
    </xf>
    <xf numFmtId="0" fontId="91" fillId="0" borderId="0" xfId="1" applyFont="1" applyProtection="1">
      <protection hidden="1"/>
    </xf>
    <xf numFmtId="2" fontId="92" fillId="10" borderId="0" xfId="1" applyNumberFormat="1" applyFont="1" applyFill="1" applyProtection="1">
      <protection hidden="1"/>
    </xf>
    <xf numFmtId="2" fontId="93" fillId="13" borderId="0" xfId="1" applyNumberFormat="1" applyFont="1" applyFill="1" applyProtection="1">
      <protection hidden="1"/>
    </xf>
    <xf numFmtId="2" fontId="95" fillId="13" borderId="0" xfId="1" applyNumberFormat="1" applyFont="1" applyFill="1" applyProtection="1">
      <protection hidden="1"/>
    </xf>
    <xf numFmtId="4" fontId="93" fillId="0" borderId="0" xfId="1" applyNumberFormat="1" applyFont="1" applyProtection="1">
      <protection hidden="1"/>
    </xf>
    <xf numFmtId="49" fontId="18" fillId="0" borderId="0" xfId="1" applyNumberFormat="1" applyFont="1" applyAlignment="1" applyProtection="1">
      <alignment horizontal="right"/>
      <protection hidden="1"/>
    </xf>
    <xf numFmtId="2" fontId="93" fillId="20" borderId="0" xfId="1" applyNumberFormat="1" applyFont="1" applyFill="1" applyProtection="1">
      <protection hidden="1"/>
    </xf>
    <xf numFmtId="2" fontId="18" fillId="20" borderId="0" xfId="1" applyNumberFormat="1" applyFont="1" applyFill="1" applyProtection="1">
      <protection hidden="1"/>
    </xf>
    <xf numFmtId="0" fontId="18" fillId="4" borderId="0" xfId="1" applyFont="1" applyFill="1" applyProtection="1">
      <protection hidden="1"/>
    </xf>
    <xf numFmtId="2" fontId="92" fillId="20" borderId="0" xfId="1" applyNumberFormat="1" applyFont="1" applyFill="1" applyProtection="1">
      <protection hidden="1"/>
    </xf>
    <xf numFmtId="2" fontId="96" fillId="20" borderId="0" xfId="1" applyNumberFormat="1" applyFont="1" applyFill="1" applyProtection="1">
      <protection hidden="1"/>
    </xf>
    <xf numFmtId="0" fontId="41" fillId="10" borderId="8" xfId="1" applyFont="1" applyFill="1" applyBorder="1" applyAlignment="1" applyProtection="1">
      <alignment horizontal="right"/>
      <protection hidden="1"/>
    </xf>
    <xf numFmtId="0" fontId="41" fillId="10" borderId="15" xfId="1" applyFont="1" applyFill="1" applyBorder="1" applyAlignment="1" applyProtection="1">
      <alignment horizontal="right"/>
      <protection hidden="1"/>
    </xf>
    <xf numFmtId="0" fontId="1" fillId="9" borderId="8" xfId="1" applyFill="1" applyBorder="1" applyProtection="1">
      <protection hidden="1"/>
    </xf>
    <xf numFmtId="0" fontId="1" fillId="9" borderId="9" xfId="1" applyFill="1" applyBorder="1" applyProtection="1">
      <protection hidden="1"/>
    </xf>
    <xf numFmtId="0" fontId="1" fillId="9" borderId="0" xfId="1" applyFill="1" applyProtection="1">
      <protection hidden="1"/>
    </xf>
    <xf numFmtId="0" fontId="1" fillId="9" borderId="16" xfId="1" applyFill="1" applyBorder="1" applyProtection="1">
      <protection hidden="1"/>
    </xf>
    <xf numFmtId="0" fontId="1" fillId="9" borderId="15" xfId="1" applyFill="1" applyBorder="1" applyProtection="1">
      <protection hidden="1"/>
    </xf>
    <xf numFmtId="0" fontId="1" fillId="9" borderId="14" xfId="1" applyFill="1" applyBorder="1" applyProtection="1">
      <protection hidden="1"/>
    </xf>
    <xf numFmtId="2" fontId="1" fillId="0" borderId="8" xfId="1" applyNumberFormat="1" applyBorder="1" applyProtection="1">
      <protection hidden="1"/>
    </xf>
    <xf numFmtId="2" fontId="42" fillId="0" borderId="0" xfId="1" applyNumberFormat="1" applyFont="1" applyProtection="1">
      <protection hidden="1"/>
    </xf>
    <xf numFmtId="49" fontId="98" fillId="8" borderId="0" xfId="1" applyNumberFormat="1" applyFont="1" applyFill="1" applyProtection="1">
      <protection hidden="1"/>
    </xf>
    <xf numFmtId="0" fontId="98" fillId="8" borderId="0" xfId="1" applyFont="1" applyFill="1" applyAlignment="1" applyProtection="1">
      <alignment horizontal="right"/>
      <protection hidden="1"/>
    </xf>
    <xf numFmtId="0" fontId="98" fillId="0" borderId="8" xfId="1" applyFont="1" applyBorder="1" applyAlignment="1" applyProtection="1">
      <alignment horizontal="right"/>
      <protection hidden="1"/>
    </xf>
    <xf numFmtId="0" fontId="98" fillId="0" borderId="0" xfId="1" applyFont="1" applyAlignment="1" applyProtection="1">
      <alignment horizontal="right"/>
      <protection hidden="1"/>
    </xf>
    <xf numFmtId="0" fontId="98" fillId="0" borderId="15" xfId="1" applyFont="1" applyBorder="1" applyAlignment="1" applyProtection="1">
      <alignment horizontal="right"/>
      <protection hidden="1"/>
    </xf>
    <xf numFmtId="49" fontId="98" fillId="0" borderId="11" xfId="1" applyNumberFormat="1" applyFont="1" applyBorder="1" applyProtection="1">
      <protection hidden="1"/>
    </xf>
    <xf numFmtId="49" fontId="98" fillId="0" borderId="7" xfId="1" applyNumberFormat="1" applyFont="1" applyBorder="1" applyProtection="1">
      <protection hidden="1"/>
    </xf>
    <xf numFmtId="0" fontId="47" fillId="0" borderId="66" xfId="1" applyFont="1" applyBorder="1" applyProtection="1">
      <protection hidden="1"/>
    </xf>
    <xf numFmtId="0" fontId="13" fillId="0" borderId="0" xfId="1" applyFont="1" applyAlignment="1" applyProtection="1">
      <alignment horizontal="center"/>
      <protection hidden="1"/>
    </xf>
    <xf numFmtId="49" fontId="47" fillId="0" borderId="0" xfId="1" applyNumberFormat="1" applyFont="1" applyAlignment="1" applyProtection="1">
      <alignment horizontal="center"/>
      <protection hidden="1"/>
    </xf>
    <xf numFmtId="0" fontId="47" fillId="0" borderId="0" xfId="1" applyFont="1" applyAlignment="1" applyProtection="1">
      <alignment horizontal="left" vertical="top"/>
      <protection hidden="1"/>
    </xf>
    <xf numFmtId="0" fontId="47" fillId="0" borderId="67" xfId="1" applyFont="1" applyBorder="1" applyProtection="1">
      <protection hidden="1"/>
    </xf>
    <xf numFmtId="0" fontId="47" fillId="0" borderId="7" xfId="1" applyFont="1" applyBorder="1" applyProtection="1">
      <protection hidden="1"/>
    </xf>
    <xf numFmtId="0" fontId="47" fillId="0" borderId="8" xfId="1" applyFont="1" applyBorder="1" applyProtection="1">
      <protection hidden="1"/>
    </xf>
    <xf numFmtId="0" fontId="47" fillId="0" borderId="9" xfId="1" applyFont="1" applyBorder="1" applyProtection="1">
      <protection hidden="1"/>
    </xf>
    <xf numFmtId="0" fontId="47" fillId="0" borderId="13" xfId="1" applyFont="1" applyBorder="1" applyProtection="1">
      <protection hidden="1"/>
    </xf>
    <xf numFmtId="0" fontId="47" fillId="0" borderId="15" xfId="1" applyFont="1" applyBorder="1" applyProtection="1">
      <protection hidden="1"/>
    </xf>
    <xf numFmtId="0" fontId="47" fillId="0" borderId="14" xfId="1" applyFont="1" applyBorder="1" applyProtection="1">
      <protection hidden="1"/>
    </xf>
    <xf numFmtId="0" fontId="15" fillId="0" borderId="0" xfId="1" applyFont="1" applyAlignment="1" applyProtection="1">
      <alignment horizontal="left" vertical="top"/>
      <protection hidden="1"/>
    </xf>
    <xf numFmtId="0" fontId="45" fillId="0" borderId="0" xfId="1" applyFont="1" applyAlignment="1" applyProtection="1">
      <alignment horizontal="left" vertical="top" wrapText="1"/>
      <protection hidden="1"/>
    </xf>
    <xf numFmtId="0" fontId="42" fillId="0" borderId="0" xfId="1" applyFont="1" applyAlignment="1" applyProtection="1">
      <alignment horizontal="left" vertical="top" wrapText="1"/>
      <protection hidden="1"/>
    </xf>
    <xf numFmtId="0" fontId="1" fillId="0" borderId="0" xfId="1" applyAlignment="1" applyProtection="1">
      <alignment horizontal="left" vertical="top" wrapText="1"/>
      <protection hidden="1"/>
    </xf>
    <xf numFmtId="0" fontId="45" fillId="0" borderId="0" xfId="1" applyFont="1" applyAlignment="1" applyProtection="1">
      <alignment horizontal="left" vertical="top"/>
      <protection hidden="1"/>
    </xf>
    <xf numFmtId="0" fontId="13" fillId="0" borderId="0" xfId="1" applyFont="1" applyAlignment="1" applyProtection="1">
      <alignment horizontal="center" vertical="top" wrapText="1"/>
      <protection hidden="1"/>
    </xf>
    <xf numFmtId="0" fontId="42" fillId="0" borderId="0" xfId="1" applyFont="1" applyAlignment="1" applyProtection="1">
      <alignment horizontal="center" vertical="top" wrapText="1"/>
      <protection hidden="1"/>
    </xf>
    <xf numFmtId="0" fontId="53" fillId="0" borderId="7" xfId="1" applyFont="1" applyBorder="1" applyProtection="1">
      <protection hidden="1"/>
    </xf>
    <xf numFmtId="0" fontId="53" fillId="0" borderId="8" xfId="1" applyFont="1" applyBorder="1" applyProtection="1">
      <protection hidden="1"/>
    </xf>
    <xf numFmtId="0" fontId="53" fillId="0" borderId="9" xfId="1" applyFont="1" applyBorder="1" applyProtection="1">
      <protection hidden="1"/>
    </xf>
    <xf numFmtId="0" fontId="53" fillId="0" borderId="13" xfId="1" applyFont="1" applyBorder="1" applyProtection="1">
      <protection hidden="1"/>
    </xf>
    <xf numFmtId="0" fontId="53" fillId="0" borderId="15" xfId="1" applyFont="1" applyBorder="1" applyProtection="1">
      <protection hidden="1"/>
    </xf>
    <xf numFmtId="0" fontId="53" fillId="0" borderId="14" xfId="1" applyFont="1" applyBorder="1" applyProtection="1">
      <protection hidden="1"/>
    </xf>
    <xf numFmtId="0" fontId="47" fillId="0" borderId="11" xfId="1" applyFont="1" applyBorder="1" applyProtection="1">
      <protection hidden="1"/>
    </xf>
    <xf numFmtId="0" fontId="47" fillId="0" borderId="16" xfId="1" applyFont="1" applyBorder="1" applyProtection="1">
      <protection hidden="1"/>
    </xf>
    <xf numFmtId="0" fontId="53" fillId="0" borderId="3" xfId="1" applyFont="1" applyBorder="1" applyProtection="1">
      <protection hidden="1"/>
    </xf>
    <xf numFmtId="0" fontId="53" fillId="0" borderId="4" xfId="1" applyFont="1" applyBorder="1" applyProtection="1">
      <protection hidden="1"/>
    </xf>
    <xf numFmtId="0" fontId="15" fillId="0" borderId="0" xfId="1" applyFont="1" applyAlignment="1" applyProtection="1">
      <alignment vertical="top"/>
      <protection hidden="1"/>
    </xf>
    <xf numFmtId="0" fontId="9" fillId="0" borderId="7" xfId="3" applyFont="1" applyBorder="1" applyProtection="1">
      <protection hidden="1"/>
    </xf>
    <xf numFmtId="0" fontId="9" fillId="0" borderId="8" xfId="3" applyFont="1" applyBorder="1" applyProtection="1">
      <protection hidden="1"/>
    </xf>
    <xf numFmtId="0" fontId="9" fillId="0" borderId="6" xfId="3" applyFont="1" applyBorder="1" applyAlignment="1" applyProtection="1">
      <alignment vertical="center"/>
      <protection locked="0" hidden="1"/>
    </xf>
    <xf numFmtId="0" fontId="9" fillId="0" borderId="0" xfId="1" applyFont="1" applyAlignment="1" applyProtection="1">
      <alignment horizontal="left" vertical="top" wrapText="1"/>
      <protection hidden="1"/>
    </xf>
    <xf numFmtId="0" fontId="15" fillId="0" borderId="0" xfId="1" applyFont="1" applyAlignment="1" applyProtection="1">
      <alignment horizontal="right" vertical="top" wrapText="1"/>
      <protection locked="0" hidden="1"/>
    </xf>
    <xf numFmtId="0" fontId="15" fillId="0" borderId="0" xfId="1" applyFont="1" applyAlignment="1" applyProtection="1">
      <alignment vertical="top"/>
      <protection locked="0" hidden="1"/>
    </xf>
    <xf numFmtId="0" fontId="53" fillId="0" borderId="11" xfId="1" applyFont="1" applyBorder="1" applyAlignment="1" applyProtection="1">
      <alignment vertical="center"/>
      <protection locked="0" hidden="1"/>
    </xf>
    <xf numFmtId="0" fontId="53" fillId="0" borderId="0" xfId="1" applyFont="1" applyAlignment="1" applyProtection="1">
      <alignment vertical="center"/>
      <protection locked="0" hidden="1"/>
    </xf>
    <xf numFmtId="1" fontId="87" fillId="0" borderId="0" xfId="1" applyNumberFormat="1" applyFont="1" applyProtection="1">
      <protection locked="0" hidden="1"/>
    </xf>
    <xf numFmtId="1" fontId="87" fillId="0" borderId="4" xfId="1" applyNumberFormat="1" applyFont="1" applyBorder="1" applyProtection="1">
      <protection locked="0" hidden="1"/>
    </xf>
    <xf numFmtId="0" fontId="57" fillId="0" borderId="11" xfId="1" applyFont="1" applyBorder="1" applyAlignment="1" applyProtection="1">
      <alignment vertical="center" wrapText="1"/>
      <protection locked="0" hidden="1"/>
    </xf>
    <xf numFmtId="0" fontId="47" fillId="0" borderId="69" xfId="1" applyFont="1" applyBorder="1" applyProtection="1">
      <protection locked="0" hidden="1"/>
    </xf>
    <xf numFmtId="0" fontId="47" fillId="0" borderId="0" xfId="1" applyFont="1" applyAlignment="1" applyProtection="1">
      <alignment horizontal="left"/>
      <protection locked="0" hidden="1"/>
    </xf>
    <xf numFmtId="0" fontId="18" fillId="0" borderId="6" xfId="1" applyFont="1" applyBorder="1" applyAlignment="1" applyProtection="1">
      <alignment horizontal="justify" vertical="justify"/>
      <protection locked="0" hidden="1"/>
    </xf>
    <xf numFmtId="0" fontId="15" fillId="0" borderId="8" xfId="1" applyFont="1" applyBorder="1" applyAlignment="1" applyProtection="1">
      <alignment horizontal="right" vertical="top" wrapText="1"/>
      <protection locked="0" hidden="1"/>
    </xf>
    <xf numFmtId="0" fontId="60" fillId="0" borderId="3" xfId="1" applyFont="1" applyBorder="1" applyProtection="1">
      <protection locked="0" hidden="1"/>
    </xf>
    <xf numFmtId="0" fontId="101" fillId="22" borderId="70" xfId="14" applyFont="1" applyFill="1" applyBorder="1" applyAlignment="1">
      <alignment horizontal="center" vertical="center" wrapText="1"/>
    </xf>
    <xf numFmtId="0" fontId="101" fillId="22" borderId="71" xfId="14" applyFont="1" applyFill="1" applyBorder="1" applyAlignment="1">
      <alignment vertical="center"/>
    </xf>
    <xf numFmtId="0" fontId="102" fillId="22" borderId="71" xfId="14" applyFont="1" applyFill="1" applyBorder="1" applyAlignment="1">
      <alignment horizontal="center" vertical="center" wrapText="1"/>
    </xf>
    <xf numFmtId="0" fontId="103" fillId="0" borderId="0" xfId="15" applyFont="1"/>
    <xf numFmtId="2" fontId="104" fillId="0" borderId="0" xfId="14" applyNumberFormat="1" applyFont="1" applyAlignment="1">
      <alignment horizontal="left" vertical="center"/>
    </xf>
    <xf numFmtId="0" fontId="99" fillId="0" borderId="0" xfId="15" applyAlignment="1">
      <alignment vertical="center"/>
    </xf>
    <xf numFmtId="3" fontId="99" fillId="0" borderId="0" xfId="15" applyNumberFormat="1" applyAlignment="1">
      <alignment vertical="center"/>
    </xf>
    <xf numFmtId="0" fontId="101" fillId="22" borderId="72" xfId="14" applyFont="1" applyFill="1" applyBorder="1" applyAlignment="1">
      <alignment horizontal="center" vertical="center" wrapText="1"/>
    </xf>
    <xf numFmtId="0" fontId="101" fillId="22" borderId="73" xfId="14" applyFont="1" applyFill="1" applyBorder="1" applyAlignment="1">
      <alignment vertical="center"/>
    </xf>
    <xf numFmtId="0" fontId="102" fillId="22" borderId="73" xfId="14" applyFont="1" applyFill="1" applyBorder="1" applyAlignment="1">
      <alignment horizontal="center" vertical="center" wrapText="1"/>
    </xf>
    <xf numFmtId="0" fontId="100" fillId="23" borderId="74" xfId="14" applyFont="1" applyFill="1" applyBorder="1" applyAlignment="1">
      <alignment horizontal="center" vertical="center"/>
    </xf>
    <xf numFmtId="0" fontId="101" fillId="23" borderId="75" xfId="14" applyFont="1" applyFill="1" applyBorder="1" applyAlignment="1">
      <alignment vertical="center"/>
    </xf>
    <xf numFmtId="3" fontId="102" fillId="23" borderId="75" xfId="14" applyNumberFormat="1" applyFont="1" applyFill="1" applyBorder="1" applyAlignment="1">
      <alignment vertical="center" wrapText="1"/>
    </xf>
    <xf numFmtId="0" fontId="100" fillId="22" borderId="74" xfId="14" applyFont="1" applyFill="1" applyBorder="1" applyAlignment="1">
      <alignment horizontal="center" vertical="center"/>
    </xf>
    <xf numFmtId="0" fontId="101" fillId="22" borderId="75" xfId="14" applyFont="1" applyFill="1" applyBorder="1" applyAlignment="1">
      <alignment vertical="center"/>
    </xf>
    <xf numFmtId="3" fontId="102" fillId="21" borderId="75" xfId="14" applyNumberFormat="1" applyFont="1" applyFill="1" applyBorder="1" applyAlignment="1">
      <alignment vertical="center" wrapText="1"/>
    </xf>
    <xf numFmtId="0" fontId="100" fillId="22" borderId="75" xfId="14" applyFont="1" applyFill="1" applyBorder="1" applyAlignment="1">
      <alignment vertical="center"/>
    </xf>
    <xf numFmtId="3" fontId="105" fillId="21" borderId="75" xfId="14" applyNumberFormat="1" applyFont="1" applyFill="1" applyBorder="1" applyAlignment="1">
      <alignment vertical="center" wrapText="1"/>
    </xf>
    <xf numFmtId="0" fontId="100" fillId="22" borderId="75" xfId="14" applyFont="1" applyFill="1" applyBorder="1" applyAlignment="1">
      <alignment vertical="center" wrapText="1"/>
    </xf>
    <xf numFmtId="3" fontId="106" fillId="24" borderId="75" xfId="14" applyNumberFormat="1" applyFont="1" applyFill="1" applyBorder="1" applyAlignment="1">
      <alignment vertical="center" wrapText="1"/>
    </xf>
    <xf numFmtId="0" fontId="102" fillId="23" borderId="75" xfId="14" applyFont="1" applyFill="1" applyBorder="1" applyAlignment="1">
      <alignment vertical="center" wrapText="1"/>
    </xf>
    <xf numFmtId="0" fontId="101" fillId="22" borderId="75" xfId="14" applyFont="1" applyFill="1" applyBorder="1" applyAlignment="1">
      <alignment horizontal="left" vertical="center"/>
    </xf>
    <xf numFmtId="0" fontId="100" fillId="22" borderId="75" xfId="14" applyFont="1" applyFill="1" applyBorder="1" applyAlignment="1">
      <alignment horizontal="left" vertical="center"/>
    </xf>
    <xf numFmtId="3" fontId="101" fillId="4" borderId="75" xfId="14" applyNumberFormat="1" applyFont="1" applyFill="1" applyBorder="1" applyAlignment="1">
      <alignment horizontal="right" vertical="center"/>
    </xf>
    <xf numFmtId="0" fontId="100" fillId="22" borderId="76" xfId="14" applyFont="1" applyFill="1" applyBorder="1" applyAlignment="1">
      <alignment vertical="center"/>
    </xf>
    <xf numFmtId="3" fontId="105" fillId="21" borderId="76" xfId="14" applyNumberFormat="1" applyFont="1" applyFill="1" applyBorder="1" applyAlignment="1">
      <alignment vertical="center" wrapText="1"/>
    </xf>
    <xf numFmtId="0" fontId="101" fillId="22" borderId="77" xfId="14" applyFont="1" applyFill="1" applyBorder="1" applyAlignment="1">
      <alignment horizontal="left" vertical="center"/>
    </xf>
    <xf numFmtId="3" fontId="101" fillId="21" borderId="77" xfId="14" applyNumberFormat="1" applyFont="1" applyFill="1" applyBorder="1" applyAlignment="1">
      <alignment horizontal="right" vertical="center"/>
    </xf>
    <xf numFmtId="0" fontId="104" fillId="0" borderId="0" xfId="14" applyFont="1" applyAlignment="1">
      <alignment vertical="center"/>
    </xf>
    <xf numFmtId="0" fontId="100" fillId="25" borderId="74" xfId="14" applyFont="1" applyFill="1" applyBorder="1" applyAlignment="1">
      <alignment horizontal="center" vertical="center"/>
    </xf>
    <xf numFmtId="0" fontId="100" fillId="25" borderId="75" xfId="14" applyFont="1" applyFill="1" applyBorder="1" applyAlignment="1">
      <alignment vertical="center"/>
    </xf>
    <xf numFmtId="3" fontId="100" fillId="0" borderId="75" xfId="14" applyNumberFormat="1" applyFont="1" applyBorder="1" applyAlignment="1">
      <alignment horizontal="right" vertical="center"/>
    </xf>
    <xf numFmtId="0" fontId="101" fillId="25" borderId="75" xfId="14" applyFont="1" applyFill="1" applyBorder="1" applyAlignment="1">
      <alignment vertical="center"/>
    </xf>
    <xf numFmtId="3" fontId="101" fillId="0" borderId="75" xfId="14" applyNumberFormat="1" applyFont="1" applyBorder="1" applyAlignment="1" applyProtection="1">
      <alignment horizontal="right" vertical="center"/>
      <protection locked="0"/>
    </xf>
    <xf numFmtId="0" fontId="100" fillId="25" borderId="75" xfId="16" applyFont="1" applyFill="1" applyBorder="1" applyAlignment="1">
      <alignment horizontal="left" vertical="center"/>
    </xf>
    <xf numFmtId="3" fontId="100" fillId="0" borderId="75" xfId="14" applyNumberFormat="1" applyFont="1" applyBorder="1" applyAlignment="1" applyProtection="1">
      <alignment horizontal="right" vertical="center"/>
      <protection locked="0"/>
    </xf>
    <xf numFmtId="3" fontId="105" fillId="0" borderId="75" xfId="14" applyNumberFormat="1" applyFont="1" applyBorder="1" applyAlignment="1">
      <alignment horizontal="right" vertical="center" wrapText="1"/>
    </xf>
    <xf numFmtId="0" fontId="101" fillId="25" borderId="75" xfId="16" applyFont="1" applyFill="1" applyBorder="1" applyAlignment="1">
      <alignment horizontal="left" vertical="center"/>
    </xf>
    <xf numFmtId="3" fontId="102" fillId="0" borderId="75" xfId="14" applyNumberFormat="1" applyFont="1" applyBorder="1" applyAlignment="1">
      <alignment horizontal="right" vertical="center" wrapText="1"/>
    </xf>
    <xf numFmtId="3" fontId="105" fillId="26" borderId="75" xfId="14" applyNumberFormat="1" applyFont="1" applyFill="1" applyBorder="1" applyAlignment="1">
      <alignment horizontal="right" vertical="center" wrapText="1"/>
    </xf>
    <xf numFmtId="0" fontId="101" fillId="25" borderId="75" xfId="16" applyFont="1" applyFill="1" applyBorder="1" applyAlignment="1">
      <alignment horizontal="left" vertical="center" wrapText="1"/>
    </xf>
    <xf numFmtId="3" fontId="107" fillId="27" borderId="75" xfId="14" applyNumberFormat="1" applyFont="1" applyFill="1" applyBorder="1" applyAlignment="1">
      <alignment horizontal="right" vertical="center" wrapText="1"/>
    </xf>
    <xf numFmtId="3" fontId="107" fillId="28" borderId="75" xfId="14" applyNumberFormat="1" applyFont="1" applyFill="1" applyBorder="1" applyAlignment="1">
      <alignment horizontal="right" vertical="center" wrapText="1"/>
    </xf>
    <xf numFmtId="3" fontId="101" fillId="0" borderId="75" xfId="14" applyNumberFormat="1" applyFont="1" applyBorder="1" applyAlignment="1">
      <alignment horizontal="right" vertical="center" wrapText="1"/>
    </xf>
    <xf numFmtId="0" fontId="101" fillId="25" borderId="77" xfId="16" applyFont="1" applyFill="1" applyBorder="1" applyAlignment="1">
      <alignment horizontal="left" vertical="center"/>
    </xf>
    <xf numFmtId="0" fontId="101" fillId="25" borderId="0" xfId="16" applyFont="1" applyFill="1" applyAlignment="1">
      <alignment horizontal="left" vertical="center"/>
    </xf>
    <xf numFmtId="3" fontId="107" fillId="27" borderId="0" xfId="14" applyNumberFormat="1" applyFont="1" applyFill="1" applyAlignment="1">
      <alignment horizontal="right" vertical="center" wrapText="1"/>
    </xf>
    <xf numFmtId="0" fontId="100" fillId="0" borderId="0" xfId="14" applyFont="1" applyAlignment="1">
      <alignment horizontal="center" vertical="center"/>
    </xf>
    <xf numFmtId="0" fontId="100" fillId="0" borderId="0" xfId="14" applyFont="1" applyAlignment="1">
      <alignment vertical="center"/>
    </xf>
    <xf numFmtId="0" fontId="100" fillId="0" borderId="0" xfId="14" applyFont="1" applyAlignment="1">
      <alignment horizontal="left" vertical="center" indent="2"/>
    </xf>
    <xf numFmtId="0" fontId="100" fillId="25" borderId="75" xfId="14" applyFont="1" applyFill="1" applyBorder="1" applyAlignment="1">
      <alignment vertical="center" wrapText="1"/>
    </xf>
    <xf numFmtId="0" fontId="105" fillId="25" borderId="75" xfId="14" applyFont="1" applyFill="1" applyBorder="1" applyAlignment="1">
      <alignment horizontal="center" vertical="center" wrapText="1"/>
    </xf>
    <xf numFmtId="3" fontId="106" fillId="24" borderId="75" xfId="14" applyNumberFormat="1" applyFont="1" applyFill="1" applyBorder="1" applyAlignment="1">
      <alignment horizontal="right" vertical="center" wrapText="1"/>
    </xf>
    <xf numFmtId="3" fontId="105" fillId="4" borderId="75" xfId="14" applyNumberFormat="1" applyFont="1" applyFill="1" applyBorder="1" applyAlignment="1">
      <alignment horizontal="right" vertical="center" wrapText="1"/>
    </xf>
    <xf numFmtId="0" fontId="108" fillId="25" borderId="75" xfId="14" applyFont="1" applyFill="1" applyBorder="1" applyAlignment="1">
      <alignment vertical="center"/>
    </xf>
    <xf numFmtId="0" fontId="102" fillId="25" borderId="75" xfId="14" applyFont="1" applyFill="1" applyBorder="1" applyAlignment="1">
      <alignment horizontal="center" vertical="center" wrapText="1"/>
    </xf>
    <xf numFmtId="3" fontId="109" fillId="27" borderId="75" xfId="14" applyNumberFormat="1" applyFont="1" applyFill="1" applyBorder="1" applyAlignment="1">
      <alignment horizontal="right" vertical="center"/>
    </xf>
    <xf numFmtId="3" fontId="109" fillId="27" borderId="75" xfId="14" applyNumberFormat="1" applyFont="1" applyFill="1" applyBorder="1" applyAlignment="1">
      <alignment horizontal="right" vertical="center" wrapText="1"/>
    </xf>
    <xf numFmtId="3" fontId="100" fillId="0" borderId="75" xfId="14" applyNumberFormat="1" applyFont="1" applyBorder="1" applyAlignment="1">
      <alignment horizontal="right" vertical="center" wrapText="1"/>
    </xf>
    <xf numFmtId="3" fontId="110" fillId="29" borderId="75" xfId="14" applyNumberFormat="1" applyFont="1" applyFill="1" applyBorder="1" applyAlignment="1">
      <alignment horizontal="right" vertical="center" wrapText="1"/>
    </xf>
    <xf numFmtId="3" fontId="107" fillId="24" borderId="75" xfId="14" applyNumberFormat="1" applyFont="1" applyFill="1" applyBorder="1" applyAlignment="1">
      <alignment horizontal="right" vertical="center" wrapText="1"/>
    </xf>
    <xf numFmtId="0" fontId="100" fillId="25" borderId="78" xfId="14" applyFont="1" applyFill="1" applyBorder="1" applyAlignment="1">
      <alignment horizontal="center" vertical="center"/>
    </xf>
    <xf numFmtId="0" fontId="100" fillId="25" borderId="77" xfId="14" applyFont="1" applyFill="1" applyBorder="1" applyAlignment="1">
      <alignment vertical="center" wrapText="1"/>
    </xf>
    <xf numFmtId="0" fontId="105" fillId="25" borderId="77" xfId="14" applyFont="1" applyFill="1" applyBorder="1" applyAlignment="1">
      <alignment horizontal="center" vertical="center" wrapText="1"/>
    </xf>
    <xf numFmtId="3" fontId="106" fillId="24" borderId="77" xfId="14" applyNumberFormat="1" applyFont="1" applyFill="1" applyBorder="1" applyAlignment="1">
      <alignment horizontal="right" vertical="center"/>
    </xf>
    <xf numFmtId="0" fontId="100" fillId="0" borderId="0" xfId="14" applyFont="1" applyAlignment="1">
      <alignment horizontal="left" vertical="center"/>
    </xf>
    <xf numFmtId="0" fontId="100" fillId="0" borderId="0" xfId="14" applyFont="1" applyAlignment="1">
      <alignment horizontal="right" vertical="center"/>
    </xf>
    <xf numFmtId="3" fontId="100" fillId="0" borderId="0" xfId="14" applyNumberFormat="1" applyFont="1" applyAlignment="1">
      <alignment vertical="center"/>
    </xf>
    <xf numFmtId="4" fontId="100" fillId="30" borderId="75" xfId="14" applyNumberFormat="1" applyFont="1" applyFill="1" applyBorder="1" applyAlignment="1">
      <alignment horizontal="center" vertical="center"/>
    </xf>
    <xf numFmtId="3" fontId="100" fillId="30" borderId="75" xfId="14" applyNumberFormat="1" applyFont="1" applyFill="1" applyBorder="1" applyAlignment="1" applyProtection="1">
      <alignment horizontal="right" vertical="center"/>
      <protection locked="0"/>
    </xf>
    <xf numFmtId="0" fontId="100" fillId="31" borderId="75" xfId="16" applyFont="1" applyFill="1" applyBorder="1" applyAlignment="1">
      <alignment horizontal="left" vertical="center"/>
    </xf>
    <xf numFmtId="0" fontId="101" fillId="31" borderId="75" xfId="16" applyFont="1" applyFill="1" applyBorder="1" applyAlignment="1">
      <alignment horizontal="left" vertical="center"/>
    </xf>
    <xf numFmtId="4" fontId="100" fillId="31" borderId="75" xfId="14" applyNumberFormat="1" applyFont="1" applyFill="1" applyBorder="1" applyAlignment="1">
      <alignment horizontal="center" vertical="center"/>
    </xf>
    <xf numFmtId="3" fontId="100" fillId="31" borderId="75" xfId="14" applyNumberFormat="1" applyFont="1" applyFill="1" applyBorder="1" applyAlignment="1">
      <alignment horizontal="center" vertical="center"/>
    </xf>
    <xf numFmtId="9" fontId="105" fillId="0" borderId="75" xfId="17" applyFont="1" applyBorder="1" applyAlignment="1">
      <alignment horizontal="center" vertical="center" wrapText="1"/>
    </xf>
    <xf numFmtId="2" fontId="105" fillId="0" borderId="75" xfId="17" applyNumberFormat="1" applyFont="1" applyBorder="1" applyAlignment="1">
      <alignment horizontal="center" vertical="center" wrapText="1"/>
    </xf>
    <xf numFmtId="0" fontId="100" fillId="25" borderId="75" xfId="16" applyFont="1" applyFill="1" applyBorder="1" applyAlignment="1">
      <alignment horizontal="left" vertical="center" wrapText="1"/>
    </xf>
    <xf numFmtId="0" fontId="103" fillId="0" borderId="0" xfId="15" applyFont="1" applyAlignment="1">
      <alignment vertical="center"/>
    </xf>
    <xf numFmtId="167" fontId="105" fillId="0" borderId="75" xfId="14" applyNumberFormat="1" applyFont="1" applyBorder="1" applyAlignment="1">
      <alignment horizontal="center" vertical="center" wrapText="1"/>
    </xf>
    <xf numFmtId="0" fontId="101" fillId="25" borderId="76" xfId="16" applyFont="1" applyFill="1" applyBorder="1" applyAlignment="1">
      <alignment horizontal="left" vertical="center"/>
    </xf>
    <xf numFmtId="3" fontId="105" fillId="0" borderId="76" xfId="14" applyNumberFormat="1" applyFont="1" applyBorder="1" applyAlignment="1">
      <alignment horizontal="center" vertical="center" wrapText="1"/>
    </xf>
    <xf numFmtId="168" fontId="105" fillId="0" borderId="75" xfId="17" applyNumberFormat="1" applyFont="1" applyBorder="1" applyAlignment="1">
      <alignment horizontal="center" vertical="center" wrapText="1"/>
    </xf>
    <xf numFmtId="2" fontId="103" fillId="0" borderId="0" xfId="15" applyNumberFormat="1" applyFont="1" applyAlignment="1">
      <alignment horizontal="center" vertical="center"/>
    </xf>
    <xf numFmtId="168" fontId="105" fillId="32" borderId="75" xfId="17" applyNumberFormat="1" applyFont="1" applyFill="1" applyBorder="1" applyAlignment="1">
      <alignment horizontal="center" vertical="center" wrapText="1"/>
    </xf>
    <xf numFmtId="168" fontId="105" fillId="32" borderId="76" xfId="17" applyNumberFormat="1" applyFont="1" applyFill="1" applyBorder="1" applyAlignment="1">
      <alignment horizontal="center" vertical="center" wrapText="1"/>
    </xf>
    <xf numFmtId="0" fontId="100" fillId="31" borderId="77" xfId="16" applyFont="1" applyFill="1" applyBorder="1" applyAlignment="1">
      <alignment horizontal="left" vertical="center"/>
    </xf>
    <xf numFmtId="4" fontId="100" fillId="32" borderId="77" xfId="14" applyNumberFormat="1" applyFont="1" applyFill="1" applyBorder="1" applyAlignment="1">
      <alignment horizontal="center" vertical="center"/>
    </xf>
    <xf numFmtId="0" fontId="111" fillId="0" borderId="0" xfId="15" applyFont="1" applyAlignment="1">
      <alignment vertical="center"/>
    </xf>
    <xf numFmtId="0" fontId="100" fillId="25" borderId="79" xfId="14" applyFont="1" applyFill="1" applyBorder="1" applyAlignment="1">
      <alignment horizontal="center" vertical="center"/>
    </xf>
    <xf numFmtId="0" fontId="100" fillId="25" borderId="76" xfId="16" applyFont="1" applyFill="1" applyBorder="1" applyAlignment="1">
      <alignment horizontal="left" vertical="center"/>
    </xf>
    <xf numFmtId="3" fontId="105" fillId="0" borderId="76" xfId="14" applyNumberFormat="1" applyFont="1" applyBorder="1" applyAlignment="1">
      <alignment horizontal="right" vertical="center" wrapText="1"/>
    </xf>
    <xf numFmtId="9" fontId="105" fillId="0" borderId="76" xfId="17" applyFont="1" applyBorder="1" applyAlignment="1">
      <alignment horizontal="right" vertical="center" wrapText="1"/>
    </xf>
    <xf numFmtId="4" fontId="105" fillId="0" borderId="76" xfId="14" applyNumberFormat="1" applyFont="1" applyBorder="1" applyAlignment="1">
      <alignment horizontal="right" vertical="center" wrapText="1"/>
    </xf>
    <xf numFmtId="3" fontId="101" fillId="0" borderId="77" xfId="14" applyNumberFormat="1" applyFont="1" applyBorder="1" applyAlignment="1">
      <alignment horizontal="right" vertical="center"/>
    </xf>
    <xf numFmtId="0" fontId="101" fillId="25" borderId="75" xfId="14" applyFont="1" applyFill="1" applyBorder="1" applyAlignment="1">
      <alignment vertical="center" wrapText="1"/>
    </xf>
    <xf numFmtId="167" fontId="102" fillId="33" borderId="75" xfId="14" applyNumberFormat="1" applyFont="1" applyFill="1" applyBorder="1" applyAlignment="1">
      <alignment horizontal="center" vertical="center" wrapText="1"/>
    </xf>
    <xf numFmtId="0" fontId="101" fillId="25" borderId="76" xfId="16" applyFont="1" applyFill="1" applyBorder="1" applyAlignment="1">
      <alignment horizontal="left" vertical="center" wrapText="1"/>
    </xf>
    <xf numFmtId="167" fontId="102" fillId="33" borderId="76" xfId="14" applyNumberFormat="1" applyFont="1" applyFill="1" applyBorder="1" applyAlignment="1">
      <alignment horizontal="center" vertical="center" wrapText="1"/>
    </xf>
    <xf numFmtId="167" fontId="105" fillId="0" borderId="76" xfId="14" applyNumberFormat="1" applyFont="1" applyBorder="1" applyAlignment="1">
      <alignment horizontal="center" vertical="center" wrapText="1"/>
    </xf>
    <xf numFmtId="3" fontId="102" fillId="33" borderId="76" xfId="14" applyNumberFormat="1" applyFont="1" applyFill="1" applyBorder="1" applyAlignment="1">
      <alignment horizontal="right" vertical="center" wrapText="1"/>
    </xf>
    <xf numFmtId="168" fontId="105" fillId="0" borderId="76" xfId="17" applyNumberFormat="1" applyFont="1" applyBorder="1" applyAlignment="1">
      <alignment horizontal="center" vertical="center" wrapText="1"/>
    </xf>
    <xf numFmtId="9" fontId="105" fillId="0" borderId="76" xfId="17" applyFont="1" applyBorder="1" applyAlignment="1">
      <alignment horizontal="center" vertical="center" wrapText="1"/>
    </xf>
    <xf numFmtId="3" fontId="102" fillId="33" borderId="76" xfId="14" applyNumberFormat="1" applyFont="1" applyFill="1" applyBorder="1" applyAlignment="1">
      <alignment horizontal="center" vertical="center" wrapText="1"/>
    </xf>
    <xf numFmtId="3" fontId="102" fillId="0" borderId="76" xfId="14" applyNumberFormat="1" applyFont="1" applyBorder="1" applyAlignment="1">
      <alignment horizontal="right" vertical="center" wrapText="1"/>
    </xf>
    <xf numFmtId="0" fontId="100" fillId="25" borderId="77" xfId="16" applyFont="1" applyFill="1" applyBorder="1" applyAlignment="1">
      <alignment horizontal="left" vertical="center"/>
    </xf>
    <xf numFmtId="3" fontId="100" fillId="0" borderId="77" xfId="14" applyNumberFormat="1" applyFont="1" applyBorder="1" applyAlignment="1">
      <alignment horizontal="right" vertical="center"/>
    </xf>
    <xf numFmtId="3" fontId="102" fillId="0" borderId="75" xfId="14" applyNumberFormat="1" applyFont="1" applyBorder="1" applyAlignment="1">
      <alignment horizontal="center" vertical="center" wrapText="1"/>
    </xf>
    <xf numFmtId="3" fontId="105" fillId="0" borderId="75" xfId="14" applyNumberFormat="1" applyFont="1" applyBorder="1" applyAlignment="1">
      <alignment horizontal="center" vertical="center" wrapText="1"/>
    </xf>
    <xf numFmtId="3" fontId="105" fillId="0" borderId="75" xfId="17" applyNumberFormat="1" applyFont="1" applyBorder="1" applyAlignment="1">
      <alignment horizontal="center" vertical="center" wrapText="1"/>
    </xf>
    <xf numFmtId="3" fontId="105" fillId="0" borderId="75" xfId="17" applyNumberFormat="1" applyFont="1" applyFill="1" applyBorder="1" applyAlignment="1">
      <alignment horizontal="center" vertical="center" wrapText="1"/>
    </xf>
    <xf numFmtId="9" fontId="105" fillId="0" borderId="75" xfId="17" applyFont="1" applyFill="1" applyBorder="1" applyAlignment="1">
      <alignment horizontal="center" vertical="center" wrapText="1"/>
    </xf>
    <xf numFmtId="3" fontId="105" fillId="25" borderId="75" xfId="14" applyNumberFormat="1" applyFont="1" applyFill="1" applyBorder="1" applyAlignment="1">
      <alignment horizontal="right" vertical="center" wrapText="1"/>
    </xf>
    <xf numFmtId="3" fontId="105" fillId="25" borderId="76" xfId="14" applyNumberFormat="1" applyFont="1" applyFill="1" applyBorder="1" applyAlignment="1">
      <alignment horizontal="right" vertical="center" wrapText="1"/>
    </xf>
    <xf numFmtId="0" fontId="101" fillId="25" borderId="79" xfId="14" applyFont="1" applyFill="1" applyBorder="1" applyAlignment="1">
      <alignment horizontal="center" vertical="center"/>
    </xf>
    <xf numFmtId="3" fontId="102" fillId="25" borderId="76" xfId="14" applyNumberFormat="1" applyFont="1" applyFill="1" applyBorder="1" applyAlignment="1">
      <alignment horizontal="right" vertical="center" wrapText="1"/>
    </xf>
    <xf numFmtId="0" fontId="101" fillId="25" borderId="78" xfId="14" applyFont="1" applyFill="1" applyBorder="1" applyAlignment="1">
      <alignment horizontal="center" vertical="center"/>
    </xf>
    <xf numFmtId="3" fontId="101" fillId="25" borderId="77" xfId="14" applyNumberFormat="1" applyFont="1" applyFill="1" applyBorder="1" applyAlignment="1">
      <alignment horizontal="right" vertical="center"/>
    </xf>
    <xf numFmtId="0" fontId="114" fillId="0" borderId="0" xfId="15" applyFont="1" applyAlignment="1">
      <alignment vertical="center"/>
    </xf>
    <xf numFmtId="0" fontId="101" fillId="22" borderId="73" xfId="14" applyFont="1" applyFill="1" applyBorder="1"/>
    <xf numFmtId="0" fontId="102" fillId="22" borderId="73" xfId="14" applyFont="1" applyFill="1" applyBorder="1" applyAlignment="1">
      <alignment horizontal="center" vertical="top" wrapText="1"/>
    </xf>
    <xf numFmtId="0" fontId="101" fillId="23" borderId="75" xfId="14" applyFont="1" applyFill="1" applyBorder="1"/>
    <xf numFmtId="3" fontId="102" fillId="23" borderId="75" xfId="14" applyNumberFormat="1" applyFont="1" applyFill="1" applyBorder="1" applyAlignment="1">
      <alignment vertical="top" wrapText="1"/>
    </xf>
    <xf numFmtId="0" fontId="100" fillId="31" borderId="75" xfId="14" applyFont="1" applyFill="1" applyBorder="1" applyAlignment="1">
      <alignment vertical="center"/>
    </xf>
    <xf numFmtId="0" fontId="102" fillId="31" borderId="75" xfId="14" applyFont="1" applyFill="1" applyBorder="1" applyAlignment="1">
      <alignment vertical="top" wrapText="1"/>
    </xf>
    <xf numFmtId="0" fontId="100" fillId="31" borderId="75" xfId="14" applyFont="1" applyFill="1" applyBorder="1"/>
    <xf numFmtId="10" fontId="100" fillId="21" borderId="75" xfId="18" applyNumberFormat="1" applyFont="1" applyFill="1" applyBorder="1" applyAlignment="1" applyProtection="1">
      <alignment vertical="center" wrapText="1"/>
    </xf>
    <xf numFmtId="49" fontId="18" fillId="0" borderId="6" xfId="0" applyNumberFormat="1" applyFont="1" applyBorder="1" applyProtection="1">
      <protection locked="0" hidden="1"/>
    </xf>
    <xf numFmtId="49" fontId="18" fillId="0" borderId="6" xfId="0" applyNumberFormat="1" applyFont="1" applyBorder="1" applyProtection="1">
      <protection hidden="1"/>
    </xf>
    <xf numFmtId="4" fontId="18" fillId="0" borderId="6" xfId="0" applyNumberFormat="1" applyFont="1" applyBorder="1" applyProtection="1">
      <protection locked="0" hidden="1"/>
    </xf>
    <xf numFmtId="4" fontId="18" fillId="0" borderId="6" xfId="0" applyNumberFormat="1" applyFont="1" applyBorder="1" applyProtection="1">
      <protection hidden="1"/>
    </xf>
    <xf numFmtId="1" fontId="19" fillId="34" borderId="6" xfId="4" applyNumberFormat="1" applyFont="1" applyFill="1" applyBorder="1" applyProtection="1">
      <protection hidden="1"/>
    </xf>
    <xf numFmtId="4" fontId="19" fillId="34" borderId="0" xfId="4" applyNumberFormat="1" applyFont="1" applyFill="1" applyProtection="1">
      <protection hidden="1"/>
    </xf>
    <xf numFmtId="4" fontId="19" fillId="34" borderId="0" xfId="4" applyNumberFormat="1" applyFont="1" applyFill="1" applyAlignment="1" applyProtection="1">
      <alignment horizontal="center"/>
      <protection hidden="1"/>
    </xf>
    <xf numFmtId="49" fontId="19" fillId="34" borderId="0" xfId="4" applyNumberFormat="1" applyFont="1" applyFill="1" applyProtection="1">
      <protection hidden="1"/>
    </xf>
    <xf numFmtId="4" fontId="19" fillId="34" borderId="13" xfId="4" applyNumberFormat="1" applyFont="1" applyFill="1" applyBorder="1" applyAlignment="1" applyProtection="1">
      <alignment horizontal="center"/>
      <protection hidden="1"/>
    </xf>
    <xf numFmtId="4" fontId="19" fillId="34" borderId="15" xfId="4" applyNumberFormat="1" applyFont="1" applyFill="1" applyBorder="1" applyAlignment="1" applyProtection="1">
      <alignment horizontal="center"/>
      <protection hidden="1"/>
    </xf>
    <xf numFmtId="4" fontId="19" fillId="34" borderId="14" xfId="4" applyNumberFormat="1" applyFont="1" applyFill="1" applyBorder="1" applyAlignment="1" applyProtection="1">
      <alignment horizontal="center"/>
      <protection hidden="1"/>
    </xf>
    <xf numFmtId="1" fontId="19" fillId="34" borderId="0" xfId="4" applyNumberFormat="1" applyFont="1" applyFill="1" applyProtection="1">
      <protection hidden="1"/>
    </xf>
    <xf numFmtId="4" fontId="19" fillId="34" borderId="6" xfId="4" applyNumberFormat="1" applyFont="1" applyFill="1" applyBorder="1" applyAlignment="1" applyProtection="1">
      <alignment horizontal="center"/>
      <protection hidden="1"/>
    </xf>
    <xf numFmtId="4" fontId="19" fillId="34" borderId="6" xfId="4" applyNumberFormat="1" applyFont="1" applyFill="1" applyBorder="1" applyProtection="1">
      <protection hidden="1"/>
    </xf>
    <xf numFmtId="4" fontId="22" fillId="34" borderId="6" xfId="1" applyNumberFormat="1" applyFont="1" applyFill="1" applyBorder="1" applyProtection="1">
      <protection hidden="1"/>
    </xf>
    <xf numFmtId="4" fontId="19" fillId="34" borderId="12" xfId="1" applyNumberFormat="1" applyFont="1" applyFill="1" applyBorder="1" applyProtection="1">
      <protection hidden="1"/>
    </xf>
    <xf numFmtId="4" fontId="19" fillId="34" borderId="6" xfId="1" applyNumberFormat="1" applyFont="1" applyFill="1" applyBorder="1" applyProtection="1">
      <protection hidden="1"/>
    </xf>
    <xf numFmtId="4" fontId="19" fillId="34" borderId="3" xfId="4" applyNumberFormat="1" applyFont="1" applyFill="1" applyBorder="1" applyProtection="1">
      <protection hidden="1"/>
    </xf>
    <xf numFmtId="4" fontId="19" fillId="34" borderId="4" xfId="4" applyNumberFormat="1" applyFont="1" applyFill="1" applyBorder="1" applyProtection="1">
      <protection hidden="1"/>
    </xf>
    <xf numFmtId="4" fontId="19" fillId="34" borderId="5" xfId="4" applyNumberFormat="1" applyFont="1" applyFill="1" applyBorder="1" applyProtection="1">
      <protection hidden="1"/>
    </xf>
    <xf numFmtId="4" fontId="32" fillId="34" borderId="6" xfId="1" applyNumberFormat="1" applyFont="1" applyFill="1" applyBorder="1" applyProtection="1">
      <protection hidden="1"/>
    </xf>
    <xf numFmtId="1" fontId="25" fillId="34" borderId="0" xfId="4" applyNumberFormat="1" applyFont="1" applyFill="1" applyAlignment="1" applyProtection="1">
      <alignment horizontal="left" vertical="top" wrapText="1"/>
      <protection hidden="1"/>
    </xf>
    <xf numFmtId="4" fontId="19" fillId="34" borderId="12" xfId="4" applyNumberFormat="1" applyFont="1" applyFill="1" applyBorder="1" applyProtection="1">
      <protection hidden="1"/>
    </xf>
    <xf numFmtId="4" fontId="34" fillId="34" borderId="6" xfId="6" applyNumberFormat="1" applyFont="1" applyFill="1" applyBorder="1" applyProtection="1">
      <protection hidden="1"/>
    </xf>
    <xf numFmtId="4" fontId="34" fillId="34" borderId="12" xfId="6" applyNumberFormat="1" applyFont="1" applyFill="1" applyBorder="1" applyProtection="1">
      <protection hidden="1"/>
    </xf>
    <xf numFmtId="49" fontId="5" fillId="34" borderId="2" xfId="1" applyNumberFormat="1" applyFont="1" applyFill="1" applyBorder="1" applyAlignment="1" applyProtection="1">
      <alignment horizontal="left"/>
      <protection locked="0" hidden="1"/>
    </xf>
    <xf numFmtId="49" fontId="5" fillId="34" borderId="2" xfId="1" applyNumberFormat="1" applyFont="1" applyFill="1" applyBorder="1" applyAlignment="1" applyProtection="1">
      <alignment horizontal="left" wrapText="1"/>
      <protection locked="0" hidden="1"/>
    </xf>
    <xf numFmtId="49" fontId="8" fillId="34" borderId="2" xfId="2" applyNumberFormat="1" applyFont="1" applyFill="1" applyBorder="1" applyAlignment="1" applyProtection="1">
      <alignment horizontal="left"/>
      <protection locked="0" hidden="1"/>
    </xf>
    <xf numFmtId="14" fontId="5" fillId="34" borderId="2" xfId="1" applyNumberFormat="1" applyFont="1" applyFill="1" applyBorder="1" applyAlignment="1" applyProtection="1">
      <alignment horizontal="left"/>
      <protection locked="0" hidden="1"/>
    </xf>
    <xf numFmtId="0" fontId="5" fillId="34" borderId="2" xfId="1" applyFont="1" applyFill="1" applyBorder="1" applyAlignment="1" applyProtection="1">
      <alignment horizontal="left"/>
      <protection locked="0" hidden="1"/>
    </xf>
    <xf numFmtId="0" fontId="9" fillId="34" borderId="0" xfId="13" applyFont="1" applyFill="1"/>
    <xf numFmtId="0" fontId="18" fillId="0" borderId="81" xfId="1" applyFont="1" applyBorder="1" applyAlignment="1" applyProtection="1">
      <alignment vertical="top" wrapText="1"/>
      <protection hidden="1"/>
    </xf>
    <xf numFmtId="0" fontId="1" fillId="0" borderId="81" xfId="1" applyBorder="1" applyAlignment="1" applyProtection="1">
      <alignment vertical="top" wrapText="1"/>
      <protection hidden="1"/>
    </xf>
    <xf numFmtId="0" fontId="53" fillId="0" borderId="81" xfId="1" applyFont="1" applyBorder="1" applyAlignment="1" applyProtection="1">
      <alignment horizontal="left" vertical="top"/>
      <protection hidden="1"/>
    </xf>
    <xf numFmtId="0" fontId="2" fillId="0" borderId="0" xfId="1" applyFont="1" applyAlignment="1" applyProtection="1">
      <alignment horizontal="center"/>
      <protection hidden="1"/>
    </xf>
    <xf numFmtId="0" fontId="4" fillId="34" borderId="0" xfId="1" applyFont="1" applyFill="1" applyProtection="1">
      <protection hidden="1"/>
    </xf>
    <xf numFmtId="0" fontId="1" fillId="0" borderId="0" xfId="1" applyAlignment="1" applyProtection="1">
      <alignment wrapText="1"/>
      <protection hidden="1"/>
    </xf>
    <xf numFmtId="0" fontId="1" fillId="0" borderId="83" xfId="1" applyBorder="1" applyProtection="1">
      <protection hidden="1"/>
    </xf>
    <xf numFmtId="0" fontId="1" fillId="0" borderId="84" xfId="1" applyBorder="1" applyProtection="1">
      <protection hidden="1"/>
    </xf>
    <xf numFmtId="0" fontId="1" fillId="0" borderId="85" xfId="1" applyBorder="1" applyProtection="1">
      <protection hidden="1"/>
    </xf>
    <xf numFmtId="0" fontId="1" fillId="0" borderId="0" xfId="1" applyAlignment="1" applyProtection="1">
      <alignment horizontal="left" wrapText="1"/>
      <protection hidden="1"/>
    </xf>
    <xf numFmtId="0" fontId="101" fillId="31" borderId="86" xfId="16" applyFont="1" applyFill="1" applyBorder="1" applyAlignment="1" applyProtection="1">
      <alignment horizontal="left" vertical="center"/>
      <protection hidden="1"/>
    </xf>
    <xf numFmtId="4" fontId="1" fillId="0" borderId="84" xfId="1" applyNumberFormat="1" applyBorder="1" applyProtection="1">
      <protection hidden="1"/>
    </xf>
    <xf numFmtId="4" fontId="1" fillId="0" borderId="85" xfId="1" applyNumberFormat="1" applyBorder="1" applyProtection="1">
      <protection hidden="1"/>
    </xf>
    <xf numFmtId="3" fontId="1" fillId="0" borderId="84" xfId="1" applyNumberFormat="1" applyBorder="1" applyProtection="1">
      <protection hidden="1"/>
    </xf>
    <xf numFmtId="3" fontId="1" fillId="0" borderId="85" xfId="1" applyNumberFormat="1" applyBorder="1" applyProtection="1">
      <protection hidden="1"/>
    </xf>
    <xf numFmtId="0" fontId="101" fillId="25" borderId="86" xfId="14" applyFont="1" applyFill="1" applyBorder="1" applyAlignment="1" applyProtection="1">
      <alignment vertical="center"/>
      <protection hidden="1"/>
    </xf>
    <xf numFmtId="0" fontId="101" fillId="25" borderId="86" xfId="16" applyFont="1" applyFill="1" applyBorder="1" applyAlignment="1" applyProtection="1">
      <alignment horizontal="left" vertical="center"/>
      <protection hidden="1"/>
    </xf>
    <xf numFmtId="0" fontId="101" fillId="0" borderId="86" xfId="16" applyFont="1" applyBorder="1" applyAlignment="1" applyProtection="1">
      <alignment horizontal="left" vertical="center"/>
      <protection hidden="1"/>
    </xf>
    <xf numFmtId="0" fontId="119" fillId="0" borderId="0" xfId="1" applyFont="1" applyProtection="1">
      <protection hidden="1"/>
    </xf>
    <xf numFmtId="10" fontId="1" fillId="0" borderId="84" xfId="1" applyNumberFormat="1" applyBorder="1" applyProtection="1">
      <protection hidden="1"/>
    </xf>
    <xf numFmtId="10" fontId="1" fillId="0" borderId="85" xfId="1" applyNumberFormat="1" applyBorder="1" applyProtection="1">
      <protection hidden="1"/>
    </xf>
    <xf numFmtId="0" fontId="101" fillId="25" borderId="86" xfId="16" applyFont="1" applyFill="1" applyBorder="1" applyAlignment="1" applyProtection="1">
      <alignment horizontal="left" vertical="center" wrapText="1"/>
      <protection hidden="1"/>
    </xf>
    <xf numFmtId="2" fontId="1" fillId="0" borderId="84" xfId="1" applyNumberFormat="1" applyBorder="1" applyProtection="1">
      <protection hidden="1"/>
    </xf>
    <xf numFmtId="2" fontId="1" fillId="0" borderId="85" xfId="1" applyNumberFormat="1" applyBorder="1" applyProtection="1">
      <protection hidden="1"/>
    </xf>
    <xf numFmtId="0" fontId="101" fillId="25" borderId="83" xfId="16" applyFont="1" applyFill="1" applyBorder="1" applyAlignment="1" applyProtection="1">
      <alignment horizontal="left" vertical="center"/>
      <protection hidden="1"/>
    </xf>
    <xf numFmtId="0" fontId="100" fillId="0" borderId="82" xfId="16" applyFont="1" applyBorder="1" applyAlignment="1" applyProtection="1">
      <alignment horizontal="left" vertical="center"/>
      <protection hidden="1"/>
    </xf>
    <xf numFmtId="0" fontId="10" fillId="0" borderId="0" xfId="3"/>
    <xf numFmtId="0" fontId="47" fillId="12" borderId="4" xfId="1" applyFont="1" applyFill="1" applyBorder="1" applyProtection="1">
      <protection hidden="1"/>
    </xf>
    <xf numFmtId="0" fontId="47" fillId="12" borderId="5" xfId="1" applyFont="1" applyFill="1" applyBorder="1" applyProtection="1">
      <protection hidden="1"/>
    </xf>
    <xf numFmtId="0" fontId="47" fillId="12" borderId="8" xfId="1" applyFont="1" applyFill="1" applyBorder="1" applyProtection="1">
      <protection hidden="1"/>
    </xf>
    <xf numFmtId="0" fontId="47" fillId="12" borderId="9" xfId="1" applyFont="1" applyFill="1" applyBorder="1" applyProtection="1">
      <protection hidden="1"/>
    </xf>
    <xf numFmtId="0" fontId="47" fillId="12" borderId="15" xfId="1" applyFont="1" applyFill="1" applyBorder="1" applyProtection="1">
      <protection hidden="1"/>
    </xf>
    <xf numFmtId="0" fontId="47" fillId="12" borderId="14" xfId="1" applyFont="1" applyFill="1" applyBorder="1" applyProtection="1">
      <protection hidden="1"/>
    </xf>
    <xf numFmtId="0" fontId="47" fillId="12" borderId="3" xfId="1" applyFont="1" applyFill="1" applyBorder="1" applyProtection="1">
      <protection hidden="1"/>
    </xf>
    <xf numFmtId="0" fontId="47" fillId="12" borderId="7" xfId="1" applyFont="1" applyFill="1" applyBorder="1" applyProtection="1">
      <protection hidden="1"/>
    </xf>
    <xf numFmtId="0" fontId="47" fillId="12" borderId="13" xfId="1" applyFont="1" applyFill="1" applyBorder="1" applyProtection="1">
      <protection hidden="1"/>
    </xf>
    <xf numFmtId="0" fontId="1" fillId="0" borderId="80" xfId="1" applyBorder="1" applyAlignment="1" applyProtection="1">
      <alignment horizontal="left"/>
      <protection hidden="1"/>
    </xf>
    <xf numFmtId="0" fontId="1" fillId="0" borderId="0" xfId="1" applyAlignment="1" applyProtection="1">
      <alignment horizontal="left"/>
      <protection hidden="1"/>
    </xf>
    <xf numFmtId="0" fontId="13" fillId="0" borderId="0" xfId="3" applyFont="1" applyAlignment="1" applyProtection="1">
      <alignment horizontal="center"/>
      <protection hidden="1"/>
    </xf>
    <xf numFmtId="0" fontId="13" fillId="0" borderId="0" xfId="3" applyFont="1" applyAlignment="1" applyProtection="1">
      <alignment horizontal="center" vertical="center" wrapText="1"/>
      <protection hidden="1"/>
    </xf>
    <xf numFmtId="0" fontId="11" fillId="0" borderId="0" xfId="3" applyFont="1" applyAlignment="1" applyProtection="1">
      <alignment horizontal="center"/>
      <protection hidden="1"/>
    </xf>
    <xf numFmtId="0" fontId="9" fillId="0" borderId="3" xfId="3" applyFont="1" applyBorder="1" applyAlignment="1" applyProtection="1">
      <alignment horizontal="center"/>
      <protection hidden="1"/>
    </xf>
    <xf numFmtId="0" fontId="9" fillId="0" borderId="4" xfId="3" applyFont="1" applyBorder="1" applyAlignment="1" applyProtection="1">
      <alignment horizontal="center"/>
      <protection hidden="1"/>
    </xf>
    <xf numFmtId="0" fontId="9" fillId="0" borderId="5" xfId="3" applyFont="1" applyBorder="1" applyAlignment="1" applyProtection="1">
      <alignment horizontal="center"/>
      <protection hidden="1"/>
    </xf>
    <xf numFmtId="0" fontId="12" fillId="0" borderId="0" xfId="3" applyFont="1" applyAlignment="1" applyProtection="1">
      <alignment horizontal="center"/>
      <protection hidden="1"/>
    </xf>
    <xf numFmtId="0" fontId="9" fillId="0" borderId="0" xfId="3" applyFont="1" applyAlignment="1" applyProtection="1">
      <alignment horizontal="center"/>
      <protection hidden="1"/>
    </xf>
    <xf numFmtId="164" fontId="13" fillId="0" borderId="0" xfId="3" applyNumberFormat="1" applyFont="1" applyAlignment="1" applyProtection="1">
      <alignment horizontal="center" wrapText="1"/>
      <protection hidden="1"/>
    </xf>
    <xf numFmtId="165" fontId="13" fillId="0" borderId="0" xfId="3" applyNumberFormat="1" applyFont="1" applyAlignment="1" applyProtection="1">
      <alignment horizontal="center"/>
      <protection hidden="1"/>
    </xf>
    <xf numFmtId="166" fontId="13" fillId="0" borderId="0" xfId="3" applyNumberFormat="1" applyFont="1" applyAlignment="1" applyProtection="1">
      <alignment horizontal="center" vertical="center"/>
      <protection hidden="1"/>
    </xf>
    <xf numFmtId="0" fontId="9" fillId="0" borderId="8" xfId="3" applyFont="1" applyBorder="1" applyAlignment="1" applyProtection="1">
      <alignment horizontal="left" vertical="top" wrapText="1"/>
      <protection hidden="1"/>
    </xf>
    <xf numFmtId="0" fontId="9" fillId="0" borderId="9" xfId="3" applyFont="1" applyBorder="1" applyAlignment="1" applyProtection="1">
      <alignment horizontal="left" vertical="top" wrapText="1"/>
      <protection hidden="1"/>
    </xf>
    <xf numFmtId="0" fontId="9" fillId="0" borderId="0" xfId="3" applyFont="1" applyAlignment="1" applyProtection="1">
      <alignment horizontal="left" vertical="top" wrapText="1"/>
      <protection hidden="1"/>
    </xf>
    <xf numFmtId="0" fontId="9" fillId="0" borderId="16" xfId="3" applyFont="1" applyBorder="1" applyAlignment="1" applyProtection="1">
      <alignment horizontal="left" vertical="top" wrapText="1"/>
      <protection hidden="1"/>
    </xf>
    <xf numFmtId="0" fontId="9" fillId="0" borderId="15" xfId="3" applyFont="1" applyBorder="1" applyAlignment="1" applyProtection="1">
      <alignment horizontal="left" vertical="top" wrapText="1"/>
      <protection hidden="1"/>
    </xf>
    <xf numFmtId="0" fontId="9" fillId="0" borderId="14" xfId="3" applyFont="1" applyBorder="1" applyAlignment="1" applyProtection="1">
      <alignment horizontal="left" vertical="top" wrapText="1"/>
      <protection hidden="1"/>
    </xf>
    <xf numFmtId="0" fontId="9" fillId="0" borderId="7" xfId="3" applyFont="1" applyBorder="1" applyAlignment="1" applyProtection="1">
      <alignment horizontal="left" vertical="top" wrapText="1"/>
      <protection hidden="1"/>
    </xf>
    <xf numFmtId="0" fontId="9" fillId="0" borderId="11" xfId="3" applyFont="1" applyBorder="1" applyAlignment="1" applyProtection="1">
      <alignment horizontal="left" vertical="top" wrapText="1"/>
      <protection hidden="1"/>
    </xf>
    <xf numFmtId="0" fontId="9" fillId="0" borderId="13" xfId="3" applyFont="1" applyBorder="1" applyAlignment="1" applyProtection="1">
      <alignment horizontal="left" vertical="top" wrapText="1"/>
      <protection hidden="1"/>
    </xf>
    <xf numFmtId="14" fontId="9" fillId="0" borderId="11" xfId="3" applyNumberFormat="1" applyFont="1" applyBorder="1" applyAlignment="1" applyProtection="1">
      <alignment horizontal="center" vertical="center"/>
      <protection locked="0" hidden="1"/>
    </xf>
    <xf numFmtId="14" fontId="9" fillId="0" borderId="0" xfId="3" applyNumberFormat="1" applyFont="1" applyAlignment="1" applyProtection="1">
      <alignment horizontal="center" vertical="center"/>
      <protection locked="0" hidden="1"/>
    </xf>
    <xf numFmtId="14" fontId="9" fillId="0" borderId="16" xfId="3" applyNumberFormat="1" applyFont="1" applyBorder="1" applyAlignment="1" applyProtection="1">
      <alignment horizontal="center" vertical="center"/>
      <protection locked="0" hidden="1"/>
    </xf>
    <xf numFmtId="14" fontId="9" fillId="0" borderId="13" xfId="3" applyNumberFormat="1" applyFont="1" applyBorder="1" applyAlignment="1" applyProtection="1">
      <alignment horizontal="center" vertical="center"/>
      <protection locked="0" hidden="1"/>
    </xf>
    <xf numFmtId="14" fontId="9" fillId="0" borderId="15" xfId="3" applyNumberFormat="1" applyFont="1" applyBorder="1" applyAlignment="1" applyProtection="1">
      <alignment horizontal="center" vertical="center"/>
      <protection locked="0" hidden="1"/>
    </xf>
    <xf numFmtId="14" fontId="9" fillId="0" borderId="14" xfId="3" applyNumberFormat="1" applyFont="1" applyBorder="1" applyAlignment="1" applyProtection="1">
      <alignment horizontal="center" vertical="center"/>
      <protection locked="0" hidden="1"/>
    </xf>
    <xf numFmtId="4" fontId="19" fillId="34" borderId="3" xfId="4" applyNumberFormat="1" applyFont="1" applyFill="1" applyBorder="1" applyAlignment="1" applyProtection="1">
      <alignment horizontal="center"/>
      <protection hidden="1"/>
    </xf>
    <xf numFmtId="4" fontId="19" fillId="34" borderId="4" xfId="4" applyNumberFormat="1" applyFont="1" applyFill="1" applyBorder="1" applyAlignment="1" applyProtection="1">
      <alignment horizontal="center"/>
      <protection hidden="1"/>
    </xf>
    <xf numFmtId="4" fontId="19" fillId="34" borderId="5" xfId="4" applyNumberFormat="1" applyFont="1" applyFill="1" applyBorder="1" applyAlignment="1" applyProtection="1">
      <alignment horizontal="center"/>
      <protection hidden="1"/>
    </xf>
    <xf numFmtId="0" fontId="20" fillId="0" borderId="0" xfId="1" applyFont="1" applyAlignment="1" applyProtection="1">
      <alignment horizontal="center"/>
      <protection hidden="1"/>
    </xf>
    <xf numFmtId="0" fontId="19" fillId="34" borderId="6" xfId="5" applyFont="1" applyFill="1" applyBorder="1" applyAlignment="1" applyProtection="1">
      <alignment horizontal="left"/>
      <protection hidden="1"/>
    </xf>
    <xf numFmtId="0" fontId="20" fillId="0" borderId="0" xfId="1" applyFont="1" applyAlignment="1" applyProtection="1">
      <alignment horizontal="center" vertical="center" wrapText="1"/>
      <protection hidden="1"/>
    </xf>
    <xf numFmtId="0" fontId="18" fillId="0" borderId="0" xfId="1" applyFont="1" applyAlignment="1" applyProtection="1">
      <alignment horizontal="left" vertical="center" wrapText="1"/>
      <protection hidden="1"/>
    </xf>
    <xf numFmtId="0" fontId="19" fillId="34" borderId="6" xfId="1" applyFont="1" applyFill="1" applyBorder="1" applyAlignment="1" applyProtection="1">
      <alignment horizontal="left"/>
      <protection hidden="1"/>
    </xf>
    <xf numFmtId="0" fontId="23" fillId="5" borderId="11" xfId="1" applyFont="1" applyFill="1" applyBorder="1" applyAlignment="1" applyProtection="1">
      <alignment horizontal="center"/>
      <protection hidden="1"/>
    </xf>
    <xf numFmtId="0" fontId="23" fillId="5" borderId="0" xfId="1" applyFont="1" applyFill="1" applyAlignment="1" applyProtection="1">
      <alignment horizontal="center"/>
      <protection hidden="1"/>
    </xf>
    <xf numFmtId="4" fontId="25" fillId="34" borderId="7" xfId="4" applyNumberFormat="1" applyFont="1" applyFill="1" applyBorder="1" applyAlignment="1" applyProtection="1">
      <alignment horizontal="left" vertical="top" wrapText="1"/>
      <protection hidden="1"/>
    </xf>
    <xf numFmtId="4" fontId="19" fillId="34" borderId="9" xfId="4" applyNumberFormat="1" applyFont="1" applyFill="1" applyBorder="1" applyAlignment="1" applyProtection="1">
      <alignment horizontal="left" vertical="top" wrapText="1"/>
      <protection hidden="1"/>
    </xf>
    <xf numFmtId="4" fontId="19" fillId="34" borderId="7" xfId="4" applyNumberFormat="1" applyFont="1" applyFill="1" applyBorder="1" applyAlignment="1" applyProtection="1">
      <alignment horizontal="center" wrapText="1"/>
      <protection hidden="1"/>
    </xf>
    <xf numFmtId="4" fontId="19" fillId="34" borderId="8" xfId="4" applyNumberFormat="1" applyFont="1" applyFill="1" applyBorder="1" applyAlignment="1" applyProtection="1">
      <alignment horizontal="center"/>
      <protection hidden="1"/>
    </xf>
    <xf numFmtId="4" fontId="19" fillId="34" borderId="9" xfId="4" applyNumberFormat="1" applyFont="1" applyFill="1" applyBorder="1" applyAlignment="1" applyProtection="1">
      <alignment horizontal="center"/>
      <protection hidden="1"/>
    </xf>
    <xf numFmtId="1" fontId="19" fillId="34" borderId="13" xfId="4" applyNumberFormat="1" applyFont="1" applyFill="1" applyBorder="1" applyAlignment="1" applyProtection="1">
      <alignment horizontal="center"/>
      <protection hidden="1"/>
    </xf>
    <xf numFmtId="1" fontId="19" fillId="34" borderId="14" xfId="4" applyNumberFormat="1" applyFont="1" applyFill="1" applyBorder="1" applyAlignment="1" applyProtection="1">
      <alignment horizontal="center"/>
      <protection hidden="1"/>
    </xf>
    <xf numFmtId="4" fontId="19" fillId="34" borderId="7" xfId="4" applyNumberFormat="1" applyFont="1" applyFill="1" applyBorder="1" applyAlignment="1" applyProtection="1">
      <alignment horizontal="center"/>
      <protection hidden="1"/>
    </xf>
    <xf numFmtId="4" fontId="18" fillId="0" borderId="0" xfId="1" applyNumberFormat="1" applyFont="1" applyAlignment="1" applyProtection="1">
      <alignment horizontal="center"/>
      <protection hidden="1"/>
    </xf>
    <xf numFmtId="49" fontId="38" fillId="0" borderId="0" xfId="1" applyNumberFormat="1" applyFont="1" applyAlignment="1" applyProtection="1">
      <alignment horizontal="center"/>
      <protection hidden="1"/>
    </xf>
    <xf numFmtId="3" fontId="53" fillId="0" borderId="4" xfId="1" applyNumberFormat="1" applyFont="1" applyBorder="1" applyAlignment="1" applyProtection="1">
      <alignment horizontal="right"/>
      <protection locked="0" hidden="1"/>
    </xf>
    <xf numFmtId="0" fontId="15" fillId="0" borderId="0" xfId="1" applyFont="1" applyAlignment="1" applyProtection="1">
      <alignment horizontal="left" vertical="top" wrapText="1"/>
      <protection locked="0" hidden="1"/>
    </xf>
    <xf numFmtId="14" fontId="18" fillId="0" borderId="18" xfId="1" applyNumberFormat="1" applyFont="1" applyBorder="1" applyAlignment="1" applyProtection="1">
      <alignment horizontal="left" vertical="top" wrapText="1"/>
      <protection locked="0" hidden="1"/>
    </xf>
    <xf numFmtId="0" fontId="18" fillId="0" borderId="19" xfId="1" applyFont="1" applyBorder="1" applyAlignment="1" applyProtection="1">
      <alignment horizontal="left" vertical="top" wrapText="1"/>
      <protection locked="0" hidden="1"/>
    </xf>
    <xf numFmtId="0" fontId="18" fillId="0" borderId="0" xfId="1" applyFont="1" applyAlignment="1" applyProtection="1">
      <alignment horizontal="left" vertical="top" wrapText="1"/>
      <protection locked="0" hidden="1"/>
    </xf>
    <xf numFmtId="0" fontId="18" fillId="0" borderId="0" xfId="1" applyFont="1" applyAlignment="1" applyProtection="1">
      <alignment horizontal="center" vertical="top" wrapText="1"/>
      <protection locked="0" hidden="1"/>
    </xf>
    <xf numFmtId="0" fontId="45" fillId="0" borderId="0" xfId="1" applyFont="1" applyAlignment="1" applyProtection="1">
      <alignment horizontal="left" wrapText="1"/>
      <protection locked="0" hidden="1"/>
    </xf>
    <xf numFmtId="14" fontId="46" fillId="0" borderId="0" xfId="1" applyNumberFormat="1" applyFont="1" applyAlignment="1" applyProtection="1">
      <alignment horizontal="center"/>
      <protection hidden="1"/>
    </xf>
    <xf numFmtId="0" fontId="46" fillId="0" borderId="0" xfId="1" applyFont="1" applyAlignment="1" applyProtection="1">
      <alignment horizontal="center"/>
      <protection hidden="1"/>
    </xf>
    <xf numFmtId="49" fontId="51" fillId="0" borderId="17" xfId="1" applyNumberFormat="1" applyFont="1" applyBorder="1" applyAlignment="1" applyProtection="1">
      <alignment horizontal="left"/>
      <protection hidden="1"/>
    </xf>
    <xf numFmtId="0" fontId="51" fillId="0" borderId="17" xfId="1" applyFont="1" applyBorder="1" applyAlignment="1" applyProtection="1">
      <alignment horizontal="left"/>
      <protection hidden="1"/>
    </xf>
    <xf numFmtId="14" fontId="18" fillId="0" borderId="0" xfId="1" applyNumberFormat="1" applyFont="1" applyAlignment="1" applyProtection="1">
      <alignment horizontal="center" vertical="top" wrapText="1"/>
      <protection locked="0" hidden="1"/>
    </xf>
    <xf numFmtId="0" fontId="15" fillId="0" borderId="17" xfId="1" applyFont="1" applyBorder="1" applyAlignment="1" applyProtection="1">
      <alignment horizontal="left" vertical="top" wrapText="1"/>
      <protection locked="0" hidden="1"/>
    </xf>
    <xf numFmtId="0" fontId="45" fillId="0" borderId="15" xfId="1" applyFont="1" applyBorder="1" applyAlignment="1" applyProtection="1">
      <alignment horizontal="left" vertical="top" wrapText="1"/>
      <protection locked="0" hidden="1"/>
    </xf>
    <xf numFmtId="0" fontId="45" fillId="0" borderId="0" xfId="1" applyFont="1" applyAlignment="1" applyProtection="1">
      <alignment horizontal="left" vertical="top" wrapText="1"/>
      <protection locked="0" hidden="1"/>
    </xf>
    <xf numFmtId="0" fontId="15" fillId="0" borderId="0" xfId="1" applyFont="1" applyAlignment="1" applyProtection="1">
      <alignment horizontal="center" vertical="top" wrapText="1"/>
      <protection locked="0" hidden="1"/>
    </xf>
    <xf numFmtId="0" fontId="15" fillId="10" borderId="0" xfId="1" applyFont="1" applyFill="1" applyAlignment="1" applyProtection="1">
      <alignment horizontal="center" vertical="top" wrapText="1"/>
      <protection locked="0" hidden="1"/>
    </xf>
    <xf numFmtId="1" fontId="47" fillId="0" borderId="6" xfId="1" applyNumberFormat="1" applyFont="1" applyBorder="1" applyAlignment="1" applyProtection="1">
      <alignment horizontal="right"/>
      <protection locked="0" hidden="1"/>
    </xf>
    <xf numFmtId="0" fontId="53" fillId="0" borderId="6" xfId="1" applyFont="1" applyBorder="1" applyAlignment="1" applyProtection="1">
      <alignment horizontal="center" vertical="center"/>
      <protection locked="0" hidden="1"/>
    </xf>
    <xf numFmtId="0" fontId="53" fillId="0" borderId="6" xfId="1" applyFont="1" applyBorder="1" applyAlignment="1" applyProtection="1">
      <alignment horizontal="center"/>
      <protection locked="0" hidden="1"/>
    </xf>
    <xf numFmtId="49" fontId="45" fillId="0" borderId="0" xfId="1" applyNumberFormat="1" applyFont="1" applyAlignment="1" applyProtection="1">
      <alignment horizontal="left" vertical="top" wrapText="1"/>
      <protection locked="0" hidden="1"/>
    </xf>
    <xf numFmtId="3" fontId="15" fillId="0" borderId="0" xfId="1" applyNumberFormat="1" applyFont="1" applyAlignment="1" applyProtection="1">
      <alignment horizontal="right" vertical="top" wrapText="1"/>
      <protection locked="0" hidden="1"/>
    </xf>
    <xf numFmtId="0" fontId="47" fillId="10" borderId="0" xfId="1" applyFont="1" applyFill="1" applyAlignment="1" applyProtection="1">
      <alignment horizontal="center"/>
      <protection locked="0" hidden="1"/>
    </xf>
    <xf numFmtId="0" fontId="47" fillId="0" borderId="0" xfId="1" applyFont="1" applyAlignment="1" applyProtection="1">
      <alignment horizontal="center"/>
      <protection locked="0" hidden="1"/>
    </xf>
    <xf numFmtId="0" fontId="15" fillId="0" borderId="6" xfId="1" applyFont="1" applyBorder="1" applyAlignment="1" applyProtection="1">
      <alignment horizontal="center" vertical="top" wrapText="1"/>
      <protection locked="0" hidden="1"/>
    </xf>
    <xf numFmtId="0" fontId="15" fillId="0" borderId="6" xfId="1" applyFont="1" applyBorder="1" applyAlignment="1" applyProtection="1">
      <alignment vertical="top" wrapText="1"/>
      <protection locked="0" hidden="1"/>
    </xf>
    <xf numFmtId="0" fontId="15" fillId="0" borderId="15" xfId="1" applyFont="1" applyBorder="1" applyAlignment="1" applyProtection="1">
      <alignment horizontal="right" vertical="top" wrapText="1"/>
      <protection locked="0" hidden="1"/>
    </xf>
    <xf numFmtId="0" fontId="15" fillId="10" borderId="15" xfId="1" applyFont="1" applyFill="1" applyBorder="1" applyAlignment="1" applyProtection="1">
      <alignment horizontal="center" vertical="top" wrapText="1"/>
      <protection locked="0" hidden="1"/>
    </xf>
    <xf numFmtId="0" fontId="42" fillId="0" borderId="0" xfId="1" applyFont="1" applyAlignment="1" applyProtection="1">
      <alignment horizontal="left" vertical="top" wrapText="1"/>
      <protection locked="0" hidden="1"/>
    </xf>
    <xf numFmtId="0" fontId="15" fillId="0" borderId="0" xfId="1" applyFont="1" applyAlignment="1" applyProtection="1">
      <alignment horizontal="left" vertical="justify" wrapText="1" readingOrder="2"/>
      <protection locked="0" hidden="1"/>
    </xf>
    <xf numFmtId="0" fontId="15" fillId="0" borderId="0" xfId="1" applyFont="1" applyAlignment="1" applyProtection="1">
      <alignment horizontal="justify" vertical="justify" wrapText="1"/>
      <protection locked="0" hidden="1"/>
    </xf>
    <xf numFmtId="0" fontId="15" fillId="10" borderId="3" xfId="1" applyFont="1" applyFill="1" applyBorder="1" applyAlignment="1" applyProtection="1">
      <alignment horizontal="center" vertical="top" wrapText="1"/>
      <protection locked="0" hidden="1"/>
    </xf>
    <xf numFmtId="0" fontId="15" fillId="10" borderId="5" xfId="1" applyFont="1" applyFill="1" applyBorder="1" applyAlignment="1" applyProtection="1">
      <alignment horizontal="center" vertical="top" wrapText="1"/>
      <protection locked="0" hidden="1"/>
    </xf>
    <xf numFmtId="0" fontId="15" fillId="0" borderId="6" xfId="1" applyFont="1" applyBorder="1" applyAlignment="1" applyProtection="1">
      <alignment horizontal="left" vertical="top" wrapText="1"/>
      <protection locked="0" hidden="1"/>
    </xf>
    <xf numFmtId="0" fontId="18" fillId="0" borderId="6" xfId="1" applyFont="1" applyBorder="1" applyAlignment="1" applyProtection="1">
      <alignment horizontal="center" vertical="top" wrapText="1"/>
      <protection locked="0" hidden="1"/>
    </xf>
    <xf numFmtId="0" fontId="18" fillId="0" borderId="6" xfId="1" applyFont="1" applyBorder="1" applyAlignment="1" applyProtection="1">
      <alignment horizontal="left" vertical="top" wrapText="1"/>
      <protection locked="0" hidden="1"/>
    </xf>
    <xf numFmtId="0" fontId="1" fillId="0" borderId="6" xfId="1" applyBorder="1" applyAlignment="1" applyProtection="1">
      <alignment horizontal="left" vertical="top" wrapText="1"/>
      <protection locked="0" hidden="1"/>
    </xf>
    <xf numFmtId="0" fontId="42" fillId="0" borderId="6" xfId="1" applyFont="1" applyBorder="1" applyAlignment="1" applyProtection="1">
      <alignment horizontal="left" vertical="top" wrapText="1"/>
      <protection locked="0" hidden="1"/>
    </xf>
    <xf numFmtId="0" fontId="15" fillId="0" borderId="6" xfId="1" applyFont="1" applyBorder="1" applyAlignment="1" applyProtection="1">
      <alignment horizontal="center" vertical="center"/>
      <protection locked="0" hidden="1"/>
    </xf>
    <xf numFmtId="0" fontId="18" fillId="0" borderId="6" xfId="1" applyFont="1" applyBorder="1" applyAlignment="1" applyProtection="1">
      <alignment horizontal="center" vertical="justify"/>
      <protection locked="0" hidden="1"/>
    </xf>
    <xf numFmtId="0" fontId="18" fillId="0" borderId="6" xfId="1" applyFont="1" applyBorder="1" applyAlignment="1" applyProtection="1">
      <alignment horizontal="left" vertical="center" wrapText="1" indent="1"/>
      <protection locked="0" hidden="1"/>
    </xf>
    <xf numFmtId="0" fontId="18" fillId="0" borderId="6" xfId="1" applyFont="1" applyBorder="1" applyAlignment="1" applyProtection="1">
      <alignment horizontal="center" vertical="center" wrapText="1"/>
      <protection locked="0" hidden="1"/>
    </xf>
    <xf numFmtId="0" fontId="55" fillId="10" borderId="3" xfId="1" applyFont="1" applyFill="1" applyBorder="1" applyAlignment="1" applyProtection="1">
      <alignment horizontal="center" vertical="top" wrapText="1"/>
      <protection locked="0" hidden="1"/>
    </xf>
    <xf numFmtId="0" fontId="55" fillId="10" borderId="4" xfId="1" applyFont="1" applyFill="1" applyBorder="1" applyAlignment="1" applyProtection="1">
      <alignment horizontal="center" vertical="top" wrapText="1"/>
      <protection locked="0" hidden="1"/>
    </xf>
    <xf numFmtId="0" fontId="55" fillId="10" borderId="5" xfId="1" applyFont="1" applyFill="1" applyBorder="1" applyAlignment="1" applyProtection="1">
      <alignment horizontal="center" vertical="top" wrapText="1"/>
      <protection locked="0" hidden="1"/>
    </xf>
    <xf numFmtId="0" fontId="15" fillId="0" borderId="0" xfId="8" applyFont="1" applyBorder="1" applyAlignment="1" applyProtection="1">
      <alignment horizontal="left" vertical="top" wrapText="1"/>
      <protection locked="0" hidden="1"/>
    </xf>
    <xf numFmtId="0" fontId="15" fillId="0" borderId="16" xfId="8" applyFont="1" applyBorder="1" applyAlignment="1" applyProtection="1">
      <alignment horizontal="left" vertical="top" wrapText="1"/>
      <protection locked="0" hidden="1"/>
    </xf>
    <xf numFmtId="0" fontId="45" fillId="0" borderId="0" xfId="8" applyFont="1" applyBorder="1" applyAlignment="1" applyProtection="1">
      <alignment horizontal="left" vertical="top" wrapText="1"/>
      <protection locked="0" hidden="1"/>
    </xf>
    <xf numFmtId="0" fontId="15" fillId="0" borderId="0" xfId="1" applyFont="1" applyAlignment="1" applyProtection="1">
      <alignment horizontal="right" vertical="justify" wrapText="1"/>
      <protection locked="0" hidden="1"/>
    </xf>
    <xf numFmtId="0" fontId="15" fillId="0" borderId="0" xfId="1" applyFont="1" applyAlignment="1" applyProtection="1">
      <alignment horizontal="left" vertical="justify" wrapText="1"/>
      <protection locked="0" hidden="1"/>
    </xf>
    <xf numFmtId="0" fontId="53" fillId="0" borderId="11" xfId="1" applyFont="1" applyBorder="1" applyAlignment="1" applyProtection="1">
      <alignment horizontal="center"/>
      <protection locked="0" hidden="1"/>
    </xf>
    <xf numFmtId="0" fontId="53" fillId="0" borderId="0" xfId="1" applyFont="1" applyAlignment="1" applyProtection="1">
      <alignment horizontal="center"/>
      <protection locked="0" hidden="1"/>
    </xf>
    <xf numFmtId="0" fontId="53" fillId="0" borderId="20" xfId="1" applyFont="1" applyBorder="1" applyAlignment="1" applyProtection="1">
      <alignment horizontal="center"/>
      <protection locked="0" hidden="1"/>
    </xf>
    <xf numFmtId="0" fontId="53" fillId="0" borderId="16" xfId="1" applyFont="1" applyBorder="1" applyAlignment="1" applyProtection="1">
      <alignment horizontal="center"/>
      <protection locked="0" hidden="1"/>
    </xf>
    <xf numFmtId="0" fontId="53" fillId="0" borderId="3" xfId="1" applyFont="1" applyBorder="1" applyAlignment="1" applyProtection="1">
      <alignment horizontal="center"/>
      <protection locked="0" hidden="1"/>
    </xf>
    <xf numFmtId="0" fontId="53" fillId="0" borderId="4" xfId="1" applyFont="1" applyBorder="1" applyAlignment="1" applyProtection="1">
      <alignment horizontal="center"/>
      <protection locked="0" hidden="1"/>
    </xf>
    <xf numFmtId="0" fontId="53" fillId="0" borderId="5" xfId="1" applyFont="1" applyBorder="1" applyAlignment="1" applyProtection="1">
      <alignment horizontal="center"/>
      <protection locked="0" hidden="1"/>
    </xf>
    <xf numFmtId="0" fontId="53" fillId="0" borderId="20" xfId="1" applyFont="1" applyBorder="1" applyAlignment="1" applyProtection="1">
      <alignment horizontal="center" vertical="center"/>
      <protection locked="0" hidden="1"/>
    </xf>
    <xf numFmtId="0" fontId="53" fillId="0" borderId="11" xfId="1" applyFont="1" applyBorder="1" applyAlignment="1" applyProtection="1">
      <alignment horizontal="center" vertical="center"/>
      <protection locked="0" hidden="1"/>
    </xf>
    <xf numFmtId="0" fontId="53" fillId="0" borderId="10" xfId="1" applyFont="1" applyBorder="1" applyAlignment="1" applyProtection="1">
      <alignment horizontal="center"/>
      <protection locked="0" hidden="1"/>
    </xf>
    <xf numFmtId="0" fontId="53" fillId="0" borderId="13" xfId="1" applyFont="1" applyBorder="1" applyAlignment="1" applyProtection="1">
      <alignment horizontal="center"/>
      <protection locked="0" hidden="1"/>
    </xf>
    <xf numFmtId="0" fontId="53" fillId="0" borderId="15" xfId="1" applyFont="1" applyBorder="1" applyAlignment="1" applyProtection="1">
      <alignment horizontal="center"/>
      <protection locked="0" hidden="1"/>
    </xf>
    <xf numFmtId="0" fontId="53" fillId="0" borderId="14" xfId="1" applyFont="1" applyBorder="1" applyAlignment="1" applyProtection="1">
      <alignment horizontal="center"/>
      <protection locked="0" hidden="1"/>
    </xf>
    <xf numFmtId="1" fontId="15" fillId="0" borderId="7" xfId="1" applyNumberFormat="1" applyFont="1" applyBorder="1" applyAlignment="1" applyProtection="1">
      <alignment horizontal="right"/>
      <protection locked="0" hidden="1"/>
    </xf>
    <xf numFmtId="1" fontId="15" fillId="0" borderId="8" xfId="1" applyNumberFormat="1" applyFont="1" applyBorder="1" applyAlignment="1" applyProtection="1">
      <alignment horizontal="right"/>
      <protection locked="0" hidden="1"/>
    </xf>
    <xf numFmtId="1" fontId="15" fillId="0" borderId="9" xfId="1" applyNumberFormat="1" applyFont="1" applyBorder="1" applyAlignment="1" applyProtection="1">
      <alignment horizontal="right"/>
      <protection locked="0" hidden="1"/>
    </xf>
    <xf numFmtId="1" fontId="15" fillId="0" borderId="13" xfId="1" applyNumberFormat="1" applyFont="1" applyBorder="1" applyAlignment="1" applyProtection="1">
      <alignment horizontal="right"/>
      <protection locked="0" hidden="1"/>
    </xf>
    <xf numFmtId="1" fontId="15" fillId="0" borderId="15" xfId="1" applyNumberFormat="1" applyFont="1" applyBorder="1" applyAlignment="1" applyProtection="1">
      <alignment horizontal="right"/>
      <protection locked="0" hidden="1"/>
    </xf>
    <xf numFmtId="1" fontId="15" fillId="0" borderId="14" xfId="1" applyNumberFormat="1" applyFont="1" applyBorder="1" applyAlignment="1" applyProtection="1">
      <alignment horizontal="right"/>
      <protection locked="0" hidden="1"/>
    </xf>
    <xf numFmtId="1" fontId="15" fillId="0" borderId="7" xfId="1" applyNumberFormat="1" applyFont="1" applyBorder="1" applyAlignment="1" applyProtection="1">
      <alignment horizontal="center"/>
      <protection locked="0" hidden="1"/>
    </xf>
    <xf numFmtId="1" fontId="15" fillId="0" borderId="8" xfId="1" applyNumberFormat="1" applyFont="1" applyBorder="1" applyAlignment="1" applyProtection="1">
      <alignment horizontal="center"/>
      <protection locked="0" hidden="1"/>
    </xf>
    <xf numFmtId="1" fontId="15" fillId="0" borderId="9" xfId="1" applyNumberFormat="1" applyFont="1" applyBorder="1" applyAlignment="1" applyProtection="1">
      <alignment horizontal="center"/>
      <protection locked="0" hidden="1"/>
    </xf>
    <xf numFmtId="1" fontId="15" fillId="0" borderId="13" xfId="1" applyNumberFormat="1" applyFont="1" applyBorder="1" applyAlignment="1" applyProtection="1">
      <alignment horizontal="center"/>
      <protection locked="0" hidden="1"/>
    </xf>
    <xf numFmtId="1" fontId="15" fillId="0" borderId="15" xfId="1" applyNumberFormat="1" applyFont="1" applyBorder="1" applyAlignment="1" applyProtection="1">
      <alignment horizontal="center"/>
      <protection locked="0" hidden="1"/>
    </xf>
    <xf numFmtId="1" fontId="15" fillId="0" borderId="14" xfId="1" applyNumberFormat="1" applyFont="1" applyBorder="1" applyAlignment="1" applyProtection="1">
      <alignment horizontal="center"/>
      <protection locked="0" hidden="1"/>
    </xf>
    <xf numFmtId="1" fontId="15" fillId="0" borderId="3" xfId="1" applyNumberFormat="1" applyFont="1" applyBorder="1" applyAlignment="1" applyProtection="1">
      <alignment horizontal="center"/>
      <protection locked="0" hidden="1"/>
    </xf>
    <xf numFmtId="1" fontId="15" fillId="0" borderId="4" xfId="1" applyNumberFormat="1" applyFont="1" applyBorder="1" applyAlignment="1" applyProtection="1">
      <alignment horizontal="center"/>
      <protection locked="0" hidden="1"/>
    </xf>
    <xf numFmtId="1" fontId="15" fillId="0" borderId="5" xfId="1" applyNumberFormat="1" applyFont="1" applyBorder="1" applyAlignment="1" applyProtection="1">
      <alignment horizontal="center"/>
      <protection locked="0" hidden="1"/>
    </xf>
    <xf numFmtId="1" fontId="15" fillId="0" borderId="3" xfId="1" applyNumberFormat="1" applyFont="1" applyBorder="1" applyProtection="1">
      <protection locked="0" hidden="1"/>
    </xf>
    <xf numFmtId="1" fontId="15" fillId="0" borderId="4" xfId="1" applyNumberFormat="1" applyFont="1" applyBorder="1" applyProtection="1">
      <protection locked="0" hidden="1"/>
    </xf>
    <xf numFmtId="1" fontId="15" fillId="0" borderId="5" xfId="1" applyNumberFormat="1" applyFont="1" applyBorder="1" applyProtection="1">
      <protection locked="0" hidden="1"/>
    </xf>
    <xf numFmtId="1" fontId="15" fillId="10" borderId="3" xfId="1" applyNumberFormat="1" applyFont="1" applyFill="1" applyBorder="1" applyAlignment="1" applyProtection="1">
      <alignment horizontal="right"/>
      <protection locked="0" hidden="1"/>
    </xf>
    <xf numFmtId="1" fontId="15" fillId="10" borderId="4" xfId="1" applyNumberFormat="1" applyFont="1" applyFill="1" applyBorder="1" applyAlignment="1" applyProtection="1">
      <alignment horizontal="right"/>
      <protection locked="0" hidden="1"/>
    </xf>
    <xf numFmtId="1" fontId="15" fillId="10" borderId="5" xfId="1" applyNumberFormat="1" applyFont="1" applyFill="1" applyBorder="1" applyAlignment="1" applyProtection="1">
      <alignment horizontal="right"/>
      <protection locked="0" hidden="1"/>
    </xf>
    <xf numFmtId="1" fontId="15" fillId="10" borderId="3" xfId="1" applyNumberFormat="1" applyFont="1" applyFill="1" applyBorder="1" applyAlignment="1" applyProtection="1">
      <alignment horizontal="right" wrapText="1"/>
      <protection locked="0" hidden="1"/>
    </xf>
    <xf numFmtId="1" fontId="15" fillId="10" borderId="4" xfId="1" applyNumberFormat="1" applyFont="1" applyFill="1" applyBorder="1" applyAlignment="1" applyProtection="1">
      <alignment horizontal="right" wrapText="1"/>
      <protection locked="0" hidden="1"/>
    </xf>
    <xf numFmtId="1" fontId="15" fillId="10" borderId="5" xfId="1" applyNumberFormat="1" applyFont="1" applyFill="1" applyBorder="1" applyAlignment="1" applyProtection="1">
      <alignment horizontal="right" wrapText="1"/>
      <protection locked="0" hidden="1"/>
    </xf>
    <xf numFmtId="1" fontId="15" fillId="10" borderId="3" xfId="1" applyNumberFormat="1" applyFont="1" applyFill="1" applyBorder="1" applyAlignment="1" applyProtection="1">
      <alignment horizontal="center"/>
      <protection locked="0" hidden="1"/>
    </xf>
    <xf numFmtId="1" fontId="15" fillId="10" borderId="4" xfId="1" applyNumberFormat="1" applyFont="1" applyFill="1" applyBorder="1" applyAlignment="1" applyProtection="1">
      <alignment horizontal="center"/>
      <protection locked="0" hidden="1"/>
    </xf>
    <xf numFmtId="1" fontId="15" fillId="10" borderId="5" xfId="1" applyNumberFormat="1" applyFont="1" applyFill="1" applyBorder="1" applyAlignment="1" applyProtection="1">
      <alignment horizontal="center"/>
      <protection locked="0" hidden="1"/>
    </xf>
    <xf numFmtId="1" fontId="15" fillId="0" borderId="3" xfId="1" applyNumberFormat="1" applyFont="1" applyBorder="1" applyAlignment="1" applyProtection="1">
      <alignment horizontal="right"/>
      <protection locked="0" hidden="1"/>
    </xf>
    <xf numFmtId="1" fontId="15" fillId="0" borderId="4" xfId="1" applyNumberFormat="1" applyFont="1" applyBorder="1" applyAlignment="1" applyProtection="1">
      <alignment horizontal="right"/>
      <protection locked="0" hidden="1"/>
    </xf>
    <xf numFmtId="1" fontId="15" fillId="0" borderId="5" xfId="1" applyNumberFormat="1" applyFont="1" applyBorder="1" applyAlignment="1" applyProtection="1">
      <alignment horizontal="right"/>
      <protection locked="0" hidden="1"/>
    </xf>
    <xf numFmtId="1" fontId="15" fillId="0" borderId="3" xfId="1" applyNumberFormat="1" applyFont="1" applyBorder="1" applyAlignment="1" applyProtection="1">
      <alignment horizontal="right" wrapText="1"/>
      <protection locked="0" hidden="1"/>
    </xf>
    <xf numFmtId="1" fontId="15" fillId="0" borderId="4" xfId="1" applyNumberFormat="1" applyFont="1" applyBorder="1" applyAlignment="1" applyProtection="1">
      <alignment horizontal="right" wrapText="1"/>
      <protection locked="0" hidden="1"/>
    </xf>
    <xf numFmtId="1" fontId="15" fillId="0" borderId="5" xfId="1" applyNumberFormat="1" applyFont="1" applyBorder="1" applyAlignment="1" applyProtection="1">
      <alignment horizontal="right" wrapText="1"/>
      <protection locked="0" hidden="1"/>
    </xf>
    <xf numFmtId="1" fontId="15" fillId="0" borderId="7" xfId="1" applyNumberFormat="1" applyFont="1" applyBorder="1" applyProtection="1">
      <protection locked="0" hidden="1"/>
    </xf>
    <xf numFmtId="1" fontId="15" fillId="0" borderId="8" xfId="1" applyNumberFormat="1" applyFont="1" applyBorder="1" applyProtection="1">
      <protection locked="0" hidden="1"/>
    </xf>
    <xf numFmtId="1" fontId="15" fillId="0" borderId="9" xfId="1" applyNumberFormat="1" applyFont="1" applyBorder="1" applyProtection="1">
      <protection locked="0" hidden="1"/>
    </xf>
    <xf numFmtId="1" fontId="15" fillId="0" borderId="13" xfId="1" applyNumberFormat="1" applyFont="1" applyBorder="1" applyProtection="1">
      <protection locked="0" hidden="1"/>
    </xf>
    <xf numFmtId="1" fontId="15" fillId="0" borderId="15" xfId="1" applyNumberFormat="1" applyFont="1" applyBorder="1" applyProtection="1">
      <protection locked="0" hidden="1"/>
    </xf>
    <xf numFmtId="1" fontId="15" fillId="0" borderId="14" xfId="1" applyNumberFormat="1" applyFont="1" applyBorder="1" applyProtection="1">
      <protection locked="0" hidden="1"/>
    </xf>
    <xf numFmtId="1" fontId="15" fillId="0" borderId="11" xfId="1" applyNumberFormat="1" applyFont="1" applyBorder="1" applyAlignment="1" applyProtection="1">
      <alignment horizontal="right"/>
      <protection locked="0" hidden="1"/>
    </xf>
    <xf numFmtId="1" fontId="15" fillId="0" borderId="0" xfId="1" applyNumberFormat="1" applyFont="1" applyAlignment="1" applyProtection="1">
      <alignment horizontal="right"/>
      <protection locked="0" hidden="1"/>
    </xf>
    <xf numFmtId="1" fontId="15" fillId="0" borderId="16" xfId="1" applyNumberFormat="1" applyFont="1" applyBorder="1" applyAlignment="1" applyProtection="1">
      <alignment horizontal="right"/>
      <protection locked="0" hidden="1"/>
    </xf>
    <xf numFmtId="0" fontId="53" fillId="0" borderId="12" xfId="1" applyFont="1" applyBorder="1" applyAlignment="1" applyProtection="1">
      <alignment horizontal="center"/>
      <protection locked="0" hidden="1"/>
    </xf>
    <xf numFmtId="1" fontId="47" fillId="0" borderId="3" xfId="1" applyNumberFormat="1" applyFont="1" applyBorder="1" applyAlignment="1" applyProtection="1">
      <alignment horizontal="right"/>
      <protection locked="0" hidden="1"/>
    </xf>
    <xf numFmtId="1" fontId="47" fillId="0" borderId="4" xfId="1" applyNumberFormat="1" applyFont="1" applyBorder="1" applyAlignment="1" applyProtection="1">
      <alignment horizontal="right"/>
      <protection locked="0" hidden="1"/>
    </xf>
    <xf numFmtId="0" fontId="53" fillId="0" borderId="7" xfId="1" applyFont="1" applyBorder="1" applyAlignment="1" applyProtection="1">
      <alignment horizontal="center" vertical="center"/>
      <protection locked="0" hidden="1"/>
    </xf>
    <xf numFmtId="0" fontId="53" fillId="0" borderId="8" xfId="1" applyFont="1" applyBorder="1" applyAlignment="1" applyProtection="1">
      <alignment horizontal="center" vertical="center"/>
      <protection locked="0" hidden="1"/>
    </xf>
    <xf numFmtId="0" fontId="53" fillId="0" borderId="9" xfId="1" applyFont="1" applyBorder="1" applyAlignment="1" applyProtection="1">
      <alignment horizontal="center" vertical="center"/>
      <protection locked="0" hidden="1"/>
    </xf>
    <xf numFmtId="0" fontId="53" fillId="0" borderId="13" xfId="1" applyFont="1" applyBorder="1" applyAlignment="1" applyProtection="1">
      <alignment horizontal="center" vertical="center"/>
      <protection locked="0" hidden="1"/>
    </xf>
    <xf numFmtId="0" fontId="53" fillId="0" borderId="15" xfId="1" applyFont="1" applyBorder="1" applyAlignment="1" applyProtection="1">
      <alignment horizontal="center" vertical="center"/>
      <protection locked="0" hidden="1"/>
    </xf>
    <xf numFmtId="0" fontId="53" fillId="0" borderId="14" xfId="1" applyFont="1" applyBorder="1" applyAlignment="1" applyProtection="1">
      <alignment horizontal="center" vertical="center"/>
      <protection locked="0" hidden="1"/>
    </xf>
    <xf numFmtId="0" fontId="15" fillId="10" borderId="24" xfId="1" applyFont="1" applyFill="1" applyBorder="1" applyAlignment="1" applyProtection="1">
      <alignment horizontal="left" vertical="top" wrapText="1"/>
      <protection locked="0" hidden="1"/>
    </xf>
    <xf numFmtId="0" fontId="15" fillId="10" borderId="25" xfId="1" applyFont="1" applyFill="1" applyBorder="1" applyAlignment="1" applyProtection="1">
      <alignment horizontal="left" vertical="top" wrapText="1"/>
      <protection locked="0" hidden="1"/>
    </xf>
    <xf numFmtId="0" fontId="15" fillId="10" borderId="27" xfId="1" applyFont="1" applyFill="1" applyBorder="1" applyAlignment="1" applyProtection="1">
      <alignment horizontal="left" vertical="top" wrapText="1"/>
      <protection locked="0" hidden="1"/>
    </xf>
    <xf numFmtId="0" fontId="15" fillId="10" borderId="28" xfId="1" applyFont="1" applyFill="1" applyBorder="1" applyAlignment="1" applyProtection="1">
      <alignment horizontal="left" vertical="top" wrapText="1"/>
      <protection locked="0" hidden="1"/>
    </xf>
    <xf numFmtId="0" fontId="53" fillId="0" borderId="7" xfId="1" applyFont="1" applyBorder="1" applyAlignment="1" applyProtection="1">
      <alignment horizontal="center"/>
      <protection locked="0" hidden="1"/>
    </xf>
    <xf numFmtId="0" fontId="53" fillId="0" borderId="8" xfId="1" applyFont="1" applyBorder="1" applyAlignment="1" applyProtection="1">
      <alignment horizontal="center"/>
      <protection locked="0" hidden="1"/>
    </xf>
    <xf numFmtId="1" fontId="15" fillId="0" borderId="6" xfId="1" applyNumberFormat="1" applyFont="1" applyBorder="1" applyAlignment="1" applyProtection="1">
      <alignment horizontal="right"/>
      <protection locked="0" hidden="1"/>
    </xf>
    <xf numFmtId="1" fontId="15" fillId="10" borderId="6" xfId="1" applyNumberFormat="1" applyFont="1" applyFill="1" applyBorder="1" applyAlignment="1" applyProtection="1">
      <alignment horizontal="right"/>
      <protection locked="0" hidden="1"/>
    </xf>
    <xf numFmtId="1" fontId="45" fillId="0" borderId="7" xfId="1" applyNumberFormat="1" applyFont="1" applyBorder="1" applyAlignment="1" applyProtection="1">
      <alignment horizontal="right"/>
      <protection locked="0" hidden="1"/>
    </xf>
    <xf numFmtId="1" fontId="45" fillId="0" borderId="8" xfId="1" applyNumberFormat="1" applyFont="1" applyBorder="1" applyAlignment="1" applyProtection="1">
      <alignment horizontal="right"/>
      <protection locked="0" hidden="1"/>
    </xf>
    <xf numFmtId="1" fontId="45" fillId="0" borderId="9" xfId="1" applyNumberFormat="1" applyFont="1" applyBorder="1" applyAlignment="1" applyProtection="1">
      <alignment horizontal="right"/>
      <protection locked="0" hidden="1"/>
    </xf>
    <xf numFmtId="1" fontId="45" fillId="0" borderId="11" xfId="1" applyNumberFormat="1" applyFont="1" applyBorder="1" applyAlignment="1" applyProtection="1">
      <alignment horizontal="right"/>
      <protection locked="0" hidden="1"/>
    </xf>
    <xf numFmtId="1" fontId="45" fillId="0" borderId="0" xfId="1" applyNumberFormat="1" applyFont="1" applyAlignment="1" applyProtection="1">
      <alignment horizontal="right"/>
      <protection locked="0" hidden="1"/>
    </xf>
    <xf numFmtId="1" fontId="45" fillId="0" borderId="16" xfId="1" applyNumberFormat="1" applyFont="1" applyBorder="1" applyAlignment="1" applyProtection="1">
      <alignment horizontal="right"/>
      <protection locked="0" hidden="1"/>
    </xf>
    <xf numFmtId="1" fontId="45" fillId="0" borderId="13" xfId="1" applyNumberFormat="1" applyFont="1" applyBorder="1" applyAlignment="1" applyProtection="1">
      <alignment horizontal="right"/>
      <protection locked="0" hidden="1"/>
    </xf>
    <xf numFmtId="1" fontId="45" fillId="0" borderId="15" xfId="1" applyNumberFormat="1" applyFont="1" applyBorder="1" applyAlignment="1" applyProtection="1">
      <alignment horizontal="right"/>
      <protection locked="0" hidden="1"/>
    </xf>
    <xf numFmtId="1" fontId="45" fillId="0" borderId="14" xfId="1" applyNumberFormat="1" applyFont="1" applyBorder="1" applyAlignment="1" applyProtection="1">
      <alignment horizontal="right"/>
      <protection locked="0" hidden="1"/>
    </xf>
    <xf numFmtId="1" fontId="15" fillId="0" borderId="11" xfId="1" applyNumberFormat="1" applyFont="1" applyBorder="1" applyProtection="1">
      <protection locked="0" hidden="1"/>
    </xf>
    <xf numFmtId="1" fontId="15" fillId="0" borderId="0" xfId="1" applyNumberFormat="1" applyFont="1" applyProtection="1">
      <protection locked="0" hidden="1"/>
    </xf>
    <xf numFmtId="1" fontId="15" fillId="0" borderId="16" xfId="1" applyNumberFormat="1" applyFont="1" applyBorder="1" applyProtection="1">
      <protection locked="0" hidden="1"/>
    </xf>
    <xf numFmtId="1" fontId="15" fillId="0" borderId="6" xfId="1" applyNumberFormat="1" applyFont="1" applyBorder="1" applyProtection="1">
      <protection locked="0" hidden="1"/>
    </xf>
    <xf numFmtId="1" fontId="15" fillId="10" borderId="6" xfId="1" applyNumberFormat="1" applyFont="1" applyFill="1" applyBorder="1" applyProtection="1">
      <protection locked="0" hidden="1"/>
    </xf>
    <xf numFmtId="0" fontId="57" fillId="0" borderId="11" xfId="1" applyFont="1" applyBorder="1" applyAlignment="1" applyProtection="1">
      <alignment horizontal="center" vertical="center"/>
      <protection locked="0" hidden="1"/>
    </xf>
    <xf numFmtId="0" fontId="57" fillId="0" borderId="0" xfId="1" applyFont="1" applyAlignment="1" applyProtection="1">
      <alignment horizontal="center" vertical="center"/>
      <protection locked="0" hidden="1"/>
    </xf>
    <xf numFmtId="0" fontId="57" fillId="0" borderId="16" xfId="1" applyFont="1" applyBorder="1" applyAlignment="1" applyProtection="1">
      <alignment horizontal="center" vertical="center"/>
      <protection locked="0" hidden="1"/>
    </xf>
    <xf numFmtId="0" fontId="53" fillId="0" borderId="31" xfId="1" applyFont="1" applyBorder="1" applyAlignment="1" applyProtection="1">
      <alignment horizontal="center"/>
      <protection locked="0" hidden="1"/>
    </xf>
    <xf numFmtId="0" fontId="53" fillId="0" borderId="32" xfId="1" applyFont="1" applyBorder="1" applyAlignment="1" applyProtection="1">
      <alignment horizontal="center"/>
      <protection locked="0" hidden="1"/>
    </xf>
    <xf numFmtId="0" fontId="53" fillId="0" borderId="23" xfId="1" applyFont="1" applyBorder="1" applyAlignment="1" applyProtection="1">
      <alignment horizontal="center"/>
      <protection locked="0" hidden="1"/>
    </xf>
    <xf numFmtId="0" fontId="57" fillId="0" borderId="12" xfId="1" applyFont="1" applyBorder="1" applyAlignment="1" applyProtection="1">
      <alignment horizontal="center" vertical="top" wrapText="1"/>
      <protection locked="0" hidden="1"/>
    </xf>
    <xf numFmtId="0" fontId="57" fillId="0" borderId="20" xfId="1" applyFont="1" applyBorder="1" applyAlignment="1" applyProtection="1">
      <alignment horizontal="center" vertical="top" wrapText="1"/>
      <protection locked="0" hidden="1"/>
    </xf>
    <xf numFmtId="0" fontId="57" fillId="0" borderId="0" xfId="1" applyFont="1" applyAlignment="1" applyProtection="1">
      <alignment horizontal="center" vertical="center" wrapText="1"/>
      <protection locked="0" hidden="1"/>
    </xf>
    <xf numFmtId="0" fontId="57" fillId="0" borderId="3" xfId="1" applyFont="1" applyBorder="1" applyAlignment="1" applyProtection="1">
      <alignment horizontal="center"/>
      <protection locked="0" hidden="1"/>
    </xf>
    <xf numFmtId="0" fontId="57" fillId="0" borderId="4" xfId="1" applyFont="1" applyBorder="1" applyAlignment="1" applyProtection="1">
      <alignment horizontal="center"/>
      <protection locked="0" hidden="1"/>
    </xf>
    <xf numFmtId="0" fontId="57" fillId="0" borderId="5" xfId="1" applyFont="1" applyBorder="1" applyAlignment="1" applyProtection="1">
      <alignment horizontal="center"/>
      <protection locked="0" hidden="1"/>
    </xf>
    <xf numFmtId="0" fontId="47" fillId="0" borderId="3" xfId="1" applyFont="1" applyBorder="1" applyAlignment="1" applyProtection="1">
      <alignment horizontal="left" vertical="top" wrapText="1"/>
      <protection locked="0" hidden="1"/>
    </xf>
    <xf numFmtId="0" fontId="47" fillId="0" borderId="4" xfId="1" applyFont="1" applyBorder="1" applyAlignment="1" applyProtection="1">
      <alignment horizontal="left" vertical="top" wrapText="1"/>
      <protection locked="0" hidden="1"/>
    </xf>
    <xf numFmtId="0" fontId="47" fillId="0" borderId="5" xfId="1" applyFont="1" applyBorder="1" applyAlignment="1" applyProtection="1">
      <alignment horizontal="left" vertical="top" wrapText="1"/>
      <protection locked="0" hidden="1"/>
    </xf>
    <xf numFmtId="0" fontId="45" fillId="0" borderId="7" xfId="1" applyFont="1" applyBorder="1" applyAlignment="1" applyProtection="1">
      <alignment horizontal="center" vertical="top" wrapText="1"/>
      <protection locked="0" hidden="1"/>
    </xf>
    <xf numFmtId="0" fontId="45" fillId="0" borderId="8" xfId="1" applyFont="1" applyBorder="1" applyAlignment="1" applyProtection="1">
      <alignment horizontal="center" vertical="top" wrapText="1"/>
      <protection locked="0" hidden="1"/>
    </xf>
    <xf numFmtId="0" fontId="45" fillId="0" borderId="9" xfId="1" applyFont="1" applyBorder="1" applyAlignment="1" applyProtection="1">
      <alignment horizontal="center" vertical="top" wrapText="1"/>
      <protection locked="0" hidden="1"/>
    </xf>
    <xf numFmtId="0" fontId="45" fillId="0" borderId="11" xfId="1" applyFont="1" applyBorder="1" applyAlignment="1" applyProtection="1">
      <alignment horizontal="center" vertical="top" wrapText="1"/>
      <protection locked="0" hidden="1"/>
    </xf>
    <xf numFmtId="0" fontId="45" fillId="0" borderId="0" xfId="1" applyFont="1" applyAlignment="1" applyProtection="1">
      <alignment horizontal="center" vertical="top" wrapText="1"/>
      <protection locked="0" hidden="1"/>
    </xf>
    <xf numFmtId="0" fontId="45" fillId="0" borderId="16" xfId="1" applyFont="1" applyBorder="1" applyAlignment="1" applyProtection="1">
      <alignment horizontal="center" vertical="top" wrapText="1"/>
      <protection locked="0" hidden="1"/>
    </xf>
    <xf numFmtId="0" fontId="45" fillId="0" borderId="13" xfId="1" applyFont="1" applyBorder="1" applyAlignment="1" applyProtection="1">
      <alignment horizontal="center"/>
      <protection locked="0" hidden="1"/>
    </xf>
    <xf numFmtId="0" fontId="45" fillId="0" borderId="15" xfId="1" applyFont="1" applyBorder="1" applyAlignment="1" applyProtection="1">
      <alignment horizontal="center"/>
      <protection locked="0" hidden="1"/>
    </xf>
    <xf numFmtId="0" fontId="45" fillId="0" borderId="14" xfId="1" applyFont="1" applyBorder="1" applyAlignment="1" applyProtection="1">
      <alignment horizontal="center"/>
      <protection locked="0" hidden="1"/>
    </xf>
    <xf numFmtId="1" fontId="47" fillId="0" borderId="0" xfId="1" applyNumberFormat="1" applyFont="1" applyProtection="1">
      <protection locked="0" hidden="1"/>
    </xf>
    <xf numFmtId="1" fontId="87" fillId="0" borderId="3" xfId="1" applyNumberFormat="1" applyFont="1" applyBorder="1" applyProtection="1">
      <protection locked="0" hidden="1"/>
    </xf>
    <xf numFmtId="1" fontId="87" fillId="0" borderId="4" xfId="1" applyNumberFormat="1" applyFont="1" applyBorder="1" applyProtection="1">
      <protection locked="0" hidden="1"/>
    </xf>
    <xf numFmtId="1" fontId="87" fillId="0" borderId="5" xfId="1" applyNumberFormat="1" applyFont="1" applyBorder="1" applyProtection="1">
      <protection locked="0" hidden="1"/>
    </xf>
    <xf numFmtId="1" fontId="87" fillId="0" borderId="7" xfId="1" applyNumberFormat="1" applyFont="1" applyBorder="1" applyProtection="1">
      <protection locked="0" hidden="1"/>
    </xf>
    <xf numFmtId="1" fontId="87" fillId="0" borderId="8" xfId="1" applyNumberFormat="1" applyFont="1" applyBorder="1" applyProtection="1">
      <protection locked="0" hidden="1"/>
    </xf>
    <xf numFmtId="1" fontId="87" fillId="0" borderId="9" xfId="1" applyNumberFormat="1" applyFont="1" applyBorder="1" applyProtection="1">
      <protection locked="0" hidden="1"/>
    </xf>
    <xf numFmtId="1" fontId="87" fillId="0" borderId="11" xfId="1" applyNumberFormat="1" applyFont="1" applyBorder="1" applyProtection="1">
      <protection locked="0" hidden="1"/>
    </xf>
    <xf numFmtId="1" fontId="87" fillId="0" borderId="0" xfId="1" applyNumberFormat="1" applyFont="1" applyProtection="1">
      <protection locked="0" hidden="1"/>
    </xf>
    <xf numFmtId="1" fontId="87" fillId="0" borderId="16" xfId="1" applyNumberFormat="1" applyFont="1" applyBorder="1" applyProtection="1">
      <protection locked="0" hidden="1"/>
    </xf>
    <xf numFmtId="1" fontId="87" fillId="0" borderId="13" xfId="1" applyNumberFormat="1" applyFont="1" applyBorder="1" applyProtection="1">
      <protection locked="0" hidden="1"/>
    </xf>
    <xf numFmtId="1" fontId="87" fillId="0" borderId="15" xfId="1" applyNumberFormat="1" applyFont="1" applyBorder="1" applyProtection="1">
      <protection locked="0" hidden="1"/>
    </xf>
    <xf numFmtId="1" fontId="87" fillId="0" borderId="14" xfId="1" applyNumberFormat="1" applyFont="1" applyBorder="1" applyProtection="1">
      <protection locked="0" hidden="1"/>
    </xf>
    <xf numFmtId="1" fontId="87" fillId="10" borderId="3" xfId="1" applyNumberFormat="1" applyFont="1" applyFill="1" applyBorder="1" applyProtection="1">
      <protection locked="0" hidden="1"/>
    </xf>
    <xf numFmtId="1" fontId="87" fillId="10" borderId="4" xfId="1" applyNumberFormat="1" applyFont="1" applyFill="1" applyBorder="1" applyProtection="1">
      <protection locked="0" hidden="1"/>
    </xf>
    <xf numFmtId="1" fontId="87" fillId="10" borderId="5" xfId="1" applyNumberFormat="1" applyFont="1" applyFill="1" applyBorder="1" applyProtection="1">
      <protection locked="0" hidden="1"/>
    </xf>
    <xf numFmtId="1" fontId="87" fillId="0" borderId="7" xfId="1" applyNumberFormat="1" applyFont="1" applyBorder="1" applyAlignment="1" applyProtection="1">
      <alignment horizontal="right"/>
      <protection locked="0" hidden="1"/>
    </xf>
    <xf numFmtId="1" fontId="87" fillId="0" borderId="8" xfId="1" applyNumberFormat="1" applyFont="1" applyBorder="1" applyAlignment="1" applyProtection="1">
      <alignment horizontal="right"/>
      <protection locked="0" hidden="1"/>
    </xf>
    <xf numFmtId="1" fontId="87" fillId="0" borderId="9" xfId="1" applyNumberFormat="1" applyFont="1" applyBorder="1" applyAlignment="1" applyProtection="1">
      <alignment horizontal="right"/>
      <protection locked="0" hidden="1"/>
    </xf>
    <xf numFmtId="1" fontId="87" fillId="0" borderId="11" xfId="1" applyNumberFormat="1" applyFont="1" applyBorder="1" applyAlignment="1" applyProtection="1">
      <alignment horizontal="right"/>
      <protection locked="0" hidden="1"/>
    </xf>
    <xf numFmtId="1" fontId="87" fillId="0" borderId="0" xfId="1" applyNumberFormat="1" applyFont="1" applyAlignment="1" applyProtection="1">
      <alignment horizontal="right"/>
      <protection locked="0" hidden="1"/>
    </xf>
    <xf numFmtId="1" fontId="87" fillId="0" borderId="16" xfId="1" applyNumberFormat="1" applyFont="1" applyBorder="1" applyAlignment="1" applyProtection="1">
      <alignment horizontal="right"/>
      <protection locked="0" hidden="1"/>
    </xf>
    <xf numFmtId="1" fontId="87" fillId="0" borderId="13" xfId="1" applyNumberFormat="1" applyFont="1" applyBorder="1" applyAlignment="1" applyProtection="1">
      <alignment horizontal="right"/>
      <protection locked="0" hidden="1"/>
    </xf>
    <xf numFmtId="1" fontId="87" fillId="0" borderId="15" xfId="1" applyNumberFormat="1" applyFont="1" applyBorder="1" applyAlignment="1" applyProtection="1">
      <alignment horizontal="right"/>
      <protection locked="0" hidden="1"/>
    </xf>
    <xf numFmtId="1" fontId="87" fillId="0" borderId="14" xfId="1" applyNumberFormat="1" applyFont="1" applyBorder="1" applyAlignment="1" applyProtection="1">
      <alignment horizontal="right"/>
      <protection locked="0" hidden="1"/>
    </xf>
    <xf numFmtId="1" fontId="87" fillId="0" borderId="3" xfId="1" applyNumberFormat="1" applyFont="1" applyBorder="1" applyAlignment="1" applyProtection="1">
      <alignment horizontal="right"/>
      <protection locked="0" hidden="1"/>
    </xf>
    <xf numFmtId="1" fontId="87" fillId="0" borderId="4" xfId="1" applyNumberFormat="1" applyFont="1" applyBorder="1" applyAlignment="1" applyProtection="1">
      <alignment horizontal="right"/>
      <protection locked="0" hidden="1"/>
    </xf>
    <xf numFmtId="1" fontId="87" fillId="0" borderId="5" xfId="1" applyNumberFormat="1" applyFont="1" applyBorder="1" applyAlignment="1" applyProtection="1">
      <alignment horizontal="right"/>
      <protection locked="0" hidden="1"/>
    </xf>
    <xf numFmtId="1" fontId="47" fillId="0" borderId="0" xfId="1" applyNumberFormat="1" applyFont="1" applyAlignment="1" applyProtection="1">
      <alignment horizontal="right"/>
      <protection locked="0" hidden="1"/>
    </xf>
    <xf numFmtId="1" fontId="89" fillId="0" borderId="7" xfId="1" applyNumberFormat="1" applyFont="1" applyBorder="1" applyAlignment="1" applyProtection="1">
      <alignment horizontal="right"/>
      <protection locked="0" hidden="1"/>
    </xf>
    <xf numFmtId="1" fontId="89" fillId="0" borderId="8" xfId="1" applyNumberFormat="1" applyFont="1" applyBorder="1" applyAlignment="1" applyProtection="1">
      <alignment horizontal="right"/>
      <protection locked="0" hidden="1"/>
    </xf>
    <xf numFmtId="1" fontId="89" fillId="0" borderId="9" xfId="1" applyNumberFormat="1" applyFont="1" applyBorder="1" applyAlignment="1" applyProtection="1">
      <alignment horizontal="right"/>
      <protection locked="0" hidden="1"/>
    </xf>
    <xf numFmtId="1" fontId="89" fillId="0" borderId="11" xfId="1" applyNumberFormat="1" applyFont="1" applyBorder="1" applyAlignment="1" applyProtection="1">
      <alignment horizontal="right"/>
      <protection locked="0" hidden="1"/>
    </xf>
    <xf numFmtId="1" fontId="89" fillId="0" borderId="0" xfId="1" applyNumberFormat="1" applyFont="1" applyAlignment="1" applyProtection="1">
      <alignment horizontal="right"/>
      <protection locked="0" hidden="1"/>
    </xf>
    <xf numFmtId="1" fontId="89" fillId="0" borderId="16" xfId="1" applyNumberFormat="1" applyFont="1" applyBorder="1" applyAlignment="1" applyProtection="1">
      <alignment horizontal="right"/>
      <protection locked="0" hidden="1"/>
    </xf>
    <xf numFmtId="1" fontId="89" fillId="0" borderId="13" xfId="1" applyNumberFormat="1" applyFont="1" applyBorder="1" applyAlignment="1" applyProtection="1">
      <alignment horizontal="right"/>
      <protection locked="0" hidden="1"/>
    </xf>
    <xf numFmtId="1" fontId="89" fillId="0" borderId="15" xfId="1" applyNumberFormat="1" applyFont="1" applyBorder="1" applyAlignment="1" applyProtection="1">
      <alignment horizontal="right"/>
      <protection locked="0" hidden="1"/>
    </xf>
    <xf numFmtId="1" fontId="89" fillId="0" borderId="14" xfId="1" applyNumberFormat="1" applyFont="1" applyBorder="1" applyAlignment="1" applyProtection="1">
      <alignment horizontal="right"/>
      <protection locked="0" hidden="1"/>
    </xf>
    <xf numFmtId="0" fontId="57" fillId="0" borderId="11" xfId="1" applyFont="1" applyBorder="1" applyAlignment="1" applyProtection="1">
      <alignment horizontal="center" vertical="center" wrapText="1"/>
      <protection locked="0" hidden="1"/>
    </xf>
    <xf numFmtId="0" fontId="57" fillId="0" borderId="12" xfId="1" applyFont="1" applyBorder="1" applyAlignment="1" applyProtection="1">
      <alignment horizontal="center" vertical="center" wrapText="1"/>
      <protection locked="0" hidden="1"/>
    </xf>
    <xf numFmtId="0" fontId="57" fillId="0" borderId="20" xfId="1" applyFont="1" applyBorder="1" applyAlignment="1" applyProtection="1">
      <alignment horizontal="center" vertical="center" wrapText="1"/>
      <protection locked="0" hidden="1"/>
    </xf>
    <xf numFmtId="1" fontId="47" fillId="0" borderId="11" xfId="1" applyNumberFormat="1" applyFont="1" applyBorder="1" applyProtection="1">
      <protection locked="0" hidden="1"/>
    </xf>
    <xf numFmtId="0" fontId="53" fillId="0" borderId="9" xfId="1" applyFont="1" applyBorder="1" applyAlignment="1" applyProtection="1">
      <alignment horizontal="center"/>
      <protection locked="0" hidden="1"/>
    </xf>
    <xf numFmtId="1" fontId="47" fillId="0" borderId="5" xfId="1" applyNumberFormat="1" applyFont="1" applyBorder="1" applyAlignment="1" applyProtection="1">
      <alignment horizontal="right"/>
      <protection locked="0" hidden="1"/>
    </xf>
    <xf numFmtId="1" fontId="47" fillId="0" borderId="11" xfId="1" applyNumberFormat="1" applyFont="1" applyBorder="1" applyAlignment="1" applyProtection="1">
      <alignment horizontal="right"/>
      <protection locked="0" hidden="1"/>
    </xf>
    <xf numFmtId="0" fontId="47" fillId="0" borderId="6" xfId="1" applyFont="1" applyBorder="1" applyAlignment="1" applyProtection="1">
      <alignment horizontal="left"/>
      <protection locked="0" hidden="1"/>
    </xf>
    <xf numFmtId="1" fontId="53" fillId="0" borderId="6" xfId="1" applyNumberFormat="1" applyFont="1" applyBorder="1" applyAlignment="1" applyProtection="1">
      <alignment horizontal="right"/>
      <protection locked="0" hidden="1"/>
    </xf>
    <xf numFmtId="0" fontId="47" fillId="0" borderId="13" xfId="1" applyFont="1" applyBorder="1" applyAlignment="1" applyProtection="1">
      <alignment horizontal="left"/>
      <protection locked="0" hidden="1"/>
    </xf>
    <xf numFmtId="0" fontId="47" fillId="0" borderId="15" xfId="1" applyFont="1" applyBorder="1" applyAlignment="1" applyProtection="1">
      <alignment horizontal="left"/>
      <protection locked="0" hidden="1"/>
    </xf>
    <xf numFmtId="0" fontId="47" fillId="0" borderId="14" xfId="1" applyFont="1" applyBorder="1" applyAlignment="1" applyProtection="1">
      <alignment horizontal="left"/>
      <protection locked="0" hidden="1"/>
    </xf>
    <xf numFmtId="0" fontId="53" fillId="0" borderId="13" xfId="1" applyFont="1" applyBorder="1" applyAlignment="1" applyProtection="1">
      <alignment horizontal="left"/>
      <protection locked="0" hidden="1"/>
    </xf>
    <xf numFmtId="0" fontId="53" fillId="0" borderId="15" xfId="1" applyFont="1" applyBorder="1" applyAlignment="1" applyProtection="1">
      <alignment horizontal="left"/>
      <protection locked="0" hidden="1"/>
    </xf>
    <xf numFmtId="0" fontId="53" fillId="0" borderId="14" xfId="1" applyFont="1" applyBorder="1" applyAlignment="1" applyProtection="1">
      <alignment horizontal="left"/>
      <protection locked="0" hidden="1"/>
    </xf>
    <xf numFmtId="0" fontId="53" fillId="0" borderId="7" xfId="1" applyFont="1" applyBorder="1" applyAlignment="1" applyProtection="1">
      <alignment horizontal="left"/>
      <protection locked="0" hidden="1"/>
    </xf>
    <xf numFmtId="0" fontId="53" fillId="0" borderId="8" xfId="1" applyFont="1" applyBorder="1" applyAlignment="1" applyProtection="1">
      <alignment horizontal="left"/>
      <protection locked="0" hidden="1"/>
    </xf>
    <xf numFmtId="0" fontId="53" fillId="0" borderId="9" xfId="1" applyFont="1" applyBorder="1" applyAlignment="1" applyProtection="1">
      <alignment horizontal="left"/>
      <protection locked="0" hidden="1"/>
    </xf>
    <xf numFmtId="0" fontId="47" fillId="0" borderId="7" xfId="1" applyFont="1" applyBorder="1" applyAlignment="1" applyProtection="1">
      <alignment horizontal="left"/>
      <protection locked="0" hidden="1"/>
    </xf>
    <xf numFmtId="0" fontId="47" fillId="0" borderId="8" xfId="1" applyFont="1" applyBorder="1" applyAlignment="1" applyProtection="1">
      <alignment horizontal="left"/>
      <protection locked="0" hidden="1"/>
    </xf>
    <xf numFmtId="0" fontId="47" fillId="0" borderId="9" xfId="1" applyFont="1" applyBorder="1" applyAlignment="1" applyProtection="1">
      <alignment horizontal="left"/>
      <protection locked="0" hidden="1"/>
    </xf>
    <xf numFmtId="0" fontId="47" fillId="0" borderId="13" xfId="1" applyFont="1" applyBorder="1" applyAlignment="1" applyProtection="1">
      <alignment horizontal="left" wrapText="1"/>
      <protection locked="0" hidden="1"/>
    </xf>
    <xf numFmtId="0" fontId="47" fillId="0" borderId="15" xfId="1" applyFont="1" applyBorder="1" applyAlignment="1" applyProtection="1">
      <alignment horizontal="left" wrapText="1"/>
      <protection locked="0" hidden="1"/>
    </xf>
    <xf numFmtId="1" fontId="53" fillId="0" borderId="10" xfId="1" applyNumberFormat="1" applyFont="1" applyBorder="1" applyProtection="1">
      <protection locked="0" hidden="1"/>
    </xf>
    <xf numFmtId="1" fontId="47" fillId="0" borderId="10" xfId="1" applyNumberFormat="1" applyFont="1" applyBorder="1" applyProtection="1">
      <protection locked="0" hidden="1"/>
    </xf>
    <xf numFmtId="0" fontId="47" fillId="0" borderId="3" xfId="1" applyFont="1" applyBorder="1" applyAlignment="1" applyProtection="1">
      <alignment horizontal="left" wrapText="1"/>
      <protection locked="0" hidden="1"/>
    </xf>
    <xf numFmtId="0" fontId="47" fillId="0" borderId="4" xfId="1" applyFont="1" applyBorder="1" applyAlignment="1" applyProtection="1">
      <alignment horizontal="left" wrapText="1"/>
      <protection locked="0" hidden="1"/>
    </xf>
    <xf numFmtId="0" fontId="47" fillId="0" borderId="5" xfId="1" applyFont="1" applyBorder="1" applyAlignment="1" applyProtection="1">
      <alignment horizontal="left" wrapText="1"/>
      <protection locked="0" hidden="1"/>
    </xf>
    <xf numFmtId="1" fontId="53" fillId="0" borderId="3" xfId="1" applyNumberFormat="1" applyFont="1" applyBorder="1" applyProtection="1">
      <protection locked="0" hidden="1"/>
    </xf>
    <xf numFmtId="1" fontId="53" fillId="0" borderId="4" xfId="1" applyNumberFormat="1" applyFont="1" applyBorder="1" applyProtection="1">
      <protection locked="0" hidden="1"/>
    </xf>
    <xf numFmtId="1" fontId="53" fillId="0" borderId="5" xfId="1" applyNumberFormat="1" applyFont="1" applyBorder="1" applyProtection="1">
      <protection locked="0" hidden="1"/>
    </xf>
    <xf numFmtId="1" fontId="47" fillId="0" borderId="3" xfId="1" applyNumberFormat="1" applyFont="1" applyBorder="1" applyProtection="1">
      <protection locked="0" hidden="1"/>
    </xf>
    <xf numFmtId="1" fontId="47" fillId="0" borderId="4" xfId="1" applyNumberFormat="1" applyFont="1" applyBorder="1" applyProtection="1">
      <protection locked="0" hidden="1"/>
    </xf>
    <xf numFmtId="1" fontId="47" fillId="0" borderId="5" xfId="1" applyNumberFormat="1" applyFont="1" applyBorder="1" applyProtection="1">
      <protection locked="0" hidden="1"/>
    </xf>
    <xf numFmtId="0" fontId="47" fillId="0" borderId="7" xfId="1" applyFont="1" applyBorder="1" applyAlignment="1" applyProtection="1">
      <alignment horizontal="left" vertical="top"/>
      <protection locked="0" hidden="1"/>
    </xf>
    <xf numFmtId="0" fontId="47" fillId="0" borderId="8" xfId="1" applyFont="1" applyBorder="1" applyAlignment="1" applyProtection="1">
      <alignment horizontal="left" vertical="top"/>
      <protection locked="0" hidden="1"/>
    </xf>
    <xf numFmtId="0" fontId="47" fillId="0" borderId="9" xfId="1" applyFont="1" applyBorder="1" applyAlignment="1" applyProtection="1">
      <alignment horizontal="left" vertical="top"/>
      <protection locked="0" hidden="1"/>
    </xf>
    <xf numFmtId="0" fontId="47" fillId="0" borderId="7" xfId="1" applyFont="1" applyBorder="1" applyAlignment="1" applyProtection="1">
      <alignment horizontal="left" vertical="top" wrapText="1"/>
      <protection locked="0" hidden="1"/>
    </xf>
    <xf numFmtId="0" fontId="47" fillId="0" borderId="8" xfId="1" applyFont="1" applyBorder="1" applyAlignment="1" applyProtection="1">
      <alignment horizontal="left" vertical="top" wrapText="1"/>
      <protection locked="0" hidden="1"/>
    </xf>
    <xf numFmtId="0" fontId="47" fillId="0" borderId="9" xfId="1" applyFont="1" applyBorder="1" applyAlignment="1" applyProtection="1">
      <alignment horizontal="left" vertical="top" wrapText="1"/>
      <protection locked="0" hidden="1"/>
    </xf>
    <xf numFmtId="0" fontId="47" fillId="0" borderId="13" xfId="1" applyFont="1" applyBorder="1" applyAlignment="1" applyProtection="1">
      <alignment horizontal="left" vertical="top" wrapText="1"/>
      <protection locked="0" hidden="1"/>
    </xf>
    <xf numFmtId="0" fontId="47" fillId="0" borderId="15" xfId="1" applyFont="1" applyBorder="1" applyAlignment="1" applyProtection="1">
      <alignment horizontal="left" vertical="top" wrapText="1"/>
      <protection locked="0" hidden="1"/>
    </xf>
    <xf numFmtId="0" fontId="47" fillId="0" borderId="14" xfId="1" applyFont="1" applyBorder="1" applyAlignment="1" applyProtection="1">
      <alignment horizontal="left" vertical="top" wrapText="1"/>
      <protection locked="0" hidden="1"/>
    </xf>
    <xf numFmtId="1" fontId="53" fillId="0" borderId="6" xfId="1" applyNumberFormat="1" applyFont="1" applyBorder="1" applyProtection="1">
      <protection locked="0" hidden="1"/>
    </xf>
    <xf numFmtId="1" fontId="47" fillId="0" borderId="6" xfId="1" applyNumberFormat="1" applyFont="1" applyBorder="1" applyProtection="1">
      <protection locked="0" hidden="1"/>
    </xf>
    <xf numFmtId="0" fontId="53" fillId="0" borderId="3" xfId="1" applyFont="1" applyBorder="1" applyAlignment="1" applyProtection="1">
      <alignment horizontal="left"/>
      <protection locked="0" hidden="1"/>
    </xf>
    <xf numFmtId="0" fontId="53" fillId="0" borderId="4" xfId="1" applyFont="1" applyBorder="1" applyAlignment="1" applyProtection="1">
      <alignment horizontal="left"/>
      <protection locked="0" hidden="1"/>
    </xf>
    <xf numFmtId="0" fontId="47" fillId="0" borderId="10" xfId="1" applyFont="1" applyBorder="1" applyAlignment="1" applyProtection="1">
      <alignment horizontal="left"/>
      <protection locked="0" hidden="1"/>
    </xf>
    <xf numFmtId="1" fontId="47" fillId="0" borderId="14" xfId="1" applyNumberFormat="1" applyFont="1" applyBorder="1" applyProtection="1">
      <protection locked="0" hidden="1"/>
    </xf>
    <xf numFmtId="0" fontId="53" fillId="0" borderId="3" xfId="1" applyFont="1" applyBorder="1" applyAlignment="1" applyProtection="1">
      <alignment horizontal="center" vertical="center"/>
      <protection locked="0" hidden="1"/>
    </xf>
    <xf numFmtId="0" fontId="53" fillId="0" borderId="4" xfId="1" applyFont="1" applyBorder="1" applyAlignment="1" applyProtection="1">
      <alignment horizontal="center" vertical="center"/>
      <protection locked="0" hidden="1"/>
    </xf>
    <xf numFmtId="0" fontId="53" fillId="0" borderId="5" xfId="1" applyFont="1" applyBorder="1" applyAlignment="1" applyProtection="1">
      <alignment horizontal="center" vertical="center"/>
      <protection locked="0" hidden="1"/>
    </xf>
    <xf numFmtId="0" fontId="47" fillId="0" borderId="10" xfId="1" applyFont="1" applyBorder="1" applyAlignment="1" applyProtection="1">
      <alignment horizontal="left" vertical="center"/>
      <protection locked="0" hidden="1"/>
    </xf>
    <xf numFmtId="1" fontId="47" fillId="0" borderId="10" xfId="1" applyNumberFormat="1" applyFont="1" applyBorder="1" applyAlignment="1" applyProtection="1">
      <alignment horizontal="right"/>
      <protection locked="0" hidden="1"/>
    </xf>
    <xf numFmtId="0" fontId="47" fillId="0" borderId="6" xfId="1" applyFont="1" applyBorder="1" applyAlignment="1" applyProtection="1">
      <alignment horizontal="left" vertical="center"/>
      <protection locked="0" hidden="1"/>
    </xf>
    <xf numFmtId="1" fontId="47" fillId="0" borderId="13" xfId="1" applyNumberFormat="1" applyFont="1" applyBorder="1" applyProtection="1">
      <protection locked="0" hidden="1"/>
    </xf>
    <xf numFmtId="1" fontId="47" fillId="0" borderId="15" xfId="1" applyNumberFormat="1" applyFont="1" applyBorder="1" applyProtection="1">
      <protection locked="0" hidden="1"/>
    </xf>
    <xf numFmtId="0" fontId="53" fillId="0" borderId="15" xfId="1" applyFont="1" applyBorder="1" applyAlignment="1" applyProtection="1">
      <alignment horizontal="left" vertical="top" wrapText="1"/>
      <protection locked="0" hidden="1"/>
    </xf>
    <xf numFmtId="0" fontId="47" fillId="0" borderId="6" xfId="1" applyFont="1" applyBorder="1" applyAlignment="1" applyProtection="1">
      <alignment horizontal="left" vertical="top" wrapText="1"/>
      <protection locked="0" hidden="1"/>
    </xf>
    <xf numFmtId="0" fontId="47" fillId="0" borderId="3" xfId="1" applyFont="1" applyBorder="1" applyAlignment="1" applyProtection="1">
      <alignment horizontal="left" vertical="top"/>
      <protection locked="0" hidden="1"/>
    </xf>
    <xf numFmtId="0" fontId="47" fillId="0" borderId="4" xfId="1" applyFont="1" applyBorder="1" applyAlignment="1" applyProtection="1">
      <alignment horizontal="left" vertical="top"/>
      <protection locked="0" hidden="1"/>
    </xf>
    <xf numFmtId="0" fontId="47" fillId="0" borderId="5" xfId="1" applyFont="1" applyBorder="1" applyAlignment="1" applyProtection="1">
      <alignment horizontal="left" vertical="top"/>
      <protection locked="0" hidden="1"/>
    </xf>
    <xf numFmtId="0" fontId="53" fillId="0" borderId="5" xfId="1" applyFont="1" applyBorder="1" applyAlignment="1" applyProtection="1">
      <alignment horizontal="left"/>
      <protection locked="0" hidden="1"/>
    </xf>
    <xf numFmtId="3" fontId="47" fillId="0" borderId="5" xfId="1" applyNumberFormat="1" applyFont="1" applyBorder="1" applyAlignment="1" applyProtection="1">
      <alignment horizontal="right"/>
      <protection locked="0" hidden="1"/>
    </xf>
    <xf numFmtId="3" fontId="47" fillId="0" borderId="6" xfId="1" applyNumberFormat="1" applyFont="1" applyBorder="1" applyAlignment="1" applyProtection="1">
      <alignment horizontal="right"/>
      <protection locked="0" hidden="1"/>
    </xf>
    <xf numFmtId="3" fontId="47" fillId="10" borderId="6" xfId="1" applyNumberFormat="1" applyFont="1" applyFill="1" applyBorder="1" applyAlignment="1" applyProtection="1">
      <alignment horizontal="right"/>
      <protection locked="0" hidden="1"/>
    </xf>
    <xf numFmtId="3" fontId="47" fillId="10" borderId="12" xfId="1" applyNumberFormat="1" applyFont="1" applyFill="1" applyBorder="1" applyAlignment="1" applyProtection="1">
      <alignment horizontal="right"/>
      <protection locked="0" hidden="1"/>
    </xf>
    <xf numFmtId="3" fontId="47" fillId="0" borderId="12" xfId="1" applyNumberFormat="1" applyFont="1" applyBorder="1" applyAlignment="1" applyProtection="1">
      <alignment horizontal="right"/>
      <protection locked="0" hidden="1"/>
    </xf>
    <xf numFmtId="0" fontId="15" fillId="0" borderId="3" xfId="1" applyFont="1" applyBorder="1" applyAlignment="1" applyProtection="1">
      <alignment horizontal="left" vertical="top" wrapText="1"/>
      <protection locked="0" hidden="1"/>
    </xf>
    <xf numFmtId="0" fontId="15" fillId="0" borderId="4" xfId="1" applyFont="1" applyBorder="1" applyAlignment="1" applyProtection="1">
      <alignment horizontal="left" vertical="top" wrapText="1"/>
      <protection locked="0" hidden="1"/>
    </xf>
    <xf numFmtId="0" fontId="15" fillId="0" borderId="5" xfId="1" applyFont="1" applyBorder="1" applyAlignment="1" applyProtection="1">
      <alignment horizontal="left" vertical="top" wrapText="1"/>
      <protection locked="0" hidden="1"/>
    </xf>
    <xf numFmtId="0" fontId="53" fillId="0" borderId="3" xfId="1" applyFont="1" applyBorder="1" applyAlignment="1" applyProtection="1">
      <alignment horizontal="left" vertical="top"/>
      <protection locked="0" hidden="1"/>
    </xf>
    <xf numFmtId="0" fontId="53" fillId="0" borderId="4" xfId="1" applyFont="1" applyBorder="1" applyAlignment="1" applyProtection="1">
      <alignment horizontal="left" vertical="top"/>
      <protection locked="0" hidden="1"/>
    </xf>
    <xf numFmtId="0" fontId="53" fillId="0" borderId="5" xfId="1" applyFont="1" applyBorder="1" applyAlignment="1" applyProtection="1">
      <alignment horizontal="left" vertical="top"/>
      <protection locked="0" hidden="1"/>
    </xf>
    <xf numFmtId="3" fontId="53" fillId="0" borderId="5" xfId="1" applyNumberFormat="1" applyFont="1" applyBorder="1" applyAlignment="1" applyProtection="1">
      <alignment horizontal="right"/>
      <protection locked="0" hidden="1"/>
    </xf>
    <xf numFmtId="3" fontId="53" fillId="0" borderId="6" xfId="1" applyNumberFormat="1" applyFont="1" applyBorder="1" applyAlignment="1" applyProtection="1">
      <alignment horizontal="right"/>
      <protection locked="0" hidden="1"/>
    </xf>
    <xf numFmtId="3" fontId="53" fillId="10" borderId="6" xfId="1" applyNumberFormat="1" applyFont="1" applyFill="1" applyBorder="1" applyAlignment="1" applyProtection="1">
      <alignment horizontal="right"/>
      <protection locked="0" hidden="1"/>
    </xf>
    <xf numFmtId="0" fontId="15" fillId="0" borderId="3" xfId="1" applyFont="1" applyBorder="1" applyAlignment="1" applyProtection="1">
      <alignment horizontal="left" wrapText="1"/>
      <protection locked="0" hidden="1"/>
    </xf>
    <xf numFmtId="0" fontId="15" fillId="0" borderId="4" xfId="1" applyFont="1" applyBorder="1" applyAlignment="1" applyProtection="1">
      <alignment horizontal="left" wrapText="1"/>
      <protection locked="0" hidden="1"/>
    </xf>
    <xf numFmtId="0" fontId="15" fillId="0" borderId="5" xfId="1" applyFont="1" applyBorder="1" applyAlignment="1" applyProtection="1">
      <alignment horizontal="left" wrapText="1"/>
      <protection locked="0" hidden="1"/>
    </xf>
    <xf numFmtId="0" fontId="47" fillId="0" borderId="11" xfId="1" applyFont="1" applyBorder="1" applyAlignment="1" applyProtection="1">
      <alignment horizontal="left" vertical="top" wrapText="1"/>
      <protection locked="0" hidden="1"/>
    </xf>
    <xf numFmtId="0" fontId="47" fillId="0" borderId="0" xfId="1" applyFont="1" applyAlignment="1" applyProtection="1">
      <alignment horizontal="left" vertical="top" wrapText="1"/>
      <protection locked="0" hidden="1"/>
    </xf>
    <xf numFmtId="0" fontId="47" fillId="0" borderId="16" xfId="1" applyFont="1" applyBorder="1" applyAlignment="1" applyProtection="1">
      <alignment horizontal="left" vertical="top" wrapText="1"/>
      <protection locked="0" hidden="1"/>
    </xf>
    <xf numFmtId="3" fontId="47" fillId="0" borderId="14" xfId="1" applyNumberFormat="1" applyFont="1" applyBorder="1" applyAlignment="1" applyProtection="1">
      <alignment horizontal="right"/>
      <protection locked="0" hidden="1"/>
    </xf>
    <xf numFmtId="3" fontId="47" fillId="0" borderId="10" xfId="1" applyNumberFormat="1" applyFont="1" applyBorder="1" applyAlignment="1" applyProtection="1">
      <alignment horizontal="right"/>
      <protection locked="0" hidden="1"/>
    </xf>
    <xf numFmtId="0" fontId="60" fillId="0" borderId="3" xfId="1" applyFont="1" applyBorder="1" applyAlignment="1" applyProtection="1">
      <alignment horizontal="left" wrapText="1"/>
      <protection locked="0" hidden="1"/>
    </xf>
    <xf numFmtId="0" fontId="60" fillId="0" borderId="4" xfId="1" applyFont="1" applyBorder="1" applyAlignment="1" applyProtection="1">
      <alignment horizontal="left" wrapText="1"/>
      <protection locked="0" hidden="1"/>
    </xf>
    <xf numFmtId="0" fontId="60" fillId="0" borderId="5" xfId="1" applyFont="1" applyBorder="1" applyAlignment="1" applyProtection="1">
      <alignment horizontal="left" wrapText="1"/>
      <protection locked="0" hidden="1"/>
    </xf>
    <xf numFmtId="0" fontId="61" fillId="0" borderId="3" xfId="1" applyFont="1" applyBorder="1" applyAlignment="1" applyProtection="1">
      <alignment horizontal="left" wrapText="1"/>
      <protection locked="0" hidden="1"/>
    </xf>
    <xf numFmtId="0" fontId="61" fillId="0" borderId="4" xfId="1" applyFont="1" applyBorder="1" applyAlignment="1" applyProtection="1">
      <alignment horizontal="left" wrapText="1"/>
      <protection locked="0" hidden="1"/>
    </xf>
    <xf numFmtId="0" fontId="61" fillId="0" borderId="5" xfId="1" applyFont="1" applyBorder="1" applyAlignment="1" applyProtection="1">
      <alignment horizontal="left" wrapText="1"/>
      <protection locked="0" hidden="1"/>
    </xf>
    <xf numFmtId="0" fontId="53" fillId="0" borderId="0" xfId="1" applyFont="1" applyAlignment="1" applyProtection="1">
      <alignment horizontal="left" wrapText="1"/>
      <protection locked="0" hidden="1"/>
    </xf>
    <xf numFmtId="0" fontId="47" fillId="0" borderId="3" xfId="1" applyFont="1" applyBorder="1" applyAlignment="1" applyProtection="1">
      <alignment horizontal="left"/>
      <protection locked="0" hidden="1"/>
    </xf>
    <xf numFmtId="0" fontId="47" fillId="0" borderId="4" xfId="1" applyFont="1" applyBorder="1" applyAlignment="1" applyProtection="1">
      <alignment horizontal="left"/>
      <protection locked="0" hidden="1"/>
    </xf>
    <xf numFmtId="0" fontId="53" fillId="0" borderId="3" xfId="1" applyFont="1" applyBorder="1" applyAlignment="1" applyProtection="1">
      <alignment horizontal="left" vertical="top" wrapText="1"/>
      <protection locked="0" hidden="1"/>
    </xf>
    <xf numFmtId="0" fontId="53" fillId="0" borderId="4" xfId="1" applyFont="1" applyBorder="1" applyAlignment="1" applyProtection="1">
      <alignment horizontal="left" vertical="top" wrapText="1"/>
      <protection locked="0" hidden="1"/>
    </xf>
    <xf numFmtId="0" fontId="53" fillId="0" borderId="5" xfId="1" applyFont="1" applyBorder="1" applyAlignment="1" applyProtection="1">
      <alignment horizontal="left" vertical="top" wrapText="1"/>
      <protection locked="0" hidden="1"/>
    </xf>
    <xf numFmtId="1" fontId="47" fillId="0" borderId="3" xfId="1" applyNumberFormat="1" applyFont="1" applyBorder="1" applyAlignment="1" applyProtection="1">
      <alignment horizontal="left" vertical="top"/>
      <protection locked="0" hidden="1"/>
    </xf>
    <xf numFmtId="1" fontId="47" fillId="0" borderId="4" xfId="1" applyNumberFormat="1" applyFont="1" applyBorder="1" applyAlignment="1" applyProtection="1">
      <alignment horizontal="left" vertical="top"/>
      <protection locked="0" hidden="1"/>
    </xf>
    <xf numFmtId="1" fontId="47" fillId="0" borderId="5" xfId="1" applyNumberFormat="1" applyFont="1" applyBorder="1" applyAlignment="1" applyProtection="1">
      <alignment horizontal="left" vertical="top"/>
      <protection locked="0" hidden="1"/>
    </xf>
    <xf numFmtId="1" fontId="47" fillId="0" borderId="11" xfId="1" applyNumberFormat="1" applyFont="1" applyBorder="1" applyAlignment="1" applyProtection="1">
      <alignment horizontal="left" vertical="top"/>
      <protection locked="0" hidden="1"/>
    </xf>
    <xf numFmtId="1" fontId="47" fillId="0" borderId="0" xfId="1" applyNumberFormat="1" applyFont="1" applyAlignment="1" applyProtection="1">
      <alignment horizontal="left" vertical="top"/>
      <protection locked="0" hidden="1"/>
    </xf>
    <xf numFmtId="1" fontId="47" fillId="0" borderId="16" xfId="1" applyNumberFormat="1" applyFont="1" applyBorder="1" applyAlignment="1" applyProtection="1">
      <alignment horizontal="left" vertical="top"/>
      <protection locked="0" hidden="1"/>
    </xf>
    <xf numFmtId="0" fontId="53" fillId="0" borderId="7" xfId="1" applyFont="1" applyBorder="1" applyAlignment="1" applyProtection="1">
      <alignment horizontal="center" wrapText="1"/>
      <protection locked="0" hidden="1"/>
    </xf>
    <xf numFmtId="0" fontId="53" fillId="0" borderId="8" xfId="1" applyFont="1" applyBorder="1" applyAlignment="1" applyProtection="1">
      <alignment horizontal="center" wrapText="1"/>
      <protection locked="0" hidden="1"/>
    </xf>
    <xf numFmtId="0" fontId="53" fillId="0" borderId="9" xfId="1" applyFont="1" applyBorder="1" applyAlignment="1" applyProtection="1">
      <alignment horizontal="center" wrapText="1"/>
      <protection locked="0" hidden="1"/>
    </xf>
    <xf numFmtId="0" fontId="53" fillId="0" borderId="11" xfId="1" applyFont="1" applyBorder="1" applyAlignment="1" applyProtection="1">
      <alignment horizontal="center" wrapText="1"/>
      <protection locked="0" hidden="1"/>
    </xf>
    <xf numFmtId="0" fontId="53" fillId="0" borderId="0" xfId="1" applyFont="1" applyAlignment="1" applyProtection="1">
      <alignment horizontal="center" wrapText="1"/>
      <protection locked="0" hidden="1"/>
    </xf>
    <xf numFmtId="0" fontId="53" fillId="0" borderId="16" xfId="1" applyFont="1" applyBorder="1" applyAlignment="1" applyProtection="1">
      <alignment horizontal="center" wrapText="1"/>
      <protection locked="0" hidden="1"/>
    </xf>
    <xf numFmtId="0" fontId="53" fillId="0" borderId="0" xfId="1" applyFont="1" applyAlignment="1" applyProtection="1">
      <alignment horizontal="center" vertical="center"/>
      <protection locked="0" hidden="1"/>
    </xf>
    <xf numFmtId="0" fontId="60" fillId="0" borderId="35" xfId="1" applyFont="1" applyBorder="1" applyAlignment="1" applyProtection="1">
      <alignment horizontal="left" vertical="top" wrapText="1"/>
      <protection locked="0" hidden="1"/>
    </xf>
    <xf numFmtId="0" fontId="60" fillId="0" borderId="36" xfId="1" applyFont="1" applyBorder="1" applyAlignment="1" applyProtection="1">
      <alignment horizontal="left" vertical="top" wrapText="1"/>
      <protection locked="0" hidden="1"/>
    </xf>
    <xf numFmtId="0" fontId="60" fillId="0" borderId="37" xfId="1" applyFont="1" applyBorder="1" applyAlignment="1" applyProtection="1">
      <alignment horizontal="left" vertical="top" wrapText="1"/>
      <protection locked="0" hidden="1"/>
    </xf>
    <xf numFmtId="1" fontId="53" fillId="0" borderId="3" xfId="1" applyNumberFormat="1" applyFont="1" applyBorder="1" applyAlignment="1" applyProtection="1">
      <alignment horizontal="right"/>
      <protection locked="0" hidden="1"/>
    </xf>
    <xf numFmtId="1" fontId="53" fillId="0" borderId="4" xfId="1" applyNumberFormat="1" applyFont="1" applyBorder="1" applyAlignment="1" applyProtection="1">
      <alignment horizontal="right"/>
      <protection locked="0" hidden="1"/>
    </xf>
    <xf numFmtId="1" fontId="53" fillId="0" borderId="5" xfId="1" applyNumberFormat="1" applyFont="1" applyBorder="1" applyAlignment="1" applyProtection="1">
      <alignment horizontal="right"/>
      <protection locked="0" hidden="1"/>
    </xf>
    <xf numFmtId="0" fontId="60" fillId="0" borderId="31" xfId="1" applyFont="1" applyBorder="1" applyAlignment="1" applyProtection="1">
      <alignment horizontal="left" vertical="top" wrapText="1"/>
      <protection locked="0" hidden="1"/>
    </xf>
    <xf numFmtId="0" fontId="60" fillId="0" borderId="32" xfId="1" applyFont="1" applyBorder="1" applyAlignment="1" applyProtection="1">
      <alignment horizontal="left" vertical="top" wrapText="1"/>
      <protection locked="0" hidden="1"/>
    </xf>
    <xf numFmtId="0" fontId="60" fillId="0" borderId="38" xfId="1" applyFont="1" applyBorder="1" applyAlignment="1" applyProtection="1">
      <alignment horizontal="left" vertical="top" wrapText="1"/>
      <protection locked="0" hidden="1"/>
    </xf>
    <xf numFmtId="1" fontId="53" fillId="0" borderId="35" xfId="1" applyNumberFormat="1" applyFont="1" applyBorder="1" applyAlignment="1" applyProtection="1">
      <alignment horizontal="right"/>
      <protection locked="0" hidden="1"/>
    </xf>
    <xf numFmtId="1" fontId="53" fillId="0" borderId="36" xfId="1" applyNumberFormat="1" applyFont="1" applyBorder="1" applyAlignment="1" applyProtection="1">
      <alignment horizontal="right"/>
      <protection locked="0" hidden="1"/>
    </xf>
    <xf numFmtId="1" fontId="53" fillId="0" borderId="37" xfId="1" applyNumberFormat="1" applyFont="1" applyBorder="1" applyAlignment="1" applyProtection="1">
      <alignment horizontal="right"/>
      <protection locked="0" hidden="1"/>
    </xf>
    <xf numFmtId="0" fontId="61" fillId="0" borderId="35" xfId="1" applyFont="1" applyBorder="1" applyAlignment="1" applyProtection="1">
      <alignment horizontal="left" vertical="top" wrapText="1"/>
      <protection locked="0" hidden="1"/>
    </xf>
    <xf numFmtId="0" fontId="61" fillId="0" borderId="36" xfId="1" applyFont="1" applyBorder="1" applyAlignment="1" applyProtection="1">
      <alignment horizontal="left" vertical="top" wrapText="1"/>
      <protection locked="0" hidden="1"/>
    </xf>
    <xf numFmtId="0" fontId="61" fillId="0" borderId="37" xfId="1" applyFont="1" applyBorder="1" applyAlignment="1" applyProtection="1">
      <alignment horizontal="left" vertical="top" wrapText="1"/>
      <protection locked="0" hidden="1"/>
    </xf>
    <xf numFmtId="0" fontId="47" fillId="0" borderId="3" xfId="1" applyFont="1" applyBorder="1" applyAlignment="1" applyProtection="1">
      <alignment horizontal="left" vertical="center" wrapText="1"/>
      <protection locked="0" hidden="1"/>
    </xf>
    <xf numFmtId="0" fontId="47" fillId="0" borderId="4" xfId="1" applyFont="1" applyBorder="1" applyAlignment="1" applyProtection="1">
      <alignment horizontal="left" vertical="center" wrapText="1"/>
      <protection locked="0" hidden="1"/>
    </xf>
    <xf numFmtId="0" fontId="47" fillId="0" borderId="5" xfId="1" applyFont="1" applyBorder="1" applyAlignment="1" applyProtection="1">
      <alignment horizontal="left" vertical="center" wrapText="1"/>
      <protection locked="0" hidden="1"/>
    </xf>
    <xf numFmtId="3" fontId="15" fillId="0" borderId="3" xfId="1" applyNumberFormat="1" applyFont="1" applyBorder="1" applyAlignment="1" applyProtection="1">
      <alignment horizontal="right" vertical="center" wrapText="1"/>
      <protection locked="0" hidden="1"/>
    </xf>
    <xf numFmtId="3" fontId="15" fillId="0" borderId="4" xfId="1" applyNumberFormat="1" applyFont="1" applyBorder="1" applyAlignment="1" applyProtection="1">
      <alignment horizontal="right" vertical="center" wrapText="1"/>
      <protection locked="0" hidden="1"/>
    </xf>
    <xf numFmtId="3" fontId="15" fillId="0" borderId="5" xfId="1" applyNumberFormat="1" applyFont="1" applyBorder="1" applyAlignment="1" applyProtection="1">
      <alignment horizontal="right" vertical="center" wrapText="1"/>
      <protection locked="0" hidden="1"/>
    </xf>
    <xf numFmtId="0" fontId="53" fillId="0" borderId="3" xfId="1" applyFont="1" applyBorder="1" applyAlignment="1" applyProtection="1">
      <alignment horizontal="left" vertical="center" wrapText="1"/>
      <protection locked="0" hidden="1"/>
    </xf>
    <xf numFmtId="0" fontId="53" fillId="0" borderId="4" xfId="1" applyFont="1" applyBorder="1" applyAlignment="1" applyProtection="1">
      <alignment horizontal="left" vertical="center" wrapText="1"/>
      <protection locked="0" hidden="1"/>
    </xf>
    <xf numFmtId="0" fontId="53" fillId="0" borderId="5" xfId="1" applyFont="1" applyBorder="1" applyAlignment="1" applyProtection="1">
      <alignment horizontal="left" vertical="center" wrapText="1"/>
      <protection locked="0" hidden="1"/>
    </xf>
    <xf numFmtId="3" fontId="45" fillId="0" borderId="3" xfId="1" applyNumberFormat="1" applyFont="1" applyBorder="1" applyAlignment="1" applyProtection="1">
      <alignment horizontal="right" vertical="center" wrapText="1"/>
      <protection locked="0" hidden="1"/>
    </xf>
    <xf numFmtId="3" fontId="45" fillId="0" borderId="4" xfId="1" applyNumberFormat="1" applyFont="1" applyBorder="1" applyAlignment="1" applyProtection="1">
      <alignment horizontal="right" vertical="center" wrapText="1"/>
      <protection locked="0" hidden="1"/>
    </xf>
    <xf numFmtId="3" fontId="45" fillId="0" borderId="5" xfId="1" applyNumberFormat="1" applyFont="1" applyBorder="1" applyAlignment="1" applyProtection="1">
      <alignment horizontal="right" vertical="center" wrapText="1"/>
      <protection locked="0" hidden="1"/>
    </xf>
    <xf numFmtId="0" fontId="47" fillId="0" borderId="3" xfId="1" applyFont="1" applyBorder="1" applyAlignment="1" applyProtection="1">
      <alignment horizontal="center" vertical="center" wrapText="1"/>
      <protection locked="0" hidden="1"/>
    </xf>
    <xf numFmtId="0" fontId="47" fillId="0" borderId="4" xfId="1" applyFont="1" applyBorder="1" applyAlignment="1" applyProtection="1">
      <alignment horizontal="center" vertical="center" wrapText="1"/>
      <protection locked="0" hidden="1"/>
    </xf>
    <xf numFmtId="0" fontId="47" fillId="0" borderId="5" xfId="1" applyFont="1" applyBorder="1" applyAlignment="1" applyProtection="1">
      <alignment horizontal="center" vertical="center" wrapText="1"/>
      <protection locked="0" hidden="1"/>
    </xf>
    <xf numFmtId="3" fontId="15" fillId="0" borderId="3" xfId="1" applyNumberFormat="1" applyFont="1" applyBorder="1" applyAlignment="1" applyProtection="1">
      <alignment horizontal="center" vertical="center" wrapText="1"/>
      <protection locked="0" hidden="1"/>
    </xf>
    <xf numFmtId="3" fontId="15" fillId="0" borderId="4" xfId="1" applyNumberFormat="1" applyFont="1" applyBorder="1" applyAlignment="1" applyProtection="1">
      <alignment horizontal="center" vertical="center" wrapText="1"/>
      <protection locked="0" hidden="1"/>
    </xf>
    <xf numFmtId="3" fontId="15" fillId="0" borderId="5" xfId="1" applyNumberFormat="1" applyFont="1" applyBorder="1" applyAlignment="1" applyProtection="1">
      <alignment horizontal="center" vertical="center" wrapText="1"/>
      <protection locked="0" hidden="1"/>
    </xf>
    <xf numFmtId="3" fontId="53" fillId="0" borderId="3" xfId="1" applyNumberFormat="1" applyFont="1" applyBorder="1" applyProtection="1">
      <protection locked="0" hidden="1"/>
    </xf>
    <xf numFmtId="3" fontId="53" fillId="0" borderId="4" xfId="1" applyNumberFormat="1" applyFont="1" applyBorder="1" applyProtection="1">
      <protection locked="0" hidden="1"/>
    </xf>
    <xf numFmtId="3" fontId="53" fillId="0" borderId="5" xfId="1" applyNumberFormat="1" applyFont="1" applyBorder="1" applyProtection="1">
      <protection locked="0" hidden="1"/>
    </xf>
    <xf numFmtId="3" fontId="53" fillId="0" borderId="11" xfId="1" applyNumberFormat="1" applyFont="1" applyBorder="1" applyProtection="1">
      <protection locked="0" hidden="1"/>
    </xf>
    <xf numFmtId="3" fontId="53" fillId="0" borderId="0" xfId="1" applyNumberFormat="1" applyFont="1" applyProtection="1">
      <protection locked="0" hidden="1"/>
    </xf>
    <xf numFmtId="3" fontId="53" fillId="0" borderId="16" xfId="1" applyNumberFormat="1" applyFont="1" applyBorder="1" applyProtection="1">
      <protection locked="0" hidden="1"/>
    </xf>
    <xf numFmtId="3" fontId="47" fillId="0" borderId="6" xfId="1" applyNumberFormat="1" applyFont="1" applyBorder="1" applyProtection="1">
      <protection locked="0" hidden="1"/>
    </xf>
    <xf numFmtId="2" fontId="47" fillId="10" borderId="0" xfId="1" applyNumberFormat="1" applyFont="1" applyFill="1" applyAlignment="1" applyProtection="1">
      <alignment horizontal="center"/>
      <protection locked="0" hidden="1"/>
    </xf>
    <xf numFmtId="3" fontId="47" fillId="0" borderId="5" xfId="1" applyNumberFormat="1" applyFont="1" applyBorder="1" applyProtection="1">
      <protection locked="0" hidden="1"/>
    </xf>
    <xf numFmtId="3" fontId="53" fillId="0" borderId="6" xfId="1" applyNumberFormat="1" applyFont="1" applyBorder="1" applyProtection="1">
      <protection locked="0" hidden="1"/>
    </xf>
    <xf numFmtId="0" fontId="53" fillId="0" borderId="8" xfId="1" applyFont="1" applyBorder="1" applyProtection="1">
      <protection locked="0" hidden="1"/>
    </xf>
    <xf numFmtId="0" fontId="53" fillId="0" borderId="9" xfId="1" applyFont="1" applyBorder="1" applyProtection="1">
      <protection locked="0" hidden="1"/>
    </xf>
    <xf numFmtId="0" fontId="53" fillId="0" borderId="0" xfId="1" applyFont="1" applyProtection="1">
      <protection locked="0" hidden="1"/>
    </xf>
    <xf numFmtId="0" fontId="53" fillId="0" borderId="16" xfId="1" applyFont="1" applyBorder="1" applyProtection="1">
      <protection locked="0" hidden="1"/>
    </xf>
    <xf numFmtId="3" fontId="53" fillId="0" borderId="14" xfId="1" applyNumberFormat="1" applyFont="1" applyBorder="1" applyProtection="1">
      <protection locked="0" hidden="1"/>
    </xf>
    <xf numFmtId="3" fontId="53" fillId="0" borderId="10" xfId="1" applyNumberFormat="1" applyFont="1" applyBorder="1" applyProtection="1">
      <protection locked="0" hidden="1"/>
    </xf>
    <xf numFmtId="3" fontId="45" fillId="0" borderId="3" xfId="1" applyNumberFormat="1" applyFont="1" applyBorder="1" applyAlignment="1" applyProtection="1">
      <alignment horizontal="right"/>
      <protection locked="0" hidden="1"/>
    </xf>
    <xf numFmtId="3" fontId="45" fillId="0" borderId="4" xfId="1" applyNumberFormat="1" applyFont="1" applyBorder="1" applyAlignment="1" applyProtection="1">
      <alignment horizontal="right"/>
      <protection locked="0" hidden="1"/>
    </xf>
    <xf numFmtId="3" fontId="45" fillId="0" borderId="5" xfId="1" applyNumberFormat="1" applyFont="1" applyBorder="1" applyAlignment="1" applyProtection="1">
      <alignment horizontal="right"/>
      <protection locked="0" hidden="1"/>
    </xf>
    <xf numFmtId="0" fontId="53" fillId="0" borderId="13" xfId="1" applyFont="1" applyBorder="1" applyAlignment="1" applyProtection="1">
      <alignment horizontal="left" vertical="top" wrapText="1"/>
      <protection locked="0" hidden="1"/>
    </xf>
    <xf numFmtId="0" fontId="53" fillId="0" borderId="14" xfId="1" applyFont="1" applyBorder="1" applyAlignment="1" applyProtection="1">
      <alignment horizontal="left" vertical="top" wrapText="1"/>
      <protection locked="0" hidden="1"/>
    </xf>
    <xf numFmtId="1" fontId="15" fillId="0" borderId="10" xfId="1" applyNumberFormat="1" applyFont="1" applyBorder="1" applyAlignment="1" applyProtection="1">
      <alignment horizontal="right"/>
      <protection locked="0" hidden="1"/>
    </xf>
    <xf numFmtId="3" fontId="15" fillId="0" borderId="3" xfId="1" applyNumberFormat="1" applyFont="1" applyBorder="1" applyAlignment="1" applyProtection="1">
      <alignment horizontal="right"/>
      <protection locked="0" hidden="1"/>
    </xf>
    <xf numFmtId="3" fontId="15" fillId="0" borderId="4" xfId="1" applyNumberFormat="1" applyFont="1" applyBorder="1" applyAlignment="1" applyProtection="1">
      <alignment horizontal="right"/>
      <protection locked="0" hidden="1"/>
    </xf>
    <xf numFmtId="3" fontId="15" fillId="0" borderId="5" xfId="1" applyNumberFormat="1" applyFont="1" applyBorder="1" applyAlignment="1" applyProtection="1">
      <alignment horizontal="right"/>
      <protection locked="0" hidden="1"/>
    </xf>
    <xf numFmtId="0" fontId="53" fillId="0" borderId="6" xfId="1" applyFont="1" applyBorder="1" applyAlignment="1" applyProtection="1">
      <alignment horizontal="left"/>
      <protection locked="0" hidden="1"/>
    </xf>
    <xf numFmtId="0" fontId="15" fillId="0" borderId="6" xfId="1" applyFont="1" applyBorder="1" applyAlignment="1" applyProtection="1">
      <alignment horizontal="left"/>
      <protection locked="0" hidden="1"/>
    </xf>
    <xf numFmtId="0" fontId="45" fillId="0" borderId="6" xfId="1" applyFont="1" applyBorder="1" applyAlignment="1" applyProtection="1">
      <alignment horizontal="left"/>
      <protection locked="0" hidden="1"/>
    </xf>
    <xf numFmtId="0" fontId="15" fillId="0" borderId="3" xfId="1" applyFont="1" applyBorder="1" applyAlignment="1" applyProtection="1">
      <alignment horizontal="left"/>
      <protection locked="0" hidden="1"/>
    </xf>
    <xf numFmtId="0" fontId="15" fillId="0" borderId="4" xfId="1" applyFont="1" applyBorder="1" applyAlignment="1" applyProtection="1">
      <alignment horizontal="left"/>
      <protection locked="0" hidden="1"/>
    </xf>
    <xf numFmtId="0" fontId="15" fillId="0" borderId="5" xfId="1" applyFont="1" applyBorder="1" applyAlignment="1" applyProtection="1">
      <alignment horizontal="left"/>
      <protection locked="0" hidden="1"/>
    </xf>
    <xf numFmtId="0" fontId="15" fillId="0" borderId="7" xfId="1" applyFont="1" applyBorder="1" applyAlignment="1" applyProtection="1">
      <alignment horizontal="left"/>
      <protection locked="0" hidden="1"/>
    </xf>
    <xf numFmtId="0" fontId="15" fillId="0" borderId="8" xfId="1" applyFont="1" applyBorder="1" applyAlignment="1" applyProtection="1">
      <alignment horizontal="left"/>
      <protection locked="0" hidden="1"/>
    </xf>
    <xf numFmtId="0" fontId="15" fillId="0" borderId="9" xfId="1" applyFont="1" applyBorder="1" applyAlignment="1" applyProtection="1">
      <alignment horizontal="left"/>
      <protection locked="0" hidden="1"/>
    </xf>
    <xf numFmtId="1" fontId="15" fillId="0" borderId="12" xfId="1" applyNumberFormat="1" applyFont="1" applyBorder="1" applyAlignment="1" applyProtection="1">
      <alignment horizontal="right"/>
      <protection locked="0" hidden="1"/>
    </xf>
    <xf numFmtId="3" fontId="53" fillId="0" borderId="3" xfId="1" applyNumberFormat="1" applyFont="1" applyBorder="1" applyAlignment="1" applyProtection="1">
      <alignment horizontal="right"/>
      <protection locked="0" hidden="1"/>
    </xf>
    <xf numFmtId="3" fontId="47" fillId="10" borderId="7" xfId="1" applyNumberFormat="1" applyFont="1" applyFill="1" applyBorder="1" applyAlignment="1" applyProtection="1">
      <alignment horizontal="right"/>
      <protection locked="0" hidden="1"/>
    </xf>
    <xf numFmtId="3" fontId="47" fillId="10" borderId="8" xfId="1" applyNumberFormat="1" applyFont="1" applyFill="1" applyBorder="1" applyAlignment="1" applyProtection="1">
      <alignment horizontal="right"/>
      <protection locked="0" hidden="1"/>
    </xf>
    <xf numFmtId="3" fontId="47" fillId="10" borderId="9" xfId="1" applyNumberFormat="1" applyFont="1" applyFill="1" applyBorder="1" applyAlignment="1" applyProtection="1">
      <alignment horizontal="right"/>
      <protection locked="0" hidden="1"/>
    </xf>
    <xf numFmtId="3" fontId="47" fillId="10" borderId="13" xfId="1" applyNumberFormat="1" applyFont="1" applyFill="1" applyBorder="1" applyAlignment="1" applyProtection="1">
      <alignment horizontal="right"/>
      <protection locked="0" hidden="1"/>
    </xf>
    <xf numFmtId="3" fontId="47" fillId="10" borderId="15" xfId="1" applyNumberFormat="1" applyFont="1" applyFill="1" applyBorder="1" applyAlignment="1" applyProtection="1">
      <alignment horizontal="right"/>
      <protection locked="0" hidden="1"/>
    </xf>
    <xf numFmtId="3" fontId="47" fillId="10" borderId="14" xfId="1" applyNumberFormat="1" applyFont="1" applyFill="1" applyBorder="1" applyAlignment="1" applyProtection="1">
      <alignment horizontal="right"/>
      <protection locked="0" hidden="1"/>
    </xf>
    <xf numFmtId="0" fontId="53" fillId="0" borderId="12" xfId="1" applyFont="1" applyBorder="1" applyAlignment="1" applyProtection="1">
      <alignment horizontal="center" vertical="center" wrapText="1"/>
      <protection locked="0" hidden="1"/>
    </xf>
    <xf numFmtId="0" fontId="53" fillId="0" borderId="10" xfId="1" applyFont="1" applyBorder="1" applyAlignment="1" applyProtection="1">
      <alignment horizontal="center" vertical="center" wrapText="1"/>
      <protection locked="0" hidden="1"/>
    </xf>
    <xf numFmtId="0" fontId="53" fillId="0" borderId="12" xfId="1" applyFont="1" applyBorder="1" applyAlignment="1" applyProtection="1">
      <alignment horizontal="center" vertical="center"/>
      <protection locked="0" hidden="1"/>
    </xf>
    <xf numFmtId="0" fontId="53" fillId="0" borderId="10" xfId="1" applyFont="1" applyBorder="1" applyAlignment="1" applyProtection="1">
      <alignment horizontal="center" vertical="center"/>
      <protection locked="0" hidden="1"/>
    </xf>
    <xf numFmtId="1" fontId="47" fillId="0" borderId="14" xfId="1" applyNumberFormat="1" applyFont="1" applyBorder="1" applyAlignment="1" applyProtection="1">
      <alignment horizontal="right"/>
      <protection locked="0" hidden="1"/>
    </xf>
    <xf numFmtId="14" fontId="47" fillId="0" borderId="10" xfId="1" applyNumberFormat="1" applyFont="1" applyBorder="1" applyAlignment="1" applyProtection="1">
      <alignment horizontal="right"/>
      <protection locked="0" hidden="1"/>
    </xf>
    <xf numFmtId="0" fontId="47" fillId="0" borderId="5" xfId="1" applyFont="1" applyBorder="1" applyAlignment="1" applyProtection="1">
      <alignment horizontal="left"/>
      <protection locked="0" hidden="1"/>
    </xf>
    <xf numFmtId="14" fontId="47" fillId="0" borderId="6" xfId="1" applyNumberFormat="1" applyFont="1" applyBorder="1" applyAlignment="1" applyProtection="1">
      <alignment horizontal="right"/>
      <protection locked="0" hidden="1"/>
    </xf>
    <xf numFmtId="1" fontId="53" fillId="0" borderId="4" xfId="1" applyNumberFormat="1" applyFont="1" applyBorder="1" applyAlignment="1" applyProtection="1">
      <alignment horizontal="center"/>
      <protection locked="0" hidden="1"/>
    </xf>
    <xf numFmtId="0" fontId="53" fillId="0" borderId="4" xfId="1" applyFont="1" applyBorder="1" applyProtection="1">
      <protection locked="0" hidden="1"/>
    </xf>
    <xf numFmtId="14" fontId="53" fillId="0" borderId="4" xfId="1" applyNumberFormat="1" applyFont="1" applyBorder="1" applyAlignment="1" applyProtection="1">
      <alignment horizontal="right"/>
      <protection locked="0" hidden="1"/>
    </xf>
    <xf numFmtId="1" fontId="47" fillId="0" borderId="13" xfId="1" applyNumberFormat="1" applyFont="1" applyBorder="1" applyAlignment="1" applyProtection="1">
      <alignment horizontal="right"/>
      <protection locked="0" hidden="1"/>
    </xf>
    <xf numFmtId="1" fontId="47" fillId="0" borderId="15" xfId="1" applyNumberFormat="1" applyFont="1" applyBorder="1" applyAlignment="1" applyProtection="1">
      <alignment horizontal="right"/>
      <protection locked="0" hidden="1"/>
    </xf>
    <xf numFmtId="0" fontId="53" fillId="0" borderId="7" xfId="1" applyFont="1" applyBorder="1" applyAlignment="1" applyProtection="1">
      <alignment horizontal="center" vertical="center" wrapText="1"/>
      <protection locked="0" hidden="1"/>
    </xf>
    <xf numFmtId="0" fontId="53" fillId="0" borderId="8" xfId="1" applyFont="1" applyBorder="1" applyAlignment="1" applyProtection="1">
      <alignment horizontal="center" vertical="center" wrapText="1"/>
      <protection locked="0" hidden="1"/>
    </xf>
    <xf numFmtId="0" fontId="53" fillId="0" borderId="9" xfId="1" applyFont="1" applyBorder="1" applyAlignment="1" applyProtection="1">
      <alignment horizontal="center" vertical="center" wrapText="1"/>
      <protection locked="0" hidden="1"/>
    </xf>
    <xf numFmtId="0" fontId="53" fillId="0" borderId="11" xfId="1" applyFont="1" applyBorder="1" applyAlignment="1" applyProtection="1">
      <alignment horizontal="center" vertical="center" wrapText="1"/>
      <protection locked="0" hidden="1"/>
    </xf>
    <xf numFmtId="0" fontId="53" fillId="0" borderId="0" xfId="1" applyFont="1" applyAlignment="1" applyProtection="1">
      <alignment horizontal="center" vertical="center" wrapText="1"/>
      <protection locked="0" hidden="1"/>
    </xf>
    <xf numFmtId="0" fontId="53" fillId="0" borderId="16" xfId="1" applyFont="1" applyBorder="1" applyAlignment="1" applyProtection="1">
      <alignment horizontal="center" vertical="center" wrapText="1"/>
      <protection locked="0" hidden="1"/>
    </xf>
    <xf numFmtId="0" fontId="53" fillId="0" borderId="16" xfId="1" applyFont="1" applyBorder="1" applyAlignment="1" applyProtection="1">
      <alignment horizontal="center" vertical="center"/>
      <protection locked="0" hidden="1"/>
    </xf>
    <xf numFmtId="0" fontId="53" fillId="0" borderId="6" xfId="1" applyFont="1" applyBorder="1" applyAlignment="1" applyProtection="1">
      <alignment horizontal="center" vertical="center" wrapText="1"/>
      <protection locked="0" hidden="1"/>
    </xf>
    <xf numFmtId="1" fontId="47" fillId="0" borderId="7" xfId="1" applyNumberFormat="1" applyFont="1" applyBorder="1" applyAlignment="1" applyProtection="1">
      <alignment horizontal="right"/>
      <protection locked="0" hidden="1"/>
    </xf>
    <xf numFmtId="1" fontId="47" fillId="0" borderId="8" xfId="1" applyNumberFormat="1" applyFont="1" applyBorder="1" applyAlignment="1" applyProtection="1">
      <alignment horizontal="right"/>
      <protection locked="0" hidden="1"/>
    </xf>
    <xf numFmtId="1" fontId="47" fillId="0" borderId="9" xfId="1" applyNumberFormat="1" applyFont="1" applyBorder="1" applyAlignment="1" applyProtection="1">
      <alignment horizontal="right"/>
      <protection locked="0" hidden="1"/>
    </xf>
    <xf numFmtId="0" fontId="53" fillId="0" borderId="25" xfId="1" applyFont="1" applyBorder="1" applyAlignment="1" applyProtection="1">
      <alignment horizontal="left" wrapText="1"/>
      <protection locked="0" hidden="1"/>
    </xf>
    <xf numFmtId="1" fontId="47" fillId="0" borderId="16" xfId="1" applyNumberFormat="1" applyFont="1" applyBorder="1" applyAlignment="1" applyProtection="1">
      <alignment horizontal="right"/>
      <protection locked="0" hidden="1"/>
    </xf>
    <xf numFmtId="4" fontId="47" fillId="0" borderId="0" xfId="1" applyNumberFormat="1" applyFont="1" applyAlignment="1" applyProtection="1">
      <alignment horizontal="center"/>
      <protection locked="0" hidden="1"/>
    </xf>
    <xf numFmtId="0" fontId="62" fillId="0" borderId="3" xfId="1" applyFont="1" applyBorder="1" applyAlignment="1" applyProtection="1">
      <alignment horizontal="left"/>
      <protection locked="0" hidden="1"/>
    </xf>
    <xf numFmtId="0" fontId="62" fillId="0" borderId="4" xfId="1" applyFont="1" applyBorder="1" applyAlignment="1" applyProtection="1">
      <alignment horizontal="left"/>
      <protection locked="0" hidden="1"/>
    </xf>
    <xf numFmtId="0" fontId="62" fillId="0" borderId="5" xfId="1" applyFont="1" applyBorder="1" applyAlignment="1" applyProtection="1">
      <alignment horizontal="left"/>
      <protection locked="0" hidden="1"/>
    </xf>
    <xf numFmtId="0" fontId="63" fillId="0" borderId="3" xfId="1" applyFont="1" applyBorder="1" applyAlignment="1" applyProtection="1">
      <alignment horizontal="left"/>
      <protection locked="0" hidden="1"/>
    </xf>
    <xf numFmtId="0" fontId="63" fillId="0" borderId="4" xfId="1" applyFont="1" applyBorder="1" applyAlignment="1" applyProtection="1">
      <alignment horizontal="left"/>
      <protection locked="0" hidden="1"/>
    </xf>
    <xf numFmtId="0" fontId="63" fillId="0" borderId="5" xfId="1" applyFont="1" applyBorder="1" applyAlignment="1" applyProtection="1">
      <alignment horizontal="left"/>
      <protection locked="0" hidden="1"/>
    </xf>
    <xf numFmtId="1" fontId="47" fillId="0" borderId="7" xfId="1" applyNumberFormat="1" applyFont="1" applyBorder="1" applyProtection="1">
      <protection locked="0" hidden="1"/>
    </xf>
    <xf numFmtId="1" fontId="47" fillId="0" borderId="8" xfId="1" applyNumberFormat="1" applyFont="1" applyBorder="1" applyProtection="1">
      <protection locked="0" hidden="1"/>
    </xf>
    <xf numFmtId="1" fontId="47" fillId="0" borderId="9" xfId="1" applyNumberFormat="1" applyFont="1" applyBorder="1" applyProtection="1">
      <protection locked="0" hidden="1"/>
    </xf>
    <xf numFmtId="1" fontId="47" fillId="0" borderId="16" xfId="1" applyNumberFormat="1" applyFont="1" applyBorder="1" applyProtection="1">
      <protection locked="0" hidden="1"/>
    </xf>
    <xf numFmtId="0" fontId="47" fillId="0" borderId="11" xfId="1" applyFont="1" applyBorder="1" applyAlignment="1" applyProtection="1">
      <alignment horizontal="left"/>
      <protection locked="0" hidden="1"/>
    </xf>
    <xf numFmtId="0" fontId="47" fillId="0" borderId="0" xfId="1" applyFont="1" applyAlignment="1" applyProtection="1">
      <alignment horizontal="left"/>
      <protection locked="0" hidden="1"/>
    </xf>
    <xf numFmtId="0" fontId="47" fillId="0" borderId="16" xfId="1" applyFont="1" applyBorder="1" applyAlignment="1" applyProtection="1">
      <alignment horizontal="left"/>
      <protection locked="0" hidden="1"/>
    </xf>
    <xf numFmtId="1" fontId="47" fillId="0" borderId="6" xfId="1" applyNumberFormat="1" applyFont="1" applyBorder="1" applyAlignment="1" applyProtection="1">
      <alignment horizontal="right" wrapText="1"/>
      <protection locked="0" hidden="1"/>
    </xf>
    <xf numFmtId="1" fontId="47" fillId="0" borderId="3" xfId="1" applyNumberFormat="1" applyFont="1" applyBorder="1" applyAlignment="1" applyProtection="1">
      <alignment horizontal="center"/>
      <protection locked="0" hidden="1"/>
    </xf>
    <xf numFmtId="1" fontId="47" fillId="0" borderId="4" xfId="1" applyNumberFormat="1" applyFont="1" applyBorder="1" applyAlignment="1" applyProtection="1">
      <alignment horizontal="center"/>
      <protection locked="0" hidden="1"/>
    </xf>
    <xf numFmtId="1" fontId="47" fillId="0" borderId="5" xfId="1" applyNumberFormat="1" applyFont="1" applyBorder="1" applyAlignment="1" applyProtection="1">
      <alignment horizontal="center"/>
      <protection locked="0" hidden="1"/>
    </xf>
    <xf numFmtId="1" fontId="47" fillId="0" borderId="7" xfId="1" applyNumberFormat="1" applyFont="1" applyBorder="1" applyAlignment="1" applyProtection="1">
      <alignment horizontal="center"/>
      <protection locked="0" hidden="1"/>
    </xf>
    <xf numFmtId="1" fontId="47" fillId="0" borderId="8" xfId="1" applyNumberFormat="1" applyFont="1" applyBorder="1" applyAlignment="1" applyProtection="1">
      <alignment horizontal="center"/>
      <protection locked="0" hidden="1"/>
    </xf>
    <xf numFmtId="1" fontId="47" fillId="0" borderId="9" xfId="1" applyNumberFormat="1" applyFont="1" applyBorder="1" applyAlignment="1" applyProtection="1">
      <alignment horizontal="center"/>
      <protection locked="0" hidden="1"/>
    </xf>
    <xf numFmtId="1" fontId="47" fillId="0" borderId="13" xfId="1" applyNumberFormat="1" applyFont="1" applyBorder="1" applyAlignment="1" applyProtection="1">
      <alignment horizontal="center"/>
      <protection locked="0" hidden="1"/>
    </xf>
    <xf numFmtId="1" fontId="47" fillId="0" borderId="15" xfId="1" applyNumberFormat="1" applyFont="1" applyBorder="1" applyAlignment="1" applyProtection="1">
      <alignment horizontal="center"/>
      <protection locked="0" hidden="1"/>
    </xf>
    <xf numFmtId="1" fontId="47" fillId="0" borderId="14" xfId="1" applyNumberFormat="1" applyFont="1" applyBorder="1" applyAlignment="1" applyProtection="1">
      <alignment horizontal="center"/>
      <protection locked="0" hidden="1"/>
    </xf>
    <xf numFmtId="0" fontId="49" fillId="0" borderId="0" xfId="1" applyFont="1" applyAlignment="1" applyProtection="1">
      <alignment horizontal="left" vertical="top" wrapText="1"/>
      <protection locked="0" hidden="1"/>
    </xf>
    <xf numFmtId="3" fontId="15" fillId="0" borderId="3" xfId="1" applyNumberFormat="1" applyFont="1" applyBorder="1" applyAlignment="1" applyProtection="1">
      <alignment vertical="center" wrapText="1"/>
      <protection locked="0" hidden="1"/>
    </xf>
    <xf numFmtId="3" fontId="15" fillId="0" borderId="4" xfId="1" applyNumberFormat="1" applyFont="1" applyBorder="1" applyAlignment="1" applyProtection="1">
      <alignment vertical="center" wrapText="1"/>
      <protection locked="0" hidden="1"/>
    </xf>
    <xf numFmtId="3" fontId="15" fillId="0" borderId="5" xfId="1" applyNumberFormat="1" applyFont="1" applyBorder="1" applyAlignment="1" applyProtection="1">
      <alignment vertical="center" wrapText="1"/>
      <protection locked="0" hidden="1"/>
    </xf>
    <xf numFmtId="0" fontId="15" fillId="10" borderId="0" xfId="1" applyFont="1" applyFill="1" applyAlignment="1" applyProtection="1">
      <alignment horizontal="justify" vertical="justify" wrapText="1"/>
      <protection locked="0" hidden="1"/>
    </xf>
    <xf numFmtId="0" fontId="47" fillId="0" borderId="7" xfId="1" applyFont="1" applyBorder="1" applyAlignment="1" applyProtection="1">
      <alignment horizontal="center" vertical="center" wrapText="1"/>
      <protection locked="0" hidden="1"/>
    </xf>
    <xf numFmtId="0" fontId="47" fillId="0" borderId="8" xfId="1" applyFont="1" applyBorder="1" applyAlignment="1" applyProtection="1">
      <alignment horizontal="center" vertical="center" wrapText="1"/>
      <protection locked="0" hidden="1"/>
    </xf>
    <xf numFmtId="0" fontId="47" fillId="0" borderId="9" xfId="1" applyFont="1" applyBorder="1" applyAlignment="1" applyProtection="1">
      <alignment horizontal="center" vertical="center" wrapText="1"/>
      <protection locked="0" hidden="1"/>
    </xf>
    <xf numFmtId="0" fontId="47" fillId="0" borderId="13" xfId="1" applyFont="1" applyBorder="1" applyAlignment="1" applyProtection="1">
      <alignment horizontal="center" vertical="center" wrapText="1"/>
      <protection locked="0" hidden="1"/>
    </xf>
    <xf numFmtId="0" fontId="47" fillId="0" borderId="15" xfId="1" applyFont="1" applyBorder="1" applyAlignment="1" applyProtection="1">
      <alignment horizontal="center" vertical="center" wrapText="1"/>
      <protection locked="0" hidden="1"/>
    </xf>
    <xf numFmtId="0" fontId="47" fillId="0" borderId="14" xfId="1" applyFont="1" applyBorder="1" applyAlignment="1" applyProtection="1">
      <alignment horizontal="center" vertical="center" wrapText="1"/>
      <protection locked="0" hidden="1"/>
    </xf>
    <xf numFmtId="0" fontId="53" fillId="0" borderId="0" xfId="1" applyFont="1" applyAlignment="1" applyProtection="1">
      <alignment horizontal="left" vertical="top" wrapText="1"/>
      <protection locked="0" hidden="1"/>
    </xf>
    <xf numFmtId="0" fontId="53" fillId="0" borderId="13" xfId="1" applyFont="1" applyBorder="1" applyAlignment="1" applyProtection="1">
      <alignment horizontal="center" vertical="center" wrapText="1"/>
      <protection locked="0" hidden="1"/>
    </xf>
    <xf numFmtId="0" fontId="53" fillId="0" borderId="15" xfId="1" applyFont="1" applyBorder="1" applyAlignment="1" applyProtection="1">
      <alignment horizontal="center" vertical="center" wrapText="1"/>
      <protection locked="0" hidden="1"/>
    </xf>
    <xf numFmtId="0" fontId="53" fillId="0" borderId="14" xfId="1" applyFont="1" applyBorder="1" applyAlignment="1" applyProtection="1">
      <alignment horizontal="center" vertical="center" wrapText="1"/>
      <protection locked="0" hidden="1"/>
    </xf>
    <xf numFmtId="1" fontId="47" fillId="0" borderId="13" xfId="1" applyNumberFormat="1" applyFont="1" applyBorder="1" applyAlignment="1" applyProtection="1">
      <alignment horizontal="center" vertical="center"/>
      <protection locked="0" hidden="1"/>
    </xf>
    <xf numFmtId="1" fontId="47" fillId="0" borderId="15" xfId="1" applyNumberFormat="1" applyFont="1" applyBorder="1" applyAlignment="1" applyProtection="1">
      <alignment horizontal="center" vertical="center"/>
      <protection locked="0" hidden="1"/>
    </xf>
    <xf numFmtId="1" fontId="47" fillId="0" borderId="14" xfId="1" applyNumberFormat="1" applyFont="1" applyBorder="1" applyAlignment="1" applyProtection="1">
      <alignment horizontal="center" vertical="center"/>
      <protection locked="0" hidden="1"/>
    </xf>
    <xf numFmtId="1" fontId="47" fillId="0" borderId="10" xfId="1" applyNumberFormat="1" applyFont="1" applyBorder="1" applyAlignment="1" applyProtection="1">
      <alignment horizontal="center" vertical="center"/>
      <protection locked="0" hidden="1"/>
    </xf>
    <xf numFmtId="0" fontId="53" fillId="0" borderId="6" xfId="1" applyFont="1" applyBorder="1" applyAlignment="1" applyProtection="1">
      <alignment horizontal="center" vertical="top"/>
      <protection locked="0" hidden="1"/>
    </xf>
    <xf numFmtId="0" fontId="47" fillId="0" borderId="6" xfId="1" applyFont="1" applyBorder="1" applyAlignment="1" applyProtection="1">
      <alignment horizontal="center" vertical="top"/>
      <protection locked="0" hidden="1"/>
    </xf>
    <xf numFmtId="0" fontId="47" fillId="0" borderId="6" xfId="1" applyFont="1" applyBorder="1" applyAlignment="1" applyProtection="1">
      <alignment horizontal="center" vertical="center"/>
      <protection locked="0" hidden="1"/>
    </xf>
    <xf numFmtId="0" fontId="47" fillId="0" borderId="6" xfId="1" applyFont="1" applyBorder="1" applyAlignment="1" applyProtection="1">
      <alignment horizontal="center" vertical="center" wrapText="1"/>
      <protection locked="0" hidden="1"/>
    </xf>
    <xf numFmtId="3" fontId="15" fillId="0" borderId="6" xfId="1" applyNumberFormat="1" applyFont="1" applyBorder="1" applyAlignment="1" applyProtection="1">
      <alignment horizontal="right"/>
      <protection locked="0" hidden="1"/>
    </xf>
    <xf numFmtId="3" fontId="15" fillId="0" borderId="7" xfId="1" applyNumberFormat="1" applyFont="1" applyBorder="1" applyAlignment="1" applyProtection="1">
      <alignment horizontal="right"/>
      <protection locked="0" hidden="1"/>
    </xf>
    <xf numFmtId="3" fontId="15" fillId="0" borderId="8" xfId="1" applyNumberFormat="1" applyFont="1" applyBorder="1" applyAlignment="1" applyProtection="1">
      <alignment horizontal="right"/>
      <protection locked="0" hidden="1"/>
    </xf>
    <xf numFmtId="3" fontId="15" fillId="0" borderId="9" xfId="1" applyNumberFormat="1" applyFont="1" applyBorder="1" applyAlignment="1" applyProtection="1">
      <alignment horizontal="right"/>
      <protection locked="0" hidden="1"/>
    </xf>
    <xf numFmtId="3" fontId="15" fillId="0" borderId="13" xfId="1" applyNumberFormat="1" applyFont="1" applyBorder="1" applyAlignment="1" applyProtection="1">
      <alignment horizontal="right"/>
      <protection locked="0" hidden="1"/>
    </xf>
    <xf numFmtId="3" fontId="15" fillId="0" borderId="15" xfId="1" applyNumberFormat="1" applyFont="1" applyBorder="1" applyAlignment="1" applyProtection="1">
      <alignment horizontal="right"/>
      <protection locked="0" hidden="1"/>
    </xf>
    <xf numFmtId="3" fontId="15" fillId="0" borderId="14" xfId="1" applyNumberFormat="1" applyFont="1" applyBorder="1" applyAlignment="1" applyProtection="1">
      <alignment horizontal="right"/>
      <protection locked="0" hidden="1"/>
    </xf>
    <xf numFmtId="3" fontId="47" fillId="0" borderId="3" xfId="1" applyNumberFormat="1" applyFont="1" applyBorder="1" applyAlignment="1" applyProtection="1">
      <alignment horizontal="right"/>
      <protection locked="0" hidden="1"/>
    </xf>
    <xf numFmtId="3" fontId="47" fillId="0" borderId="4" xfId="1" applyNumberFormat="1" applyFont="1" applyBorder="1" applyAlignment="1" applyProtection="1">
      <alignment horizontal="right"/>
      <protection locked="0" hidden="1"/>
    </xf>
    <xf numFmtId="3" fontId="47" fillId="0" borderId="7" xfId="1" applyNumberFormat="1" applyFont="1" applyBorder="1" applyAlignment="1" applyProtection="1">
      <alignment horizontal="right"/>
      <protection locked="0" hidden="1"/>
    </xf>
    <xf numFmtId="3" fontId="47" fillId="0" borderId="8" xfId="1" applyNumberFormat="1" applyFont="1" applyBorder="1" applyAlignment="1" applyProtection="1">
      <alignment horizontal="right"/>
      <protection locked="0" hidden="1"/>
    </xf>
    <xf numFmtId="3" fontId="47" fillId="0" borderId="9" xfId="1" applyNumberFormat="1" applyFont="1" applyBorder="1" applyAlignment="1" applyProtection="1">
      <alignment horizontal="right"/>
      <protection locked="0" hidden="1"/>
    </xf>
    <xf numFmtId="3" fontId="47" fillId="0" borderId="11" xfId="1" applyNumberFormat="1" applyFont="1" applyBorder="1" applyAlignment="1" applyProtection="1">
      <alignment horizontal="right"/>
      <protection locked="0" hidden="1"/>
    </xf>
    <xf numFmtId="3" fontId="47" fillId="0" borderId="0" xfId="1" applyNumberFormat="1" applyFont="1" applyAlignment="1" applyProtection="1">
      <alignment horizontal="right"/>
      <protection locked="0" hidden="1"/>
    </xf>
    <xf numFmtId="3" fontId="47" fillId="0" borderId="16" xfId="1" applyNumberFormat="1" applyFont="1" applyBorder="1" applyAlignment="1" applyProtection="1">
      <alignment horizontal="right"/>
      <protection locked="0" hidden="1"/>
    </xf>
    <xf numFmtId="3" fontId="47" fillId="0" borderId="13" xfId="1" applyNumberFormat="1" applyFont="1" applyBorder="1" applyAlignment="1" applyProtection="1">
      <alignment horizontal="right"/>
      <protection locked="0" hidden="1"/>
    </xf>
    <xf numFmtId="3" fontId="47" fillId="0" borderId="15" xfId="1" applyNumberFormat="1" applyFont="1" applyBorder="1" applyAlignment="1" applyProtection="1">
      <alignment horizontal="right"/>
      <protection locked="0" hidden="1"/>
    </xf>
    <xf numFmtId="3" fontId="15" fillId="0" borderId="6" xfId="1" applyNumberFormat="1" applyFont="1" applyBorder="1" applyProtection="1">
      <protection locked="0" hidden="1"/>
    </xf>
    <xf numFmtId="3" fontId="15" fillId="0" borderId="3" xfId="1" applyNumberFormat="1" applyFont="1" applyBorder="1" applyProtection="1">
      <protection locked="0" hidden="1"/>
    </xf>
    <xf numFmtId="3" fontId="15" fillId="0" borderId="4" xfId="1" applyNumberFormat="1" applyFont="1" applyBorder="1" applyProtection="1">
      <protection locked="0" hidden="1"/>
    </xf>
    <xf numFmtId="3" fontId="15" fillId="0" borderId="5" xfId="1" applyNumberFormat="1" applyFont="1" applyBorder="1" applyProtection="1">
      <protection locked="0" hidden="1"/>
    </xf>
    <xf numFmtId="1" fontId="47" fillId="0" borderId="11" xfId="1" applyNumberFormat="1" applyFont="1" applyBorder="1" applyAlignment="1" applyProtection="1">
      <alignment horizontal="center"/>
      <protection locked="0" hidden="1"/>
    </xf>
    <xf numFmtId="1" fontId="47" fillId="0" borderId="0" xfId="1" applyNumberFormat="1" applyFont="1" applyAlignment="1" applyProtection="1">
      <alignment horizontal="center"/>
      <protection locked="0" hidden="1"/>
    </xf>
    <xf numFmtId="3" fontId="15" fillId="0" borderId="7" xfId="1" applyNumberFormat="1" applyFont="1" applyBorder="1" applyProtection="1">
      <protection locked="0" hidden="1"/>
    </xf>
    <xf numFmtId="3" fontId="15" fillId="0" borderId="8" xfId="1" applyNumberFormat="1" applyFont="1" applyBorder="1" applyProtection="1">
      <protection locked="0" hidden="1"/>
    </xf>
    <xf numFmtId="3" fontId="15" fillId="0" borderId="9" xfId="1" applyNumberFormat="1" applyFont="1" applyBorder="1" applyProtection="1">
      <protection locked="0" hidden="1"/>
    </xf>
    <xf numFmtId="3" fontId="15" fillId="0" borderId="13" xfId="1" applyNumberFormat="1" applyFont="1" applyBorder="1" applyProtection="1">
      <protection locked="0" hidden="1"/>
    </xf>
    <xf numFmtId="3" fontId="15" fillId="0" borderId="15" xfId="1" applyNumberFormat="1" applyFont="1" applyBorder="1" applyProtection="1">
      <protection locked="0" hidden="1"/>
    </xf>
    <xf numFmtId="3" fontId="15" fillId="0" borderId="14" xfId="1" applyNumberFormat="1" applyFont="1" applyBorder="1" applyProtection="1">
      <protection locked="0" hidden="1"/>
    </xf>
    <xf numFmtId="3" fontId="15" fillId="0" borderId="11" xfId="1" applyNumberFormat="1" applyFont="1" applyBorder="1" applyProtection="1">
      <protection locked="0" hidden="1"/>
    </xf>
    <xf numFmtId="3" fontId="15" fillId="0" borderId="0" xfId="1" applyNumberFormat="1" applyFont="1" applyProtection="1">
      <protection locked="0" hidden="1"/>
    </xf>
    <xf numFmtId="3" fontId="15" fillId="0" borderId="16" xfId="1" applyNumberFormat="1" applyFont="1" applyBorder="1" applyProtection="1">
      <protection locked="0" hidden="1"/>
    </xf>
    <xf numFmtId="0" fontId="47" fillId="10" borderId="39" xfId="1" applyFont="1" applyFill="1" applyBorder="1" applyAlignment="1" applyProtection="1">
      <alignment horizontal="left" vertical="top"/>
      <protection locked="0" hidden="1"/>
    </xf>
    <xf numFmtId="0" fontId="47" fillId="10" borderId="40" xfId="1" applyFont="1" applyFill="1" applyBorder="1" applyAlignment="1" applyProtection="1">
      <alignment horizontal="left" vertical="top"/>
      <protection locked="0" hidden="1"/>
    </xf>
    <xf numFmtId="0" fontId="47" fillId="10" borderId="41" xfId="1" applyFont="1" applyFill="1" applyBorder="1" applyAlignment="1" applyProtection="1">
      <alignment horizontal="left" vertical="top"/>
      <protection locked="0" hidden="1"/>
    </xf>
    <xf numFmtId="0" fontId="15" fillId="0" borderId="6" xfId="1" applyFont="1" applyBorder="1" applyAlignment="1" applyProtection="1">
      <alignment horizontal="right" vertical="top" wrapText="1"/>
      <protection locked="0" hidden="1"/>
    </xf>
    <xf numFmtId="0" fontId="47" fillId="10" borderId="0" xfId="1" applyFont="1" applyFill="1" applyAlignment="1" applyProtection="1">
      <alignment horizontal="left" wrapText="1"/>
      <protection locked="0" hidden="1"/>
    </xf>
    <xf numFmtId="0" fontId="15" fillId="0" borderId="6" xfId="1" applyFont="1" applyBorder="1" applyAlignment="1" applyProtection="1">
      <alignment horizontal="center" vertical="center" wrapText="1"/>
      <protection locked="0" hidden="1"/>
    </xf>
    <xf numFmtId="0" fontId="15" fillId="0" borderId="6" xfId="1" applyFont="1" applyBorder="1" applyAlignment="1" applyProtection="1">
      <alignment horizontal="left" vertical="center" wrapText="1"/>
      <protection locked="0" hidden="1"/>
    </xf>
    <xf numFmtId="1" fontId="87" fillId="10" borderId="3" xfId="1" applyNumberFormat="1" applyFont="1" applyFill="1" applyBorder="1" applyAlignment="1" applyProtection="1">
      <alignment horizontal="right"/>
      <protection locked="0" hidden="1"/>
    </xf>
    <xf numFmtId="1" fontId="87" fillId="10" borderId="4" xfId="1" applyNumberFormat="1" applyFont="1" applyFill="1" applyBorder="1" applyAlignment="1" applyProtection="1">
      <alignment horizontal="right"/>
      <protection locked="0" hidden="1"/>
    </xf>
    <xf numFmtId="1" fontId="87" fillId="10" borderId="5" xfId="1" applyNumberFormat="1" applyFont="1" applyFill="1" applyBorder="1" applyAlignment="1" applyProtection="1">
      <alignment horizontal="right"/>
      <protection locked="0" hidden="1"/>
    </xf>
    <xf numFmtId="0" fontId="57" fillId="0" borderId="7" xfId="1" applyFont="1" applyBorder="1" applyAlignment="1" applyProtection="1">
      <alignment horizontal="center" vertical="center" wrapText="1"/>
      <protection locked="0" hidden="1"/>
    </xf>
    <xf numFmtId="0" fontId="57" fillId="0" borderId="8" xfId="1" applyFont="1" applyBorder="1" applyAlignment="1" applyProtection="1">
      <alignment horizontal="center" vertical="center" wrapText="1"/>
      <protection locked="0" hidden="1"/>
    </xf>
    <xf numFmtId="0" fontId="57" fillId="0" borderId="9" xfId="1" applyFont="1" applyBorder="1" applyAlignment="1" applyProtection="1">
      <alignment horizontal="center" vertical="center" wrapText="1"/>
      <protection locked="0" hidden="1"/>
    </xf>
    <xf numFmtId="0" fontId="57" fillId="0" borderId="16" xfId="1" applyFont="1" applyBorder="1" applyAlignment="1" applyProtection="1">
      <alignment horizontal="center" vertical="center" wrapText="1"/>
      <protection locked="0" hidden="1"/>
    </xf>
    <xf numFmtId="0" fontId="45" fillId="0" borderId="7" xfId="1" applyFont="1" applyBorder="1" applyAlignment="1" applyProtection="1">
      <alignment horizontal="center" vertical="center" wrapText="1"/>
      <protection locked="0" hidden="1"/>
    </xf>
    <xf numFmtId="0" fontId="45" fillId="0" borderId="8" xfId="1" applyFont="1" applyBorder="1" applyAlignment="1" applyProtection="1">
      <alignment horizontal="center" vertical="center" wrapText="1"/>
      <protection locked="0" hidden="1"/>
    </xf>
    <xf numFmtId="0" fontId="45" fillId="0" borderId="9" xfId="1" applyFont="1" applyBorder="1" applyAlignment="1" applyProtection="1">
      <alignment horizontal="center" vertical="center" wrapText="1"/>
      <protection locked="0" hidden="1"/>
    </xf>
    <xf numFmtId="0" fontId="45" fillId="0" borderId="11" xfId="1" applyFont="1" applyBorder="1" applyAlignment="1" applyProtection="1">
      <alignment horizontal="center" vertical="center" wrapText="1"/>
      <protection locked="0" hidden="1"/>
    </xf>
    <xf numFmtId="0" fontId="45" fillId="0" borderId="0" xfId="1" applyFont="1" applyAlignment="1" applyProtection="1">
      <alignment horizontal="center" vertical="center" wrapText="1"/>
      <protection locked="0" hidden="1"/>
    </xf>
    <xf numFmtId="0" fontId="45" fillId="0" borderId="16" xfId="1" applyFont="1" applyBorder="1" applyAlignment="1" applyProtection="1">
      <alignment horizontal="center" vertical="center" wrapText="1"/>
      <protection locked="0" hidden="1"/>
    </xf>
    <xf numFmtId="0" fontId="87" fillId="0" borderId="8" xfId="1" applyFont="1" applyBorder="1" applyAlignment="1" applyProtection="1">
      <alignment horizontal="center"/>
      <protection locked="0" hidden="1"/>
    </xf>
    <xf numFmtId="0" fontId="45" fillId="0" borderId="3" xfId="1" applyFont="1" applyBorder="1" applyAlignment="1" applyProtection="1">
      <alignment horizontal="center"/>
      <protection locked="0" hidden="1"/>
    </xf>
    <xf numFmtId="0" fontId="45" fillId="0" borderId="4" xfId="1" applyFont="1" applyBorder="1" applyAlignment="1" applyProtection="1">
      <alignment horizontal="center"/>
      <protection locked="0" hidden="1"/>
    </xf>
    <xf numFmtId="0" fontId="45" fillId="0" borderId="5" xfId="1" applyFont="1" applyBorder="1" applyAlignment="1" applyProtection="1">
      <alignment horizontal="center"/>
      <protection locked="0" hidden="1"/>
    </xf>
    <xf numFmtId="0" fontId="45" fillId="0" borderId="0" xfId="1" applyFont="1" applyAlignment="1" applyProtection="1">
      <alignment horizontal="center" wrapText="1"/>
      <protection hidden="1"/>
    </xf>
    <xf numFmtId="4" fontId="45" fillId="0" borderId="0" xfId="1" applyNumberFormat="1" applyFont="1" applyAlignment="1" applyProtection="1">
      <alignment horizontal="center" wrapText="1"/>
      <protection hidden="1"/>
    </xf>
    <xf numFmtId="0" fontId="45" fillId="0" borderId="0" xfId="1" applyFont="1" applyAlignment="1" applyProtection="1">
      <alignment horizontal="center"/>
      <protection hidden="1"/>
    </xf>
    <xf numFmtId="0" fontId="53" fillId="0" borderId="6" xfId="1" applyFont="1" applyBorder="1" applyAlignment="1" applyProtection="1">
      <alignment horizontal="center" vertical="center" wrapText="1"/>
      <protection hidden="1"/>
    </xf>
    <xf numFmtId="0" fontId="47" fillId="0" borderId="8" xfId="1" applyFont="1" applyBorder="1" applyAlignment="1" applyProtection="1">
      <alignment horizontal="center"/>
      <protection hidden="1"/>
    </xf>
    <xf numFmtId="0" fontId="53" fillId="0" borderId="8" xfId="1" applyFont="1" applyBorder="1" applyAlignment="1" applyProtection="1">
      <alignment horizontal="center"/>
      <protection hidden="1"/>
    </xf>
    <xf numFmtId="1" fontId="47" fillId="0" borderId="8" xfId="1" applyNumberFormat="1" applyFont="1" applyBorder="1" applyAlignment="1" applyProtection="1">
      <alignment horizontal="center"/>
      <protection hidden="1"/>
    </xf>
    <xf numFmtId="0" fontId="47" fillId="0" borderId="6" xfId="1" applyFont="1" applyBorder="1" applyAlignment="1" applyProtection="1">
      <alignment horizontal="left"/>
      <protection hidden="1"/>
    </xf>
    <xf numFmtId="0" fontId="47" fillId="0" borderId="6" xfId="1" applyFont="1" applyBorder="1" applyProtection="1">
      <protection hidden="1"/>
    </xf>
    <xf numFmtId="3" fontId="47" fillId="0" borderId="6" xfId="1" applyNumberFormat="1" applyFont="1" applyBorder="1" applyProtection="1">
      <protection hidden="1"/>
    </xf>
    <xf numFmtId="0" fontId="47" fillId="0" borderId="6" xfId="1" applyFont="1" applyBorder="1" applyAlignment="1" applyProtection="1">
      <alignment wrapText="1"/>
      <protection hidden="1"/>
    </xf>
    <xf numFmtId="3" fontId="47" fillId="10" borderId="6" xfId="1" applyNumberFormat="1" applyFont="1" applyFill="1" applyBorder="1" applyProtection="1">
      <protection hidden="1"/>
    </xf>
    <xf numFmtId="3" fontId="53" fillId="0" borderId="6" xfId="1" applyNumberFormat="1" applyFont="1" applyBorder="1" applyProtection="1">
      <protection hidden="1"/>
    </xf>
    <xf numFmtId="3" fontId="47" fillId="11" borderId="6" xfId="1" applyNumberFormat="1" applyFont="1" applyFill="1" applyBorder="1" applyProtection="1">
      <protection hidden="1"/>
    </xf>
    <xf numFmtId="3" fontId="47" fillId="14" borderId="6" xfId="1" applyNumberFormat="1" applyFont="1" applyFill="1" applyBorder="1" applyProtection="1">
      <protection hidden="1"/>
    </xf>
    <xf numFmtId="0" fontId="53" fillId="0" borderId="6" xfId="1" applyFont="1" applyBorder="1" applyAlignment="1" applyProtection="1">
      <alignment wrapText="1"/>
      <protection hidden="1"/>
    </xf>
    <xf numFmtId="0" fontId="53" fillId="0" borderId="6" xfId="1" applyFont="1" applyBorder="1" applyAlignment="1" applyProtection="1">
      <alignment horizontal="left"/>
      <protection hidden="1"/>
    </xf>
    <xf numFmtId="3" fontId="49" fillId="0" borderId="6" xfId="1" applyNumberFormat="1" applyFont="1" applyBorder="1" applyProtection="1">
      <protection hidden="1"/>
    </xf>
    <xf numFmtId="1" fontId="47" fillId="10" borderId="6" xfId="1" applyNumberFormat="1" applyFont="1" applyFill="1" applyBorder="1" applyAlignment="1" applyProtection="1">
      <alignment horizontal="right"/>
      <protection hidden="1"/>
    </xf>
    <xf numFmtId="1" fontId="49" fillId="0" borderId="6" xfId="1" applyNumberFormat="1" applyFont="1" applyBorder="1" applyAlignment="1" applyProtection="1">
      <alignment horizontal="right"/>
      <protection hidden="1"/>
    </xf>
    <xf numFmtId="1" fontId="47" fillId="0" borderId="6" xfId="1" applyNumberFormat="1" applyFont="1" applyBorder="1" applyAlignment="1" applyProtection="1">
      <alignment horizontal="right"/>
      <protection hidden="1"/>
    </xf>
    <xf numFmtId="1" fontId="47" fillId="9" borderId="6" xfId="1" applyNumberFormat="1" applyFont="1" applyFill="1" applyBorder="1" applyAlignment="1" applyProtection="1">
      <alignment horizontal="right"/>
      <protection hidden="1"/>
    </xf>
    <xf numFmtId="1" fontId="47" fillId="0" borderId="0" xfId="1" applyNumberFormat="1" applyFont="1" applyAlignment="1" applyProtection="1">
      <alignment horizontal="center"/>
      <protection hidden="1"/>
    </xf>
    <xf numFmtId="0" fontId="47" fillId="0" borderId="0" xfId="1" applyFont="1" applyAlignment="1" applyProtection="1">
      <alignment horizontal="center"/>
      <protection hidden="1"/>
    </xf>
    <xf numFmtId="0" fontId="74" fillId="0" borderId="0" xfId="5" applyFont="1" applyAlignment="1" applyProtection="1">
      <alignment horizontal="center" wrapText="1"/>
      <protection hidden="1"/>
    </xf>
    <xf numFmtId="0" fontId="73" fillId="0" borderId="0" xfId="5" applyFont="1" applyAlignment="1" applyProtection="1">
      <alignment horizontal="center" wrapText="1"/>
      <protection hidden="1"/>
    </xf>
    <xf numFmtId="2" fontId="75" fillId="15" borderId="49" xfId="5" applyNumberFormat="1" applyFont="1" applyFill="1" applyBorder="1" applyAlignment="1" applyProtection="1">
      <alignment horizontal="center"/>
      <protection hidden="1"/>
    </xf>
    <xf numFmtId="0" fontId="84" fillId="0" borderId="0" xfId="13" applyFont="1" applyAlignment="1">
      <alignment horizontal="left" vertical="top"/>
    </xf>
    <xf numFmtId="0" fontId="84" fillId="0" borderId="16" xfId="13" applyFont="1" applyBorder="1" applyAlignment="1">
      <alignment horizontal="left" vertical="top"/>
    </xf>
    <xf numFmtId="0" fontId="15" fillId="0" borderId="3" xfId="13" applyFont="1" applyBorder="1" applyAlignment="1">
      <alignment horizontal="center" vertical="center"/>
    </xf>
    <xf numFmtId="0" fontId="15" fillId="0" borderId="4" xfId="13" applyFont="1" applyBorder="1" applyAlignment="1">
      <alignment horizontal="center" vertical="center"/>
    </xf>
    <xf numFmtId="49" fontId="9" fillId="0" borderId="4" xfId="13" applyNumberFormat="1" applyFont="1" applyBorder="1" applyAlignment="1">
      <alignment horizontal="center" vertical="center"/>
    </xf>
    <xf numFmtId="0" fontId="9" fillId="0" borderId="4" xfId="13" applyFont="1" applyBorder="1" applyAlignment="1">
      <alignment horizontal="center" vertical="center"/>
    </xf>
    <xf numFmtId="0" fontId="85" fillId="0" borderId="7" xfId="13" applyFont="1" applyBorder="1" applyAlignment="1">
      <alignment horizontal="center"/>
    </xf>
    <xf numFmtId="0" fontId="85" fillId="0" borderId="8" xfId="13" applyFont="1" applyBorder="1" applyAlignment="1">
      <alignment horizontal="center"/>
    </xf>
    <xf numFmtId="0" fontId="85" fillId="0" borderId="9" xfId="13" applyFont="1" applyBorder="1" applyAlignment="1">
      <alignment horizontal="center"/>
    </xf>
    <xf numFmtId="0" fontId="15" fillId="0" borderId="7" xfId="13" applyFont="1" applyBorder="1" applyAlignment="1">
      <alignment horizontal="center" vertical="center" wrapText="1"/>
    </xf>
    <xf numFmtId="0" fontId="15" fillId="0" borderId="8" xfId="13" applyFont="1" applyBorder="1" applyAlignment="1">
      <alignment horizontal="center" vertical="center"/>
    </xf>
    <xf numFmtId="0" fontId="15" fillId="0" borderId="11" xfId="13" applyFont="1" applyBorder="1" applyAlignment="1">
      <alignment horizontal="center" vertical="center"/>
    </xf>
    <xf numFmtId="0" fontId="15" fillId="0" borderId="0" xfId="13" applyFont="1" applyAlignment="1">
      <alignment horizontal="center" vertical="center"/>
    </xf>
    <xf numFmtId="0" fontId="15" fillId="0" borderId="13" xfId="13" applyFont="1" applyBorder="1" applyAlignment="1">
      <alignment horizontal="center" vertical="center"/>
    </xf>
    <xf numFmtId="0" fontId="15" fillId="0" borderId="15" xfId="13" applyFont="1" applyBorder="1" applyAlignment="1">
      <alignment horizontal="center" vertical="center"/>
    </xf>
    <xf numFmtId="0" fontId="86" fillId="0" borderId="7" xfId="13" applyFont="1" applyBorder="1" applyAlignment="1">
      <alignment horizontal="center" wrapText="1"/>
    </xf>
    <xf numFmtId="0" fontId="86" fillId="0" borderId="8" xfId="13" applyFont="1" applyBorder="1" applyAlignment="1">
      <alignment horizontal="center"/>
    </xf>
    <xf numFmtId="0" fontId="86" fillId="0" borderId="9" xfId="13" applyFont="1" applyBorder="1" applyAlignment="1">
      <alignment horizontal="center"/>
    </xf>
    <xf numFmtId="0" fontId="86" fillId="0" borderId="11" xfId="13" applyFont="1" applyBorder="1" applyAlignment="1">
      <alignment horizontal="center"/>
    </xf>
    <xf numFmtId="0" fontId="86" fillId="0" borderId="0" xfId="13" applyFont="1" applyAlignment="1">
      <alignment horizontal="center"/>
    </xf>
    <xf numFmtId="0" fontId="86" fillId="0" borderId="16" xfId="13" applyFont="1" applyBorder="1" applyAlignment="1">
      <alignment horizontal="center"/>
    </xf>
    <xf numFmtId="0" fontId="86" fillId="0" borderId="13" xfId="13" applyFont="1" applyBorder="1" applyAlignment="1">
      <alignment horizontal="center"/>
    </xf>
    <xf numFmtId="0" fontId="86" fillId="0" borderId="15" xfId="13" applyFont="1" applyBorder="1" applyAlignment="1">
      <alignment horizontal="center"/>
    </xf>
    <xf numFmtId="0" fontId="86" fillId="0" borderId="14" xfId="13" applyFont="1" applyBorder="1" applyAlignment="1">
      <alignment horizontal="center"/>
    </xf>
    <xf numFmtId="0" fontId="87" fillId="0" borderId="3" xfId="13" applyFont="1" applyBorder="1" applyAlignment="1">
      <alignment horizontal="center"/>
    </xf>
    <xf numFmtId="0" fontId="87" fillId="0" borderId="4" xfId="13" applyFont="1" applyBorder="1" applyAlignment="1">
      <alignment horizontal="center"/>
    </xf>
    <xf numFmtId="0" fontId="87" fillId="0" borderId="5" xfId="13" applyFont="1" applyBorder="1" applyAlignment="1">
      <alignment horizontal="center"/>
    </xf>
    <xf numFmtId="4" fontId="85" fillId="0" borderId="7" xfId="13" applyNumberFormat="1" applyFont="1" applyBorder="1" applyAlignment="1">
      <alignment horizontal="center" wrapText="1"/>
    </xf>
    <xf numFmtId="0" fontId="85" fillId="0" borderId="13" xfId="13" applyFont="1" applyBorder="1" applyAlignment="1">
      <alignment horizontal="center"/>
    </xf>
    <xf numFmtId="0" fontId="85" fillId="0" borderId="15" xfId="13" applyFont="1" applyBorder="1" applyAlignment="1">
      <alignment horizontal="center"/>
    </xf>
    <xf numFmtId="0" fontId="85" fillId="0" borderId="14" xfId="13" applyFont="1" applyBorder="1" applyAlignment="1">
      <alignment horizontal="center"/>
    </xf>
    <xf numFmtId="0" fontId="85" fillId="0" borderId="11" xfId="13" applyFont="1" applyBorder="1" applyAlignment="1">
      <alignment horizontal="center"/>
    </xf>
    <xf numFmtId="0" fontId="85" fillId="0" borderId="0" xfId="13" applyFont="1" applyAlignment="1">
      <alignment horizontal="center"/>
    </xf>
    <xf numFmtId="0" fontId="85" fillId="0" borderId="16" xfId="13" applyFont="1" applyBorder="1" applyAlignment="1">
      <alignment horizontal="center"/>
    </xf>
    <xf numFmtId="0" fontId="87" fillId="0" borderId="11" xfId="13" applyFont="1" applyBorder="1" applyAlignment="1">
      <alignment horizontal="center"/>
    </xf>
    <xf numFmtId="0" fontId="87" fillId="0" borderId="0" xfId="13" applyFont="1" applyAlignment="1">
      <alignment horizontal="center"/>
    </xf>
    <xf numFmtId="0" fontId="87" fillId="0" borderId="16" xfId="13" applyFont="1" applyBorder="1" applyAlignment="1">
      <alignment horizontal="center"/>
    </xf>
    <xf numFmtId="0" fontId="87" fillId="0" borderId="13" xfId="13" applyFont="1" applyBorder="1" applyAlignment="1">
      <alignment horizontal="center"/>
    </xf>
    <xf numFmtId="0" fontId="87" fillId="0" borderId="15" xfId="13" applyFont="1" applyBorder="1" applyAlignment="1">
      <alignment horizontal="center"/>
    </xf>
    <xf numFmtId="0" fontId="87" fillId="0" borderId="14" xfId="13" applyFont="1" applyBorder="1" applyAlignment="1">
      <alignment horizontal="center"/>
    </xf>
    <xf numFmtId="4" fontId="87" fillId="0" borderId="3" xfId="13" applyNumberFormat="1" applyFont="1" applyBorder="1" applyAlignment="1">
      <alignment horizontal="center"/>
    </xf>
    <xf numFmtId="0" fontId="87" fillId="0" borderId="7" xfId="13" applyFont="1" applyBorder="1" applyAlignment="1">
      <alignment horizontal="center"/>
    </xf>
    <xf numFmtId="0" fontId="87" fillId="0" borderId="8" xfId="13" applyFont="1" applyBorder="1" applyAlignment="1">
      <alignment horizontal="center"/>
    </xf>
    <xf numFmtId="0" fontId="87" fillId="0" borderId="9" xfId="13" applyFont="1" applyBorder="1" applyAlignment="1">
      <alignment horizontal="center"/>
    </xf>
    <xf numFmtId="4" fontId="85" fillId="0" borderId="3" xfId="13" applyNumberFormat="1" applyFont="1" applyBorder="1" applyAlignment="1">
      <alignment horizontal="center"/>
    </xf>
    <xf numFmtId="0" fontId="85" fillId="0" borderId="4" xfId="13" applyFont="1" applyBorder="1" applyAlignment="1">
      <alignment horizontal="center"/>
    </xf>
    <xf numFmtId="0" fontId="85" fillId="0" borderId="5" xfId="13" applyFont="1" applyBorder="1" applyAlignment="1">
      <alignment horizontal="center"/>
    </xf>
    <xf numFmtId="2" fontId="9" fillId="0" borderId="4" xfId="13" applyNumberFormat="1" applyFont="1" applyBorder="1" applyAlignment="1">
      <alignment horizontal="center" vertical="center"/>
    </xf>
    <xf numFmtId="0" fontId="9" fillId="0" borderId="16" xfId="13" applyFont="1" applyBorder="1" applyAlignment="1">
      <alignment horizontal="center"/>
    </xf>
    <xf numFmtId="0" fontId="15" fillId="0" borderId="6" xfId="13" applyFont="1" applyBorder="1" applyAlignment="1">
      <alignment horizontal="center"/>
    </xf>
    <xf numFmtId="0" fontId="85" fillId="0" borderId="6" xfId="13" applyFont="1" applyBorder="1" applyAlignment="1">
      <alignment horizontal="left" vertical="center" wrapText="1"/>
    </xf>
    <xf numFmtId="0" fontId="85" fillId="0" borderId="6" xfId="13" applyFont="1" applyBorder="1" applyAlignment="1">
      <alignment horizontal="left" vertical="center"/>
    </xf>
    <xf numFmtId="49" fontId="87" fillId="0" borderId="6" xfId="13" applyNumberFormat="1" applyFont="1" applyBorder="1" applyAlignment="1">
      <alignment horizontal="center" vertical="center"/>
    </xf>
    <xf numFmtId="0" fontId="9" fillId="0" borderId="5" xfId="13" applyFont="1" applyBorder="1" applyAlignment="1">
      <alignment horizontal="center" vertical="center"/>
    </xf>
    <xf numFmtId="0" fontId="9" fillId="0" borderId="6" xfId="13" applyFont="1" applyBorder="1" applyAlignment="1">
      <alignment horizontal="center"/>
    </xf>
    <xf numFmtId="2" fontId="9" fillId="0" borderId="5" xfId="13" applyNumberFormat="1" applyFont="1" applyBorder="1" applyAlignment="1">
      <alignment horizontal="center" vertical="center"/>
    </xf>
    <xf numFmtId="0" fontId="15" fillId="0" borderId="6" xfId="13" applyFont="1" applyBorder="1" applyAlignment="1">
      <alignment horizontal="left" vertical="top"/>
    </xf>
    <xf numFmtId="0" fontId="9" fillId="0" borderId="10" xfId="13" applyFont="1" applyBorder="1" applyAlignment="1">
      <alignment horizontal="center"/>
    </xf>
    <xf numFmtId="0" fontId="15" fillId="0" borderId="6" xfId="13" applyFont="1" applyBorder="1" applyAlignment="1">
      <alignment horizontal="center" vertical="top"/>
    </xf>
    <xf numFmtId="0" fontId="15" fillId="0" borderId="6" xfId="13" applyFont="1" applyBorder="1" applyAlignment="1">
      <alignment horizontal="right" vertical="top"/>
    </xf>
    <xf numFmtId="0" fontId="9" fillId="0" borderId="4" xfId="13" applyFont="1" applyBorder="1" applyAlignment="1">
      <alignment horizontal="center"/>
    </xf>
    <xf numFmtId="0" fontId="85" fillId="0" borderId="7" xfId="13" applyFont="1" applyBorder="1" applyAlignment="1">
      <alignment horizontal="center" wrapText="1"/>
    </xf>
    <xf numFmtId="0" fontId="85" fillId="0" borderId="3" xfId="13" applyFont="1" applyBorder="1" applyAlignment="1">
      <alignment horizontal="center"/>
    </xf>
    <xf numFmtId="0" fontId="84" fillId="0" borderId="6" xfId="13" applyFont="1" applyBorder="1" applyAlignment="1">
      <alignment horizontal="left" vertical="center" wrapText="1"/>
    </xf>
    <xf numFmtId="0" fontId="15" fillId="0" borderId="7" xfId="13" applyFont="1" applyBorder="1" applyAlignment="1">
      <alignment horizontal="right" vertical="top"/>
    </xf>
    <xf numFmtId="0" fontId="15" fillId="0" borderId="8" xfId="13" applyFont="1" applyBorder="1" applyAlignment="1">
      <alignment horizontal="right" vertical="top"/>
    </xf>
    <xf numFmtId="0" fontId="15" fillId="0" borderId="9" xfId="13" applyFont="1" applyBorder="1" applyAlignment="1">
      <alignment horizontal="right" vertical="top"/>
    </xf>
    <xf numFmtId="0" fontId="15" fillId="0" borderId="13" xfId="13" applyFont="1" applyBorder="1" applyAlignment="1">
      <alignment horizontal="right" vertical="top"/>
    </xf>
    <xf numFmtId="0" fontId="15" fillId="0" borderId="15" xfId="13" applyFont="1" applyBorder="1" applyAlignment="1">
      <alignment horizontal="right" vertical="top"/>
    </xf>
    <xf numFmtId="0" fontId="15" fillId="0" borderId="14" xfId="13" applyFont="1" applyBorder="1" applyAlignment="1">
      <alignment horizontal="right" vertical="top"/>
    </xf>
    <xf numFmtId="0" fontId="87" fillId="0" borderId="11" xfId="13" applyFont="1" applyBorder="1" applyAlignment="1">
      <alignment horizontal="center" vertical="center"/>
    </xf>
    <xf numFmtId="0" fontId="87" fillId="0" borderId="0" xfId="13" applyFont="1" applyAlignment="1">
      <alignment horizontal="center" vertical="center"/>
    </xf>
    <xf numFmtId="0" fontId="87" fillId="0" borderId="16" xfId="13" applyFont="1" applyBorder="1" applyAlignment="1">
      <alignment horizontal="center" vertical="center"/>
    </xf>
    <xf numFmtId="0" fontId="15" fillId="0" borderId="7" xfId="13" applyFont="1" applyBorder="1" applyAlignment="1">
      <alignment horizontal="left" vertical="top"/>
    </xf>
    <xf numFmtId="0" fontId="15" fillId="0" borderId="8" xfId="13" applyFont="1" applyBorder="1" applyAlignment="1">
      <alignment horizontal="left" vertical="top"/>
    </xf>
    <xf numFmtId="0" fontId="15" fillId="0" borderId="9" xfId="13" applyFont="1" applyBorder="1" applyAlignment="1">
      <alignment horizontal="left" vertical="top"/>
    </xf>
    <xf numFmtId="0" fontId="15" fillId="0" borderId="13" xfId="13" applyFont="1" applyBorder="1" applyAlignment="1">
      <alignment horizontal="left" vertical="top"/>
    </xf>
    <xf numFmtId="0" fontId="15" fillId="0" borderId="15" xfId="13" applyFont="1" applyBorder="1" applyAlignment="1">
      <alignment horizontal="left" vertical="top"/>
    </xf>
    <xf numFmtId="0" fontId="15" fillId="0" borderId="14" xfId="13" applyFont="1" applyBorder="1" applyAlignment="1">
      <alignment horizontal="left" vertical="top"/>
    </xf>
    <xf numFmtId="0" fontId="15" fillId="0" borderId="7" xfId="13" applyFont="1" applyBorder="1" applyAlignment="1">
      <alignment vertical="top"/>
    </xf>
    <xf numFmtId="0" fontId="15" fillId="0" borderId="8" xfId="13" applyFont="1" applyBorder="1" applyAlignment="1">
      <alignment vertical="top"/>
    </xf>
    <xf numFmtId="0" fontId="15" fillId="0" borderId="9" xfId="13" applyFont="1" applyBorder="1" applyAlignment="1">
      <alignment vertical="top"/>
    </xf>
    <xf numFmtId="0" fontId="15" fillId="0" borderId="13" xfId="13" applyFont="1" applyBorder="1" applyAlignment="1">
      <alignment vertical="top"/>
    </xf>
    <xf numFmtId="0" fontId="15" fillId="0" borderId="15" xfId="13" applyFont="1" applyBorder="1" applyAlignment="1">
      <alignment vertical="top"/>
    </xf>
    <xf numFmtId="0" fontId="15" fillId="0" borderId="14" xfId="13" applyFont="1" applyBorder="1" applyAlignment="1">
      <alignment vertical="top"/>
    </xf>
    <xf numFmtId="2" fontId="9" fillId="0" borderId="0" xfId="13" applyNumberFormat="1" applyFont="1" applyAlignment="1">
      <alignment horizontal="center" vertical="center"/>
    </xf>
    <xf numFmtId="0" fontId="9" fillId="0" borderId="0" xfId="13" applyFont="1" applyAlignment="1">
      <alignment horizontal="center" vertical="center"/>
    </xf>
    <xf numFmtId="0" fontId="9" fillId="0" borderId="0" xfId="13" applyFont="1" applyAlignment="1">
      <alignment horizontal="center"/>
    </xf>
    <xf numFmtId="0" fontId="84" fillId="0" borderId="3" xfId="13" applyFont="1" applyBorder="1" applyAlignment="1">
      <alignment horizontal="center" vertical="top" wrapText="1"/>
    </xf>
    <xf numFmtId="0" fontId="84" fillId="0" borderId="4" xfId="13" applyFont="1" applyBorder="1" applyAlignment="1">
      <alignment horizontal="center" vertical="top"/>
    </xf>
    <xf numFmtId="0" fontId="84" fillId="0" borderId="5" xfId="13" applyFont="1" applyBorder="1" applyAlignment="1">
      <alignment horizontal="center" vertical="top"/>
    </xf>
    <xf numFmtId="0" fontId="85" fillId="0" borderId="3" xfId="13" applyFont="1" applyBorder="1" applyAlignment="1">
      <alignment horizontal="center" vertical="center" wrapText="1"/>
    </xf>
    <xf numFmtId="0" fontId="85" fillId="0" borderId="4" xfId="13" applyFont="1" applyBorder="1" applyAlignment="1">
      <alignment horizontal="center" vertical="center"/>
    </xf>
    <xf numFmtId="0" fontId="85" fillId="0" borderId="5" xfId="13" applyFont="1" applyBorder="1" applyAlignment="1">
      <alignment horizontal="center" vertical="center"/>
    </xf>
    <xf numFmtId="49" fontId="84" fillId="0" borderId="3" xfId="13" applyNumberFormat="1" applyFont="1" applyBorder="1" applyAlignment="1">
      <alignment horizontal="center" vertical="center" wrapText="1"/>
    </xf>
    <xf numFmtId="49" fontId="84" fillId="0" borderId="4" xfId="13" applyNumberFormat="1" applyFont="1" applyBorder="1" applyAlignment="1">
      <alignment horizontal="center" vertical="center"/>
    </xf>
    <xf numFmtId="49" fontId="84" fillId="0" borderId="5" xfId="13" applyNumberFormat="1" applyFont="1" applyBorder="1" applyAlignment="1">
      <alignment horizontal="center" vertical="center"/>
    </xf>
    <xf numFmtId="2" fontId="85" fillId="0" borderId="3" xfId="13" applyNumberFormat="1" applyFont="1" applyBorder="1" applyAlignment="1">
      <alignment horizontal="center" vertical="center"/>
    </xf>
    <xf numFmtId="2" fontId="85" fillId="0" borderId="4" xfId="13" applyNumberFormat="1" applyFont="1" applyBorder="1" applyAlignment="1">
      <alignment horizontal="center" vertical="center"/>
    </xf>
    <xf numFmtId="2" fontId="85" fillId="0" borderId="5" xfId="13" applyNumberFormat="1" applyFont="1" applyBorder="1" applyAlignment="1">
      <alignment horizontal="center" vertical="center"/>
    </xf>
    <xf numFmtId="0" fontId="85" fillId="0" borderId="7" xfId="13" applyFont="1" applyBorder="1" applyAlignment="1">
      <alignment horizontal="center" vertical="center" wrapText="1"/>
    </xf>
    <xf numFmtId="0" fontId="85" fillId="0" borderId="8" xfId="13" applyFont="1" applyBorder="1" applyAlignment="1">
      <alignment horizontal="center" vertical="center"/>
    </xf>
    <xf numFmtId="0" fontId="85" fillId="0" borderId="9" xfId="13" applyFont="1" applyBorder="1" applyAlignment="1">
      <alignment horizontal="center" vertical="center"/>
    </xf>
    <xf numFmtId="0" fontId="15" fillId="0" borderId="3" xfId="13" applyFont="1" applyBorder="1" applyAlignment="1">
      <alignment horizontal="center" vertical="top"/>
    </xf>
    <xf numFmtId="0" fontId="15" fillId="0" borderId="4" xfId="13" applyFont="1" applyBorder="1" applyAlignment="1">
      <alignment horizontal="center" vertical="top"/>
    </xf>
    <xf numFmtId="0" fontId="15" fillId="0" borderId="5" xfId="13" applyFont="1" applyBorder="1" applyAlignment="1">
      <alignment horizontal="center" vertical="top"/>
    </xf>
    <xf numFmtId="0" fontId="85" fillId="0" borderId="3" xfId="13" applyFont="1" applyBorder="1" applyAlignment="1">
      <alignment horizontal="left" vertical="center" wrapText="1"/>
    </xf>
    <xf numFmtId="0" fontId="85" fillId="0" borderId="4" xfId="13" applyFont="1" applyBorder="1" applyAlignment="1">
      <alignment horizontal="left" vertical="center" wrapText="1"/>
    </xf>
    <xf numFmtId="49" fontId="87" fillId="0" borderId="3" xfId="13" applyNumberFormat="1" applyFont="1" applyBorder="1" applyAlignment="1">
      <alignment horizontal="center" vertical="center"/>
    </xf>
    <xf numFmtId="49" fontId="87" fillId="0" borderId="4" xfId="13" applyNumberFormat="1" applyFont="1" applyBorder="1" applyAlignment="1">
      <alignment horizontal="center" vertical="center"/>
    </xf>
    <xf numFmtId="49" fontId="87" fillId="0" borderId="5" xfId="13" applyNumberFormat="1" applyFont="1" applyBorder="1" applyAlignment="1">
      <alignment horizontal="center" vertical="center"/>
    </xf>
    <xf numFmtId="0" fontId="15" fillId="0" borderId="3" xfId="13" applyFont="1" applyBorder="1" applyAlignment="1">
      <alignment horizontal="left" vertical="top"/>
    </xf>
    <xf numFmtId="0" fontId="15" fillId="0" borderId="4" xfId="13" applyFont="1" applyBorder="1" applyAlignment="1">
      <alignment horizontal="left" vertical="top"/>
    </xf>
    <xf numFmtId="0" fontId="15" fillId="0" borderId="5" xfId="13" applyFont="1" applyBorder="1" applyAlignment="1">
      <alignment horizontal="left" vertical="top"/>
    </xf>
    <xf numFmtId="0" fontId="15" fillId="0" borderId="3" xfId="13" applyFont="1" applyBorder="1" applyAlignment="1">
      <alignment horizontal="right" vertical="top"/>
    </xf>
    <xf numFmtId="0" fontId="15" fillId="0" borderId="4" xfId="13" applyFont="1" applyBorder="1" applyAlignment="1">
      <alignment horizontal="right" vertical="top"/>
    </xf>
    <xf numFmtId="0" fontId="15" fillId="0" borderId="5" xfId="13" applyFont="1" applyBorder="1" applyAlignment="1">
      <alignment horizontal="right" vertical="top"/>
    </xf>
    <xf numFmtId="2" fontId="9" fillId="0" borderId="16" xfId="13" applyNumberFormat="1" applyFont="1" applyBorder="1" applyAlignment="1">
      <alignment horizontal="center" vertical="center"/>
    </xf>
    <xf numFmtId="0" fontId="9" fillId="0" borderId="16" xfId="13" applyFont="1" applyBorder="1" applyAlignment="1">
      <alignment horizontal="center" vertical="center"/>
    </xf>
    <xf numFmtId="0" fontId="9" fillId="0" borderId="20" xfId="13" applyFont="1" applyBorder="1" applyAlignment="1">
      <alignment horizontal="center"/>
    </xf>
    <xf numFmtId="0" fontId="85" fillId="0" borderId="3" xfId="13" applyFont="1" applyBorder="1" applyAlignment="1">
      <alignment horizontal="center" vertical="center"/>
    </xf>
    <xf numFmtId="49" fontId="85" fillId="0" borderId="7" xfId="13" applyNumberFormat="1" applyFont="1" applyBorder="1" applyAlignment="1">
      <alignment horizontal="center" vertical="center" wrapText="1"/>
    </xf>
    <xf numFmtId="0" fontId="87" fillId="0" borderId="3" xfId="13" applyFont="1" applyBorder="1" applyAlignment="1">
      <alignment horizontal="left" vertical="top"/>
    </xf>
    <xf numFmtId="0" fontId="87" fillId="0" borderId="4" xfId="13" applyFont="1" applyBorder="1" applyAlignment="1">
      <alignment horizontal="left" vertical="top"/>
    </xf>
    <xf numFmtId="0" fontId="87" fillId="0" borderId="5" xfId="13" applyFont="1" applyBorder="1" applyAlignment="1">
      <alignment horizontal="left" vertical="top"/>
    </xf>
    <xf numFmtId="0" fontId="85" fillId="0" borderId="3" xfId="13" applyFont="1" applyBorder="1" applyAlignment="1">
      <alignment horizontal="left" vertical="top"/>
    </xf>
    <xf numFmtId="0" fontId="85" fillId="0" borderId="4" xfId="13" applyFont="1" applyBorder="1" applyAlignment="1">
      <alignment horizontal="left" vertical="top"/>
    </xf>
    <xf numFmtId="0" fontId="85" fillId="0" borderId="5" xfId="13" applyFont="1" applyBorder="1" applyAlignment="1">
      <alignment horizontal="left" vertical="top"/>
    </xf>
    <xf numFmtId="0" fontId="45" fillId="0" borderId="3" xfId="13" applyFont="1" applyBorder="1" applyAlignment="1">
      <alignment horizontal="center" vertical="top"/>
    </xf>
    <xf numFmtId="0" fontId="45" fillId="0" borderId="4" xfId="13" applyFont="1" applyBorder="1" applyAlignment="1">
      <alignment horizontal="center" vertical="top"/>
    </xf>
    <xf numFmtId="0" fontId="45" fillId="0" borderId="5" xfId="13" applyFont="1" applyBorder="1" applyAlignment="1">
      <alignment horizontal="center" vertical="top"/>
    </xf>
    <xf numFmtId="0" fontId="88" fillId="0" borderId="3" xfId="13" applyFont="1" applyBorder="1" applyAlignment="1">
      <alignment horizontal="left" vertical="center" wrapText="1"/>
    </xf>
    <xf numFmtId="0" fontId="88" fillId="0" borderId="4" xfId="13" applyFont="1" applyBorder="1" applyAlignment="1">
      <alignment horizontal="left" vertical="center" wrapText="1"/>
    </xf>
    <xf numFmtId="49" fontId="89" fillId="0" borderId="3" xfId="13" applyNumberFormat="1" applyFont="1" applyBorder="1" applyAlignment="1">
      <alignment horizontal="center" vertical="center"/>
    </xf>
    <xf numFmtId="49" fontId="89" fillId="0" borderId="4" xfId="13" applyNumberFormat="1" applyFont="1" applyBorder="1" applyAlignment="1">
      <alignment horizontal="center" vertical="center"/>
    </xf>
    <xf numFmtId="49" fontId="89" fillId="0" borderId="5" xfId="13" applyNumberFormat="1" applyFont="1" applyBorder="1" applyAlignment="1">
      <alignment horizontal="center" vertical="center"/>
    </xf>
    <xf numFmtId="0" fontId="89" fillId="0" borderId="3" xfId="13" applyFont="1" applyBorder="1" applyAlignment="1">
      <alignment horizontal="left" vertical="top"/>
    </xf>
    <xf numFmtId="0" fontId="89" fillId="0" borderId="4" xfId="13" applyFont="1" applyBorder="1" applyAlignment="1">
      <alignment horizontal="left" vertical="top"/>
    </xf>
    <xf numFmtId="0" fontId="89" fillId="0" borderId="5" xfId="13" applyFont="1" applyBorder="1" applyAlignment="1">
      <alignment horizontal="left" vertical="top"/>
    </xf>
    <xf numFmtId="0" fontId="45" fillId="0" borderId="3" xfId="13" applyFont="1" applyBorder="1" applyAlignment="1">
      <alignment horizontal="left" vertical="top"/>
    </xf>
    <xf numFmtId="0" fontId="45" fillId="0" borderId="4" xfId="13" applyFont="1" applyBorder="1" applyAlignment="1">
      <alignment horizontal="left" vertical="top"/>
    </xf>
    <xf numFmtId="0" fontId="45" fillId="0" borderId="5" xfId="13" applyFont="1" applyBorder="1" applyAlignment="1">
      <alignment horizontal="left" vertical="top"/>
    </xf>
    <xf numFmtId="0" fontId="45" fillId="0" borderId="3" xfId="13" applyFont="1" applyBorder="1" applyAlignment="1">
      <alignment horizontal="right" vertical="top"/>
    </xf>
    <xf numFmtId="0" fontId="45" fillId="0" borderId="4" xfId="13" applyFont="1" applyBorder="1" applyAlignment="1">
      <alignment horizontal="right" vertical="top"/>
    </xf>
    <xf numFmtId="0" fontId="45" fillId="0" borderId="5" xfId="13" applyFont="1" applyBorder="1" applyAlignment="1">
      <alignment horizontal="right" vertical="top"/>
    </xf>
    <xf numFmtId="0" fontId="84" fillId="0" borderId="6" xfId="13" applyFont="1" applyBorder="1" applyAlignment="1">
      <alignment horizontal="center" vertical="top" wrapText="1"/>
    </xf>
    <xf numFmtId="0" fontId="85" fillId="0" borderId="6" xfId="13" applyFont="1" applyBorder="1" applyAlignment="1">
      <alignment horizontal="center" vertical="center" wrapText="1"/>
    </xf>
    <xf numFmtId="49" fontId="84" fillId="0" borderId="6" xfId="13" applyNumberFormat="1" applyFont="1" applyBorder="1" applyAlignment="1">
      <alignment horizontal="center" vertical="center" wrapText="1"/>
    </xf>
    <xf numFmtId="2" fontId="85" fillId="0" borderId="6" xfId="13" applyNumberFormat="1" applyFont="1" applyBorder="1" applyAlignment="1">
      <alignment horizontal="center" vertical="center"/>
    </xf>
    <xf numFmtId="0" fontId="85" fillId="0" borderId="15" xfId="13" applyFont="1" applyBorder="1" applyAlignment="1">
      <alignment horizontal="center" vertical="center"/>
    </xf>
    <xf numFmtId="0" fontId="85" fillId="0" borderId="14" xfId="13" applyFont="1" applyBorder="1" applyAlignment="1">
      <alignment horizontal="center" vertical="center"/>
    </xf>
    <xf numFmtId="0" fontId="85" fillId="0" borderId="11" xfId="13" applyFont="1" applyBorder="1" applyAlignment="1">
      <alignment horizontal="center" vertical="center" wrapText="1"/>
    </xf>
    <xf numFmtId="0" fontId="85" fillId="0" borderId="0" xfId="13" applyFont="1" applyAlignment="1">
      <alignment horizontal="center" vertical="center"/>
    </xf>
    <xf numFmtId="0" fontId="85" fillId="0" borderId="16" xfId="13" applyFont="1" applyBorder="1" applyAlignment="1">
      <alignment horizontal="center" vertical="center"/>
    </xf>
    <xf numFmtId="0" fontId="87" fillId="0" borderId="3" xfId="13" applyFont="1" applyBorder="1" applyAlignment="1">
      <alignment horizontal="center" vertical="center"/>
    </xf>
    <xf numFmtId="0" fontId="87" fillId="0" borderId="4" xfId="13" applyFont="1" applyBorder="1" applyAlignment="1">
      <alignment horizontal="center" vertical="center"/>
    </xf>
    <xf numFmtId="0" fontId="87" fillId="0" borderId="5" xfId="13" applyFont="1" applyBorder="1" applyAlignment="1">
      <alignment horizontal="center" vertical="center"/>
    </xf>
    <xf numFmtId="0" fontId="87" fillId="0" borderId="3" xfId="13" applyFont="1" applyBorder="1" applyAlignment="1">
      <alignment horizontal="right" vertical="center"/>
    </xf>
    <xf numFmtId="0" fontId="87" fillId="0" borderId="4" xfId="13" applyFont="1" applyBorder="1" applyAlignment="1">
      <alignment horizontal="right" vertical="center"/>
    </xf>
    <xf numFmtId="0" fontId="87" fillId="0" borderId="5" xfId="13" applyFont="1" applyBorder="1" applyAlignment="1">
      <alignment horizontal="right" vertical="center"/>
    </xf>
    <xf numFmtId="49" fontId="87" fillId="0" borderId="3" xfId="13" applyNumberFormat="1" applyFont="1" applyBorder="1" applyAlignment="1">
      <alignment horizontal="right" vertical="center"/>
    </xf>
    <xf numFmtId="49" fontId="87" fillId="0" borderId="4" xfId="13" applyNumberFormat="1" applyFont="1" applyBorder="1" applyAlignment="1">
      <alignment horizontal="right" vertical="center"/>
    </xf>
    <xf numFmtId="49" fontId="87" fillId="0" borderId="5" xfId="13" applyNumberFormat="1" applyFont="1" applyBorder="1" applyAlignment="1">
      <alignment horizontal="right" vertical="center"/>
    </xf>
    <xf numFmtId="0" fontId="85" fillId="0" borderId="15" xfId="13" applyFont="1" applyBorder="1" applyAlignment="1">
      <alignment horizontal="center" vertical="center" wrapText="1"/>
    </xf>
    <xf numFmtId="49" fontId="97" fillId="0" borderId="0" xfId="1" applyNumberFormat="1" applyFont="1" applyAlignment="1" applyProtection="1">
      <alignment horizontal="center"/>
      <protection hidden="1"/>
    </xf>
    <xf numFmtId="49" fontId="47" fillId="0" borderId="66" xfId="1" applyNumberFormat="1" applyFont="1" applyBorder="1" applyAlignment="1" applyProtection="1">
      <alignment horizontal="left"/>
      <protection locked="0" hidden="1"/>
    </xf>
    <xf numFmtId="0" fontId="47" fillId="0" borderId="66" xfId="1" applyFont="1" applyBorder="1" applyAlignment="1" applyProtection="1">
      <alignment horizontal="left"/>
      <protection locked="0" hidden="1"/>
    </xf>
    <xf numFmtId="0" fontId="47" fillId="0" borderId="67" xfId="1" applyFont="1" applyBorder="1" applyAlignment="1" applyProtection="1">
      <alignment horizontal="left"/>
      <protection locked="0" hidden="1"/>
    </xf>
    <xf numFmtId="49" fontId="47" fillId="0" borderId="68" xfId="1" applyNumberFormat="1" applyFont="1" applyBorder="1" applyAlignment="1" applyProtection="1">
      <alignment horizontal="center" vertical="top"/>
      <protection locked="0" hidden="1"/>
    </xf>
    <xf numFmtId="0" fontId="47" fillId="0" borderId="66" xfId="1" applyFont="1" applyBorder="1" applyAlignment="1" applyProtection="1">
      <alignment horizontal="center" vertical="top"/>
      <protection locked="0" hidden="1"/>
    </xf>
    <xf numFmtId="0" fontId="47" fillId="0" borderId="67" xfId="1" applyFont="1" applyBorder="1" applyAlignment="1" applyProtection="1">
      <alignment horizontal="center" vertical="top"/>
      <protection locked="0" hidden="1"/>
    </xf>
    <xf numFmtId="49" fontId="47" fillId="0" borderId="66" xfId="1" applyNumberFormat="1" applyFont="1" applyBorder="1" applyAlignment="1" applyProtection="1">
      <alignment horizontal="center" vertical="top"/>
      <protection locked="0" hidden="1"/>
    </xf>
    <xf numFmtId="49" fontId="47" fillId="0" borderId="67" xfId="1" applyNumberFormat="1" applyFont="1" applyBorder="1" applyAlignment="1" applyProtection="1">
      <alignment horizontal="center" vertical="top"/>
      <protection locked="0" hidden="1"/>
    </xf>
    <xf numFmtId="0" fontId="13" fillId="0" borderId="0" xfId="1" applyFont="1" applyAlignment="1" applyProtection="1">
      <alignment horizontal="center"/>
      <protection hidden="1"/>
    </xf>
    <xf numFmtId="0" fontId="15" fillId="0" borderId="81" xfId="1" applyFont="1" applyBorder="1" applyAlignment="1" applyProtection="1">
      <alignment horizontal="left" vertical="top" wrapText="1"/>
      <protection hidden="1"/>
    </xf>
    <xf numFmtId="14" fontId="18" fillId="0" borderId="81" xfId="1" applyNumberFormat="1" applyFont="1" applyBorder="1" applyAlignment="1" applyProtection="1">
      <alignment vertical="top" wrapText="1"/>
      <protection hidden="1"/>
    </xf>
    <xf numFmtId="0" fontId="1" fillId="0" borderId="81" xfId="1" applyBorder="1" applyAlignment="1" applyProtection="1">
      <alignment horizontal="left" vertical="top" wrapText="1"/>
      <protection hidden="1"/>
    </xf>
    <xf numFmtId="0" fontId="18" fillId="0" borderId="81" xfId="1" applyFont="1" applyBorder="1" applyAlignment="1" applyProtection="1">
      <alignment vertical="top" wrapText="1"/>
      <protection hidden="1"/>
    </xf>
    <xf numFmtId="0" fontId="18" fillId="0" borderId="81" xfId="1" applyFont="1" applyBorder="1" applyAlignment="1" applyProtection="1">
      <alignment horizontal="left" vertical="top" wrapText="1"/>
      <protection hidden="1"/>
    </xf>
    <xf numFmtId="0" fontId="18" fillId="0" borderId="81" xfId="1" applyFont="1" applyBorder="1" applyAlignment="1" applyProtection="1">
      <alignment horizontal="center" vertical="top" wrapText="1"/>
      <protection hidden="1"/>
    </xf>
    <xf numFmtId="49" fontId="15" fillId="0" borderId="81" xfId="1" applyNumberFormat="1" applyFont="1" applyBorder="1" applyAlignment="1" applyProtection="1">
      <alignment horizontal="center" vertical="top" wrapText="1"/>
      <protection hidden="1"/>
    </xf>
    <xf numFmtId="0" fontId="15" fillId="0" borderId="81" xfId="1" applyFont="1" applyBorder="1" applyAlignment="1" applyProtection="1">
      <alignment horizontal="center" vertical="top" wrapText="1"/>
      <protection hidden="1"/>
    </xf>
    <xf numFmtId="0" fontId="116" fillId="0" borderId="81" xfId="1" applyFont="1" applyBorder="1" applyAlignment="1" applyProtection="1">
      <alignment horizontal="left" vertical="top" wrapText="1"/>
      <protection hidden="1"/>
    </xf>
    <xf numFmtId="0" fontId="15" fillId="0" borderId="24" xfId="1" applyFont="1" applyBorder="1" applyAlignment="1" applyProtection="1">
      <alignment horizontal="left" vertical="top" wrapText="1"/>
      <protection hidden="1"/>
    </xf>
    <xf numFmtId="0" fontId="15" fillId="0" borderId="25" xfId="1" applyFont="1" applyBorder="1" applyAlignment="1" applyProtection="1">
      <alignment horizontal="left" vertical="top" wrapText="1"/>
      <protection hidden="1"/>
    </xf>
    <xf numFmtId="0" fontId="15" fillId="0" borderId="26" xfId="1" applyFont="1" applyBorder="1" applyAlignment="1" applyProtection="1">
      <alignment horizontal="left" vertical="top" wrapText="1"/>
      <protection hidden="1"/>
    </xf>
    <xf numFmtId="0" fontId="15" fillId="0" borderId="33" xfId="1" applyFont="1" applyBorder="1" applyAlignment="1" applyProtection="1">
      <alignment horizontal="left" vertical="top" wrapText="1"/>
      <protection hidden="1"/>
    </xf>
    <xf numFmtId="0" fontId="15" fillId="0" borderId="0" xfId="1" applyFont="1" applyAlignment="1" applyProtection="1">
      <alignment horizontal="left" vertical="top" wrapText="1"/>
      <protection hidden="1"/>
    </xf>
    <xf numFmtId="0" fontId="15" fillId="0" borderId="34" xfId="1" applyFont="1" applyBorder="1" applyAlignment="1" applyProtection="1">
      <alignment horizontal="left" vertical="top" wrapText="1"/>
      <protection hidden="1"/>
    </xf>
    <xf numFmtId="0" fontId="15" fillId="0" borderId="27" xfId="1" applyFont="1" applyBorder="1" applyAlignment="1" applyProtection="1">
      <alignment horizontal="left" vertical="top" wrapText="1"/>
      <protection hidden="1"/>
    </xf>
    <xf numFmtId="0" fontId="15" fillId="0" borderId="28" xfId="1" applyFont="1" applyBorder="1" applyAlignment="1" applyProtection="1">
      <alignment horizontal="left" vertical="top" wrapText="1"/>
      <protection hidden="1"/>
    </xf>
    <xf numFmtId="0" fontId="15" fillId="0" borderId="29" xfId="1" applyFont="1" applyBorder="1" applyAlignment="1" applyProtection="1">
      <alignment horizontal="left" vertical="top" wrapText="1"/>
      <protection hidden="1"/>
    </xf>
    <xf numFmtId="0" fontId="53" fillId="0" borderId="7" xfId="1" applyFont="1" applyBorder="1" applyAlignment="1" applyProtection="1">
      <alignment horizontal="center" vertical="center"/>
      <protection hidden="1"/>
    </xf>
    <xf numFmtId="0" fontId="53" fillId="0" borderId="8" xfId="1" applyFont="1" applyBorder="1" applyAlignment="1" applyProtection="1">
      <alignment horizontal="center" vertical="center"/>
      <protection hidden="1"/>
    </xf>
    <xf numFmtId="0" fontId="53" fillId="0" borderId="9" xfId="1" applyFont="1" applyBorder="1" applyAlignment="1" applyProtection="1">
      <alignment horizontal="center" vertical="center"/>
      <protection hidden="1"/>
    </xf>
    <xf numFmtId="0" fontId="53" fillId="0" borderId="13" xfId="1" applyFont="1" applyBorder="1" applyAlignment="1" applyProtection="1">
      <alignment horizontal="center" vertical="center"/>
      <protection hidden="1"/>
    </xf>
    <xf numFmtId="0" fontId="53" fillId="0" borderId="15" xfId="1" applyFont="1" applyBorder="1" applyAlignment="1" applyProtection="1">
      <alignment horizontal="center" vertical="center"/>
      <protection hidden="1"/>
    </xf>
    <xf numFmtId="0" fontId="53" fillId="0" borderId="14" xfId="1" applyFont="1" applyBorder="1" applyAlignment="1" applyProtection="1">
      <alignment horizontal="center" vertical="center"/>
      <protection hidden="1"/>
    </xf>
    <xf numFmtId="0" fontId="53" fillId="0" borderId="7" xfId="1" applyFont="1" applyBorder="1" applyAlignment="1" applyProtection="1">
      <alignment horizontal="center"/>
      <protection hidden="1"/>
    </xf>
    <xf numFmtId="0" fontId="53" fillId="0" borderId="9" xfId="1" applyFont="1" applyBorder="1" applyAlignment="1" applyProtection="1">
      <alignment horizontal="center"/>
      <protection hidden="1"/>
    </xf>
    <xf numFmtId="0" fontId="53" fillId="0" borderId="13" xfId="1" applyFont="1" applyBorder="1" applyAlignment="1" applyProtection="1">
      <alignment horizontal="center"/>
      <protection hidden="1"/>
    </xf>
    <xf numFmtId="0" fontId="53" fillId="0" borderId="15" xfId="1" applyFont="1" applyBorder="1" applyAlignment="1" applyProtection="1">
      <alignment horizontal="center"/>
      <protection hidden="1"/>
    </xf>
    <xf numFmtId="0" fontId="53" fillId="0" borderId="14" xfId="1" applyFont="1" applyBorder="1" applyAlignment="1" applyProtection="1">
      <alignment horizontal="center"/>
      <protection hidden="1"/>
    </xf>
    <xf numFmtId="1" fontId="47" fillId="12" borderId="3" xfId="1" applyNumberFormat="1" applyFont="1" applyFill="1" applyBorder="1" applyAlignment="1" applyProtection="1">
      <alignment horizontal="right"/>
      <protection hidden="1"/>
    </xf>
    <xf numFmtId="1" fontId="47" fillId="12" borderId="4" xfId="1" applyNumberFormat="1" applyFont="1" applyFill="1" applyBorder="1" applyAlignment="1" applyProtection="1">
      <alignment horizontal="right"/>
      <protection hidden="1"/>
    </xf>
    <xf numFmtId="1" fontId="47" fillId="12" borderId="5" xfId="1" applyNumberFormat="1" applyFont="1" applyFill="1" applyBorder="1" applyAlignment="1" applyProtection="1">
      <alignment horizontal="right"/>
      <protection hidden="1"/>
    </xf>
    <xf numFmtId="1" fontId="47" fillId="0" borderId="3" xfId="1" applyNumberFormat="1" applyFont="1" applyBorder="1" applyAlignment="1" applyProtection="1">
      <alignment horizontal="right"/>
      <protection hidden="1"/>
    </xf>
    <xf numFmtId="1" fontId="47" fillId="0" borderId="4" xfId="1" applyNumberFormat="1" applyFont="1" applyBorder="1" applyAlignment="1" applyProtection="1">
      <alignment horizontal="right"/>
      <protection hidden="1"/>
    </xf>
    <xf numFmtId="1" fontId="47" fillId="0" borderId="5" xfId="1" applyNumberFormat="1" applyFont="1" applyBorder="1" applyAlignment="1" applyProtection="1">
      <alignment horizontal="right"/>
      <protection hidden="1"/>
    </xf>
    <xf numFmtId="0" fontId="1" fillId="0" borderId="0" xfId="1" applyAlignment="1" applyProtection="1">
      <alignment horizontal="left" vertical="top" wrapText="1"/>
      <protection hidden="1"/>
    </xf>
    <xf numFmtId="0" fontId="47" fillId="0" borderId="68" xfId="1" applyFont="1" applyBorder="1" applyAlignment="1" applyProtection="1">
      <alignment horizontal="center" vertical="top"/>
      <protection hidden="1"/>
    </xf>
    <xf numFmtId="0" fontId="47" fillId="0" borderId="66" xfId="1" applyFont="1" applyBorder="1" applyAlignment="1" applyProtection="1">
      <alignment horizontal="center" vertical="top"/>
      <protection hidden="1"/>
    </xf>
    <xf numFmtId="0" fontId="47" fillId="0" borderId="67" xfId="1" applyFont="1" applyBorder="1" applyAlignment="1" applyProtection="1">
      <alignment horizontal="center" vertical="top"/>
      <protection hidden="1"/>
    </xf>
    <xf numFmtId="49" fontId="47" fillId="0" borderId="68" xfId="1" applyNumberFormat="1" applyFont="1" applyBorder="1" applyAlignment="1" applyProtection="1">
      <alignment horizontal="center"/>
      <protection hidden="1"/>
    </xf>
    <xf numFmtId="49" fontId="47" fillId="0" borderId="66" xfId="1" applyNumberFormat="1" applyFont="1" applyBorder="1" applyAlignment="1" applyProtection="1">
      <alignment horizontal="center"/>
      <protection hidden="1"/>
    </xf>
    <xf numFmtId="49" fontId="47" fillId="0" borderId="67" xfId="1" applyNumberFormat="1" applyFont="1" applyBorder="1" applyAlignment="1" applyProtection="1">
      <alignment horizontal="center"/>
      <protection hidden="1"/>
    </xf>
    <xf numFmtId="0" fontId="13" fillId="0" borderId="0" xfId="1" applyFont="1" applyAlignment="1" applyProtection="1">
      <alignment horizontal="center" vertical="top" wrapText="1"/>
      <protection hidden="1"/>
    </xf>
    <xf numFmtId="0" fontId="42" fillId="0" borderId="0" xfId="1" applyFont="1" applyAlignment="1" applyProtection="1">
      <alignment horizontal="center" vertical="top" wrapText="1"/>
      <protection hidden="1"/>
    </xf>
    <xf numFmtId="0" fontId="45" fillId="0" borderId="0" xfId="1" applyFont="1" applyAlignment="1" applyProtection="1">
      <alignment horizontal="left" vertical="top"/>
      <protection hidden="1"/>
    </xf>
    <xf numFmtId="0" fontId="15" fillId="0" borderId="39" xfId="1" applyFont="1" applyBorder="1" applyAlignment="1" applyProtection="1">
      <alignment horizontal="left" vertical="top" wrapText="1"/>
      <protection hidden="1"/>
    </xf>
    <xf numFmtId="0" fontId="15" fillId="0" borderId="40" xfId="1" applyFont="1" applyBorder="1" applyAlignment="1" applyProtection="1">
      <alignment horizontal="left" vertical="top" wrapText="1"/>
      <protection hidden="1"/>
    </xf>
    <xf numFmtId="0" fontId="15" fillId="0" borderId="41" xfId="1" applyFont="1" applyBorder="1" applyAlignment="1" applyProtection="1">
      <alignment horizontal="left" vertical="top" wrapText="1"/>
      <protection hidden="1"/>
    </xf>
    <xf numFmtId="0" fontId="15" fillId="0" borderId="0" xfId="1" applyFont="1" applyAlignment="1" applyProtection="1">
      <alignment horizontal="left" vertical="top"/>
      <protection hidden="1"/>
    </xf>
    <xf numFmtId="1" fontId="47" fillId="12" borderId="7" xfId="1" applyNumberFormat="1" applyFont="1" applyFill="1" applyBorder="1" applyAlignment="1" applyProtection="1">
      <alignment horizontal="right"/>
      <protection hidden="1"/>
    </xf>
    <xf numFmtId="1" fontId="47" fillId="12" borderId="8" xfId="1" applyNumberFormat="1" applyFont="1" applyFill="1" applyBorder="1" applyAlignment="1" applyProtection="1">
      <alignment horizontal="right"/>
      <protection hidden="1"/>
    </xf>
    <xf numFmtId="1" fontId="47" fillId="12" borderId="9" xfId="1" applyNumberFormat="1" applyFont="1" applyFill="1" applyBorder="1" applyAlignment="1" applyProtection="1">
      <alignment horizontal="right"/>
      <protection hidden="1"/>
    </xf>
    <xf numFmtId="1" fontId="47" fillId="12" borderId="13" xfId="1" applyNumberFormat="1" applyFont="1" applyFill="1" applyBorder="1" applyAlignment="1" applyProtection="1">
      <alignment horizontal="right"/>
      <protection hidden="1"/>
    </xf>
    <xf numFmtId="1" fontId="47" fillId="12" borderId="15" xfId="1" applyNumberFormat="1" applyFont="1" applyFill="1" applyBorder="1" applyAlignment="1" applyProtection="1">
      <alignment horizontal="right"/>
      <protection hidden="1"/>
    </xf>
    <xf numFmtId="1" fontId="47" fillId="12" borderId="14" xfId="1" applyNumberFormat="1" applyFont="1" applyFill="1" applyBorder="1" applyAlignment="1" applyProtection="1">
      <alignment horizontal="right"/>
      <protection hidden="1"/>
    </xf>
    <xf numFmtId="1" fontId="47" fillId="0" borderId="7" xfId="1" applyNumberFormat="1" applyFont="1" applyBorder="1" applyAlignment="1" applyProtection="1">
      <alignment horizontal="right"/>
      <protection hidden="1"/>
    </xf>
    <xf numFmtId="1" fontId="47" fillId="0" borderId="8" xfId="1" applyNumberFormat="1" applyFont="1" applyBorder="1" applyAlignment="1" applyProtection="1">
      <alignment horizontal="right"/>
      <protection hidden="1"/>
    </xf>
    <xf numFmtId="1" fontId="47" fillId="0" borderId="9" xfId="1" applyNumberFormat="1" applyFont="1" applyBorder="1" applyAlignment="1" applyProtection="1">
      <alignment horizontal="right"/>
      <protection hidden="1"/>
    </xf>
    <xf numFmtId="1" fontId="47" fillId="0" borderId="13" xfId="1" applyNumberFormat="1" applyFont="1" applyBorder="1" applyAlignment="1" applyProtection="1">
      <alignment horizontal="right"/>
      <protection hidden="1"/>
    </xf>
    <xf numFmtId="1" fontId="47" fillId="0" borderId="15" xfId="1" applyNumberFormat="1" applyFont="1" applyBorder="1" applyAlignment="1" applyProtection="1">
      <alignment horizontal="right"/>
      <protection hidden="1"/>
    </xf>
    <xf numFmtId="1" fontId="47" fillId="0" borderId="14" xfId="1" applyNumberFormat="1" applyFont="1" applyBorder="1" applyAlignment="1" applyProtection="1">
      <alignment horizontal="right"/>
      <protection hidden="1"/>
    </xf>
    <xf numFmtId="49" fontId="15" fillId="0" borderId="0" xfId="1" applyNumberFormat="1" applyFont="1" applyAlignment="1" applyProtection="1">
      <alignment horizontal="left"/>
      <protection hidden="1"/>
    </xf>
    <xf numFmtId="0" fontId="15" fillId="0" borderId="0" xfId="1" applyFont="1" applyAlignment="1" applyProtection="1">
      <alignment horizontal="left"/>
      <protection hidden="1"/>
    </xf>
    <xf numFmtId="0" fontId="47" fillId="0" borderId="68" xfId="1" applyFont="1" applyBorder="1" applyAlignment="1" applyProtection="1">
      <alignment horizontal="center"/>
      <protection hidden="1"/>
    </xf>
    <xf numFmtId="0" fontId="47" fillId="0" borderId="66" xfId="1" applyFont="1" applyBorder="1" applyAlignment="1" applyProtection="1">
      <alignment horizontal="center"/>
      <protection hidden="1"/>
    </xf>
    <xf numFmtId="0" fontId="47" fillId="0" borderId="67" xfId="1" applyFont="1" applyBorder="1" applyAlignment="1" applyProtection="1">
      <alignment horizontal="center"/>
      <protection hidden="1"/>
    </xf>
    <xf numFmtId="0" fontId="18" fillId="0" borderId="7" xfId="1" applyFont="1" applyBorder="1" applyAlignment="1" applyProtection="1">
      <alignment horizontal="center"/>
      <protection hidden="1"/>
    </xf>
    <xf numFmtId="0" fontId="18" fillId="0" borderId="8" xfId="1" applyFont="1" applyBorder="1" applyAlignment="1" applyProtection="1">
      <alignment horizontal="center"/>
      <protection hidden="1"/>
    </xf>
    <xf numFmtId="0" fontId="18" fillId="0" borderId="11" xfId="1" applyFont="1" applyBorder="1" applyAlignment="1" applyProtection="1">
      <alignment horizontal="center"/>
      <protection hidden="1"/>
    </xf>
    <xf numFmtId="0" fontId="18" fillId="0" borderId="0" xfId="1" applyFont="1" applyAlignment="1" applyProtection="1">
      <alignment horizontal="center"/>
      <protection hidden="1"/>
    </xf>
    <xf numFmtId="0" fontId="18" fillId="0" borderId="13" xfId="1" applyFont="1" applyBorder="1" applyAlignment="1" applyProtection="1">
      <alignment horizontal="center"/>
      <protection hidden="1"/>
    </xf>
    <xf numFmtId="0" fontId="18" fillId="0" borderId="15" xfId="1" applyFont="1" applyBorder="1" applyAlignment="1" applyProtection="1">
      <alignment horizontal="center"/>
      <protection hidden="1"/>
    </xf>
    <xf numFmtId="0" fontId="18" fillId="0" borderId="9" xfId="1" applyFont="1" applyBorder="1" applyAlignment="1" applyProtection="1">
      <alignment horizontal="center"/>
      <protection hidden="1"/>
    </xf>
    <xf numFmtId="0" fontId="47" fillId="0" borderId="7" xfId="1" applyFont="1" applyBorder="1" applyAlignment="1" applyProtection="1">
      <alignment horizontal="center"/>
      <protection hidden="1"/>
    </xf>
    <xf numFmtId="0" fontId="47" fillId="0" borderId="9" xfId="1" applyFont="1" applyBorder="1" applyAlignment="1" applyProtection="1">
      <alignment horizontal="center"/>
      <protection hidden="1"/>
    </xf>
    <xf numFmtId="0" fontId="18" fillId="0" borderId="16" xfId="1" applyFont="1" applyBorder="1" applyAlignment="1" applyProtection="1">
      <alignment horizontal="center"/>
      <protection hidden="1"/>
    </xf>
    <xf numFmtId="0" fontId="18" fillId="0" borderId="14" xfId="1" applyFont="1" applyBorder="1" applyAlignment="1" applyProtection="1">
      <alignment horizontal="center"/>
      <protection hidden="1"/>
    </xf>
    <xf numFmtId="0" fontId="33" fillId="21" borderId="7" xfId="1" applyFont="1" applyFill="1" applyBorder="1" applyAlignment="1" applyProtection="1">
      <alignment horizontal="left"/>
      <protection hidden="1"/>
    </xf>
    <xf numFmtId="0" fontId="33" fillId="21" borderId="8" xfId="1" applyFont="1" applyFill="1" applyBorder="1" applyAlignment="1" applyProtection="1">
      <alignment horizontal="left"/>
      <protection hidden="1"/>
    </xf>
    <xf numFmtId="0" fontId="1" fillId="0" borderId="8" xfId="1" applyBorder="1" applyAlignment="1" applyProtection="1">
      <alignment horizontal="center" vertical="top" wrapText="1"/>
      <protection hidden="1"/>
    </xf>
    <xf numFmtId="0" fontId="15" fillId="0" borderId="6" xfId="1" applyFont="1" applyBorder="1" applyAlignment="1" applyProtection="1">
      <alignment horizontal="left" vertical="top" wrapText="1"/>
      <protection hidden="1"/>
    </xf>
    <xf numFmtId="0" fontId="18" fillId="0" borderId="6" xfId="1" applyFont="1" applyBorder="1" applyAlignment="1" applyProtection="1">
      <alignment horizontal="left"/>
      <protection hidden="1"/>
    </xf>
    <xf numFmtId="0" fontId="18" fillId="0" borderId="6" xfId="1" applyFont="1" applyBorder="1" applyAlignment="1" applyProtection="1">
      <alignment horizontal="right"/>
      <protection hidden="1"/>
    </xf>
    <xf numFmtId="0" fontId="15" fillId="0" borderId="8" xfId="1" applyFont="1" applyBorder="1" applyAlignment="1" applyProtection="1">
      <alignment horizontal="center" vertical="top" wrapText="1"/>
      <protection hidden="1"/>
    </xf>
    <xf numFmtId="0" fontId="13" fillId="0" borderId="25" xfId="1" applyFont="1" applyBorder="1" applyAlignment="1" applyProtection="1">
      <alignment horizontal="center" vertical="top" wrapText="1"/>
      <protection hidden="1"/>
    </xf>
    <xf numFmtId="0" fontId="53" fillId="0" borderId="11" xfId="1" applyFont="1" applyBorder="1" applyAlignment="1" applyProtection="1">
      <alignment horizontal="center"/>
      <protection hidden="1"/>
    </xf>
    <xf numFmtId="0" fontId="53" fillId="0" borderId="0" xfId="1" applyFont="1" applyAlignment="1" applyProtection="1">
      <alignment horizontal="center"/>
      <protection hidden="1"/>
    </xf>
    <xf numFmtId="0" fontId="53" fillId="0" borderId="16" xfId="1" applyFont="1" applyBorder="1" applyAlignment="1" applyProtection="1">
      <alignment horizontal="center"/>
      <protection hidden="1"/>
    </xf>
    <xf numFmtId="0" fontId="53" fillId="0" borderId="4" xfId="1" applyFont="1" applyBorder="1" applyAlignment="1" applyProtection="1">
      <alignment horizontal="left"/>
      <protection hidden="1"/>
    </xf>
    <xf numFmtId="0" fontId="53" fillId="0" borderId="5" xfId="1" applyFont="1" applyBorder="1" applyAlignment="1" applyProtection="1">
      <alignment horizontal="left"/>
      <protection hidden="1"/>
    </xf>
    <xf numFmtId="1" fontId="53" fillId="0" borderId="4" xfId="1" applyNumberFormat="1" applyFont="1" applyBorder="1" applyAlignment="1" applyProtection="1">
      <alignment horizontal="center"/>
      <protection hidden="1"/>
    </xf>
    <xf numFmtId="1" fontId="53" fillId="0" borderId="5" xfId="1" applyNumberFormat="1" applyFont="1" applyBorder="1" applyAlignment="1" applyProtection="1">
      <alignment horizontal="center"/>
      <protection hidden="1"/>
    </xf>
    <xf numFmtId="1" fontId="53" fillId="0" borderId="0" xfId="1" applyNumberFormat="1" applyFont="1" applyAlignment="1" applyProtection="1">
      <alignment horizontal="center"/>
      <protection hidden="1"/>
    </xf>
    <xf numFmtId="1" fontId="47" fillId="0" borderId="0" xfId="1" applyNumberFormat="1" applyFont="1" applyAlignment="1" applyProtection="1">
      <alignment horizontal="right"/>
      <protection hidden="1"/>
    </xf>
    <xf numFmtId="1" fontId="47" fillId="0" borderId="6" xfId="1" applyNumberFormat="1" applyFont="1" applyBorder="1" applyProtection="1">
      <protection hidden="1"/>
    </xf>
    <xf numFmtId="14" fontId="47" fillId="0" borderId="6" xfId="1" applyNumberFormat="1" applyFont="1" applyBorder="1" applyAlignment="1" applyProtection="1">
      <alignment horizontal="right"/>
      <protection hidden="1"/>
    </xf>
    <xf numFmtId="1" fontId="53" fillId="0" borderId="4" xfId="1" applyNumberFormat="1" applyFont="1" applyBorder="1" applyAlignment="1" applyProtection="1">
      <alignment horizontal="right"/>
      <protection hidden="1"/>
    </xf>
    <xf numFmtId="1" fontId="53" fillId="0" borderId="5" xfId="1" applyNumberFormat="1" applyFont="1" applyBorder="1" applyAlignment="1" applyProtection="1">
      <alignment horizontal="right"/>
      <protection hidden="1"/>
    </xf>
    <xf numFmtId="0" fontId="47" fillId="0" borderId="3" xfId="1" applyFont="1" applyBorder="1" applyProtection="1">
      <protection hidden="1"/>
    </xf>
    <xf numFmtId="0" fontId="47" fillId="0" borderId="4" xfId="1" applyFont="1" applyBorder="1" applyProtection="1">
      <protection hidden="1"/>
    </xf>
    <xf numFmtId="0" fontId="47" fillId="0" borderId="5" xfId="1" applyFont="1" applyBorder="1" applyProtection="1">
      <protection hidden="1"/>
    </xf>
    <xf numFmtId="0" fontId="15" fillId="0" borderId="3" xfId="1" applyFont="1" applyBorder="1" applyAlignment="1" applyProtection="1">
      <alignment horizontal="left" vertical="top"/>
      <protection hidden="1"/>
    </xf>
    <xf numFmtId="0" fontId="15" fillId="0" borderId="4" xfId="1" applyFont="1" applyBorder="1" applyAlignment="1" applyProtection="1">
      <alignment horizontal="left" vertical="top"/>
      <protection hidden="1"/>
    </xf>
    <xf numFmtId="0" fontId="15" fillId="0" borderId="5" xfId="1" applyFont="1" applyBorder="1" applyAlignment="1" applyProtection="1">
      <alignment horizontal="left" vertical="top"/>
      <protection hidden="1"/>
    </xf>
    <xf numFmtId="0" fontId="15" fillId="0" borderId="6" xfId="1" applyFont="1" applyBorder="1" applyAlignment="1" applyProtection="1">
      <alignment horizontal="right" vertical="top"/>
      <protection hidden="1"/>
    </xf>
    <xf numFmtId="0" fontId="15" fillId="0" borderId="6" xfId="1" applyFont="1" applyBorder="1" applyAlignment="1" applyProtection="1">
      <alignment horizontal="left" vertical="top"/>
      <protection hidden="1"/>
    </xf>
    <xf numFmtId="0" fontId="15" fillId="0" borderId="3" xfId="1" applyFont="1" applyBorder="1" applyAlignment="1" applyProtection="1">
      <alignment horizontal="center" vertical="top"/>
      <protection hidden="1"/>
    </xf>
    <xf numFmtId="0" fontId="15" fillId="0" borderId="4" xfId="1" applyFont="1" applyBorder="1" applyAlignment="1" applyProtection="1">
      <alignment horizontal="center" vertical="top"/>
      <protection hidden="1"/>
    </xf>
    <xf numFmtId="0" fontId="15" fillId="0" borderId="5" xfId="1" applyFont="1" applyBorder="1" applyAlignment="1" applyProtection="1">
      <alignment horizontal="center" vertical="top"/>
      <protection hidden="1"/>
    </xf>
    <xf numFmtId="0" fontId="15" fillId="0" borderId="6" xfId="1" applyFont="1" applyBorder="1" applyAlignment="1" applyProtection="1">
      <alignment horizontal="center" vertical="top"/>
      <protection hidden="1"/>
    </xf>
    <xf numFmtId="0" fontId="45" fillId="0" borderId="0" xfId="1" applyFont="1" applyAlignment="1" applyProtection="1">
      <alignment horizontal="left" vertical="top" wrapText="1"/>
      <protection hidden="1"/>
    </xf>
    <xf numFmtId="0" fontId="53" fillId="0" borderId="3" xfId="1" applyFont="1" applyBorder="1" applyAlignment="1" applyProtection="1">
      <alignment horizontal="left"/>
      <protection hidden="1"/>
    </xf>
  </cellXfs>
  <cellStyles count="19">
    <cellStyle name="Hypertextové prepojenie" xfId="2" builtinId="8"/>
    <cellStyle name="Normal_vzorvykazov98" xfId="3" xr:uid="{00000000-0005-0000-0000-000001000000}"/>
    <cellStyle name="Normálna" xfId="0" builtinId="0"/>
    <cellStyle name="Normálna 2" xfId="8" xr:uid="{00000000-0005-0000-0000-000002000000}"/>
    <cellStyle name="Normálna 2 2" xfId="13" xr:uid="{00000000-0005-0000-0000-000003000000}"/>
    <cellStyle name="Normálna 3" xfId="15" xr:uid="{00000000-0005-0000-0000-000004000000}"/>
    <cellStyle name="normálne_hk" xfId="5" xr:uid="{00000000-0005-0000-0000-000005000000}"/>
    <cellStyle name="normálne_phE6" xfId="12" xr:uid="{00000000-0005-0000-0000-000006000000}"/>
    <cellStyle name="Normální 2" xfId="1" xr:uid="{00000000-0005-0000-0000-000008000000}"/>
    <cellStyle name="normální 4" xfId="7" xr:uid="{00000000-0005-0000-0000-000009000000}"/>
    <cellStyle name="Normální 6" xfId="9" xr:uid="{00000000-0005-0000-0000-00000A000000}"/>
    <cellStyle name="normální_hk" xfId="6" xr:uid="{00000000-0005-0000-0000-00000B000000}"/>
    <cellStyle name="normální_List1" xfId="4" xr:uid="{00000000-0005-0000-0000-00000C000000}"/>
    <cellStyle name="normální_výkazy-5-let" xfId="14" xr:uid="{00000000-0005-0000-0000-00000D000000}"/>
    <cellStyle name="normální_VýkazZaZPLNY" xfId="16" xr:uid="{00000000-0005-0000-0000-00000E000000}"/>
    <cellStyle name="Percentá 3" xfId="17" xr:uid="{00000000-0005-0000-0000-00000F000000}"/>
    <cellStyle name="Poznámka 2" xfId="11" xr:uid="{00000000-0005-0000-0000-000010000000}"/>
    <cellStyle name="Procenta 2" xfId="18" xr:uid="{00000000-0005-0000-0000-000011000000}"/>
    <cellStyle name="Správně 2" xfId="10" xr:uid="{00000000-0005-0000-0000-000012000000}"/>
  </cellStyles>
  <dxfs count="0"/>
  <tableStyles count="0" defaultTableStyle="TableStyleMedium2" defaultPivotStyle="PivotStyleLight16"/>
  <colors>
    <mruColors>
      <color rgb="FF0000CC"/>
      <color rgb="FF31A0B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externalLink" Target="externalLinks/externalLink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externalLink" Target="externalLinks/externalLink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4" Type="http://schemas.openxmlformats.org/officeDocument/2006/relationships/image" Target="../media/image15.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4" Type="http://schemas.openxmlformats.org/officeDocument/2006/relationships/image" Target="../media/image15.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3.png"/><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3.png"/><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8.png"/><Relationship Id="rId1" Type="http://schemas.openxmlformats.org/officeDocument/2006/relationships/image" Target="../media/image17.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8.png"/><Relationship Id="rId1" Type="http://schemas.openxmlformats.org/officeDocument/2006/relationships/image" Target="../media/image17.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8.png"/><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8.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emf"/><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4" Type="http://schemas.openxmlformats.org/officeDocument/2006/relationships/image" Target="../media/image15.png"/></Relationships>
</file>

<file path=xl/drawings/_rels/drawing7.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3.png"/><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3.png"/><Relationship Id="rId1" Type="http://schemas.openxmlformats.org/officeDocument/2006/relationships/image" Target="../media/image12.png"/></Relationships>
</file>

<file path=xl/drawings/_rels/drawing9.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3.png"/><Relationship Id="rId1" Type="http://schemas.openxmlformats.org/officeDocument/2006/relationships/image" Target="../media/image1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6.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6.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6.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6.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6.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7</xdr:col>
      <xdr:colOff>304800</xdr:colOff>
      <xdr:row>0</xdr:row>
      <xdr:rowOff>28575</xdr:rowOff>
    </xdr:from>
    <xdr:to>
      <xdr:col>18</xdr:col>
      <xdr:colOff>84914</xdr:colOff>
      <xdr:row>16</xdr:row>
      <xdr:rowOff>132895</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2839700" y="28575"/>
          <a:ext cx="6485714" cy="3638095"/>
        </a:xfrm>
        <a:prstGeom prst="rect">
          <a:avLst/>
        </a:prstGeom>
      </xdr:spPr>
    </xdr:pic>
    <xdr:clientData/>
  </xdr:twoCellAnchor>
  <xdr:twoCellAnchor editAs="oneCell">
    <xdr:from>
      <xdr:col>0</xdr:col>
      <xdr:colOff>107674</xdr:colOff>
      <xdr:row>19</xdr:row>
      <xdr:rowOff>140805</xdr:rowOff>
    </xdr:from>
    <xdr:to>
      <xdr:col>3</xdr:col>
      <xdr:colOff>1134717</xdr:colOff>
      <xdr:row>44</xdr:row>
      <xdr:rowOff>2241</xdr:rowOff>
    </xdr:to>
    <xdr:pic>
      <xdr:nvPicPr>
        <xdr:cNvPr id="3" name="Obráze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07674" y="4166153"/>
          <a:ext cx="7371521" cy="40027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4" name="Obrázek 4">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3"/>
        <a:stretch>
          <a:fillRect/>
        </a:stretch>
      </xdr:blipFill>
      <xdr:spPr>
        <a:xfrm>
          <a:off x="231921" y="251380"/>
          <a:ext cx="539694" cy="96065"/>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5" name="Obrázek 5">
          <a:extLst>
            <a:ext uri="{FF2B5EF4-FFF2-40B4-BE49-F238E27FC236}">
              <a16:creationId xmlns:a16="http://schemas.microsoft.com/office/drawing/2014/main" id="{00000000-0008-0000-1400-000005000000}"/>
            </a:ext>
          </a:extLst>
        </xdr:cNvPr>
        <xdr:cNvPicPr>
          <a:picLocks noChangeAspect="1"/>
        </xdr:cNvPicPr>
      </xdr:nvPicPr>
      <xdr:blipFill>
        <a:blip xmlns:r="http://schemas.openxmlformats.org/officeDocument/2006/relationships" r:embed="rId3"/>
        <a:stretch>
          <a:fillRect/>
        </a:stretch>
      </xdr:blipFill>
      <xdr:spPr>
        <a:xfrm>
          <a:off x="231921" y="251380"/>
          <a:ext cx="539694" cy="96065"/>
        </a:xfrm>
        <a:prstGeom prst="rect">
          <a:avLst/>
        </a:prstGeom>
      </xdr:spPr>
    </xdr:pic>
    <xdr:clientData/>
  </xdr:twoCellAnchor>
  <xdr:twoCellAnchor editAs="oneCell">
    <xdr:from>
      <xdr:col>12</xdr:col>
      <xdr:colOff>13138</xdr:colOff>
      <xdr:row>35</xdr:row>
      <xdr:rowOff>85692</xdr:rowOff>
    </xdr:from>
    <xdr:to>
      <xdr:col>36</xdr:col>
      <xdr:colOff>13138</xdr:colOff>
      <xdr:row>36</xdr:row>
      <xdr:rowOff>916</xdr:rowOff>
    </xdr:to>
    <xdr:pic>
      <xdr:nvPicPr>
        <xdr:cNvPr id="6" name="Obrázek 6">
          <a:extLst>
            <a:ext uri="{FF2B5EF4-FFF2-40B4-BE49-F238E27FC236}">
              <a16:creationId xmlns:a16="http://schemas.microsoft.com/office/drawing/2014/main" id="{00000000-0008-0000-1400-000006000000}"/>
            </a:ext>
          </a:extLst>
        </xdr:cNvPr>
        <xdr:cNvPicPr>
          <a:picLocks noChangeAspect="1"/>
        </xdr:cNvPicPr>
      </xdr:nvPicPr>
      <xdr:blipFill>
        <a:blip xmlns:r="http://schemas.openxmlformats.org/officeDocument/2006/relationships" r:embed="rId4"/>
        <a:stretch>
          <a:fillRect/>
        </a:stretch>
      </xdr:blipFill>
      <xdr:spPr>
        <a:xfrm>
          <a:off x="356038" y="9429717"/>
          <a:ext cx="685800" cy="7714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9</xdr:col>
      <xdr:colOff>3321</xdr:colOff>
      <xdr:row>1</xdr:row>
      <xdr:rowOff>203755</xdr:rowOff>
    </xdr:from>
    <xdr:to>
      <xdr:col>28</xdr:col>
      <xdr:colOff>2389</xdr:colOff>
      <xdr:row>1</xdr:row>
      <xdr:rowOff>299820</xdr:rowOff>
    </xdr:to>
    <xdr:pic>
      <xdr:nvPicPr>
        <xdr:cNvPr id="4" name="Obrázek 3">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3"/>
        <a:stretch>
          <a:fillRect/>
        </a:stretch>
      </xdr:blipFill>
      <xdr:spPr>
        <a:xfrm>
          <a:off x="260496" y="251380"/>
          <a:ext cx="541993" cy="96065"/>
        </a:xfrm>
        <a:prstGeom prst="rect">
          <a:avLst/>
        </a:prstGeom>
      </xdr:spPr>
    </xdr:pic>
    <xdr:clientData/>
  </xdr:twoCellAnchor>
  <xdr:twoCellAnchor editAs="oneCell">
    <xdr:from>
      <xdr:col>11</xdr:col>
      <xdr:colOff>6569</xdr:colOff>
      <xdr:row>35</xdr:row>
      <xdr:rowOff>72259</xdr:rowOff>
    </xdr:from>
    <xdr:to>
      <xdr:col>35</xdr:col>
      <xdr:colOff>6569</xdr:colOff>
      <xdr:row>35</xdr:row>
      <xdr:rowOff>151707</xdr:rowOff>
    </xdr:to>
    <xdr:pic>
      <xdr:nvPicPr>
        <xdr:cNvPr id="5" name="Obrázek 4">
          <a:extLst>
            <a:ext uri="{FF2B5EF4-FFF2-40B4-BE49-F238E27FC236}">
              <a16:creationId xmlns:a16="http://schemas.microsoft.com/office/drawing/2014/main" id="{00000000-0008-0000-1500-000005000000}"/>
            </a:ext>
          </a:extLst>
        </xdr:cNvPr>
        <xdr:cNvPicPr>
          <a:picLocks noChangeAspect="1"/>
        </xdr:cNvPicPr>
      </xdr:nvPicPr>
      <xdr:blipFill>
        <a:blip xmlns:r="http://schemas.openxmlformats.org/officeDocument/2006/relationships" r:embed="rId4"/>
        <a:stretch>
          <a:fillRect/>
        </a:stretch>
      </xdr:blipFill>
      <xdr:spPr>
        <a:xfrm>
          <a:off x="320894" y="8968609"/>
          <a:ext cx="685800" cy="7944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10</xdr:col>
      <xdr:colOff>6568</xdr:colOff>
      <xdr:row>33</xdr:row>
      <xdr:rowOff>72259</xdr:rowOff>
    </xdr:from>
    <xdr:to>
      <xdr:col>34</xdr:col>
      <xdr:colOff>6569</xdr:colOff>
      <xdr:row>33</xdr:row>
      <xdr:rowOff>151707</xdr:rowOff>
    </xdr:to>
    <xdr:pic>
      <xdr:nvPicPr>
        <xdr:cNvPr id="4" name="Obrázek 3">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3"/>
        <a:stretch>
          <a:fillRect/>
        </a:stretch>
      </xdr:blipFill>
      <xdr:spPr>
        <a:xfrm>
          <a:off x="292318" y="9368659"/>
          <a:ext cx="685801" cy="7944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10</xdr:col>
      <xdr:colOff>11897</xdr:colOff>
      <xdr:row>33</xdr:row>
      <xdr:rowOff>104236</xdr:rowOff>
    </xdr:from>
    <xdr:to>
      <xdr:col>28</xdr:col>
      <xdr:colOff>25689</xdr:colOff>
      <xdr:row>34</xdr:row>
      <xdr:rowOff>550</xdr:rowOff>
    </xdr:to>
    <xdr:pic>
      <xdr:nvPicPr>
        <xdr:cNvPr id="4" name="Obrázek 3">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3"/>
        <a:stretch>
          <a:fillRect/>
        </a:stretch>
      </xdr:blipFill>
      <xdr:spPr>
        <a:xfrm>
          <a:off x="297647" y="9400636"/>
          <a:ext cx="528142" cy="5823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156</xdr:col>
      <xdr:colOff>14931</xdr:colOff>
      <xdr:row>1</xdr:row>
      <xdr:rowOff>36832</xdr:rowOff>
    </xdr:from>
    <xdr:to>
      <xdr:col>192</xdr:col>
      <xdr:colOff>21598</xdr:colOff>
      <xdr:row>1</xdr:row>
      <xdr:rowOff>292457</xdr:rowOff>
    </xdr:to>
    <xdr:pic>
      <xdr:nvPicPr>
        <xdr:cNvPr id="2" name="Obrázek 3">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4472631" y="84457"/>
          <a:ext cx="1035367" cy="255625"/>
        </a:xfrm>
        <a:prstGeom prst="rect">
          <a:avLst/>
        </a:prstGeom>
      </xdr:spPr>
    </xdr:pic>
    <xdr:clientData/>
  </xdr:twoCellAnchor>
  <xdr:twoCellAnchor editAs="oneCell">
    <xdr:from>
      <xdr:col>7</xdr:col>
      <xdr:colOff>8049</xdr:colOff>
      <xdr:row>1</xdr:row>
      <xdr:rowOff>101957</xdr:rowOff>
    </xdr:from>
    <xdr:to>
      <xdr:col>35</xdr:col>
      <xdr:colOff>19265</xdr:colOff>
      <xdr:row>2</xdr:row>
      <xdr:rowOff>230</xdr:rowOff>
    </xdr:to>
    <xdr:pic>
      <xdr:nvPicPr>
        <xdr:cNvPr id="3" name="Obrázek 4">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a:stretch>
          <a:fillRect/>
        </a:stretch>
      </xdr:blipFill>
      <xdr:spPr>
        <a:xfrm>
          <a:off x="208074" y="149582"/>
          <a:ext cx="811316" cy="222123"/>
        </a:xfrm>
        <a:prstGeom prst="rect">
          <a:avLst/>
        </a:prstGeom>
      </xdr:spPr>
    </xdr:pic>
    <xdr:clientData/>
  </xdr:twoCellAnchor>
  <xdr:twoCellAnchor editAs="oneCell">
    <xdr:from>
      <xdr:col>11</xdr:col>
      <xdr:colOff>0</xdr:colOff>
      <xdr:row>33</xdr:row>
      <xdr:rowOff>101958</xdr:rowOff>
    </xdr:from>
    <xdr:to>
      <xdr:col>27</xdr:col>
      <xdr:colOff>12053</xdr:colOff>
      <xdr:row>33</xdr:row>
      <xdr:rowOff>158292</xdr:rowOff>
    </xdr:to>
    <xdr:pic>
      <xdr:nvPicPr>
        <xdr:cNvPr id="4" name="Obrázek 5">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3"/>
        <a:stretch>
          <a:fillRect/>
        </a:stretch>
      </xdr:blipFill>
      <xdr:spPr>
        <a:xfrm>
          <a:off x="314325" y="9236433"/>
          <a:ext cx="469253" cy="5633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156</xdr:col>
      <xdr:colOff>16100</xdr:colOff>
      <xdr:row>1</xdr:row>
      <xdr:rowOff>37562</xdr:rowOff>
    </xdr:from>
    <xdr:to>
      <xdr:col>193</xdr:col>
      <xdr:colOff>2683</xdr:colOff>
      <xdr:row>1</xdr:row>
      <xdr:rowOff>295441</xdr:rowOff>
    </xdr:to>
    <xdr:pic>
      <xdr:nvPicPr>
        <xdr:cNvPr id="2" name="Obrázek 3">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4473800" y="85187"/>
          <a:ext cx="1043858" cy="257879"/>
        </a:xfrm>
        <a:prstGeom prst="rect">
          <a:avLst/>
        </a:prstGeom>
      </xdr:spPr>
    </xdr:pic>
    <xdr:clientData/>
  </xdr:twoCellAnchor>
  <xdr:twoCellAnchor editAs="oneCell">
    <xdr:from>
      <xdr:col>7</xdr:col>
      <xdr:colOff>12504</xdr:colOff>
      <xdr:row>1</xdr:row>
      <xdr:rowOff>103578</xdr:rowOff>
    </xdr:from>
    <xdr:to>
      <xdr:col>35</xdr:col>
      <xdr:colOff>23720</xdr:colOff>
      <xdr:row>2</xdr:row>
      <xdr:rowOff>1452</xdr:rowOff>
    </xdr:to>
    <xdr:pic>
      <xdr:nvPicPr>
        <xdr:cNvPr id="3" name="Obrázek 4">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a:stretch>
          <a:fillRect/>
        </a:stretch>
      </xdr:blipFill>
      <xdr:spPr>
        <a:xfrm>
          <a:off x="212529" y="151203"/>
          <a:ext cx="811316" cy="221724"/>
        </a:xfrm>
        <a:prstGeom prst="rect">
          <a:avLst/>
        </a:prstGeom>
      </xdr:spPr>
    </xdr:pic>
    <xdr:clientData/>
  </xdr:twoCellAnchor>
  <xdr:twoCellAnchor editAs="oneCell">
    <xdr:from>
      <xdr:col>11</xdr:col>
      <xdr:colOff>15188</xdr:colOff>
      <xdr:row>33</xdr:row>
      <xdr:rowOff>92086</xdr:rowOff>
    </xdr:from>
    <xdr:to>
      <xdr:col>27</xdr:col>
      <xdr:colOff>26482</xdr:colOff>
      <xdr:row>33</xdr:row>
      <xdr:rowOff>148420</xdr:rowOff>
    </xdr:to>
    <xdr:pic>
      <xdr:nvPicPr>
        <xdr:cNvPr id="4" name="Obrázek 5">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3"/>
        <a:stretch>
          <a:fillRect/>
        </a:stretch>
      </xdr:blipFill>
      <xdr:spPr>
        <a:xfrm>
          <a:off x="329513" y="9226561"/>
          <a:ext cx="468494" cy="5633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154</xdr:col>
      <xdr:colOff>21055</xdr:colOff>
      <xdr:row>1</xdr:row>
      <xdr:rowOff>19841</xdr:rowOff>
    </xdr:from>
    <xdr:to>
      <xdr:col>195</xdr:col>
      <xdr:colOff>22348</xdr:colOff>
      <xdr:row>1</xdr:row>
      <xdr:rowOff>277720</xdr:rowOff>
    </xdr:to>
    <xdr:pic>
      <xdr:nvPicPr>
        <xdr:cNvPr id="2" name="Obrázek 3">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4421605" y="67466"/>
          <a:ext cx="1172868" cy="257879"/>
        </a:xfrm>
        <a:prstGeom prst="rect">
          <a:avLst/>
        </a:prstGeom>
      </xdr:spPr>
    </xdr:pic>
    <xdr:clientData/>
  </xdr:twoCellAnchor>
  <xdr:twoCellAnchor editAs="oneCell">
    <xdr:from>
      <xdr:col>5</xdr:col>
      <xdr:colOff>2290</xdr:colOff>
      <xdr:row>1</xdr:row>
      <xdr:rowOff>98049</xdr:rowOff>
    </xdr:from>
    <xdr:to>
      <xdr:col>35</xdr:col>
      <xdr:colOff>23471</xdr:colOff>
      <xdr:row>1</xdr:row>
      <xdr:rowOff>319769</xdr:rowOff>
    </xdr:to>
    <xdr:pic>
      <xdr:nvPicPr>
        <xdr:cNvPr id="3" name="Obrázek 4">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a:stretch>
          <a:fillRect/>
        </a:stretch>
      </xdr:blipFill>
      <xdr:spPr>
        <a:xfrm>
          <a:off x="145165" y="145674"/>
          <a:ext cx="878431" cy="221720"/>
        </a:xfrm>
        <a:prstGeom prst="rect">
          <a:avLst/>
        </a:prstGeom>
      </xdr:spPr>
    </xdr:pic>
    <xdr:clientData/>
  </xdr:twoCellAnchor>
  <xdr:twoCellAnchor editAs="oneCell">
    <xdr:from>
      <xdr:col>8</xdr:col>
      <xdr:colOff>4354</xdr:colOff>
      <xdr:row>144</xdr:row>
      <xdr:rowOff>15240</xdr:rowOff>
    </xdr:from>
    <xdr:to>
      <xdr:col>24</xdr:col>
      <xdr:colOff>952</xdr:colOff>
      <xdr:row>145</xdr:row>
      <xdr:rowOff>22044</xdr:rowOff>
    </xdr:to>
    <xdr:pic>
      <xdr:nvPicPr>
        <xdr:cNvPr id="4" name="Obrázek 5">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a:stretch>
          <a:fillRect/>
        </a:stretch>
      </xdr:blipFill>
      <xdr:spPr>
        <a:xfrm>
          <a:off x="232954" y="9473565"/>
          <a:ext cx="453798" cy="5442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13</xdr:col>
      <xdr:colOff>457200</xdr:colOff>
      <xdr:row>9</xdr:row>
      <xdr:rowOff>0</xdr:rowOff>
    </xdr:from>
    <xdr:to>
      <xdr:col>20</xdr:col>
      <xdr:colOff>292844</xdr:colOff>
      <xdr:row>15</xdr:row>
      <xdr:rowOff>157964</xdr:rowOff>
    </xdr:to>
    <xdr:pic>
      <xdr:nvPicPr>
        <xdr:cNvPr id="2" name="Obrázek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8096250" y="1543050"/>
          <a:ext cx="4102844" cy="118666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52</xdr:col>
      <xdr:colOff>100146</xdr:colOff>
      <xdr:row>0</xdr:row>
      <xdr:rowOff>19706</xdr:rowOff>
    </xdr:from>
    <xdr:to>
      <xdr:col>92</xdr:col>
      <xdr:colOff>69854</xdr:colOff>
      <xdr:row>16</xdr:row>
      <xdr:rowOff>25567</xdr:rowOff>
    </xdr:to>
    <xdr:sp macro="" textlink="">
      <xdr:nvSpPr>
        <xdr:cNvPr id="2" name="Obdĺžnik 1">
          <a:extLst>
            <a:ext uri="{FF2B5EF4-FFF2-40B4-BE49-F238E27FC236}">
              <a16:creationId xmlns:a16="http://schemas.microsoft.com/office/drawing/2014/main" id="{00000000-0008-0000-1D00-000002000000}"/>
            </a:ext>
          </a:extLst>
        </xdr:cNvPr>
        <xdr:cNvSpPr/>
      </xdr:nvSpPr>
      <xdr:spPr>
        <a:xfrm>
          <a:off x="5972801" y="19706"/>
          <a:ext cx="4962122" cy="242324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 MUJ"</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68</xdr:col>
      <xdr:colOff>19051</xdr:colOff>
      <xdr:row>4</xdr:row>
      <xdr:rowOff>76199</xdr:rowOff>
    </xdr:from>
    <xdr:to>
      <xdr:col>89</xdr:col>
      <xdr:colOff>85726</xdr:colOff>
      <xdr:row>15</xdr:row>
      <xdr:rowOff>142874</xdr:rowOff>
    </xdr:to>
    <xdr:pic>
      <xdr:nvPicPr>
        <xdr:cNvPr id="3" name="Obrázok 2">
          <a:extLst>
            <a:ext uri="{FF2B5EF4-FFF2-40B4-BE49-F238E27FC236}">
              <a16:creationId xmlns:a16="http://schemas.microsoft.com/office/drawing/2014/main" id="{00000000-0008-0000-1D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1" y="685799"/>
          <a:ext cx="2667000"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52</xdr:col>
      <xdr:colOff>97349</xdr:colOff>
      <xdr:row>16</xdr:row>
      <xdr:rowOff>71944</xdr:rowOff>
    </xdr:from>
    <xdr:to>
      <xdr:col>92</xdr:col>
      <xdr:colOff>67834</xdr:colOff>
      <xdr:row>22</xdr:row>
      <xdr:rowOff>0</xdr:rowOff>
    </xdr:to>
    <xdr:sp macro="" textlink="">
      <xdr:nvSpPr>
        <xdr:cNvPr id="4" name="Obdĺžnik 5">
          <a:extLst>
            <a:ext uri="{FF2B5EF4-FFF2-40B4-BE49-F238E27FC236}">
              <a16:creationId xmlns:a16="http://schemas.microsoft.com/office/drawing/2014/main" id="{00000000-0008-0000-1D00-000004000000}"/>
            </a:ext>
          </a:extLst>
        </xdr:cNvPr>
        <xdr:cNvSpPr/>
      </xdr:nvSpPr>
      <xdr:spPr>
        <a:xfrm>
          <a:off x="5970004" y="2489323"/>
          <a:ext cx="4962899" cy="140574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Poznámka :</a:t>
          </a:r>
        </a:p>
        <a:p>
          <a:r>
            <a:rPr lang="sk-SK"/>
            <a:t>Tabuľky v liste " Poznámky DU MUJ " sú prepojené</a:t>
          </a:r>
        </a:p>
        <a:p>
          <a:r>
            <a:rPr lang="sk-SK"/>
            <a:t>Komentáre , ktoré sú</a:t>
          </a:r>
          <a:r>
            <a:rPr lang="sk-SK" baseline="0"/>
            <a:t> hrubo </a:t>
          </a:r>
          <a:r>
            <a:rPr lang="en-US" baseline="0"/>
            <a:t>(</a:t>
          </a:r>
          <a:r>
            <a:rPr lang="en-US" b="1" baseline="0"/>
            <a:t>bold</a:t>
          </a:r>
          <a:r>
            <a:rPr lang="en-US" baseline="0"/>
            <a:t>) v</a:t>
          </a:r>
          <a:r>
            <a:rPr lang="sk-SK" baseline="0"/>
            <a:t>yznačené sú taktiež prepojené s jednotlivými listami.</a:t>
          </a:r>
        </a:p>
        <a:p>
          <a:r>
            <a:rPr lang="sk-SK" baseline="0"/>
            <a:t>Na všetkých  listoch je stránkovanie a pridané DIČ a názov ÚJ</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30480</xdr:colOff>
      <xdr:row>7</xdr:row>
      <xdr:rowOff>152400</xdr:rowOff>
    </xdr:from>
    <xdr:to>
      <xdr:col>24</xdr:col>
      <xdr:colOff>224297</xdr:colOff>
      <xdr:row>13</xdr:row>
      <xdr:rowOff>15126</xdr:rowOff>
    </xdr:to>
    <xdr:pic>
      <xdr:nvPicPr>
        <xdr:cNvPr id="2" name="Obrázek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545580" y="1352550"/>
          <a:ext cx="3851417" cy="8914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41</xdr:row>
      <xdr:rowOff>49338</xdr:rowOff>
    </xdr:to>
    <xdr:sp macro="" textlink="">
      <xdr:nvSpPr>
        <xdr:cNvPr id="2" name="Obdĺžnik 1">
          <a:extLst>
            <a:ext uri="{FF2B5EF4-FFF2-40B4-BE49-F238E27FC236}">
              <a16:creationId xmlns:a16="http://schemas.microsoft.com/office/drawing/2014/main" id="{00000000-0008-0000-0600-000002000000}"/>
            </a:ext>
          </a:extLst>
        </xdr:cNvPr>
        <xdr:cNvSpPr/>
      </xdr:nvSpPr>
      <xdr:spPr>
        <a:xfrm>
          <a:off x="6327752" y="3525383"/>
          <a:ext cx="3293322" cy="341053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2017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65</xdr:col>
      <xdr:colOff>9631</xdr:colOff>
      <xdr:row>29</xdr:row>
      <xdr:rowOff>317734</xdr:rowOff>
    </xdr:from>
    <xdr:to>
      <xdr:col>83</xdr:col>
      <xdr:colOff>3833</xdr:colOff>
      <xdr:row>41</xdr:row>
      <xdr:rowOff>17048</xdr:rowOff>
    </xdr:to>
    <xdr:pic>
      <xdr:nvPicPr>
        <xdr:cNvPr id="3" name="Obrázok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2302" y="4574048"/>
          <a:ext cx="2242676" cy="2393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56</xdr:col>
      <xdr:colOff>28282</xdr:colOff>
      <xdr:row>0</xdr:row>
      <xdr:rowOff>2115</xdr:rowOff>
    </xdr:from>
    <xdr:to>
      <xdr:col>82</xdr:col>
      <xdr:colOff>74190</xdr:colOff>
      <xdr:row>21</xdr:row>
      <xdr:rowOff>63031</xdr:rowOff>
    </xdr:to>
    <xdr:sp macro="" textlink="">
      <xdr:nvSpPr>
        <xdr:cNvPr id="4" name="Obdĺžnik 2">
          <a:extLst>
            <a:ext uri="{FF2B5EF4-FFF2-40B4-BE49-F238E27FC236}">
              <a16:creationId xmlns:a16="http://schemas.microsoft.com/office/drawing/2014/main" id="{00000000-0008-0000-0600-000004000000}"/>
            </a:ext>
          </a:extLst>
        </xdr:cNvPr>
        <xdr:cNvSpPr/>
      </xdr:nvSpPr>
      <xdr:spPr>
        <a:xfrm>
          <a:off x="6140611" y="2115"/>
          <a:ext cx="3284408" cy="305993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5" name="Rovná spojovacia šípka 7">
          <a:extLst>
            <a:ext uri="{FF2B5EF4-FFF2-40B4-BE49-F238E27FC236}">
              <a16:creationId xmlns:a16="http://schemas.microsoft.com/office/drawing/2014/main" id="{00000000-0008-0000-0600-000005000000}"/>
            </a:ext>
          </a:extLst>
        </xdr:cNvPr>
        <xdr:cNvCxnSpPr/>
      </xdr:nvCxnSpPr>
      <xdr:spPr>
        <a:xfrm flipH="1">
          <a:off x="8457684"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3</xdr:row>
      <xdr:rowOff>70759</xdr:rowOff>
    </xdr:from>
    <xdr:to>
      <xdr:col>62</xdr:col>
      <xdr:colOff>22787</xdr:colOff>
      <xdr:row>9</xdr:row>
      <xdr:rowOff>5445</xdr:rowOff>
    </xdr:to>
    <xdr:pic>
      <xdr:nvPicPr>
        <xdr:cNvPr id="6" name="Obrázok 3">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2"/>
        <a:stretch>
          <a:fillRect/>
        </a:stretch>
      </xdr:blipFill>
      <xdr:spPr>
        <a:xfrm>
          <a:off x="6359980" y="527959"/>
          <a:ext cx="673207" cy="849086"/>
        </a:xfrm>
        <a:prstGeom prst="rect">
          <a:avLst/>
        </a:prstGeom>
      </xdr:spPr>
    </xdr:pic>
    <xdr:clientData/>
  </xdr:twoCellAnchor>
  <xdr:twoCellAnchor editAs="oneCell">
    <xdr:from>
      <xdr:col>64</xdr:col>
      <xdr:colOff>92529</xdr:colOff>
      <xdr:row>4</xdr:row>
      <xdr:rowOff>10886</xdr:rowOff>
    </xdr:from>
    <xdr:to>
      <xdr:col>78</xdr:col>
      <xdr:colOff>92309</xdr:colOff>
      <xdr:row>9</xdr:row>
      <xdr:rowOff>77457</xdr:rowOff>
    </xdr:to>
    <xdr:pic>
      <xdr:nvPicPr>
        <xdr:cNvPr id="8" name="Obrázok 6">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3"/>
        <a:stretch>
          <a:fillRect/>
        </a:stretch>
      </xdr:blipFill>
      <xdr:spPr>
        <a:xfrm>
          <a:off x="7190015" y="620486"/>
          <a:ext cx="1752380" cy="828571"/>
        </a:xfrm>
        <a:prstGeom prst="rect">
          <a:avLst/>
        </a:prstGeom>
      </xdr:spPr>
    </xdr:pic>
    <xdr:clientData/>
  </xdr:twoCellAnchor>
  <xdr:twoCellAnchor>
    <xdr:from>
      <xdr:col>56</xdr:col>
      <xdr:colOff>10886</xdr:colOff>
      <xdr:row>6</xdr:row>
      <xdr:rowOff>32656</xdr:rowOff>
    </xdr:from>
    <xdr:to>
      <xdr:col>63</xdr:col>
      <xdr:colOff>21772</xdr:colOff>
      <xdr:row>7</xdr:row>
      <xdr:rowOff>92528</xdr:rowOff>
    </xdr:to>
    <xdr:sp macro="" textlink="">
      <xdr:nvSpPr>
        <xdr:cNvPr id="10" name="Ovál 9">
          <a:extLst>
            <a:ext uri="{FF2B5EF4-FFF2-40B4-BE49-F238E27FC236}">
              <a16:creationId xmlns:a16="http://schemas.microsoft.com/office/drawing/2014/main" id="{00000000-0008-0000-0600-00000A000000}"/>
            </a:ext>
          </a:extLst>
        </xdr:cNvPr>
        <xdr:cNvSpPr/>
      </xdr:nvSpPr>
      <xdr:spPr>
        <a:xfrm>
          <a:off x="6123215" y="947056"/>
          <a:ext cx="87085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16:creationId xmlns:a16="http://schemas.microsoft.com/office/drawing/2014/main" id="{00000000-0008-0000-0600-00000C000000}"/>
            </a:ext>
          </a:extLst>
        </xdr:cNvPr>
        <xdr:cNvSpPr/>
      </xdr:nvSpPr>
      <xdr:spPr>
        <a:xfrm>
          <a:off x="7377797"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48030</xdr:colOff>
      <xdr:row>9</xdr:row>
      <xdr:rowOff>104068</xdr:rowOff>
    </xdr:from>
    <xdr:to>
      <xdr:col>81</xdr:col>
      <xdr:colOff>38465</xdr:colOff>
      <xdr:row>17</xdr:row>
      <xdr:rowOff>27037</xdr:rowOff>
    </xdr:to>
    <xdr:pic>
      <xdr:nvPicPr>
        <xdr:cNvPr id="14" name="Obrázok 10">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a:stretch>
          <a:fillRect/>
        </a:stretch>
      </xdr:blipFill>
      <xdr:spPr>
        <a:xfrm>
          <a:off x="6319876" y="1488856"/>
          <a:ext cx="3031108" cy="1000027"/>
        </a:xfrm>
        <a:prstGeom prst="rect">
          <a:avLst/>
        </a:prstGeom>
      </xdr:spPr>
    </xdr:pic>
    <xdr:clientData/>
  </xdr:twoCellAnchor>
  <xdr:twoCellAnchor>
    <xdr:from>
      <xdr:col>58</xdr:col>
      <xdr:colOff>18672</xdr:colOff>
      <xdr:row>12</xdr:row>
      <xdr:rowOff>30328</xdr:rowOff>
    </xdr:from>
    <xdr:to>
      <xdr:col>64</xdr:col>
      <xdr:colOff>7836</xdr:colOff>
      <xdr:row>14</xdr:row>
      <xdr:rowOff>64005</xdr:rowOff>
    </xdr:to>
    <xdr:sp macro="" textlink="">
      <xdr:nvSpPr>
        <xdr:cNvPr id="15" name="Ovál 14">
          <a:extLst>
            <a:ext uri="{FF2B5EF4-FFF2-40B4-BE49-F238E27FC236}">
              <a16:creationId xmlns:a16="http://schemas.microsoft.com/office/drawing/2014/main" id="{00000000-0008-0000-0600-00000F000000}"/>
            </a:ext>
          </a:extLst>
        </xdr:cNvPr>
        <xdr:cNvSpPr/>
      </xdr:nvSpPr>
      <xdr:spPr>
        <a:xfrm>
          <a:off x="6349134" y="1876713"/>
          <a:ext cx="853740"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66</xdr:col>
      <xdr:colOff>17601</xdr:colOff>
      <xdr:row>12</xdr:row>
      <xdr:rowOff>54350</xdr:rowOff>
    </xdr:from>
    <xdr:to>
      <xdr:col>71</xdr:col>
      <xdr:colOff>7221</xdr:colOff>
      <xdr:row>14</xdr:row>
      <xdr:rowOff>88027</xdr:rowOff>
    </xdr:to>
    <xdr:sp macro="" textlink="">
      <xdr:nvSpPr>
        <xdr:cNvPr id="16" name="Ovál 15">
          <a:extLst>
            <a:ext uri="{FF2B5EF4-FFF2-40B4-BE49-F238E27FC236}">
              <a16:creationId xmlns:a16="http://schemas.microsoft.com/office/drawing/2014/main" id="{00000000-0008-0000-0600-000010000000}"/>
            </a:ext>
          </a:extLst>
        </xdr:cNvPr>
        <xdr:cNvSpPr/>
      </xdr:nvSpPr>
      <xdr:spPr>
        <a:xfrm>
          <a:off x="7461755" y="1900735"/>
          <a:ext cx="612408"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76</xdr:col>
      <xdr:colOff>56694</xdr:colOff>
      <xdr:row>12</xdr:row>
      <xdr:rowOff>57059</xdr:rowOff>
    </xdr:from>
    <xdr:to>
      <xdr:col>81</xdr:col>
      <xdr:colOff>46317</xdr:colOff>
      <xdr:row>14</xdr:row>
      <xdr:rowOff>90736</xdr:rowOff>
    </xdr:to>
    <xdr:sp macro="" textlink="">
      <xdr:nvSpPr>
        <xdr:cNvPr id="17" name="Ovál 16">
          <a:extLst>
            <a:ext uri="{FF2B5EF4-FFF2-40B4-BE49-F238E27FC236}">
              <a16:creationId xmlns:a16="http://schemas.microsoft.com/office/drawing/2014/main" id="{00000000-0008-0000-0600-000011000000}"/>
            </a:ext>
          </a:extLst>
        </xdr:cNvPr>
        <xdr:cNvSpPr/>
      </xdr:nvSpPr>
      <xdr:spPr>
        <a:xfrm>
          <a:off x="8746425" y="1903444"/>
          <a:ext cx="612411"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61</xdr:col>
      <xdr:colOff>123092</xdr:colOff>
      <xdr:row>64</xdr:row>
      <xdr:rowOff>93784</xdr:rowOff>
    </xdr:from>
    <xdr:to>
      <xdr:col>67</xdr:col>
      <xdr:colOff>90852</xdr:colOff>
      <xdr:row>66</xdr:row>
      <xdr:rowOff>57442</xdr:rowOff>
    </xdr:to>
    <xdr:pic>
      <xdr:nvPicPr>
        <xdr:cNvPr id="18" name="Obrázek 17">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009667" y="8961559"/>
          <a:ext cx="710711" cy="268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46</xdr:col>
      <xdr:colOff>82753</xdr:colOff>
      <xdr:row>0</xdr:row>
      <xdr:rowOff>7620</xdr:rowOff>
    </xdr:from>
    <xdr:to>
      <xdr:col>51</xdr:col>
      <xdr:colOff>670561</xdr:colOff>
      <xdr:row>1</xdr:row>
      <xdr:rowOff>273865</xdr:rowOff>
    </xdr:to>
    <xdr:pic>
      <xdr:nvPicPr>
        <xdr:cNvPr id="2" name="Obrázek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31203" y="7620"/>
          <a:ext cx="5826558" cy="618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71</xdr:col>
      <xdr:colOff>19050</xdr:colOff>
      <xdr:row>5</xdr:row>
      <xdr:rowOff>220795</xdr:rowOff>
    </xdr:from>
    <xdr:to>
      <xdr:col>80</xdr:col>
      <xdr:colOff>568138</xdr:colOff>
      <xdr:row>18</xdr:row>
      <xdr:rowOff>289289</xdr:rowOff>
    </xdr:to>
    <xdr:sp macro="" textlink="">
      <xdr:nvSpPr>
        <xdr:cNvPr id="2" name="Obdĺžnik 1">
          <a:extLst>
            <a:ext uri="{FF2B5EF4-FFF2-40B4-BE49-F238E27FC236}">
              <a16:creationId xmlns:a16="http://schemas.microsoft.com/office/drawing/2014/main" id="{00000000-0008-0000-0800-000002000000}"/>
            </a:ext>
          </a:extLst>
        </xdr:cNvPr>
        <xdr:cNvSpPr/>
      </xdr:nvSpPr>
      <xdr:spPr>
        <a:xfrm>
          <a:off x="6534150" y="1144720"/>
          <a:ext cx="5778313" cy="338319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76</xdr:col>
      <xdr:colOff>552450</xdr:colOff>
      <xdr:row>10</xdr:row>
      <xdr:rowOff>96666</xdr:rowOff>
    </xdr:from>
    <xdr:to>
      <xdr:col>81</xdr:col>
      <xdr:colOff>382206</xdr:colOff>
      <xdr:row>19</xdr:row>
      <xdr:rowOff>67588</xdr:rowOff>
    </xdr:to>
    <xdr:pic>
      <xdr:nvPicPr>
        <xdr:cNvPr id="3" name="Obrázok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72675" y="2363616"/>
          <a:ext cx="2734881" cy="23235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71</xdr:col>
      <xdr:colOff>47625</xdr:colOff>
      <xdr:row>0</xdr:row>
      <xdr:rowOff>77320</xdr:rowOff>
    </xdr:from>
    <xdr:to>
      <xdr:col>128</xdr:col>
      <xdr:colOff>54621</xdr:colOff>
      <xdr:row>5</xdr:row>
      <xdr:rowOff>168429</xdr:rowOff>
    </xdr:to>
    <xdr:sp macro="" textlink="">
      <xdr:nvSpPr>
        <xdr:cNvPr id="4" name="Obdĺžnik 2">
          <a:extLst>
            <a:ext uri="{FF2B5EF4-FFF2-40B4-BE49-F238E27FC236}">
              <a16:creationId xmlns:a16="http://schemas.microsoft.com/office/drawing/2014/main" id="{00000000-0008-0000-0800-000004000000}"/>
            </a:ext>
          </a:extLst>
        </xdr:cNvPr>
        <xdr:cNvSpPr/>
      </xdr:nvSpPr>
      <xdr:spPr>
        <a:xfrm>
          <a:off x="6562725" y="77320"/>
          <a:ext cx="13008621" cy="101503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sk-SK" sz="1050"/>
            <a:t>Cash Flow za predošlé obdobie je vypočítaný ale</a:t>
          </a:r>
          <a:r>
            <a:rPr lang="sk-SK" sz="1050" baseline="0"/>
            <a:t> mali by ste ho odkontrolovať s minuloročným podaním. Do žltých políčok môžete napísať hodnoty podľa potreby, čím ale znížujete " Čisté peňažné toky z prevádzkovej činnosti " na úkor " Čistých peňažných tokov z investičnej  činnosti " resp. " Čistých peňažných tokov z finančnej činnosti.</a:t>
          </a:r>
          <a:endParaRPr lang="sk-SK" sz="105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3">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4459377"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4">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a:stretch>
          <a:fillRect/>
        </a:stretch>
      </xdr:blipFill>
      <xdr:spPr>
        <a:xfrm>
          <a:off x="19142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6">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2"/>
        <a:stretch>
          <a:fillRect/>
        </a:stretch>
      </xdr:blipFill>
      <xdr:spPr>
        <a:xfrm>
          <a:off x="191429" y="128665"/>
          <a:ext cx="727301" cy="234064"/>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5" name="Obrázek 7">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3"/>
        <a:stretch>
          <a:fillRect/>
        </a:stretch>
      </xdr:blipFill>
      <xdr:spPr>
        <a:xfrm>
          <a:off x="203346" y="251380"/>
          <a:ext cx="539694" cy="96065"/>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6" name="Obrázek 8">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3"/>
        <a:stretch>
          <a:fillRect/>
        </a:stretch>
      </xdr:blipFill>
      <xdr:spPr>
        <a:xfrm>
          <a:off x="203346" y="251380"/>
          <a:ext cx="539694" cy="96065"/>
        </a:xfrm>
        <a:prstGeom prst="rect">
          <a:avLst/>
        </a:prstGeom>
      </xdr:spPr>
    </xdr:pic>
    <xdr:clientData/>
  </xdr:twoCellAnchor>
  <xdr:twoCellAnchor editAs="oneCell">
    <xdr:from>
      <xdr:col>11</xdr:col>
      <xdr:colOff>19707</xdr:colOff>
      <xdr:row>35</xdr:row>
      <xdr:rowOff>91965</xdr:rowOff>
    </xdr:from>
    <xdr:to>
      <xdr:col>35</xdr:col>
      <xdr:colOff>19706</xdr:colOff>
      <xdr:row>36</xdr:row>
      <xdr:rowOff>7189</xdr:rowOff>
    </xdr:to>
    <xdr:pic>
      <xdr:nvPicPr>
        <xdr:cNvPr id="7" name="Obrázek 1">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4"/>
        <a:stretch>
          <a:fillRect/>
        </a:stretch>
      </xdr:blipFill>
      <xdr:spPr>
        <a:xfrm>
          <a:off x="305457" y="9435990"/>
          <a:ext cx="685799" cy="771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7000</xdr:colOff>
      <xdr:row>1</xdr:row>
      <xdr:rowOff>298320</xdr:rowOff>
    </xdr:to>
    <xdr:pic>
      <xdr:nvPicPr>
        <xdr:cNvPr id="2" name="Obrázek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4478427" y="82833"/>
          <a:ext cx="1005448"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id="{00000000-0008-0000-1100-000005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11</xdr:col>
      <xdr:colOff>19707</xdr:colOff>
      <xdr:row>35</xdr:row>
      <xdr:rowOff>98534</xdr:rowOff>
    </xdr:from>
    <xdr:to>
      <xdr:col>35</xdr:col>
      <xdr:colOff>19706</xdr:colOff>
      <xdr:row>36</xdr:row>
      <xdr:rowOff>13758</xdr:rowOff>
    </xdr:to>
    <xdr:pic>
      <xdr:nvPicPr>
        <xdr:cNvPr id="6" name="Obrázek 6">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3"/>
        <a:stretch>
          <a:fillRect/>
        </a:stretch>
      </xdr:blipFill>
      <xdr:spPr>
        <a:xfrm>
          <a:off x="324507" y="9442559"/>
          <a:ext cx="685799" cy="7714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6">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13138</xdr:colOff>
      <xdr:row>35</xdr:row>
      <xdr:rowOff>111672</xdr:rowOff>
    </xdr:from>
    <xdr:to>
      <xdr:col>35</xdr:col>
      <xdr:colOff>13138</xdr:colOff>
      <xdr:row>36</xdr:row>
      <xdr:rowOff>26896</xdr:rowOff>
    </xdr:to>
    <xdr:pic>
      <xdr:nvPicPr>
        <xdr:cNvPr id="7" name="Obrázek 7">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3"/>
        <a:stretch>
          <a:fillRect/>
        </a:stretch>
      </xdr:blipFill>
      <xdr:spPr>
        <a:xfrm>
          <a:off x="327463" y="9455697"/>
          <a:ext cx="685800" cy="7714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id="{00000000-0008-0000-1300-000005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6">
          <a:extLst>
            <a:ext uri="{FF2B5EF4-FFF2-40B4-BE49-F238E27FC236}">
              <a16:creationId xmlns:a16="http://schemas.microsoft.com/office/drawing/2014/main" id="{00000000-0008-0000-1300-000006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7">
          <a:extLst>
            <a:ext uri="{FF2B5EF4-FFF2-40B4-BE49-F238E27FC236}">
              <a16:creationId xmlns:a16="http://schemas.microsoft.com/office/drawing/2014/main" id="{00000000-0008-0000-1300-000007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17352</xdr:colOff>
      <xdr:row>35</xdr:row>
      <xdr:rowOff>75109</xdr:rowOff>
    </xdr:from>
    <xdr:to>
      <xdr:col>35</xdr:col>
      <xdr:colOff>17352</xdr:colOff>
      <xdr:row>35</xdr:row>
      <xdr:rowOff>152078</xdr:rowOff>
    </xdr:to>
    <xdr:pic>
      <xdr:nvPicPr>
        <xdr:cNvPr id="8" name="Obrázek 8">
          <a:extLst>
            <a:ext uri="{FF2B5EF4-FFF2-40B4-BE49-F238E27FC236}">
              <a16:creationId xmlns:a16="http://schemas.microsoft.com/office/drawing/2014/main" id="{00000000-0008-0000-1300-000008000000}"/>
            </a:ext>
          </a:extLst>
        </xdr:cNvPr>
        <xdr:cNvPicPr>
          <a:picLocks noChangeAspect="1"/>
        </xdr:cNvPicPr>
      </xdr:nvPicPr>
      <xdr:blipFill>
        <a:blip xmlns:r="http://schemas.openxmlformats.org/officeDocument/2006/relationships" r:embed="rId3"/>
        <a:stretch>
          <a:fillRect/>
        </a:stretch>
      </xdr:blipFill>
      <xdr:spPr>
        <a:xfrm>
          <a:off x="331677" y="9419134"/>
          <a:ext cx="685800" cy="7696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EKO\CashFlow%20+%20Poznamky\2006\641_zauctovane_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lueSoft1/2009/Audit_SW/programs/vstup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M/FINA%201%20poznamk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FM\FINA%201%20poznamk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udit/DOKUM%2001.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EIPS/Pozn&#225;mky%202016/Poznamky%20uctovna%20jednotka/HK201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financna%20analyza\finaaudit\Vykazy.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INA2014%20FM%20UK%20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árok1"/>
      <sheetName val="Hárok2"/>
      <sheetName val="641"/>
      <sheetName val="pohladavky"/>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listov"/>
      <sheetName val="OBSAH SPISU"/>
      <sheetName val="ISA 210 – Dohodnutie podmienok "/>
      <sheetName val="ISA 220A – Kontrola kvality"/>
      <sheetName val="ISA 220 POSÚDENIE  NEZÁV indi"/>
      <sheetName val="ISA 220 POSÚDENIE  NEZÁVISLO "/>
      <sheetName val="ISA 220 – Kontrola kvality FV"/>
      <sheetName val="ISA 230A – Audítorská dokum"/>
      <sheetName val="ISA 230B – Audítorská záv zhrnu"/>
      <sheetName val="ISA 230C Overenie súladu"/>
      <sheetName val="ISA 240A – Zodpovednosť audit"/>
      <sheetName val="ISA 240B – Zodpovednosť"/>
      <sheetName val="ISA 250 – Zohľadnenie zákonov"/>
      <sheetName val="ISA 260 Komunikácia s osob"/>
      <sheetName val="ISA 300A – Plánovanie auditu"/>
      <sheetName val="ISA 300B – Plánovanie auditu"/>
      <sheetName val="ISA 315A Reakcie na riziká kom"/>
      <sheetName val="ISA 315B Reakcie na riziká pre"/>
      <sheetName val="ISA 320A – Významnosť pri"/>
      <sheetName val="ISA 320B – Významnosť pri"/>
      <sheetName val="ISA 320C – Významnosť pri"/>
      <sheetName val="ISA 330A Reakcie na posúdene r"/>
      <sheetName val="ISA 402 INFO Z  PREDBEŽ OVEROV"/>
      <sheetName val="ISA 501A Účasť na inventarizáci"/>
      <sheetName val="ISA 501B Účasť na inventarizáci"/>
      <sheetName val="ISA 510 Začiatočné stavy"/>
      <sheetName val="ISA 550 Spriaznené osoby "/>
      <sheetName val="ISA 550 Transakcie so spriaznen"/>
      <sheetName val="ISA 560 – Nasledujúce udalosti"/>
      <sheetName val="ISA 570 Nepretržité pokračov"/>
      <sheetName val="1 HL KNIHA anallýza"/>
      <sheetName val="4 Stanovenie výberu 2"/>
      <sheetName val="4 Stanovenie výberu 3"/>
      <sheetName val="5 SUVAHAVUJ"/>
      <sheetName val="6 Analýza nákladov"/>
      <sheetName val="Osnova"/>
      <sheetName val="Hlavicka"/>
      <sheetName val="hk2015"/>
      <sheetName val="hk2014"/>
      <sheetName val="hk2013"/>
      <sheetName val="CASH FLOW DU n"/>
      <sheetName val="ANALYTIKAVUJ"/>
      <sheetName val="VstupHlavička"/>
      <sheetName val="PrekladHlav"/>
      <sheetName val="List1"/>
      <sheetName val="suvaha_p"/>
      <sheetName val="vykaz_p"/>
      <sheetName val="DOKUM 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3">
          <cell r="A3">
            <v>1</v>
          </cell>
        </row>
      </sheetData>
      <sheetData sheetId="44"/>
      <sheetData sheetId="45"/>
      <sheetData sheetId="46"/>
      <sheetData sheetId="4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row r="1">
          <cell r="A1">
            <v>0</v>
          </cell>
        </row>
      </sheetData>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021"/>
      <sheetName val="022"/>
      <sheetName val="699"/>
      <sheetName val="Tranformacia"/>
      <sheetName val="687"/>
    </sheetNames>
    <sheetDataSet>
      <sheetData sheetId="0"/>
      <sheetData sheetId="1">
        <row r="5">
          <cell r="D5">
            <v>0</v>
          </cell>
          <cell r="E5">
            <v>0</v>
          </cell>
        </row>
        <row r="7">
          <cell r="D7">
            <v>0</v>
          </cell>
          <cell r="E7">
            <v>0</v>
          </cell>
        </row>
        <row r="8">
          <cell r="D8">
            <v>0</v>
          </cell>
          <cell r="E8">
            <v>0</v>
          </cell>
        </row>
        <row r="10">
          <cell r="D10">
            <v>0</v>
          </cell>
          <cell r="E10">
            <v>0</v>
          </cell>
        </row>
        <row r="11">
          <cell r="D11">
            <v>0</v>
          </cell>
          <cell r="E11">
            <v>0</v>
          </cell>
        </row>
        <row r="13">
          <cell r="D13">
            <v>86340</v>
          </cell>
          <cell r="E13">
            <v>88671</v>
          </cell>
        </row>
        <row r="14">
          <cell r="D14">
            <v>0</v>
          </cell>
          <cell r="E14">
            <v>0</v>
          </cell>
        </row>
        <row r="15">
          <cell r="D15">
            <v>0</v>
          </cell>
          <cell r="E15">
            <v>0</v>
          </cell>
        </row>
        <row r="16">
          <cell r="D16">
            <v>86340</v>
          </cell>
          <cell r="E16">
            <v>88671</v>
          </cell>
        </row>
        <row r="19">
          <cell r="D19">
            <v>0</v>
          </cell>
          <cell r="E19">
            <v>0</v>
          </cell>
        </row>
        <row r="23">
          <cell r="D23">
            <v>0</v>
          </cell>
          <cell r="E23">
            <v>0</v>
          </cell>
        </row>
        <row r="24">
          <cell r="D24">
            <v>0</v>
          </cell>
          <cell r="E24">
            <v>0</v>
          </cell>
        </row>
        <row r="25">
          <cell r="D25">
            <v>0</v>
          </cell>
          <cell r="E25">
            <v>0</v>
          </cell>
        </row>
        <row r="33">
          <cell r="D33">
            <v>0</v>
          </cell>
          <cell r="E33">
            <v>0</v>
          </cell>
        </row>
        <row r="34">
          <cell r="D34">
            <v>0</v>
          </cell>
          <cell r="E34">
            <v>0</v>
          </cell>
        </row>
        <row r="35">
          <cell r="D35">
            <v>0</v>
          </cell>
          <cell r="E35">
            <v>0</v>
          </cell>
        </row>
        <row r="36">
          <cell r="D36">
            <v>0</v>
          </cell>
          <cell r="E36">
            <v>0</v>
          </cell>
        </row>
        <row r="38">
          <cell r="D38">
            <v>0</v>
          </cell>
          <cell r="E38">
            <v>0</v>
          </cell>
        </row>
        <row r="40">
          <cell r="D40">
            <v>0</v>
          </cell>
          <cell r="E40">
            <v>0</v>
          </cell>
        </row>
        <row r="41">
          <cell r="D41">
            <v>0</v>
          </cell>
          <cell r="E41">
            <v>0</v>
          </cell>
        </row>
        <row r="48">
          <cell r="D48">
            <v>138791</v>
          </cell>
          <cell r="E48">
            <v>152203</v>
          </cell>
        </row>
        <row r="49">
          <cell r="D49">
            <v>-303478</v>
          </cell>
          <cell r="E49">
            <v>-389544</v>
          </cell>
        </row>
        <row r="51">
          <cell r="D51">
            <v>0</v>
          </cell>
          <cell r="E51">
            <v>0</v>
          </cell>
        </row>
        <row r="57">
          <cell r="D57">
            <v>177225</v>
          </cell>
          <cell r="E57">
            <v>186890</v>
          </cell>
        </row>
        <row r="63">
          <cell r="D63">
            <v>129</v>
          </cell>
          <cell r="E63">
            <v>129</v>
          </cell>
        </row>
        <row r="69">
          <cell r="D69">
            <v>300938</v>
          </cell>
          <cell r="E69">
            <v>340532</v>
          </cell>
        </row>
        <row r="70">
          <cell r="D70">
            <v>5000</v>
          </cell>
          <cell r="E70">
            <v>5000</v>
          </cell>
        </row>
        <row r="76">
          <cell r="D76">
            <v>0</v>
          </cell>
          <cell r="E76">
            <v>0</v>
          </cell>
        </row>
        <row r="77">
          <cell r="D77">
            <v>0</v>
          </cell>
          <cell r="E77">
            <v>0</v>
          </cell>
        </row>
        <row r="82">
          <cell r="D82">
            <v>0</v>
          </cell>
          <cell r="E82">
            <v>500</v>
          </cell>
        </row>
        <row r="86">
          <cell r="D86">
            <v>-789</v>
          </cell>
          <cell r="E86">
            <v>0</v>
          </cell>
        </row>
        <row r="89">
          <cell r="D89">
            <v>296727</v>
          </cell>
          <cell r="E89">
            <v>335032</v>
          </cell>
        </row>
        <row r="90">
          <cell r="D90">
            <v>101547</v>
          </cell>
          <cell r="E90">
            <v>87361</v>
          </cell>
        </row>
        <row r="91">
          <cell r="D91">
            <v>0</v>
          </cell>
          <cell r="E91">
            <v>0</v>
          </cell>
        </row>
        <row r="96">
          <cell r="D96">
            <v>60906</v>
          </cell>
          <cell r="E96">
            <v>70439</v>
          </cell>
        </row>
        <row r="97">
          <cell r="D97">
            <v>0</v>
          </cell>
          <cell r="E97">
            <v>0</v>
          </cell>
        </row>
        <row r="108">
          <cell r="D108">
            <v>40641</v>
          </cell>
          <cell r="E108">
            <v>16922</v>
          </cell>
        </row>
        <row r="109">
          <cell r="D109">
            <v>31525</v>
          </cell>
          <cell r="E109">
            <v>12086</v>
          </cell>
        </row>
        <row r="119">
          <cell r="D119">
            <v>0</v>
          </cell>
          <cell r="E119">
            <v>0</v>
          </cell>
        </row>
        <row r="121">
          <cell r="D121">
            <v>0</v>
          </cell>
          <cell r="E121">
            <v>0</v>
          </cell>
        </row>
        <row r="122">
          <cell r="D122">
            <v>0</v>
          </cell>
          <cell r="E122">
            <v>0</v>
          </cell>
        </row>
        <row r="123">
          <cell r="D123">
            <v>0</v>
          </cell>
          <cell r="E123">
            <v>0</v>
          </cell>
        </row>
      </sheetData>
      <sheetData sheetId="2">
        <row r="3">
          <cell r="D3">
            <v>0</v>
          </cell>
          <cell r="E3">
            <v>0</v>
          </cell>
        </row>
        <row r="4">
          <cell r="D4">
            <v>0</v>
          </cell>
          <cell r="E4">
            <v>0</v>
          </cell>
        </row>
        <row r="7">
          <cell r="D7">
            <v>1227494</v>
          </cell>
          <cell r="E7">
            <v>1176534</v>
          </cell>
        </row>
        <row r="8">
          <cell r="D8">
            <v>0</v>
          </cell>
          <cell r="E8">
            <v>0</v>
          </cell>
        </row>
        <row r="9">
          <cell r="D9">
            <v>0</v>
          </cell>
          <cell r="E9">
            <v>0</v>
          </cell>
        </row>
        <row r="11">
          <cell r="D11">
            <v>108156</v>
          </cell>
          <cell r="E11">
            <v>42872</v>
          </cell>
        </row>
        <row r="12">
          <cell r="D12">
            <v>557214</v>
          </cell>
          <cell r="E12">
            <v>504952</v>
          </cell>
        </row>
        <row r="14">
          <cell r="D14">
            <v>222217</v>
          </cell>
          <cell r="E14">
            <v>173254</v>
          </cell>
        </row>
        <row r="15">
          <cell r="D15">
            <v>164258</v>
          </cell>
          <cell r="E15">
            <v>126374</v>
          </cell>
        </row>
        <row r="19">
          <cell r="D19">
            <v>0</v>
          </cell>
          <cell r="E19">
            <v>230</v>
          </cell>
        </row>
        <row r="20">
          <cell r="D20">
            <v>17810</v>
          </cell>
          <cell r="E20">
            <v>38256</v>
          </cell>
        </row>
        <row r="21">
          <cell r="D21">
            <v>0</v>
          </cell>
          <cell r="E21">
            <v>0</v>
          </cell>
        </row>
        <row r="22">
          <cell r="D22">
            <v>0</v>
          </cell>
          <cell r="E22">
            <v>0</v>
          </cell>
        </row>
        <row r="23">
          <cell r="D23">
            <v>0</v>
          </cell>
          <cell r="E23">
            <v>0</v>
          </cell>
        </row>
        <row r="25">
          <cell r="D25">
            <v>4063</v>
          </cell>
          <cell r="E25">
            <v>0</v>
          </cell>
        </row>
        <row r="27">
          <cell r="D27">
            <v>0</v>
          </cell>
          <cell r="E27">
            <v>0</v>
          </cell>
        </row>
        <row r="29">
          <cell r="D29">
            <v>0</v>
          </cell>
          <cell r="E29">
            <v>0</v>
          </cell>
        </row>
        <row r="30">
          <cell r="D30">
            <v>0</v>
          </cell>
          <cell r="E30">
            <v>0</v>
          </cell>
        </row>
        <row r="31">
          <cell r="D31">
            <v>0</v>
          </cell>
          <cell r="E31">
            <v>0</v>
          </cell>
        </row>
        <row r="35">
          <cell r="D35">
            <v>0</v>
          </cell>
          <cell r="E35">
            <v>0</v>
          </cell>
        </row>
        <row r="36">
          <cell r="D36">
            <v>0</v>
          </cell>
          <cell r="E36">
            <v>0</v>
          </cell>
        </row>
        <row r="37">
          <cell r="D37">
            <v>0</v>
          </cell>
          <cell r="E37">
            <v>0</v>
          </cell>
        </row>
        <row r="38">
          <cell r="D38">
            <v>0</v>
          </cell>
          <cell r="E38">
            <v>0</v>
          </cell>
        </row>
        <row r="39">
          <cell r="D39">
            <v>0</v>
          </cell>
          <cell r="E39">
            <v>0</v>
          </cell>
        </row>
        <row r="40">
          <cell r="D40">
            <v>20</v>
          </cell>
          <cell r="E40">
            <v>25</v>
          </cell>
        </row>
        <row r="41">
          <cell r="D41">
            <v>2072</v>
          </cell>
          <cell r="E41">
            <v>4232</v>
          </cell>
        </row>
        <row r="42">
          <cell r="D42">
            <v>7191</v>
          </cell>
          <cell r="E42">
            <v>6139</v>
          </cell>
        </row>
        <row r="43">
          <cell r="D43">
            <v>17219</v>
          </cell>
          <cell r="E43">
            <v>15391</v>
          </cell>
        </row>
        <row r="44">
          <cell r="D44">
            <v>0</v>
          </cell>
          <cell r="E44">
            <v>0</v>
          </cell>
        </row>
        <row r="45">
          <cell r="D45">
            <v>10589</v>
          </cell>
          <cell r="E45">
            <v>12750</v>
          </cell>
        </row>
        <row r="46">
          <cell r="D46">
            <v>0</v>
          </cell>
          <cell r="E46">
            <v>0</v>
          </cell>
        </row>
        <row r="47">
          <cell r="D47">
            <v>0</v>
          </cell>
          <cell r="E47">
            <v>0</v>
          </cell>
        </row>
        <row r="50">
          <cell r="D50">
            <v>0</v>
          </cell>
          <cell r="E50">
            <v>56228</v>
          </cell>
        </row>
        <row r="54">
          <cell r="D54">
            <v>29800</v>
          </cell>
          <cell r="E54">
            <v>0</v>
          </cell>
        </row>
        <row r="55">
          <cell r="D55">
            <v>28439</v>
          </cell>
          <cell r="E55">
            <v>0</v>
          </cell>
        </row>
        <row r="57">
          <cell r="D57">
            <v>0</v>
          </cell>
          <cell r="E57">
            <v>0</v>
          </cell>
        </row>
      </sheetData>
      <sheetData sheetId="3">
        <row r="157">
          <cell r="F157">
            <v>39969</v>
          </cell>
          <cell r="G157">
            <v>20000</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stupHlavička"/>
      <sheetName val="Uživatelia FINA"/>
      <sheetName val="Výkazy(výkazy)"/>
      <sheetName val="Výkazy(CF)"/>
      <sheetName val="hk2014"/>
      <sheetName val="hk2013"/>
      <sheetName val="hk2012"/>
      <sheetName val="HL KNIHA VYPOC"/>
      <sheetName val="ANALYTIKAVUJ"/>
      <sheetName val="SUVAHAVUJ"/>
      <sheetName val="Transformácia"/>
      <sheetName val="CF"/>
      <sheetName val="SUVAHAVUJ_analýza"/>
      <sheetName val="SUVAHAVUJ_matematika"/>
      <sheetName val="SUVAHAVUJ v čase"/>
      <sheetName val="Pravidlá financovania"/>
      <sheetName val="Analýza pomerov ukazovat"/>
      <sheetName val="1A vývoju v čase ukazovatele"/>
      <sheetName val="0 Jednorozmernej analýzy"/>
      <sheetName val="1 vývoju v čase ukazovatele"/>
      <sheetName val="2 Graf k vývoju v čase "/>
      <sheetName val="5 Ukazovatele likvidity"/>
      <sheetName val="3 Analýza CF"/>
      <sheetName val="4 Formy zisku"/>
      <sheetName val="6 Ukazovatele aktivity"/>
      <sheetName val="7 Ukazovatele rentability"/>
      <sheetName val="8 Ukazovatele zadlženosti"/>
      <sheetName val="9 Produktivita práce"/>
      <sheetName val="10 Pyramída"/>
      <sheetName val="Pyramídové sústavy "/>
      <sheetName val="Modely hodnotenia"/>
      <sheetName val="01 vývoju v čase ukazovatele"/>
      <sheetName val="02 Graf k vývoju v čase"/>
      <sheetName val="03 Altmanovo Z-skóre."/>
      <sheetName val="04 Bilančná analýza I + II"/>
      <sheetName val="05 Index bonity"/>
      <sheetName val="06 Index dôveryhodnosti IN 95"/>
      <sheetName val="07 Index IN 99"/>
      <sheetName val="08 Index IN 01 a IN 05"/>
      <sheetName val="09 Springate model"/>
      <sheetName val="10 Fulmerov model"/>
      <sheetName val="11 Beermanov test"/>
      <sheetName val="12 CH – index"/>
      <sheetName val="13 Tafflerov model "/>
      <sheetName val="14 Grünwaldov index"/>
      <sheetName val="15 Quick test"/>
      <sheetName val="16 Tamariho model"/>
      <sheetName val="17 Argentiho model"/>
      <sheetName val="CASH FLOW DU n"/>
      <sheetName val="Hlavicka"/>
      <sheetName val="002"/>
      <sheetName val="003"/>
      <sheetName val="004"/>
      <sheetName val="005"/>
      <sheetName val="006"/>
      <sheetName val="007"/>
      <sheetName val="008"/>
      <sheetName val="009"/>
      <sheetName val="010"/>
      <sheetName val="011"/>
      <sheetName val="012"/>
      <sheetName val="PrekladHlav"/>
      <sheetName val="Osnova"/>
      <sheetName val="suvaha_p"/>
      <sheetName val="vykaz_p"/>
      <sheetName val="FINA2014 FM UK 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B1">
            <v>3</v>
          </cell>
        </row>
        <row r="68">
          <cell r="AK68" t="str">
            <v xml:space="preserve">          0</v>
          </cell>
        </row>
        <row r="69">
          <cell r="AI69" t="str">
            <v xml:space="preserve">          0</v>
          </cell>
          <cell r="AK69" t="str">
            <v xml:space="preserve">          0</v>
          </cell>
        </row>
        <row r="70">
          <cell r="AI70" t="str">
            <v xml:space="preserve">          0</v>
          </cell>
          <cell r="AK70" t="str">
            <v xml:space="preserve">          0</v>
          </cell>
        </row>
        <row r="71">
          <cell r="AI71" t="str">
            <v xml:space="preserve">          0</v>
          </cell>
          <cell r="AK71" t="str">
            <v xml:space="preserve">          0</v>
          </cell>
        </row>
        <row r="72">
          <cell r="AI72" t="str">
            <v xml:space="preserve">          0</v>
          </cell>
          <cell r="AK72" t="str">
            <v xml:space="preserve">          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5.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7.xml"/><Relationship Id="rId1" Type="http://schemas.openxmlformats.org/officeDocument/2006/relationships/printerSettings" Target="../printerSettings/printerSettings26.bin"/><Relationship Id="rId4" Type="http://schemas.openxmlformats.org/officeDocument/2006/relationships/comments" Target="../comments8.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I33"/>
  <sheetViews>
    <sheetView workbookViewId="0">
      <selection activeCell="A19" sqref="A19"/>
    </sheetView>
  </sheetViews>
  <sheetFormatPr defaultRowHeight="12.75" x14ac:dyDescent="0.2"/>
  <cols>
    <col min="1" max="1" width="35.28515625" style="4" customWidth="1"/>
    <col min="2" max="2" width="50.7109375" style="4" customWidth="1"/>
    <col min="3" max="3" width="9.140625" style="4"/>
    <col min="4" max="4" width="24.42578125" style="4" bestFit="1" customWidth="1"/>
    <col min="5" max="5" width="38.42578125" style="4" customWidth="1"/>
    <col min="6" max="6" width="14.85546875" style="4" customWidth="1"/>
    <col min="7" max="7" width="15.140625" style="4" customWidth="1"/>
    <col min="8" max="16384" width="9.140625" style="4"/>
  </cols>
  <sheetData>
    <row r="1" spans="1:9" x14ac:dyDescent="0.2">
      <c r="B1" s="668" t="s">
        <v>5468</v>
      </c>
    </row>
    <row r="2" spans="1:9" ht="13.5" thickBot="1" x14ac:dyDescent="0.25">
      <c r="A2" s="38" t="s">
        <v>0</v>
      </c>
      <c r="B2" s="669" t="s">
        <v>1</v>
      </c>
    </row>
    <row r="3" spans="1:9" ht="16.5" thickBot="1" x14ac:dyDescent="0.3">
      <c r="A3" s="4" t="s">
        <v>2</v>
      </c>
      <c r="B3" s="659"/>
    </row>
    <row r="4" spans="1:9" ht="16.5" thickBot="1" x14ac:dyDescent="0.3">
      <c r="A4" s="4" t="s">
        <v>3</v>
      </c>
      <c r="B4" s="660"/>
      <c r="F4" s="4">
        <v>2017</v>
      </c>
      <c r="G4" s="4">
        <v>2016</v>
      </c>
    </row>
    <row r="5" spans="1:9" ht="16.5" thickBot="1" x14ac:dyDescent="0.3">
      <c r="A5" s="4" t="s">
        <v>4</v>
      </c>
      <c r="B5" s="659"/>
      <c r="C5" s="701" t="str">
        <f>IFERROR(VLOOKUP(B5,SKNACE!A1:B642,2,0),"")</f>
        <v/>
      </c>
      <c r="D5" s="702"/>
      <c r="E5" s="702"/>
      <c r="F5" s="702"/>
      <c r="G5" s="702"/>
      <c r="H5" s="702"/>
      <c r="I5" s="702"/>
    </row>
    <row r="6" spans="1:9" ht="27" thickBot="1" x14ac:dyDescent="0.3">
      <c r="A6" s="670" t="s">
        <v>6</v>
      </c>
      <c r="B6" s="659"/>
      <c r="E6" s="671" t="s">
        <v>5474</v>
      </c>
      <c r="F6" s="672" t="s">
        <v>5475</v>
      </c>
      <c r="G6" s="673" t="s">
        <v>5475</v>
      </c>
    </row>
    <row r="7" spans="1:9" ht="16.5" thickBot="1" x14ac:dyDescent="0.3">
      <c r="A7" s="674" t="s">
        <v>7</v>
      </c>
      <c r="B7" s="659"/>
      <c r="E7" s="675" t="s">
        <v>5465</v>
      </c>
      <c r="F7" s="676">
        <f>SUM(Tranformacia!C178)</f>
        <v>0</v>
      </c>
      <c r="G7" s="677">
        <f>SUM(Tranformacia!D178)</f>
        <v>0</v>
      </c>
    </row>
    <row r="8" spans="1:9" ht="16.5" thickBot="1" x14ac:dyDescent="0.3">
      <c r="A8" s="4" t="s">
        <v>8</v>
      </c>
      <c r="B8" s="659"/>
      <c r="E8" s="675" t="s">
        <v>5473</v>
      </c>
      <c r="F8" s="676">
        <f>SUM(Tranformacia!C186)</f>
        <v>0</v>
      </c>
      <c r="G8" s="677">
        <f>SUM(Tranformacia!D186)</f>
        <v>0</v>
      </c>
    </row>
    <row r="9" spans="1:9" ht="16.5" thickBot="1" x14ac:dyDescent="0.3">
      <c r="A9" s="4" t="s">
        <v>9</v>
      </c>
      <c r="B9" s="659"/>
      <c r="E9" s="675" t="s">
        <v>5466</v>
      </c>
      <c r="F9" s="676">
        <f>SUM(Tranformacia!C199)</f>
        <v>0</v>
      </c>
      <c r="G9" s="677">
        <f>SUM(Tranformacia!D199)</f>
        <v>0</v>
      </c>
    </row>
    <row r="10" spans="1:9" ht="16.5" thickBot="1" x14ac:dyDescent="0.3">
      <c r="A10" s="4" t="s">
        <v>10</v>
      </c>
      <c r="B10" s="659"/>
      <c r="E10" s="675" t="s">
        <v>5467</v>
      </c>
      <c r="F10" s="678">
        <f>SUM(Tranformacia!C204)</f>
        <v>0</v>
      </c>
      <c r="G10" s="679">
        <f>SUM(Tranformacia!D204)</f>
        <v>0</v>
      </c>
    </row>
    <row r="11" spans="1:9" ht="16.5" thickBot="1" x14ac:dyDescent="0.3">
      <c r="A11" s="4" t="s">
        <v>11</v>
      </c>
      <c r="B11" s="659"/>
      <c r="E11" s="671"/>
      <c r="F11" s="672"/>
      <c r="G11" s="673"/>
    </row>
    <row r="12" spans="1:9" ht="16.5" thickBot="1" x14ac:dyDescent="0.3">
      <c r="A12" s="4" t="s">
        <v>12</v>
      </c>
      <c r="B12" s="661"/>
      <c r="E12" s="680" t="s">
        <v>5363</v>
      </c>
      <c r="F12" s="676">
        <f>SUM(Tranformacia!C118)</f>
        <v>0</v>
      </c>
      <c r="G12" s="677">
        <f>SUM(Tranformacia!D118)</f>
        <v>0</v>
      </c>
    </row>
    <row r="13" spans="1:9" ht="16.5" thickBot="1" x14ac:dyDescent="0.3">
      <c r="A13" s="4" t="s">
        <v>13</v>
      </c>
      <c r="B13" s="662"/>
      <c r="E13" s="680" t="s">
        <v>5364</v>
      </c>
      <c r="F13" s="676">
        <f>SUM(Tranformacia!C119)</f>
        <v>0</v>
      </c>
      <c r="G13" s="677">
        <f>SUM(Tranformacia!D119)</f>
        <v>0</v>
      </c>
    </row>
    <row r="14" spans="1:9" ht="16.5" thickBot="1" x14ac:dyDescent="0.3">
      <c r="A14" s="4" t="s">
        <v>14</v>
      </c>
      <c r="B14" s="662"/>
      <c r="E14" s="681" t="s">
        <v>5365</v>
      </c>
      <c r="F14" s="676">
        <f>SUM(Tranformacia!C120)</f>
        <v>0</v>
      </c>
      <c r="G14" s="677">
        <f>SUM(Tranformacia!D120)</f>
        <v>0</v>
      </c>
    </row>
    <row r="15" spans="1:9" ht="16.5" thickBot="1" x14ac:dyDescent="0.3">
      <c r="A15" s="4" t="s">
        <v>15</v>
      </c>
      <c r="B15" s="662">
        <v>43100</v>
      </c>
      <c r="E15" s="682"/>
      <c r="F15" s="676"/>
      <c r="G15" s="677"/>
    </row>
    <row r="16" spans="1:9" ht="27" thickBot="1" x14ac:dyDescent="0.3">
      <c r="A16" s="670" t="s">
        <v>16</v>
      </c>
      <c r="B16" s="663"/>
      <c r="E16" s="675" t="s">
        <v>5369</v>
      </c>
      <c r="F16" s="676">
        <f>SUM(Tranformacia!C124)</f>
        <v>0</v>
      </c>
      <c r="G16" s="677">
        <f>SUM(Tranformacia!D124)</f>
        <v>0</v>
      </c>
    </row>
    <row r="17" spans="1:9" x14ac:dyDescent="0.2">
      <c r="E17" s="675" t="s">
        <v>5372</v>
      </c>
      <c r="F17" s="676">
        <f>SUM(Tranformacia!C127)</f>
        <v>0</v>
      </c>
      <c r="G17" s="677">
        <f>SUM(Tranformacia!D127)</f>
        <v>0</v>
      </c>
    </row>
    <row r="18" spans="1:9" x14ac:dyDescent="0.2">
      <c r="E18" s="675" t="s">
        <v>5373</v>
      </c>
      <c r="F18" s="676">
        <f>SUM(Tranformacia!C128)</f>
        <v>0</v>
      </c>
      <c r="G18" s="677">
        <f>SUM(Tranformacia!D128)</f>
        <v>0</v>
      </c>
    </row>
    <row r="19" spans="1:9" ht="15" x14ac:dyDescent="0.2">
      <c r="A19" s="1" t="s">
        <v>5477</v>
      </c>
      <c r="E19" s="682"/>
      <c r="F19" s="672"/>
      <c r="G19" s="673"/>
      <c r="I19" s="683" t="s">
        <v>5476</v>
      </c>
    </row>
    <row r="20" spans="1:9" x14ac:dyDescent="0.2">
      <c r="E20" s="681" t="s">
        <v>5378</v>
      </c>
      <c r="F20" s="684">
        <f>SUM(Tranformacia!C133)</f>
        <v>0</v>
      </c>
      <c r="G20" s="685">
        <f>SUM(Tranformacia!D133)</f>
        <v>0</v>
      </c>
    </row>
    <row r="21" spans="1:9" x14ac:dyDescent="0.2">
      <c r="E21" s="686" t="s">
        <v>5381</v>
      </c>
      <c r="F21" s="684">
        <f>SUM(Tranformacia!C136)</f>
        <v>0</v>
      </c>
      <c r="G21" s="685">
        <f>SUM(Tranformacia!D136)</f>
        <v>0</v>
      </c>
    </row>
    <row r="22" spans="1:9" x14ac:dyDescent="0.2">
      <c r="E22" s="681" t="s">
        <v>5383</v>
      </c>
      <c r="F22" s="684" t="e">
        <f>SUM(Tranformacia!C138)</f>
        <v>#DIV/0!</v>
      </c>
      <c r="G22" s="685" t="e">
        <f>SUM(Tranformacia!D138)</f>
        <v>#DIV/0!</v>
      </c>
    </row>
    <row r="23" spans="1:9" x14ac:dyDescent="0.2">
      <c r="E23" s="681" t="s">
        <v>5384</v>
      </c>
      <c r="F23" s="687" t="e">
        <f>SUM(Tranformacia!C139)</f>
        <v>#DIV/0!</v>
      </c>
      <c r="G23" s="688" t="e">
        <f>SUM(Tranformacia!D139)</f>
        <v>#DIV/0!</v>
      </c>
    </row>
    <row r="24" spans="1:9" x14ac:dyDescent="0.2">
      <c r="E24" s="681" t="s">
        <v>5387</v>
      </c>
      <c r="F24" s="687">
        <f>SUM(Tranformacia!C142)</f>
        <v>0</v>
      </c>
      <c r="G24" s="688">
        <f>SUM(Tranformacia!D142)</f>
        <v>0</v>
      </c>
    </row>
    <row r="25" spans="1:9" x14ac:dyDescent="0.2">
      <c r="E25" s="681" t="s">
        <v>5393</v>
      </c>
      <c r="F25" s="687" t="e">
        <f>SUM(Tranformacia!C148)</f>
        <v>#DIV/0!</v>
      </c>
      <c r="G25" s="688" t="e">
        <f>SUM(Tranformacia!D148)</f>
        <v>#DIV/0!</v>
      </c>
    </row>
    <row r="26" spans="1:9" x14ac:dyDescent="0.2">
      <c r="E26" s="689"/>
      <c r="F26" s="687"/>
      <c r="G26" s="688"/>
    </row>
    <row r="27" spans="1:9" x14ac:dyDescent="0.2">
      <c r="E27" s="671" t="s">
        <v>5408</v>
      </c>
      <c r="F27" s="678">
        <f>SUM(Tranformacia!C165)</f>
        <v>0</v>
      </c>
      <c r="G27" s="679">
        <f>SUM(Tranformacia!D165)</f>
        <v>0</v>
      </c>
    </row>
    <row r="28" spans="1:9" x14ac:dyDescent="0.2">
      <c r="E28" s="671" t="s">
        <v>5394</v>
      </c>
      <c r="F28" s="684">
        <f>SUM(Tranformacia!C149)</f>
        <v>0</v>
      </c>
      <c r="G28" s="685">
        <f>SUM(Tranformacia!D149)</f>
        <v>0</v>
      </c>
    </row>
    <row r="29" spans="1:9" x14ac:dyDescent="0.2">
      <c r="E29" s="671" t="s">
        <v>5395</v>
      </c>
      <c r="F29" s="684">
        <f>SUM(Tranformacia!C150)</f>
        <v>0</v>
      </c>
      <c r="G29" s="685">
        <f>SUM(Tranformacia!D150)</f>
        <v>0</v>
      </c>
    </row>
    <row r="30" spans="1:9" x14ac:dyDescent="0.2">
      <c r="E30" s="671" t="s">
        <v>5397</v>
      </c>
      <c r="F30" s="684">
        <f>SUM(Tranformacia!C152)</f>
        <v>0</v>
      </c>
      <c r="G30" s="685">
        <f>SUM(Tranformacia!D152)</f>
        <v>0</v>
      </c>
    </row>
    <row r="31" spans="1:9" x14ac:dyDescent="0.2">
      <c r="E31" s="690"/>
    </row>
    <row r="33" spans="5:5" x14ac:dyDescent="0.2">
      <c r="E33" s="4" t="s">
        <v>5478</v>
      </c>
    </row>
  </sheetData>
  <sheetProtection algorithmName="SHA-512" hashValue="8bniZ0fgY3Oia451yW3nbs67Ahv9fl3RputW4GSIe1OB8VESXYP4BxbbYQYyJZkppFl4SLgLA44DGwhR7R9Tbg==" saltValue="huUULxDN1ZMhD/Mf6ElRgQ==" spinCount="100000" sheet="1" objects="1" scenarios="1"/>
  <mergeCells count="1">
    <mergeCell ref="C5:I5"/>
  </mergeCells>
  <pageMargins left="0.7" right="0.7" top="0.78740157499999996" bottom="0.78740157499999996" header="0.3" footer="0.3"/>
  <pageSetup paperSize="9" orientation="portrait" horizontalDpi="1200" verticalDpi="1200"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52"/>
  <sheetViews>
    <sheetView topLeftCell="XFD172" workbookViewId="0">
      <selection activeCell="B178" sqref="B178"/>
    </sheetView>
  </sheetViews>
  <sheetFormatPr defaultColWidth="0" defaultRowHeight="15" outlineLevelRow="1" x14ac:dyDescent="0.25"/>
  <cols>
    <col min="1" max="1" width="8.7109375" style="585" hidden="1" customWidth="1"/>
    <col min="2" max="2" width="46.7109375" style="585" hidden="1" customWidth="1"/>
    <col min="3" max="3" width="11.140625" style="585" hidden="1" customWidth="1"/>
    <col min="4" max="4" width="19.28515625" style="585" hidden="1" customWidth="1"/>
    <col min="5" max="5" width="14.42578125" style="585" hidden="1" customWidth="1"/>
    <col min="6" max="6" width="16.42578125" style="585" hidden="1" customWidth="1"/>
    <col min="7" max="16384" width="8.85546875" style="511" hidden="1"/>
  </cols>
  <sheetData>
    <row r="1" spans="1:6" ht="16.5" thickTop="1" thickBot="1" x14ac:dyDescent="0.3">
      <c r="A1" s="508" t="s">
        <v>5252</v>
      </c>
      <c r="B1" s="509" t="s">
        <v>5253</v>
      </c>
      <c r="C1" s="510">
        <v>2017</v>
      </c>
      <c r="D1" s="510">
        <v>2016</v>
      </c>
      <c r="E1" s="510">
        <v>2015</v>
      </c>
      <c r="F1" s="510">
        <v>2014</v>
      </c>
    </row>
    <row r="2" spans="1:6" ht="17.25" thickTop="1" thickBot="1" x14ac:dyDescent="0.3">
      <c r="A2" s="512" t="s">
        <v>5254</v>
      </c>
      <c r="B2" s="513"/>
      <c r="C2" s="514"/>
      <c r="D2" s="513"/>
      <c r="E2" s="513"/>
      <c r="F2" s="513"/>
    </row>
    <row r="3" spans="1:6" ht="15.75" outlineLevel="1" thickTop="1" x14ac:dyDescent="0.25">
      <c r="A3" s="515" t="s">
        <v>5252</v>
      </c>
      <c r="B3" s="516" t="s">
        <v>5253</v>
      </c>
      <c r="C3" s="517">
        <v>1</v>
      </c>
      <c r="D3" s="517">
        <f t="shared" ref="D3:F3" si="0">SUM(C3+1)</f>
        <v>2</v>
      </c>
      <c r="E3" s="517">
        <f t="shared" si="0"/>
        <v>3</v>
      </c>
      <c r="F3" s="517">
        <f t="shared" si="0"/>
        <v>4</v>
      </c>
    </row>
    <row r="4" spans="1:6" outlineLevel="1" x14ac:dyDescent="0.25">
      <c r="A4" s="518">
        <v>1</v>
      </c>
      <c r="B4" s="519" t="s">
        <v>5255</v>
      </c>
      <c r="C4" s="520">
        <f>SUM(C35+C20+C5)</f>
        <v>0</v>
      </c>
      <c r="D4" s="520">
        <f>SUM(D35+D20+D5)</f>
        <v>0</v>
      </c>
      <c r="E4" s="520">
        <f t="shared" ref="E4:F4" si="1">E5+E20+E35</f>
        <v>427893</v>
      </c>
      <c r="F4" s="520">
        <f t="shared" si="1"/>
        <v>402485</v>
      </c>
    </row>
    <row r="5" spans="1:6" outlineLevel="1" x14ac:dyDescent="0.25">
      <c r="A5" s="521">
        <v>2</v>
      </c>
      <c r="B5" s="522" t="s">
        <v>5256</v>
      </c>
      <c r="C5" s="523">
        <f>SUM(C16+C11+C6)</f>
        <v>0</v>
      </c>
      <c r="D5" s="523">
        <f>SUM(D16+D11+D6)</f>
        <v>0</v>
      </c>
      <c r="E5" s="523">
        <f>SUM(E16+E11+E6)</f>
        <v>88671</v>
      </c>
      <c r="F5" s="523">
        <f t="shared" ref="F5" si="2">F6+F11+F16</f>
        <v>86340</v>
      </c>
    </row>
    <row r="6" spans="1:6" outlineLevel="1" x14ac:dyDescent="0.25">
      <c r="A6" s="521">
        <v>3</v>
      </c>
      <c r="B6" s="524" t="s">
        <v>1436</v>
      </c>
      <c r="C6" s="523">
        <f>SUM(SUVAHAVUJ!N5)</f>
        <v>0</v>
      </c>
      <c r="D6" s="523">
        <f>SUM(SUVAHAVUJ!X5)</f>
        <v>0</v>
      </c>
      <c r="E6" s="523">
        <f>SUM('[7]021'!E5)</f>
        <v>0</v>
      </c>
      <c r="F6" s="523">
        <f>SUM('[7]021'!D5)</f>
        <v>0</v>
      </c>
    </row>
    <row r="7" spans="1:6" outlineLevel="1" x14ac:dyDescent="0.25">
      <c r="A7" s="521">
        <v>4</v>
      </c>
      <c r="B7" s="524" t="s">
        <v>5257</v>
      </c>
      <c r="C7" s="525">
        <f>SUM(SUVAHAVUJ!N7)</f>
        <v>0</v>
      </c>
      <c r="D7" s="525">
        <f>SUM(SUVAHAVUJ!X7)</f>
        <v>0</v>
      </c>
      <c r="E7" s="525">
        <f>SUM('[7]021'!E7)</f>
        <v>0</v>
      </c>
      <c r="F7" s="525">
        <f>SUM('[7]021'!D7)</f>
        <v>0</v>
      </c>
    </row>
    <row r="8" spans="1:6" outlineLevel="1" x14ac:dyDescent="0.25">
      <c r="A8" s="521">
        <v>5</v>
      </c>
      <c r="B8" s="524" t="s">
        <v>5258</v>
      </c>
      <c r="C8" s="525">
        <f>SUM(SUVAHAVUJ!N8)</f>
        <v>0</v>
      </c>
      <c r="D8" s="525">
        <f>SUM(SUVAHAVUJ!X8)</f>
        <v>0</v>
      </c>
      <c r="E8" s="525">
        <f>SUM('[7]021'!E8)</f>
        <v>0</v>
      </c>
      <c r="F8" s="525">
        <f>SUM('[7]021'!D8)</f>
        <v>0</v>
      </c>
    </row>
    <row r="9" spans="1:6" outlineLevel="1" x14ac:dyDescent="0.25">
      <c r="A9" s="521">
        <v>6</v>
      </c>
      <c r="B9" s="524" t="s">
        <v>5259</v>
      </c>
      <c r="C9" s="525">
        <f>SUM(SUVAHAVUJ!N10)</f>
        <v>0</v>
      </c>
      <c r="D9" s="525">
        <f>SUM(SUVAHAVUJ!X10)</f>
        <v>0</v>
      </c>
      <c r="E9" s="525">
        <f>SUM('[7]021'!D10)</f>
        <v>0</v>
      </c>
      <c r="F9" s="525">
        <f>SUM('[7]021'!E10)</f>
        <v>0</v>
      </c>
    </row>
    <row r="10" spans="1:6" outlineLevel="1" x14ac:dyDescent="0.25">
      <c r="A10" s="521">
        <v>7</v>
      </c>
      <c r="B10" s="524" t="s">
        <v>5260</v>
      </c>
      <c r="C10" s="525">
        <f>SUM(SUVAHAVUJ!N11)</f>
        <v>0</v>
      </c>
      <c r="D10" s="525">
        <f>SUM(SUVAHAVUJ!X11)</f>
        <v>0</v>
      </c>
      <c r="E10" s="525">
        <f>SUM('[7]021'!E11)</f>
        <v>0</v>
      </c>
      <c r="F10" s="525">
        <f>SUM('[7]021'!D11)</f>
        <v>0</v>
      </c>
    </row>
    <row r="11" spans="1:6" outlineLevel="1" x14ac:dyDescent="0.25">
      <c r="A11" s="521">
        <v>8</v>
      </c>
      <c r="B11" s="524" t="s">
        <v>1477</v>
      </c>
      <c r="C11" s="523">
        <f>SUM(SUVAHAVUJ!N13)</f>
        <v>0</v>
      </c>
      <c r="D11" s="523">
        <f>SUM(SUVAHAVUJ!X13)</f>
        <v>0</v>
      </c>
      <c r="E11" s="523">
        <f>SUM('[7]021'!E13)</f>
        <v>88671</v>
      </c>
      <c r="F11" s="523">
        <f>SUM('[7]021'!D13)</f>
        <v>86340</v>
      </c>
    </row>
    <row r="12" spans="1:6" outlineLevel="1" x14ac:dyDescent="0.25">
      <c r="A12" s="521">
        <v>9</v>
      </c>
      <c r="B12" s="526" t="s">
        <v>5261</v>
      </c>
      <c r="C12" s="525">
        <f>SUM(SUVAHAVUJ!N14)</f>
        <v>0</v>
      </c>
      <c r="D12" s="525">
        <f>SUM(SUVAHAVUJ!X14)</f>
        <v>0</v>
      </c>
      <c r="E12" s="525">
        <f>SUM('[7]021'!E14)</f>
        <v>0</v>
      </c>
      <c r="F12" s="525">
        <f>SUM('[7]021'!D14)</f>
        <v>0</v>
      </c>
    </row>
    <row r="13" spans="1:6" outlineLevel="1" x14ac:dyDescent="0.25">
      <c r="A13" s="521">
        <v>10</v>
      </c>
      <c r="B13" s="526" t="s">
        <v>5262</v>
      </c>
      <c r="C13" s="525">
        <f>SUM(SUVAHAVUJ!N15)</f>
        <v>0</v>
      </c>
      <c r="D13" s="525">
        <f>SUM(SUVAHAVUJ!X15)</f>
        <v>0</v>
      </c>
      <c r="E13" s="525">
        <f>SUM('[7]021'!E15)</f>
        <v>0</v>
      </c>
      <c r="F13" s="525">
        <f>SUM('[7]021'!D15)</f>
        <v>0</v>
      </c>
    </row>
    <row r="14" spans="1:6" outlineLevel="1" x14ac:dyDescent="0.25">
      <c r="A14" s="521">
        <v>11</v>
      </c>
      <c r="B14" s="526" t="s">
        <v>5263</v>
      </c>
      <c r="C14" s="525">
        <f>SUM(SUVAHAVUJ!N16)</f>
        <v>0</v>
      </c>
      <c r="D14" s="525">
        <f>SUM(SUVAHAVUJ!X16)</f>
        <v>0</v>
      </c>
      <c r="E14" s="525">
        <f>SUM('[7]021'!E16)</f>
        <v>88671</v>
      </c>
      <c r="F14" s="525">
        <f>SUM('[7]021'!D16)</f>
        <v>86340</v>
      </c>
    </row>
    <row r="15" spans="1:6" outlineLevel="1" x14ac:dyDescent="0.25">
      <c r="A15" s="521">
        <v>12</v>
      </c>
      <c r="B15" s="526" t="s">
        <v>5264</v>
      </c>
      <c r="C15" s="525">
        <f>SUM(SUVAHAVUJ!N19)</f>
        <v>0</v>
      </c>
      <c r="D15" s="525">
        <f>SUM(SUVAHAVUJ!X19)</f>
        <v>0</v>
      </c>
      <c r="E15" s="525">
        <f>SUM('[7]021'!E19)</f>
        <v>0</v>
      </c>
      <c r="F15" s="525">
        <f>SUM('[7]021'!D19)</f>
        <v>0</v>
      </c>
    </row>
    <row r="16" spans="1:6" outlineLevel="1" x14ac:dyDescent="0.25">
      <c r="A16" s="521">
        <v>13</v>
      </c>
      <c r="B16" s="524" t="s">
        <v>1502</v>
      </c>
      <c r="C16" s="523">
        <f>SUM(SUVAHAVUJ!N23)</f>
        <v>0</v>
      </c>
      <c r="D16" s="523">
        <f>SUM(SUVAHAVUJ!X23)</f>
        <v>0</v>
      </c>
      <c r="E16" s="523">
        <f>SUM('[7]021'!E23)</f>
        <v>0</v>
      </c>
      <c r="F16" s="523">
        <f>SUM('[7]021'!D23)</f>
        <v>0</v>
      </c>
    </row>
    <row r="17" spans="1:6" outlineLevel="1" x14ac:dyDescent="0.25">
      <c r="A17" s="521">
        <v>14</v>
      </c>
      <c r="B17" s="524" t="s">
        <v>5265</v>
      </c>
      <c r="C17" s="525">
        <f>SUM(SUVAHAVUJ!N24)</f>
        <v>0</v>
      </c>
      <c r="D17" s="525">
        <f>SUM(SUVAHAVUJ!X24)</f>
        <v>0</v>
      </c>
      <c r="E17" s="525">
        <f>SUM('[7]021'!E24)</f>
        <v>0</v>
      </c>
      <c r="F17" s="525">
        <f>SUM('[7]021'!D24)</f>
        <v>0</v>
      </c>
    </row>
    <row r="18" spans="1:6" outlineLevel="1" x14ac:dyDescent="0.25">
      <c r="A18" s="521">
        <v>15</v>
      </c>
      <c r="B18" s="524" t="s">
        <v>5266</v>
      </c>
      <c r="C18" s="525">
        <f>SUM(SUVAHAVUJ!N25)</f>
        <v>0</v>
      </c>
      <c r="D18" s="525">
        <f>SUM(SUVAHAVUJ!X25)</f>
        <v>0</v>
      </c>
      <c r="E18" s="525">
        <f>SUM('[7]021'!E25)</f>
        <v>0</v>
      </c>
      <c r="F18" s="525">
        <f>SUM('[7]021'!D25)</f>
        <v>0</v>
      </c>
    </row>
    <row r="19" spans="1:6" outlineLevel="1" x14ac:dyDescent="0.25">
      <c r="A19" s="521">
        <v>16</v>
      </c>
      <c r="B19" s="524" t="s">
        <v>5267</v>
      </c>
      <c r="C19" s="525">
        <f>SUM(C16-C17-C18)</f>
        <v>0</v>
      </c>
      <c r="D19" s="525">
        <f>SUM(D16-D17-D18)</f>
        <v>0</v>
      </c>
      <c r="E19" s="525">
        <f t="shared" ref="E19:F19" si="3">SUM(E16-E17-E18)</f>
        <v>0</v>
      </c>
      <c r="F19" s="525">
        <f t="shared" si="3"/>
        <v>0</v>
      </c>
    </row>
    <row r="20" spans="1:6" outlineLevel="1" x14ac:dyDescent="0.25">
      <c r="A20" s="521">
        <v>17</v>
      </c>
      <c r="B20" s="522" t="s">
        <v>5268</v>
      </c>
      <c r="C20" s="523">
        <f>SUM(C34+C30+C27+C21)</f>
        <v>0</v>
      </c>
      <c r="D20" s="523">
        <f>SUM(D34+D30+D27+D21)</f>
        <v>0</v>
      </c>
      <c r="E20" s="523">
        <f>SUM(E34+E30+E27+E21)</f>
        <v>339093</v>
      </c>
      <c r="F20" s="523">
        <f>SUM(F34+F30+F27+F21)</f>
        <v>316016</v>
      </c>
    </row>
    <row r="21" spans="1:6" outlineLevel="1" x14ac:dyDescent="0.25">
      <c r="A21" s="521">
        <v>18</v>
      </c>
      <c r="B21" s="524" t="s">
        <v>1561</v>
      </c>
      <c r="C21" s="523">
        <f>SUM(SUVAHAVUJ!N36)</f>
        <v>0</v>
      </c>
      <c r="D21" s="523">
        <f>SUM(SUVAHAVUJ!X36)</f>
        <v>0</v>
      </c>
      <c r="E21" s="523">
        <f>SUM('[7]021'!E33)</f>
        <v>0</v>
      </c>
      <c r="F21" s="523">
        <f>SUM('[7]021'!D33)</f>
        <v>0</v>
      </c>
    </row>
    <row r="22" spans="1:6" outlineLevel="1" x14ac:dyDescent="0.25">
      <c r="A22" s="521">
        <v>19</v>
      </c>
      <c r="B22" s="524" t="s">
        <v>5269</v>
      </c>
      <c r="C22" s="525">
        <f>SUM(SUVAHAVUJ!N37)</f>
        <v>0</v>
      </c>
      <c r="D22" s="525">
        <f>SUM(SUVAHAVUJ!X37)</f>
        <v>0</v>
      </c>
      <c r="E22" s="525">
        <f>SUM('[7]021'!E34)</f>
        <v>0</v>
      </c>
      <c r="F22" s="525">
        <f>SUM('[7]021'!D34)</f>
        <v>0</v>
      </c>
    </row>
    <row r="23" spans="1:6" outlineLevel="1" x14ac:dyDescent="0.25">
      <c r="A23" s="521">
        <v>20</v>
      </c>
      <c r="B23" s="524" t="s">
        <v>5270</v>
      </c>
      <c r="C23" s="525">
        <f>SUM(SUVAHAVUJ!N38)</f>
        <v>0</v>
      </c>
      <c r="D23" s="525">
        <f>SUM(SUVAHAVUJ!X38)</f>
        <v>0</v>
      </c>
      <c r="E23" s="525">
        <f>SUM('[7]021'!E35)</f>
        <v>0</v>
      </c>
      <c r="F23" s="525">
        <f>SUM('[7]021'!D35)</f>
        <v>0</v>
      </c>
    </row>
    <row r="24" spans="1:6" outlineLevel="1" x14ac:dyDescent="0.25">
      <c r="A24" s="521">
        <v>21</v>
      </c>
      <c r="B24" s="524" t="s">
        <v>5271</v>
      </c>
      <c r="C24" s="525">
        <f>SUM(SUVAHAVUJ!N39)</f>
        <v>0</v>
      </c>
      <c r="D24" s="525">
        <f>SUM(SUVAHAVUJ!X39)</f>
        <v>0</v>
      </c>
      <c r="E24" s="525">
        <f>SUM('[7]021'!E36)</f>
        <v>0</v>
      </c>
      <c r="F24" s="525">
        <f>SUM('[7]021'!D36)</f>
        <v>0</v>
      </c>
    </row>
    <row r="25" spans="1:6" outlineLevel="1" x14ac:dyDescent="0.25">
      <c r="A25" s="521">
        <v>22</v>
      </c>
      <c r="B25" s="524" t="s">
        <v>5272</v>
      </c>
      <c r="C25" s="525">
        <f>SUM(SUVAHAVUJ!N41)</f>
        <v>0</v>
      </c>
      <c r="D25" s="525">
        <f>SUM(SUVAHAVUJ!X41)</f>
        <v>0</v>
      </c>
      <c r="E25" s="525">
        <f>SUM('[7]021'!E38)</f>
        <v>0</v>
      </c>
      <c r="F25" s="525">
        <f>SUM('[7]021'!D38)</f>
        <v>0</v>
      </c>
    </row>
    <row r="26" spans="1:6" outlineLevel="1" x14ac:dyDescent="0.25">
      <c r="A26" s="521">
        <v>23</v>
      </c>
      <c r="B26" s="524" t="s">
        <v>5273</v>
      </c>
      <c r="C26" s="525">
        <f>SUM(C21-C22-C23-C24-C25)</f>
        <v>0</v>
      </c>
      <c r="D26" s="525">
        <f>SUM(D21-D22-D23-D24-D25)</f>
        <v>0</v>
      </c>
      <c r="E26" s="525">
        <f t="shared" ref="E26:F26" si="4">SUM(E21-E22-E23-E24-E25)</f>
        <v>0</v>
      </c>
      <c r="F26" s="525">
        <f t="shared" si="4"/>
        <v>0</v>
      </c>
    </row>
    <row r="27" spans="1:6" outlineLevel="1" x14ac:dyDescent="0.25">
      <c r="A27" s="521">
        <v>24</v>
      </c>
      <c r="B27" s="524" t="s">
        <v>1630</v>
      </c>
      <c r="C27" s="523">
        <f>SUM(SUVAHAVUJ!N43)</f>
        <v>0</v>
      </c>
      <c r="D27" s="523">
        <f>SUM(SUVAHAVUJ!X43)</f>
        <v>0</v>
      </c>
      <c r="E27" s="523">
        <f>SUM('[7]021'!E40)</f>
        <v>0</v>
      </c>
      <c r="F27" s="523">
        <f>SUM('[7]021'!D40)</f>
        <v>0</v>
      </c>
    </row>
    <row r="28" spans="1:6" outlineLevel="1" x14ac:dyDescent="0.25">
      <c r="A28" s="521">
        <v>25</v>
      </c>
      <c r="B28" s="524" t="s">
        <v>5274</v>
      </c>
      <c r="C28" s="525">
        <f>SUM(SUVAHAVUJ!N44)</f>
        <v>0</v>
      </c>
      <c r="D28" s="525">
        <f>SUM(SUVAHAVUJ!X44)</f>
        <v>0</v>
      </c>
      <c r="E28" s="523">
        <f>SUM('[7]021'!E41)</f>
        <v>0</v>
      </c>
      <c r="F28" s="525">
        <f>SUM('[7]021'!D41)</f>
        <v>0</v>
      </c>
    </row>
    <row r="29" spans="1:6" outlineLevel="1" x14ac:dyDescent="0.25">
      <c r="A29" s="521">
        <v>26</v>
      </c>
      <c r="B29" s="524" t="s">
        <v>5275</v>
      </c>
      <c r="C29" s="525">
        <f>SUM(C27-C28)</f>
        <v>0</v>
      </c>
      <c r="D29" s="525">
        <f>SUM(D27-D28)</f>
        <v>0</v>
      </c>
      <c r="E29" s="525">
        <f t="shared" ref="E29:F29" si="5">SUM(E27-E28)</f>
        <v>0</v>
      </c>
      <c r="F29" s="525">
        <f t="shared" si="5"/>
        <v>0</v>
      </c>
    </row>
    <row r="30" spans="1:6" outlineLevel="1" x14ac:dyDescent="0.25">
      <c r="A30" s="521">
        <v>27</v>
      </c>
      <c r="B30" s="524" t="s">
        <v>1637</v>
      </c>
      <c r="C30" s="525">
        <f>SUM(SUVAHAVUJ!N55)</f>
        <v>0</v>
      </c>
      <c r="D30" s="525">
        <f>SUM(SUVAHAVUJ!X55)</f>
        <v>0</v>
      </c>
      <c r="E30" s="525">
        <f>SUM('[7]021'!E48)</f>
        <v>152203</v>
      </c>
      <c r="F30" s="525">
        <f>SUM('[7]021'!D48)</f>
        <v>138791</v>
      </c>
    </row>
    <row r="31" spans="1:6" outlineLevel="1" x14ac:dyDescent="0.25">
      <c r="A31" s="521">
        <v>28</v>
      </c>
      <c r="B31" s="526" t="s">
        <v>5276</v>
      </c>
      <c r="C31" s="525">
        <f>SUM(SUVAHAVUJ!N56)</f>
        <v>0</v>
      </c>
      <c r="D31" s="525">
        <f>SUM(SUVAHAVUJ!X56)</f>
        <v>0</v>
      </c>
      <c r="E31" s="525">
        <f>SUM('[7]021'!E49)</f>
        <v>-389544</v>
      </c>
      <c r="F31" s="525">
        <f>SUM('[7]021'!D49)</f>
        <v>-303478</v>
      </c>
    </row>
    <row r="32" spans="1:6" outlineLevel="1" x14ac:dyDescent="0.25">
      <c r="A32" s="521">
        <v>29</v>
      </c>
      <c r="B32" s="526" t="s">
        <v>5277</v>
      </c>
      <c r="C32" s="525">
        <f>SUM(SUVAHAVUJ!N61)</f>
        <v>0</v>
      </c>
      <c r="D32" s="525">
        <f>SUM(SUVAHAVUJ!X61)</f>
        <v>0</v>
      </c>
      <c r="E32" s="525">
        <f>SUM('[7]021'!E51)</f>
        <v>0</v>
      </c>
      <c r="F32" s="525">
        <f>SUM('[7]021'!D51)</f>
        <v>0</v>
      </c>
    </row>
    <row r="33" spans="1:6" outlineLevel="1" x14ac:dyDescent="0.25">
      <c r="A33" s="521">
        <v>30</v>
      </c>
      <c r="B33" s="526" t="s">
        <v>5278</v>
      </c>
      <c r="C33" s="525">
        <f>SUM(C30-C31-C32)</f>
        <v>0</v>
      </c>
      <c r="D33" s="525">
        <f>SUM(D30-D31-D32)</f>
        <v>0</v>
      </c>
      <c r="E33" s="525">
        <f t="shared" ref="E33:F33" si="6">SUM(E30-E31-E32)</f>
        <v>541747</v>
      </c>
      <c r="F33" s="525">
        <f t="shared" si="6"/>
        <v>442269</v>
      </c>
    </row>
    <row r="34" spans="1:6" outlineLevel="1" x14ac:dyDescent="0.25">
      <c r="A34" s="521">
        <v>31</v>
      </c>
      <c r="B34" s="524" t="s">
        <v>5279</v>
      </c>
      <c r="C34" s="527">
        <f>SUM(SUVAHAVUJ!N68+SUVAHAVUJ!N73)</f>
        <v>0</v>
      </c>
      <c r="D34" s="527">
        <f>SUM(SUVAHAVUJ!X68+SUVAHAVUJ!X73)</f>
        <v>0</v>
      </c>
      <c r="E34" s="527">
        <f>SUM('[7]021'!E57)</f>
        <v>186890</v>
      </c>
      <c r="F34" s="527">
        <f>SUM('[7]021'!D57)</f>
        <v>177225</v>
      </c>
    </row>
    <row r="35" spans="1:6" outlineLevel="1" x14ac:dyDescent="0.25">
      <c r="A35" s="521">
        <v>32</v>
      </c>
      <c r="B35" s="522" t="s">
        <v>5280</v>
      </c>
      <c r="C35" s="523">
        <f>SUM(SUVAHAVUJ!N76)</f>
        <v>0</v>
      </c>
      <c r="D35" s="523">
        <f>SUM(SUVAHAVUJ!X76)</f>
        <v>0</v>
      </c>
      <c r="E35" s="523">
        <f>SUM('[7]021'!E63)</f>
        <v>129</v>
      </c>
      <c r="F35" s="523">
        <f>SUM('[7]021'!D63)</f>
        <v>129</v>
      </c>
    </row>
    <row r="36" spans="1:6" outlineLevel="1" x14ac:dyDescent="0.25">
      <c r="A36" s="521">
        <v>33</v>
      </c>
      <c r="B36" s="528" t="s">
        <v>5281</v>
      </c>
      <c r="C36" s="520">
        <f t="shared" ref="C36:F36" si="7">C37+C43+C53</f>
        <v>0</v>
      </c>
      <c r="D36" s="520">
        <f t="shared" ref="D36" si="8">D37+D43+D53</f>
        <v>0</v>
      </c>
      <c r="E36" s="520">
        <f t="shared" si="7"/>
        <v>427893</v>
      </c>
      <c r="F36" s="520">
        <f t="shared" si="7"/>
        <v>402485</v>
      </c>
    </row>
    <row r="37" spans="1:6" outlineLevel="1" x14ac:dyDescent="0.25">
      <c r="A37" s="521">
        <v>34</v>
      </c>
      <c r="B37" s="529" t="s">
        <v>5282</v>
      </c>
      <c r="C37" s="523">
        <f>SUM(SUVAHAVUJ!N82)</f>
        <v>0</v>
      </c>
      <c r="D37" s="523">
        <f>SUM(SUVAHAVUJ!X82)</f>
        <v>0</v>
      </c>
      <c r="E37" s="523">
        <f>SUM('[7]021'!$E$69)</f>
        <v>340532</v>
      </c>
      <c r="F37" s="523">
        <f>SUM('[7]021'!$D$69)</f>
        <v>300938</v>
      </c>
    </row>
    <row r="38" spans="1:6" outlineLevel="1" x14ac:dyDescent="0.25">
      <c r="A38" s="521">
        <v>35</v>
      </c>
      <c r="B38" s="524" t="s">
        <v>2669</v>
      </c>
      <c r="C38" s="523">
        <f>SUM(SUVAHAVUJ!N83)</f>
        <v>0</v>
      </c>
      <c r="D38" s="523">
        <f>SUM(SUVAHAVUJ!X83)</f>
        <v>0</v>
      </c>
      <c r="E38" s="523">
        <f>SUM('[7]021'!$E$70)</f>
        <v>5000</v>
      </c>
      <c r="F38" s="523">
        <f>SUM('[7]021'!$D$70)</f>
        <v>5000</v>
      </c>
    </row>
    <row r="39" spans="1:6" outlineLevel="1" x14ac:dyDescent="0.25">
      <c r="A39" s="521">
        <v>36</v>
      </c>
      <c r="B39" s="530" t="s">
        <v>5283</v>
      </c>
      <c r="C39" s="525">
        <f>SUM(SUVAHAVUJ!N87+SUVAHAVUJ!N88)</f>
        <v>0</v>
      </c>
      <c r="D39" s="525">
        <f>SUM(SUVAHAVUJ!X87+SUVAHAVUJ!X88)</f>
        <v>0</v>
      </c>
      <c r="E39" s="525">
        <f>SUM('[7]021'!$E$76+'[7]021'!$E$77)</f>
        <v>0</v>
      </c>
      <c r="F39" s="525">
        <f>SUM('[7]021'!$D$76+'[7]021'!$D$77)</f>
        <v>0</v>
      </c>
    </row>
    <row r="40" spans="1:6" outlineLevel="1" x14ac:dyDescent="0.25">
      <c r="A40" s="521">
        <v>37</v>
      </c>
      <c r="B40" s="524" t="s">
        <v>5284</v>
      </c>
      <c r="C40" s="525">
        <f>SUM(SUVAHAVUJ!N92+SUVAHAVUJ!N95)</f>
        <v>0</v>
      </c>
      <c r="D40" s="525">
        <f>SUM(SUVAHAVUJ!X92+SUVAHAVUJ!X95)</f>
        <v>0</v>
      </c>
      <c r="E40" s="525">
        <f>SUM('[7]021'!$E$82)</f>
        <v>500</v>
      </c>
      <c r="F40" s="525">
        <f>SUM('[7]021'!$D$82)</f>
        <v>0</v>
      </c>
    </row>
    <row r="41" spans="1:6" outlineLevel="1" x14ac:dyDescent="0.25">
      <c r="A41" s="521">
        <v>38</v>
      </c>
      <c r="B41" s="530" t="s">
        <v>5285</v>
      </c>
      <c r="C41" s="525">
        <f>SUM(SUVAHAVUJ!N99)</f>
        <v>0</v>
      </c>
      <c r="D41" s="525">
        <f>SUM(SUVAHAVUJ!X99)</f>
        <v>0</v>
      </c>
      <c r="E41" s="525">
        <f>SUM('[7]021'!E86)</f>
        <v>0</v>
      </c>
      <c r="F41" s="525">
        <f>SUM('[7]021'!D86)</f>
        <v>-789</v>
      </c>
    </row>
    <row r="42" spans="1:6" outlineLevel="1" x14ac:dyDescent="0.25">
      <c r="A42" s="521">
        <v>39</v>
      </c>
      <c r="B42" s="529" t="s">
        <v>5286</v>
      </c>
      <c r="C42" s="531">
        <f>SUM(SUVAHAVUJ!N102)</f>
        <v>0</v>
      </c>
      <c r="D42" s="531">
        <f>SUM(SUVAHAVUJ!X102)</f>
        <v>0</v>
      </c>
      <c r="E42" s="531">
        <f>SUM('[7]021'!E89)</f>
        <v>335032</v>
      </c>
      <c r="F42" s="531">
        <f>SUM('[7]021'!D89)</f>
        <v>296727</v>
      </c>
    </row>
    <row r="43" spans="1:6" outlineLevel="1" x14ac:dyDescent="0.25">
      <c r="A43" s="521">
        <v>40</v>
      </c>
      <c r="B43" s="529" t="s">
        <v>5287</v>
      </c>
      <c r="C43" s="523">
        <f>SUM(SUVAHAVUJ!N103)</f>
        <v>0</v>
      </c>
      <c r="D43" s="523">
        <f>SUM(SUVAHAVUJ!X103)</f>
        <v>0</v>
      </c>
      <c r="E43" s="523">
        <f>SUM('[7]021'!E90)</f>
        <v>87361</v>
      </c>
      <c r="F43" s="523">
        <f>SUM('[7]021'!D90)</f>
        <v>101547</v>
      </c>
    </row>
    <row r="44" spans="1:6" outlineLevel="1" x14ac:dyDescent="0.25">
      <c r="A44" s="521">
        <v>41</v>
      </c>
      <c r="B44" s="530" t="s">
        <v>2703</v>
      </c>
      <c r="C44" s="525">
        <f>SUM(SUVAHAVUJ!N120+SUVAHAVUJ!N138)</f>
        <v>0</v>
      </c>
      <c r="D44" s="525">
        <f>SUM(SUVAHAVUJ!X120+SUVAHAVUJ!X138)</f>
        <v>0</v>
      </c>
      <c r="E44" s="525">
        <f>SUM('[7]021'!$E$91)</f>
        <v>0</v>
      </c>
      <c r="F44" s="525">
        <f>SUM('[7]021'!$D$91)</f>
        <v>0</v>
      </c>
    </row>
    <row r="45" spans="1:6" outlineLevel="1" x14ac:dyDescent="0.25">
      <c r="A45" s="521">
        <v>42</v>
      </c>
      <c r="B45" s="524" t="s">
        <v>2712</v>
      </c>
      <c r="C45" s="525">
        <f>SUM(SUVAHAVUJ!N104)</f>
        <v>0</v>
      </c>
      <c r="D45" s="525">
        <f>SUM(SUVAHAVUJ!X104)</f>
        <v>0</v>
      </c>
      <c r="E45" s="525">
        <f>SUM('[7]021'!E96)</f>
        <v>70439</v>
      </c>
      <c r="F45" s="525">
        <f>SUM('[7]021'!D96)</f>
        <v>60906</v>
      </c>
    </row>
    <row r="46" spans="1:6" outlineLevel="1" x14ac:dyDescent="0.25">
      <c r="A46" s="521">
        <v>43</v>
      </c>
      <c r="B46" s="524" t="s">
        <v>5288</v>
      </c>
      <c r="C46" s="525">
        <f>SUM(SUVAHAVUJ!N105)</f>
        <v>0</v>
      </c>
      <c r="D46" s="525">
        <f>SUM(SUVAHAVUJ!X105)</f>
        <v>0</v>
      </c>
      <c r="E46" s="525">
        <f>SUM('[7]021'!E97)</f>
        <v>0</v>
      </c>
      <c r="F46" s="525">
        <f>SUM('[7]021'!D97)</f>
        <v>0</v>
      </c>
    </row>
    <row r="47" spans="1:6" outlineLevel="1" x14ac:dyDescent="0.25">
      <c r="A47" s="521">
        <v>44</v>
      </c>
      <c r="B47" s="530" t="s">
        <v>5289</v>
      </c>
      <c r="C47" s="525">
        <f>SUM(SUVAHAVUJ!N124)</f>
        <v>0</v>
      </c>
      <c r="D47" s="525">
        <f>SUM(SUVAHAVUJ!X124)</f>
        <v>0</v>
      </c>
      <c r="E47" s="525">
        <f>SUM('[7]021'!E108)</f>
        <v>16922</v>
      </c>
      <c r="F47" s="525">
        <f>SUM('[7]021'!D108)</f>
        <v>40641</v>
      </c>
    </row>
    <row r="48" spans="1:6" outlineLevel="1" x14ac:dyDescent="0.25">
      <c r="A48" s="521">
        <v>45</v>
      </c>
      <c r="B48" s="526" t="s">
        <v>5290</v>
      </c>
      <c r="C48" s="525">
        <f>SUM(SUVAHAVUJ!N125)</f>
        <v>0</v>
      </c>
      <c r="D48" s="525">
        <f>SUM(SUVAHAVUJ!X125)</f>
        <v>0</v>
      </c>
      <c r="E48" s="525">
        <f>SUM('[7]021'!E109)</f>
        <v>12086</v>
      </c>
      <c r="F48" s="525">
        <f>SUM('[7]021'!D109)</f>
        <v>31525</v>
      </c>
    </row>
    <row r="49" spans="1:6" outlineLevel="1" x14ac:dyDescent="0.25">
      <c r="A49" s="521">
        <v>46</v>
      </c>
      <c r="B49" s="530" t="s">
        <v>5291</v>
      </c>
      <c r="C49" s="525">
        <f>C50+C51</f>
        <v>0</v>
      </c>
      <c r="D49" s="525">
        <f>D50+D51</f>
        <v>0</v>
      </c>
      <c r="E49" s="525">
        <f>E50+E51</f>
        <v>0</v>
      </c>
      <c r="F49" s="525">
        <f>F50+F51</f>
        <v>0</v>
      </c>
    </row>
    <row r="50" spans="1:6" outlineLevel="1" x14ac:dyDescent="0.25">
      <c r="A50" s="521">
        <v>47</v>
      </c>
      <c r="B50" s="530" t="s">
        <v>5292</v>
      </c>
      <c r="C50" s="525">
        <f>SUM(SUVAHAVUJ!N123)</f>
        <v>0</v>
      </c>
      <c r="D50" s="525">
        <f>SUM(SUVAHAVUJ!X123)</f>
        <v>0</v>
      </c>
      <c r="E50" s="525">
        <f>SUM('[7]021'!E121)</f>
        <v>0</v>
      </c>
      <c r="F50" s="525">
        <f>SUM('[7]021'!D121)</f>
        <v>0</v>
      </c>
    </row>
    <row r="51" spans="1:6" outlineLevel="1" x14ac:dyDescent="0.25">
      <c r="A51" s="521">
        <v>48</v>
      </c>
      <c r="B51" s="524" t="s">
        <v>5293</v>
      </c>
      <c r="C51" s="525">
        <f>SUM(SUVAHAVUJ!N141)</f>
        <v>0</v>
      </c>
      <c r="D51" s="525">
        <f>SUM(SUVAHAVUJ!X141)</f>
        <v>0</v>
      </c>
      <c r="E51" s="525">
        <f>SUM('[7]021'!E122)</f>
        <v>0</v>
      </c>
      <c r="F51" s="525">
        <f>SUM('[7]021'!D122)</f>
        <v>0</v>
      </c>
    </row>
    <row r="52" spans="1:6" outlineLevel="1" x14ac:dyDescent="0.25">
      <c r="A52" s="521">
        <v>49</v>
      </c>
      <c r="B52" s="532" t="s">
        <v>5294</v>
      </c>
      <c r="C52" s="533">
        <f>SUM(SUVAHAVUJ!N142)</f>
        <v>0</v>
      </c>
      <c r="D52" s="533">
        <f>SUM(SUVAHAVUJ!X142)</f>
        <v>0</v>
      </c>
      <c r="E52" s="533">
        <f>SUM('[7]021'!E119)</f>
        <v>0</v>
      </c>
      <c r="F52" s="533">
        <f>SUM('[7]021'!D119)</f>
        <v>0</v>
      </c>
    </row>
    <row r="53" spans="1:6" ht="15.75" outlineLevel="1" thickBot="1" x14ac:dyDescent="0.3">
      <c r="A53" s="521">
        <v>50</v>
      </c>
      <c r="B53" s="534" t="s">
        <v>5295</v>
      </c>
      <c r="C53" s="535">
        <f>SUM(SUVAHAVUJ!N143)</f>
        <v>0</v>
      </c>
      <c r="D53" s="535">
        <f>SUM(SUVAHAVUJ!X143)</f>
        <v>0</v>
      </c>
      <c r="E53" s="535">
        <f>SUM('[7]021'!E123)</f>
        <v>0</v>
      </c>
      <c r="F53" s="535">
        <f>SUM('[7]021'!D123)</f>
        <v>0</v>
      </c>
    </row>
    <row r="54" spans="1:6" ht="17.25" thickTop="1" thickBot="1" x14ac:dyDescent="0.3">
      <c r="A54" s="536" t="s">
        <v>5296</v>
      </c>
      <c r="B54" s="536"/>
      <c r="C54" s="536"/>
      <c r="D54" s="536"/>
      <c r="E54" s="536"/>
      <c r="F54" s="536"/>
    </row>
    <row r="55" spans="1:6" ht="15.75" outlineLevel="1" thickTop="1" x14ac:dyDescent="0.25">
      <c r="A55" s="515" t="s">
        <v>5252</v>
      </c>
      <c r="B55" s="516" t="s">
        <v>5253</v>
      </c>
      <c r="C55" s="517">
        <f t="shared" ref="C55:F55" si="9">C3</f>
        <v>1</v>
      </c>
      <c r="D55" s="517">
        <f t="shared" si="9"/>
        <v>2</v>
      </c>
      <c r="E55" s="517">
        <f t="shared" si="9"/>
        <v>3</v>
      </c>
      <c r="F55" s="517">
        <f t="shared" si="9"/>
        <v>4</v>
      </c>
    </row>
    <row r="56" spans="1:6" outlineLevel="1" x14ac:dyDescent="0.25">
      <c r="A56" s="537">
        <f>A53+1</f>
        <v>51</v>
      </c>
      <c r="B56" s="538" t="s">
        <v>5297</v>
      </c>
      <c r="C56" s="539">
        <f>SUM(SUVAHAVUJ!N149)</f>
        <v>0</v>
      </c>
      <c r="D56" s="539">
        <f>SUM(SUVAHAVUJ!X149)</f>
        <v>0</v>
      </c>
      <c r="E56" s="539"/>
      <c r="F56" s="539"/>
    </row>
    <row r="57" spans="1:6" outlineLevel="1" x14ac:dyDescent="0.25">
      <c r="A57" s="537">
        <v>52</v>
      </c>
      <c r="B57" s="540" t="s">
        <v>5298</v>
      </c>
      <c r="C57" s="541">
        <f>SUM(SUVAHAVUJ!N150)</f>
        <v>0</v>
      </c>
      <c r="D57" s="541">
        <f>SUM(SUVAHAVUJ!X150)</f>
        <v>0</v>
      </c>
      <c r="E57" s="541">
        <f t="shared" ref="E57:F57" si="10">SUM(E58:E64)</f>
        <v>1216503</v>
      </c>
      <c r="F57" s="541">
        <f t="shared" si="10"/>
        <v>1247494</v>
      </c>
    </row>
    <row r="58" spans="1:6" outlineLevel="1" x14ac:dyDescent="0.25">
      <c r="A58" s="537">
        <v>53</v>
      </c>
      <c r="B58" s="542" t="s">
        <v>1860</v>
      </c>
      <c r="C58" s="543">
        <f>SUM(SUVAHAVUJ!N151)</f>
        <v>0</v>
      </c>
      <c r="D58" s="543">
        <f>SUM(SUVAHAVUJ!X151)</f>
        <v>0</v>
      </c>
      <c r="E58" s="543">
        <f>SUM('[7]022'!$E$3)</f>
        <v>0</v>
      </c>
      <c r="F58" s="543">
        <f>SUM('[7]022'!$D$3)</f>
        <v>0</v>
      </c>
    </row>
    <row r="59" spans="1:6" outlineLevel="1" x14ac:dyDescent="0.25">
      <c r="A59" s="537">
        <v>54</v>
      </c>
      <c r="B59" s="542" t="s">
        <v>5299</v>
      </c>
      <c r="C59" s="543">
        <f>SUM(SUVAHAVUJ!N152)</f>
        <v>0</v>
      </c>
      <c r="D59" s="543">
        <f>SUM(SUVAHAVUJ!X152)</f>
        <v>0</v>
      </c>
      <c r="E59" s="543">
        <f>SUM('[7]022'!$E$7)</f>
        <v>1176534</v>
      </c>
      <c r="F59" s="543">
        <f>SUM('[7]022'!$D$7)</f>
        <v>1227494</v>
      </c>
    </row>
    <row r="60" spans="1:6" outlineLevel="1" x14ac:dyDescent="0.25">
      <c r="A60" s="537">
        <f t="shared" ref="A60" si="11">A57+1</f>
        <v>53</v>
      </c>
      <c r="B60" s="542"/>
      <c r="C60" s="543">
        <f>SUM(SUVAHAVUJ!N153)</f>
        <v>0</v>
      </c>
      <c r="D60" s="543">
        <f>SUM(SUVAHAVUJ!X153)</f>
        <v>0</v>
      </c>
      <c r="E60" s="543"/>
      <c r="F60" s="543"/>
    </row>
    <row r="61" spans="1:6" outlineLevel="1" x14ac:dyDescent="0.25">
      <c r="A61" s="537">
        <v>55</v>
      </c>
      <c r="B61" s="542" t="s">
        <v>5300</v>
      </c>
      <c r="C61" s="544">
        <f>SUM(SUVAHAVUJ!N154)</f>
        <v>0</v>
      </c>
      <c r="D61" s="544">
        <f>SUM(SUVAHAVUJ!X154)</f>
        <v>0</v>
      </c>
      <c r="E61" s="544">
        <f>SUM('[7]022'!$E$8)</f>
        <v>0</v>
      </c>
      <c r="F61" s="544">
        <f>SUM('[7]022'!$D$8)</f>
        <v>0</v>
      </c>
    </row>
    <row r="62" spans="1:6" outlineLevel="1" x14ac:dyDescent="0.25">
      <c r="A62" s="537">
        <v>56</v>
      </c>
      <c r="B62" s="542" t="s">
        <v>2870</v>
      </c>
      <c r="C62" s="544">
        <f>SUM(SUVAHAVUJ!N155)</f>
        <v>0</v>
      </c>
      <c r="D62" s="544">
        <f>SUM(SUVAHAVUJ!X155)</f>
        <v>0</v>
      </c>
      <c r="E62" s="544">
        <f>SUM('[7]022'!$E$9)</f>
        <v>0</v>
      </c>
      <c r="F62" s="544">
        <f>SUM('[7]022'!$D$9)</f>
        <v>0</v>
      </c>
    </row>
    <row r="63" spans="1:6" outlineLevel="1" x14ac:dyDescent="0.25">
      <c r="A63" s="537">
        <v>57</v>
      </c>
      <c r="B63" s="542" t="s">
        <v>5301</v>
      </c>
      <c r="C63" s="544">
        <f>SUM(SUVAHAVUJ!N156)</f>
        <v>0</v>
      </c>
      <c r="D63" s="544">
        <f>SUM(SUVAHAVUJ!X156)</f>
        <v>0</v>
      </c>
      <c r="E63" s="544">
        <f>SUM('[7]022'!$E$21)</f>
        <v>0</v>
      </c>
      <c r="F63" s="544">
        <f>SUM('[7]022'!$D$21)</f>
        <v>0</v>
      </c>
    </row>
    <row r="64" spans="1:6" outlineLevel="1" x14ac:dyDescent="0.25">
      <c r="A64" s="537">
        <v>58</v>
      </c>
      <c r="B64" s="542" t="s">
        <v>2890</v>
      </c>
      <c r="C64" s="544">
        <f>SUM(SUVAHAVUJ!N157)</f>
        <v>0</v>
      </c>
      <c r="D64" s="544">
        <f>SUM(SUVAHAVUJ!X157)</f>
        <v>0</v>
      </c>
      <c r="E64" s="544">
        <f>SUM('[7]699'!$F$157)</f>
        <v>39969</v>
      </c>
      <c r="F64" s="544">
        <f>SUM('[7]699'!G157)</f>
        <v>20000</v>
      </c>
    </row>
    <row r="65" spans="1:6" outlineLevel="1" x14ac:dyDescent="0.25">
      <c r="A65" s="537">
        <v>59</v>
      </c>
      <c r="B65" s="545" t="s">
        <v>5302</v>
      </c>
      <c r="C65" s="546">
        <f>SUM(SUVAHAVUJ!N158)</f>
        <v>0</v>
      </c>
      <c r="D65" s="546">
        <f>SUM(SUVAHAVUJ!X158)</f>
        <v>0</v>
      </c>
      <c r="E65" s="546">
        <f>SUM('[7]022'!$E$4+'[7]022'!$E$11+'[7]022'!$E$12+'[7]022'!$E$14+'[7]022'!$E$19+'[7]022'!$E$20+'[7]022'!$E$22+'[7]022'!$E$23+'[7]022'!$E$25+'[7]022'!$E$27)</f>
        <v>759564</v>
      </c>
      <c r="F65" s="546">
        <f>SUM('[7]022'!$D$4+'[7]022'!$D$11+'[7]022'!$D$12+'[7]022'!$D$14+'[7]022'!$D$19+'[7]022'!$D$20+'[7]022'!$D$22+'[7]022'!$D$23+'[7]022'!$D$25+'[7]022'!$D$27)</f>
        <v>909460</v>
      </c>
    </row>
    <row r="66" spans="1:6" outlineLevel="1" x14ac:dyDescent="0.25">
      <c r="A66" s="537">
        <v>60</v>
      </c>
      <c r="B66" s="542" t="s">
        <v>5303</v>
      </c>
      <c r="C66" s="544">
        <f>SUM(SUVAHAVUJ!N159)</f>
        <v>0</v>
      </c>
      <c r="D66" s="544">
        <f>SUM(SUVAHAVUJ!X159)</f>
        <v>0</v>
      </c>
      <c r="E66" s="544">
        <f>SUM('[7]022'!$E$4)</f>
        <v>0</v>
      </c>
      <c r="F66" s="544">
        <f>SUM('[7]022'!$D$4)</f>
        <v>0</v>
      </c>
    </row>
    <row r="67" spans="1:6" outlineLevel="1" x14ac:dyDescent="0.25">
      <c r="A67" s="537">
        <v>61</v>
      </c>
      <c r="B67" s="542" t="s">
        <v>5304</v>
      </c>
      <c r="C67" s="544">
        <f>SUM(SUVAHAVUJ!N161+SUVAHAVUJ!N161)</f>
        <v>0</v>
      </c>
      <c r="D67" s="544">
        <f>SUM(SUVAHAVUJ!X161+SUVAHAVUJ!X161)</f>
        <v>0</v>
      </c>
      <c r="E67" s="544">
        <f>SUM('[7]022'!$E$11)</f>
        <v>42872</v>
      </c>
      <c r="F67" s="544">
        <f>SUM('[7]022'!$D$11)</f>
        <v>108156</v>
      </c>
    </row>
    <row r="68" spans="1:6" outlineLevel="1" x14ac:dyDescent="0.25">
      <c r="A68" s="537">
        <v>62</v>
      </c>
      <c r="B68" s="542" t="s">
        <v>5305</v>
      </c>
      <c r="C68" s="544">
        <f>SUM(SUVAHAVUJ!N162)</f>
        <v>0</v>
      </c>
      <c r="D68" s="544">
        <f>SUM(SUVAHAVUJ!X162)</f>
        <v>0</v>
      </c>
      <c r="E68" s="544">
        <f>SUM('[7]022'!$E$12)</f>
        <v>504952</v>
      </c>
      <c r="F68" s="544">
        <f>SUM('[7]022'!$D$12)</f>
        <v>557214</v>
      </c>
    </row>
    <row r="69" spans="1:6" outlineLevel="1" x14ac:dyDescent="0.25">
      <c r="A69" s="537">
        <v>63</v>
      </c>
      <c r="B69" s="542" t="s">
        <v>2754</v>
      </c>
      <c r="C69" s="544">
        <f>SUM(SUVAHAVUJ!N163)</f>
        <v>0</v>
      </c>
      <c r="D69" s="544">
        <f>SUM(SUVAHAVUJ!X163)</f>
        <v>0</v>
      </c>
      <c r="E69" s="544">
        <f>SUM('[7]022'!$E$14)</f>
        <v>173254</v>
      </c>
      <c r="F69" s="544">
        <f>SUM('[7]022'!$D$14)</f>
        <v>222217</v>
      </c>
    </row>
    <row r="70" spans="1:6" outlineLevel="1" x14ac:dyDescent="0.25">
      <c r="A70" s="537">
        <v>64</v>
      </c>
      <c r="B70" s="542" t="s">
        <v>5306</v>
      </c>
      <c r="C70" s="544">
        <f>SUM(SUVAHAVUJ!N164)</f>
        <v>0</v>
      </c>
      <c r="D70" s="544">
        <f>SUM(SUVAHAVUJ!X164)</f>
        <v>0</v>
      </c>
      <c r="E70" s="544">
        <f>SUM('[7]022'!$E$15)</f>
        <v>126374</v>
      </c>
      <c r="F70" s="544">
        <f>SUM('[7]022'!$D$15)</f>
        <v>164258</v>
      </c>
    </row>
    <row r="71" spans="1:6" outlineLevel="1" x14ac:dyDescent="0.25">
      <c r="A71" s="537">
        <v>65</v>
      </c>
      <c r="B71" s="542" t="s">
        <v>2771</v>
      </c>
      <c r="C71" s="547">
        <f>SUM(SUVAHAVUJ!N168)</f>
        <v>0</v>
      </c>
      <c r="D71" s="547">
        <f>SUM(SUVAHAVUJ!X168)</f>
        <v>0</v>
      </c>
      <c r="E71" s="547">
        <f>SUM('[7]022'!$E$19)</f>
        <v>230</v>
      </c>
      <c r="F71" s="547">
        <f>SUM('[7]022'!$D$19)</f>
        <v>0</v>
      </c>
    </row>
    <row r="72" spans="1:6" outlineLevel="1" x14ac:dyDescent="0.25">
      <c r="A72" s="537">
        <v>66</v>
      </c>
      <c r="B72" s="542" t="s">
        <v>5307</v>
      </c>
      <c r="C72" s="547">
        <f>SUM(SUVAHAVUJ!N169)</f>
        <v>0</v>
      </c>
      <c r="D72" s="547">
        <f>SUM(SUVAHAVUJ!X169)</f>
        <v>0</v>
      </c>
      <c r="E72" s="547">
        <f>SUM('[7]022'!$E$20)</f>
        <v>38256</v>
      </c>
      <c r="F72" s="547">
        <f>SUM('[7]022'!$D$20)</f>
        <v>17810</v>
      </c>
    </row>
    <row r="73" spans="1:6" outlineLevel="1" x14ac:dyDescent="0.25">
      <c r="A73" s="537">
        <v>67</v>
      </c>
      <c r="B73" s="538" t="s">
        <v>5308</v>
      </c>
      <c r="C73" s="544">
        <f>SUM(SUVAHAVUJ!N172)</f>
        <v>0</v>
      </c>
      <c r="D73" s="544">
        <f>SUM(SUVAHAVUJ!X172)</f>
        <v>0</v>
      </c>
      <c r="E73" s="544">
        <f>SUM('[7]022'!$E$22)</f>
        <v>0</v>
      </c>
      <c r="F73" s="544">
        <f>SUM('[7]022'!$D$22)</f>
        <v>0</v>
      </c>
    </row>
    <row r="74" spans="1:6" outlineLevel="1" x14ac:dyDescent="0.25">
      <c r="A74" s="537">
        <v>68</v>
      </c>
      <c r="B74" s="538" t="s">
        <v>5309</v>
      </c>
      <c r="C74" s="544">
        <f>SUM(SUVAHAVUJ!N174)</f>
        <v>0</v>
      </c>
      <c r="D74" s="544">
        <f>SUM(SUVAHAVUJ!X174)</f>
        <v>0</v>
      </c>
      <c r="E74" s="544">
        <f>SUM('[7]022'!$E$25)</f>
        <v>0</v>
      </c>
      <c r="F74" s="544">
        <f>SUM('[7]022'!$D$25)</f>
        <v>4063</v>
      </c>
    </row>
    <row r="75" spans="1:6" ht="25.5" customHeight="1" outlineLevel="1" x14ac:dyDescent="0.25">
      <c r="A75" s="537">
        <v>69</v>
      </c>
      <c r="B75" s="548" t="s">
        <v>5310</v>
      </c>
      <c r="C75" s="549">
        <f>C57-C65</f>
        <v>0</v>
      </c>
      <c r="D75" s="549">
        <f>D57-D65</f>
        <v>0</v>
      </c>
      <c r="E75" s="549">
        <f>E57-E65</f>
        <v>456939</v>
      </c>
      <c r="F75" s="549">
        <f>F57-F65</f>
        <v>338034</v>
      </c>
    </row>
    <row r="76" spans="1:6" outlineLevel="1" x14ac:dyDescent="0.25">
      <c r="A76" s="537">
        <v>70</v>
      </c>
      <c r="B76" s="548" t="s">
        <v>5311</v>
      </c>
      <c r="C76" s="549">
        <f>SUM(C58:C62)-SUM(C66:C68)</f>
        <v>0</v>
      </c>
      <c r="D76" s="549">
        <f>SUM(D58:D62)-SUM(D66:D68)</f>
        <v>0</v>
      </c>
      <c r="E76" s="549">
        <f>SUM(E58:E62)-SUM(E66:E68)</f>
        <v>628710</v>
      </c>
      <c r="F76" s="549">
        <f>SUM(F58:F62)-SUM(F66:F68)</f>
        <v>562124</v>
      </c>
    </row>
    <row r="77" spans="1:6" outlineLevel="1" x14ac:dyDescent="0.25">
      <c r="A77" s="537">
        <v>71</v>
      </c>
      <c r="B77" s="548" t="s">
        <v>5312</v>
      </c>
      <c r="C77" s="549">
        <f>SUM(C58-C66)</f>
        <v>0</v>
      </c>
      <c r="D77" s="549">
        <f>SUM(D58-D66)</f>
        <v>0</v>
      </c>
      <c r="E77" s="549">
        <f>SUM(E58-E66)</f>
        <v>0</v>
      </c>
      <c r="F77" s="549">
        <f>SUM(F58-F66)</f>
        <v>0</v>
      </c>
    </row>
    <row r="78" spans="1:6" outlineLevel="1" x14ac:dyDescent="0.25">
      <c r="A78" s="537">
        <v>72</v>
      </c>
      <c r="B78" s="548" t="s">
        <v>5313</v>
      </c>
      <c r="C78" s="549">
        <f>SUM(C59:C62)</f>
        <v>0</v>
      </c>
      <c r="D78" s="549">
        <f>SUM(D59:D62)</f>
        <v>0</v>
      </c>
      <c r="E78" s="549">
        <f>SUM(E59:E62)</f>
        <v>1176534</v>
      </c>
      <c r="F78" s="549">
        <f>SUM(F59:F62)</f>
        <v>1227494</v>
      </c>
    </row>
    <row r="79" spans="1:6" outlineLevel="1" x14ac:dyDescent="0.25">
      <c r="A79" s="537">
        <v>73</v>
      </c>
      <c r="B79" s="548" t="s">
        <v>5314</v>
      </c>
      <c r="C79" s="549">
        <f>SUM(C67:C68)</f>
        <v>0</v>
      </c>
      <c r="D79" s="549">
        <f>SUM(D67:D68)</f>
        <v>0</v>
      </c>
      <c r="E79" s="549">
        <f>SUM(E67:E68)</f>
        <v>547824</v>
      </c>
      <c r="F79" s="549">
        <f>SUM(F67:F68)</f>
        <v>665370</v>
      </c>
    </row>
    <row r="80" spans="1:6" outlineLevel="1" x14ac:dyDescent="0.25">
      <c r="A80" s="537">
        <v>74</v>
      </c>
      <c r="B80" s="545" t="s">
        <v>5315</v>
      </c>
      <c r="C80" s="546">
        <f>SUM(SUVAHAVUJ!N177)</f>
        <v>0</v>
      </c>
      <c r="D80" s="546">
        <f>SUM(SUVAHAVUJ!X177)</f>
        <v>0</v>
      </c>
      <c r="E80" s="546">
        <f>SUM('[7]022'!$E$29+'[7]022'!$E$31+'[7]022'!$E$35+'[7]022'!$E$37+'[7]022'!$E$40+'[7]022'!$E$42+'[7]022'!$E$44+'[7]022'!$E$46)</f>
        <v>6164</v>
      </c>
      <c r="F80" s="546">
        <f>SUM('[7]022'!$D$29+'[7]022'!$D$31+'[7]022'!$D$35+'[7]022'!$D$37+'[7]022'!$D$40+'[7]022'!$D$42+'[7]022'!$D$44+'[7]022'!$D$46)</f>
        <v>7211</v>
      </c>
    </row>
    <row r="81" spans="1:6" outlineLevel="1" x14ac:dyDescent="0.25">
      <c r="A81" s="537">
        <v>75</v>
      </c>
      <c r="B81" s="545" t="s">
        <v>5316</v>
      </c>
      <c r="C81" s="546">
        <f>SUM(SUVAHAVUJ!N193)</f>
        <v>0</v>
      </c>
      <c r="D81" s="546">
        <f>SUM(SUVAHAVUJ!X193)</f>
        <v>0</v>
      </c>
      <c r="E81" s="546">
        <f>SUM('[7]022'!$E$30+'[7]022'!$E$36+'[7]022'!$E$38+'[7]022'!$E$39+'[7]022'!$E$41+'[7]022'!$E$43+'[7]022'!$E$45+'[7]022'!$E$47)</f>
        <v>32373</v>
      </c>
      <c r="F81" s="546">
        <f>SUM('[7]022'!$D$30+'[7]022'!$D$36+'[7]022'!$D$38+'[7]022'!$D$39+'[7]022'!$D$41+'[7]022'!$D$43+'[7]022'!$D$45+'[7]022'!$D$47)</f>
        <v>29880</v>
      </c>
    </row>
    <row r="82" spans="1:6" outlineLevel="1" x14ac:dyDescent="0.25">
      <c r="A82" s="537">
        <v>76</v>
      </c>
      <c r="B82" s="542" t="s">
        <v>5317</v>
      </c>
      <c r="C82" s="544">
        <f>SUM(SUVAHAVUJ!N197)</f>
        <v>0</v>
      </c>
      <c r="D82" s="544">
        <f>SUM(SUVAHAVUJ!X197)</f>
        <v>0</v>
      </c>
      <c r="E82" s="544">
        <f>SUM('[7]022'!$E$41)</f>
        <v>4232</v>
      </c>
      <c r="F82" s="544">
        <f>SUM('[7]022'!$D$41)</f>
        <v>2072</v>
      </c>
    </row>
    <row r="83" spans="1:6" outlineLevel="1" x14ac:dyDescent="0.25">
      <c r="A83" s="537">
        <v>77</v>
      </c>
      <c r="B83" s="542" t="s">
        <v>2821</v>
      </c>
      <c r="C83" s="546">
        <f>SUM(SUVAHAVUJ!N202)</f>
        <v>0</v>
      </c>
      <c r="D83" s="546">
        <f>SUM(SUVAHAVUJ!X202)</f>
        <v>0</v>
      </c>
      <c r="E83" s="546">
        <f>SUM('[7]022'!$E$45)</f>
        <v>12750</v>
      </c>
      <c r="F83" s="546">
        <f>SUM('[7]022'!$D$45)</f>
        <v>10589</v>
      </c>
    </row>
    <row r="84" spans="1:6" outlineLevel="1" x14ac:dyDescent="0.25">
      <c r="A84" s="537">
        <v>78</v>
      </c>
      <c r="B84" s="545" t="s">
        <v>5318</v>
      </c>
      <c r="C84" s="549">
        <f t="shared" ref="C84:F84" si="12">C80-C81</f>
        <v>0</v>
      </c>
      <c r="D84" s="549">
        <f t="shared" ref="D84" si="13">D80-D81</f>
        <v>0</v>
      </c>
      <c r="E84" s="549">
        <f t="shared" si="12"/>
        <v>-26209</v>
      </c>
      <c r="F84" s="549">
        <f t="shared" si="12"/>
        <v>-22669</v>
      </c>
    </row>
    <row r="85" spans="1:6" outlineLevel="1" x14ac:dyDescent="0.25">
      <c r="A85" s="537">
        <v>79</v>
      </c>
      <c r="B85" s="545" t="s">
        <v>2924</v>
      </c>
      <c r="C85" s="550"/>
      <c r="D85" s="550"/>
      <c r="E85" s="551">
        <f>SUM('[7]022'!$E$54)</f>
        <v>0</v>
      </c>
      <c r="F85" s="551">
        <f>SUM('[7]022'!$D$54)</f>
        <v>29800</v>
      </c>
    </row>
    <row r="86" spans="1:6" outlineLevel="1" x14ac:dyDescent="0.25">
      <c r="A86" s="537">
        <v>80</v>
      </c>
      <c r="B86" s="545" t="s">
        <v>2829</v>
      </c>
      <c r="C86" s="550"/>
      <c r="D86" s="550"/>
      <c r="E86" s="551">
        <f>SUM('[7]022'!$E$55)</f>
        <v>0</v>
      </c>
      <c r="F86" s="551">
        <f>SUM('[7]022'!$D$55)</f>
        <v>28439</v>
      </c>
    </row>
    <row r="87" spans="1:6" outlineLevel="1" x14ac:dyDescent="0.25">
      <c r="A87" s="537">
        <v>81</v>
      </c>
      <c r="B87" s="545" t="s">
        <v>5319</v>
      </c>
      <c r="C87" s="549">
        <f>C75+C84+C85-C86</f>
        <v>0</v>
      </c>
      <c r="D87" s="549">
        <f>D75+D84+D85-D86</f>
        <v>0</v>
      </c>
      <c r="E87" s="549">
        <f t="shared" ref="E87:F87" si="14">E75+E84</f>
        <v>430730</v>
      </c>
      <c r="F87" s="549">
        <f t="shared" si="14"/>
        <v>315365</v>
      </c>
    </row>
    <row r="88" spans="1:6" outlineLevel="1" x14ac:dyDescent="0.25">
      <c r="A88" s="537">
        <v>82</v>
      </c>
      <c r="B88" s="542" t="s">
        <v>5320</v>
      </c>
      <c r="C88" s="547">
        <f>SUM(SUVAHAVUJ!N205)</f>
        <v>0</v>
      </c>
      <c r="D88" s="547">
        <f>SUM(SUVAHAVUJ!X205)</f>
        <v>0</v>
      </c>
      <c r="E88" s="547">
        <f>SUM('[7]022'!$E$50+'[7]022'!$E$57)</f>
        <v>56228</v>
      </c>
      <c r="F88" s="547">
        <f>SUM('[7]022'!$D$50+'[7]022'!$D$57)</f>
        <v>0</v>
      </c>
    </row>
    <row r="89" spans="1:6" ht="15.75" outlineLevel="1" thickBot="1" x14ac:dyDescent="0.3">
      <c r="A89" s="537">
        <v>83</v>
      </c>
      <c r="B89" s="552" t="s">
        <v>5321</v>
      </c>
      <c r="C89" s="549">
        <f>C87-C88</f>
        <v>0</v>
      </c>
      <c r="D89" s="549">
        <f>D87-D88</f>
        <v>0</v>
      </c>
      <c r="E89" s="549">
        <f>E87-E88</f>
        <v>374502</v>
      </c>
      <c r="F89" s="549">
        <f>F87-F88</f>
        <v>315365</v>
      </c>
    </row>
    <row r="90" spans="1:6" ht="15.75" outlineLevel="1" thickTop="1" x14ac:dyDescent="0.25">
      <c r="A90" s="537">
        <v>84</v>
      </c>
      <c r="B90" s="553" t="s">
        <v>5322</v>
      </c>
      <c r="C90" s="554">
        <f>SUM(C57+C80+C85)</f>
        <v>0</v>
      </c>
      <c r="D90" s="554">
        <f>SUM(D57+D80+D85)</f>
        <v>0</v>
      </c>
      <c r="E90" s="554">
        <f t="shared" ref="E90:F90" si="15">SUM(E57+E80+E85)</f>
        <v>1222667</v>
      </c>
      <c r="F90" s="554">
        <f t="shared" si="15"/>
        <v>1284505</v>
      </c>
    </row>
    <row r="91" spans="1:6" outlineLevel="1" x14ac:dyDescent="0.25">
      <c r="A91" s="537">
        <v>85</v>
      </c>
      <c r="B91" s="553" t="s">
        <v>5323</v>
      </c>
      <c r="C91" s="554">
        <f t="shared" ref="C91:E91" si="16">SUM(C65+C81+C86+C88)</f>
        <v>0</v>
      </c>
      <c r="D91" s="554">
        <f t="shared" si="16"/>
        <v>0</v>
      </c>
      <c r="E91" s="554">
        <f t="shared" si="16"/>
        <v>848165</v>
      </c>
      <c r="F91" s="554">
        <f>SUM(F65+F81+F86+F88)</f>
        <v>967779</v>
      </c>
    </row>
    <row r="92" spans="1:6" outlineLevel="1" x14ac:dyDescent="0.25">
      <c r="A92" s="555"/>
      <c r="B92" s="556"/>
      <c r="C92" s="557"/>
      <c r="D92" s="556"/>
      <c r="E92" s="556"/>
      <c r="F92" s="556"/>
    </row>
    <row r="93" spans="1:6" ht="16.5" thickBot="1" x14ac:dyDescent="0.3">
      <c r="A93" s="536" t="s">
        <v>5324</v>
      </c>
      <c r="B93" s="536"/>
      <c r="C93" s="536"/>
      <c r="D93" s="536"/>
      <c r="E93" s="536"/>
      <c r="F93" s="536"/>
    </row>
    <row r="94" spans="1:6" ht="15.75" outlineLevel="1" thickTop="1" x14ac:dyDescent="0.25">
      <c r="A94" s="515" t="s">
        <v>5252</v>
      </c>
      <c r="B94" s="516" t="s">
        <v>5253</v>
      </c>
      <c r="C94" s="517">
        <f t="shared" ref="C94:F94" si="17">C3</f>
        <v>1</v>
      </c>
      <c r="D94" s="517">
        <f t="shared" si="17"/>
        <v>2</v>
      </c>
      <c r="E94" s="517">
        <f t="shared" si="17"/>
        <v>3</v>
      </c>
      <c r="F94" s="517">
        <f t="shared" si="17"/>
        <v>4</v>
      </c>
    </row>
    <row r="95" spans="1:6" outlineLevel="1" x14ac:dyDescent="0.25">
      <c r="A95" s="537">
        <v>85</v>
      </c>
      <c r="B95" s="558" t="s">
        <v>5325</v>
      </c>
      <c r="C95" s="559" t="s">
        <v>5326</v>
      </c>
      <c r="D95" s="560">
        <f t="shared" ref="D95:F95" si="18">C34</f>
        <v>0</v>
      </c>
      <c r="E95" s="560">
        <f t="shared" si="18"/>
        <v>0</v>
      </c>
      <c r="F95" s="560">
        <f t="shared" si="18"/>
        <v>186890</v>
      </c>
    </row>
    <row r="96" spans="1:6" outlineLevel="1" x14ac:dyDescent="0.25">
      <c r="A96" s="537">
        <f t="shared" ref="A96:A113" si="19">A95+1</f>
        <v>86</v>
      </c>
      <c r="B96" s="538" t="s">
        <v>5327</v>
      </c>
      <c r="C96" s="559" t="s">
        <v>5328</v>
      </c>
      <c r="D96" s="547">
        <f t="shared" ref="D96:F96" si="20">D89</f>
        <v>0</v>
      </c>
      <c r="E96" s="547">
        <f t="shared" si="20"/>
        <v>374502</v>
      </c>
      <c r="F96" s="547">
        <f t="shared" si="20"/>
        <v>315365</v>
      </c>
    </row>
    <row r="97" spans="1:6" outlineLevel="1" x14ac:dyDescent="0.25">
      <c r="A97" s="537">
        <f t="shared" si="19"/>
        <v>87</v>
      </c>
      <c r="B97" s="542" t="s">
        <v>5307</v>
      </c>
      <c r="C97" s="559" t="s">
        <v>5329</v>
      </c>
      <c r="D97" s="561">
        <f t="shared" ref="D97:F97" si="21">D72</f>
        <v>0</v>
      </c>
      <c r="E97" s="561">
        <f t="shared" si="21"/>
        <v>38256</v>
      </c>
      <c r="F97" s="561">
        <f t="shared" si="21"/>
        <v>17810</v>
      </c>
    </row>
    <row r="98" spans="1:6" outlineLevel="1" x14ac:dyDescent="0.25">
      <c r="A98" s="537">
        <f t="shared" si="19"/>
        <v>88</v>
      </c>
      <c r="B98" s="542" t="s">
        <v>5330</v>
      </c>
      <c r="C98" s="559" t="s">
        <v>5331</v>
      </c>
      <c r="D98" s="544">
        <f t="shared" ref="D98:F98" si="22">C35-D35+D53-C53</f>
        <v>0</v>
      </c>
      <c r="E98" s="544">
        <f t="shared" si="22"/>
        <v>-129</v>
      </c>
      <c r="F98" s="544">
        <f t="shared" si="22"/>
        <v>0</v>
      </c>
    </row>
    <row r="99" spans="1:6" outlineLevel="1" x14ac:dyDescent="0.25">
      <c r="A99" s="537">
        <f t="shared" si="19"/>
        <v>89</v>
      </c>
      <c r="B99" s="542" t="s">
        <v>5332</v>
      </c>
      <c r="C99" s="559" t="s">
        <v>5333</v>
      </c>
      <c r="D99" s="544">
        <f t="shared" ref="D99:F99" si="23">C30-D30</f>
        <v>0</v>
      </c>
      <c r="E99" s="544">
        <f t="shared" si="23"/>
        <v>-152203</v>
      </c>
      <c r="F99" s="544">
        <f t="shared" si="23"/>
        <v>13412</v>
      </c>
    </row>
    <row r="100" spans="1:6" outlineLevel="1" x14ac:dyDescent="0.25">
      <c r="A100" s="537">
        <f t="shared" si="19"/>
        <v>90</v>
      </c>
      <c r="B100" s="538" t="s">
        <v>5334</v>
      </c>
      <c r="C100" s="559" t="s">
        <v>5335</v>
      </c>
      <c r="D100" s="544">
        <f t="shared" ref="D100:F100" si="24">D47-C47</f>
        <v>0</v>
      </c>
      <c r="E100" s="544">
        <f t="shared" si="24"/>
        <v>16922</v>
      </c>
      <c r="F100" s="544">
        <f t="shared" si="24"/>
        <v>23719</v>
      </c>
    </row>
    <row r="101" spans="1:6" outlineLevel="1" x14ac:dyDescent="0.25">
      <c r="A101" s="537">
        <f t="shared" si="19"/>
        <v>91</v>
      </c>
      <c r="B101" s="538" t="s">
        <v>5336</v>
      </c>
      <c r="C101" s="559" t="s">
        <v>5337</v>
      </c>
      <c r="D101" s="544">
        <f t="shared" ref="D101:F101" si="25">C21-D21</f>
        <v>0</v>
      </c>
      <c r="E101" s="544">
        <f t="shared" si="25"/>
        <v>0</v>
      </c>
      <c r="F101" s="544">
        <f t="shared" si="25"/>
        <v>0</v>
      </c>
    </row>
    <row r="102" spans="1:6" outlineLevel="1" x14ac:dyDescent="0.25">
      <c r="A102" s="537">
        <f t="shared" si="19"/>
        <v>92</v>
      </c>
      <c r="B102" s="562" t="s">
        <v>5338</v>
      </c>
      <c r="C102" s="563" t="s">
        <v>5339</v>
      </c>
      <c r="D102" s="564">
        <f t="shared" ref="D102:F102" si="26">D96+D97+D98+D99+D100+D101</f>
        <v>0</v>
      </c>
      <c r="E102" s="564">
        <f t="shared" si="26"/>
        <v>277348</v>
      </c>
      <c r="F102" s="564">
        <f t="shared" si="26"/>
        <v>370306</v>
      </c>
    </row>
    <row r="103" spans="1:6" outlineLevel="1" x14ac:dyDescent="0.25">
      <c r="A103" s="537">
        <f t="shared" si="19"/>
        <v>93</v>
      </c>
      <c r="B103" s="538" t="s">
        <v>5340</v>
      </c>
      <c r="C103" s="559" t="s">
        <v>5341</v>
      </c>
      <c r="D103" s="539">
        <f t="shared" ref="D103:F103" si="27">C6-D6</f>
        <v>0</v>
      </c>
      <c r="E103" s="539">
        <f t="shared" si="27"/>
        <v>0</v>
      </c>
      <c r="F103" s="539">
        <f t="shared" si="27"/>
        <v>0</v>
      </c>
    </row>
    <row r="104" spans="1:6" outlineLevel="1" x14ac:dyDescent="0.25">
      <c r="A104" s="537">
        <f t="shared" si="19"/>
        <v>94</v>
      </c>
      <c r="B104" s="538" t="s">
        <v>5342</v>
      </c>
      <c r="C104" s="559" t="s">
        <v>5343</v>
      </c>
      <c r="D104" s="539">
        <f t="shared" ref="D104:F104" si="28">C11-D11-D97</f>
        <v>0</v>
      </c>
      <c r="E104" s="539">
        <f t="shared" si="28"/>
        <v>-126927</v>
      </c>
      <c r="F104" s="539">
        <f t="shared" si="28"/>
        <v>-15479</v>
      </c>
    </row>
    <row r="105" spans="1:6" outlineLevel="1" x14ac:dyDescent="0.25">
      <c r="A105" s="537">
        <f t="shared" si="19"/>
        <v>95</v>
      </c>
      <c r="B105" s="538" t="s">
        <v>5344</v>
      </c>
      <c r="C105" s="559"/>
      <c r="D105" s="539">
        <f t="shared" ref="D105:F105" si="29">C16-D16</f>
        <v>0</v>
      </c>
      <c r="E105" s="539">
        <f t="shared" si="29"/>
        <v>0</v>
      </c>
      <c r="F105" s="539">
        <f t="shared" si="29"/>
        <v>0</v>
      </c>
    </row>
    <row r="106" spans="1:6" outlineLevel="1" x14ac:dyDescent="0.25">
      <c r="A106" s="537">
        <f t="shared" si="19"/>
        <v>96</v>
      </c>
      <c r="B106" s="562" t="s">
        <v>5345</v>
      </c>
      <c r="C106" s="563" t="s">
        <v>5346</v>
      </c>
      <c r="D106" s="565">
        <f>SUM(D103:D105)</f>
        <v>0</v>
      </c>
      <c r="E106" s="565">
        <f>SUM(E103:E105)</f>
        <v>-126927</v>
      </c>
      <c r="F106" s="565">
        <f>SUM(F103:F105)</f>
        <v>-15479</v>
      </c>
    </row>
    <row r="107" spans="1:6" outlineLevel="1" x14ac:dyDescent="0.25">
      <c r="A107" s="537">
        <f t="shared" si="19"/>
        <v>97</v>
      </c>
      <c r="B107" s="538" t="s">
        <v>5347</v>
      </c>
      <c r="C107" s="559" t="s">
        <v>5348</v>
      </c>
      <c r="D107" s="566">
        <f t="shared" ref="D107:F107" si="30">D37-C37-D96</f>
        <v>0</v>
      </c>
      <c r="E107" s="566">
        <f t="shared" si="30"/>
        <v>-33970</v>
      </c>
      <c r="F107" s="566">
        <f t="shared" si="30"/>
        <v>-354959</v>
      </c>
    </row>
    <row r="108" spans="1:6" outlineLevel="1" x14ac:dyDescent="0.25">
      <c r="A108" s="537">
        <f t="shared" si="19"/>
        <v>98</v>
      </c>
      <c r="B108" s="538" t="s">
        <v>5349</v>
      </c>
      <c r="C108" s="559" t="s">
        <v>5350</v>
      </c>
      <c r="D108" s="566">
        <f t="shared" ref="D108:F108" si="31">C27-D27</f>
        <v>0</v>
      </c>
      <c r="E108" s="566">
        <f t="shared" si="31"/>
        <v>0</v>
      </c>
      <c r="F108" s="566">
        <f t="shared" si="31"/>
        <v>0</v>
      </c>
    </row>
    <row r="109" spans="1:6" outlineLevel="1" x14ac:dyDescent="0.25">
      <c r="A109" s="537">
        <f t="shared" si="19"/>
        <v>99</v>
      </c>
      <c r="B109" s="538" t="s">
        <v>5351</v>
      </c>
      <c r="C109" s="559" t="s">
        <v>5352</v>
      </c>
      <c r="D109" s="566">
        <f t="shared" ref="D109:F109" si="32">D45-C45+D44-C44</f>
        <v>0</v>
      </c>
      <c r="E109" s="566">
        <f t="shared" si="32"/>
        <v>70439</v>
      </c>
      <c r="F109" s="566">
        <f t="shared" si="32"/>
        <v>-9533</v>
      </c>
    </row>
    <row r="110" spans="1:6" outlineLevel="1" x14ac:dyDescent="0.25">
      <c r="A110" s="537">
        <f t="shared" si="19"/>
        <v>100</v>
      </c>
      <c r="B110" s="538" t="s">
        <v>5353</v>
      </c>
      <c r="C110" s="559" t="s">
        <v>5354</v>
      </c>
      <c r="D110" s="551">
        <f t="shared" ref="D110:F110" si="33">D49-C49</f>
        <v>0</v>
      </c>
      <c r="E110" s="551">
        <f t="shared" si="33"/>
        <v>0</v>
      </c>
      <c r="F110" s="551">
        <f t="shared" si="33"/>
        <v>0</v>
      </c>
    </row>
    <row r="111" spans="1:6" outlineLevel="1" x14ac:dyDescent="0.25">
      <c r="A111" s="537">
        <f t="shared" si="19"/>
        <v>101</v>
      </c>
      <c r="B111" s="562" t="s">
        <v>5355</v>
      </c>
      <c r="C111" s="559" t="s">
        <v>5356</v>
      </c>
      <c r="D111" s="567">
        <f t="shared" ref="D111:F111" si="34">D107+D108+D109+D110</f>
        <v>0</v>
      </c>
      <c r="E111" s="567">
        <f t="shared" si="34"/>
        <v>36469</v>
      </c>
      <c r="F111" s="567">
        <f t="shared" si="34"/>
        <v>-364492</v>
      </c>
    </row>
    <row r="112" spans="1:6" outlineLevel="1" x14ac:dyDescent="0.25">
      <c r="A112" s="537">
        <f t="shared" si="19"/>
        <v>102</v>
      </c>
      <c r="B112" s="538" t="s">
        <v>5357</v>
      </c>
      <c r="C112" s="559" t="s">
        <v>5358</v>
      </c>
      <c r="D112" s="568">
        <f t="shared" ref="D112:F112" si="35">D102+D106+D111</f>
        <v>0</v>
      </c>
      <c r="E112" s="568">
        <f t="shared" si="35"/>
        <v>186890</v>
      </c>
      <c r="F112" s="568">
        <f t="shared" si="35"/>
        <v>-9665</v>
      </c>
    </row>
    <row r="113" spans="1:6" ht="15.75" outlineLevel="1" thickBot="1" x14ac:dyDescent="0.3">
      <c r="A113" s="569">
        <f t="shared" si="19"/>
        <v>103</v>
      </c>
      <c r="B113" s="570" t="s">
        <v>5359</v>
      </c>
      <c r="C113" s="571" t="s">
        <v>5360</v>
      </c>
      <c r="D113" s="572">
        <f t="shared" ref="D113:F113" si="36">D34</f>
        <v>0</v>
      </c>
      <c r="E113" s="572">
        <f t="shared" si="36"/>
        <v>186890</v>
      </c>
      <c r="F113" s="572">
        <f t="shared" si="36"/>
        <v>177225</v>
      </c>
    </row>
    <row r="114" spans="1:6" ht="15.75" outlineLevel="1" thickTop="1" x14ac:dyDescent="0.25">
      <c r="A114" s="573"/>
      <c r="B114" s="556"/>
      <c r="C114" s="574" t="s">
        <v>5361</v>
      </c>
      <c r="D114" s="575">
        <f t="shared" ref="D114:F114" si="37">D113-D95</f>
        <v>0</v>
      </c>
      <c r="E114" s="575">
        <f t="shared" si="37"/>
        <v>186890</v>
      </c>
      <c r="F114" s="575">
        <f t="shared" si="37"/>
        <v>-9665</v>
      </c>
    </row>
    <row r="115" spans="1:6" outlineLevel="1" x14ac:dyDescent="0.25">
      <c r="A115" s="573"/>
      <c r="B115" s="556"/>
      <c r="C115" s="556"/>
      <c r="D115" s="575">
        <f>SUM(D114-D112)</f>
        <v>0</v>
      </c>
      <c r="E115" s="556"/>
      <c r="F115" s="556"/>
    </row>
    <row r="116" spans="1:6" ht="16.5" thickBot="1" x14ac:dyDescent="0.3">
      <c r="A116" s="536" t="s">
        <v>5362</v>
      </c>
      <c r="B116" s="536"/>
      <c r="C116" s="536"/>
      <c r="D116" s="536"/>
      <c r="E116" s="536"/>
      <c r="F116" s="536"/>
    </row>
    <row r="117" spans="1:6" ht="15.75" outlineLevel="1" thickTop="1" x14ac:dyDescent="0.25">
      <c r="A117" s="515" t="s">
        <v>5252</v>
      </c>
      <c r="B117" s="516" t="s">
        <v>5253</v>
      </c>
      <c r="C117" s="517">
        <f t="shared" ref="C117:F117" si="38">C3</f>
        <v>1</v>
      </c>
      <c r="D117" s="517">
        <f t="shared" si="38"/>
        <v>2</v>
      </c>
      <c r="E117" s="517">
        <f t="shared" si="38"/>
        <v>3</v>
      </c>
      <c r="F117" s="517">
        <f t="shared" si="38"/>
        <v>4</v>
      </c>
    </row>
    <row r="118" spans="1:6" outlineLevel="1" x14ac:dyDescent="0.25">
      <c r="A118" s="537">
        <f>A113+1</f>
        <v>104</v>
      </c>
      <c r="B118" s="540" t="s">
        <v>5363</v>
      </c>
      <c r="C118" s="576" t="str">
        <f t="shared" ref="C118:F118" si="39">IF((C47+C51)=0,"",C20/(C47+C51))</f>
        <v/>
      </c>
      <c r="D118" s="576" t="str">
        <f t="shared" si="39"/>
        <v/>
      </c>
      <c r="E118" s="576">
        <f t="shared" si="39"/>
        <v>20.038588819288499</v>
      </c>
      <c r="F118" s="576">
        <f t="shared" si="39"/>
        <v>7.7757929184813364</v>
      </c>
    </row>
    <row r="119" spans="1:6" outlineLevel="1" x14ac:dyDescent="0.25">
      <c r="A119" s="537">
        <f t="shared" ref="A119:A158" si="40">A118+1</f>
        <v>105</v>
      </c>
      <c r="B119" s="540" t="s">
        <v>5364</v>
      </c>
      <c r="C119" s="576" t="str">
        <f t="shared" ref="C119:F119" si="41">IF((C47+C51)=0,"",(C20-C21)/(C47+C51))</f>
        <v/>
      </c>
      <c r="D119" s="576" t="str">
        <f t="shared" si="41"/>
        <v/>
      </c>
      <c r="E119" s="576">
        <f t="shared" si="41"/>
        <v>20.038588819288499</v>
      </c>
      <c r="F119" s="576">
        <f t="shared" si="41"/>
        <v>7.7757929184813364</v>
      </c>
    </row>
    <row r="120" spans="1:6" outlineLevel="1" x14ac:dyDescent="0.25">
      <c r="A120" s="537">
        <f t="shared" si="40"/>
        <v>106</v>
      </c>
      <c r="B120" s="545" t="s">
        <v>5365</v>
      </c>
      <c r="C120" s="576" t="str">
        <f>IF(($C$47+$C$51)=0,"",$C$34/($C$47+$C$51))</f>
        <v/>
      </c>
      <c r="D120" s="576" t="str">
        <f>IF((D47+D51)=0,"",D34/(D47+D51))</f>
        <v/>
      </c>
      <c r="E120" s="576">
        <f>IF((E47+E51)=0,"",E34/(E47+E51))</f>
        <v>11.044202812906276</v>
      </c>
      <c r="F120" s="576">
        <f>IF((F47+F51)=0,"",F34/(F47+F51))</f>
        <v>4.3607440761792278</v>
      </c>
    </row>
    <row r="121" spans="1:6" outlineLevel="1" x14ac:dyDescent="0.25">
      <c r="A121" s="537">
        <f>A120+1</f>
        <v>107</v>
      </c>
      <c r="B121" s="542" t="s">
        <v>5366</v>
      </c>
      <c r="C121" s="576"/>
      <c r="D121" s="576"/>
      <c r="E121" s="576"/>
      <c r="F121" s="576"/>
    </row>
    <row r="122" spans="1:6" outlineLevel="1" x14ac:dyDescent="0.25">
      <c r="A122" s="537">
        <f t="shared" si="40"/>
        <v>108</v>
      </c>
      <c r="B122" s="542" t="s">
        <v>5367</v>
      </c>
      <c r="C122" s="576"/>
      <c r="D122" s="576"/>
      <c r="E122" s="576"/>
      <c r="F122" s="576"/>
    </row>
    <row r="123" spans="1:6" outlineLevel="1" x14ac:dyDescent="0.25">
      <c r="A123" s="537">
        <f t="shared" si="40"/>
        <v>109</v>
      </c>
      <c r="B123" s="542" t="s">
        <v>5368</v>
      </c>
      <c r="C123" s="577">
        <f t="shared" ref="C123:F123" si="42">C20-(C47+C51)</f>
        <v>0</v>
      </c>
      <c r="D123" s="577">
        <f t="shared" si="42"/>
        <v>0</v>
      </c>
      <c r="E123" s="577">
        <f t="shared" si="42"/>
        <v>322171</v>
      </c>
      <c r="F123" s="577">
        <f t="shared" si="42"/>
        <v>275375</v>
      </c>
    </row>
    <row r="124" spans="1:6" outlineLevel="1" x14ac:dyDescent="0.25">
      <c r="A124" s="578">
        <f t="shared" si="40"/>
        <v>110</v>
      </c>
      <c r="B124" s="579" t="s">
        <v>5369</v>
      </c>
      <c r="C124" s="580" t="str">
        <f t="shared" ref="C124:F124" si="43">IF(C4=0,"",SUM(C58:C60)/C4)</f>
        <v/>
      </c>
      <c r="D124" s="580" t="str">
        <f t="shared" si="43"/>
        <v/>
      </c>
      <c r="E124" s="580">
        <f t="shared" si="43"/>
        <v>2.7495986146069229</v>
      </c>
      <c r="F124" s="580">
        <f t="shared" si="43"/>
        <v>3.0497881908642559</v>
      </c>
    </row>
    <row r="125" spans="1:6" outlineLevel="1" x14ac:dyDescent="0.25">
      <c r="A125" s="578">
        <f t="shared" si="40"/>
        <v>111</v>
      </c>
      <c r="B125" s="578" t="s">
        <v>5370</v>
      </c>
      <c r="C125" s="581"/>
      <c r="D125" s="581"/>
      <c r="E125" s="581"/>
      <c r="F125" s="581"/>
    </row>
    <row r="126" spans="1:6" outlineLevel="1" x14ac:dyDescent="0.25">
      <c r="A126" s="578">
        <f t="shared" si="40"/>
        <v>112</v>
      </c>
      <c r="B126" s="578" t="s">
        <v>5371</v>
      </c>
      <c r="C126" s="580">
        <f t="shared" ref="C126:F126" si="44">IF(SUM($C$58:$C$60)=0,0,C21/SUM($C$58:$C$60))*C248</f>
        <v>0</v>
      </c>
      <c r="D126" s="580">
        <f t="shared" si="44"/>
        <v>0</v>
      </c>
      <c r="E126" s="580">
        <f t="shared" si="44"/>
        <v>0</v>
      </c>
      <c r="F126" s="580">
        <f t="shared" si="44"/>
        <v>0</v>
      </c>
    </row>
    <row r="127" spans="1:6" outlineLevel="1" x14ac:dyDescent="0.25">
      <c r="A127" s="578">
        <f t="shared" si="40"/>
        <v>113</v>
      </c>
      <c r="B127" s="579" t="s">
        <v>5372</v>
      </c>
      <c r="C127" s="580">
        <f t="shared" ref="C127:F127" si="45">IF(SUM($C$58:$C$60)=0,0,C30/SUM($C$58:$C$60))*C249</f>
        <v>0</v>
      </c>
      <c r="D127" s="580">
        <f t="shared" si="45"/>
        <v>0</v>
      </c>
      <c r="E127" s="580">
        <f t="shared" si="45"/>
        <v>0</v>
      </c>
      <c r="F127" s="580">
        <f t="shared" si="45"/>
        <v>0</v>
      </c>
    </row>
    <row r="128" spans="1:6" outlineLevel="1" x14ac:dyDescent="0.25">
      <c r="A128" s="578">
        <f t="shared" si="40"/>
        <v>114</v>
      </c>
      <c r="B128" s="579" t="s">
        <v>5373</v>
      </c>
      <c r="C128" s="580">
        <f t="shared" ref="C128:F128" si="46">IF(SUM(C58:C60)=0,0,C47/SUM(C58:C60))*C250</f>
        <v>0</v>
      </c>
      <c r="D128" s="580">
        <f t="shared" si="46"/>
        <v>0</v>
      </c>
      <c r="E128" s="580">
        <f t="shared" si="46"/>
        <v>5.1778529137279508</v>
      </c>
      <c r="F128" s="580">
        <f t="shared" si="46"/>
        <v>11.919211010400051</v>
      </c>
    </row>
    <row r="129" spans="1:6" outlineLevel="1" x14ac:dyDescent="0.25">
      <c r="A129" s="578">
        <f t="shared" si="40"/>
        <v>115</v>
      </c>
      <c r="B129" s="578" t="s">
        <v>5374</v>
      </c>
      <c r="C129" s="581"/>
      <c r="D129" s="581"/>
      <c r="E129" s="581"/>
      <c r="F129" s="581"/>
    </row>
    <row r="130" spans="1:6" outlineLevel="1" x14ac:dyDescent="0.25">
      <c r="A130" s="578">
        <f t="shared" si="40"/>
        <v>116</v>
      </c>
      <c r="B130" s="578" t="s">
        <v>5375</v>
      </c>
      <c r="C130" s="581"/>
      <c r="D130" s="581"/>
      <c r="E130" s="581"/>
      <c r="F130" s="581"/>
    </row>
    <row r="131" spans="1:6" outlineLevel="1" x14ac:dyDescent="0.25">
      <c r="A131" s="578">
        <f t="shared" si="40"/>
        <v>117</v>
      </c>
      <c r="B131" s="579" t="s">
        <v>5376</v>
      </c>
      <c r="C131" s="581"/>
      <c r="D131" s="581"/>
      <c r="E131" s="581"/>
      <c r="F131" s="581"/>
    </row>
    <row r="132" spans="1:6" outlineLevel="1" x14ac:dyDescent="0.25">
      <c r="A132" s="537">
        <f t="shared" si="40"/>
        <v>118</v>
      </c>
      <c r="B132" s="542" t="s">
        <v>5377</v>
      </c>
      <c r="C132" s="582" t="str">
        <f>IF(C4=0,"",SUM(C4/C37))</f>
        <v/>
      </c>
      <c r="D132" s="582" t="str">
        <f t="shared" ref="D132:F132" si="47">IF(D37=0,"",SUM(D37/D4))</f>
        <v/>
      </c>
      <c r="E132" s="582">
        <f t="shared" si="47"/>
        <v>0.79583447263685081</v>
      </c>
      <c r="F132" s="582">
        <f t="shared" si="47"/>
        <v>0.74769991428251981</v>
      </c>
    </row>
    <row r="133" spans="1:6" outlineLevel="1" x14ac:dyDescent="0.25">
      <c r="A133" s="537">
        <f t="shared" si="40"/>
        <v>119</v>
      </c>
      <c r="B133" s="545" t="s">
        <v>5378</v>
      </c>
      <c r="C133" s="582" t="str">
        <f t="shared" ref="C133:F133" si="48">IF(C4=0,"",C43/C4)</f>
        <v/>
      </c>
      <c r="D133" s="582" t="str">
        <f t="shared" si="48"/>
        <v/>
      </c>
      <c r="E133" s="582">
        <f t="shared" si="48"/>
        <v>0.20416552736314919</v>
      </c>
      <c r="F133" s="582">
        <f t="shared" si="48"/>
        <v>0.25230008571748014</v>
      </c>
    </row>
    <row r="134" spans="1:6" outlineLevel="1" x14ac:dyDescent="0.25">
      <c r="A134" s="537">
        <f t="shared" si="40"/>
        <v>120</v>
      </c>
      <c r="B134" s="542" t="s">
        <v>5379</v>
      </c>
      <c r="C134" s="583" t="e">
        <f>SUM(C4/C37)</f>
        <v>#DIV/0!</v>
      </c>
      <c r="D134" s="583" t="e">
        <f t="shared" ref="D134:F134" si="49">SUM(D4/D37)</f>
        <v>#DIV/0!</v>
      </c>
      <c r="E134" s="583">
        <f t="shared" si="49"/>
        <v>1.2565427037693961</v>
      </c>
      <c r="F134" s="583">
        <f t="shared" si="49"/>
        <v>1.3374349533791012</v>
      </c>
    </row>
    <row r="135" spans="1:6" outlineLevel="1" x14ac:dyDescent="0.25">
      <c r="A135" s="537">
        <f t="shared" si="40"/>
        <v>121</v>
      </c>
      <c r="B135" s="584" t="s">
        <v>5380</v>
      </c>
      <c r="C135" s="582" t="str">
        <f t="shared" ref="C135:F135" si="50">IF(C4=0,"",(C47+C51)/C4)</f>
        <v/>
      </c>
      <c r="D135" s="582" t="str">
        <f t="shared" si="50"/>
        <v/>
      </c>
      <c r="E135" s="582">
        <f t="shared" si="50"/>
        <v>3.9547269995068864E-2</v>
      </c>
      <c r="F135" s="582">
        <f t="shared" si="50"/>
        <v>0.10097519162204803</v>
      </c>
    </row>
    <row r="136" spans="1:6" outlineLevel="1" x14ac:dyDescent="0.25">
      <c r="A136" s="537">
        <f t="shared" si="40"/>
        <v>122</v>
      </c>
      <c r="B136" s="548" t="s">
        <v>5381</v>
      </c>
      <c r="C136" s="582" t="str">
        <f t="shared" ref="C136:F136" si="51">IF(C4=0,"",(C45+C50)/C4)</f>
        <v/>
      </c>
      <c r="D136" s="582" t="str">
        <f t="shared" si="51"/>
        <v/>
      </c>
      <c r="E136" s="582">
        <f t="shared" si="51"/>
        <v>0.16461825736808033</v>
      </c>
      <c r="F136" s="582">
        <f t="shared" si="51"/>
        <v>0.15132489409543212</v>
      </c>
    </row>
    <row r="137" spans="1:6" outlineLevel="1" x14ac:dyDescent="0.25">
      <c r="A137" s="537">
        <f t="shared" si="40"/>
        <v>123</v>
      </c>
      <c r="B137" s="542" t="s">
        <v>5382</v>
      </c>
      <c r="C137" s="582" t="e">
        <f>SUM(C52+C51+C47)/C4</f>
        <v>#DIV/0!</v>
      </c>
      <c r="D137" s="582" t="e">
        <f t="shared" ref="D137:F137" si="52">SUM(D52+D51+D47)/D4</f>
        <v>#DIV/0!</v>
      </c>
      <c r="E137" s="582">
        <f t="shared" si="52"/>
        <v>3.9547269995068864E-2</v>
      </c>
      <c r="F137" s="582">
        <f t="shared" si="52"/>
        <v>0.10097519162204803</v>
      </c>
    </row>
    <row r="138" spans="1:6" outlineLevel="1" x14ac:dyDescent="0.25">
      <c r="A138" s="537">
        <f t="shared" si="40"/>
        <v>124</v>
      </c>
      <c r="B138" s="545" t="s">
        <v>5383</v>
      </c>
      <c r="C138" s="582" t="e">
        <f>SUM(C49)/C4</f>
        <v>#DIV/0!</v>
      </c>
      <c r="D138" s="582" t="e">
        <f t="shared" ref="D138:F138" si="53">SUM(D49)/D4</f>
        <v>#DIV/0!</v>
      </c>
      <c r="E138" s="582">
        <f t="shared" si="53"/>
        <v>0</v>
      </c>
      <c r="F138" s="582">
        <f t="shared" si="53"/>
        <v>0</v>
      </c>
    </row>
    <row r="139" spans="1:6" outlineLevel="1" x14ac:dyDescent="0.25">
      <c r="A139" s="537">
        <f t="shared" si="40"/>
        <v>125</v>
      </c>
      <c r="B139" s="545" t="s">
        <v>5384</v>
      </c>
      <c r="C139" s="583" t="e">
        <f>SUM((C43)/(C72+C89))</f>
        <v>#DIV/0!</v>
      </c>
      <c r="D139" s="583" t="e">
        <f t="shared" ref="D139:F139" si="54">SUM((D43)/(D72+D89))</f>
        <v>#DIV/0!</v>
      </c>
      <c r="E139" s="583">
        <f t="shared" si="54"/>
        <v>0.2116518638039723</v>
      </c>
      <c r="F139" s="583">
        <f t="shared" si="54"/>
        <v>0.30478577324229011</v>
      </c>
    </row>
    <row r="140" spans="1:6" x14ac:dyDescent="0.25">
      <c r="A140" s="537">
        <f t="shared" si="40"/>
        <v>126</v>
      </c>
      <c r="B140" s="542" t="s">
        <v>5385</v>
      </c>
      <c r="C140" s="583" t="e">
        <f>SUM(C43/C37)</f>
        <v>#DIV/0!</v>
      </c>
      <c r="D140" s="583" t="e">
        <f t="shared" ref="D140:F140" si="55">SUM(D43/D37)</f>
        <v>#DIV/0!</v>
      </c>
      <c r="E140" s="583">
        <f t="shared" si="55"/>
        <v>0.25654270376939614</v>
      </c>
      <c r="F140" s="583">
        <f t="shared" si="55"/>
        <v>0.33743495337910134</v>
      </c>
    </row>
    <row r="141" spans="1:6" outlineLevel="1" x14ac:dyDescent="0.25">
      <c r="A141" s="537">
        <f t="shared" si="40"/>
        <v>127</v>
      </c>
      <c r="B141" s="542" t="s">
        <v>5386</v>
      </c>
      <c r="C141" s="586" t="str">
        <f t="shared" ref="C141:F141" si="56">IF(C162=0,"",C82/C162)</f>
        <v/>
      </c>
      <c r="D141" s="586" t="str">
        <f t="shared" si="56"/>
        <v/>
      </c>
      <c r="E141" s="586">
        <f t="shared" si="56"/>
        <v>9.7295855729925829E-3</v>
      </c>
      <c r="F141" s="586">
        <f t="shared" si="56"/>
        <v>6.5272794286740359E-3</v>
      </c>
    </row>
    <row r="142" spans="1:6" outlineLevel="1" x14ac:dyDescent="0.25">
      <c r="A142" s="537">
        <v>166</v>
      </c>
      <c r="B142" s="587" t="s">
        <v>5387</v>
      </c>
      <c r="C142" s="588">
        <f t="shared" ref="C142:F142" si="57">IF((C82)=0,0,C162/C82)</f>
        <v>0</v>
      </c>
      <c r="D142" s="588">
        <f t="shared" si="57"/>
        <v>0</v>
      </c>
      <c r="E142" s="588">
        <f t="shared" si="57"/>
        <v>102.77930056710775</v>
      </c>
      <c r="F142" s="588">
        <f t="shared" si="57"/>
        <v>153.20318532818533</v>
      </c>
    </row>
    <row r="143" spans="1:6" outlineLevel="1" x14ac:dyDescent="0.25">
      <c r="A143" s="537">
        <f>A141+1</f>
        <v>128</v>
      </c>
      <c r="B143" s="542" t="s">
        <v>5388</v>
      </c>
      <c r="C143" s="589" t="str">
        <f t="shared" ref="C143:F143" si="58">IF(C36=0,"",C49/C36)</f>
        <v/>
      </c>
      <c r="D143" s="589" t="str">
        <f t="shared" si="58"/>
        <v/>
      </c>
      <c r="E143" s="589">
        <f t="shared" si="58"/>
        <v>0</v>
      </c>
      <c r="F143" s="589">
        <f t="shared" si="58"/>
        <v>0</v>
      </c>
    </row>
    <row r="144" spans="1:6" outlineLevel="1" x14ac:dyDescent="0.25">
      <c r="A144" s="537">
        <f t="shared" si="40"/>
        <v>129</v>
      </c>
      <c r="B144" s="542" t="s">
        <v>5389</v>
      </c>
      <c r="C144" s="586" t="str">
        <f t="shared" ref="C144:F144" si="59">IF(C43=0,"",C37/C43)</f>
        <v/>
      </c>
      <c r="D144" s="586" t="str">
        <f t="shared" si="59"/>
        <v/>
      </c>
      <c r="E144" s="586">
        <f t="shared" si="59"/>
        <v>3.8979865157221187</v>
      </c>
      <c r="F144" s="586">
        <f t="shared" si="59"/>
        <v>2.9635341270544675</v>
      </c>
    </row>
    <row r="145" spans="1:6" x14ac:dyDescent="0.25">
      <c r="A145" s="537">
        <f t="shared" si="40"/>
        <v>130</v>
      </c>
      <c r="B145" s="542" t="s">
        <v>5390</v>
      </c>
      <c r="C145" s="590" t="e">
        <f>SUM(C43)/(C27+C30)</f>
        <v>#DIV/0!</v>
      </c>
      <c r="D145" s="590" t="e">
        <f t="shared" ref="D145:F145" si="60">SUM(D43)/(D27+D30)</f>
        <v>#DIV/0!</v>
      </c>
      <c r="E145" s="590">
        <f t="shared" si="60"/>
        <v>0.57397685985164548</v>
      </c>
      <c r="F145" s="590">
        <f t="shared" si="60"/>
        <v>0.73165406978838687</v>
      </c>
    </row>
    <row r="146" spans="1:6" outlineLevel="1" x14ac:dyDescent="0.25">
      <c r="A146" s="537">
        <f t="shared" si="40"/>
        <v>131</v>
      </c>
      <c r="B146" s="542" t="s">
        <v>5391</v>
      </c>
      <c r="C146" s="586" t="str">
        <f t="shared" ref="C146:F146" si="61">IF(C5=0,"",C37/C5)</f>
        <v/>
      </c>
      <c r="D146" s="586" t="str">
        <f t="shared" si="61"/>
        <v/>
      </c>
      <c r="E146" s="586">
        <f t="shared" si="61"/>
        <v>3.840398777503355</v>
      </c>
      <c r="F146" s="586">
        <f t="shared" si="61"/>
        <v>3.485499189251795</v>
      </c>
    </row>
    <row r="147" spans="1:6" outlineLevel="1" x14ac:dyDescent="0.25">
      <c r="A147" s="537">
        <f t="shared" si="40"/>
        <v>132</v>
      </c>
      <c r="B147" s="542" t="s">
        <v>5392</v>
      </c>
      <c r="C147" s="586" t="str">
        <f t="shared" ref="C147:F147" si="62">IF(C5=0,"",(C37+C45+C50)/C5)</f>
        <v/>
      </c>
      <c r="D147" s="586" t="str">
        <f t="shared" si="62"/>
        <v/>
      </c>
      <c r="E147" s="586">
        <f t="shared" si="62"/>
        <v>4.6347847661580452</v>
      </c>
      <c r="F147" s="586">
        <f t="shared" si="62"/>
        <v>4.1909196201065555</v>
      </c>
    </row>
    <row r="148" spans="1:6" outlineLevel="1" x14ac:dyDescent="0.25">
      <c r="A148" s="537">
        <f t="shared" si="40"/>
        <v>133</v>
      </c>
      <c r="B148" s="545" t="s">
        <v>5393</v>
      </c>
      <c r="C148" s="586" t="e">
        <f>SUM(C37/C43)</f>
        <v>#DIV/0!</v>
      </c>
      <c r="D148" s="586" t="e">
        <f t="shared" ref="D148:F148" si="63">SUM(D37/D43)</f>
        <v>#DIV/0!</v>
      </c>
      <c r="E148" s="586">
        <f t="shared" si="63"/>
        <v>3.8979865157221187</v>
      </c>
      <c r="F148" s="586">
        <f t="shared" si="63"/>
        <v>2.9635341270544675</v>
      </c>
    </row>
    <row r="149" spans="1:6" outlineLevel="1" x14ac:dyDescent="0.25">
      <c r="A149" s="578">
        <f t="shared" si="40"/>
        <v>134</v>
      </c>
      <c r="B149" s="579" t="s">
        <v>5394</v>
      </c>
      <c r="C149" s="591" t="str">
        <f t="shared" ref="C149:F149" si="64">IF(C4=0,"",C162/C4)</f>
        <v/>
      </c>
      <c r="D149" s="591" t="str">
        <f t="shared" si="64"/>
        <v/>
      </c>
      <c r="E149" s="591">
        <f t="shared" si="64"/>
        <v>1.0165204852615022</v>
      </c>
      <c r="F149" s="591">
        <f t="shared" si="64"/>
        <v>0.78869274631352726</v>
      </c>
    </row>
    <row r="150" spans="1:6" outlineLevel="1" x14ac:dyDescent="0.25">
      <c r="A150" s="578">
        <f t="shared" si="40"/>
        <v>135</v>
      </c>
      <c r="B150" s="579" t="s">
        <v>5395</v>
      </c>
      <c r="C150" s="591" t="str">
        <f t="shared" ref="C150:F150" si="65">IF(C37=0,"",C162/C37)</f>
        <v/>
      </c>
      <c r="D150" s="591" t="str">
        <f t="shared" si="65"/>
        <v/>
      </c>
      <c r="E150" s="591">
        <f t="shared" si="65"/>
        <v>1.2773013989874666</v>
      </c>
      <c r="F150" s="591">
        <f t="shared" si="65"/>
        <v>1.0548252463962677</v>
      </c>
    </row>
    <row r="151" spans="1:6" outlineLevel="1" x14ac:dyDescent="0.25">
      <c r="A151" s="578">
        <f t="shared" si="40"/>
        <v>136</v>
      </c>
      <c r="B151" s="578" t="s">
        <v>5396</v>
      </c>
      <c r="C151" s="591" t="str">
        <f t="shared" ref="C151:F151" si="66">IF((C37+C45+C50)=0,"",C162/(C37+C45+C50))</f>
        <v/>
      </c>
      <c r="D151" s="591" t="str">
        <f t="shared" si="66"/>
        <v/>
      </c>
      <c r="E151" s="591">
        <f t="shared" si="66"/>
        <v>1.0583763817884961</v>
      </c>
      <c r="F151" s="591">
        <f t="shared" si="66"/>
        <v>0.87727584262831493</v>
      </c>
    </row>
    <row r="152" spans="1:6" outlineLevel="1" x14ac:dyDescent="0.25">
      <c r="A152" s="578">
        <f t="shared" si="40"/>
        <v>137</v>
      </c>
      <c r="B152" s="579" t="s">
        <v>5397</v>
      </c>
      <c r="C152" s="591" t="str">
        <f t="shared" ref="C152:F152" si="67">IF(SUM(C58:C60)=0,"",C162/SUM(C58:C60))</f>
        <v/>
      </c>
      <c r="D152" s="591" t="str">
        <f t="shared" si="67"/>
        <v/>
      </c>
      <c r="E152" s="591">
        <f t="shared" si="67"/>
        <v>0.36969777329001968</v>
      </c>
      <c r="F152" s="591">
        <f t="shared" si="67"/>
        <v>0.25860574471239778</v>
      </c>
    </row>
    <row r="153" spans="1:6" outlineLevel="1" x14ac:dyDescent="0.25">
      <c r="A153" s="578">
        <f t="shared" si="40"/>
        <v>138</v>
      </c>
      <c r="B153" s="578" t="s">
        <v>5398</v>
      </c>
      <c r="C153" s="592"/>
      <c r="D153" s="592"/>
      <c r="E153" s="592"/>
      <c r="F153" s="592"/>
    </row>
    <row r="154" spans="1:6" outlineLevel="1" x14ac:dyDescent="0.25">
      <c r="A154" s="578">
        <f t="shared" si="40"/>
        <v>139</v>
      </c>
      <c r="B154" s="578" t="s">
        <v>5399</v>
      </c>
      <c r="C154" s="592"/>
      <c r="D154" s="592"/>
      <c r="E154" s="592"/>
      <c r="F154" s="592"/>
    </row>
    <row r="155" spans="1:6" outlineLevel="1" x14ac:dyDescent="0.25">
      <c r="A155" s="578">
        <f t="shared" si="40"/>
        <v>140</v>
      </c>
      <c r="B155" s="578" t="s">
        <v>5400</v>
      </c>
      <c r="C155" s="592"/>
      <c r="D155" s="592"/>
      <c r="E155" s="592"/>
      <c r="F155" s="592"/>
    </row>
    <row r="156" spans="1:6" outlineLevel="1" x14ac:dyDescent="0.25">
      <c r="A156" s="578">
        <f t="shared" si="40"/>
        <v>141</v>
      </c>
      <c r="B156" s="578" t="s">
        <v>5401</v>
      </c>
      <c r="C156" s="592"/>
      <c r="D156" s="592"/>
      <c r="E156" s="592"/>
      <c r="F156" s="592"/>
    </row>
    <row r="157" spans="1:6" outlineLevel="1" x14ac:dyDescent="0.25">
      <c r="A157" s="578">
        <f t="shared" si="40"/>
        <v>142</v>
      </c>
      <c r="B157" s="578" t="s">
        <v>5402</v>
      </c>
      <c r="C157" s="592"/>
      <c r="D157" s="592"/>
      <c r="E157" s="592"/>
      <c r="F157" s="592"/>
    </row>
    <row r="158" spans="1:6" ht="15.75" outlineLevel="1" thickBot="1" x14ac:dyDescent="0.3">
      <c r="A158" s="578">
        <f t="shared" si="40"/>
        <v>143</v>
      </c>
      <c r="B158" s="593" t="s">
        <v>5403</v>
      </c>
      <c r="C158" s="594" t="str">
        <f t="shared" ref="C158:F158" si="68">IF(C152="","",1-C152)</f>
        <v/>
      </c>
      <c r="D158" s="594" t="str">
        <f t="shared" si="68"/>
        <v/>
      </c>
      <c r="E158" s="594">
        <f t="shared" si="68"/>
        <v>0.63030222670998026</v>
      </c>
      <c r="F158" s="594">
        <f t="shared" si="68"/>
        <v>0.74139425528760228</v>
      </c>
    </row>
    <row r="159" spans="1:6" ht="15.75" outlineLevel="1" thickTop="1" x14ac:dyDescent="0.25"/>
    <row r="160" spans="1:6" ht="15.75" thickBot="1" x14ac:dyDescent="0.3">
      <c r="A160" s="595" t="s">
        <v>5404</v>
      </c>
    </row>
    <row r="161" spans="1:6" ht="15.75" outlineLevel="1" thickTop="1" x14ac:dyDescent="0.25">
      <c r="A161" s="515" t="s">
        <v>5252</v>
      </c>
      <c r="B161" s="516" t="s">
        <v>5253</v>
      </c>
      <c r="C161" s="517">
        <f t="shared" ref="C161:F161" si="69">C3</f>
        <v>1</v>
      </c>
      <c r="D161" s="517">
        <f t="shared" si="69"/>
        <v>2</v>
      </c>
      <c r="E161" s="517">
        <f t="shared" si="69"/>
        <v>3</v>
      </c>
      <c r="F161" s="517">
        <f t="shared" si="69"/>
        <v>4</v>
      </c>
    </row>
    <row r="162" spans="1:6" outlineLevel="1" x14ac:dyDescent="0.25">
      <c r="A162" s="537">
        <f>A158+1</f>
        <v>144</v>
      </c>
      <c r="B162" s="538" t="s">
        <v>5405</v>
      </c>
      <c r="C162" s="544">
        <f t="shared" ref="C162:F162" si="70">C89+C88+C82</f>
        <v>0</v>
      </c>
      <c r="D162" s="544">
        <f t="shared" si="70"/>
        <v>0</v>
      </c>
      <c r="E162" s="544">
        <f t="shared" si="70"/>
        <v>434962</v>
      </c>
      <c r="F162" s="544">
        <f t="shared" si="70"/>
        <v>317437</v>
      </c>
    </row>
    <row r="163" spans="1:6" outlineLevel="1" x14ac:dyDescent="0.25">
      <c r="A163" s="537">
        <f t="shared" ref="A163:A174" si="71">A162+1</f>
        <v>145</v>
      </c>
      <c r="B163" s="538" t="s">
        <v>5406</v>
      </c>
      <c r="C163" s="544">
        <f t="shared" ref="C163:F163" si="72">C89+C88+C82+C72</f>
        <v>0</v>
      </c>
      <c r="D163" s="544">
        <f t="shared" si="72"/>
        <v>0</v>
      </c>
      <c r="E163" s="544">
        <f t="shared" si="72"/>
        <v>473218</v>
      </c>
      <c r="F163" s="544">
        <f t="shared" si="72"/>
        <v>335247</v>
      </c>
    </row>
    <row r="164" spans="1:6" outlineLevel="1" x14ac:dyDescent="0.25">
      <c r="A164" s="537">
        <f t="shared" si="71"/>
        <v>146</v>
      </c>
      <c r="B164" s="542" t="s">
        <v>5407</v>
      </c>
      <c r="C164" s="544">
        <f t="shared" ref="C164:F164" si="73">C89+C88</f>
        <v>0</v>
      </c>
      <c r="D164" s="544">
        <f t="shared" si="73"/>
        <v>0</v>
      </c>
      <c r="E164" s="544">
        <f t="shared" si="73"/>
        <v>430730</v>
      </c>
      <c r="F164" s="544">
        <f t="shared" si="73"/>
        <v>315365</v>
      </c>
    </row>
    <row r="165" spans="1:6" outlineLevel="1" x14ac:dyDescent="0.25">
      <c r="A165" s="537">
        <f t="shared" si="71"/>
        <v>147</v>
      </c>
      <c r="B165" s="542" t="s">
        <v>5408</v>
      </c>
      <c r="C165" s="544">
        <f t="shared" ref="C165:F165" si="74">C89</f>
        <v>0</v>
      </c>
      <c r="D165" s="544">
        <f t="shared" si="74"/>
        <v>0</v>
      </c>
      <c r="E165" s="544">
        <f t="shared" si="74"/>
        <v>374502</v>
      </c>
      <c r="F165" s="544">
        <f t="shared" si="74"/>
        <v>315365</v>
      </c>
    </row>
    <row r="166" spans="1:6" outlineLevel="1" x14ac:dyDescent="0.25">
      <c r="A166" s="537">
        <f t="shared" si="71"/>
        <v>148</v>
      </c>
      <c r="B166" s="542" t="s">
        <v>5322</v>
      </c>
      <c r="C166" s="544">
        <f t="shared" ref="C166:F166" si="75">C57+C80</f>
        <v>0</v>
      </c>
      <c r="D166" s="544">
        <f t="shared" si="75"/>
        <v>0</v>
      </c>
      <c r="E166" s="544">
        <f t="shared" si="75"/>
        <v>1222667</v>
      </c>
      <c r="F166" s="544">
        <f t="shared" si="75"/>
        <v>1254705</v>
      </c>
    </row>
    <row r="167" spans="1:6" outlineLevel="1" x14ac:dyDescent="0.25">
      <c r="A167" s="537">
        <f t="shared" si="71"/>
        <v>149</v>
      </c>
      <c r="B167" s="542" t="s">
        <v>5323</v>
      </c>
      <c r="C167" s="544">
        <f t="shared" ref="C167:F167" si="76">C65+C81+C88</f>
        <v>0</v>
      </c>
      <c r="D167" s="544">
        <f t="shared" si="76"/>
        <v>0</v>
      </c>
      <c r="E167" s="544">
        <f t="shared" si="76"/>
        <v>848165</v>
      </c>
      <c r="F167" s="544">
        <f t="shared" si="76"/>
        <v>939340</v>
      </c>
    </row>
    <row r="168" spans="1:6" outlineLevel="1" x14ac:dyDescent="0.25">
      <c r="A168" s="537">
        <f t="shared" si="71"/>
        <v>150</v>
      </c>
      <c r="B168" s="542" t="s">
        <v>5409</v>
      </c>
      <c r="C168" s="544">
        <f t="shared" ref="C168:F169" si="77">C75</f>
        <v>0</v>
      </c>
      <c r="D168" s="544">
        <f t="shared" si="77"/>
        <v>0</v>
      </c>
      <c r="E168" s="544">
        <f t="shared" si="77"/>
        <v>456939</v>
      </c>
      <c r="F168" s="544">
        <f t="shared" si="77"/>
        <v>338034</v>
      </c>
    </row>
    <row r="169" spans="1:6" outlineLevel="1" x14ac:dyDescent="0.25">
      <c r="A169" s="537">
        <f t="shared" si="71"/>
        <v>151</v>
      </c>
      <c r="B169" s="542" t="s">
        <v>5311</v>
      </c>
      <c r="C169" s="544">
        <f t="shared" si="77"/>
        <v>0</v>
      </c>
      <c r="D169" s="544">
        <f t="shared" si="77"/>
        <v>0</v>
      </c>
      <c r="E169" s="544">
        <f t="shared" si="77"/>
        <v>628710</v>
      </c>
      <c r="F169" s="544">
        <f t="shared" si="77"/>
        <v>562124</v>
      </c>
    </row>
    <row r="170" spans="1:6" outlineLevel="1" x14ac:dyDescent="0.25">
      <c r="A170" s="537">
        <f t="shared" si="71"/>
        <v>152</v>
      </c>
      <c r="B170" s="542" t="s">
        <v>5312</v>
      </c>
      <c r="C170" s="544">
        <f t="shared" ref="C170:F170" si="78">C58-C66</f>
        <v>0</v>
      </c>
      <c r="D170" s="544">
        <f t="shared" si="78"/>
        <v>0</v>
      </c>
      <c r="E170" s="544">
        <f t="shared" si="78"/>
        <v>0</v>
      </c>
      <c r="F170" s="544">
        <f t="shared" si="78"/>
        <v>0</v>
      </c>
    </row>
    <row r="171" spans="1:6" outlineLevel="1" x14ac:dyDescent="0.25">
      <c r="A171" s="596">
        <f t="shared" si="71"/>
        <v>153</v>
      </c>
      <c r="B171" s="597" t="s">
        <v>5410</v>
      </c>
      <c r="C171" s="598">
        <f t="shared" ref="C171:F171" si="79">IF(C56=0,(C58+C59+C60-C65)*(1-C172),(C56-C65)*(1-C172))</f>
        <v>0</v>
      </c>
      <c r="D171" s="598">
        <f t="shared" si="79"/>
        <v>0</v>
      </c>
      <c r="E171" s="598">
        <f t="shared" si="79"/>
        <v>-504533.7</v>
      </c>
      <c r="F171" s="598">
        <f t="shared" si="79"/>
        <v>-702855.14</v>
      </c>
    </row>
    <row r="172" spans="1:6" outlineLevel="1" x14ac:dyDescent="0.25">
      <c r="A172" s="596">
        <f t="shared" si="71"/>
        <v>154</v>
      </c>
      <c r="B172" s="597" t="s">
        <v>1901</v>
      </c>
      <c r="C172" s="599">
        <v>0.21</v>
      </c>
      <c r="D172" s="599">
        <v>1.21</v>
      </c>
      <c r="E172" s="599">
        <v>2.21</v>
      </c>
      <c r="F172" s="599">
        <v>3.21</v>
      </c>
    </row>
    <row r="173" spans="1:6" outlineLevel="1" x14ac:dyDescent="0.25">
      <c r="A173" s="596">
        <f t="shared" si="71"/>
        <v>155</v>
      </c>
      <c r="B173" s="597" t="s">
        <v>5411</v>
      </c>
      <c r="C173" s="600">
        <f t="shared" ref="C173:F173" si="80">IF(C69=0,0,C169/C69)</f>
        <v>0</v>
      </c>
      <c r="D173" s="600">
        <f t="shared" si="80"/>
        <v>0</v>
      </c>
      <c r="E173" s="600">
        <f t="shared" si="80"/>
        <v>3.6288339663153519</v>
      </c>
      <c r="F173" s="600">
        <f t="shared" si="80"/>
        <v>2.5296174460099814</v>
      </c>
    </row>
    <row r="174" spans="1:6" ht="15.75" outlineLevel="1" thickBot="1" x14ac:dyDescent="0.3">
      <c r="A174" s="569">
        <f t="shared" si="71"/>
        <v>156</v>
      </c>
      <c r="B174" s="552" t="s">
        <v>5412</v>
      </c>
      <c r="C174" s="601">
        <f t="shared" ref="C174:F174" si="81">C89+C72</f>
        <v>0</v>
      </c>
      <c r="D174" s="601">
        <f t="shared" si="81"/>
        <v>0</v>
      </c>
      <c r="E174" s="601">
        <f t="shared" si="81"/>
        <v>412758</v>
      </c>
      <c r="F174" s="601">
        <f t="shared" si="81"/>
        <v>333175</v>
      </c>
    </row>
    <row r="175" spans="1:6" ht="15.75" outlineLevel="1" thickTop="1" x14ac:dyDescent="0.25"/>
    <row r="176" spans="1:6" ht="15.75" thickBot="1" x14ac:dyDescent="0.3">
      <c r="A176" s="595" t="s">
        <v>5413</v>
      </c>
    </row>
    <row r="177" spans="1:6" ht="15.75" outlineLevel="1" thickTop="1" x14ac:dyDescent="0.25">
      <c r="A177" s="515" t="s">
        <v>5252</v>
      </c>
      <c r="B177" s="516" t="s">
        <v>5253</v>
      </c>
      <c r="C177" s="517">
        <f t="shared" ref="C177:F177" si="82">C3</f>
        <v>1</v>
      </c>
      <c r="D177" s="517">
        <f t="shared" si="82"/>
        <v>2</v>
      </c>
      <c r="E177" s="517">
        <f t="shared" si="82"/>
        <v>3</v>
      </c>
      <c r="F177" s="517">
        <f t="shared" si="82"/>
        <v>4</v>
      </c>
    </row>
    <row r="178" spans="1:6" outlineLevel="1" x14ac:dyDescent="0.25">
      <c r="A178" s="537">
        <f>A174+1</f>
        <v>157</v>
      </c>
      <c r="B178" s="602" t="s">
        <v>5414</v>
      </c>
      <c r="C178" s="603">
        <f t="shared" ref="C178:F178" si="83">1.5*C179+0.8*C180+10*C181+5*C182+0.3*C183+0.1*C184</f>
        <v>0</v>
      </c>
      <c r="D178" s="603">
        <f t="shared" si="83"/>
        <v>0</v>
      </c>
      <c r="E178" s="603">
        <f t="shared" si="83"/>
        <v>23.118978208629333</v>
      </c>
      <c r="F178" s="603">
        <f t="shared" si="83"/>
        <v>17.496233379411418</v>
      </c>
    </row>
    <row r="179" spans="1:6" outlineLevel="1" x14ac:dyDescent="0.25">
      <c r="A179" s="537">
        <v>139</v>
      </c>
      <c r="B179" s="538" t="s">
        <v>5415</v>
      </c>
      <c r="C179" s="586">
        <f t="shared" ref="C179:F179" si="84">IF(C43=0,0,C174/C43)</f>
        <v>0</v>
      </c>
      <c r="D179" s="586">
        <f t="shared" si="84"/>
        <v>0</v>
      </c>
      <c r="E179" s="586">
        <f t="shared" si="84"/>
        <v>4.7247398724831449</v>
      </c>
      <c r="F179" s="586">
        <f t="shared" si="84"/>
        <v>3.2809930377066778</v>
      </c>
    </row>
    <row r="180" spans="1:6" outlineLevel="1" x14ac:dyDescent="0.25">
      <c r="A180" s="537">
        <v>140</v>
      </c>
      <c r="B180" s="542" t="s">
        <v>5416</v>
      </c>
      <c r="C180" s="586">
        <f t="shared" ref="C180:F180" si="85">IF(C43=0,0,C4/C43)</f>
        <v>0</v>
      </c>
      <c r="D180" s="586">
        <f t="shared" si="85"/>
        <v>0</v>
      </c>
      <c r="E180" s="586">
        <f t="shared" si="85"/>
        <v>4.8979865157221187</v>
      </c>
      <c r="F180" s="586">
        <f t="shared" si="85"/>
        <v>3.9635341270544675</v>
      </c>
    </row>
    <row r="181" spans="1:6" outlineLevel="1" x14ac:dyDescent="0.25">
      <c r="A181" s="537">
        <v>141</v>
      </c>
      <c r="B181" s="542" t="s">
        <v>5417</v>
      </c>
      <c r="C181" s="586">
        <f t="shared" ref="C181:F181" si="86">IF(C4=0,0,C164/C4)</f>
        <v>0</v>
      </c>
      <c r="D181" s="586">
        <f t="shared" si="86"/>
        <v>0</v>
      </c>
      <c r="E181" s="586">
        <f t="shared" si="86"/>
        <v>1.0066301622134506</v>
      </c>
      <c r="F181" s="586">
        <f t="shared" si="86"/>
        <v>0.78354472837497047</v>
      </c>
    </row>
    <row r="182" spans="1:6" outlineLevel="1" x14ac:dyDescent="0.25">
      <c r="A182" s="537">
        <v>142</v>
      </c>
      <c r="B182" s="542" t="s">
        <v>5418</v>
      </c>
      <c r="C182" s="586">
        <f t="shared" ref="C182:F182" si="87">IF(C166=0,0,C164/C166)</f>
        <v>0</v>
      </c>
      <c r="D182" s="586">
        <f t="shared" si="87"/>
        <v>0</v>
      </c>
      <c r="E182" s="586">
        <f t="shared" si="87"/>
        <v>0.3522872540111085</v>
      </c>
      <c r="F182" s="586">
        <f t="shared" si="87"/>
        <v>0.25134593390478238</v>
      </c>
    </row>
    <row r="183" spans="1:6" outlineLevel="1" x14ac:dyDescent="0.25">
      <c r="A183" s="537">
        <v>143</v>
      </c>
      <c r="B183" s="542" t="s">
        <v>5419</v>
      </c>
      <c r="C183" s="586">
        <f t="shared" ref="C183:F183" si="88">IF(C166=0,0,C21/C166)</f>
        <v>0</v>
      </c>
      <c r="D183" s="586">
        <f t="shared" si="88"/>
        <v>0</v>
      </c>
      <c r="E183" s="586">
        <f t="shared" si="88"/>
        <v>0</v>
      </c>
      <c r="F183" s="586">
        <f t="shared" si="88"/>
        <v>0</v>
      </c>
    </row>
    <row r="184" spans="1:6" outlineLevel="1" x14ac:dyDescent="0.25">
      <c r="A184" s="537">
        <v>144</v>
      </c>
      <c r="B184" s="542" t="s">
        <v>5420</v>
      </c>
      <c r="C184" s="586">
        <f t="shared" ref="C184:F184" si="89">IF(C4=0,0,C166/C4)</f>
        <v>0</v>
      </c>
      <c r="D184" s="586">
        <f t="shared" si="89"/>
        <v>0</v>
      </c>
      <c r="E184" s="586">
        <f t="shared" si="89"/>
        <v>2.8574129513686835</v>
      </c>
      <c r="F184" s="586">
        <f t="shared" si="89"/>
        <v>3.1173956793420872</v>
      </c>
    </row>
    <row r="185" spans="1:6" ht="35.25" customHeight="1" outlineLevel="1" x14ac:dyDescent="0.25">
      <c r="A185" s="537">
        <v>145</v>
      </c>
      <c r="B185" s="604" t="s">
        <v>5421</v>
      </c>
      <c r="C185" s="605">
        <f t="shared" ref="C185:F185" si="90">1.2*C187+1.4*C188+3.3*C189+0.6*C190+1*C191</f>
        <v>0</v>
      </c>
      <c r="D185" s="605">
        <f t="shared" si="90"/>
        <v>0</v>
      </c>
      <c r="E185" s="605">
        <f t="shared" si="90"/>
        <v>11.171730050510595</v>
      </c>
      <c r="F185" s="605">
        <f t="shared" si="90"/>
        <v>9.9485817356584967</v>
      </c>
    </row>
    <row r="186" spans="1:6" ht="30" customHeight="1" outlineLevel="1" x14ac:dyDescent="0.25">
      <c r="A186" s="537">
        <v>146</v>
      </c>
      <c r="B186" s="604" t="s">
        <v>5422</v>
      </c>
      <c r="C186" s="605">
        <f t="shared" ref="C186:F186" si="91">0.717*C187+0.847*C188+3.107*C189+0.42*C190+0.998*C191</f>
        <v>0</v>
      </c>
      <c r="D186" s="605">
        <f t="shared" si="91"/>
        <v>0</v>
      </c>
      <c r="E186" s="605">
        <f t="shared" si="91"/>
        <v>9.240743848467238</v>
      </c>
      <c r="F186" s="605">
        <f t="shared" si="91"/>
        <v>8.3130657662113059</v>
      </c>
    </row>
    <row r="187" spans="1:6" outlineLevel="1" x14ac:dyDescent="0.25">
      <c r="A187" s="537">
        <v>147</v>
      </c>
      <c r="B187" s="597" t="s">
        <v>5423</v>
      </c>
      <c r="C187" s="606">
        <f t="shared" ref="C187:F187" si="92">IF(C4=0,0,C123/C4)</f>
        <v>0</v>
      </c>
      <c r="D187" s="606">
        <f t="shared" si="92"/>
        <v>0</v>
      </c>
      <c r="E187" s="606">
        <f t="shared" si="92"/>
        <v>0.75292421236150164</v>
      </c>
      <c r="F187" s="606">
        <f t="shared" si="92"/>
        <v>0.68418698833496905</v>
      </c>
    </row>
    <row r="188" spans="1:6" outlineLevel="1" x14ac:dyDescent="0.25">
      <c r="A188" s="537">
        <v>148</v>
      </c>
      <c r="B188" s="597" t="s">
        <v>5424</v>
      </c>
      <c r="C188" s="606">
        <f t="shared" ref="C188:F188" si="93">IF(C4=0,0,C165/C4)</f>
        <v>0</v>
      </c>
      <c r="D188" s="606">
        <f t="shared" si="93"/>
        <v>0</v>
      </c>
      <c r="E188" s="606">
        <f t="shared" si="93"/>
        <v>0.875223478766888</v>
      </c>
      <c r="F188" s="606">
        <f t="shared" si="93"/>
        <v>0.78354472837497047</v>
      </c>
    </row>
    <row r="189" spans="1:6" outlineLevel="1" x14ac:dyDescent="0.25">
      <c r="A189" s="537">
        <v>149</v>
      </c>
      <c r="B189" s="597" t="s">
        <v>5425</v>
      </c>
      <c r="C189" s="606">
        <f t="shared" ref="C189:F189" si="94">IF(C4=0,0,(C164+C82)/C4)</f>
        <v>0</v>
      </c>
      <c r="D189" s="606">
        <f t="shared" si="94"/>
        <v>0</v>
      </c>
      <c r="E189" s="606">
        <f t="shared" si="94"/>
        <v>1.0165204852615022</v>
      </c>
      <c r="F189" s="606">
        <f t="shared" si="94"/>
        <v>0.78869274631352726</v>
      </c>
    </row>
    <row r="190" spans="1:6" outlineLevel="1" x14ac:dyDescent="0.25">
      <c r="A190" s="537">
        <v>150</v>
      </c>
      <c r="B190" s="597" t="s">
        <v>5426</v>
      </c>
      <c r="C190" s="606">
        <f t="shared" ref="C190:F190" si="95">IF(C43=0,0,C36/C43)</f>
        <v>0</v>
      </c>
      <c r="D190" s="606">
        <f t="shared" si="95"/>
        <v>0</v>
      </c>
      <c r="E190" s="606">
        <f t="shared" si="95"/>
        <v>4.8979865157221187</v>
      </c>
      <c r="F190" s="606">
        <f t="shared" si="95"/>
        <v>3.9635341270544675</v>
      </c>
    </row>
    <row r="191" spans="1:6" outlineLevel="1" x14ac:dyDescent="0.25">
      <c r="A191" s="537">
        <v>151</v>
      </c>
      <c r="B191" s="597" t="s">
        <v>5427</v>
      </c>
      <c r="C191" s="606">
        <f t="shared" ref="C191:F191" si="96">IF(C4=0,0,(C58+C59+C60)/C4)</f>
        <v>0</v>
      </c>
      <c r="D191" s="606">
        <f t="shared" si="96"/>
        <v>0</v>
      </c>
      <c r="E191" s="606">
        <f t="shared" si="96"/>
        <v>2.7495986146069229</v>
      </c>
      <c r="F191" s="606">
        <f t="shared" si="96"/>
        <v>3.0497881908642559</v>
      </c>
    </row>
    <row r="192" spans="1:6" outlineLevel="1" x14ac:dyDescent="0.25">
      <c r="A192" s="537">
        <v>152</v>
      </c>
      <c r="B192" s="587" t="s">
        <v>5428</v>
      </c>
      <c r="C192" s="607"/>
      <c r="D192" s="607"/>
      <c r="E192" s="607"/>
      <c r="F192" s="607"/>
    </row>
    <row r="193" spans="1:6" outlineLevel="1" x14ac:dyDescent="0.25">
      <c r="A193" s="537">
        <v>153</v>
      </c>
      <c r="B193" s="597" t="s">
        <v>5429</v>
      </c>
      <c r="C193" s="606">
        <f t="shared" ref="C193:F193" si="97">IF(C4=0,0,C37/C4)</f>
        <v>0</v>
      </c>
      <c r="D193" s="606">
        <f t="shared" si="97"/>
        <v>0</v>
      </c>
      <c r="E193" s="606">
        <f t="shared" si="97"/>
        <v>0.79583447263685081</v>
      </c>
      <c r="F193" s="606">
        <f t="shared" si="97"/>
        <v>0.74769991428251981</v>
      </c>
    </row>
    <row r="194" spans="1:6" outlineLevel="1" x14ac:dyDescent="0.25">
      <c r="A194" s="537">
        <v>154</v>
      </c>
      <c r="B194" s="597" t="s">
        <v>5430</v>
      </c>
      <c r="C194" s="606">
        <f t="shared" ref="C194:F194" si="98">IF(C197=0,0,(C47+C51+C34)/C197)</f>
        <v>0</v>
      </c>
      <c r="D194" s="606">
        <f t="shared" si="98"/>
        <v>0</v>
      </c>
      <c r="E194" s="606">
        <f t="shared" si="98"/>
        <v>0.49378085948667255</v>
      </c>
      <c r="F194" s="606">
        <f t="shared" si="98"/>
        <v>0.65390860658812933</v>
      </c>
    </row>
    <row r="195" spans="1:6" outlineLevel="1" x14ac:dyDescent="0.25">
      <c r="A195" s="537">
        <v>155</v>
      </c>
      <c r="B195" s="597" t="s">
        <v>5431</v>
      </c>
      <c r="C195" s="608">
        <f t="shared" ref="C195:F195" si="99">IF(C198=0,0,C197/C198)</f>
        <v>0</v>
      </c>
      <c r="D195" s="608">
        <f t="shared" si="99"/>
        <v>0</v>
      </c>
      <c r="E195" s="608">
        <f t="shared" si="99"/>
        <v>0.35082539051145145</v>
      </c>
      <c r="F195" s="608">
        <f t="shared" si="99"/>
        <v>0.27142698864515835</v>
      </c>
    </row>
    <row r="196" spans="1:6" outlineLevel="1" x14ac:dyDescent="0.25">
      <c r="A196" s="537">
        <v>156</v>
      </c>
      <c r="B196" s="597" t="s">
        <v>5432</v>
      </c>
      <c r="C196" s="609" t="str">
        <f t="shared" ref="C196:F196" si="100">C149</f>
        <v/>
      </c>
      <c r="D196" s="609" t="str">
        <f t="shared" si="100"/>
        <v/>
      </c>
      <c r="E196" s="609">
        <f t="shared" si="100"/>
        <v>1.0165204852615022</v>
      </c>
      <c r="F196" s="609">
        <f t="shared" si="100"/>
        <v>0.78869274631352726</v>
      </c>
    </row>
    <row r="197" spans="1:6" outlineLevel="1" x14ac:dyDescent="0.25">
      <c r="A197" s="537">
        <v>157</v>
      </c>
      <c r="B197" s="597" t="s">
        <v>5433</v>
      </c>
      <c r="C197" s="598">
        <f t="shared" ref="C197:F197" si="101">C174</f>
        <v>0</v>
      </c>
      <c r="D197" s="598">
        <f t="shared" si="101"/>
        <v>0</v>
      </c>
      <c r="E197" s="598">
        <f t="shared" si="101"/>
        <v>412758</v>
      </c>
      <c r="F197" s="598">
        <f t="shared" si="101"/>
        <v>333175</v>
      </c>
    </row>
    <row r="198" spans="1:6" outlineLevel="1" x14ac:dyDescent="0.25">
      <c r="A198" s="537">
        <v>158</v>
      </c>
      <c r="B198" s="597" t="s">
        <v>5434</v>
      </c>
      <c r="C198" s="598">
        <f t="shared" ref="C198:F198" si="102">C58+C59+C60</f>
        <v>0</v>
      </c>
      <c r="D198" s="598">
        <f t="shared" si="102"/>
        <v>0</v>
      </c>
      <c r="E198" s="598">
        <f t="shared" si="102"/>
        <v>1176534</v>
      </c>
      <c r="F198" s="598">
        <f t="shared" si="102"/>
        <v>1227494</v>
      </c>
    </row>
    <row r="199" spans="1:6" ht="24" outlineLevel="1" x14ac:dyDescent="0.25">
      <c r="A199" s="537">
        <v>159</v>
      </c>
      <c r="B199" s="604" t="s">
        <v>5435</v>
      </c>
      <c r="C199" s="605">
        <f t="shared" ref="C199:F199" si="103">0.53*C200+0.13*C201+0.18*C202+0.16*C203</f>
        <v>0</v>
      </c>
      <c r="D199" s="605">
        <f t="shared" si="103"/>
        <v>0</v>
      </c>
      <c r="E199" s="605">
        <f t="shared" si="103"/>
        <v>14.442190132831511</v>
      </c>
      <c r="F199" s="605">
        <f t="shared" si="103"/>
        <v>5.0233844117273705</v>
      </c>
    </row>
    <row r="200" spans="1:6" outlineLevel="1" x14ac:dyDescent="0.25">
      <c r="A200" s="537">
        <v>160</v>
      </c>
      <c r="B200" s="597" t="s">
        <v>5436</v>
      </c>
      <c r="C200" s="606">
        <f t="shared" ref="C200:F200" si="104">IF((C47+C51)=0,0,C164/(C47+C51))</f>
        <v>0</v>
      </c>
      <c r="D200" s="606">
        <f t="shared" si="104"/>
        <v>0</v>
      </c>
      <c r="E200" s="606">
        <f t="shared" si="104"/>
        <v>25.453847062994917</v>
      </c>
      <c r="F200" s="606">
        <f t="shared" si="104"/>
        <v>7.7597746118451809</v>
      </c>
    </row>
    <row r="201" spans="1:6" outlineLevel="1" x14ac:dyDescent="0.25">
      <c r="A201" s="537">
        <v>161</v>
      </c>
      <c r="B201" s="597" t="s">
        <v>5437</v>
      </c>
      <c r="C201" s="606">
        <f t="shared" ref="C201:F201" si="105">IF(C43=0,0,C20/C43)</f>
        <v>0</v>
      </c>
      <c r="D201" s="606">
        <f t="shared" si="105"/>
        <v>0</v>
      </c>
      <c r="E201" s="606">
        <f t="shared" si="105"/>
        <v>3.881514634676801</v>
      </c>
      <c r="F201" s="606">
        <f t="shared" si="105"/>
        <v>3.112017095532118</v>
      </c>
    </row>
    <row r="202" spans="1:6" outlineLevel="1" x14ac:dyDescent="0.25">
      <c r="A202" s="537">
        <v>162</v>
      </c>
      <c r="B202" s="597" t="s">
        <v>5438</v>
      </c>
      <c r="C202" s="606">
        <f t="shared" ref="C202:F202" si="106">IF((C4)=0,0,(C47+C51)/C4)</f>
        <v>0</v>
      </c>
      <c r="D202" s="606">
        <f t="shared" si="106"/>
        <v>0</v>
      </c>
      <c r="E202" s="606">
        <f t="shared" si="106"/>
        <v>3.9547269995068864E-2</v>
      </c>
      <c r="F202" s="606">
        <f t="shared" si="106"/>
        <v>0.10097519162204803</v>
      </c>
    </row>
    <row r="203" spans="1:6" outlineLevel="1" x14ac:dyDescent="0.25">
      <c r="A203" s="537">
        <v>163</v>
      </c>
      <c r="B203" s="597" t="s">
        <v>5439</v>
      </c>
      <c r="C203" s="606">
        <f t="shared" ref="C203:F203" si="107">IF((C4)=0,0,(C58+C59+C60)/C4)</f>
        <v>0</v>
      </c>
      <c r="D203" s="606">
        <f t="shared" si="107"/>
        <v>0</v>
      </c>
      <c r="E203" s="606">
        <f t="shared" si="107"/>
        <v>2.7495986146069229</v>
      </c>
      <c r="F203" s="606">
        <f t="shared" si="107"/>
        <v>3.0497881908642559</v>
      </c>
    </row>
    <row r="204" spans="1:6" outlineLevel="1" x14ac:dyDescent="0.25">
      <c r="A204" s="537">
        <v>164</v>
      </c>
      <c r="B204" s="587" t="s">
        <v>5440</v>
      </c>
      <c r="C204" s="610">
        <f t="shared" ref="C204:F204" si="108">1*C205+1*C142+1*C207+1*C208+1*C209</f>
        <v>0</v>
      </c>
      <c r="D204" s="610">
        <f t="shared" si="108"/>
        <v>0</v>
      </c>
      <c r="E204" s="610">
        <f t="shared" si="108"/>
        <v>131.58980933874858</v>
      </c>
      <c r="F204" s="610">
        <f t="shared" si="108"/>
        <v>168.84860079937673</v>
      </c>
    </row>
    <row r="205" spans="1:6" outlineLevel="1" x14ac:dyDescent="0.25">
      <c r="A205" s="537">
        <v>165</v>
      </c>
      <c r="B205" s="597" t="s">
        <v>5441</v>
      </c>
      <c r="C205" s="588">
        <f t="shared" ref="C205:F205" si="109">IF((C43)=0,0,C4/C43)</f>
        <v>0</v>
      </c>
      <c r="D205" s="588">
        <f t="shared" si="109"/>
        <v>0</v>
      </c>
      <c r="E205" s="588">
        <f t="shared" si="109"/>
        <v>4.8979865157221187</v>
      </c>
      <c r="F205" s="588">
        <f t="shared" si="109"/>
        <v>3.9635341270544675</v>
      </c>
    </row>
    <row r="207" spans="1:6" outlineLevel="1" x14ac:dyDescent="0.25">
      <c r="A207" s="537">
        <v>167</v>
      </c>
      <c r="B207" s="597" t="s">
        <v>5442</v>
      </c>
      <c r="C207" s="588">
        <f t="shared" ref="C207:F207" si="110">IF((C4)=0,0,C162/C4)</f>
        <v>0</v>
      </c>
      <c r="D207" s="588">
        <f t="shared" si="110"/>
        <v>0</v>
      </c>
      <c r="E207" s="588">
        <f t="shared" si="110"/>
        <v>1.0165204852615022</v>
      </c>
      <c r="F207" s="588">
        <f t="shared" si="110"/>
        <v>0.78869274631352726</v>
      </c>
    </row>
    <row r="208" spans="1:6" outlineLevel="1" x14ac:dyDescent="0.25">
      <c r="A208" s="537">
        <v>168</v>
      </c>
      <c r="B208" s="597" t="s">
        <v>5443</v>
      </c>
      <c r="C208" s="588">
        <f t="shared" ref="C208:F208" si="111">IF((C4)=0,0,C166/C4)</f>
        <v>0</v>
      </c>
      <c r="D208" s="588">
        <f t="shared" si="111"/>
        <v>0</v>
      </c>
      <c r="E208" s="588">
        <f t="shared" si="111"/>
        <v>2.8574129513686835</v>
      </c>
      <c r="F208" s="588">
        <f t="shared" si="111"/>
        <v>3.1173956793420872</v>
      </c>
    </row>
    <row r="209" spans="1:6" outlineLevel="1" x14ac:dyDescent="0.25">
      <c r="A209" s="537">
        <v>169</v>
      </c>
      <c r="B209" s="597" t="s">
        <v>5444</v>
      </c>
      <c r="C209" s="588">
        <f t="shared" ref="C209:F209" si="112">IF((C47+C51)=0,0,C20/(C47+C51))</f>
        <v>0</v>
      </c>
      <c r="D209" s="588">
        <f t="shared" si="112"/>
        <v>0</v>
      </c>
      <c r="E209" s="588">
        <f t="shared" si="112"/>
        <v>20.038588819288499</v>
      </c>
      <c r="F209" s="588">
        <f t="shared" si="112"/>
        <v>7.7757929184813364</v>
      </c>
    </row>
    <row r="210" spans="1:6" outlineLevel="1" x14ac:dyDescent="0.25">
      <c r="A210" s="537">
        <v>170</v>
      </c>
      <c r="B210" s="597"/>
      <c r="C210" s="611"/>
      <c r="D210" s="611"/>
      <c r="E210" s="611"/>
      <c r="F210" s="611"/>
    </row>
    <row r="211" spans="1:6" outlineLevel="1" x14ac:dyDescent="0.25">
      <c r="A211" s="537">
        <v>171</v>
      </c>
      <c r="B211" s="597"/>
      <c r="C211" s="611"/>
      <c r="D211" s="611"/>
      <c r="E211" s="611"/>
      <c r="F211" s="611"/>
    </row>
    <row r="212" spans="1:6" outlineLevel="1" x14ac:dyDescent="0.25">
      <c r="A212" s="537">
        <v>172</v>
      </c>
      <c r="B212" s="597"/>
      <c r="C212" s="611"/>
      <c r="D212" s="611"/>
      <c r="E212" s="611"/>
      <c r="F212" s="611"/>
    </row>
    <row r="213" spans="1:6" outlineLevel="1" x14ac:dyDescent="0.25">
      <c r="A213" s="537">
        <v>173</v>
      </c>
      <c r="B213" s="597"/>
      <c r="C213" s="611"/>
      <c r="D213" s="611"/>
      <c r="E213" s="611"/>
      <c r="F213" s="611"/>
    </row>
    <row r="214" spans="1:6" outlineLevel="1" x14ac:dyDescent="0.25">
      <c r="A214" s="537">
        <v>174</v>
      </c>
      <c r="B214" s="597"/>
      <c r="C214" s="611"/>
      <c r="D214" s="611"/>
      <c r="E214" s="611"/>
      <c r="F214" s="611"/>
    </row>
    <row r="215" spans="1:6" ht="15.75" outlineLevel="1" thickBot="1" x14ac:dyDescent="0.3">
      <c r="A215" s="537">
        <v>175</v>
      </c>
      <c r="B215" s="612"/>
      <c r="C215" s="613"/>
      <c r="D215" s="613"/>
      <c r="E215" s="613"/>
      <c r="F215" s="613"/>
    </row>
    <row r="216" spans="1:6" ht="15.75" outlineLevel="1" thickTop="1" x14ac:dyDescent="0.25"/>
    <row r="217" spans="1:6" ht="15.75" thickBot="1" x14ac:dyDescent="0.3">
      <c r="A217" s="595" t="s">
        <v>5445</v>
      </c>
    </row>
    <row r="218" spans="1:6" ht="15.75" outlineLevel="1" thickTop="1" x14ac:dyDescent="0.25">
      <c r="A218" s="515" t="s">
        <v>5252</v>
      </c>
      <c r="B218" s="516" t="s">
        <v>5253</v>
      </c>
      <c r="C218" s="517">
        <f t="shared" ref="C218:F218" si="113">C3</f>
        <v>1</v>
      </c>
      <c r="D218" s="517">
        <f t="shared" si="113"/>
        <v>2</v>
      </c>
      <c r="E218" s="517">
        <f t="shared" si="113"/>
        <v>3</v>
      </c>
      <c r="F218" s="517">
        <f t="shared" si="113"/>
        <v>4</v>
      </c>
    </row>
    <row r="219" spans="1:6" outlineLevel="1" x14ac:dyDescent="0.25">
      <c r="A219" s="537">
        <f>A215+1</f>
        <v>176</v>
      </c>
      <c r="B219" s="540" t="s">
        <v>5446</v>
      </c>
      <c r="C219" s="614">
        <f t="shared" ref="C219:F219" si="114">C162*(1-C172)-C221*C164</f>
        <v>0</v>
      </c>
      <c r="D219" s="614">
        <f t="shared" si="114"/>
        <v>0</v>
      </c>
      <c r="E219" s="614">
        <f t="shared" si="114"/>
        <v>-1028026.8532780274</v>
      </c>
      <c r="F219" s="614">
        <f t="shared" si="114"/>
        <v>-896191.98001396947</v>
      </c>
    </row>
    <row r="220" spans="1:6" outlineLevel="1" x14ac:dyDescent="0.25">
      <c r="A220" s="537">
        <f t="shared" ref="A220:A226" si="115">A219+1</f>
        <v>177</v>
      </c>
      <c r="B220" s="538" t="s">
        <v>5447</v>
      </c>
      <c r="C220" s="589">
        <v>0.1</v>
      </c>
      <c r="D220" s="589">
        <v>1.1000000000000001</v>
      </c>
      <c r="E220" s="589">
        <v>2.1</v>
      </c>
      <c r="F220" s="589">
        <v>3.1</v>
      </c>
    </row>
    <row r="221" spans="1:6" outlineLevel="1" x14ac:dyDescent="0.25">
      <c r="A221" s="537">
        <f t="shared" si="115"/>
        <v>178</v>
      </c>
      <c r="B221" s="542" t="s">
        <v>5448</v>
      </c>
      <c r="C221" s="589">
        <f t="shared" ref="C221:F221" si="116">C222+C223</f>
        <v>0</v>
      </c>
      <c r="D221" s="589">
        <f t="shared" si="116"/>
        <v>0</v>
      </c>
      <c r="E221" s="589">
        <f t="shared" si="116"/>
        <v>1.1648198019130951</v>
      </c>
      <c r="F221" s="589">
        <f t="shared" si="116"/>
        <v>0.61724100649713654</v>
      </c>
    </row>
    <row r="222" spans="1:6" outlineLevel="1" x14ac:dyDescent="0.25">
      <c r="A222" s="537">
        <f t="shared" si="115"/>
        <v>179</v>
      </c>
      <c r="B222" s="542" t="s">
        <v>5449</v>
      </c>
      <c r="C222" s="589">
        <f t="shared" ref="C222:F222" si="117">IF(C36=0,0,C220*C37/C36)</f>
        <v>0</v>
      </c>
      <c r="D222" s="589">
        <f t="shared" si="117"/>
        <v>0</v>
      </c>
      <c r="E222" s="589">
        <f t="shared" si="117"/>
        <v>1.6712523925373868</v>
      </c>
      <c r="F222" s="589">
        <f t="shared" si="117"/>
        <v>2.3178697342758117</v>
      </c>
    </row>
    <row r="223" spans="1:6" outlineLevel="1" x14ac:dyDescent="0.25">
      <c r="A223" s="537">
        <f t="shared" si="115"/>
        <v>180</v>
      </c>
      <c r="B223" s="542" t="s">
        <v>5450</v>
      </c>
      <c r="C223" s="589">
        <f t="shared" ref="C223:F223" si="118">IF(C36=0,0,(1-C172)*C224*C43/C36)</f>
        <v>0</v>
      </c>
      <c r="D223" s="589">
        <f t="shared" si="118"/>
        <v>0</v>
      </c>
      <c r="E223" s="589">
        <f t="shared" si="118"/>
        <v>-0.50643259062429158</v>
      </c>
      <c r="F223" s="589">
        <f t="shared" si="118"/>
        <v>-1.7006287277786751</v>
      </c>
    </row>
    <row r="224" spans="1:6" outlineLevel="1" x14ac:dyDescent="0.25">
      <c r="A224" s="537">
        <f t="shared" si="115"/>
        <v>181</v>
      </c>
      <c r="B224" s="542" t="s">
        <v>5451</v>
      </c>
      <c r="C224" s="589">
        <v>0.05</v>
      </c>
      <c r="D224" s="589">
        <v>1.05</v>
      </c>
      <c r="E224" s="589">
        <v>2.0499999999999998</v>
      </c>
      <c r="F224" s="589">
        <v>3.05</v>
      </c>
    </row>
    <row r="225" spans="1:6" outlineLevel="1" x14ac:dyDescent="0.25">
      <c r="A225" s="537">
        <f t="shared" si="115"/>
        <v>182</v>
      </c>
      <c r="B225" s="542"/>
      <c r="C225" s="546"/>
      <c r="D225" s="546"/>
      <c r="E225" s="546"/>
      <c r="F225" s="546"/>
    </row>
    <row r="226" spans="1:6" ht="15.75" outlineLevel="1" thickBot="1" x14ac:dyDescent="0.3">
      <c r="A226" s="569">
        <f t="shared" si="115"/>
        <v>183</v>
      </c>
      <c r="B226" s="612"/>
      <c r="C226" s="613"/>
      <c r="D226" s="613"/>
      <c r="E226" s="613"/>
      <c r="F226" s="613"/>
    </row>
    <row r="227" spans="1:6" ht="15.75" outlineLevel="1" thickTop="1" x14ac:dyDescent="0.25"/>
    <row r="228" spans="1:6" ht="15.75" thickBot="1" x14ac:dyDescent="0.3">
      <c r="A228" s="595" t="s">
        <v>5452</v>
      </c>
    </row>
    <row r="229" spans="1:6" ht="15.75" outlineLevel="1" thickTop="1" x14ac:dyDescent="0.25">
      <c r="A229" s="515" t="s">
        <v>5252</v>
      </c>
      <c r="B229" s="516" t="s">
        <v>5453</v>
      </c>
      <c r="C229" s="517">
        <f t="shared" ref="C229:F229" si="119">C3</f>
        <v>1</v>
      </c>
      <c r="D229" s="517">
        <f t="shared" si="119"/>
        <v>2</v>
      </c>
      <c r="E229" s="517">
        <f t="shared" si="119"/>
        <v>3</v>
      </c>
      <c r="F229" s="517">
        <f t="shared" si="119"/>
        <v>4</v>
      </c>
    </row>
    <row r="230" spans="1:6" outlineLevel="1" x14ac:dyDescent="0.25">
      <c r="A230" s="537">
        <v>1</v>
      </c>
      <c r="B230" s="538" t="s">
        <v>5405</v>
      </c>
      <c r="C230" s="615">
        <f t="shared" ref="C230:F230" si="120">C89+C88+C82</f>
        <v>0</v>
      </c>
      <c r="D230" s="615">
        <f t="shared" si="120"/>
        <v>0</v>
      </c>
      <c r="E230" s="615">
        <f t="shared" si="120"/>
        <v>434962</v>
      </c>
      <c r="F230" s="615">
        <f t="shared" si="120"/>
        <v>317437</v>
      </c>
    </row>
    <row r="231" spans="1:6" outlineLevel="1" x14ac:dyDescent="0.25">
      <c r="A231" s="537">
        <f t="shared" ref="A231:A238" si="121">A230+1</f>
        <v>2</v>
      </c>
      <c r="B231" s="542" t="s">
        <v>1901</v>
      </c>
      <c r="C231" s="582">
        <f t="shared" ref="C231:F231" si="122">SUM(C251)</f>
        <v>0.21</v>
      </c>
      <c r="D231" s="582">
        <f t="shared" si="122"/>
        <v>0.21</v>
      </c>
      <c r="E231" s="582">
        <f t="shared" si="122"/>
        <v>0.21</v>
      </c>
      <c r="F231" s="582">
        <f t="shared" si="122"/>
        <v>0.21</v>
      </c>
    </row>
    <row r="232" spans="1:6" outlineLevel="1" x14ac:dyDescent="0.25">
      <c r="A232" s="537">
        <f t="shared" si="121"/>
        <v>3</v>
      </c>
      <c r="B232" s="542" t="s">
        <v>5454</v>
      </c>
      <c r="C232" s="616">
        <f t="shared" ref="C232:F232" si="123">C230*(1-C231)</f>
        <v>0</v>
      </c>
      <c r="D232" s="616">
        <f t="shared" si="123"/>
        <v>0</v>
      </c>
      <c r="E232" s="616">
        <f t="shared" si="123"/>
        <v>343619.98000000004</v>
      </c>
      <c r="F232" s="616">
        <f t="shared" si="123"/>
        <v>250775.23</v>
      </c>
    </row>
    <row r="233" spans="1:6" outlineLevel="1" x14ac:dyDescent="0.25">
      <c r="A233" s="537">
        <f t="shared" si="121"/>
        <v>4</v>
      </c>
      <c r="B233" s="542" t="s">
        <v>5307</v>
      </c>
      <c r="C233" s="616">
        <f t="shared" ref="C233:F233" si="124">C72</f>
        <v>0</v>
      </c>
      <c r="D233" s="616">
        <f t="shared" si="124"/>
        <v>0</v>
      </c>
      <c r="E233" s="616">
        <f t="shared" si="124"/>
        <v>38256</v>
      </c>
      <c r="F233" s="617">
        <f t="shared" si="124"/>
        <v>17810</v>
      </c>
    </row>
    <row r="234" spans="1:6" outlineLevel="1" x14ac:dyDescent="0.25">
      <c r="A234" s="537">
        <f t="shared" si="121"/>
        <v>5</v>
      </c>
      <c r="B234" s="542" t="s">
        <v>5455</v>
      </c>
      <c r="C234" s="616"/>
      <c r="D234" s="616">
        <f t="shared" ref="D234:F234" si="125">IF((D11-C11+D233-C233)&gt;0,(D11-C11+D233-C233),0)</f>
        <v>0</v>
      </c>
      <c r="E234" s="616">
        <f t="shared" si="125"/>
        <v>126927</v>
      </c>
      <c r="F234" s="617">
        <f t="shared" si="125"/>
        <v>0</v>
      </c>
    </row>
    <row r="235" spans="1:6" outlineLevel="1" x14ac:dyDescent="0.25">
      <c r="A235" s="537">
        <f t="shared" si="121"/>
        <v>6</v>
      </c>
      <c r="B235" s="542" t="s">
        <v>5412</v>
      </c>
      <c r="C235" s="616">
        <f t="shared" ref="C235:F235" si="126">C232+C233</f>
        <v>0</v>
      </c>
      <c r="D235" s="616">
        <f t="shared" si="126"/>
        <v>0</v>
      </c>
      <c r="E235" s="616">
        <f t="shared" si="126"/>
        <v>381875.98000000004</v>
      </c>
      <c r="F235" s="617">
        <f t="shared" si="126"/>
        <v>268585.23</v>
      </c>
    </row>
    <row r="236" spans="1:6" outlineLevel="1" x14ac:dyDescent="0.25">
      <c r="A236" s="537">
        <f t="shared" si="121"/>
        <v>7</v>
      </c>
      <c r="B236" s="542" t="s">
        <v>5456</v>
      </c>
      <c r="C236" s="616"/>
      <c r="D236" s="616"/>
      <c r="E236" s="616"/>
      <c r="F236" s="617">
        <f t="shared" ref="F236" si="127">IF(F230=0,0,NPV(AVERAGE(C237:F237),C235:F235)-SUM(C234:F234))</f>
        <v>61020.706169472425</v>
      </c>
    </row>
    <row r="237" spans="1:6" outlineLevel="1" x14ac:dyDescent="0.25">
      <c r="A237" s="537">
        <f t="shared" si="121"/>
        <v>8</v>
      </c>
      <c r="B237" s="542" t="s">
        <v>5457</v>
      </c>
      <c r="C237" s="582">
        <f t="shared" ref="C237:F237" si="128">C221</f>
        <v>0</v>
      </c>
      <c r="D237" s="582">
        <f t="shared" si="128"/>
        <v>0</v>
      </c>
      <c r="E237" s="582">
        <f t="shared" si="128"/>
        <v>1.1648198019130951</v>
      </c>
      <c r="F237" s="618">
        <f t="shared" si="128"/>
        <v>0.61724100649713654</v>
      </c>
    </row>
    <row r="238" spans="1:6" outlineLevel="1" x14ac:dyDescent="0.25">
      <c r="A238" s="537">
        <f t="shared" si="121"/>
        <v>9</v>
      </c>
      <c r="B238" s="542" t="s">
        <v>5458</v>
      </c>
      <c r="C238" s="589">
        <f t="shared" ref="C238:F238" si="129">SUM(C252)</f>
        <v>2E-3</v>
      </c>
      <c r="D238" s="589">
        <f t="shared" si="129"/>
        <v>2E-3</v>
      </c>
      <c r="E238" s="589">
        <f t="shared" si="129"/>
        <v>2E-3</v>
      </c>
      <c r="F238" s="589">
        <f t="shared" si="129"/>
        <v>2E-3</v>
      </c>
    </row>
    <row r="239" spans="1:6" outlineLevel="1" x14ac:dyDescent="0.25">
      <c r="A239" s="537">
        <f>A235+1</f>
        <v>7</v>
      </c>
      <c r="B239" s="597" t="s">
        <v>5459</v>
      </c>
      <c r="C239" s="619"/>
      <c r="D239" s="619"/>
      <c r="E239" s="619"/>
      <c r="F239" s="544">
        <f t="shared" ref="F239" si="130">IF((F237-F238)=0,0,F235/(F237-F238))</f>
        <v>436552.8746680672</v>
      </c>
    </row>
    <row r="240" spans="1:6" outlineLevel="1" x14ac:dyDescent="0.25">
      <c r="A240" s="596">
        <f>A239+1</f>
        <v>8</v>
      </c>
      <c r="B240" s="597" t="s">
        <v>5460</v>
      </c>
      <c r="C240" s="620"/>
      <c r="D240" s="620"/>
      <c r="E240" s="620"/>
      <c r="F240" s="598">
        <f t="shared" ref="F240" si="131">IF((1+F237)=0,0,F239/(1+F237)^4)</f>
        <v>63817.218822489194</v>
      </c>
    </row>
    <row r="241" spans="1:6" outlineLevel="1" x14ac:dyDescent="0.25">
      <c r="A241" s="621">
        <f>A240+1</f>
        <v>9</v>
      </c>
      <c r="B241" s="587" t="s">
        <v>5461</v>
      </c>
      <c r="C241" s="622"/>
      <c r="D241" s="622"/>
      <c r="E241" s="622"/>
      <c r="F241" s="611">
        <f t="shared" ref="F241" si="132">F236+F240</f>
        <v>124837.92499196163</v>
      </c>
    </row>
    <row r="242" spans="1:6" outlineLevel="1" x14ac:dyDescent="0.25">
      <c r="A242" s="596">
        <f>A241+1</f>
        <v>10</v>
      </c>
      <c r="B242" s="597" t="s">
        <v>5462</v>
      </c>
      <c r="C242" s="620"/>
      <c r="D242" s="620"/>
      <c r="E242" s="620"/>
      <c r="F242" s="598">
        <f t="shared" ref="F242" si="133">F43</f>
        <v>101547</v>
      </c>
    </row>
    <row r="243" spans="1:6" ht="15.75" outlineLevel="1" thickBot="1" x14ac:dyDescent="0.3">
      <c r="A243" s="623">
        <f>A242+1</f>
        <v>11</v>
      </c>
      <c r="B243" s="552" t="s">
        <v>5463</v>
      </c>
      <c r="C243" s="624"/>
      <c r="D243" s="624"/>
      <c r="E243" s="624"/>
      <c r="F243" s="601">
        <f t="shared" ref="F243" si="134">F241-F242</f>
        <v>23290.924991961627</v>
      </c>
    </row>
    <row r="244" spans="1:6" ht="15.75" outlineLevel="1" thickTop="1" x14ac:dyDescent="0.25">
      <c r="A244" s="625" t="s">
        <v>5464</v>
      </c>
    </row>
    <row r="245" spans="1:6" ht="15.75" outlineLevel="1" thickBot="1" x14ac:dyDescent="0.3"/>
    <row r="246" spans="1:6" ht="15.75" thickTop="1" x14ac:dyDescent="0.25">
      <c r="B246" s="626" t="s">
        <v>5253</v>
      </c>
      <c r="C246" s="627">
        <f t="shared" ref="C246:F246" si="135">SUM(C1)</f>
        <v>2017</v>
      </c>
      <c r="D246" s="627">
        <f t="shared" si="135"/>
        <v>2016</v>
      </c>
      <c r="E246" s="627">
        <f t="shared" si="135"/>
        <v>2015</v>
      </c>
      <c r="F246" s="627">
        <f t="shared" si="135"/>
        <v>2014</v>
      </c>
    </row>
    <row r="247" spans="1:6" x14ac:dyDescent="0.25">
      <c r="B247" s="628"/>
      <c r="C247" s="629"/>
      <c r="D247" s="629"/>
      <c r="E247" s="629"/>
      <c r="F247" s="629"/>
    </row>
    <row r="248" spans="1:6" x14ac:dyDescent="0.25">
      <c r="B248" s="630" t="s">
        <v>5371</v>
      </c>
      <c r="C248" s="631">
        <v>360</v>
      </c>
      <c r="D248" s="631">
        <v>360</v>
      </c>
      <c r="E248" s="631">
        <v>360</v>
      </c>
      <c r="F248" s="631">
        <v>360</v>
      </c>
    </row>
    <row r="249" spans="1:6" x14ac:dyDescent="0.25">
      <c r="B249" s="632" t="s">
        <v>5372</v>
      </c>
      <c r="C249" s="631">
        <v>360</v>
      </c>
      <c r="D249" s="631">
        <v>360</v>
      </c>
      <c r="E249" s="631">
        <v>360</v>
      </c>
      <c r="F249" s="631">
        <v>360</v>
      </c>
    </row>
    <row r="250" spans="1:6" x14ac:dyDescent="0.25">
      <c r="B250" s="630" t="s">
        <v>5373</v>
      </c>
      <c r="C250" s="631">
        <v>360</v>
      </c>
      <c r="D250" s="631">
        <v>360</v>
      </c>
      <c r="E250" s="631">
        <v>360</v>
      </c>
      <c r="F250" s="631">
        <v>360</v>
      </c>
    </row>
    <row r="251" spans="1:6" x14ac:dyDescent="0.25">
      <c r="B251" s="526" t="s">
        <v>1901</v>
      </c>
      <c r="C251" s="633">
        <v>0.21</v>
      </c>
      <c r="D251" s="633">
        <v>0.21</v>
      </c>
      <c r="E251" s="633">
        <v>0.21</v>
      </c>
      <c r="F251" s="633">
        <v>0.21</v>
      </c>
    </row>
    <row r="252" spans="1:6" x14ac:dyDescent="0.25">
      <c r="B252" s="526" t="s">
        <v>5458</v>
      </c>
      <c r="C252" s="633">
        <v>2E-3</v>
      </c>
      <c r="D252" s="633">
        <v>2E-3</v>
      </c>
      <c r="E252" s="633">
        <v>2E-3</v>
      </c>
      <c r="F252" s="633">
        <v>2E-3</v>
      </c>
    </row>
  </sheetData>
  <sheetProtection algorithmName="SHA-512" hashValue="RkoLRNZJN9jvBdra1nJb9my+ZoQQUCTX5f8ybZDZKOmh1++XxDXpUZrYMOvWMv3QR30RY/4QsCfJdNif2u6Stw==" saltValue="bPPeK85HowaGqRxfPbcM8w==" spinCount="100000" sheet="1" objects="1" scenarios="1"/>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IU425"/>
  <sheetViews>
    <sheetView topLeftCell="A2" workbookViewId="0"/>
  </sheetViews>
  <sheetFormatPr defaultColWidth="9.140625" defaultRowHeight="10.5" outlineLevelRow="2" x14ac:dyDescent="0.15"/>
  <cols>
    <col min="1" max="1" width="6.140625" style="314" customWidth="1"/>
    <col min="2" max="2" width="7.7109375" style="315" hidden="1" customWidth="1"/>
    <col min="3" max="3" width="67.85546875" style="315" bestFit="1" customWidth="1"/>
    <col min="4" max="4" width="10.42578125" style="338" bestFit="1" customWidth="1"/>
    <col min="5" max="6" width="10.85546875" style="338" bestFit="1" customWidth="1"/>
    <col min="7" max="7" width="10.42578125" style="339" bestFit="1" customWidth="1"/>
    <col min="8" max="10" width="18.7109375" style="315" customWidth="1"/>
    <col min="11" max="11" width="18.7109375" style="378" customWidth="1"/>
    <col min="12" max="12" width="15.140625" style="315" customWidth="1"/>
    <col min="13" max="13" width="8.85546875" style="315" customWidth="1"/>
    <col min="14" max="16384" width="9.140625" style="315"/>
  </cols>
  <sheetData>
    <row r="1" spans="1:12" ht="23.25" hidden="1" customHeight="1" x14ac:dyDescent="0.15">
      <c r="C1" s="1285" t="s">
        <v>2365</v>
      </c>
      <c r="D1" s="1286"/>
      <c r="E1" s="1286"/>
      <c r="F1" s="1286"/>
      <c r="G1" s="1286"/>
      <c r="H1" s="1286"/>
      <c r="I1" s="1286"/>
      <c r="J1" s="1286"/>
      <c r="K1" s="1286"/>
    </row>
    <row r="2" spans="1:12" ht="24.75" customHeight="1" thickBot="1" x14ac:dyDescent="0.25">
      <c r="A2" s="316" t="s">
        <v>129</v>
      </c>
      <c r="B2" s="317" t="s">
        <v>129</v>
      </c>
      <c r="C2" s="317" t="s">
        <v>130</v>
      </c>
      <c r="D2" s="318" t="s">
        <v>2366</v>
      </c>
      <c r="E2" s="318" t="s">
        <v>28</v>
      </c>
      <c r="F2" s="318" t="s">
        <v>29</v>
      </c>
      <c r="G2" s="319" t="s">
        <v>30</v>
      </c>
      <c r="H2" s="318" t="s">
        <v>2366</v>
      </c>
      <c r="I2" s="318" t="s">
        <v>28</v>
      </c>
      <c r="J2" s="318" t="s">
        <v>29</v>
      </c>
      <c r="K2" s="320" t="s">
        <v>30</v>
      </c>
    </row>
    <row r="3" spans="1:12" ht="12" hidden="1" thickBot="1" x14ac:dyDescent="0.25">
      <c r="A3" s="321"/>
      <c r="B3" s="317"/>
      <c r="C3" s="317"/>
      <c r="D3" s="1287" t="s">
        <v>2367</v>
      </c>
      <c r="E3" s="1287"/>
      <c r="F3" s="1287"/>
      <c r="G3" s="1287"/>
      <c r="H3" s="1287" t="s">
        <v>2368</v>
      </c>
      <c r="I3" s="1287"/>
      <c r="J3" s="1287"/>
      <c r="K3" s="1287"/>
    </row>
    <row r="4" spans="1:12" ht="12" thickBot="1" x14ac:dyDescent="0.25">
      <c r="A4" s="322">
        <v>0</v>
      </c>
      <c r="B4" s="317"/>
      <c r="C4" s="323" t="s">
        <v>31</v>
      </c>
      <c r="D4" s="324">
        <f t="shared" ref="D4:K4" si="0">SUM(D5+D15+D25+D29+D35+D41+D50+D60+D70)</f>
        <v>0</v>
      </c>
      <c r="E4" s="324">
        <f t="shared" si="0"/>
        <v>0</v>
      </c>
      <c r="F4" s="324">
        <f t="shared" si="0"/>
        <v>0</v>
      </c>
      <c r="G4" s="325">
        <f t="shared" si="0"/>
        <v>0</v>
      </c>
      <c r="H4" s="324">
        <f t="shared" si="0"/>
        <v>0</v>
      </c>
      <c r="I4" s="324">
        <f t="shared" si="0"/>
        <v>0</v>
      </c>
      <c r="J4" s="324">
        <f t="shared" si="0"/>
        <v>0</v>
      </c>
      <c r="K4" s="326">
        <f t="shared" si="0"/>
        <v>0</v>
      </c>
    </row>
    <row r="5" spans="1:12" x14ac:dyDescent="0.15">
      <c r="A5" s="327" t="s">
        <v>2041</v>
      </c>
      <c r="B5" s="328"/>
      <c r="C5" s="329" t="s">
        <v>1436</v>
      </c>
      <c r="D5" s="330">
        <f t="shared" ref="D5:K5" si="1">SUM(D6:D14)</f>
        <v>0</v>
      </c>
      <c r="E5" s="330">
        <f t="shared" si="1"/>
        <v>0</v>
      </c>
      <c r="F5" s="330">
        <f t="shared" si="1"/>
        <v>0</v>
      </c>
      <c r="G5" s="331">
        <f t="shared" si="1"/>
        <v>0</v>
      </c>
      <c r="H5" s="330">
        <f t="shared" si="1"/>
        <v>0</v>
      </c>
      <c r="I5" s="330">
        <f t="shared" si="1"/>
        <v>0</v>
      </c>
      <c r="J5" s="330">
        <f t="shared" si="1"/>
        <v>0</v>
      </c>
      <c r="K5" s="332">
        <f t="shared" si="1"/>
        <v>0</v>
      </c>
    </row>
    <row r="6" spans="1:12" outlineLevel="1" x14ac:dyDescent="0.15">
      <c r="A6" s="333" t="str">
        <f t="shared" ref="A6:A11" si="2">LEFT(B6,3)</f>
        <v>010</v>
      </c>
      <c r="B6" s="317" t="s">
        <v>2369</v>
      </c>
      <c r="C6" s="334" t="s">
        <v>2370</v>
      </c>
      <c r="D6" s="335">
        <f>IF(VLOOKUP($A6,'hk2017'!$A:$G,1)=$A6,VLOOKUP($A6,'hk2017'!$A:$G,4),0)</f>
        <v>0</v>
      </c>
      <c r="E6" s="335">
        <f>IF(VLOOKUP($A6,'hk2017'!$A:$G,1)=$A6,VLOOKUP($A6,'hk2017'!$A:$G,6),0)</f>
        <v>0</v>
      </c>
      <c r="F6" s="335">
        <f>IF(VLOOKUP($A6,'hk2017'!$A:$H,1)=$A6,VLOOKUP($A6,'hk2017'!$A:$H,7),0)</f>
        <v>0</v>
      </c>
      <c r="G6" s="336">
        <f t="shared" ref="G6:G13" si="3">SUM(D6+E6-F6)</f>
        <v>0</v>
      </c>
      <c r="H6" s="335">
        <f>IF(VLOOKUP($A6,'hk2016'!$A:$G,1)=$A6,VLOOKUP($A6,'hk2016'!$A:$G,5),0)</f>
        <v>0</v>
      </c>
      <c r="I6" s="335">
        <f>IF(VLOOKUP($A6,'hk2016'!$A:$G,1)=$A6,VLOOKUP($A6,'hk2016'!$A:$G,6),0)</f>
        <v>0</v>
      </c>
      <c r="J6" s="335">
        <f>IF(VLOOKUP($A6,'hk2016'!$A:$H,1)=$A6,VLOOKUP($A6,'hk2016'!$A:$H,7),0)</f>
        <v>0</v>
      </c>
      <c r="K6" s="337">
        <f t="shared" ref="K6:K13" si="4">SUM(H6+I6-J6)</f>
        <v>0</v>
      </c>
    </row>
    <row r="7" spans="1:12" outlineLevel="1" x14ac:dyDescent="0.15">
      <c r="A7" s="333" t="str">
        <f t="shared" si="2"/>
        <v>011</v>
      </c>
      <c r="B7" s="317" t="s">
        <v>2371</v>
      </c>
      <c r="C7" s="317" t="s">
        <v>2372</v>
      </c>
      <c r="D7" s="338">
        <f>IF(VLOOKUP($A7,'hk2017'!$A:$G,1)=$A7,VLOOKUP($A7,'hk2017'!$A:$G,6),0)</f>
        <v>0</v>
      </c>
      <c r="E7" s="338">
        <f>IF(VLOOKUP($A7,'hk2017'!$A:$G,1)=$A7,VLOOKUP($A7,'hk2017'!$A:$G,7),0)</f>
        <v>0</v>
      </c>
      <c r="F7" s="338">
        <f>IF(VLOOKUP($A7,'hk2017'!$A:$H,1)=$A7,VLOOKUP($A7,'hk2017'!$A:$H,8),0)</f>
        <v>0</v>
      </c>
      <c r="G7" s="339">
        <f t="shared" si="3"/>
        <v>0</v>
      </c>
      <c r="H7" s="338">
        <f>IF(VLOOKUP($A7,'hk2016'!$A:$G,1)=$A7,VLOOKUP($A7,'hk2016'!$A:$G,6),0)</f>
        <v>0</v>
      </c>
      <c r="I7" s="338">
        <f>IF(VLOOKUP($A7,'hk2016'!$A:$G,1)=$A7,VLOOKUP($A7,'hk2016'!$A:$G,7),0)</f>
        <v>0</v>
      </c>
      <c r="J7" s="338">
        <f>IF(VLOOKUP($A7,'hk2016'!$A:$H,1)=$A7,VLOOKUP($A7,'hk2016'!$A:$H,8),0)</f>
        <v>0</v>
      </c>
      <c r="K7" s="340">
        <f t="shared" si="4"/>
        <v>0</v>
      </c>
    </row>
    <row r="8" spans="1:12" outlineLevel="1" x14ac:dyDescent="0.15">
      <c r="A8" s="333" t="str">
        <f t="shared" si="2"/>
        <v>012</v>
      </c>
      <c r="B8" s="317" t="s">
        <v>2373</v>
      </c>
      <c r="C8" s="317" t="s">
        <v>2374</v>
      </c>
      <c r="D8" s="338">
        <f>IF(VLOOKUP($A8,'hk2017'!$A:$G,1)=$A8,VLOOKUP($A8,'hk2017'!$A:$G,6),0)</f>
        <v>0</v>
      </c>
      <c r="E8" s="338">
        <f>IF(VLOOKUP($A8,'hk2017'!$A:$G,1)=$A8,VLOOKUP($A8,'hk2017'!$A:$G,7),0)</f>
        <v>0</v>
      </c>
      <c r="F8" s="338">
        <f>IF(VLOOKUP($A8,'hk2017'!$A:$H,1)=$A8,VLOOKUP($A8,'hk2017'!$A:$H,8),0)</f>
        <v>0</v>
      </c>
      <c r="G8" s="339">
        <f t="shared" si="3"/>
        <v>0</v>
      </c>
      <c r="H8" s="338">
        <f>IF(VLOOKUP($A8,'hk2016'!$A:$G,1)=$A8,VLOOKUP($A8,'hk2016'!$A:$G,6),0)</f>
        <v>0</v>
      </c>
      <c r="I8" s="338">
        <f>IF(VLOOKUP($A8,'hk2016'!$A:$G,1)=$A8,VLOOKUP($A8,'hk2016'!$A:$G,7),0)</f>
        <v>0</v>
      </c>
      <c r="J8" s="338">
        <f>IF(VLOOKUP($A8,'hk2016'!$A:$H,1)=$A8,VLOOKUP($A8,'hk2016'!$A:$H,8),0)</f>
        <v>0</v>
      </c>
      <c r="K8" s="340">
        <f t="shared" si="4"/>
        <v>0</v>
      </c>
    </row>
    <row r="9" spans="1:12" outlineLevel="1" x14ac:dyDescent="0.15">
      <c r="A9" s="333" t="str">
        <f t="shared" si="2"/>
        <v>013</v>
      </c>
      <c r="B9" s="317" t="s">
        <v>2375</v>
      </c>
      <c r="C9" s="317" t="s">
        <v>1325</v>
      </c>
      <c r="D9" s="338">
        <f>IF(VLOOKUP($A9,'hk2017'!$A:$G,1)=$A9,VLOOKUP($A9,'hk2017'!$A:$G,6),0)</f>
        <v>0</v>
      </c>
      <c r="E9" s="338">
        <f>IF(VLOOKUP($A9,'hk2017'!$A:$G,1)=$A9,VLOOKUP($A9,'hk2017'!$A:$G,7),0)</f>
        <v>0</v>
      </c>
      <c r="F9" s="338">
        <f>IF(VLOOKUP($A9,'hk2017'!$A:$H,1)=$A9,VLOOKUP($A9,'hk2017'!$A:$H,8),0)</f>
        <v>0</v>
      </c>
      <c r="G9" s="339">
        <f t="shared" si="3"/>
        <v>0</v>
      </c>
      <c r="H9" s="338">
        <f>IF(VLOOKUP($A9,'hk2016'!$A:$G,1)=$A9,VLOOKUP($A9,'hk2016'!$A:$G,6),0)</f>
        <v>0</v>
      </c>
      <c r="I9" s="338">
        <f>IF(VLOOKUP($A9,'hk2016'!$A:$G,1)=$A9,VLOOKUP($A9,'hk2016'!$A:$G,7),0)</f>
        <v>0</v>
      </c>
      <c r="J9" s="338">
        <f>IF(VLOOKUP($A9,'hk2016'!$A:$H,1)=$A9,VLOOKUP($A9,'hk2016'!$A:$H,8),0)</f>
        <v>0</v>
      </c>
      <c r="K9" s="340">
        <f t="shared" si="4"/>
        <v>0</v>
      </c>
    </row>
    <row r="10" spans="1:12" outlineLevel="1" x14ac:dyDescent="0.15">
      <c r="A10" s="333" t="str">
        <f t="shared" si="2"/>
        <v>014</v>
      </c>
      <c r="B10" s="317" t="s">
        <v>2376</v>
      </c>
      <c r="C10" s="317" t="s">
        <v>2377</v>
      </c>
      <c r="D10" s="338">
        <f>IF(VLOOKUP($A10,'hk2017'!$A:$G,1)=$A10,VLOOKUP($A10,'hk2017'!$A:$G,6),0)</f>
        <v>0</v>
      </c>
      <c r="E10" s="338">
        <f>IF(VLOOKUP($A10,'hk2017'!$A:$G,1)=$A10,VLOOKUP($A10,'hk2017'!$A:$G,7),0)</f>
        <v>0</v>
      </c>
      <c r="F10" s="338">
        <f>IF(VLOOKUP($A10,'hk2017'!$A:$H,1)=$A10,VLOOKUP($A10,'hk2017'!$A:$H,8),0)</f>
        <v>0</v>
      </c>
      <c r="G10" s="339">
        <f t="shared" si="3"/>
        <v>0</v>
      </c>
      <c r="H10" s="338">
        <f>IF(VLOOKUP($A10,'hk2016'!$A:$G,1)=$A10,VLOOKUP($A10,'hk2016'!$A:$G,6),0)</f>
        <v>0</v>
      </c>
      <c r="I10" s="338">
        <f>IF(VLOOKUP($A10,'hk2016'!$A:$G,1)=$A10,VLOOKUP($A10,'hk2016'!$A:$G,7),0)</f>
        <v>0</v>
      </c>
      <c r="J10" s="338">
        <f>IF(VLOOKUP($A10,'hk2016'!$A:$H,1)=$A10,VLOOKUP($A10,'hk2016'!$A:$H,8),0)</f>
        <v>0</v>
      </c>
      <c r="K10" s="340">
        <f t="shared" si="4"/>
        <v>0</v>
      </c>
    </row>
    <row r="11" spans="1:12" outlineLevel="1" x14ac:dyDescent="0.15">
      <c r="A11" s="333" t="str">
        <f t="shared" si="2"/>
        <v>015</v>
      </c>
      <c r="B11" s="317" t="s">
        <v>2378</v>
      </c>
      <c r="C11" s="317" t="s">
        <v>147</v>
      </c>
      <c r="D11" s="338">
        <f>IF(VLOOKUP($A11,'hk2017'!$A:$G,1)=$A11,VLOOKUP($A11,'hk2017'!$A:$G,6),0)</f>
        <v>0</v>
      </c>
      <c r="E11" s="338">
        <f>IF(VLOOKUP($A11,'hk2017'!$A:$G,1)=$A11,VLOOKUP($A11,'hk2017'!$A:$G,7),0)</f>
        <v>0</v>
      </c>
      <c r="F11" s="338">
        <f>IF(VLOOKUP($A11,'hk2017'!$A:$H,1)=$A11,VLOOKUP($A11,'hk2017'!$A:$H,8),0)</f>
        <v>0</v>
      </c>
      <c r="G11" s="339">
        <f t="shared" si="3"/>
        <v>0</v>
      </c>
      <c r="H11" s="338">
        <f>IF(VLOOKUP($A11,'hk2016'!$A:$G,1)=$A11,VLOOKUP($A11,'hk2016'!$A:$G,6),0)</f>
        <v>0</v>
      </c>
      <c r="I11" s="338">
        <f>IF(VLOOKUP($A11,'hk2016'!$A:$G,1)=$A11,VLOOKUP($A11,'hk2016'!$A:$G,7),0)</f>
        <v>0</v>
      </c>
      <c r="J11" s="338">
        <f>IF(VLOOKUP($A11,'hk2016'!$A:$H,1)=$A11,VLOOKUP($A11,'hk2016'!$A:$H,8),0)</f>
        <v>0</v>
      </c>
      <c r="K11" s="340">
        <f t="shared" si="4"/>
        <v>0</v>
      </c>
    </row>
    <row r="12" spans="1:12" outlineLevel="1" x14ac:dyDescent="0.15">
      <c r="A12" s="341" t="s">
        <v>2379</v>
      </c>
      <c r="B12" s="317"/>
      <c r="C12" s="334" t="s">
        <v>2380</v>
      </c>
      <c r="D12" s="338">
        <f>IF(VLOOKUP($A12,'hk2017'!$A:$G,1)=$A12,VLOOKUP($A12,'hk2017'!$A:$G,6),0)</f>
        <v>0</v>
      </c>
      <c r="E12" s="338">
        <f>IF(VLOOKUP($A12,'hk2017'!$A:$G,1)=$A12,VLOOKUP($A12,'hk2017'!$A:$G,7),0)</f>
        <v>0</v>
      </c>
      <c r="F12" s="338">
        <f>IF(VLOOKUP($A12,'hk2017'!$A:$H,1)=$A12,VLOOKUP($A12,'hk2017'!$A:$H,8),0)</f>
        <v>0</v>
      </c>
      <c r="G12" s="339">
        <f t="shared" si="3"/>
        <v>0</v>
      </c>
      <c r="H12" s="338">
        <f>IF(VLOOKUP($A12,'hk2016'!$A:$G,1)=$A12,VLOOKUP($A12,'hk2016'!$A:$G,6),0)</f>
        <v>0</v>
      </c>
      <c r="I12" s="338">
        <f>IF(VLOOKUP($A12,'hk2016'!$A:$G,1)=$A12,VLOOKUP($A12,'hk2016'!$A:$G,7),0)</f>
        <v>0</v>
      </c>
      <c r="J12" s="338">
        <f>IF(VLOOKUP($A12,'hk2016'!$A:$H,1)=$A12,VLOOKUP($A12,'hk2016'!$A:$H,8),0)</f>
        <v>0</v>
      </c>
      <c r="K12" s="340">
        <f t="shared" si="4"/>
        <v>0</v>
      </c>
    </row>
    <row r="13" spans="1:12" outlineLevel="1" x14ac:dyDescent="0.15">
      <c r="A13" s="333" t="str">
        <f>LEFT(B13,3)</f>
        <v>019</v>
      </c>
      <c r="B13" s="317" t="s">
        <v>2381</v>
      </c>
      <c r="C13" s="317" t="s">
        <v>2382</v>
      </c>
      <c r="D13" s="338">
        <f>IF(VLOOKUP($A13,'hk2017'!$A:$G,1)=$A13,VLOOKUP($A13,'hk2017'!$A:$G,6),0)</f>
        <v>0</v>
      </c>
      <c r="E13" s="338">
        <f>IF(VLOOKUP($A13,'hk2017'!$A:$G,1)=$A13,VLOOKUP($A13,'hk2017'!$A:$G,7),0)</f>
        <v>0</v>
      </c>
      <c r="F13" s="338">
        <f>IF(VLOOKUP($A13,'hk2017'!$A:$H,1)=$A13,VLOOKUP($A13,'hk2017'!$A:$H,8),0)</f>
        <v>0</v>
      </c>
      <c r="G13" s="339">
        <f t="shared" si="3"/>
        <v>0</v>
      </c>
      <c r="H13" s="338">
        <f>IF(VLOOKUP($A13,'hk2016'!$A:$G,1)=$A13,VLOOKUP($A13,'hk2016'!$A:$G,6),0)</f>
        <v>0</v>
      </c>
      <c r="I13" s="338">
        <f>IF(VLOOKUP($A13,'hk2016'!$A:$G,1)=$A13,VLOOKUP($A13,'hk2016'!$A:$G,7),0)</f>
        <v>0</v>
      </c>
      <c r="J13" s="338">
        <f>IF(VLOOKUP($A13,'hk2016'!$A:$H,1)=$A13,VLOOKUP($A13,'hk2016'!$A:$H,8),0)</f>
        <v>0</v>
      </c>
      <c r="K13" s="340">
        <f t="shared" si="4"/>
        <v>0</v>
      </c>
    </row>
    <row r="14" spans="1:12" ht="11.25" outlineLevel="1" thickBot="1" x14ac:dyDescent="0.2">
      <c r="A14" s="333"/>
      <c r="B14" s="317"/>
      <c r="C14" s="317"/>
      <c r="E14" s="342"/>
      <c r="F14" s="342"/>
      <c r="G14" s="343"/>
      <c r="H14" s="338"/>
      <c r="I14" s="342"/>
      <c r="J14" s="342"/>
      <c r="K14" s="344"/>
    </row>
    <row r="15" spans="1:12" ht="12.75" x14ac:dyDescent="0.2">
      <c r="A15" s="327" t="s">
        <v>2042</v>
      </c>
      <c r="B15" s="328"/>
      <c r="C15" s="329" t="s">
        <v>2383</v>
      </c>
      <c r="D15" s="330">
        <f t="shared" ref="D15:K15" si="5">SUM(D16:D24)</f>
        <v>0</v>
      </c>
      <c r="E15" s="330">
        <f t="shared" si="5"/>
        <v>0</v>
      </c>
      <c r="F15" s="330">
        <f t="shared" si="5"/>
        <v>0</v>
      </c>
      <c r="G15" s="345">
        <f t="shared" si="5"/>
        <v>0</v>
      </c>
      <c r="H15" s="330">
        <f t="shared" si="5"/>
        <v>0</v>
      </c>
      <c r="I15" s="330">
        <f t="shared" si="5"/>
        <v>0</v>
      </c>
      <c r="J15" s="330">
        <f t="shared" si="5"/>
        <v>0</v>
      </c>
      <c r="K15" s="346">
        <f t="shared" si="5"/>
        <v>0</v>
      </c>
      <c r="L15" s="347"/>
    </row>
    <row r="16" spans="1:12" ht="12.75" outlineLevel="2" x14ac:dyDescent="0.2">
      <c r="A16" s="333" t="str">
        <f>LEFT(B16,3)</f>
        <v>021</v>
      </c>
      <c r="B16" s="317" t="s">
        <v>2384</v>
      </c>
      <c r="C16" s="317" t="s">
        <v>1449</v>
      </c>
      <c r="D16" s="338">
        <f>IF(VLOOKUP($A16,'hk2017'!$A:$G,1)=$A16,VLOOKUP($A16,'hk2017'!$A:$G,6),0)</f>
        <v>0</v>
      </c>
      <c r="E16" s="338">
        <f>IF(VLOOKUP($A16,'hk2017'!$A:$G,1)=$A16,VLOOKUP($A16,'hk2017'!$A:$G,7),0)</f>
        <v>0</v>
      </c>
      <c r="F16" s="338">
        <f>IF(VLOOKUP($A16,'hk2017'!$A:$H,1)=$A16,VLOOKUP($A16,'hk2017'!$A:$H,8),0)</f>
        <v>0</v>
      </c>
      <c r="G16" s="339">
        <f>SUM(D16+E16-F16)</f>
        <v>0</v>
      </c>
      <c r="H16" s="338">
        <f>IF(VLOOKUP($A16,'hk2016'!$A:$G,1)=$A16,VLOOKUP($A16,'hk2016'!$A:$G,6),0)</f>
        <v>0</v>
      </c>
      <c r="I16" s="338">
        <f>IF(VLOOKUP($A16,'hk2016'!$A:$G,1)=$A16,VLOOKUP($A16,'hk2016'!$A:$G,7),0)</f>
        <v>0</v>
      </c>
      <c r="J16" s="338">
        <f>IF(VLOOKUP($A16,'hk2016'!$A:$H,1)=$A16,VLOOKUP($A16,'hk2016'!$A:$H,8),0)</f>
        <v>0</v>
      </c>
      <c r="K16" s="340">
        <f>SUM(H16+I16-J16)</f>
        <v>0</v>
      </c>
      <c r="L16" s="347"/>
    </row>
    <row r="17" spans="1:12" ht="12.75" outlineLevel="2" x14ac:dyDescent="0.2">
      <c r="A17" s="333" t="str">
        <f>LEFT(B17,3)</f>
        <v>022</v>
      </c>
      <c r="B17" s="317" t="s">
        <v>2385</v>
      </c>
      <c r="C17" s="317" t="s">
        <v>2386</v>
      </c>
      <c r="D17" s="338">
        <f>IF(VLOOKUP($A17,'hk2017'!$A:$G,1)=$A17,VLOOKUP($A17,'hk2017'!$A:$G,6),0)</f>
        <v>0</v>
      </c>
      <c r="E17" s="338">
        <f>IF(VLOOKUP($A17,'hk2017'!$A:$G,1)=$A17,VLOOKUP($A17,'hk2017'!$A:$G,7),0)</f>
        <v>0</v>
      </c>
      <c r="F17" s="338">
        <f>IF(VLOOKUP($A17,'hk2017'!$A:$H,1)=$A17,VLOOKUP($A17,'hk2017'!$A:$H,8),0)</f>
        <v>0</v>
      </c>
      <c r="G17" s="339">
        <f t="shared" ref="G17:G23" si="6">SUM(D17+E17-F17)</f>
        <v>0</v>
      </c>
      <c r="H17" s="338">
        <f>IF(VLOOKUP($A17,'hk2016'!$A:$G,1)=$A17,VLOOKUP($A17,'hk2016'!$A:$G,6),0)</f>
        <v>0</v>
      </c>
      <c r="I17" s="338">
        <f>IF(VLOOKUP($A17,'hk2016'!$A:$G,1)=$A17,VLOOKUP($A17,'hk2016'!$A:$G,7),0)</f>
        <v>0</v>
      </c>
      <c r="J17" s="338">
        <f>IF(VLOOKUP($A17,'hk2016'!$A:$H,1)=$A17,VLOOKUP($A17,'hk2016'!$A:$H,8),0)</f>
        <v>0</v>
      </c>
      <c r="K17" s="340">
        <f t="shared" ref="K17:K23" si="7">SUM(H17+I17-J17)</f>
        <v>0</v>
      </c>
      <c r="L17" s="347"/>
    </row>
    <row r="18" spans="1:12" ht="12.75" outlineLevel="2" x14ac:dyDescent="0.2">
      <c r="A18" s="341" t="s">
        <v>2387</v>
      </c>
      <c r="B18" s="317"/>
      <c r="C18" s="334" t="s">
        <v>1333</v>
      </c>
      <c r="D18" s="338">
        <f>IF(VLOOKUP($A18,'hk2017'!$A:$G,1)=$A18,VLOOKUP($A18,'hk2017'!$A:$G,6),0)</f>
        <v>0</v>
      </c>
      <c r="E18" s="338">
        <f>IF(VLOOKUP($A18,'hk2017'!$A:$G,1)=$A18,VLOOKUP($A18,'hk2017'!$A:$G,7),0)</f>
        <v>0</v>
      </c>
      <c r="F18" s="338">
        <f>IF(VLOOKUP($A18,'hk2017'!$A:$H,1)=$A18,VLOOKUP($A18,'hk2017'!$A:$H,8),0)</f>
        <v>0</v>
      </c>
      <c r="G18" s="339">
        <f t="shared" si="6"/>
        <v>0</v>
      </c>
      <c r="H18" s="338">
        <f>IF(VLOOKUP($A18,'hk2016'!$A:$G,1)=$A18,VLOOKUP($A18,'hk2016'!$A:$G,6),0)</f>
        <v>0</v>
      </c>
      <c r="I18" s="338">
        <f>IF(VLOOKUP($A18,'hk2016'!$A:$G,1)=$A18,VLOOKUP($A18,'hk2016'!$A:$G,7),0)</f>
        <v>0</v>
      </c>
      <c r="J18" s="338">
        <f>IF(VLOOKUP($A18,'hk2016'!$A:$H,1)=$A18,VLOOKUP($A18,'hk2016'!$A:$H,8),0)</f>
        <v>0</v>
      </c>
      <c r="K18" s="340">
        <f t="shared" si="7"/>
        <v>0</v>
      </c>
      <c r="L18" s="347"/>
    </row>
    <row r="19" spans="1:12" ht="12.75" outlineLevel="2" x14ac:dyDescent="0.2">
      <c r="A19" s="341" t="s">
        <v>2388</v>
      </c>
      <c r="B19" s="317"/>
      <c r="C19" s="334" t="s">
        <v>1337</v>
      </c>
      <c r="D19" s="338">
        <f>IF(VLOOKUP($A19,'hk2017'!$A:$G,1)=$A19,VLOOKUP($A19,'hk2017'!$A:$G,6),0)</f>
        <v>0</v>
      </c>
      <c r="E19" s="338">
        <f>IF(VLOOKUP($A19,'hk2017'!$A:$G,1)=$A19,VLOOKUP($A19,'hk2017'!$A:$G,7),0)</f>
        <v>0</v>
      </c>
      <c r="F19" s="338">
        <f>IF(VLOOKUP($A19,'hk2017'!$A:$H,1)=$A19,VLOOKUP($A19,'hk2017'!$A:$H,8),0)</f>
        <v>0</v>
      </c>
      <c r="G19" s="339">
        <f t="shared" si="6"/>
        <v>0</v>
      </c>
      <c r="H19" s="338">
        <f>IF(VLOOKUP($A19,'hk2016'!$A:$G,1)=$A19,VLOOKUP($A19,'hk2016'!$A:$G,6),0)</f>
        <v>0</v>
      </c>
      <c r="I19" s="338">
        <f>IF(VLOOKUP($A19,'hk2016'!$A:$G,1)=$A19,VLOOKUP($A19,'hk2016'!$A:$G,7),0)</f>
        <v>0</v>
      </c>
      <c r="J19" s="338">
        <f>IF(VLOOKUP($A19,'hk2016'!$A:$H,1)=$A19,VLOOKUP($A19,'hk2016'!$A:$H,8),0)</f>
        <v>0</v>
      </c>
      <c r="K19" s="340">
        <f t="shared" si="7"/>
        <v>0</v>
      </c>
      <c r="L19" s="347"/>
    </row>
    <row r="20" spans="1:12" ht="12.75" outlineLevel="2" x14ac:dyDescent="0.2">
      <c r="A20" s="333" t="str">
        <f>LEFT(B20,3)</f>
        <v>025</v>
      </c>
      <c r="B20" s="317" t="s">
        <v>2389</v>
      </c>
      <c r="C20" s="317" t="s">
        <v>2390</v>
      </c>
      <c r="D20" s="338">
        <f>IF(VLOOKUP($A20,'hk2017'!$A:$G,1)=$A20,VLOOKUP($A20,'hk2017'!$A:$G,6),0)</f>
        <v>0</v>
      </c>
      <c r="E20" s="338">
        <f>IF(VLOOKUP($A20,'hk2017'!$A:$G,1)=$A20,VLOOKUP($A20,'hk2017'!$A:$G,7),0)</f>
        <v>0</v>
      </c>
      <c r="F20" s="338">
        <f>IF(VLOOKUP($A20,'hk2017'!$A:$H,1)=$A20,VLOOKUP($A20,'hk2017'!$A:$H,8),0)</f>
        <v>0</v>
      </c>
      <c r="G20" s="339">
        <f t="shared" si="6"/>
        <v>0</v>
      </c>
      <c r="H20" s="338">
        <f>IF(VLOOKUP($A20,'hk2016'!$A:$G,1)=$A20,VLOOKUP($A20,'hk2016'!$A:$G,6),0)</f>
        <v>0</v>
      </c>
      <c r="I20" s="338">
        <f>IF(VLOOKUP($A20,'hk2016'!$A:$G,1)=$A20,VLOOKUP($A20,'hk2016'!$A:$G,7),0)</f>
        <v>0</v>
      </c>
      <c r="J20" s="338">
        <f>IF(VLOOKUP($A20,'hk2016'!$A:$H,1)=$A20,VLOOKUP($A20,'hk2016'!$A:$H,8),0)</f>
        <v>0</v>
      </c>
      <c r="K20" s="340">
        <f t="shared" si="7"/>
        <v>0</v>
      </c>
      <c r="L20" s="347"/>
    </row>
    <row r="21" spans="1:12" ht="12.75" outlineLevel="2" x14ac:dyDescent="0.2">
      <c r="A21" s="333" t="str">
        <f>LEFT(B21,3)</f>
        <v>026</v>
      </c>
      <c r="B21" s="317" t="s">
        <v>2391</v>
      </c>
      <c r="C21" s="317" t="s">
        <v>2392</v>
      </c>
      <c r="D21" s="338">
        <f>IF(VLOOKUP($A21,'hk2017'!$A:$G,1)=$A21,VLOOKUP($A21,'hk2017'!$A:$G,6),0)</f>
        <v>0</v>
      </c>
      <c r="E21" s="338">
        <f>IF(VLOOKUP($A21,'hk2017'!$A:$G,1)=$A21,VLOOKUP($A21,'hk2017'!$A:$G,7),0)</f>
        <v>0</v>
      </c>
      <c r="F21" s="338">
        <f>IF(VLOOKUP($A21,'hk2017'!$A:$H,1)=$A21,VLOOKUP($A21,'hk2017'!$A:$H,8),0)</f>
        <v>0</v>
      </c>
      <c r="G21" s="339">
        <f t="shared" si="6"/>
        <v>0</v>
      </c>
      <c r="H21" s="338">
        <f>IF(VLOOKUP($A21,'hk2016'!$A:$G,1)=$A21,VLOOKUP($A21,'hk2016'!$A:$G,6),0)</f>
        <v>0</v>
      </c>
      <c r="I21" s="338">
        <f>IF(VLOOKUP($A21,'hk2016'!$A:$G,1)=$A21,VLOOKUP($A21,'hk2016'!$A:$G,7),0)</f>
        <v>0</v>
      </c>
      <c r="J21" s="338">
        <f>IF(VLOOKUP($A21,'hk2016'!$A:$H,1)=$A21,VLOOKUP($A21,'hk2016'!$A:$H,8),0)</f>
        <v>0</v>
      </c>
      <c r="K21" s="340">
        <f t="shared" si="7"/>
        <v>0</v>
      </c>
      <c r="L21" s="347"/>
    </row>
    <row r="22" spans="1:12" ht="12.75" outlineLevel="2" x14ac:dyDescent="0.2">
      <c r="A22" s="341" t="s">
        <v>2393</v>
      </c>
      <c r="B22" s="317"/>
      <c r="C22" s="334" t="s">
        <v>2394</v>
      </c>
      <c r="D22" s="338">
        <f>IF(VLOOKUP($A22,'hk2017'!$A:$G,1)=$A22,VLOOKUP($A22,'hk2017'!$A:$G,6),0)</f>
        <v>0</v>
      </c>
      <c r="E22" s="338">
        <f>IF(VLOOKUP($A22,'hk2017'!$A:$G,1)=$A22,VLOOKUP($A22,'hk2017'!$A:$G,7),0)</f>
        <v>0</v>
      </c>
      <c r="F22" s="338">
        <f>IF(VLOOKUP($A22,'hk2017'!$A:$H,1)=$A22,VLOOKUP($A22,'hk2017'!$A:$H,8),0)</f>
        <v>0</v>
      </c>
      <c r="G22" s="339">
        <f t="shared" si="6"/>
        <v>0</v>
      </c>
      <c r="H22" s="338">
        <f>IF(VLOOKUP($A22,'hk2016'!$A:$G,1)=$A22,VLOOKUP($A22,'hk2016'!$A:$G,6),0)</f>
        <v>0</v>
      </c>
      <c r="I22" s="338">
        <f>IF(VLOOKUP($A22,'hk2016'!$A:$G,1)=$A22,VLOOKUP($A22,'hk2016'!$A:$G,7),0)</f>
        <v>0</v>
      </c>
      <c r="J22" s="338">
        <f>IF(VLOOKUP($A22,'hk2016'!$A:$H,1)=$A22,VLOOKUP($A22,'hk2016'!$A:$H,8),0)</f>
        <v>0</v>
      </c>
      <c r="K22" s="340">
        <f t="shared" si="7"/>
        <v>0</v>
      </c>
      <c r="L22" s="347"/>
    </row>
    <row r="23" spans="1:12" ht="12.75" outlineLevel="2" x14ac:dyDescent="0.2">
      <c r="A23" s="333" t="str">
        <f>LEFT(B23,3)</f>
        <v>029</v>
      </c>
      <c r="B23" s="317" t="s">
        <v>2395</v>
      </c>
      <c r="C23" s="317" t="s">
        <v>2396</v>
      </c>
      <c r="D23" s="338">
        <f>IF(VLOOKUP($A23,'hk2017'!$A:$G,1)=$A23,VLOOKUP($A23,'hk2017'!$A:$G,6),0)</f>
        <v>0</v>
      </c>
      <c r="E23" s="338">
        <f>IF(VLOOKUP($A23,'hk2017'!$A:$G,1)=$A23,VLOOKUP($A23,'hk2017'!$A:$G,7),0)</f>
        <v>0</v>
      </c>
      <c r="F23" s="338">
        <f>IF(VLOOKUP($A23,'hk2017'!$A:$H,1)=$A23,VLOOKUP($A23,'hk2017'!$A:$H,8),0)</f>
        <v>0</v>
      </c>
      <c r="G23" s="339">
        <f t="shared" si="6"/>
        <v>0</v>
      </c>
      <c r="H23" s="338">
        <f>IF(VLOOKUP($A23,'hk2016'!$A:$G,1)=$A23,VLOOKUP($A23,'hk2016'!$A:$G,6),0)</f>
        <v>0</v>
      </c>
      <c r="I23" s="338">
        <f>IF(VLOOKUP($A23,'hk2016'!$A:$G,1)=$A23,VLOOKUP($A23,'hk2016'!$A:$G,7),0)</f>
        <v>0</v>
      </c>
      <c r="J23" s="338">
        <f>IF(VLOOKUP($A23,'hk2016'!$A:$H,1)=$A23,VLOOKUP($A23,'hk2016'!$A:$H,8),0)</f>
        <v>0</v>
      </c>
      <c r="K23" s="340">
        <f t="shared" si="7"/>
        <v>0</v>
      </c>
      <c r="L23" s="347"/>
    </row>
    <row r="24" spans="1:12" ht="13.5" outlineLevel="2" thickBot="1" x14ac:dyDescent="0.25">
      <c r="A24" s="333"/>
      <c r="B24" s="317"/>
      <c r="C24" s="317"/>
      <c r="D24" s="342"/>
      <c r="E24" s="342"/>
      <c r="F24" s="342"/>
      <c r="G24" s="343"/>
      <c r="H24" s="342"/>
      <c r="I24" s="342"/>
      <c r="J24" s="342"/>
      <c r="K24" s="344"/>
      <c r="L24" s="347"/>
    </row>
    <row r="25" spans="1:12" ht="12.75" x14ac:dyDescent="0.2">
      <c r="A25" s="327" t="s">
        <v>2044</v>
      </c>
      <c r="B25" s="328"/>
      <c r="C25" s="329" t="s">
        <v>2397</v>
      </c>
      <c r="D25" s="330">
        <f t="shared" ref="D25:K25" si="8">SUM(D26:D28)</f>
        <v>0</v>
      </c>
      <c r="E25" s="330">
        <f t="shared" si="8"/>
        <v>0</v>
      </c>
      <c r="F25" s="330">
        <f t="shared" si="8"/>
        <v>0</v>
      </c>
      <c r="G25" s="345">
        <f t="shared" si="8"/>
        <v>0</v>
      </c>
      <c r="H25" s="330">
        <f t="shared" si="8"/>
        <v>0</v>
      </c>
      <c r="I25" s="330">
        <f t="shared" si="8"/>
        <v>0</v>
      </c>
      <c r="J25" s="330">
        <f t="shared" si="8"/>
        <v>0</v>
      </c>
      <c r="K25" s="346">
        <f t="shared" si="8"/>
        <v>0</v>
      </c>
      <c r="L25" s="347"/>
    </row>
    <row r="26" spans="1:12" ht="12.75" outlineLevel="1" x14ac:dyDescent="0.2">
      <c r="A26" s="333" t="str">
        <f>LEFT(B26,3)</f>
        <v>031</v>
      </c>
      <c r="B26" s="317" t="s">
        <v>2398</v>
      </c>
      <c r="C26" s="317" t="s">
        <v>1448</v>
      </c>
      <c r="D26" s="338">
        <f>IF(VLOOKUP($A26,'hk2017'!$A:$G,1)=$A26,VLOOKUP($A26,'hk2017'!$A:$G,6),0)</f>
        <v>0</v>
      </c>
      <c r="E26" s="338">
        <f>IF(VLOOKUP($A26,'hk2017'!$A:$G,1)=$A26,VLOOKUP($A26,'hk2017'!$A:$G,7),0)</f>
        <v>0</v>
      </c>
      <c r="F26" s="338">
        <f>IF(VLOOKUP($A26,'hk2017'!$A:$H,1)=$A26,VLOOKUP($A26,'hk2017'!$A:$H,8),0)</f>
        <v>0</v>
      </c>
      <c r="G26" s="339">
        <f>SUM(D26+E26-F26)</f>
        <v>0</v>
      </c>
      <c r="H26" s="338">
        <f>IF(VLOOKUP($A26,'hk2016'!$A:$G,1)=$A26,VLOOKUP($A26,'hk2016'!$A:$G,6),0)</f>
        <v>0</v>
      </c>
      <c r="I26" s="338">
        <f>IF(VLOOKUP($A26,'hk2016'!$A:$G,1)=$A26,VLOOKUP($A26,'hk2016'!$A:$G,7),0)</f>
        <v>0</v>
      </c>
      <c r="J26" s="338">
        <f>IF(VLOOKUP($A26,'hk2016'!$A:$H,1)=$A26,VLOOKUP($A26,'hk2016'!$A:$H,8),0)</f>
        <v>0</v>
      </c>
      <c r="K26" s="340">
        <f>SUM(H26+I26-J26)</f>
        <v>0</v>
      </c>
      <c r="L26" s="347"/>
    </row>
    <row r="27" spans="1:12" ht="12.75" outlineLevel="1" x14ac:dyDescent="0.2">
      <c r="A27" s="333" t="str">
        <f>LEFT(B27,3)</f>
        <v>032</v>
      </c>
      <c r="B27" s="317" t="s">
        <v>2399</v>
      </c>
      <c r="C27" s="317" t="s">
        <v>2400</v>
      </c>
      <c r="D27" s="338">
        <f>IF(VLOOKUP($A27,'hk2017'!$A:$G,1)=$A27,VLOOKUP($A27,'hk2017'!$A:$G,6),0)</f>
        <v>0</v>
      </c>
      <c r="E27" s="338">
        <f>IF(VLOOKUP($A27,'hk2017'!$A:$G,1)=$A27,VLOOKUP($A27,'hk2017'!$A:$G,7),0)</f>
        <v>0</v>
      </c>
      <c r="F27" s="338">
        <f>IF(VLOOKUP($A27,'hk2017'!$A:$H,1)=$A27,VLOOKUP($A27,'hk2017'!$A:$H,8),0)</f>
        <v>0</v>
      </c>
      <c r="G27" s="339">
        <f>SUM(D27+E27-F27)</f>
        <v>0</v>
      </c>
      <c r="H27" s="338">
        <f>IF(VLOOKUP($A27,'hk2016'!$A:$G,1)=$A27,VLOOKUP($A27,'hk2016'!$A:$G,6),0)</f>
        <v>0</v>
      </c>
      <c r="I27" s="338">
        <f>IF(VLOOKUP($A27,'hk2016'!$A:$G,1)=$A27,VLOOKUP($A27,'hk2016'!$A:$G,7),0)</f>
        <v>0</v>
      </c>
      <c r="J27" s="338">
        <f>IF(VLOOKUP($A27,'hk2016'!$A:$H,1)=$A27,VLOOKUP($A27,'hk2016'!$A:$H,8),0)</f>
        <v>0</v>
      </c>
      <c r="K27" s="340">
        <f>SUM(H27+I27-J27)</f>
        <v>0</v>
      </c>
      <c r="L27" s="347"/>
    </row>
    <row r="28" spans="1:12" ht="13.5" outlineLevel="1" thickBot="1" x14ac:dyDescent="0.25">
      <c r="A28" s="348"/>
      <c r="B28" s="349"/>
      <c r="C28" s="349"/>
      <c r="D28" s="342"/>
      <c r="E28" s="342"/>
      <c r="F28" s="342"/>
      <c r="G28" s="343"/>
      <c r="H28" s="342"/>
      <c r="I28" s="342"/>
      <c r="J28" s="342"/>
      <c r="K28" s="344"/>
      <c r="L28" s="347"/>
    </row>
    <row r="29" spans="1:12" ht="12.75" x14ac:dyDescent="0.2">
      <c r="A29" s="327" t="s">
        <v>1213</v>
      </c>
      <c r="B29" s="328"/>
      <c r="C29" s="329" t="s">
        <v>189</v>
      </c>
      <c r="D29" s="330">
        <f t="shared" ref="D29:K29" si="9">SUM(D30:D34)</f>
        <v>0</v>
      </c>
      <c r="E29" s="330">
        <f t="shared" si="9"/>
        <v>0</v>
      </c>
      <c r="F29" s="330">
        <f t="shared" si="9"/>
        <v>0</v>
      </c>
      <c r="G29" s="331">
        <f t="shared" si="9"/>
        <v>0</v>
      </c>
      <c r="H29" s="330">
        <f t="shared" si="9"/>
        <v>0</v>
      </c>
      <c r="I29" s="330">
        <f t="shared" si="9"/>
        <v>0</v>
      </c>
      <c r="J29" s="330">
        <f t="shared" si="9"/>
        <v>0</v>
      </c>
      <c r="K29" s="332">
        <f t="shared" si="9"/>
        <v>0</v>
      </c>
      <c r="L29" s="347"/>
    </row>
    <row r="30" spans="1:12" ht="12.75" outlineLevel="1" x14ac:dyDescent="0.2">
      <c r="A30" s="350" t="s">
        <v>188</v>
      </c>
      <c r="C30" s="334" t="s">
        <v>2401</v>
      </c>
      <c r="D30" s="338">
        <f>IF(VLOOKUP($A30,'hk2017'!$A:$G,1)=$A30,VLOOKUP($A30,'hk2017'!$A:$G,6),0)</f>
        <v>0</v>
      </c>
      <c r="E30" s="338">
        <f>IF(VLOOKUP($A30,'hk2017'!$A:$G,1)=$A30,VLOOKUP($A30,'hk2017'!$A:$G,7),0)</f>
        <v>0</v>
      </c>
      <c r="F30" s="338">
        <f>IF(VLOOKUP($A30,'hk2017'!$A:$H,1)=$A30,VLOOKUP($A30,'hk2017'!$A:$H,8),0)</f>
        <v>0</v>
      </c>
      <c r="G30" s="339">
        <f>SUM(D30+E30-F30)</f>
        <v>0</v>
      </c>
      <c r="H30" s="338">
        <f>IF(VLOOKUP($A30,'hk2016'!$A:$G,1)=$A30,VLOOKUP($A30,'hk2016'!$A:$G,6),0)</f>
        <v>0</v>
      </c>
      <c r="I30" s="338">
        <f>IF(VLOOKUP($A30,'hk2016'!$A:$G,1)=$A30,VLOOKUP($A30,'hk2016'!$A:$G,7),0)</f>
        <v>0</v>
      </c>
      <c r="J30" s="338">
        <f>IF(VLOOKUP($A30,'hk2016'!$A:$H,1)=$A30,VLOOKUP($A30,'hk2016'!$A:$H,8),0)</f>
        <v>0</v>
      </c>
      <c r="K30" s="340">
        <f>SUM(H30+I30-J30)</f>
        <v>0</v>
      </c>
      <c r="L30" s="347"/>
    </row>
    <row r="31" spans="1:12" ht="12.75" outlineLevel="1" x14ac:dyDescent="0.2">
      <c r="A31" s="333" t="str">
        <f>LEFT(B31,3)</f>
        <v>041</v>
      </c>
      <c r="B31" s="317" t="s">
        <v>2402</v>
      </c>
      <c r="C31" s="317" t="s">
        <v>2403</v>
      </c>
      <c r="D31" s="338">
        <f>IF(VLOOKUP($A31,'hk2017'!$A:$G,1)=$A31,VLOOKUP($A31,'hk2017'!$A:$G,6),0)</f>
        <v>0</v>
      </c>
      <c r="E31" s="338">
        <f>IF(VLOOKUP($A31,'hk2017'!$A:$G,1)=$A31,VLOOKUP($A31,'hk2017'!$A:$G,7),0)</f>
        <v>0</v>
      </c>
      <c r="F31" s="338">
        <f>IF(VLOOKUP($A31,'hk2017'!$A:$H,1)=$A31,VLOOKUP($A31,'hk2017'!$A:$H,8),0)</f>
        <v>0</v>
      </c>
      <c r="G31" s="339">
        <f>SUM(D31+E31-F31)</f>
        <v>0</v>
      </c>
      <c r="H31" s="338">
        <f>IF(VLOOKUP($A31,'hk2016'!$A:$G,1)=$A31,VLOOKUP($A31,'hk2016'!$A:$G,6),0)</f>
        <v>0</v>
      </c>
      <c r="I31" s="338">
        <f>IF(VLOOKUP($A31,'hk2016'!$A:$G,1)=$A31,VLOOKUP($A31,'hk2016'!$A:$G,7),0)</f>
        <v>0</v>
      </c>
      <c r="J31" s="338">
        <f>IF(VLOOKUP($A31,'hk2016'!$A:$H,1)=$A31,VLOOKUP($A31,'hk2016'!$A:$H,8),0)</f>
        <v>0</v>
      </c>
      <c r="K31" s="340">
        <f>SUM(H31+I31-J31)</f>
        <v>0</v>
      </c>
      <c r="L31" s="347"/>
    </row>
    <row r="32" spans="1:12" ht="12.75" outlineLevel="1" x14ac:dyDescent="0.2">
      <c r="A32" s="333" t="str">
        <f>LEFT(B32,3)</f>
        <v>042</v>
      </c>
      <c r="B32" s="317" t="s">
        <v>2404</v>
      </c>
      <c r="C32" s="317" t="s">
        <v>2405</v>
      </c>
      <c r="D32" s="338">
        <f>IF(VLOOKUP($A32,'hk2017'!$A:$G,1)=$A32,VLOOKUP($A32,'hk2017'!$A:$G,6),0)</f>
        <v>0</v>
      </c>
      <c r="E32" s="338">
        <f>IF(VLOOKUP($A32,'hk2017'!$A:$G,1)=$A32,VLOOKUP($A32,'hk2017'!$A:$G,7),0)</f>
        <v>0</v>
      </c>
      <c r="F32" s="338">
        <f>IF(VLOOKUP($A32,'hk2017'!$A:$H,1)=$A32,VLOOKUP($A32,'hk2017'!$A:$H,8),0)</f>
        <v>0</v>
      </c>
      <c r="G32" s="339">
        <f>SUM(D32+E32-F32)</f>
        <v>0</v>
      </c>
      <c r="H32" s="338">
        <f>IF(VLOOKUP($A32,'hk2016'!$A:$G,1)=$A32,VLOOKUP($A32,'hk2016'!$A:$G,6),0)</f>
        <v>0</v>
      </c>
      <c r="I32" s="338">
        <f>IF(VLOOKUP($A32,'hk2016'!$A:$G,1)=$A32,VLOOKUP($A32,'hk2016'!$A:$G,7),0)</f>
        <v>0</v>
      </c>
      <c r="J32" s="338">
        <f>IF(VLOOKUP($A32,'hk2016'!$A:$H,1)=$A32,VLOOKUP($A32,'hk2016'!$A:$H,8),0)</f>
        <v>0</v>
      </c>
      <c r="K32" s="340">
        <f>SUM(H32+I32-J32)</f>
        <v>0</v>
      </c>
      <c r="L32" s="347"/>
    </row>
    <row r="33" spans="1:12" ht="12.75" outlineLevel="1" x14ac:dyDescent="0.2">
      <c r="A33" s="333" t="str">
        <f>LEFT(B33,3)</f>
        <v>043</v>
      </c>
      <c r="B33" s="317" t="s">
        <v>2406</v>
      </c>
      <c r="C33" s="317" t="s">
        <v>2407</v>
      </c>
      <c r="D33" s="338">
        <f>IF(VLOOKUP($A33,'hk2017'!$A:$G,1)=$A33,VLOOKUP($A33,'hk2017'!$A:$G,6),0)</f>
        <v>0</v>
      </c>
      <c r="E33" s="338">
        <f>IF(VLOOKUP($A33,'hk2017'!$A:$G,1)=$A33,VLOOKUP($A33,'hk2017'!$A:$G,7),0)</f>
        <v>0</v>
      </c>
      <c r="F33" s="338">
        <f>IF(VLOOKUP($A33,'hk2017'!$A:$H,1)=$A33,VLOOKUP($A33,'hk2017'!$A:$H,8),0)</f>
        <v>0</v>
      </c>
      <c r="G33" s="339">
        <f>SUM(D33+E33-F33)</f>
        <v>0</v>
      </c>
      <c r="H33" s="338">
        <f>IF(VLOOKUP($A33,'hk2016'!$A:$G,1)=$A33,VLOOKUP($A33,'hk2016'!$A:$G,6),0)</f>
        <v>0</v>
      </c>
      <c r="I33" s="338">
        <f>IF(VLOOKUP($A33,'hk2016'!$A:$G,1)=$A33,VLOOKUP($A33,'hk2016'!$A:$G,7),0)</f>
        <v>0</v>
      </c>
      <c r="J33" s="338">
        <f>IF(VLOOKUP($A33,'hk2016'!$A:$H,1)=$A33,VLOOKUP($A33,'hk2016'!$A:$H,8),0)</f>
        <v>0</v>
      </c>
      <c r="K33" s="340">
        <f>SUM(H33+I33-J33)</f>
        <v>0</v>
      </c>
      <c r="L33" s="347"/>
    </row>
    <row r="34" spans="1:12" ht="13.5" outlineLevel="1" thickBot="1" x14ac:dyDescent="0.25">
      <c r="A34" s="348"/>
      <c r="B34" s="349"/>
      <c r="C34" s="349"/>
      <c r="D34" s="342"/>
      <c r="E34" s="342"/>
      <c r="F34" s="342"/>
      <c r="G34" s="343"/>
      <c r="H34" s="342"/>
      <c r="I34" s="342"/>
      <c r="J34" s="342"/>
      <c r="K34" s="344"/>
      <c r="L34" s="347"/>
    </row>
    <row r="35" spans="1:12" ht="12.75" x14ac:dyDescent="0.2">
      <c r="A35" s="327" t="s">
        <v>1214</v>
      </c>
      <c r="B35" s="328"/>
      <c r="C35" s="329" t="s">
        <v>2408</v>
      </c>
      <c r="D35" s="330">
        <f t="shared" ref="D35:K35" si="10">SUM(D36:D40)</f>
        <v>0</v>
      </c>
      <c r="E35" s="330">
        <f t="shared" si="10"/>
        <v>0</v>
      </c>
      <c r="F35" s="330">
        <f t="shared" si="10"/>
        <v>0</v>
      </c>
      <c r="G35" s="331">
        <f t="shared" si="10"/>
        <v>0</v>
      </c>
      <c r="H35" s="330">
        <f t="shared" si="10"/>
        <v>0</v>
      </c>
      <c r="I35" s="330">
        <f t="shared" si="10"/>
        <v>0</v>
      </c>
      <c r="J35" s="330">
        <f t="shared" si="10"/>
        <v>0</v>
      </c>
      <c r="K35" s="332">
        <f t="shared" si="10"/>
        <v>0</v>
      </c>
      <c r="L35" s="347"/>
    </row>
    <row r="36" spans="1:12" ht="12.75" outlineLevel="1" x14ac:dyDescent="0.2">
      <c r="A36" s="350" t="s">
        <v>200</v>
      </c>
      <c r="C36" s="334" t="s">
        <v>2409</v>
      </c>
      <c r="D36" s="338">
        <f>IF(VLOOKUP($A36,'hk2017'!$A:$G,1)=$A36,VLOOKUP($A36,'hk2017'!$A:$G,6),0)</f>
        <v>0</v>
      </c>
      <c r="E36" s="338">
        <f>IF(VLOOKUP($A36,'hk2017'!$A:$G,1)=$A36,VLOOKUP($A36,'hk2017'!$A:$G,7),0)</f>
        <v>0</v>
      </c>
      <c r="F36" s="338">
        <f>IF(VLOOKUP($A36,'hk2017'!$A:$H,1)=$A36,VLOOKUP($A36,'hk2017'!$A:$H,8),0)</f>
        <v>0</v>
      </c>
      <c r="G36" s="339">
        <f>SUM(D36+E36-F36)</f>
        <v>0</v>
      </c>
      <c r="H36" s="338">
        <f>IF(VLOOKUP($A36,'hk2016'!$A:$G,1)=$A36,VLOOKUP($A36,'hk2016'!$A:$G,6),0)</f>
        <v>0</v>
      </c>
      <c r="I36" s="338">
        <f>IF(VLOOKUP($A36,'hk2016'!$A:$G,1)=$A36,VLOOKUP($A36,'hk2016'!$A:$G,7),0)</f>
        <v>0</v>
      </c>
      <c r="J36" s="338">
        <f>IF(VLOOKUP($A36,'hk2016'!$A:$H,1)=$A36,VLOOKUP($A36,'hk2016'!$A:$H,8),0)</f>
        <v>0</v>
      </c>
      <c r="K36" s="340">
        <f>SUM(H36+I36-J36)</f>
        <v>0</v>
      </c>
      <c r="L36" s="347"/>
    </row>
    <row r="37" spans="1:12" ht="12.75" outlineLevel="1" x14ac:dyDescent="0.2">
      <c r="A37" s="333" t="str">
        <f>LEFT(B37,3)</f>
        <v>051</v>
      </c>
      <c r="B37" s="317" t="s">
        <v>2410</v>
      </c>
      <c r="C37" s="317" t="s">
        <v>2411</v>
      </c>
      <c r="D37" s="338">
        <f>IF(VLOOKUP($A37,'hk2017'!$A:$G,1)=$A37,VLOOKUP($A37,'hk2017'!$A:$G,6),0)</f>
        <v>0</v>
      </c>
      <c r="E37" s="338">
        <f>IF(VLOOKUP($A37,'hk2017'!$A:$G,1)=$A37,VLOOKUP($A37,'hk2017'!$A:$G,7),0)</f>
        <v>0</v>
      </c>
      <c r="F37" s="338">
        <f>IF(VLOOKUP($A37,'hk2017'!$A:$H,1)=$A37,VLOOKUP($A37,'hk2017'!$A:$H,8),0)</f>
        <v>0</v>
      </c>
      <c r="G37" s="339">
        <f>SUM(D37+E37-F37)</f>
        <v>0</v>
      </c>
      <c r="H37" s="338">
        <f>IF(VLOOKUP($A37,'hk2016'!$A:$G,1)=$A37,VLOOKUP($A37,'hk2016'!$A:$G,6),0)</f>
        <v>0</v>
      </c>
      <c r="I37" s="338">
        <f>IF(VLOOKUP($A37,'hk2016'!$A:$G,1)=$A37,VLOOKUP($A37,'hk2016'!$A:$G,7),0)</f>
        <v>0</v>
      </c>
      <c r="J37" s="338">
        <f>IF(VLOOKUP($A37,'hk2016'!$A:$H,1)=$A37,VLOOKUP($A37,'hk2016'!$A:$H,8),0)</f>
        <v>0</v>
      </c>
      <c r="K37" s="340">
        <f>SUM(H37+I37-J37)</f>
        <v>0</v>
      </c>
      <c r="L37" s="347"/>
    </row>
    <row r="38" spans="1:12" ht="12.75" outlineLevel="1" x14ac:dyDescent="0.2">
      <c r="A38" s="333" t="str">
        <f>LEFT(B38,3)</f>
        <v>052</v>
      </c>
      <c r="B38" s="317" t="s">
        <v>2412</v>
      </c>
      <c r="C38" s="317" t="s">
        <v>2413</v>
      </c>
      <c r="D38" s="338">
        <f>IF(VLOOKUP($A38,'hk2017'!$A:$G,1)=$A38,VLOOKUP($A38,'hk2017'!$A:$G,6),0)</f>
        <v>0</v>
      </c>
      <c r="E38" s="338">
        <f>IF(VLOOKUP($A38,'hk2017'!$A:$G,1)=$A38,VLOOKUP($A38,'hk2017'!$A:$G,7),0)</f>
        <v>0</v>
      </c>
      <c r="F38" s="338">
        <f>IF(VLOOKUP($A38,'hk2017'!$A:$H,1)=$A38,VLOOKUP($A38,'hk2017'!$A:$H,8),0)</f>
        <v>0</v>
      </c>
      <c r="G38" s="339">
        <f>SUM(D38+E38-F38)</f>
        <v>0</v>
      </c>
      <c r="H38" s="338">
        <f>IF(VLOOKUP($A38,'hk2016'!$A:$G,1)=$A38,VLOOKUP($A38,'hk2016'!$A:$G,6),0)</f>
        <v>0</v>
      </c>
      <c r="I38" s="338">
        <f>IF(VLOOKUP($A38,'hk2016'!$A:$G,1)=$A38,VLOOKUP($A38,'hk2016'!$A:$G,7),0)</f>
        <v>0</v>
      </c>
      <c r="J38" s="338">
        <f>IF(VLOOKUP($A38,'hk2016'!$A:$H,1)=$A38,VLOOKUP($A38,'hk2016'!$A:$H,8),0)</f>
        <v>0</v>
      </c>
      <c r="K38" s="340">
        <f>SUM(H38+I38-J38)</f>
        <v>0</v>
      </c>
      <c r="L38" s="347"/>
    </row>
    <row r="39" spans="1:12" ht="12.75" outlineLevel="1" x14ac:dyDescent="0.2">
      <c r="A39" s="333" t="str">
        <f>LEFT(B39,3)</f>
        <v>053</v>
      </c>
      <c r="B39" s="317" t="s">
        <v>2414</v>
      </c>
      <c r="C39" s="317" t="s">
        <v>2415</v>
      </c>
      <c r="D39" s="338">
        <f>IF(VLOOKUP($A39,'hk2017'!$A:$G,1)=$A39,VLOOKUP($A39,'hk2017'!$A:$G,6),0)</f>
        <v>0</v>
      </c>
      <c r="E39" s="338">
        <f>IF(VLOOKUP($A39,'hk2017'!$A:$G,1)=$A39,VLOOKUP($A39,'hk2017'!$A:$G,7),0)</f>
        <v>0</v>
      </c>
      <c r="F39" s="338">
        <f>IF(VLOOKUP($A39,'hk2017'!$A:$H,1)=$A39,VLOOKUP($A39,'hk2017'!$A:$H,8),0)</f>
        <v>0</v>
      </c>
      <c r="G39" s="339">
        <f>SUM(D39+E39-F39)</f>
        <v>0</v>
      </c>
      <c r="H39" s="338">
        <f>IF(VLOOKUP($A39,'hk2016'!$A:$G,1)=$A39,VLOOKUP($A39,'hk2016'!$A:$G,6),0)</f>
        <v>0</v>
      </c>
      <c r="I39" s="338">
        <f>IF(VLOOKUP($A39,'hk2016'!$A:$G,1)=$A39,VLOOKUP($A39,'hk2016'!$A:$G,7),0)</f>
        <v>0</v>
      </c>
      <c r="J39" s="338">
        <f>IF(VLOOKUP($A39,'hk2016'!$A:$H,1)=$A39,VLOOKUP($A39,'hk2016'!$A:$H,8),0)</f>
        <v>0</v>
      </c>
      <c r="K39" s="340">
        <f>SUM(H39+I39-J39)</f>
        <v>0</v>
      </c>
      <c r="L39" s="347"/>
    </row>
    <row r="40" spans="1:12" ht="13.5" outlineLevel="1" thickBot="1" x14ac:dyDescent="0.25">
      <c r="A40" s="348"/>
      <c r="B40" s="349"/>
      <c r="C40" s="349"/>
      <c r="D40" s="342"/>
      <c r="E40" s="342"/>
      <c r="F40" s="342"/>
      <c r="G40" s="343"/>
      <c r="H40" s="342"/>
      <c r="I40" s="342"/>
      <c r="J40" s="342"/>
      <c r="K40" s="344"/>
      <c r="L40" s="347"/>
    </row>
    <row r="41" spans="1:12" ht="12.75" x14ac:dyDescent="0.2">
      <c r="A41" s="327" t="s">
        <v>1215</v>
      </c>
      <c r="B41" s="328"/>
      <c r="C41" s="329" t="s">
        <v>215</v>
      </c>
      <c r="D41" s="330">
        <f t="shared" ref="D41:K41" si="11">SUM(D42:D49)</f>
        <v>0</v>
      </c>
      <c r="E41" s="330">
        <f t="shared" si="11"/>
        <v>0</v>
      </c>
      <c r="F41" s="330">
        <f t="shared" si="11"/>
        <v>0</v>
      </c>
      <c r="G41" s="345">
        <f t="shared" si="11"/>
        <v>0</v>
      </c>
      <c r="H41" s="330">
        <f t="shared" si="11"/>
        <v>0</v>
      </c>
      <c r="I41" s="330">
        <f t="shared" si="11"/>
        <v>0</v>
      </c>
      <c r="J41" s="330">
        <f t="shared" si="11"/>
        <v>0</v>
      </c>
      <c r="K41" s="346">
        <f t="shared" si="11"/>
        <v>0</v>
      </c>
      <c r="L41" s="347"/>
    </row>
    <row r="42" spans="1:12" ht="12.75" outlineLevel="1" x14ac:dyDescent="0.2">
      <c r="A42" s="333" t="str">
        <f t="shared" ref="A42:A48" si="12">LEFT(B42,3)</f>
        <v>061</v>
      </c>
      <c r="B42" s="317" t="s">
        <v>2416</v>
      </c>
      <c r="C42" s="317" t="s">
        <v>2417</v>
      </c>
      <c r="D42" s="338">
        <f>IF(VLOOKUP($A42,'hk2017'!$A:$G,1)=$A42,VLOOKUP($A42,'hk2017'!$A:$G,6),0)</f>
        <v>0</v>
      </c>
      <c r="E42" s="338">
        <f>IF(VLOOKUP($A42,'hk2017'!$A:$G,1)=$A42,VLOOKUP($A42,'hk2017'!$A:$G,7),0)</f>
        <v>0</v>
      </c>
      <c r="F42" s="338">
        <f>IF(VLOOKUP($A42,'hk2017'!$A:$H,1)=$A42,VLOOKUP($A42,'hk2017'!$A:$H,8),0)</f>
        <v>0</v>
      </c>
      <c r="G42" s="339">
        <f t="shared" ref="G42:G48" si="13">SUM(D42+E42-F42)</f>
        <v>0</v>
      </c>
      <c r="H42" s="338">
        <f>IF(VLOOKUP($A42,'hk2016'!$A:$G,1)=$A42,VLOOKUP($A42,'hk2016'!$A:$G,6),0)</f>
        <v>0</v>
      </c>
      <c r="I42" s="338">
        <f>IF(VLOOKUP($A42,'hk2016'!$A:$G,1)=$A42,VLOOKUP($A42,'hk2016'!$A:$G,7),0)</f>
        <v>0</v>
      </c>
      <c r="J42" s="338">
        <f>IF(VLOOKUP($A42,'hk2016'!$A:$H,1)=$A42,VLOOKUP($A42,'hk2016'!$A:$H,8),0)</f>
        <v>0</v>
      </c>
      <c r="K42" s="340">
        <f t="shared" ref="K42:K48" si="14">SUM(H42+I42-J42)</f>
        <v>0</v>
      </c>
      <c r="L42" s="347"/>
    </row>
    <row r="43" spans="1:12" ht="12.75" outlineLevel="1" x14ac:dyDescent="0.2">
      <c r="A43" s="333" t="str">
        <f t="shared" si="12"/>
        <v>062</v>
      </c>
      <c r="B43" s="317" t="s">
        <v>2418</v>
      </c>
      <c r="C43" s="317" t="s">
        <v>2419</v>
      </c>
      <c r="D43" s="338">
        <f>IF(VLOOKUP($A43,'hk2017'!$A:$G,1)=$A43,VLOOKUP($A43,'hk2017'!$A:$G,6),0)</f>
        <v>0</v>
      </c>
      <c r="E43" s="338">
        <f>IF(VLOOKUP($A43,'hk2017'!$A:$G,1)=$A43,VLOOKUP($A43,'hk2017'!$A:$G,7),0)</f>
        <v>0</v>
      </c>
      <c r="F43" s="338">
        <f>IF(VLOOKUP($A43,'hk2017'!$A:$H,1)=$A43,VLOOKUP($A43,'hk2017'!$A:$H,8),0)</f>
        <v>0</v>
      </c>
      <c r="G43" s="339">
        <f t="shared" si="13"/>
        <v>0</v>
      </c>
      <c r="H43" s="338">
        <f>IF(VLOOKUP($A43,'hk2016'!$A:$G,1)=$A43,VLOOKUP($A43,'hk2016'!$A:$G,6),0)</f>
        <v>0</v>
      </c>
      <c r="I43" s="338">
        <f>IF(VLOOKUP($A43,'hk2016'!$A:$G,1)=$A43,VLOOKUP($A43,'hk2016'!$A:$G,7),0)</f>
        <v>0</v>
      </c>
      <c r="J43" s="338">
        <f>IF(VLOOKUP($A43,'hk2016'!$A:$H,1)=$A43,VLOOKUP($A43,'hk2016'!$A:$H,8),0)</f>
        <v>0</v>
      </c>
      <c r="K43" s="340">
        <f t="shared" si="14"/>
        <v>0</v>
      </c>
      <c r="L43" s="347"/>
    </row>
    <row r="44" spans="1:12" ht="12.75" outlineLevel="1" x14ac:dyDescent="0.2">
      <c r="A44" s="333" t="str">
        <f t="shared" si="12"/>
        <v>063</v>
      </c>
      <c r="B44" s="317" t="s">
        <v>2420</v>
      </c>
      <c r="C44" s="317" t="s">
        <v>2421</v>
      </c>
      <c r="D44" s="338">
        <f>IF(VLOOKUP($A44,'hk2017'!$A:$G,1)=$A44,VLOOKUP($A44,'hk2017'!$A:$G,6),0)</f>
        <v>0</v>
      </c>
      <c r="E44" s="338">
        <f>IF(VLOOKUP($A44,'hk2017'!$A:$G,1)=$A44,VLOOKUP($A44,'hk2017'!$A:$G,7),0)</f>
        <v>0</v>
      </c>
      <c r="F44" s="338">
        <f>IF(VLOOKUP($A44,'hk2017'!$A:$H,1)=$A44,VLOOKUP($A44,'hk2017'!$A:$H,8),0)</f>
        <v>0</v>
      </c>
      <c r="G44" s="339">
        <f t="shared" si="13"/>
        <v>0</v>
      </c>
      <c r="H44" s="338">
        <f>IF(VLOOKUP($A44,'hk2016'!$A:$G,1)=$A44,VLOOKUP($A44,'hk2016'!$A:$G,6),0)</f>
        <v>0</v>
      </c>
      <c r="I44" s="338">
        <f>IF(VLOOKUP($A44,'hk2016'!$A:$G,1)=$A44,VLOOKUP($A44,'hk2016'!$A:$G,7),0)</f>
        <v>0</v>
      </c>
      <c r="J44" s="338">
        <f>IF(VLOOKUP($A44,'hk2016'!$A:$H,1)=$A44,VLOOKUP($A44,'hk2016'!$A:$H,8),0)</f>
        <v>0</v>
      </c>
      <c r="K44" s="340">
        <f t="shared" si="14"/>
        <v>0</v>
      </c>
      <c r="L44" s="347"/>
    </row>
    <row r="45" spans="1:12" ht="12.75" outlineLevel="1" x14ac:dyDescent="0.2">
      <c r="A45" s="333" t="str">
        <f t="shared" si="12"/>
        <v>065</v>
      </c>
      <c r="B45" s="317" t="s">
        <v>2422</v>
      </c>
      <c r="C45" s="317" t="s">
        <v>2423</v>
      </c>
      <c r="D45" s="338">
        <f>IF(VLOOKUP($A45,'hk2017'!$A:$G,1)=$A45,VLOOKUP($A45,'hk2017'!$A:$G,6),0)</f>
        <v>0</v>
      </c>
      <c r="E45" s="338">
        <f>IF(VLOOKUP($A45,'hk2017'!$A:$G,1)=$A45,VLOOKUP($A45,'hk2017'!$A:$G,7),0)</f>
        <v>0</v>
      </c>
      <c r="F45" s="338">
        <f>IF(VLOOKUP($A45,'hk2017'!$A:$H,1)=$A45,VLOOKUP($A45,'hk2017'!$A:$H,8),0)</f>
        <v>0</v>
      </c>
      <c r="G45" s="339">
        <f t="shared" si="13"/>
        <v>0</v>
      </c>
      <c r="H45" s="338">
        <f>IF(VLOOKUP($A45,'hk2016'!$A:$G,1)=$A45,VLOOKUP($A45,'hk2016'!$A:$G,6),0)</f>
        <v>0</v>
      </c>
      <c r="I45" s="338">
        <f>IF(VLOOKUP($A45,'hk2016'!$A:$G,1)=$A45,VLOOKUP($A45,'hk2016'!$A:$G,7),0)</f>
        <v>0</v>
      </c>
      <c r="J45" s="338">
        <f>IF(VLOOKUP($A45,'hk2016'!$A:$H,1)=$A45,VLOOKUP($A45,'hk2016'!$A:$H,8),0)</f>
        <v>0</v>
      </c>
      <c r="K45" s="340">
        <f t="shared" si="14"/>
        <v>0</v>
      </c>
      <c r="L45" s="347"/>
    </row>
    <row r="46" spans="1:12" ht="12.75" outlineLevel="1" x14ac:dyDescent="0.2">
      <c r="A46" s="333" t="str">
        <f t="shared" si="12"/>
        <v>066</v>
      </c>
      <c r="B46" s="317" t="s">
        <v>2424</v>
      </c>
      <c r="C46" s="317" t="s">
        <v>2425</v>
      </c>
      <c r="D46" s="338">
        <f>IF(VLOOKUP($A46,'hk2017'!$A:$G,1)=$A46,VLOOKUP($A46,'hk2017'!$A:$G,6),0)</f>
        <v>0</v>
      </c>
      <c r="E46" s="338">
        <f>IF(VLOOKUP($A46,'hk2017'!$A:$G,1)=$A46,VLOOKUP($A46,'hk2017'!$A:$G,7),0)</f>
        <v>0</v>
      </c>
      <c r="F46" s="338">
        <f>IF(VLOOKUP($A46,'hk2017'!$A:$H,1)=$A46,VLOOKUP($A46,'hk2017'!$A:$H,8),0)</f>
        <v>0</v>
      </c>
      <c r="G46" s="339">
        <f t="shared" si="13"/>
        <v>0</v>
      </c>
      <c r="H46" s="338">
        <f>IF(VLOOKUP($A46,'hk2016'!$A:$G,1)=$A46,VLOOKUP($A46,'hk2016'!$A:$G,6),0)</f>
        <v>0</v>
      </c>
      <c r="I46" s="338">
        <f>IF(VLOOKUP($A46,'hk2016'!$A:$G,1)=$A46,VLOOKUP($A46,'hk2016'!$A:$G,7),0)</f>
        <v>0</v>
      </c>
      <c r="J46" s="338">
        <f>IF(VLOOKUP($A46,'hk2016'!$A:$H,1)=$A46,VLOOKUP($A46,'hk2016'!$A:$H,8),0)</f>
        <v>0</v>
      </c>
      <c r="K46" s="340">
        <f t="shared" si="14"/>
        <v>0</v>
      </c>
      <c r="L46" s="347"/>
    </row>
    <row r="47" spans="1:12" ht="12.75" outlineLevel="1" x14ac:dyDescent="0.2">
      <c r="A47" s="333" t="str">
        <f t="shared" si="12"/>
        <v>067</v>
      </c>
      <c r="B47" s="317" t="s">
        <v>2426</v>
      </c>
      <c r="C47" s="317" t="s">
        <v>1484</v>
      </c>
      <c r="D47" s="338">
        <f>IF(VLOOKUP($A47,'hk2017'!$A:$G,1)=$A47,VLOOKUP($A47,'hk2017'!$A:$G,6),0)</f>
        <v>0</v>
      </c>
      <c r="E47" s="338">
        <f>IF(VLOOKUP($A47,'hk2017'!$A:$G,1)=$A47,VLOOKUP($A47,'hk2017'!$A:$G,7),0)</f>
        <v>0</v>
      </c>
      <c r="F47" s="338">
        <f>IF(VLOOKUP($A47,'hk2017'!$A:$H,1)=$A47,VLOOKUP($A47,'hk2017'!$A:$H,8),0)</f>
        <v>0</v>
      </c>
      <c r="G47" s="339">
        <f t="shared" si="13"/>
        <v>0</v>
      </c>
      <c r="H47" s="338">
        <f>IF(VLOOKUP($A47,'hk2016'!$A:$G,1)=$A47,VLOOKUP($A47,'hk2016'!$A:$G,6),0)</f>
        <v>0</v>
      </c>
      <c r="I47" s="338">
        <f>IF(VLOOKUP($A47,'hk2016'!$A:$G,1)=$A47,VLOOKUP($A47,'hk2016'!$A:$G,7),0)</f>
        <v>0</v>
      </c>
      <c r="J47" s="338">
        <f>IF(VLOOKUP($A47,'hk2016'!$A:$H,1)=$A47,VLOOKUP($A47,'hk2016'!$A:$H,8),0)</f>
        <v>0</v>
      </c>
      <c r="K47" s="340">
        <f t="shared" si="14"/>
        <v>0</v>
      </c>
      <c r="L47" s="347"/>
    </row>
    <row r="48" spans="1:12" ht="12.75" outlineLevel="1" x14ac:dyDescent="0.2">
      <c r="A48" s="333" t="str">
        <f t="shared" si="12"/>
        <v>069</v>
      </c>
      <c r="B48" s="317" t="s">
        <v>2427</v>
      </c>
      <c r="C48" s="317" t="s">
        <v>2428</v>
      </c>
      <c r="D48" s="338">
        <f>IF(VLOOKUP($A48,'hk2017'!$A:$G,1)=$A48,VLOOKUP($A48,'hk2017'!$A:$G,6),0)</f>
        <v>0</v>
      </c>
      <c r="E48" s="338">
        <f>IF(VLOOKUP($A48,'hk2017'!$A:$G,1)=$A48,VLOOKUP($A48,'hk2017'!$A:$G,7),0)</f>
        <v>0</v>
      </c>
      <c r="F48" s="338">
        <f>IF(VLOOKUP($A48,'hk2017'!$A:$H,1)=$A48,VLOOKUP($A48,'hk2017'!$A:$H,8),0)</f>
        <v>0</v>
      </c>
      <c r="G48" s="339">
        <f t="shared" si="13"/>
        <v>0</v>
      </c>
      <c r="H48" s="338">
        <f>IF(VLOOKUP($A48,'hk2016'!$A:$G,1)=$A48,VLOOKUP($A48,'hk2016'!$A:$G,6),0)</f>
        <v>0</v>
      </c>
      <c r="I48" s="338">
        <f>IF(VLOOKUP($A48,'hk2016'!$A:$G,1)=$A48,VLOOKUP($A48,'hk2016'!$A:$G,7),0)</f>
        <v>0</v>
      </c>
      <c r="J48" s="338">
        <f>IF(VLOOKUP($A48,'hk2016'!$A:$H,1)=$A48,VLOOKUP($A48,'hk2016'!$A:$H,8),0)</f>
        <v>0</v>
      </c>
      <c r="K48" s="340">
        <f t="shared" si="14"/>
        <v>0</v>
      </c>
      <c r="L48" s="347"/>
    </row>
    <row r="49" spans="1:12" ht="13.5" outlineLevel="1" thickBot="1" x14ac:dyDescent="0.25">
      <c r="A49" s="348"/>
      <c r="B49" s="349"/>
      <c r="C49" s="349"/>
      <c r="D49" s="342"/>
      <c r="E49" s="342"/>
      <c r="F49" s="342"/>
      <c r="G49" s="343"/>
      <c r="H49" s="342"/>
      <c r="I49" s="342"/>
      <c r="J49" s="342"/>
      <c r="K49" s="344"/>
      <c r="L49" s="347"/>
    </row>
    <row r="50" spans="1:12" ht="12.75" x14ac:dyDescent="0.2">
      <c r="A50" s="327" t="s">
        <v>1216</v>
      </c>
      <c r="B50" s="328"/>
      <c r="C50" s="329" t="s">
        <v>2429</v>
      </c>
      <c r="D50" s="330">
        <f t="shared" ref="D50:K50" si="15">SUM(D52:D59)</f>
        <v>0</v>
      </c>
      <c r="E50" s="330">
        <f t="shared" si="15"/>
        <v>0</v>
      </c>
      <c r="F50" s="330">
        <f t="shared" si="15"/>
        <v>0</v>
      </c>
      <c r="G50" s="345">
        <f t="shared" si="15"/>
        <v>0</v>
      </c>
      <c r="H50" s="330">
        <f t="shared" si="15"/>
        <v>0</v>
      </c>
      <c r="I50" s="330">
        <f t="shared" si="15"/>
        <v>0</v>
      </c>
      <c r="J50" s="330">
        <f t="shared" si="15"/>
        <v>0</v>
      </c>
      <c r="K50" s="346">
        <f t="shared" si="15"/>
        <v>0</v>
      </c>
      <c r="L50" s="347"/>
    </row>
    <row r="51" spans="1:12" ht="12.75" outlineLevel="1" x14ac:dyDescent="0.2">
      <c r="A51" s="351" t="s">
        <v>244</v>
      </c>
      <c r="B51" s="352"/>
      <c r="C51" s="334" t="s">
        <v>2430</v>
      </c>
      <c r="D51" s="338">
        <f>IF(VLOOKUP($A51,'hk2017'!$A:$G,1)=$A51,VLOOKUP($A51,'hk2017'!$A:$G,6),0)</f>
        <v>0</v>
      </c>
      <c r="E51" s="338">
        <f>IF(VLOOKUP($A51,'hk2017'!$A:$G,1)=$A51,VLOOKUP($A51,'hk2017'!$A:$G,7),0)</f>
        <v>0</v>
      </c>
      <c r="F51" s="338">
        <f>IF(VLOOKUP($A51,'hk2017'!$A:$H,1)=$A51,VLOOKUP($A51,'hk2017'!$A:$H,8),0)</f>
        <v>0</v>
      </c>
      <c r="G51" s="339">
        <f t="shared" ref="G51:G58" si="16">SUM(D51+E51-F51)</f>
        <v>0</v>
      </c>
      <c r="H51" s="338">
        <f>IF(VLOOKUP($A51,'hk2016'!$A:$G,1)=$A51,VLOOKUP($A51,'hk2016'!$A:$G,6),0)</f>
        <v>0</v>
      </c>
      <c r="I51" s="338">
        <f>IF(VLOOKUP($A51,'hk2016'!$A:$G,1)=$A51,VLOOKUP($A51,'hk2016'!$A:$G,7),0)</f>
        <v>0</v>
      </c>
      <c r="J51" s="338">
        <f>IF(VLOOKUP($A51,'hk2016'!$A:$H,1)=$A51,VLOOKUP($A51,'hk2016'!$A:$H,8),0)</f>
        <v>0</v>
      </c>
      <c r="K51" s="340">
        <f t="shared" ref="K51:K58" si="17">SUM(H51+I51-J51)</f>
        <v>0</v>
      </c>
      <c r="L51" s="347"/>
    </row>
    <row r="52" spans="1:12" ht="12.75" outlineLevel="1" x14ac:dyDescent="0.2">
      <c r="A52" s="333" t="str">
        <f>LEFT(B52,3)</f>
        <v>071</v>
      </c>
      <c r="B52" s="317" t="s">
        <v>2431</v>
      </c>
      <c r="C52" s="317" t="s">
        <v>2432</v>
      </c>
      <c r="D52" s="338">
        <f>IF(VLOOKUP($A52,'hk2017'!$A:$G,1)=$A52,VLOOKUP($A52,'hk2017'!$A:$G,6),0)</f>
        <v>0</v>
      </c>
      <c r="E52" s="338">
        <f>IF(VLOOKUP($A52,'hk2017'!$A:$G,1)=$A52,VLOOKUP($A52,'hk2017'!$A:$G,7),0)</f>
        <v>0</v>
      </c>
      <c r="F52" s="338">
        <f>IF(VLOOKUP($A52,'hk2017'!$A:$H,1)=$A52,VLOOKUP($A52,'hk2017'!$A:$H,8),0)</f>
        <v>0</v>
      </c>
      <c r="G52" s="339">
        <f t="shared" si="16"/>
        <v>0</v>
      </c>
      <c r="H52" s="338">
        <f>IF(VLOOKUP($A52,'hk2016'!$A:$G,1)=$A52,VLOOKUP($A52,'hk2016'!$A:$G,6),0)</f>
        <v>0</v>
      </c>
      <c r="I52" s="338">
        <f>IF(VLOOKUP($A52,'hk2016'!$A:$G,1)=$A52,VLOOKUP($A52,'hk2016'!$A:$G,7),0)</f>
        <v>0</v>
      </c>
      <c r="J52" s="338">
        <f>IF(VLOOKUP($A52,'hk2016'!$A:$H,1)=$A52,VLOOKUP($A52,'hk2016'!$A:$H,8),0)</f>
        <v>0</v>
      </c>
      <c r="K52" s="340">
        <f t="shared" si="17"/>
        <v>0</v>
      </c>
      <c r="L52" s="347"/>
    </row>
    <row r="53" spans="1:12" ht="12.75" outlineLevel="1" x14ac:dyDescent="0.2">
      <c r="A53" s="333" t="str">
        <f>LEFT(B53,3)</f>
        <v>072</v>
      </c>
      <c r="B53" s="317" t="s">
        <v>2433</v>
      </c>
      <c r="C53" s="317" t="s">
        <v>2434</v>
      </c>
      <c r="D53" s="338">
        <f>IF(VLOOKUP($A53,'hk2017'!$A:$G,1)=$A53,VLOOKUP($A53,'hk2017'!$A:$G,6),0)</f>
        <v>0</v>
      </c>
      <c r="E53" s="338">
        <f>IF(VLOOKUP($A53,'hk2017'!$A:$G,1)=$A53,VLOOKUP($A53,'hk2017'!$A:$G,7),0)</f>
        <v>0</v>
      </c>
      <c r="F53" s="338">
        <f>IF(VLOOKUP($A53,'hk2017'!$A:$H,1)=$A53,VLOOKUP($A53,'hk2017'!$A:$H,8),0)</f>
        <v>0</v>
      </c>
      <c r="G53" s="339">
        <f t="shared" si="16"/>
        <v>0</v>
      </c>
      <c r="H53" s="338">
        <f>IF(VLOOKUP($A53,'hk2016'!$A:$G,1)=$A53,VLOOKUP($A53,'hk2016'!$A:$G,6),0)</f>
        <v>0</v>
      </c>
      <c r="I53" s="338">
        <f>IF(VLOOKUP($A53,'hk2016'!$A:$G,1)=$A53,VLOOKUP($A53,'hk2016'!$A:$G,7),0)</f>
        <v>0</v>
      </c>
      <c r="J53" s="338">
        <f>IF(VLOOKUP($A53,'hk2016'!$A:$H,1)=$A53,VLOOKUP($A53,'hk2016'!$A:$H,8),0)</f>
        <v>0</v>
      </c>
      <c r="K53" s="340">
        <f t="shared" si="17"/>
        <v>0</v>
      </c>
      <c r="L53" s="347"/>
    </row>
    <row r="54" spans="1:12" ht="12.75" outlineLevel="1" x14ac:dyDescent="0.2">
      <c r="A54" s="333" t="str">
        <f>LEFT(B54,3)</f>
        <v>073</v>
      </c>
      <c r="B54" s="317" t="s">
        <v>2435</v>
      </c>
      <c r="C54" s="317" t="s">
        <v>2436</v>
      </c>
      <c r="D54" s="338">
        <f>IF(VLOOKUP($A54,'hk2017'!$A:$G,1)=$A54,VLOOKUP($A54,'hk2017'!$A:$G,6),0)</f>
        <v>0</v>
      </c>
      <c r="E54" s="338">
        <f>IF(VLOOKUP($A54,'hk2017'!$A:$G,1)=$A54,VLOOKUP($A54,'hk2017'!$A:$G,7),0)</f>
        <v>0</v>
      </c>
      <c r="F54" s="338">
        <f>IF(VLOOKUP($A54,'hk2017'!$A:$H,1)=$A54,VLOOKUP($A54,'hk2017'!$A:$H,8),0)</f>
        <v>0</v>
      </c>
      <c r="G54" s="339">
        <f t="shared" si="16"/>
        <v>0</v>
      </c>
      <c r="H54" s="338">
        <f>IF(VLOOKUP($A54,'hk2016'!$A:$G,1)=$A54,VLOOKUP($A54,'hk2016'!$A:$G,6),0)</f>
        <v>0</v>
      </c>
      <c r="I54" s="338">
        <f>IF(VLOOKUP($A54,'hk2016'!$A:$G,1)=$A54,VLOOKUP($A54,'hk2016'!$A:$G,7),0)</f>
        <v>0</v>
      </c>
      <c r="J54" s="338">
        <f>IF(VLOOKUP($A54,'hk2016'!$A:$H,1)=$A54,VLOOKUP($A54,'hk2016'!$A:$H,8),0)</f>
        <v>0</v>
      </c>
      <c r="K54" s="340">
        <f t="shared" si="17"/>
        <v>0</v>
      </c>
      <c r="L54" s="347"/>
    </row>
    <row r="55" spans="1:12" ht="12.75" outlineLevel="1" x14ac:dyDescent="0.2">
      <c r="A55" s="333" t="str">
        <f>LEFT(B55,3)</f>
        <v>074</v>
      </c>
      <c r="B55" s="317" t="s">
        <v>2437</v>
      </c>
      <c r="C55" s="317" t="s">
        <v>2438</v>
      </c>
      <c r="D55" s="338">
        <f>IF(VLOOKUP($A55,'hk2017'!$A:$G,1)=$A55,VLOOKUP($A55,'hk2017'!$A:$G,6),0)</f>
        <v>0</v>
      </c>
      <c r="E55" s="338">
        <f>IF(VLOOKUP($A55,'hk2017'!$A:$G,1)=$A55,VLOOKUP($A55,'hk2017'!$A:$G,7),0)</f>
        <v>0</v>
      </c>
      <c r="F55" s="338">
        <f>IF(VLOOKUP($A55,'hk2017'!$A:$H,1)=$A55,VLOOKUP($A55,'hk2017'!$A:$H,8),0)</f>
        <v>0</v>
      </c>
      <c r="G55" s="339">
        <f t="shared" si="16"/>
        <v>0</v>
      </c>
      <c r="H55" s="338">
        <f>IF(VLOOKUP($A55,'hk2016'!$A:$G,1)=$A55,VLOOKUP($A55,'hk2016'!$A:$G,6),0)</f>
        <v>0</v>
      </c>
      <c r="I55" s="338">
        <f>IF(VLOOKUP($A55,'hk2016'!$A:$G,1)=$A55,VLOOKUP($A55,'hk2016'!$A:$G,7),0)</f>
        <v>0</v>
      </c>
      <c r="J55" s="338">
        <f>IF(VLOOKUP($A55,'hk2016'!$A:$H,1)=$A55,VLOOKUP($A55,'hk2016'!$A:$H,8),0)</f>
        <v>0</v>
      </c>
      <c r="K55" s="340">
        <f t="shared" si="17"/>
        <v>0</v>
      </c>
      <c r="L55" s="347"/>
    </row>
    <row r="56" spans="1:12" ht="12.75" outlineLevel="1" x14ac:dyDescent="0.2">
      <c r="A56" s="333" t="str">
        <f>LEFT(B56,3)</f>
        <v>075</v>
      </c>
      <c r="B56" s="317" t="s">
        <v>2439</v>
      </c>
      <c r="C56" s="317" t="s">
        <v>2440</v>
      </c>
      <c r="D56" s="338">
        <f>IF(VLOOKUP($A56,'hk2017'!$A:$G,1)=$A56,VLOOKUP($A56,'hk2017'!$A:$G,6),0)</f>
        <v>0</v>
      </c>
      <c r="E56" s="338">
        <f>IF(VLOOKUP($A56,'hk2017'!$A:$G,1)=$A56,VLOOKUP($A56,'hk2017'!$A:$G,7),0)</f>
        <v>0</v>
      </c>
      <c r="F56" s="338">
        <f>IF(VLOOKUP($A56,'hk2017'!$A:$H,1)=$A56,VLOOKUP($A56,'hk2017'!$A:$H,8),0)</f>
        <v>0</v>
      </c>
      <c r="G56" s="339">
        <f t="shared" si="16"/>
        <v>0</v>
      </c>
      <c r="H56" s="338">
        <f>IF(VLOOKUP($A56,'hk2016'!$A:$G,1)=$A56,VLOOKUP($A56,'hk2016'!$A:$G,6),0)</f>
        <v>0</v>
      </c>
      <c r="I56" s="338">
        <f>IF(VLOOKUP($A56,'hk2016'!$A:$G,1)=$A56,VLOOKUP($A56,'hk2016'!$A:$G,7),0)</f>
        <v>0</v>
      </c>
      <c r="J56" s="338">
        <f>IF(VLOOKUP($A56,'hk2016'!$A:$H,1)=$A56,VLOOKUP($A56,'hk2016'!$A:$H,8),0)</f>
        <v>0</v>
      </c>
      <c r="K56" s="340">
        <f t="shared" si="17"/>
        <v>0</v>
      </c>
      <c r="L56" s="347"/>
    </row>
    <row r="57" spans="1:12" ht="12.75" outlineLevel="1" x14ac:dyDescent="0.2">
      <c r="A57" s="341" t="s">
        <v>2441</v>
      </c>
      <c r="B57" s="317"/>
      <c r="C57" s="334" t="s">
        <v>2442</v>
      </c>
      <c r="D57" s="338">
        <f>IF(VLOOKUP($A57,'hk2017'!$A:$G,1)=$A57,VLOOKUP($A57,'hk2017'!$A:$G,6),0)</f>
        <v>0</v>
      </c>
      <c r="E57" s="338">
        <f>IF(VLOOKUP($A57,'hk2017'!$A:$G,1)=$A57,VLOOKUP($A57,'hk2017'!$A:$G,7),0)</f>
        <v>0</v>
      </c>
      <c r="F57" s="338">
        <f>IF(VLOOKUP($A57,'hk2017'!$A:$H,1)=$A57,VLOOKUP($A57,'hk2017'!$A:$H,8),0)</f>
        <v>0</v>
      </c>
      <c r="G57" s="339">
        <f t="shared" si="16"/>
        <v>0</v>
      </c>
      <c r="H57" s="338">
        <f>IF(VLOOKUP($A57,'hk2016'!$A:$G,1)=$A57,VLOOKUP($A57,'hk2016'!$A:$G,6),0)</f>
        <v>0</v>
      </c>
      <c r="I57" s="338">
        <f>IF(VLOOKUP($A57,'hk2016'!$A:$G,1)=$A57,VLOOKUP($A57,'hk2016'!$A:$G,7),0)</f>
        <v>0</v>
      </c>
      <c r="J57" s="338">
        <f>IF(VLOOKUP($A57,'hk2016'!$A:$H,1)=$A57,VLOOKUP($A57,'hk2016'!$A:$H,8),0)</f>
        <v>0</v>
      </c>
      <c r="K57" s="340">
        <f t="shared" si="17"/>
        <v>0</v>
      </c>
      <c r="L57" s="347"/>
    </row>
    <row r="58" spans="1:12" ht="12.75" outlineLevel="1" x14ac:dyDescent="0.2">
      <c r="A58" s="333" t="str">
        <f>LEFT(B58,3)</f>
        <v>079</v>
      </c>
      <c r="B58" s="317" t="s">
        <v>2443</v>
      </c>
      <c r="C58" s="317" t="s">
        <v>2444</v>
      </c>
      <c r="D58" s="338">
        <f>IF(VLOOKUP($A58,'hk2017'!$A:$G,1)=$A58,VLOOKUP($A58,'hk2017'!$A:$G,6),0)</f>
        <v>0</v>
      </c>
      <c r="E58" s="338">
        <f>IF(VLOOKUP($A58,'hk2017'!$A:$G,1)=$A58,VLOOKUP($A58,'hk2017'!$A:$G,7),0)</f>
        <v>0</v>
      </c>
      <c r="F58" s="338">
        <f>IF(VLOOKUP($A58,'hk2017'!$A:$H,1)=$A58,VLOOKUP($A58,'hk2017'!$A:$H,8),0)</f>
        <v>0</v>
      </c>
      <c r="G58" s="339">
        <f t="shared" si="16"/>
        <v>0</v>
      </c>
      <c r="H58" s="338">
        <f>IF(VLOOKUP($A58,'hk2016'!$A:$G,1)=$A58,VLOOKUP($A58,'hk2016'!$A:$G,6),0)</f>
        <v>0</v>
      </c>
      <c r="I58" s="338">
        <f>IF(VLOOKUP($A58,'hk2016'!$A:$G,1)=$A58,VLOOKUP($A58,'hk2016'!$A:$G,7),0)</f>
        <v>0</v>
      </c>
      <c r="J58" s="338">
        <f>IF(VLOOKUP($A58,'hk2016'!$A:$H,1)=$A58,VLOOKUP($A58,'hk2016'!$A:$H,8),0)</f>
        <v>0</v>
      </c>
      <c r="K58" s="340">
        <f t="shared" si="17"/>
        <v>0</v>
      </c>
      <c r="L58" s="347"/>
    </row>
    <row r="59" spans="1:12" ht="13.5" outlineLevel="1" thickBot="1" x14ac:dyDescent="0.25">
      <c r="A59" s="348"/>
      <c r="B59" s="349"/>
      <c r="C59" s="349"/>
      <c r="D59" s="342"/>
      <c r="E59" s="342"/>
      <c r="F59" s="342"/>
      <c r="G59" s="343"/>
      <c r="H59" s="342"/>
      <c r="I59" s="342"/>
      <c r="J59" s="342"/>
      <c r="K59" s="344"/>
      <c r="L59" s="347"/>
    </row>
    <row r="60" spans="1:12" ht="12.75" x14ac:dyDescent="0.2">
      <c r="A60" s="327" t="s">
        <v>1217</v>
      </c>
      <c r="B60" s="328"/>
      <c r="C60" s="329" t="s">
        <v>2445</v>
      </c>
      <c r="D60" s="330">
        <f t="shared" ref="D60:K60" si="18">SUM(D61:D69)</f>
        <v>0</v>
      </c>
      <c r="E60" s="330">
        <f t="shared" si="18"/>
        <v>0</v>
      </c>
      <c r="F60" s="330">
        <f t="shared" si="18"/>
        <v>0</v>
      </c>
      <c r="G60" s="345">
        <f t="shared" si="18"/>
        <v>0</v>
      </c>
      <c r="H60" s="330">
        <f t="shared" si="18"/>
        <v>0</v>
      </c>
      <c r="I60" s="330">
        <f t="shared" si="18"/>
        <v>0</v>
      </c>
      <c r="J60" s="330">
        <f t="shared" si="18"/>
        <v>0</v>
      </c>
      <c r="K60" s="346">
        <f t="shared" si="18"/>
        <v>0</v>
      </c>
      <c r="L60" s="347"/>
    </row>
    <row r="61" spans="1:12" ht="12.75" outlineLevel="1" x14ac:dyDescent="0.2">
      <c r="A61" s="333" t="str">
        <f>LEFT(B61,3)</f>
        <v>081</v>
      </c>
      <c r="B61" s="317" t="s">
        <v>2446</v>
      </c>
      <c r="C61" s="317" t="s">
        <v>2447</v>
      </c>
      <c r="D61" s="338">
        <f>IF(VLOOKUP($A61,'hk2017'!$A:$G,1)=$A61,VLOOKUP($A61,'hk2017'!$A:$G,6),0)</f>
        <v>0</v>
      </c>
      <c r="E61" s="338">
        <f>IF(VLOOKUP($A61,'hk2017'!$A:$G,1)=$A61,VLOOKUP($A61,'hk2017'!$A:$G,7),0)</f>
        <v>0</v>
      </c>
      <c r="F61" s="338">
        <f>IF(VLOOKUP($A61,'hk2017'!$A:$H,1)=$A61,VLOOKUP($A61,'hk2017'!$A:$H,8),0)</f>
        <v>0</v>
      </c>
      <c r="G61" s="339">
        <f t="shared" ref="G61:G68" si="19">SUM(D61+E61-F61)</f>
        <v>0</v>
      </c>
      <c r="H61" s="338">
        <f>IF(VLOOKUP($A61,'hk2016'!$A:$G,1)=$A61,VLOOKUP($A61,'hk2016'!$A:$G,6),0)</f>
        <v>0</v>
      </c>
      <c r="I61" s="338">
        <f>IF(VLOOKUP($A61,'hk2016'!$A:$G,1)=$A61,VLOOKUP($A61,'hk2016'!$A:$G,7),0)</f>
        <v>0</v>
      </c>
      <c r="J61" s="338">
        <f>IF(VLOOKUP($A61,'hk2016'!$A:$H,1)=$A61,VLOOKUP($A61,'hk2016'!$A:$H,8),0)</f>
        <v>0</v>
      </c>
      <c r="K61" s="340">
        <f t="shared" ref="K61:K68" si="20">SUM(H61+I61-J61)</f>
        <v>0</v>
      </c>
      <c r="L61" s="347"/>
    </row>
    <row r="62" spans="1:12" ht="12.75" outlineLevel="1" x14ac:dyDescent="0.2">
      <c r="A62" s="333" t="str">
        <f>LEFT(B62,3)</f>
        <v>082</v>
      </c>
      <c r="B62" s="317" t="s">
        <v>2448</v>
      </c>
      <c r="C62" s="317" t="s">
        <v>2449</v>
      </c>
      <c r="D62" s="338">
        <f>IF(VLOOKUP($A62,'hk2017'!$A:$G,1)=$A62,VLOOKUP($A62,'hk2017'!$A:$G,6),0)</f>
        <v>0</v>
      </c>
      <c r="E62" s="338">
        <f>IF(VLOOKUP($A62,'hk2017'!$A:$G,1)=$A62,VLOOKUP($A62,'hk2017'!$A:$G,7),0)</f>
        <v>0</v>
      </c>
      <c r="F62" s="338">
        <f>IF(VLOOKUP($A62,'hk2017'!$A:$H,1)=$A62,VLOOKUP($A62,'hk2017'!$A:$H,8),0)</f>
        <v>0</v>
      </c>
      <c r="G62" s="339">
        <f t="shared" si="19"/>
        <v>0</v>
      </c>
      <c r="H62" s="338">
        <f>IF(VLOOKUP($A62,'hk2016'!$A:$G,1)=$A62,VLOOKUP($A62,'hk2016'!$A:$G,6),0)</f>
        <v>0</v>
      </c>
      <c r="I62" s="338">
        <f>IF(VLOOKUP($A62,'hk2016'!$A:$G,1)=$A62,VLOOKUP($A62,'hk2016'!$A:$G,7),0)</f>
        <v>0</v>
      </c>
      <c r="J62" s="338">
        <f>IF(VLOOKUP($A62,'hk2016'!$A:$H,1)=$A62,VLOOKUP($A62,'hk2016'!$A:$H,8),0)</f>
        <v>0</v>
      </c>
      <c r="K62" s="340">
        <f t="shared" si="20"/>
        <v>0</v>
      </c>
      <c r="L62" s="347"/>
    </row>
    <row r="63" spans="1:12" ht="12.75" outlineLevel="1" x14ac:dyDescent="0.2">
      <c r="A63" s="353" t="s">
        <v>2450</v>
      </c>
      <c r="B63" s="317"/>
      <c r="C63" s="334" t="s">
        <v>2451</v>
      </c>
      <c r="D63" s="338">
        <f>IF(VLOOKUP($A63,'hk2017'!$A:$G,1)=$A63,VLOOKUP($A63,'hk2017'!$A:$G,6),0)</f>
        <v>0</v>
      </c>
      <c r="E63" s="338">
        <f>IF(VLOOKUP($A63,'hk2017'!$A:$G,1)=$A63,VLOOKUP($A63,'hk2017'!$A:$G,7),0)</f>
        <v>0</v>
      </c>
      <c r="F63" s="338">
        <f>IF(VLOOKUP($A63,'hk2017'!$A:$H,1)=$A63,VLOOKUP($A63,'hk2017'!$A:$H,8),0)</f>
        <v>0</v>
      </c>
      <c r="G63" s="339">
        <f t="shared" si="19"/>
        <v>0</v>
      </c>
      <c r="H63" s="338">
        <f>IF(VLOOKUP($A63,'hk2016'!$A:$G,1)=$A63,VLOOKUP($A63,'hk2016'!$A:$G,6),0)</f>
        <v>0</v>
      </c>
      <c r="I63" s="338">
        <f>IF(VLOOKUP($A63,'hk2016'!$A:$G,1)=$A63,VLOOKUP($A63,'hk2016'!$A:$G,7),0)</f>
        <v>0</v>
      </c>
      <c r="J63" s="338">
        <f>IF(VLOOKUP($A63,'hk2016'!$A:$H,1)=$A63,VLOOKUP($A63,'hk2016'!$A:$H,8),0)</f>
        <v>0</v>
      </c>
      <c r="K63" s="340">
        <f t="shared" si="20"/>
        <v>0</v>
      </c>
      <c r="L63" s="347"/>
    </row>
    <row r="64" spans="1:12" ht="12.75" outlineLevel="1" x14ac:dyDescent="0.2">
      <c r="A64" s="353" t="s">
        <v>2452</v>
      </c>
      <c r="B64" s="317"/>
      <c r="C64" s="334" t="s">
        <v>2453</v>
      </c>
      <c r="D64" s="338">
        <f>IF(VLOOKUP($A64,'hk2017'!$A:$G,1)=$A64,VLOOKUP($A64,'hk2017'!$A:$G,6),0)</f>
        <v>0</v>
      </c>
      <c r="E64" s="338">
        <f>IF(VLOOKUP($A64,'hk2017'!$A:$G,1)=$A64,VLOOKUP($A64,'hk2017'!$A:$G,7),0)</f>
        <v>0</v>
      </c>
      <c r="F64" s="338">
        <f>IF(VLOOKUP($A64,'hk2017'!$A:$H,1)=$A64,VLOOKUP($A64,'hk2017'!$A:$H,8),0)</f>
        <v>0</v>
      </c>
      <c r="G64" s="339">
        <f t="shared" si="19"/>
        <v>0</v>
      </c>
      <c r="H64" s="338">
        <f>IF(VLOOKUP($A64,'hk2016'!$A:$G,1)=$A64,VLOOKUP($A64,'hk2016'!$A:$G,6),0)</f>
        <v>0</v>
      </c>
      <c r="I64" s="338">
        <f>IF(VLOOKUP($A64,'hk2016'!$A:$G,1)=$A64,VLOOKUP($A64,'hk2016'!$A:$G,7),0)</f>
        <v>0</v>
      </c>
      <c r="J64" s="338">
        <f>IF(VLOOKUP($A64,'hk2016'!$A:$H,1)=$A64,VLOOKUP($A64,'hk2016'!$A:$H,8),0)</f>
        <v>0</v>
      </c>
      <c r="K64" s="340">
        <f t="shared" si="20"/>
        <v>0</v>
      </c>
      <c r="L64" s="347"/>
    </row>
    <row r="65" spans="1:12" ht="12.75" outlineLevel="1" x14ac:dyDescent="0.2">
      <c r="A65" s="333" t="str">
        <f>LEFT(B65,3)</f>
        <v>085</v>
      </c>
      <c r="B65" s="317" t="s">
        <v>2454</v>
      </c>
      <c r="C65" s="317" t="s">
        <v>2455</v>
      </c>
      <c r="D65" s="338">
        <f>IF(VLOOKUP($A65,'hk2017'!$A:$G,1)=$A65,VLOOKUP($A65,'hk2017'!$A:$G,6),0)</f>
        <v>0</v>
      </c>
      <c r="E65" s="338">
        <f>IF(VLOOKUP($A65,'hk2017'!$A:$G,1)=$A65,VLOOKUP($A65,'hk2017'!$A:$G,7),0)</f>
        <v>0</v>
      </c>
      <c r="F65" s="338">
        <f>IF(VLOOKUP($A65,'hk2017'!$A:$H,1)=$A65,VLOOKUP($A65,'hk2017'!$A:$H,8),0)</f>
        <v>0</v>
      </c>
      <c r="G65" s="339">
        <f t="shared" si="19"/>
        <v>0</v>
      </c>
      <c r="H65" s="338">
        <f>IF(VLOOKUP($A65,'hk2016'!$A:$G,1)=$A65,VLOOKUP($A65,'hk2016'!$A:$G,6),0)</f>
        <v>0</v>
      </c>
      <c r="I65" s="338">
        <f>IF(VLOOKUP($A65,'hk2016'!$A:$G,1)=$A65,VLOOKUP($A65,'hk2016'!$A:$G,7),0)</f>
        <v>0</v>
      </c>
      <c r="J65" s="338">
        <f>IF(VLOOKUP($A65,'hk2016'!$A:$H,1)=$A65,VLOOKUP($A65,'hk2016'!$A:$H,8),0)</f>
        <v>0</v>
      </c>
      <c r="K65" s="340">
        <f t="shared" si="20"/>
        <v>0</v>
      </c>
      <c r="L65" s="347"/>
    </row>
    <row r="66" spans="1:12" ht="12.75" outlineLevel="1" x14ac:dyDescent="0.2">
      <c r="A66" s="333" t="str">
        <f>LEFT(B66,3)</f>
        <v>086</v>
      </c>
      <c r="B66" s="317" t="s">
        <v>2456</v>
      </c>
      <c r="C66" s="317" t="s">
        <v>2457</v>
      </c>
      <c r="D66" s="338">
        <f>IF(VLOOKUP($A66,'hk2017'!$A:$G,1)=$A66,VLOOKUP($A66,'hk2017'!$A:$G,6),0)</f>
        <v>0</v>
      </c>
      <c r="E66" s="338">
        <f>IF(VLOOKUP($A66,'hk2017'!$A:$G,1)=$A66,VLOOKUP($A66,'hk2017'!$A:$G,7),0)</f>
        <v>0</v>
      </c>
      <c r="F66" s="338">
        <f>IF(VLOOKUP($A66,'hk2017'!$A:$H,1)=$A66,VLOOKUP($A66,'hk2017'!$A:$H,8),0)</f>
        <v>0</v>
      </c>
      <c r="G66" s="339">
        <f t="shared" si="19"/>
        <v>0</v>
      </c>
      <c r="H66" s="338">
        <f>IF(VLOOKUP($A66,'hk2016'!$A:$G,1)=$A66,VLOOKUP($A66,'hk2016'!$A:$G,6),0)</f>
        <v>0</v>
      </c>
      <c r="I66" s="338">
        <f>IF(VLOOKUP($A66,'hk2016'!$A:$G,1)=$A66,VLOOKUP($A66,'hk2016'!$A:$G,7),0)</f>
        <v>0</v>
      </c>
      <c r="J66" s="338">
        <f>IF(VLOOKUP($A66,'hk2016'!$A:$H,1)=$A66,VLOOKUP($A66,'hk2016'!$A:$H,8),0)</f>
        <v>0</v>
      </c>
      <c r="K66" s="340">
        <f t="shared" si="20"/>
        <v>0</v>
      </c>
      <c r="L66" s="347"/>
    </row>
    <row r="67" spans="1:12" ht="12.75" outlineLevel="1" x14ac:dyDescent="0.2">
      <c r="A67" s="341" t="s">
        <v>2458</v>
      </c>
      <c r="B67" s="317"/>
      <c r="C67" s="334" t="s">
        <v>2459</v>
      </c>
      <c r="D67" s="338">
        <f>IF(VLOOKUP($A67,'hk2017'!$A:$G,1)=$A67,VLOOKUP($A67,'hk2017'!$A:$G,6),0)</f>
        <v>0</v>
      </c>
      <c r="E67" s="338">
        <f>IF(VLOOKUP($A67,'hk2017'!$A:$G,1)=$A67,VLOOKUP($A67,'hk2017'!$A:$G,7),0)</f>
        <v>0</v>
      </c>
      <c r="F67" s="338">
        <f>IF(VLOOKUP($A67,'hk2017'!$A:$H,1)=$A67,VLOOKUP($A67,'hk2017'!$A:$H,8),0)</f>
        <v>0</v>
      </c>
      <c r="G67" s="339">
        <f t="shared" si="19"/>
        <v>0</v>
      </c>
      <c r="H67" s="338">
        <f>IF(VLOOKUP($A67,'hk2016'!$A:$G,1)=$A67,VLOOKUP($A67,'hk2016'!$A:$G,6),0)</f>
        <v>0</v>
      </c>
      <c r="I67" s="338">
        <f>IF(VLOOKUP($A67,'hk2016'!$A:$G,1)=$A67,VLOOKUP($A67,'hk2016'!$A:$G,7),0)</f>
        <v>0</v>
      </c>
      <c r="J67" s="338">
        <f>IF(VLOOKUP($A67,'hk2016'!$A:$H,1)=$A67,VLOOKUP($A67,'hk2016'!$A:$H,8),0)</f>
        <v>0</v>
      </c>
      <c r="K67" s="340">
        <f t="shared" si="20"/>
        <v>0</v>
      </c>
      <c r="L67" s="347"/>
    </row>
    <row r="68" spans="1:12" ht="12.75" outlineLevel="1" x14ac:dyDescent="0.2">
      <c r="A68" s="333" t="str">
        <f>LEFT(B68,3)</f>
        <v>089</v>
      </c>
      <c r="B68" s="317" t="s">
        <v>2460</v>
      </c>
      <c r="C68" s="317" t="s">
        <v>2461</v>
      </c>
      <c r="D68" s="338">
        <f>IF(VLOOKUP($A68,'hk2017'!$A:$G,1)=$A68,VLOOKUP($A68,'hk2017'!$A:$G,6),0)</f>
        <v>0</v>
      </c>
      <c r="E68" s="338">
        <f>IF(VLOOKUP($A68,'hk2017'!$A:$G,1)=$A68,VLOOKUP($A68,'hk2017'!$A:$G,7),0)</f>
        <v>0</v>
      </c>
      <c r="F68" s="338">
        <f>IF(VLOOKUP($A68,'hk2017'!$A:$H,1)=$A68,VLOOKUP($A68,'hk2017'!$A:$H,8),0)</f>
        <v>0</v>
      </c>
      <c r="G68" s="339">
        <f t="shared" si="19"/>
        <v>0</v>
      </c>
      <c r="H68" s="338">
        <f>IF(VLOOKUP($A68,'hk2016'!$A:$G,1)=$A68,VLOOKUP($A68,'hk2016'!$A:$G,6),0)</f>
        <v>0</v>
      </c>
      <c r="I68" s="338">
        <f>IF(VLOOKUP($A68,'hk2016'!$A:$G,1)=$A68,VLOOKUP($A68,'hk2016'!$A:$G,7),0)</f>
        <v>0</v>
      </c>
      <c r="J68" s="338">
        <f>IF(VLOOKUP($A68,'hk2016'!$A:$H,1)=$A68,VLOOKUP($A68,'hk2016'!$A:$H,8),0)</f>
        <v>0</v>
      </c>
      <c r="K68" s="340">
        <f t="shared" si="20"/>
        <v>0</v>
      </c>
      <c r="L68" s="347"/>
    </row>
    <row r="69" spans="1:12" ht="13.5" outlineLevel="1" thickBot="1" x14ac:dyDescent="0.25">
      <c r="A69" s="348"/>
      <c r="B69" s="349"/>
      <c r="C69" s="349"/>
      <c r="D69" s="342"/>
      <c r="E69" s="342"/>
      <c r="F69" s="342"/>
      <c r="G69" s="343"/>
      <c r="H69" s="342"/>
      <c r="I69" s="342"/>
      <c r="J69" s="342"/>
      <c r="K69" s="344"/>
      <c r="L69" s="347"/>
    </row>
    <row r="70" spans="1:12" ht="12.75" x14ac:dyDescent="0.2">
      <c r="A70" s="327" t="s">
        <v>2051</v>
      </c>
      <c r="B70" s="328"/>
      <c r="C70" s="329" t="s">
        <v>2462</v>
      </c>
      <c r="D70" s="330">
        <f t="shared" ref="D70:K70" si="21">SUM(D71:D79)</f>
        <v>0</v>
      </c>
      <c r="E70" s="330">
        <f t="shared" si="21"/>
        <v>0</v>
      </c>
      <c r="F70" s="330">
        <f t="shared" si="21"/>
        <v>0</v>
      </c>
      <c r="G70" s="345">
        <f t="shared" si="21"/>
        <v>0</v>
      </c>
      <c r="H70" s="330">
        <f t="shared" si="21"/>
        <v>0</v>
      </c>
      <c r="I70" s="330">
        <f t="shared" si="21"/>
        <v>0</v>
      </c>
      <c r="J70" s="330">
        <f t="shared" si="21"/>
        <v>0</v>
      </c>
      <c r="K70" s="346">
        <f t="shared" si="21"/>
        <v>0</v>
      </c>
      <c r="L70" s="347"/>
    </row>
    <row r="71" spans="1:12" ht="12.75" outlineLevel="1" x14ac:dyDescent="0.2">
      <c r="A71" s="333" t="str">
        <f t="shared" ref="A71:A78" si="22">LEFT(B71,3)</f>
        <v>091</v>
      </c>
      <c r="B71" s="317" t="s">
        <v>2463</v>
      </c>
      <c r="C71" s="317" t="s">
        <v>2464</v>
      </c>
      <c r="D71" s="338">
        <f>IF(VLOOKUP($A71,'hk2017'!$A:$G,1)=$A71,VLOOKUP($A71,'hk2017'!$A:$G,6),0)</f>
        <v>0</v>
      </c>
      <c r="E71" s="338">
        <f>IF(VLOOKUP($A71,'hk2017'!$A:$G,1)=$A71,VLOOKUP($A71,'hk2017'!$A:$G,7),0)</f>
        <v>0</v>
      </c>
      <c r="F71" s="338">
        <f>IF(VLOOKUP($A71,'hk2017'!$A:$H,1)=$A71,VLOOKUP($A71,'hk2017'!$A:$H,8),0)</f>
        <v>0</v>
      </c>
      <c r="G71" s="339">
        <f t="shared" ref="G71:G78" si="23">SUM(D71+E71-F71)</f>
        <v>0</v>
      </c>
      <c r="H71" s="338">
        <f>IF(VLOOKUP($A71,'hk2016'!$A:$G,1)=$A71,VLOOKUP($A71,'hk2016'!$A:$G,6),0)</f>
        <v>0</v>
      </c>
      <c r="I71" s="338">
        <f>IF(VLOOKUP($A71,'hk2016'!$A:$G,1)=$A71,VLOOKUP($A71,'hk2016'!$A:$G,7),0)</f>
        <v>0</v>
      </c>
      <c r="J71" s="338">
        <f>IF(VLOOKUP($A71,'hk2016'!$A:$H,1)=$A71,VLOOKUP($A71,'hk2016'!$A:$H,8),0)</f>
        <v>0</v>
      </c>
      <c r="K71" s="340">
        <f t="shared" ref="K71:K78" si="24">SUM(H71+I71-J71)</f>
        <v>0</v>
      </c>
      <c r="L71" s="347"/>
    </row>
    <row r="72" spans="1:12" ht="12.75" outlineLevel="1" x14ac:dyDescent="0.2">
      <c r="A72" s="333" t="str">
        <f t="shared" si="22"/>
        <v>092</v>
      </c>
      <c r="B72" s="317" t="s">
        <v>2465</v>
      </c>
      <c r="C72" s="317" t="s">
        <v>2466</v>
      </c>
      <c r="D72" s="338">
        <f>IF(VLOOKUP($A72,'hk2017'!$A:$G,1)=$A72,VLOOKUP($A72,'hk2017'!$A:$G,6),0)</f>
        <v>0</v>
      </c>
      <c r="E72" s="338">
        <f>IF(VLOOKUP($A72,'hk2017'!$A:$G,1)=$A72,VLOOKUP($A72,'hk2017'!$A:$G,7),0)</f>
        <v>0</v>
      </c>
      <c r="F72" s="338">
        <f>IF(VLOOKUP($A72,'hk2017'!$A:$H,1)=$A72,VLOOKUP($A72,'hk2017'!$A:$H,8),0)</f>
        <v>0</v>
      </c>
      <c r="G72" s="339">
        <f t="shared" si="23"/>
        <v>0</v>
      </c>
      <c r="H72" s="338">
        <f>IF(VLOOKUP($A72,'hk2016'!$A:$G,1)=$A72,VLOOKUP($A72,'hk2016'!$A:$G,6),0)</f>
        <v>0</v>
      </c>
      <c r="I72" s="338">
        <f>IF(VLOOKUP($A72,'hk2016'!$A:$G,1)=$A72,VLOOKUP($A72,'hk2016'!$A:$G,7),0)</f>
        <v>0</v>
      </c>
      <c r="J72" s="338">
        <f>IF(VLOOKUP($A72,'hk2016'!$A:$H,1)=$A72,VLOOKUP($A72,'hk2016'!$A:$H,8),0)</f>
        <v>0</v>
      </c>
      <c r="K72" s="340">
        <f t="shared" si="24"/>
        <v>0</v>
      </c>
      <c r="L72" s="347"/>
    </row>
    <row r="73" spans="1:12" ht="12.75" outlineLevel="1" x14ac:dyDescent="0.2">
      <c r="A73" s="333" t="str">
        <f t="shared" si="22"/>
        <v>093</v>
      </c>
      <c r="B73" s="317" t="s">
        <v>2467</v>
      </c>
      <c r="C73" s="317" t="s">
        <v>2468</v>
      </c>
      <c r="D73" s="338">
        <f>IF(VLOOKUP($A73,'hk2017'!$A:$G,1)=$A73,VLOOKUP($A73,'hk2017'!$A:$G,6),0)</f>
        <v>0</v>
      </c>
      <c r="E73" s="338">
        <f>IF(VLOOKUP($A73,'hk2017'!$A:$G,1)=$A73,VLOOKUP($A73,'hk2017'!$A:$G,7),0)</f>
        <v>0</v>
      </c>
      <c r="F73" s="338">
        <f>IF(VLOOKUP($A73,'hk2017'!$A:$H,1)=$A73,VLOOKUP($A73,'hk2017'!$A:$H,8),0)</f>
        <v>0</v>
      </c>
      <c r="G73" s="339">
        <f t="shared" si="23"/>
        <v>0</v>
      </c>
      <c r="H73" s="338">
        <f>IF(VLOOKUP($A73,'hk2016'!$A:$G,1)=$A73,VLOOKUP($A73,'hk2016'!$A:$G,6),0)</f>
        <v>0</v>
      </c>
      <c r="I73" s="338">
        <f>IF(VLOOKUP($A73,'hk2016'!$A:$G,1)=$A73,VLOOKUP($A73,'hk2016'!$A:$G,7),0)</f>
        <v>0</v>
      </c>
      <c r="J73" s="338">
        <f>IF(VLOOKUP($A73,'hk2016'!$A:$H,1)=$A73,VLOOKUP($A73,'hk2016'!$A:$H,8),0)</f>
        <v>0</v>
      </c>
      <c r="K73" s="340">
        <f t="shared" si="24"/>
        <v>0</v>
      </c>
      <c r="L73" s="347"/>
    </row>
    <row r="74" spans="1:12" ht="12.75" outlineLevel="1" x14ac:dyDescent="0.2">
      <c r="A74" s="333" t="str">
        <f t="shared" si="22"/>
        <v>094</v>
      </c>
      <c r="B74" s="317" t="s">
        <v>2469</v>
      </c>
      <c r="C74" s="317" t="s">
        <v>2470</v>
      </c>
      <c r="D74" s="338">
        <f>IF(VLOOKUP($A74,'hk2017'!$A:$G,1)=$A74,VLOOKUP($A74,'hk2017'!$A:$G,6),0)</f>
        <v>0</v>
      </c>
      <c r="E74" s="338">
        <f>IF(VLOOKUP($A74,'hk2017'!$A:$G,1)=$A74,VLOOKUP($A74,'hk2017'!$A:$G,7),0)</f>
        <v>0</v>
      </c>
      <c r="F74" s="338">
        <f>IF(VLOOKUP($A74,'hk2017'!$A:$H,1)=$A74,VLOOKUP($A74,'hk2017'!$A:$H,8),0)</f>
        <v>0</v>
      </c>
      <c r="G74" s="339">
        <f t="shared" si="23"/>
        <v>0</v>
      </c>
      <c r="H74" s="338">
        <f>IF(VLOOKUP($A74,'hk2016'!$A:$G,1)=$A74,VLOOKUP($A74,'hk2016'!$A:$G,6),0)</f>
        <v>0</v>
      </c>
      <c r="I74" s="338">
        <f>IF(VLOOKUP($A74,'hk2016'!$A:$G,1)=$A74,VLOOKUP($A74,'hk2016'!$A:$G,7),0)</f>
        <v>0</v>
      </c>
      <c r="J74" s="338">
        <f>IF(VLOOKUP($A74,'hk2016'!$A:$H,1)=$A74,VLOOKUP($A74,'hk2016'!$A:$H,8),0)</f>
        <v>0</v>
      </c>
      <c r="K74" s="340">
        <f t="shared" si="24"/>
        <v>0</v>
      </c>
      <c r="L74" s="347"/>
    </row>
    <row r="75" spans="1:12" ht="12.75" outlineLevel="1" x14ac:dyDescent="0.2">
      <c r="A75" s="333" t="str">
        <f t="shared" si="22"/>
        <v>095</v>
      </c>
      <c r="B75" s="317" t="s">
        <v>2471</v>
      </c>
      <c r="C75" s="317" t="s">
        <v>2472</v>
      </c>
      <c r="D75" s="338">
        <f>IF(VLOOKUP($A75,'hk2017'!$A:$G,1)=$A75,VLOOKUP($A75,'hk2017'!$A:$G,6),0)</f>
        <v>0</v>
      </c>
      <c r="E75" s="338">
        <f>IF(VLOOKUP($A75,'hk2017'!$A:$G,1)=$A75,VLOOKUP($A75,'hk2017'!$A:$G,7),0)</f>
        <v>0</v>
      </c>
      <c r="F75" s="338">
        <f>IF(VLOOKUP($A75,'hk2017'!$A:$H,1)=$A75,VLOOKUP($A75,'hk2017'!$A:$H,8),0)</f>
        <v>0</v>
      </c>
      <c r="G75" s="339">
        <f t="shared" si="23"/>
        <v>0</v>
      </c>
      <c r="H75" s="338">
        <f>IF(VLOOKUP($A75,'hk2016'!$A:$G,1)=$A75,VLOOKUP($A75,'hk2016'!$A:$G,6),0)</f>
        <v>0</v>
      </c>
      <c r="I75" s="338">
        <f>IF(VLOOKUP($A75,'hk2016'!$A:$G,1)=$A75,VLOOKUP($A75,'hk2016'!$A:$G,7),0)</f>
        <v>0</v>
      </c>
      <c r="J75" s="338">
        <f>IF(VLOOKUP($A75,'hk2016'!$A:$H,1)=$A75,VLOOKUP($A75,'hk2016'!$A:$H,8),0)</f>
        <v>0</v>
      </c>
      <c r="K75" s="340">
        <f t="shared" si="24"/>
        <v>0</v>
      </c>
      <c r="L75" s="347"/>
    </row>
    <row r="76" spans="1:12" ht="12.75" outlineLevel="1" x14ac:dyDescent="0.2">
      <c r="A76" s="333" t="str">
        <f t="shared" si="22"/>
        <v>096</v>
      </c>
      <c r="B76" s="317" t="s">
        <v>2473</v>
      </c>
      <c r="C76" s="317" t="s">
        <v>2474</v>
      </c>
      <c r="D76" s="338">
        <f>IF(VLOOKUP($A76,'hk2017'!$A:$G,1)=$A76,VLOOKUP($A76,'hk2017'!$A:$G,6),0)</f>
        <v>0</v>
      </c>
      <c r="E76" s="338">
        <f>IF(VLOOKUP($A76,'hk2017'!$A:$G,1)=$A76,VLOOKUP($A76,'hk2017'!$A:$G,7),0)</f>
        <v>0</v>
      </c>
      <c r="F76" s="338">
        <f>IF(VLOOKUP($A76,'hk2017'!$A:$H,1)=$A76,VLOOKUP($A76,'hk2017'!$A:$H,8),0)</f>
        <v>0</v>
      </c>
      <c r="G76" s="339">
        <f t="shared" si="23"/>
        <v>0</v>
      </c>
      <c r="H76" s="338">
        <f>IF(VLOOKUP($A76,'hk2016'!$A:$G,1)=$A76,VLOOKUP($A76,'hk2016'!$A:$G,6),0)</f>
        <v>0</v>
      </c>
      <c r="I76" s="338">
        <f>IF(VLOOKUP($A76,'hk2016'!$A:$G,1)=$A76,VLOOKUP($A76,'hk2016'!$A:$G,7),0)</f>
        <v>0</v>
      </c>
      <c r="J76" s="338">
        <f>IF(VLOOKUP($A76,'hk2016'!$A:$H,1)=$A76,VLOOKUP($A76,'hk2016'!$A:$H,8),0)</f>
        <v>0</v>
      </c>
      <c r="K76" s="340">
        <f t="shared" si="24"/>
        <v>0</v>
      </c>
      <c r="L76" s="347"/>
    </row>
    <row r="77" spans="1:12" ht="12.75" outlineLevel="1" x14ac:dyDescent="0.2">
      <c r="A77" s="333" t="str">
        <f t="shared" si="22"/>
        <v>097</v>
      </c>
      <c r="B77" s="317" t="s">
        <v>2475</v>
      </c>
      <c r="C77" s="317" t="s">
        <v>2476</v>
      </c>
      <c r="D77" s="338">
        <f>IF(VLOOKUP($A77,'hk2017'!$A:$G,1)=$A77,VLOOKUP($A77,'hk2017'!$A:$G,6),0)</f>
        <v>0</v>
      </c>
      <c r="E77" s="338">
        <f>IF(VLOOKUP($A77,'hk2017'!$A:$G,1)=$A77,VLOOKUP($A77,'hk2017'!$A:$G,7),0)</f>
        <v>0</v>
      </c>
      <c r="F77" s="338">
        <f>IF(VLOOKUP($A77,'hk2017'!$A:$H,1)=$A77,VLOOKUP($A77,'hk2017'!$A:$H,8),0)</f>
        <v>0</v>
      </c>
      <c r="G77" s="339">
        <f t="shared" si="23"/>
        <v>0</v>
      </c>
      <c r="H77" s="338">
        <f>IF(VLOOKUP($A77,'hk2016'!$A:$G,1)=$A77,VLOOKUP($A77,'hk2016'!$A:$G,6),0)</f>
        <v>0</v>
      </c>
      <c r="I77" s="338">
        <f>IF(VLOOKUP($A77,'hk2016'!$A:$G,1)=$A77,VLOOKUP($A77,'hk2016'!$A:$G,7),0)</f>
        <v>0</v>
      </c>
      <c r="J77" s="338">
        <f>IF(VLOOKUP($A77,'hk2016'!$A:$H,1)=$A77,VLOOKUP($A77,'hk2016'!$A:$H,8),0)</f>
        <v>0</v>
      </c>
      <c r="K77" s="340">
        <f t="shared" si="24"/>
        <v>0</v>
      </c>
      <c r="L77" s="347"/>
    </row>
    <row r="78" spans="1:12" ht="12.75" outlineLevel="1" x14ac:dyDescent="0.2">
      <c r="A78" s="333" t="str">
        <f t="shared" si="22"/>
        <v>098</v>
      </c>
      <c r="B78" s="317" t="s">
        <v>2477</v>
      </c>
      <c r="C78" s="317" t="s">
        <v>2478</v>
      </c>
      <c r="D78" s="338">
        <f>IF(VLOOKUP($A78,'hk2017'!$A:$G,1)=$A78,VLOOKUP($A78,'hk2017'!$A:$G,6),0)</f>
        <v>0</v>
      </c>
      <c r="E78" s="338">
        <f>IF(VLOOKUP($A78,'hk2017'!$A:$G,1)=$A78,VLOOKUP($A78,'hk2017'!$A:$G,7),0)</f>
        <v>0</v>
      </c>
      <c r="F78" s="338">
        <f>IF(VLOOKUP($A78,'hk2017'!$A:$H,1)=$A78,VLOOKUP($A78,'hk2017'!$A:$H,8),0)</f>
        <v>0</v>
      </c>
      <c r="G78" s="339">
        <f t="shared" si="23"/>
        <v>0</v>
      </c>
      <c r="H78" s="338">
        <f>IF(VLOOKUP($A78,'hk2016'!$A:$G,1)=$A78,VLOOKUP($A78,'hk2016'!$A:$G,6),0)</f>
        <v>0</v>
      </c>
      <c r="I78" s="338">
        <f>IF(VLOOKUP($A78,'hk2016'!$A:$G,1)=$A78,VLOOKUP($A78,'hk2016'!$A:$G,7),0)</f>
        <v>0</v>
      </c>
      <c r="J78" s="338">
        <f>IF(VLOOKUP($A78,'hk2016'!$A:$H,1)=$A78,VLOOKUP($A78,'hk2016'!$A:$H,8),0)</f>
        <v>0</v>
      </c>
      <c r="K78" s="340">
        <f t="shared" si="24"/>
        <v>0</v>
      </c>
      <c r="L78" s="347"/>
    </row>
    <row r="79" spans="1:12" ht="13.5" outlineLevel="1" thickBot="1" x14ac:dyDescent="0.25">
      <c r="A79" s="348"/>
      <c r="B79" s="349"/>
      <c r="C79" s="349"/>
      <c r="D79" s="342"/>
      <c r="E79" s="342"/>
      <c r="F79" s="342"/>
      <c r="G79" s="343"/>
      <c r="H79" s="342"/>
      <c r="I79" s="342"/>
      <c r="J79" s="342"/>
      <c r="K79" s="344"/>
      <c r="L79" s="347"/>
    </row>
    <row r="80" spans="1:12" ht="13.5" thickBot="1" x14ac:dyDescent="0.25">
      <c r="A80" s="322" t="s">
        <v>21</v>
      </c>
      <c r="B80" s="317"/>
      <c r="C80" s="323" t="s">
        <v>33</v>
      </c>
      <c r="D80" s="354">
        <f t="shared" ref="D80:K80" si="25">SUM(D81+D86+D92+D98)</f>
        <v>0</v>
      </c>
      <c r="E80" s="354">
        <f t="shared" si="25"/>
        <v>0</v>
      </c>
      <c r="F80" s="354">
        <f t="shared" si="25"/>
        <v>0</v>
      </c>
      <c r="G80" s="355">
        <f t="shared" si="25"/>
        <v>0</v>
      </c>
      <c r="H80" s="354">
        <f t="shared" si="25"/>
        <v>0</v>
      </c>
      <c r="I80" s="354">
        <f t="shared" si="25"/>
        <v>0</v>
      </c>
      <c r="J80" s="354">
        <f t="shared" si="25"/>
        <v>0</v>
      </c>
      <c r="K80" s="356">
        <f t="shared" si="25"/>
        <v>0</v>
      </c>
      <c r="L80" s="347"/>
    </row>
    <row r="81" spans="1:12" ht="12.75" x14ac:dyDescent="0.2">
      <c r="A81" s="357">
        <v>11</v>
      </c>
      <c r="B81" s="358"/>
      <c r="C81" s="359" t="s">
        <v>1569</v>
      </c>
      <c r="D81" s="330">
        <f t="shared" ref="D81:K81" si="26">SUM(D82:D85)</f>
        <v>0</v>
      </c>
      <c r="E81" s="330">
        <f t="shared" si="26"/>
        <v>0</v>
      </c>
      <c r="F81" s="330">
        <f t="shared" si="26"/>
        <v>0</v>
      </c>
      <c r="G81" s="345">
        <f>SUM(G82:G85)</f>
        <v>0</v>
      </c>
      <c r="H81" s="330">
        <f t="shared" si="26"/>
        <v>0</v>
      </c>
      <c r="I81" s="330">
        <f t="shared" si="26"/>
        <v>0</v>
      </c>
      <c r="J81" s="330">
        <f t="shared" si="26"/>
        <v>0</v>
      </c>
      <c r="K81" s="346">
        <f t="shared" si="26"/>
        <v>0</v>
      </c>
      <c r="L81" s="347"/>
    </row>
    <row r="82" spans="1:12" ht="12.75" outlineLevel="1" x14ac:dyDescent="0.2">
      <c r="A82" s="333" t="str">
        <f>LEFT(B82,3)</f>
        <v>111</v>
      </c>
      <c r="B82" s="317" t="s">
        <v>2479</v>
      </c>
      <c r="C82" s="317" t="s">
        <v>2480</v>
      </c>
      <c r="D82" s="338">
        <f>IF(VLOOKUP($A82,'hk2017'!$A:$G,1)=$A82,VLOOKUP($A82,'hk2017'!$A:$G,6),0)</f>
        <v>0</v>
      </c>
      <c r="E82" s="338">
        <f>IF(VLOOKUP($A82,'hk2017'!$A:$G,1)=$A82,VLOOKUP($A82,'hk2017'!$A:$G,7),0)</f>
        <v>0</v>
      </c>
      <c r="F82" s="338">
        <f>IF(VLOOKUP($A82,'hk2017'!$A:$H,1)=$A82,VLOOKUP($A82,'hk2017'!$A:$H,8),0)</f>
        <v>0</v>
      </c>
      <c r="G82" s="339">
        <f>SUM(D82+E82-F82)</f>
        <v>0</v>
      </c>
      <c r="H82" s="338">
        <f>IF(VLOOKUP($A82,'hk2016'!$A:$G,1)=$A82,VLOOKUP($A82,'hk2016'!$A:$G,6),0)</f>
        <v>0</v>
      </c>
      <c r="I82" s="338">
        <f>IF(VLOOKUP($A82,'hk2016'!$A:$G,1)=$A82,VLOOKUP($A82,'hk2016'!$A:$G,7),0)</f>
        <v>0</v>
      </c>
      <c r="J82" s="338">
        <f>IF(VLOOKUP($A82,'hk2016'!$A:$H,1)=$A82,VLOOKUP($A82,'hk2016'!$A:$H,8),0)</f>
        <v>0</v>
      </c>
      <c r="K82" s="340">
        <f>SUM(H82+I82-J82)</f>
        <v>0</v>
      </c>
      <c r="L82" s="347"/>
    </row>
    <row r="83" spans="1:12" ht="12.75" outlineLevel="1" x14ac:dyDescent="0.2">
      <c r="A83" s="333" t="str">
        <f>LEFT(B83,3)</f>
        <v>112</v>
      </c>
      <c r="B83" s="317" t="s">
        <v>2481</v>
      </c>
      <c r="C83" s="317" t="s">
        <v>2482</v>
      </c>
      <c r="D83" s="338">
        <f>IF(VLOOKUP($A83,'hk2017'!$A:$G,1)=$A83,VLOOKUP($A83,'hk2017'!$A:$G,6),0)</f>
        <v>0</v>
      </c>
      <c r="E83" s="338">
        <f>IF(VLOOKUP($A83,'hk2017'!$A:$G,1)=$A83,VLOOKUP($A83,'hk2017'!$A:$G,7),0)</f>
        <v>0</v>
      </c>
      <c r="F83" s="338">
        <f>IF(VLOOKUP($A83,'hk2017'!$A:$H,1)=$A83,VLOOKUP($A83,'hk2017'!$A:$H,8),0)</f>
        <v>0</v>
      </c>
      <c r="G83" s="339">
        <f>SUM(D83+E83-F83)</f>
        <v>0</v>
      </c>
      <c r="H83" s="338">
        <f>IF(VLOOKUP($A83,'hk2016'!$A:$G,1)=$A83,VLOOKUP($A83,'hk2016'!$A:$G,6),0)</f>
        <v>0</v>
      </c>
      <c r="I83" s="338">
        <f>IF(VLOOKUP($A83,'hk2016'!$A:$G,1)=$A83,VLOOKUP($A83,'hk2016'!$A:$G,7),0)</f>
        <v>0</v>
      </c>
      <c r="J83" s="338">
        <f>IF(VLOOKUP($A83,'hk2016'!$A:$H,1)=$A83,VLOOKUP($A83,'hk2016'!$A:$H,8),0)</f>
        <v>0</v>
      </c>
      <c r="K83" s="340">
        <f>SUM(H83+I83-J83)</f>
        <v>0</v>
      </c>
      <c r="L83" s="347"/>
    </row>
    <row r="84" spans="1:12" ht="12.75" outlineLevel="1" x14ac:dyDescent="0.2">
      <c r="A84" s="333" t="str">
        <f>LEFT(B84,3)</f>
        <v>119</v>
      </c>
      <c r="B84" s="317" t="s">
        <v>2483</v>
      </c>
      <c r="C84" s="317" t="s">
        <v>2484</v>
      </c>
      <c r="D84" s="338">
        <f>IF(VLOOKUP($A84,'hk2017'!$A:$G,1)=$A84,VLOOKUP($A84,'hk2017'!$A:$G,6),0)</f>
        <v>0</v>
      </c>
      <c r="E84" s="338">
        <f>IF(VLOOKUP($A84,'hk2017'!$A:$G,1)=$A84,VLOOKUP($A84,'hk2017'!$A:$G,7),0)</f>
        <v>0</v>
      </c>
      <c r="F84" s="338">
        <f>IF(VLOOKUP($A84,'hk2017'!$A:$H,1)=$A84,VLOOKUP($A84,'hk2017'!$A:$H,8),0)</f>
        <v>0</v>
      </c>
      <c r="G84" s="339">
        <f>SUM(D84+E84-F84)</f>
        <v>0</v>
      </c>
      <c r="H84" s="338">
        <f>IF(VLOOKUP($A84,'hk2016'!$A:$G,1)=$A84,VLOOKUP($A84,'hk2016'!$A:$G,6),0)</f>
        <v>0</v>
      </c>
      <c r="I84" s="338">
        <f>IF(VLOOKUP($A84,'hk2016'!$A:$G,1)=$A84,VLOOKUP($A84,'hk2016'!$A:$G,7),0)</f>
        <v>0</v>
      </c>
      <c r="J84" s="338">
        <f>IF(VLOOKUP($A84,'hk2016'!$A:$H,1)=$A84,VLOOKUP($A84,'hk2016'!$A:$H,8),0)</f>
        <v>0</v>
      </c>
      <c r="K84" s="340">
        <f>SUM(H84+I84-J84)</f>
        <v>0</v>
      </c>
      <c r="L84" s="347"/>
    </row>
    <row r="85" spans="1:12" ht="13.5" outlineLevel="1" thickBot="1" x14ac:dyDescent="0.25">
      <c r="A85" s="348"/>
      <c r="B85" s="349"/>
      <c r="C85" s="349"/>
      <c r="D85" s="342"/>
      <c r="E85" s="342"/>
      <c r="F85" s="342"/>
      <c r="G85" s="343"/>
      <c r="H85" s="342"/>
      <c r="I85" s="342"/>
      <c r="J85" s="342"/>
      <c r="K85" s="344"/>
      <c r="L85" s="347"/>
    </row>
    <row r="86" spans="1:12" ht="12.75" x14ac:dyDescent="0.2">
      <c r="A86" s="357" t="s">
        <v>1218</v>
      </c>
      <c r="B86" s="358"/>
      <c r="C86" s="359" t="s">
        <v>2485</v>
      </c>
      <c r="D86" s="330">
        <f t="shared" ref="D86:K86" si="27">SUM(D87:D91)</f>
        <v>0</v>
      </c>
      <c r="E86" s="330">
        <f t="shared" si="27"/>
        <v>0</v>
      </c>
      <c r="F86" s="330">
        <f t="shared" si="27"/>
        <v>0</v>
      </c>
      <c r="G86" s="345">
        <f t="shared" si="27"/>
        <v>0</v>
      </c>
      <c r="H86" s="330">
        <f t="shared" si="27"/>
        <v>0</v>
      </c>
      <c r="I86" s="330">
        <f t="shared" si="27"/>
        <v>0</v>
      </c>
      <c r="J86" s="330">
        <f t="shared" si="27"/>
        <v>0</v>
      </c>
      <c r="K86" s="346">
        <f t="shared" si="27"/>
        <v>0</v>
      </c>
      <c r="L86" s="347"/>
    </row>
    <row r="87" spans="1:12" ht="12.75" outlineLevel="1" x14ac:dyDescent="0.2">
      <c r="A87" s="333" t="str">
        <f>LEFT(B87,3)</f>
        <v>121</v>
      </c>
      <c r="B87" s="317" t="s">
        <v>2486</v>
      </c>
      <c r="C87" s="317" t="s">
        <v>1844</v>
      </c>
      <c r="D87" s="338">
        <f>IF(VLOOKUP($A87,'hk2017'!$A:$G,1)=$A87,VLOOKUP($A87,'hk2017'!$A:$G,6),0)</f>
        <v>0</v>
      </c>
      <c r="E87" s="338">
        <f>IF(VLOOKUP($A87,'hk2017'!$A:$G,1)=$A87,VLOOKUP($A87,'hk2017'!$A:$G,7),0)</f>
        <v>0</v>
      </c>
      <c r="F87" s="338">
        <f>IF(VLOOKUP($A87,'hk2017'!$A:$H,1)=$A87,VLOOKUP($A87,'hk2017'!$A:$H,8),0)</f>
        <v>0</v>
      </c>
      <c r="G87" s="339">
        <f>SUM(D87+E87-F87)</f>
        <v>0</v>
      </c>
      <c r="H87" s="338">
        <f>IF(VLOOKUP($A87,'hk2016'!$A:$G,1)=$A87,VLOOKUP($A87,'hk2016'!$A:$G,6),0)</f>
        <v>0</v>
      </c>
      <c r="I87" s="338">
        <f>IF(VLOOKUP($A87,'hk2016'!$A:$G,1)=$A87,VLOOKUP($A87,'hk2016'!$A:$G,7),0)</f>
        <v>0</v>
      </c>
      <c r="J87" s="338">
        <f>IF(VLOOKUP($A87,'hk2016'!$A:$H,1)=$A87,VLOOKUP($A87,'hk2016'!$A:$H,8),0)</f>
        <v>0</v>
      </c>
      <c r="K87" s="340">
        <f>SUM(H87+I87-J87)</f>
        <v>0</v>
      </c>
      <c r="L87" s="347"/>
    </row>
    <row r="88" spans="1:12" outlineLevel="1" x14ac:dyDescent="0.15">
      <c r="A88" s="333" t="str">
        <f>LEFT(B88,3)</f>
        <v>122</v>
      </c>
      <c r="B88" s="317" t="s">
        <v>2487</v>
      </c>
      <c r="C88" s="317" t="s">
        <v>2488</v>
      </c>
      <c r="D88" s="338">
        <f>IF(VLOOKUP($A88,'hk2017'!$A:$G,1)=$A88,VLOOKUP($A88,'hk2017'!$A:$G,6),0)</f>
        <v>0</v>
      </c>
      <c r="E88" s="338">
        <f>IF(VLOOKUP($A88,'hk2017'!$A:$G,1)=$A88,VLOOKUP($A88,'hk2017'!$A:$G,7),0)</f>
        <v>0</v>
      </c>
      <c r="F88" s="338">
        <f>IF(VLOOKUP($A88,'hk2017'!$A:$H,1)=$A88,VLOOKUP($A88,'hk2017'!$A:$H,8),0)</f>
        <v>0</v>
      </c>
      <c r="G88" s="339">
        <f>SUM(D88+E88-F88)</f>
        <v>0</v>
      </c>
      <c r="H88" s="338">
        <f>IF(VLOOKUP($A88,'hk2016'!$A:$G,1)=$A88,VLOOKUP($A88,'hk2016'!$A:$G,6),0)</f>
        <v>0</v>
      </c>
      <c r="I88" s="338">
        <f>IF(VLOOKUP($A88,'hk2016'!$A:$G,1)=$A88,VLOOKUP($A88,'hk2016'!$A:$G,7),0)</f>
        <v>0</v>
      </c>
      <c r="J88" s="338">
        <f>IF(VLOOKUP($A88,'hk2016'!$A:$H,1)=$A88,VLOOKUP($A88,'hk2016'!$A:$H,8),0)</f>
        <v>0</v>
      </c>
      <c r="K88" s="340">
        <f>SUM(H88+I88-J88)</f>
        <v>0</v>
      </c>
      <c r="L88" s="360"/>
    </row>
    <row r="89" spans="1:12" outlineLevel="1" x14ac:dyDescent="0.15">
      <c r="A89" s="333" t="str">
        <f>LEFT(B89,3)</f>
        <v>123</v>
      </c>
      <c r="B89" s="317" t="s">
        <v>2489</v>
      </c>
      <c r="C89" s="317" t="s">
        <v>1572</v>
      </c>
      <c r="D89" s="338">
        <f>IF(VLOOKUP($A89,'hk2017'!$A:$G,1)=$A89,VLOOKUP($A89,'hk2017'!$A:$G,6),0)</f>
        <v>0</v>
      </c>
      <c r="E89" s="338">
        <f>IF(VLOOKUP($A89,'hk2017'!$A:$G,1)=$A89,VLOOKUP($A89,'hk2017'!$A:$G,7),0)</f>
        <v>0</v>
      </c>
      <c r="F89" s="338">
        <f>IF(VLOOKUP($A89,'hk2017'!$A:$H,1)=$A89,VLOOKUP($A89,'hk2017'!$A:$H,8),0)</f>
        <v>0</v>
      </c>
      <c r="G89" s="339">
        <f>SUM(D89+E89-F89)</f>
        <v>0</v>
      </c>
      <c r="H89" s="338">
        <f>IF(VLOOKUP($A89,'hk2016'!$A:$G,1)=$A89,VLOOKUP($A89,'hk2016'!$A:$G,6),0)</f>
        <v>0</v>
      </c>
      <c r="I89" s="338">
        <f>IF(VLOOKUP($A89,'hk2016'!$A:$G,1)=$A89,VLOOKUP($A89,'hk2016'!$A:$G,7),0)</f>
        <v>0</v>
      </c>
      <c r="J89" s="338">
        <f>IF(VLOOKUP($A89,'hk2016'!$A:$H,1)=$A89,VLOOKUP($A89,'hk2016'!$A:$H,8),0)</f>
        <v>0</v>
      </c>
      <c r="K89" s="340">
        <f>SUM(H89+I89-J89)</f>
        <v>0</v>
      </c>
      <c r="L89" s="360"/>
    </row>
    <row r="90" spans="1:12" outlineLevel="1" x14ac:dyDescent="0.15">
      <c r="A90" s="333" t="str">
        <f>LEFT(B90,3)</f>
        <v>124</v>
      </c>
      <c r="B90" s="317" t="s">
        <v>2490</v>
      </c>
      <c r="C90" s="317" t="s">
        <v>1573</v>
      </c>
      <c r="D90" s="338">
        <f>IF(VLOOKUP($A90,'hk2017'!$A:$G,1)=$A90,VLOOKUP($A90,'hk2017'!$A:$G,6),0)</f>
        <v>0</v>
      </c>
      <c r="E90" s="338">
        <f>IF(VLOOKUP($A90,'hk2017'!$A:$G,1)=$A90,VLOOKUP($A90,'hk2017'!$A:$G,7),0)</f>
        <v>0</v>
      </c>
      <c r="F90" s="338">
        <f>IF(VLOOKUP($A90,'hk2017'!$A:$H,1)=$A90,VLOOKUP($A90,'hk2017'!$A:$H,8),0)</f>
        <v>0</v>
      </c>
      <c r="G90" s="339">
        <f>SUM(D90+E90-F90)</f>
        <v>0</v>
      </c>
      <c r="H90" s="338">
        <f>IF(VLOOKUP($A90,'hk2016'!$A:$G,1)=$A90,VLOOKUP($A90,'hk2016'!$A:$G,6),0)</f>
        <v>0</v>
      </c>
      <c r="I90" s="338">
        <f>IF(VLOOKUP($A90,'hk2016'!$A:$G,1)=$A90,VLOOKUP($A90,'hk2016'!$A:$G,7),0)</f>
        <v>0</v>
      </c>
      <c r="J90" s="338">
        <f>IF(VLOOKUP($A90,'hk2016'!$A:$H,1)=$A90,VLOOKUP($A90,'hk2016'!$A:$H,8),0)</f>
        <v>0</v>
      </c>
      <c r="K90" s="340">
        <f>SUM(H90+I90-J90)</f>
        <v>0</v>
      </c>
    </row>
    <row r="91" spans="1:12" ht="11.25" outlineLevel="1" thickBot="1" x14ac:dyDescent="0.2">
      <c r="A91" s="348"/>
      <c r="B91" s="349"/>
      <c r="C91" s="349"/>
      <c r="D91" s="342"/>
      <c r="E91" s="342"/>
      <c r="F91" s="342"/>
      <c r="G91" s="343"/>
      <c r="H91" s="342"/>
      <c r="I91" s="342"/>
      <c r="J91" s="342"/>
      <c r="K91" s="344"/>
    </row>
    <row r="92" spans="1:12" x14ac:dyDescent="0.15">
      <c r="A92" s="357" t="s">
        <v>1219</v>
      </c>
      <c r="B92" s="358"/>
      <c r="C92" s="359" t="s">
        <v>1574</v>
      </c>
      <c r="D92" s="330">
        <f t="shared" ref="D92:K92" si="28">SUM(D93:D97)</f>
        <v>0</v>
      </c>
      <c r="E92" s="330">
        <f t="shared" si="28"/>
        <v>0</v>
      </c>
      <c r="F92" s="330">
        <f t="shared" si="28"/>
        <v>0</v>
      </c>
      <c r="G92" s="345">
        <f>SUM(G93:G97)</f>
        <v>0</v>
      </c>
      <c r="H92" s="330">
        <f t="shared" si="28"/>
        <v>0</v>
      </c>
      <c r="I92" s="330">
        <f t="shared" si="28"/>
        <v>0</v>
      </c>
      <c r="J92" s="330">
        <f t="shared" si="28"/>
        <v>0</v>
      </c>
      <c r="K92" s="346">
        <f t="shared" si="28"/>
        <v>0</v>
      </c>
    </row>
    <row r="93" spans="1:12" outlineLevel="1" x14ac:dyDescent="0.15">
      <c r="A93" s="333" t="str">
        <f>LEFT(B93,3)</f>
        <v>131</v>
      </c>
      <c r="B93" s="317" t="s">
        <v>2491</v>
      </c>
      <c r="C93" s="317" t="s">
        <v>2492</v>
      </c>
      <c r="D93" s="338">
        <f>IF(VLOOKUP($A93,'hk2017'!$A:$G,1)=$A93,VLOOKUP($A93,'hk2017'!$A:$G,6),0)</f>
        <v>0</v>
      </c>
      <c r="E93" s="338">
        <f>IF(VLOOKUP($A93,'hk2017'!$A:$G,1)=$A93,VLOOKUP($A93,'hk2017'!$A:$G,7),0)</f>
        <v>0</v>
      </c>
      <c r="F93" s="338">
        <f>IF(VLOOKUP($A93,'hk2017'!$A:$H,1)=$A93,VLOOKUP($A93,'hk2017'!$A:$H,8),0)</f>
        <v>0</v>
      </c>
      <c r="G93" s="339">
        <f>SUM(D93+E93-F93)</f>
        <v>0</v>
      </c>
      <c r="H93" s="338">
        <f>IF(VLOOKUP($A93,'hk2016'!$A:$G,1)=$A93,VLOOKUP($A93,'hk2016'!$A:$G,6),0)</f>
        <v>0</v>
      </c>
      <c r="I93" s="338">
        <f>IF(VLOOKUP($A93,'hk2016'!$A:$G,1)=$A93,VLOOKUP($A93,'hk2016'!$A:$G,7),0)</f>
        <v>0</v>
      </c>
      <c r="J93" s="338">
        <f>IF(VLOOKUP($A93,'hk2016'!$A:$H,1)=$A93,VLOOKUP($A93,'hk2016'!$A:$H,8),0)</f>
        <v>0</v>
      </c>
      <c r="K93" s="340">
        <f>SUM(H93+I93-J93)</f>
        <v>0</v>
      </c>
    </row>
    <row r="94" spans="1:12" outlineLevel="1" x14ac:dyDescent="0.15">
      <c r="A94" s="333" t="str">
        <f>LEFT(B94,3)</f>
        <v>132</v>
      </c>
      <c r="B94" s="317" t="s">
        <v>2493</v>
      </c>
      <c r="C94" s="317" t="s">
        <v>2494</v>
      </c>
      <c r="D94" s="338">
        <f>IF(VLOOKUP($A94,'hk2017'!$A:$G,1)=$A94,VLOOKUP($A94,'hk2017'!$A:$G,6),0)</f>
        <v>0</v>
      </c>
      <c r="E94" s="338">
        <f>IF(VLOOKUP($A94,'hk2017'!$A:$G,1)=$A94,VLOOKUP($A94,'hk2017'!$A:$G,7),0)</f>
        <v>0</v>
      </c>
      <c r="F94" s="338">
        <f>IF(VLOOKUP($A94,'hk2017'!$A:$H,1)=$A94,VLOOKUP($A94,'hk2017'!$A:$H,8),0)</f>
        <v>0</v>
      </c>
      <c r="G94" s="339">
        <f>SUM(D94+E94-F94)</f>
        <v>0</v>
      </c>
      <c r="H94" s="338">
        <f>IF(VLOOKUP($A94,'hk2016'!$A:$G,1)=$A94,VLOOKUP($A94,'hk2016'!$A:$G,6),0)</f>
        <v>0</v>
      </c>
      <c r="I94" s="338">
        <f>IF(VLOOKUP($A94,'hk2016'!$A:$G,1)=$A94,VLOOKUP($A94,'hk2016'!$A:$G,7),0)</f>
        <v>0</v>
      </c>
      <c r="J94" s="338">
        <f>IF(VLOOKUP($A94,'hk2016'!$A:$H,1)=$A94,VLOOKUP($A94,'hk2016'!$A:$H,8),0)</f>
        <v>0</v>
      </c>
      <c r="K94" s="340">
        <f>SUM(H94+I94-J94)</f>
        <v>0</v>
      </c>
    </row>
    <row r="95" spans="1:12" outlineLevel="1" x14ac:dyDescent="0.15">
      <c r="A95" s="361" t="s">
        <v>361</v>
      </c>
      <c r="B95" s="362"/>
      <c r="C95" s="362" t="s">
        <v>362</v>
      </c>
      <c r="D95" s="338">
        <f>IF(VLOOKUP($A95,'hk2017'!$A:$G,1)=$A95,VLOOKUP($A95,'hk2017'!$A:$G,6),0)</f>
        <v>0</v>
      </c>
      <c r="E95" s="338">
        <f>IF(VLOOKUP($A95,'hk2017'!$A:$G,1)=$A95,VLOOKUP($A95,'hk2017'!$A:$G,7),0)</f>
        <v>0</v>
      </c>
      <c r="F95" s="338">
        <f>IF(VLOOKUP($A95,'hk2017'!$A:$H,1)=$A95,VLOOKUP($A95,'hk2017'!$A:$H,8),0)</f>
        <v>0</v>
      </c>
      <c r="G95" s="339">
        <f>SUM(D95+E95-F95)</f>
        <v>0</v>
      </c>
      <c r="H95" s="338">
        <f>IF(VLOOKUP($A95,'hk2016'!$A:$G,1)=$A95,VLOOKUP($A95,'hk2016'!$A:$G,6),0)</f>
        <v>0</v>
      </c>
      <c r="I95" s="338">
        <f>IF(VLOOKUP($A95,'hk2016'!$A:$G,1)=$A95,VLOOKUP($A95,'hk2016'!$A:$G,7),0)</f>
        <v>0</v>
      </c>
      <c r="J95" s="338">
        <f>IF(VLOOKUP($A95,'hk2016'!$A:$H,1)=$A95,VLOOKUP($A95,'hk2016'!$A:$H,8),0)</f>
        <v>0</v>
      </c>
      <c r="K95" s="340">
        <f>SUM(H95+I95-J95)</f>
        <v>0</v>
      </c>
    </row>
    <row r="96" spans="1:12" outlineLevel="1" x14ac:dyDescent="0.15">
      <c r="A96" s="333" t="str">
        <f>LEFT(B96,3)</f>
        <v>139</v>
      </c>
      <c r="B96" s="317" t="s">
        <v>2495</v>
      </c>
      <c r="C96" s="317" t="s">
        <v>2496</v>
      </c>
      <c r="D96" s="338">
        <f>IF(VLOOKUP($A96,'hk2017'!$A:$G,1)=$A96,VLOOKUP($A96,'hk2017'!$A:$G,6),0)</f>
        <v>0</v>
      </c>
      <c r="E96" s="338">
        <f>IF(VLOOKUP($A96,'hk2017'!$A:$G,1)=$A96,VLOOKUP($A96,'hk2017'!$A:$G,7),0)</f>
        <v>0</v>
      </c>
      <c r="F96" s="338">
        <f>IF(VLOOKUP($A96,'hk2017'!$A:$H,1)=$A96,VLOOKUP($A96,'hk2017'!$A:$H,8),0)</f>
        <v>0</v>
      </c>
      <c r="G96" s="339">
        <f>SUM(D96+E96-F96)</f>
        <v>0</v>
      </c>
      <c r="H96" s="338">
        <f>IF(VLOOKUP($A96,'hk2016'!$A:$G,1)=$A96,VLOOKUP($A96,'hk2016'!$A:$G,6),0)</f>
        <v>0</v>
      </c>
      <c r="I96" s="338">
        <f>IF(VLOOKUP($A96,'hk2016'!$A:$G,1)=$A96,VLOOKUP($A96,'hk2016'!$A:$G,7),0)</f>
        <v>0</v>
      </c>
      <c r="J96" s="338">
        <f>IF(VLOOKUP($A96,'hk2016'!$A:$H,1)=$A96,VLOOKUP($A96,'hk2016'!$A:$H,8),0)</f>
        <v>0</v>
      </c>
      <c r="K96" s="340">
        <f>SUM(H96+I96-J96)</f>
        <v>0</v>
      </c>
    </row>
    <row r="97" spans="1:11" ht="11.25" outlineLevel="1" thickBot="1" x14ac:dyDescent="0.2">
      <c r="A97" s="348"/>
      <c r="B97" s="349"/>
      <c r="C97" s="349"/>
      <c r="D97" s="342"/>
      <c r="E97" s="342"/>
      <c r="F97" s="342"/>
      <c r="G97" s="343"/>
      <c r="H97" s="342"/>
      <c r="I97" s="342"/>
      <c r="J97" s="342"/>
      <c r="K97" s="344"/>
    </row>
    <row r="98" spans="1:11" x14ac:dyDescent="0.15">
      <c r="A98" s="357" t="s">
        <v>1227</v>
      </c>
      <c r="B98" s="358"/>
      <c r="C98" s="359" t="s">
        <v>2497</v>
      </c>
      <c r="D98" s="330">
        <f t="shared" ref="D98:K98" si="29">SUM(D99:D105)</f>
        <v>0</v>
      </c>
      <c r="E98" s="330">
        <f t="shared" si="29"/>
        <v>0</v>
      </c>
      <c r="F98" s="330">
        <f t="shared" si="29"/>
        <v>0</v>
      </c>
      <c r="G98" s="345">
        <f t="shared" si="29"/>
        <v>0</v>
      </c>
      <c r="H98" s="330">
        <f t="shared" si="29"/>
        <v>0</v>
      </c>
      <c r="I98" s="330">
        <f t="shared" si="29"/>
        <v>0</v>
      </c>
      <c r="J98" s="330">
        <f t="shared" si="29"/>
        <v>0</v>
      </c>
      <c r="K98" s="346">
        <f t="shared" si="29"/>
        <v>0</v>
      </c>
    </row>
    <row r="99" spans="1:11" outlineLevel="1" x14ac:dyDescent="0.15">
      <c r="A99" s="333" t="str">
        <f t="shared" ref="A99:A104" si="30">LEFT(B99,3)</f>
        <v>191</v>
      </c>
      <c r="B99" s="317" t="s">
        <v>2498</v>
      </c>
      <c r="C99" s="317" t="s">
        <v>2499</v>
      </c>
      <c r="D99" s="338">
        <f>IF(VLOOKUP($A99,'hk2017'!$A:$G,1)=$A99,VLOOKUP($A99,'hk2017'!$A:$G,6),0)</f>
        <v>0</v>
      </c>
      <c r="E99" s="338">
        <f>IF(VLOOKUP($A99,'hk2017'!$A:$G,1)=$A99,VLOOKUP($A99,'hk2017'!$A:$G,7),0)</f>
        <v>0</v>
      </c>
      <c r="F99" s="338">
        <f>IF(VLOOKUP($A99,'hk2017'!$A:$H,1)=$A99,VLOOKUP($A99,'hk2017'!$A:$H,8),0)</f>
        <v>0</v>
      </c>
      <c r="G99" s="339">
        <f t="shared" ref="G99:G104" si="31">SUM(D99+E99-F99)</f>
        <v>0</v>
      </c>
      <c r="H99" s="338">
        <f>IF(VLOOKUP($A99,'hk2016'!$A:$G,1)=$A99,VLOOKUP($A99,'hk2016'!$A:$G,6),0)</f>
        <v>0</v>
      </c>
      <c r="I99" s="338">
        <f>IF(VLOOKUP($A99,'hk2016'!$A:$G,1)=$A99,VLOOKUP($A99,'hk2016'!$A:$G,7),0)</f>
        <v>0</v>
      </c>
      <c r="J99" s="338">
        <f>IF(VLOOKUP($A99,'hk2016'!$A:$H,1)=$A99,VLOOKUP($A99,'hk2016'!$A:$H,8),0)</f>
        <v>0</v>
      </c>
      <c r="K99" s="340">
        <f t="shared" ref="K99:K104" si="32">SUM(H99+I99-J99)</f>
        <v>0</v>
      </c>
    </row>
    <row r="100" spans="1:11" outlineLevel="1" x14ac:dyDescent="0.15">
      <c r="A100" s="333" t="str">
        <f t="shared" si="30"/>
        <v>192</v>
      </c>
      <c r="B100" s="317" t="s">
        <v>2500</v>
      </c>
      <c r="C100" s="317" t="s">
        <v>2501</v>
      </c>
      <c r="D100" s="338">
        <f>IF(VLOOKUP($A100,'hk2017'!$A:$G,1)=$A100,VLOOKUP($A100,'hk2017'!$A:$G,6),0)</f>
        <v>0</v>
      </c>
      <c r="E100" s="338">
        <f>IF(VLOOKUP($A100,'hk2017'!$A:$G,1)=$A100,VLOOKUP($A100,'hk2017'!$A:$G,7),0)</f>
        <v>0</v>
      </c>
      <c r="F100" s="338">
        <f>IF(VLOOKUP($A100,'hk2017'!$A:$H,1)=$A100,VLOOKUP($A100,'hk2017'!$A:$H,8),0)</f>
        <v>0</v>
      </c>
      <c r="G100" s="339">
        <f t="shared" si="31"/>
        <v>0</v>
      </c>
      <c r="H100" s="338">
        <f>IF(VLOOKUP($A100,'hk2016'!$A:$G,1)=$A100,VLOOKUP($A100,'hk2016'!$A:$G,6),0)</f>
        <v>0</v>
      </c>
      <c r="I100" s="338">
        <f>IF(VLOOKUP($A100,'hk2016'!$A:$G,1)=$A100,VLOOKUP($A100,'hk2016'!$A:$G,7),0)</f>
        <v>0</v>
      </c>
      <c r="J100" s="338">
        <f>IF(VLOOKUP($A100,'hk2016'!$A:$H,1)=$A100,VLOOKUP($A100,'hk2016'!$A:$H,8),0)</f>
        <v>0</v>
      </c>
      <c r="K100" s="340">
        <f t="shared" si="32"/>
        <v>0</v>
      </c>
    </row>
    <row r="101" spans="1:11" outlineLevel="1" x14ac:dyDescent="0.15">
      <c r="A101" s="333" t="str">
        <f t="shared" si="30"/>
        <v>193</v>
      </c>
      <c r="B101" s="317" t="s">
        <v>2502</v>
      </c>
      <c r="C101" s="317" t="s">
        <v>2503</v>
      </c>
      <c r="D101" s="338">
        <f>IF(VLOOKUP($A101,'hk2017'!$A:$G,1)=$A101,VLOOKUP($A101,'hk2017'!$A:$G,6),0)</f>
        <v>0</v>
      </c>
      <c r="E101" s="338">
        <f>IF(VLOOKUP($A101,'hk2017'!$A:$G,1)=$A101,VLOOKUP($A101,'hk2017'!$A:$G,7),0)</f>
        <v>0</v>
      </c>
      <c r="F101" s="338">
        <f>IF(VLOOKUP($A101,'hk2017'!$A:$H,1)=$A101,VLOOKUP($A101,'hk2017'!$A:$H,8),0)</f>
        <v>0</v>
      </c>
      <c r="G101" s="339">
        <f t="shared" si="31"/>
        <v>0</v>
      </c>
      <c r="H101" s="338">
        <f>IF(VLOOKUP($A101,'hk2016'!$A:$G,1)=$A101,VLOOKUP($A101,'hk2016'!$A:$G,6),0)</f>
        <v>0</v>
      </c>
      <c r="I101" s="338">
        <f>IF(VLOOKUP($A101,'hk2016'!$A:$G,1)=$A101,VLOOKUP($A101,'hk2016'!$A:$G,7),0)</f>
        <v>0</v>
      </c>
      <c r="J101" s="338">
        <f>IF(VLOOKUP($A101,'hk2016'!$A:$H,1)=$A101,VLOOKUP($A101,'hk2016'!$A:$H,8),0)</f>
        <v>0</v>
      </c>
      <c r="K101" s="340">
        <f t="shared" si="32"/>
        <v>0</v>
      </c>
    </row>
    <row r="102" spans="1:11" outlineLevel="1" x14ac:dyDescent="0.15">
      <c r="A102" s="333" t="str">
        <f t="shared" si="30"/>
        <v>194</v>
      </c>
      <c r="B102" s="317" t="s">
        <v>2504</v>
      </c>
      <c r="C102" s="317" t="s">
        <v>2505</v>
      </c>
      <c r="D102" s="338">
        <f>IF(VLOOKUP($A102,'hk2017'!$A:$G,1)=$A102,VLOOKUP($A102,'hk2017'!$A:$G,6),0)</f>
        <v>0</v>
      </c>
      <c r="E102" s="338">
        <f>IF(VLOOKUP($A102,'hk2017'!$A:$G,1)=$A102,VLOOKUP($A102,'hk2017'!$A:$G,7),0)</f>
        <v>0</v>
      </c>
      <c r="F102" s="338">
        <f>IF(VLOOKUP($A102,'hk2017'!$A:$H,1)=$A102,VLOOKUP($A102,'hk2017'!$A:$H,8),0)</f>
        <v>0</v>
      </c>
      <c r="G102" s="339">
        <f t="shared" si="31"/>
        <v>0</v>
      </c>
      <c r="H102" s="338">
        <f>IF(VLOOKUP($A102,'hk2016'!$A:$G,1)=$A102,VLOOKUP($A102,'hk2016'!$A:$G,6),0)</f>
        <v>0</v>
      </c>
      <c r="I102" s="338">
        <f>IF(VLOOKUP($A102,'hk2016'!$A:$G,1)=$A102,VLOOKUP($A102,'hk2016'!$A:$G,7),0)</f>
        <v>0</v>
      </c>
      <c r="J102" s="338">
        <f>IF(VLOOKUP($A102,'hk2016'!$A:$H,1)=$A102,VLOOKUP($A102,'hk2016'!$A:$H,8),0)</f>
        <v>0</v>
      </c>
      <c r="K102" s="340">
        <f t="shared" si="32"/>
        <v>0</v>
      </c>
    </row>
    <row r="103" spans="1:11" outlineLevel="1" x14ac:dyDescent="0.15">
      <c r="A103" s="333" t="str">
        <f t="shared" si="30"/>
        <v>195</v>
      </c>
      <c r="B103" s="317" t="s">
        <v>2506</v>
      </c>
      <c r="C103" s="317" t="s">
        <v>2507</v>
      </c>
      <c r="D103" s="338">
        <f>IF(VLOOKUP($A103,'hk2017'!$A:$G,1)=$A103,VLOOKUP($A103,'hk2017'!$A:$G,6),0)</f>
        <v>0</v>
      </c>
      <c r="E103" s="338">
        <f>IF(VLOOKUP($A103,'hk2017'!$A:$G,1)=$A103,VLOOKUP($A103,'hk2017'!$A:$G,7),0)</f>
        <v>0</v>
      </c>
      <c r="F103" s="338">
        <f>IF(VLOOKUP($A103,'hk2017'!$A:$H,1)=$A103,VLOOKUP($A103,'hk2017'!$A:$H,8),0)</f>
        <v>0</v>
      </c>
      <c r="G103" s="339">
        <f t="shared" si="31"/>
        <v>0</v>
      </c>
      <c r="H103" s="338">
        <f>IF(VLOOKUP($A103,'hk2016'!$A:$G,1)=$A103,VLOOKUP($A103,'hk2016'!$A:$G,6),0)</f>
        <v>0</v>
      </c>
      <c r="I103" s="338">
        <f>IF(VLOOKUP($A103,'hk2016'!$A:$G,1)=$A103,VLOOKUP($A103,'hk2016'!$A:$G,7),0)</f>
        <v>0</v>
      </c>
      <c r="J103" s="338">
        <f>IF(VLOOKUP($A103,'hk2016'!$A:$H,1)=$A103,VLOOKUP($A103,'hk2016'!$A:$H,8),0)</f>
        <v>0</v>
      </c>
      <c r="K103" s="340">
        <f t="shared" si="32"/>
        <v>0</v>
      </c>
    </row>
    <row r="104" spans="1:11" outlineLevel="1" x14ac:dyDescent="0.15">
      <c r="A104" s="333" t="str">
        <f t="shared" si="30"/>
        <v>196</v>
      </c>
      <c r="B104" s="317" t="s">
        <v>2508</v>
      </c>
      <c r="C104" s="317" t="s">
        <v>2509</v>
      </c>
      <c r="D104" s="338">
        <f>IF(VLOOKUP($A104,'hk2017'!$A:$G,1)=$A104,VLOOKUP($A104,'hk2017'!$A:$G,6),0)</f>
        <v>0</v>
      </c>
      <c r="E104" s="338">
        <f>IF(VLOOKUP($A104,'hk2017'!$A:$G,1)=$A104,VLOOKUP($A104,'hk2017'!$A:$G,7),0)</f>
        <v>0</v>
      </c>
      <c r="F104" s="338">
        <f>IF(VLOOKUP($A104,'hk2017'!$A:$H,1)=$A104,VLOOKUP($A104,'hk2017'!$A:$H,8),0)</f>
        <v>0</v>
      </c>
      <c r="G104" s="339">
        <f t="shared" si="31"/>
        <v>0</v>
      </c>
      <c r="H104" s="338">
        <f>IF(VLOOKUP($A104,'hk2016'!$A:$G,1)=$A104,VLOOKUP($A104,'hk2016'!$A:$G,6),0)</f>
        <v>0</v>
      </c>
      <c r="I104" s="338">
        <f>IF(VLOOKUP($A104,'hk2016'!$A:$G,1)=$A104,VLOOKUP($A104,'hk2016'!$A:$G,7),0)</f>
        <v>0</v>
      </c>
      <c r="J104" s="338">
        <f>IF(VLOOKUP($A104,'hk2016'!$A:$H,1)=$A104,VLOOKUP($A104,'hk2016'!$A:$H,8),0)</f>
        <v>0</v>
      </c>
      <c r="K104" s="340">
        <f t="shared" si="32"/>
        <v>0</v>
      </c>
    </row>
    <row r="105" spans="1:11" ht="11.25" outlineLevel="1" thickBot="1" x14ac:dyDescent="0.2">
      <c r="A105" s="348"/>
      <c r="B105" s="349"/>
      <c r="C105" s="349"/>
      <c r="D105" s="342"/>
      <c r="E105" s="342"/>
      <c r="F105" s="342"/>
      <c r="G105" s="343"/>
      <c r="H105" s="342"/>
      <c r="I105" s="342"/>
      <c r="J105" s="342"/>
      <c r="K105" s="344"/>
    </row>
    <row r="106" spans="1:11" ht="11.25" outlineLevel="1" thickBot="1" x14ac:dyDescent="0.2">
      <c r="A106" s="321"/>
      <c r="B106" s="317"/>
      <c r="C106" s="317"/>
      <c r="H106" s="338"/>
      <c r="I106" s="338"/>
      <c r="J106" s="338"/>
      <c r="K106" s="340"/>
    </row>
    <row r="107" spans="1:11" ht="12" thickBot="1" x14ac:dyDescent="0.25">
      <c r="A107" s="322" t="s">
        <v>22</v>
      </c>
      <c r="B107" s="317"/>
      <c r="C107" s="323" t="s">
        <v>34</v>
      </c>
      <c r="D107" s="354">
        <f t="shared" ref="D107:K107" si="33">SUM(D108+D113+D116+D120+D124+D133+D136)</f>
        <v>0</v>
      </c>
      <c r="E107" s="354">
        <f t="shared" si="33"/>
        <v>0</v>
      </c>
      <c r="F107" s="354">
        <f t="shared" si="33"/>
        <v>0</v>
      </c>
      <c r="G107" s="355">
        <f t="shared" si="33"/>
        <v>0</v>
      </c>
      <c r="H107" s="354">
        <f t="shared" si="33"/>
        <v>0</v>
      </c>
      <c r="I107" s="354">
        <f t="shared" si="33"/>
        <v>0</v>
      </c>
      <c r="J107" s="354">
        <f t="shared" si="33"/>
        <v>0</v>
      </c>
      <c r="K107" s="356">
        <f t="shared" si="33"/>
        <v>0</v>
      </c>
    </row>
    <row r="108" spans="1:11" x14ac:dyDescent="0.15">
      <c r="A108" s="357" t="s">
        <v>2062</v>
      </c>
      <c r="B108" s="358"/>
      <c r="C108" s="359" t="s">
        <v>2510</v>
      </c>
      <c r="D108" s="330">
        <f t="shared" ref="D108:K108" si="34">SUM(D109:D111)</f>
        <v>0</v>
      </c>
      <c r="E108" s="330">
        <f t="shared" si="34"/>
        <v>0</v>
      </c>
      <c r="F108" s="330">
        <f t="shared" si="34"/>
        <v>0</v>
      </c>
      <c r="G108" s="331">
        <f t="shared" si="34"/>
        <v>0</v>
      </c>
      <c r="H108" s="330">
        <f t="shared" si="34"/>
        <v>0</v>
      </c>
      <c r="I108" s="330">
        <f t="shared" si="34"/>
        <v>0</v>
      </c>
      <c r="J108" s="330">
        <f t="shared" si="34"/>
        <v>0</v>
      </c>
      <c r="K108" s="332">
        <f t="shared" si="34"/>
        <v>0</v>
      </c>
    </row>
    <row r="109" spans="1:11" outlineLevel="1" x14ac:dyDescent="0.15">
      <c r="A109" s="333" t="s">
        <v>395</v>
      </c>
      <c r="C109" s="334" t="s">
        <v>2510</v>
      </c>
      <c r="D109" s="338">
        <f>IF(VLOOKUP($A109,'hk2017'!$A:$G,1)=$A109,VLOOKUP($A109,'hk2017'!$A:$G,6),0)</f>
        <v>0</v>
      </c>
      <c r="E109" s="338">
        <f>IF(VLOOKUP($A109,'hk2017'!$A:$G,1)=$A109,VLOOKUP($A109,'hk2017'!$A:$G,7),0)</f>
        <v>0</v>
      </c>
      <c r="F109" s="338">
        <f>IF(VLOOKUP($A109,'hk2017'!$A:$H,1)=$A109,VLOOKUP($A109,'hk2017'!$A:$H,8),0)</f>
        <v>0</v>
      </c>
      <c r="G109" s="339">
        <f>SUM(D109+E109-F109)</f>
        <v>0</v>
      </c>
      <c r="H109" s="338">
        <f>IF(VLOOKUP($A109,'hk2016'!$A:$G,1)=$A109,VLOOKUP($A109,'hk2016'!$A:$G,6),0)</f>
        <v>0</v>
      </c>
      <c r="I109" s="338">
        <f>IF(VLOOKUP($A109,'hk2016'!$A:$G,1)=$A109,VLOOKUP($A109,'hk2016'!$A:$G,7),0)</f>
        <v>0</v>
      </c>
      <c r="J109" s="338">
        <f>IF(VLOOKUP($A109,'hk2016'!$A:$H,1)=$A109,VLOOKUP($A109,'hk2016'!$A:$H,8),0)</f>
        <v>0</v>
      </c>
      <c r="K109" s="340">
        <f>SUM(H109+I109-J109)</f>
        <v>0</v>
      </c>
    </row>
    <row r="110" spans="1:11" outlineLevel="1" x14ac:dyDescent="0.15">
      <c r="A110" s="333" t="str">
        <f>LEFT(B110,3)</f>
        <v>211</v>
      </c>
      <c r="B110" s="317" t="s">
        <v>2511</v>
      </c>
      <c r="C110" s="317" t="s">
        <v>2512</v>
      </c>
      <c r="D110" s="338">
        <f>IF(VLOOKUP($A110,'hk2017'!$A:$G,1)=$A110,VLOOKUP($A110,'hk2017'!$A:$G,6),0)</f>
        <v>0</v>
      </c>
      <c r="E110" s="338">
        <f>IF(VLOOKUP($A110,'hk2017'!$A:$G,1)=$A110,VLOOKUP($A110,'hk2017'!$A:$G,7),0)</f>
        <v>0</v>
      </c>
      <c r="F110" s="338">
        <f>IF(VLOOKUP($A110,'hk2017'!$A:$H,1)=$A110,VLOOKUP($A110,'hk2017'!$A:$H,8),0)</f>
        <v>0</v>
      </c>
      <c r="G110" s="339">
        <f>SUM(D110+E110-F110)</f>
        <v>0</v>
      </c>
      <c r="H110" s="338">
        <f>IF(VLOOKUP($A110,'hk2016'!$A:$G,1)=$A110,VLOOKUP($A110,'hk2016'!$A:$G,6),0)</f>
        <v>0</v>
      </c>
      <c r="I110" s="338">
        <f>IF(VLOOKUP($A110,'hk2016'!$A:$G,1)=$A110,VLOOKUP($A110,'hk2016'!$A:$G,7),0)</f>
        <v>0</v>
      </c>
      <c r="J110" s="338">
        <f>IF(VLOOKUP($A110,'hk2016'!$A:$H,1)=$A110,VLOOKUP($A110,'hk2016'!$A:$H,8),0)</f>
        <v>0</v>
      </c>
      <c r="K110" s="340">
        <f>SUM(H110+I110-J110)</f>
        <v>0</v>
      </c>
    </row>
    <row r="111" spans="1:11" outlineLevel="1" x14ac:dyDescent="0.15">
      <c r="A111" s="333" t="str">
        <f>LEFT(B111,3)</f>
        <v>213</v>
      </c>
      <c r="B111" s="317" t="s">
        <v>2513</v>
      </c>
      <c r="C111" s="317" t="s">
        <v>2514</v>
      </c>
      <c r="D111" s="338">
        <f>IF(VLOOKUP($A111,'hk2017'!$A:$G,1)=$A111,VLOOKUP($A111,'hk2017'!$A:$G,6),0)</f>
        <v>0</v>
      </c>
      <c r="E111" s="338">
        <f>IF(VLOOKUP($A111,'hk2017'!$A:$G,1)=$A111,VLOOKUP($A111,'hk2017'!$A:$G,7),0)</f>
        <v>0</v>
      </c>
      <c r="F111" s="338">
        <f>IF(VLOOKUP($A111,'hk2017'!$A:$H,1)=$A111,VLOOKUP($A111,'hk2017'!$A:$H,8),0)</f>
        <v>0</v>
      </c>
      <c r="G111" s="339">
        <f>SUM(D111+E111-F111)</f>
        <v>0</v>
      </c>
      <c r="H111" s="338">
        <f>IF(VLOOKUP($A111,'hk2016'!$A:$G,1)=$A111,VLOOKUP($A111,'hk2016'!$A:$G,6),0)</f>
        <v>0</v>
      </c>
      <c r="I111" s="338">
        <f>IF(VLOOKUP($A111,'hk2016'!$A:$G,1)=$A111,VLOOKUP($A111,'hk2016'!$A:$G,7),0)</f>
        <v>0</v>
      </c>
      <c r="J111" s="338">
        <f>IF(VLOOKUP($A111,'hk2016'!$A:$H,1)=$A111,VLOOKUP($A111,'hk2016'!$A:$H,8),0)</f>
        <v>0</v>
      </c>
      <c r="K111" s="340">
        <f>SUM(H111+I111-J111)</f>
        <v>0</v>
      </c>
    </row>
    <row r="112" spans="1:11" ht="11.25" outlineLevel="1" thickBot="1" x14ac:dyDescent="0.2">
      <c r="A112" s="348"/>
      <c r="B112" s="349"/>
      <c r="C112" s="349"/>
      <c r="D112" s="342"/>
      <c r="E112" s="342"/>
      <c r="F112" s="342"/>
      <c r="G112" s="343"/>
      <c r="H112" s="342"/>
      <c r="I112" s="342"/>
      <c r="J112" s="342"/>
      <c r="K112" s="344"/>
    </row>
    <row r="113" spans="1:12" ht="12.75" x14ac:dyDescent="0.2">
      <c r="A113" s="357" t="s">
        <v>1198</v>
      </c>
      <c r="B113" s="358"/>
      <c r="C113" s="359" t="s">
        <v>1654</v>
      </c>
      <c r="D113" s="330">
        <f t="shared" ref="D113:K113" si="35">SUM(D114:D115)</f>
        <v>0</v>
      </c>
      <c r="E113" s="330">
        <f t="shared" si="35"/>
        <v>0</v>
      </c>
      <c r="F113" s="330">
        <f t="shared" si="35"/>
        <v>0</v>
      </c>
      <c r="G113" s="331">
        <f t="shared" si="35"/>
        <v>0</v>
      </c>
      <c r="H113" s="330">
        <f t="shared" si="35"/>
        <v>0</v>
      </c>
      <c r="I113" s="330">
        <f t="shared" si="35"/>
        <v>0</v>
      </c>
      <c r="J113" s="330">
        <f t="shared" si="35"/>
        <v>0</v>
      </c>
      <c r="K113" s="332">
        <f t="shared" si="35"/>
        <v>0</v>
      </c>
      <c r="L113" s="347"/>
    </row>
    <row r="114" spans="1:12" ht="12.75" outlineLevel="1" x14ac:dyDescent="0.2">
      <c r="A114" s="333" t="str">
        <f>LEFT(B114,3)</f>
        <v>221</v>
      </c>
      <c r="B114" s="317" t="s">
        <v>2515</v>
      </c>
      <c r="C114" s="317" t="s">
        <v>2516</v>
      </c>
      <c r="D114" s="338">
        <f>IF(VLOOKUP($A114,'hk2017'!$A:$G,1)=$A114,VLOOKUP($A114,'hk2017'!$A:$G,6),0)</f>
        <v>0</v>
      </c>
      <c r="E114" s="338">
        <f>IF(VLOOKUP($A114,'hk2017'!$A:$G,1)=$A114,VLOOKUP($A114,'hk2017'!$A:$G,7),0)</f>
        <v>0</v>
      </c>
      <c r="F114" s="338">
        <f>IF(VLOOKUP($A114,'hk2017'!$A:$H,1)=$A114,VLOOKUP($A114,'hk2017'!$A:$H,8),0)</f>
        <v>0</v>
      </c>
      <c r="G114" s="339">
        <f>SUM(D114+E114-F114)</f>
        <v>0</v>
      </c>
      <c r="H114" s="338">
        <f>IF(VLOOKUP($A114,'hk2016'!$A:$G,1)=$A114,VLOOKUP($A114,'hk2016'!$A:$G,6),0)</f>
        <v>0</v>
      </c>
      <c r="I114" s="338">
        <f>IF(VLOOKUP($A114,'hk2016'!$A:$G,1)=$A114,VLOOKUP($A114,'hk2016'!$A:$G,7),0)</f>
        <v>0</v>
      </c>
      <c r="J114" s="338">
        <f>IF(VLOOKUP($A114,'hk2016'!$A:$H,1)=$A114,VLOOKUP($A114,'hk2016'!$A:$H,8),0)</f>
        <v>0</v>
      </c>
      <c r="K114" s="340">
        <f>SUM(H114+I114-J114)</f>
        <v>0</v>
      </c>
      <c r="L114" s="347"/>
    </row>
    <row r="115" spans="1:12" s="364" customFormat="1" ht="13.5" outlineLevel="1" thickBot="1" x14ac:dyDescent="0.25">
      <c r="A115" s="353" t="s">
        <v>2517</v>
      </c>
      <c r="B115" s="363"/>
      <c r="C115" s="334" t="s">
        <v>2518</v>
      </c>
      <c r="D115" s="338">
        <f>IF(VLOOKUP($A115,'hk2017'!$A:$G,1)=$A115,VLOOKUP($A115,'hk2017'!$A:$G,6),0)</f>
        <v>0</v>
      </c>
      <c r="E115" s="338">
        <f>IF(VLOOKUP($A115,'hk2017'!$A:$G,1)=$A115,VLOOKUP($A115,'hk2017'!$A:$G,7),0)</f>
        <v>0</v>
      </c>
      <c r="F115" s="338">
        <f>IF(VLOOKUP($A115,'hk2017'!$A:$H,1)=$A115,VLOOKUP($A115,'hk2017'!$A:$H,8),0)</f>
        <v>0</v>
      </c>
      <c r="G115" s="339">
        <f>SUM(D115+E115-F115)</f>
        <v>0</v>
      </c>
      <c r="H115" s="338">
        <f>IF(VLOOKUP($A115,'hk2016'!$A:$G,1)=$A115,VLOOKUP($A115,'hk2016'!$A:$G,6),0)</f>
        <v>0</v>
      </c>
      <c r="I115" s="338">
        <f>IF(VLOOKUP($A115,'hk2016'!$A:$G,1)=$A115,VLOOKUP($A115,'hk2016'!$A:$G,7),0)</f>
        <v>0</v>
      </c>
      <c r="J115" s="338">
        <f>IF(VLOOKUP($A115,'hk2016'!$A:$H,1)=$A115,VLOOKUP($A115,'hk2016'!$A:$H,8),0)</f>
        <v>0</v>
      </c>
      <c r="K115" s="340">
        <f>SUM(H115+I115-J115)</f>
        <v>0</v>
      </c>
      <c r="L115" s="347"/>
    </row>
    <row r="116" spans="1:12" s="364" customFormat="1" ht="12.75" x14ac:dyDescent="0.2">
      <c r="A116" s="357">
        <v>23</v>
      </c>
      <c r="B116" s="358"/>
      <c r="C116" s="359" t="s">
        <v>2519</v>
      </c>
      <c r="D116" s="330">
        <f t="shared" ref="D116:K116" si="36">SUM(D117:D118)</f>
        <v>0</v>
      </c>
      <c r="E116" s="330">
        <f t="shared" si="36"/>
        <v>0</v>
      </c>
      <c r="F116" s="330">
        <f t="shared" si="36"/>
        <v>0</v>
      </c>
      <c r="G116" s="345">
        <f t="shared" si="36"/>
        <v>0</v>
      </c>
      <c r="H116" s="330">
        <f t="shared" si="36"/>
        <v>0</v>
      </c>
      <c r="I116" s="330">
        <f t="shared" si="36"/>
        <v>0</v>
      </c>
      <c r="J116" s="330">
        <f t="shared" si="36"/>
        <v>0</v>
      </c>
      <c r="K116" s="346">
        <f t="shared" si="36"/>
        <v>0</v>
      </c>
      <c r="L116" s="347"/>
    </row>
    <row r="117" spans="1:12" ht="12.75" outlineLevel="1" x14ac:dyDescent="0.2">
      <c r="A117" s="333" t="str">
        <f>LEFT(B117,3)</f>
        <v>231</v>
      </c>
      <c r="B117" s="317" t="s">
        <v>2520</v>
      </c>
      <c r="C117" s="317" t="s">
        <v>2521</v>
      </c>
      <c r="D117" s="338">
        <f>IF(VLOOKUP($A117,'hk2017'!$A:$G,1)=$A117,VLOOKUP($A117,'hk2017'!$A:$G,6),0)</f>
        <v>0</v>
      </c>
      <c r="E117" s="338">
        <f>IF(VLOOKUP($A117,'hk2017'!$A:$G,1)=$A117,VLOOKUP($A117,'hk2017'!$A:$G,7),0)</f>
        <v>0</v>
      </c>
      <c r="F117" s="338">
        <f>IF(VLOOKUP($A117,'hk2017'!$A:$H,1)=$A117,VLOOKUP($A117,'hk2017'!$A:$H,8),0)</f>
        <v>0</v>
      </c>
      <c r="G117" s="339">
        <f>SUM(D117+E117-F117)</f>
        <v>0</v>
      </c>
      <c r="H117" s="338">
        <f>IF(VLOOKUP($A117,'hk2016'!$A:$G,1)=$A117,VLOOKUP($A117,'hk2016'!$A:$G,6),0)</f>
        <v>0</v>
      </c>
      <c r="I117" s="338">
        <f>IF(VLOOKUP($A117,'hk2016'!$A:$G,1)=$A117,VLOOKUP($A117,'hk2016'!$A:$G,7),0)</f>
        <v>0</v>
      </c>
      <c r="J117" s="338">
        <f>IF(VLOOKUP($A117,'hk2016'!$A:$H,1)=$A117,VLOOKUP($A117,'hk2016'!$A:$H,8),0)</f>
        <v>0</v>
      </c>
      <c r="K117" s="340">
        <f>SUM(H117+I117-J117)</f>
        <v>0</v>
      </c>
      <c r="L117" s="347"/>
    </row>
    <row r="118" spans="1:12" ht="12.75" outlineLevel="1" x14ac:dyDescent="0.2">
      <c r="A118" s="333" t="str">
        <f>LEFT(B118,3)</f>
        <v>232</v>
      </c>
      <c r="B118" s="317" t="s">
        <v>2522</v>
      </c>
      <c r="C118" s="317" t="s">
        <v>2523</v>
      </c>
      <c r="D118" s="338">
        <f>IF(VLOOKUP($A118,'hk2017'!$A:$G,1)=$A118,VLOOKUP($A118,'hk2017'!$A:$G,6),0)</f>
        <v>0</v>
      </c>
      <c r="E118" s="338">
        <f>IF(VLOOKUP($A118,'hk2017'!$A:$G,1)=$A118,VLOOKUP($A118,'hk2017'!$A:$G,7),0)</f>
        <v>0</v>
      </c>
      <c r="F118" s="338">
        <f>IF(VLOOKUP($A118,'hk2017'!$A:$H,1)=$A118,VLOOKUP($A118,'hk2017'!$A:$H,8),0)</f>
        <v>0</v>
      </c>
      <c r="G118" s="339">
        <f>SUM(D118+E118-F118)</f>
        <v>0</v>
      </c>
      <c r="H118" s="338">
        <f>IF(VLOOKUP($A118,'hk2016'!$A:$G,1)=$A118,VLOOKUP($A118,'hk2016'!$A:$G,6),0)</f>
        <v>0</v>
      </c>
      <c r="I118" s="338">
        <f>IF(VLOOKUP($A118,'hk2016'!$A:$G,1)=$A118,VLOOKUP($A118,'hk2016'!$A:$G,7),0)</f>
        <v>0</v>
      </c>
      <c r="J118" s="338">
        <f>IF(VLOOKUP($A118,'hk2016'!$A:$H,1)=$A118,VLOOKUP($A118,'hk2016'!$A:$H,8),0)</f>
        <v>0</v>
      </c>
      <c r="K118" s="340">
        <f>SUM(H118+I118-J118)</f>
        <v>0</v>
      </c>
      <c r="L118" s="347"/>
    </row>
    <row r="119" spans="1:12" ht="13.5" outlineLevel="1" thickBot="1" x14ac:dyDescent="0.25">
      <c r="A119" s="348"/>
      <c r="B119" s="349"/>
      <c r="C119" s="349"/>
      <c r="D119" s="342"/>
      <c r="E119" s="342"/>
      <c r="F119" s="342"/>
      <c r="G119" s="343"/>
      <c r="H119" s="342"/>
      <c r="I119" s="342"/>
      <c r="J119" s="342"/>
      <c r="K119" s="344"/>
      <c r="L119" s="347"/>
    </row>
    <row r="120" spans="1:12" ht="12.75" x14ac:dyDescent="0.2">
      <c r="A120" s="357" t="s">
        <v>1203</v>
      </c>
      <c r="B120" s="358"/>
      <c r="C120" s="359" t="s">
        <v>2524</v>
      </c>
      <c r="D120" s="330">
        <f t="shared" ref="D120:K120" si="37">SUM(D121:D122)</f>
        <v>0</v>
      </c>
      <c r="E120" s="330">
        <f t="shared" si="37"/>
        <v>0</v>
      </c>
      <c r="F120" s="330">
        <f t="shared" si="37"/>
        <v>0</v>
      </c>
      <c r="G120" s="345">
        <f t="shared" si="37"/>
        <v>0</v>
      </c>
      <c r="H120" s="330">
        <f t="shared" si="37"/>
        <v>0</v>
      </c>
      <c r="I120" s="330">
        <f t="shared" si="37"/>
        <v>0</v>
      </c>
      <c r="J120" s="330">
        <f t="shared" si="37"/>
        <v>0</v>
      </c>
      <c r="K120" s="346">
        <f t="shared" si="37"/>
        <v>0</v>
      </c>
      <c r="L120" s="347"/>
    </row>
    <row r="121" spans="1:12" ht="12.75" outlineLevel="1" x14ac:dyDescent="0.2">
      <c r="A121" s="333" t="str">
        <f>LEFT(B121,3)</f>
        <v>241</v>
      </c>
      <c r="B121" s="317" t="s">
        <v>2525</v>
      </c>
      <c r="C121" s="317" t="s">
        <v>2526</v>
      </c>
      <c r="D121" s="338">
        <f>IF(VLOOKUP($A121,'hk2017'!$A:$G,1)=$A121,VLOOKUP($A121,'hk2017'!$A:$G,6),0)</f>
        <v>0</v>
      </c>
      <c r="E121" s="338">
        <f>IF(VLOOKUP($A121,'hk2017'!$A:$G,1)=$A121,VLOOKUP($A121,'hk2017'!$A:$G,7),0)</f>
        <v>0</v>
      </c>
      <c r="F121" s="338">
        <f>IF(VLOOKUP($A121,'hk2017'!$A:$H,1)=$A121,VLOOKUP($A121,'hk2017'!$A:$H,8),0)</f>
        <v>0</v>
      </c>
      <c r="G121" s="339">
        <f>SUM(D121+E121-F121)</f>
        <v>0</v>
      </c>
      <c r="H121" s="338">
        <f>IF(VLOOKUP($A121,'hk2016'!$A:$G,1)=$A121,VLOOKUP($A121,'hk2016'!$A:$G,6),0)</f>
        <v>0</v>
      </c>
      <c r="I121" s="338">
        <f>IF(VLOOKUP($A121,'hk2016'!$A:$G,1)=$A121,VLOOKUP($A121,'hk2016'!$A:$G,7),0)</f>
        <v>0</v>
      </c>
      <c r="J121" s="338">
        <f>IF(VLOOKUP($A121,'hk2016'!$A:$H,1)=$A121,VLOOKUP($A121,'hk2016'!$A:$H,8),0)</f>
        <v>0</v>
      </c>
      <c r="K121" s="340">
        <f>SUM(H121+I121-J121)</f>
        <v>0</v>
      </c>
      <c r="L121" s="347"/>
    </row>
    <row r="122" spans="1:12" ht="12.75" outlineLevel="1" x14ac:dyDescent="0.2">
      <c r="A122" s="333" t="str">
        <f>LEFT(B122,3)</f>
        <v>249</v>
      </c>
      <c r="B122" s="317" t="s">
        <v>2527</v>
      </c>
      <c r="C122" s="317" t="s">
        <v>2528</v>
      </c>
      <c r="D122" s="338">
        <f>IF(VLOOKUP($A122,'hk2017'!$A:$G,1)=$A122,VLOOKUP($A122,'hk2017'!$A:$G,6),0)</f>
        <v>0</v>
      </c>
      <c r="E122" s="338">
        <f>IF(VLOOKUP($A122,'hk2017'!$A:$G,1)=$A122,VLOOKUP($A122,'hk2017'!$A:$G,7),0)</f>
        <v>0</v>
      </c>
      <c r="F122" s="338">
        <f>IF(VLOOKUP($A122,'hk2017'!$A:$H,1)=$A122,VLOOKUP($A122,'hk2017'!$A:$H,8),0)</f>
        <v>0</v>
      </c>
      <c r="G122" s="339">
        <f>SUM(D122+E122-F122)</f>
        <v>0</v>
      </c>
      <c r="H122" s="338">
        <f>IF(VLOOKUP($A122,'hk2016'!$A:$G,1)=$A122,VLOOKUP($A122,'hk2016'!$A:$G,6),0)</f>
        <v>0</v>
      </c>
      <c r="I122" s="338">
        <f>IF(VLOOKUP($A122,'hk2016'!$A:$G,1)=$A122,VLOOKUP($A122,'hk2016'!$A:$G,7),0)</f>
        <v>0</v>
      </c>
      <c r="J122" s="338">
        <f>IF(VLOOKUP($A122,'hk2016'!$A:$H,1)=$A122,VLOOKUP($A122,'hk2016'!$A:$H,8),0)</f>
        <v>0</v>
      </c>
      <c r="K122" s="340">
        <f>SUM(H122+I122-J122)</f>
        <v>0</v>
      </c>
      <c r="L122" s="347"/>
    </row>
    <row r="123" spans="1:12" ht="13.5" outlineLevel="1" thickBot="1" x14ac:dyDescent="0.25">
      <c r="A123" s="348"/>
      <c r="B123" s="349"/>
      <c r="C123" s="349"/>
      <c r="D123" s="342"/>
      <c r="E123" s="342"/>
      <c r="F123" s="342"/>
      <c r="G123" s="343"/>
      <c r="H123" s="342"/>
      <c r="I123" s="342"/>
      <c r="J123" s="342"/>
      <c r="K123" s="344"/>
      <c r="L123" s="347"/>
    </row>
    <row r="124" spans="1:12" ht="12.75" x14ac:dyDescent="0.2">
      <c r="A124" s="357" t="s">
        <v>1206</v>
      </c>
      <c r="B124" s="358"/>
      <c r="C124" s="359" t="s">
        <v>1655</v>
      </c>
      <c r="D124" s="330">
        <f t="shared" ref="D124:K124" si="38">SUM(D125:D131)</f>
        <v>0</v>
      </c>
      <c r="E124" s="330">
        <f t="shared" si="38"/>
        <v>0</v>
      </c>
      <c r="F124" s="330">
        <f t="shared" si="38"/>
        <v>0</v>
      </c>
      <c r="G124" s="345">
        <f t="shared" si="38"/>
        <v>0</v>
      </c>
      <c r="H124" s="330">
        <f t="shared" si="38"/>
        <v>0</v>
      </c>
      <c r="I124" s="330">
        <f t="shared" si="38"/>
        <v>0</v>
      </c>
      <c r="J124" s="330">
        <f t="shared" si="38"/>
        <v>0</v>
      </c>
      <c r="K124" s="346">
        <f t="shared" si="38"/>
        <v>0</v>
      </c>
      <c r="L124" s="347"/>
    </row>
    <row r="125" spans="1:12" ht="12.75" outlineLevel="1" x14ac:dyDescent="0.2">
      <c r="A125" s="333" t="str">
        <f t="shared" ref="A125:A131" si="39">LEFT(B125,3)</f>
        <v>251</v>
      </c>
      <c r="B125" s="317" t="s">
        <v>2529</v>
      </c>
      <c r="C125" s="317" t="s">
        <v>2530</v>
      </c>
      <c r="D125" s="338">
        <f>IF(VLOOKUP($A125,'hk2017'!$A:$G,1)=$A125,VLOOKUP($A125,'hk2017'!$A:$G,6),0)</f>
        <v>0</v>
      </c>
      <c r="E125" s="338">
        <f>IF(VLOOKUP($A125,'hk2017'!$A:$G,1)=$A125,VLOOKUP($A125,'hk2017'!$A:$G,7),0)</f>
        <v>0</v>
      </c>
      <c r="F125" s="338">
        <f>IF(VLOOKUP($A125,'hk2017'!$A:$H,1)=$A125,VLOOKUP($A125,'hk2017'!$A:$H,8),0)</f>
        <v>0</v>
      </c>
      <c r="G125" s="339">
        <f t="shared" ref="G125:G131" si="40">SUM(D125+E125-F125)</f>
        <v>0</v>
      </c>
      <c r="H125" s="338">
        <f>IF(VLOOKUP($A125,'hk2016'!$A:$G,1)=$A125,VLOOKUP($A125,'hk2016'!$A:$G,6),0)</f>
        <v>0</v>
      </c>
      <c r="I125" s="338">
        <f>IF(VLOOKUP($A125,'hk2016'!$A:$G,1)=$A125,VLOOKUP($A125,'hk2016'!$A:$G,7),0)</f>
        <v>0</v>
      </c>
      <c r="J125" s="338">
        <f>IF(VLOOKUP($A125,'hk2016'!$A:$H,1)=$A125,VLOOKUP($A125,'hk2016'!$A:$H,8),0)</f>
        <v>0</v>
      </c>
      <c r="K125" s="340">
        <f t="shared" ref="K125:K131" si="41">SUM(H125+I125-J125)</f>
        <v>0</v>
      </c>
      <c r="L125" s="347"/>
    </row>
    <row r="126" spans="1:12" ht="12.75" outlineLevel="1" x14ac:dyDescent="0.2">
      <c r="A126" s="333" t="str">
        <f t="shared" si="39"/>
        <v>252</v>
      </c>
      <c r="B126" s="317" t="s">
        <v>2531</v>
      </c>
      <c r="C126" s="317" t="s">
        <v>1658</v>
      </c>
      <c r="D126" s="338">
        <f>IF(VLOOKUP($A126,'hk2017'!$A:$G,1)=$A126,VLOOKUP($A126,'hk2017'!$A:$G,6),0)</f>
        <v>0</v>
      </c>
      <c r="E126" s="338">
        <f>IF(VLOOKUP($A126,'hk2017'!$A:$G,1)=$A126,VLOOKUP($A126,'hk2017'!$A:$G,7),0)</f>
        <v>0</v>
      </c>
      <c r="F126" s="338">
        <f>IF(VLOOKUP($A126,'hk2017'!$A:$H,1)=$A126,VLOOKUP($A126,'hk2017'!$A:$H,8),0)</f>
        <v>0</v>
      </c>
      <c r="G126" s="339">
        <f t="shared" si="40"/>
        <v>0</v>
      </c>
      <c r="H126" s="338">
        <f>IF(VLOOKUP($A126,'hk2016'!$A:$G,1)=$A126,VLOOKUP($A126,'hk2016'!$A:$G,6),0)</f>
        <v>0</v>
      </c>
      <c r="I126" s="338">
        <f>IF(VLOOKUP($A126,'hk2016'!$A:$G,1)=$A126,VLOOKUP($A126,'hk2016'!$A:$G,7),0)</f>
        <v>0</v>
      </c>
      <c r="J126" s="338">
        <f>IF(VLOOKUP($A126,'hk2016'!$A:$H,1)=$A126,VLOOKUP($A126,'hk2016'!$A:$H,8),0)</f>
        <v>0</v>
      </c>
      <c r="K126" s="340">
        <f t="shared" si="41"/>
        <v>0</v>
      </c>
      <c r="L126" s="347"/>
    </row>
    <row r="127" spans="1:12" ht="12.75" outlineLevel="1" x14ac:dyDescent="0.2">
      <c r="A127" s="333" t="str">
        <f t="shared" si="39"/>
        <v>253</v>
      </c>
      <c r="B127" s="317" t="s">
        <v>2532</v>
      </c>
      <c r="C127" s="317" t="s">
        <v>2533</v>
      </c>
      <c r="D127" s="338">
        <f>IF(VLOOKUP($A127,'hk2017'!$A:$G,1)=$A127,VLOOKUP($A127,'hk2017'!$A:$G,6),0)</f>
        <v>0</v>
      </c>
      <c r="E127" s="338">
        <f>IF(VLOOKUP($A127,'hk2017'!$A:$G,1)=$A127,VLOOKUP($A127,'hk2017'!$A:$G,7),0)</f>
        <v>0</v>
      </c>
      <c r="F127" s="338">
        <f>IF(VLOOKUP($A127,'hk2017'!$A:$H,1)=$A127,VLOOKUP($A127,'hk2017'!$A:$H,8),0)</f>
        <v>0</v>
      </c>
      <c r="G127" s="339">
        <f t="shared" si="40"/>
        <v>0</v>
      </c>
      <c r="H127" s="338">
        <f>IF(VLOOKUP($A127,'hk2016'!$A:$G,1)=$A127,VLOOKUP($A127,'hk2016'!$A:$G,6),0)</f>
        <v>0</v>
      </c>
      <c r="I127" s="338">
        <f>IF(VLOOKUP($A127,'hk2016'!$A:$G,1)=$A127,VLOOKUP($A127,'hk2016'!$A:$G,7),0)</f>
        <v>0</v>
      </c>
      <c r="J127" s="338">
        <f>IF(VLOOKUP($A127,'hk2016'!$A:$H,1)=$A127,VLOOKUP($A127,'hk2016'!$A:$H,8),0)</f>
        <v>0</v>
      </c>
      <c r="K127" s="340">
        <f t="shared" si="41"/>
        <v>0</v>
      </c>
      <c r="L127" s="347"/>
    </row>
    <row r="128" spans="1:12" ht="12.75" outlineLevel="1" x14ac:dyDescent="0.2">
      <c r="A128" s="333" t="str">
        <f t="shared" si="39"/>
        <v>255</v>
      </c>
      <c r="B128" s="317" t="s">
        <v>2534</v>
      </c>
      <c r="C128" s="317" t="s">
        <v>2535</v>
      </c>
      <c r="D128" s="338">
        <f>IF(VLOOKUP($A128,'hk2017'!$A:$G,1)=$A128,VLOOKUP($A128,'hk2017'!$A:$G,6),0)</f>
        <v>0</v>
      </c>
      <c r="E128" s="338">
        <f>IF(VLOOKUP($A128,'hk2017'!$A:$G,1)=$A128,VLOOKUP($A128,'hk2017'!$A:$G,7),0)</f>
        <v>0</v>
      </c>
      <c r="F128" s="338">
        <f>IF(VLOOKUP($A128,'hk2017'!$A:$H,1)=$A128,VLOOKUP($A128,'hk2017'!$A:$H,8),0)</f>
        <v>0</v>
      </c>
      <c r="G128" s="339">
        <f t="shared" si="40"/>
        <v>0</v>
      </c>
      <c r="H128" s="338">
        <f>IF(VLOOKUP($A128,'hk2016'!$A:$G,1)=$A128,VLOOKUP($A128,'hk2016'!$A:$G,6),0)</f>
        <v>0</v>
      </c>
      <c r="I128" s="338">
        <f>IF(VLOOKUP($A128,'hk2016'!$A:$G,1)=$A128,VLOOKUP($A128,'hk2016'!$A:$G,7),0)</f>
        <v>0</v>
      </c>
      <c r="J128" s="338">
        <f>IF(VLOOKUP($A128,'hk2016'!$A:$H,1)=$A128,VLOOKUP($A128,'hk2016'!$A:$H,8),0)</f>
        <v>0</v>
      </c>
      <c r="K128" s="340">
        <f t="shared" si="41"/>
        <v>0</v>
      </c>
      <c r="L128" s="347"/>
    </row>
    <row r="129" spans="1:12" ht="12.75" outlineLevel="1" x14ac:dyDescent="0.2">
      <c r="A129" s="333" t="str">
        <f t="shared" si="39"/>
        <v>256</v>
      </c>
      <c r="B129" s="317" t="s">
        <v>2536</v>
      </c>
      <c r="C129" s="317" t="s">
        <v>2537</v>
      </c>
      <c r="D129" s="338">
        <f>IF(VLOOKUP($A129,'hk2017'!$A:$G,1)=$A129,VLOOKUP($A129,'hk2017'!$A:$G,6),0)</f>
        <v>0</v>
      </c>
      <c r="E129" s="338">
        <f>IF(VLOOKUP($A129,'hk2017'!$A:$G,1)=$A129,VLOOKUP($A129,'hk2017'!$A:$G,7),0)</f>
        <v>0</v>
      </c>
      <c r="F129" s="338">
        <f>IF(VLOOKUP($A129,'hk2017'!$A:$H,1)=$A129,VLOOKUP($A129,'hk2017'!$A:$H,8),0)</f>
        <v>0</v>
      </c>
      <c r="G129" s="339">
        <f t="shared" si="40"/>
        <v>0</v>
      </c>
      <c r="H129" s="338">
        <f>IF(VLOOKUP($A129,'hk2016'!$A:$G,1)=$A129,VLOOKUP($A129,'hk2016'!$A:$G,6),0)</f>
        <v>0</v>
      </c>
      <c r="I129" s="338">
        <f>IF(VLOOKUP($A129,'hk2016'!$A:$G,1)=$A129,VLOOKUP($A129,'hk2016'!$A:$G,7),0)</f>
        <v>0</v>
      </c>
      <c r="J129" s="338">
        <f>IF(VLOOKUP($A129,'hk2016'!$A:$H,1)=$A129,VLOOKUP($A129,'hk2016'!$A:$H,8),0)</f>
        <v>0</v>
      </c>
      <c r="K129" s="340">
        <f t="shared" si="41"/>
        <v>0</v>
      </c>
      <c r="L129" s="347"/>
    </row>
    <row r="130" spans="1:12" ht="12.75" outlineLevel="1" x14ac:dyDescent="0.2">
      <c r="A130" s="333" t="str">
        <f t="shared" si="39"/>
        <v>257</v>
      </c>
      <c r="B130" s="317" t="s">
        <v>2538</v>
      </c>
      <c r="C130" s="317" t="s">
        <v>2539</v>
      </c>
      <c r="D130" s="338">
        <f>IF(VLOOKUP($A130,'hk2017'!$A:$G,1)=$A130,VLOOKUP($A130,'hk2017'!$A:$G,6),0)</f>
        <v>0</v>
      </c>
      <c r="E130" s="338">
        <f>IF(VLOOKUP($A130,'hk2017'!$A:$G,1)=$A130,VLOOKUP($A130,'hk2017'!$A:$G,7),0)</f>
        <v>0</v>
      </c>
      <c r="F130" s="338">
        <f>IF(VLOOKUP($A130,'hk2017'!$A:$H,1)=$A130,VLOOKUP($A130,'hk2017'!$A:$H,8),0)</f>
        <v>0</v>
      </c>
      <c r="G130" s="339">
        <f t="shared" si="40"/>
        <v>0</v>
      </c>
      <c r="H130" s="338">
        <f>IF(VLOOKUP($A130,'hk2016'!$A:$G,1)=$A130,VLOOKUP($A130,'hk2016'!$A:$G,6),0)</f>
        <v>0</v>
      </c>
      <c r="I130" s="338">
        <f>IF(VLOOKUP($A130,'hk2016'!$A:$G,1)=$A130,VLOOKUP($A130,'hk2016'!$A:$G,7),0)</f>
        <v>0</v>
      </c>
      <c r="J130" s="338">
        <f>IF(VLOOKUP($A130,'hk2016'!$A:$H,1)=$A130,VLOOKUP($A130,'hk2016'!$A:$H,8),0)</f>
        <v>0</v>
      </c>
      <c r="K130" s="340">
        <f t="shared" si="41"/>
        <v>0</v>
      </c>
      <c r="L130" s="347"/>
    </row>
    <row r="131" spans="1:12" ht="12.75" outlineLevel="1" x14ac:dyDescent="0.2">
      <c r="A131" s="333" t="str">
        <f t="shared" si="39"/>
        <v>259</v>
      </c>
      <c r="B131" s="317" t="s">
        <v>2540</v>
      </c>
      <c r="C131" s="317" t="s">
        <v>2541</v>
      </c>
      <c r="D131" s="338">
        <f>IF(VLOOKUP($A131,'hk2017'!$A:$G,1)=$A131,VLOOKUP($A131,'hk2017'!$A:$G,6),0)</f>
        <v>0</v>
      </c>
      <c r="E131" s="338">
        <f>IF(VLOOKUP($A131,'hk2017'!$A:$G,1)=$A131,VLOOKUP($A131,'hk2017'!$A:$G,7),0)</f>
        <v>0</v>
      </c>
      <c r="F131" s="338">
        <f>IF(VLOOKUP($A131,'hk2017'!$A:$H,1)=$A131,VLOOKUP($A131,'hk2017'!$A:$H,8),0)</f>
        <v>0</v>
      </c>
      <c r="G131" s="339">
        <f t="shared" si="40"/>
        <v>0</v>
      </c>
      <c r="H131" s="338">
        <f>IF(VLOOKUP($A131,'hk2016'!$A:$G,1)=$A131,VLOOKUP($A131,'hk2016'!$A:$G,6),0)</f>
        <v>0</v>
      </c>
      <c r="I131" s="338">
        <f>IF(VLOOKUP($A131,'hk2016'!$A:$G,1)=$A131,VLOOKUP($A131,'hk2016'!$A:$G,7),0)</f>
        <v>0</v>
      </c>
      <c r="J131" s="338">
        <f>IF(VLOOKUP($A131,'hk2016'!$A:$H,1)=$A131,VLOOKUP($A131,'hk2016'!$A:$H,8),0)</f>
        <v>0</v>
      </c>
      <c r="K131" s="340">
        <f t="shared" si="41"/>
        <v>0</v>
      </c>
      <c r="L131" s="347"/>
    </row>
    <row r="132" spans="1:12" ht="13.5" outlineLevel="1" thickBot="1" x14ac:dyDescent="0.25">
      <c r="A132" s="348"/>
      <c r="B132" s="349"/>
      <c r="C132" s="349"/>
      <c r="D132" s="342"/>
      <c r="E132" s="342"/>
      <c r="F132" s="342"/>
      <c r="G132" s="343"/>
      <c r="H132" s="342"/>
      <c r="I132" s="342"/>
      <c r="J132" s="342"/>
      <c r="K132" s="344"/>
      <c r="L132" s="347"/>
    </row>
    <row r="133" spans="1:12" ht="12.75" x14ac:dyDescent="0.2">
      <c r="A133" s="357" t="s">
        <v>1207</v>
      </c>
      <c r="B133" s="358"/>
      <c r="C133" s="359" t="s">
        <v>2542</v>
      </c>
      <c r="D133" s="330">
        <f t="shared" ref="D133:K133" si="42">SUM(D134)</f>
        <v>0</v>
      </c>
      <c r="E133" s="330">
        <f t="shared" si="42"/>
        <v>0</v>
      </c>
      <c r="F133" s="330">
        <f t="shared" si="42"/>
        <v>0</v>
      </c>
      <c r="G133" s="345">
        <f t="shared" si="42"/>
        <v>0</v>
      </c>
      <c r="H133" s="330">
        <f t="shared" si="42"/>
        <v>0</v>
      </c>
      <c r="I133" s="330">
        <f t="shared" si="42"/>
        <v>0</v>
      </c>
      <c r="J133" s="330">
        <f t="shared" si="42"/>
        <v>0</v>
      </c>
      <c r="K133" s="346">
        <f t="shared" si="42"/>
        <v>0</v>
      </c>
      <c r="L133" s="347"/>
    </row>
    <row r="134" spans="1:12" ht="12.75" outlineLevel="1" x14ac:dyDescent="0.2">
      <c r="A134" s="333" t="str">
        <f>LEFT(B134,3)</f>
        <v>261</v>
      </c>
      <c r="B134" s="317" t="s">
        <v>2543</v>
      </c>
      <c r="C134" s="317" t="s">
        <v>2544</v>
      </c>
      <c r="D134" s="338">
        <f>IF(VLOOKUP($A134,'hk2017'!$A:$G,1)=$A134,VLOOKUP($A134,'hk2017'!$A:$G,6),0)</f>
        <v>0</v>
      </c>
      <c r="E134" s="338">
        <f>IF(VLOOKUP($A134,'hk2017'!$A:$G,1)=$A134,VLOOKUP($A134,'hk2017'!$A:$G,7),0)</f>
        <v>0</v>
      </c>
      <c r="F134" s="338">
        <f>IF(VLOOKUP($A134,'hk2017'!$A:$H,1)=$A134,VLOOKUP($A134,'hk2017'!$A:$H,8),0)</f>
        <v>0</v>
      </c>
      <c r="G134" s="339">
        <f>SUM(D134+E134-F134)</f>
        <v>0</v>
      </c>
      <c r="H134" s="338">
        <f>IF(VLOOKUP($A134,'hk2016'!$A:$G,1)=$A134,VLOOKUP($A134,'hk2016'!$A:$G,6),0)</f>
        <v>0</v>
      </c>
      <c r="I134" s="338">
        <f>IF(VLOOKUP($A134,'hk2016'!$A:$G,1)=$A134,VLOOKUP($A134,'hk2016'!$A:$G,7),0)</f>
        <v>0</v>
      </c>
      <c r="J134" s="338">
        <f>IF(VLOOKUP($A134,'hk2016'!$A:$H,1)=$A134,VLOOKUP($A134,'hk2016'!$A:$H,8),0)</f>
        <v>0</v>
      </c>
      <c r="K134" s="340">
        <f>SUM(H134+I134-J134)</f>
        <v>0</v>
      </c>
      <c r="L134" s="347"/>
    </row>
    <row r="135" spans="1:12" ht="13.5" outlineLevel="1" thickBot="1" x14ac:dyDescent="0.25">
      <c r="A135" s="348"/>
      <c r="B135" s="349"/>
      <c r="C135" s="349"/>
      <c r="D135" s="342"/>
      <c r="E135" s="342"/>
      <c r="F135" s="342"/>
      <c r="G135" s="343"/>
      <c r="H135" s="342"/>
      <c r="I135" s="342"/>
      <c r="J135" s="342"/>
      <c r="K135" s="344"/>
      <c r="L135" s="347"/>
    </row>
    <row r="136" spans="1:12" x14ac:dyDescent="0.15">
      <c r="A136" s="357" t="s">
        <v>1208</v>
      </c>
      <c r="B136" s="358"/>
      <c r="C136" s="359" t="s">
        <v>2545</v>
      </c>
      <c r="D136" s="330">
        <f t="shared" ref="D136:K136" si="43">SUM(D137:D138)</f>
        <v>0</v>
      </c>
      <c r="E136" s="330">
        <f t="shared" si="43"/>
        <v>0</v>
      </c>
      <c r="F136" s="330">
        <f t="shared" si="43"/>
        <v>0</v>
      </c>
      <c r="G136" s="331">
        <f t="shared" si="43"/>
        <v>0</v>
      </c>
      <c r="H136" s="330">
        <f t="shared" si="43"/>
        <v>0</v>
      </c>
      <c r="I136" s="330">
        <f t="shared" si="43"/>
        <v>0</v>
      </c>
      <c r="J136" s="330">
        <f t="shared" si="43"/>
        <v>0</v>
      </c>
      <c r="K136" s="332">
        <f t="shared" si="43"/>
        <v>0</v>
      </c>
    </row>
    <row r="137" spans="1:12" outlineLevel="1" x14ac:dyDescent="0.15">
      <c r="A137" s="333" t="str">
        <f>LEFT(B137,3)</f>
        <v>291</v>
      </c>
      <c r="B137" s="317" t="s">
        <v>2546</v>
      </c>
      <c r="C137" s="317" t="s">
        <v>2547</v>
      </c>
      <c r="D137" s="338">
        <f>IF(VLOOKUP($A137,'hk2017'!$A:$G,1)=$A137,VLOOKUP($A137,'hk2017'!$A:$G,6),0)</f>
        <v>0</v>
      </c>
      <c r="E137" s="338">
        <f>IF(VLOOKUP($A137,'hk2017'!$A:$G,1)=$A137,VLOOKUP($A137,'hk2017'!$A:$G,7),0)</f>
        <v>0</v>
      </c>
      <c r="F137" s="338">
        <f>IF(VLOOKUP($A137,'hk2017'!$A:$H,1)=$A137,VLOOKUP($A137,'hk2017'!$A:$H,8),0)</f>
        <v>0</v>
      </c>
      <c r="G137" s="339">
        <f>SUM(D137+E137-F137)</f>
        <v>0</v>
      </c>
      <c r="H137" s="338">
        <f>IF(VLOOKUP($A137,'hk2016'!$A:$G,1)=$A137,VLOOKUP($A137,'hk2016'!$A:$G,6),0)</f>
        <v>0</v>
      </c>
      <c r="I137" s="338">
        <f>IF(VLOOKUP($A137,'hk2016'!$A:$G,1)=$A137,VLOOKUP($A137,'hk2016'!$A:$G,7),0)</f>
        <v>0</v>
      </c>
      <c r="J137" s="338">
        <f>IF(VLOOKUP($A137,'hk2016'!$A:$H,1)=$A137,VLOOKUP($A137,'hk2016'!$A:$H,8),0)</f>
        <v>0</v>
      </c>
      <c r="K137" s="340">
        <f>SUM(H137+I137-J137)</f>
        <v>0</v>
      </c>
    </row>
    <row r="138" spans="1:12" outlineLevel="1" x14ac:dyDescent="0.15">
      <c r="A138" s="353" t="s">
        <v>2548</v>
      </c>
      <c r="B138" s="317"/>
      <c r="C138" s="334" t="s">
        <v>2549</v>
      </c>
      <c r="D138" s="338">
        <f>IF(VLOOKUP($A138,'hk2017'!$A:$G,1)=$A138,VLOOKUP($A138,'hk2017'!$A:$G,6),0)</f>
        <v>0</v>
      </c>
      <c r="E138" s="338">
        <f>IF(VLOOKUP($A138,'hk2017'!$A:$G,1)=$A138,VLOOKUP($A138,'hk2017'!$A:$G,7),0)</f>
        <v>0</v>
      </c>
      <c r="F138" s="338">
        <f>IF(VLOOKUP($A138,'hk2017'!$A:$H,1)=$A138,VLOOKUP($A138,'hk2017'!$A:$H,8),0)</f>
        <v>0</v>
      </c>
      <c r="G138" s="339">
        <f>SUM(D138+E138-F138)</f>
        <v>0</v>
      </c>
      <c r="H138" s="338">
        <f>IF(VLOOKUP($A138,'hk2016'!$A:$G,1)=$A138,VLOOKUP($A138,'hk2016'!$A:$G,6),0)</f>
        <v>0</v>
      </c>
      <c r="I138" s="338">
        <f>IF(VLOOKUP($A138,'hk2016'!$A:$G,1)=$A138,VLOOKUP($A138,'hk2016'!$A:$G,7),0)</f>
        <v>0</v>
      </c>
      <c r="J138" s="338">
        <f>IF(VLOOKUP($A138,'hk2016'!$A:$H,1)=$A138,VLOOKUP($A138,'hk2016'!$A:$H,8),0)</f>
        <v>0</v>
      </c>
      <c r="K138" s="340">
        <f>SUM(H138+I138-J138)</f>
        <v>0</v>
      </c>
    </row>
    <row r="139" spans="1:12" ht="11.25" outlineLevel="1" thickBot="1" x14ac:dyDescent="0.2">
      <c r="A139" s="321"/>
      <c r="B139" s="317"/>
      <c r="C139" s="317"/>
      <c r="H139" s="338"/>
      <c r="I139" s="338"/>
      <c r="J139" s="338"/>
      <c r="K139" s="340"/>
    </row>
    <row r="140" spans="1:12" ht="12" thickBot="1" x14ac:dyDescent="0.25">
      <c r="A140" s="322" t="s">
        <v>2550</v>
      </c>
      <c r="B140" s="323"/>
      <c r="C140" s="323" t="s">
        <v>35</v>
      </c>
      <c r="D140" s="354">
        <f t="shared" ref="D140:K140" si="44">SUM(D141+D148+D156+D162+D170+D177+D185+D196+D207)</f>
        <v>0</v>
      </c>
      <c r="E140" s="354">
        <f t="shared" si="44"/>
        <v>0</v>
      </c>
      <c r="F140" s="354">
        <f t="shared" si="44"/>
        <v>0</v>
      </c>
      <c r="G140" s="355">
        <f t="shared" si="44"/>
        <v>0</v>
      </c>
      <c r="H140" s="354">
        <f t="shared" si="44"/>
        <v>0</v>
      </c>
      <c r="I140" s="354">
        <f t="shared" si="44"/>
        <v>0</v>
      </c>
      <c r="J140" s="354">
        <f t="shared" si="44"/>
        <v>0</v>
      </c>
      <c r="K140" s="356">
        <f t="shared" si="44"/>
        <v>0</v>
      </c>
    </row>
    <row r="141" spans="1:12" x14ac:dyDescent="0.15">
      <c r="A141" s="357" t="s">
        <v>1229</v>
      </c>
      <c r="B141" s="358"/>
      <c r="C141" s="359" t="s">
        <v>1617</v>
      </c>
      <c r="D141" s="330">
        <f t="shared" ref="D141:K141" si="45">SUM(D142:D147)</f>
        <v>0</v>
      </c>
      <c r="E141" s="330">
        <f t="shared" si="45"/>
        <v>0</v>
      </c>
      <c r="F141" s="330">
        <f t="shared" si="45"/>
        <v>0</v>
      </c>
      <c r="G141" s="345">
        <f t="shared" si="45"/>
        <v>0</v>
      </c>
      <c r="H141" s="330">
        <f t="shared" si="45"/>
        <v>0</v>
      </c>
      <c r="I141" s="330">
        <f t="shared" si="45"/>
        <v>0</v>
      </c>
      <c r="J141" s="330">
        <f t="shared" si="45"/>
        <v>0</v>
      </c>
      <c r="K141" s="346">
        <f t="shared" si="45"/>
        <v>0</v>
      </c>
    </row>
    <row r="142" spans="1:12" outlineLevel="1" x14ac:dyDescent="0.15">
      <c r="A142" s="333" t="str">
        <f>LEFT(B142,3)</f>
        <v>311</v>
      </c>
      <c r="B142" s="317" t="s">
        <v>2551</v>
      </c>
      <c r="C142" s="317" t="s">
        <v>2552</v>
      </c>
      <c r="D142" s="338">
        <f>IF(VLOOKUP($A142,'hk2017'!$A:$G,1)=$A142,VLOOKUP($A142,'hk2017'!$A:$G,6),0)</f>
        <v>0</v>
      </c>
      <c r="E142" s="338">
        <f>IF(VLOOKUP($A142,'hk2017'!$A:$G,1)=$A142,VLOOKUP($A142,'hk2017'!$A:$G,7),0)</f>
        <v>0</v>
      </c>
      <c r="F142" s="338">
        <f>IF(VLOOKUP($A142,'hk2017'!$A:$H,1)=$A142,VLOOKUP($A142,'hk2017'!$A:$H,8),0)</f>
        <v>0</v>
      </c>
      <c r="G142" s="339">
        <f t="shared" ref="G142:G147" si="46">SUM(D142+E142-F142)</f>
        <v>0</v>
      </c>
      <c r="H142" s="338">
        <f>IF(VLOOKUP($A142,'hk2016'!$A:$G,1)=$A142,VLOOKUP($A142,'hk2016'!$A:$G,6),0)</f>
        <v>0</v>
      </c>
      <c r="I142" s="338">
        <f>IF(VLOOKUP($A142,'hk2016'!$A:$G,1)=$A142,VLOOKUP($A142,'hk2016'!$A:$G,7),0)</f>
        <v>0</v>
      </c>
      <c r="J142" s="338">
        <f>IF(VLOOKUP($A142,'hk2016'!$A:$H,1)=$A142,VLOOKUP($A142,'hk2016'!$A:$H,8),0)</f>
        <v>0</v>
      </c>
      <c r="K142" s="340">
        <f t="shared" ref="K142:K147" si="47">SUM(H142+I142-J142)</f>
        <v>0</v>
      </c>
    </row>
    <row r="143" spans="1:12" outlineLevel="1" x14ac:dyDescent="0.15">
      <c r="A143" s="333" t="str">
        <f>LEFT(B143,3)</f>
        <v>312</v>
      </c>
      <c r="B143" s="317" t="s">
        <v>2553</v>
      </c>
      <c r="C143" s="317" t="s">
        <v>2554</v>
      </c>
      <c r="D143" s="338">
        <f>IF(VLOOKUP($A143,'hk2017'!$A:$G,1)=$A143,VLOOKUP($A143,'hk2017'!$A:$G,6),0)</f>
        <v>0</v>
      </c>
      <c r="E143" s="338">
        <f>IF(VLOOKUP($A143,'hk2017'!$A:$G,1)=$A143,VLOOKUP($A143,'hk2017'!$A:$G,7),0)</f>
        <v>0</v>
      </c>
      <c r="F143" s="338">
        <f>IF(VLOOKUP($A143,'hk2017'!$A:$H,1)=$A143,VLOOKUP($A143,'hk2017'!$A:$H,8),0)</f>
        <v>0</v>
      </c>
      <c r="G143" s="339">
        <f t="shared" si="46"/>
        <v>0</v>
      </c>
      <c r="H143" s="338">
        <f>IF(VLOOKUP($A143,'hk2016'!$A:$G,1)=$A143,VLOOKUP($A143,'hk2016'!$A:$G,6),0)</f>
        <v>0</v>
      </c>
      <c r="I143" s="338">
        <f>IF(VLOOKUP($A143,'hk2016'!$A:$G,1)=$A143,VLOOKUP($A143,'hk2016'!$A:$G,7),0)</f>
        <v>0</v>
      </c>
      <c r="J143" s="338">
        <f>IF(VLOOKUP($A143,'hk2016'!$A:$H,1)=$A143,VLOOKUP($A143,'hk2016'!$A:$H,8),0)</f>
        <v>0</v>
      </c>
      <c r="K143" s="340">
        <f t="shared" si="47"/>
        <v>0</v>
      </c>
    </row>
    <row r="144" spans="1:12" outlineLevel="1" x14ac:dyDescent="0.15">
      <c r="A144" s="333" t="str">
        <f>LEFT(B144,3)</f>
        <v>313</v>
      </c>
      <c r="B144" s="317" t="s">
        <v>2555</v>
      </c>
      <c r="C144" s="317" t="s">
        <v>2556</v>
      </c>
      <c r="D144" s="338">
        <f>IF(VLOOKUP($A144,'hk2017'!$A:$G,1)=$A144,VLOOKUP($A144,'hk2017'!$A:$G,6),0)</f>
        <v>0</v>
      </c>
      <c r="E144" s="338">
        <f>IF(VLOOKUP($A144,'hk2017'!$A:$G,1)=$A144,VLOOKUP($A144,'hk2017'!$A:$G,7),0)</f>
        <v>0</v>
      </c>
      <c r="F144" s="338">
        <f>IF(VLOOKUP($A144,'hk2017'!$A:$H,1)=$A144,VLOOKUP($A144,'hk2017'!$A:$H,8),0)</f>
        <v>0</v>
      </c>
      <c r="G144" s="339">
        <f t="shared" si="46"/>
        <v>0</v>
      </c>
      <c r="H144" s="338">
        <f>IF(VLOOKUP($A144,'hk2016'!$A:$G,1)=$A144,VLOOKUP($A144,'hk2016'!$A:$G,6),0)</f>
        <v>0</v>
      </c>
      <c r="I144" s="338">
        <f>IF(VLOOKUP($A144,'hk2016'!$A:$G,1)=$A144,VLOOKUP($A144,'hk2016'!$A:$G,7),0)</f>
        <v>0</v>
      </c>
      <c r="J144" s="338">
        <f>IF(VLOOKUP($A144,'hk2016'!$A:$H,1)=$A144,VLOOKUP($A144,'hk2016'!$A:$H,8),0)</f>
        <v>0</v>
      </c>
      <c r="K144" s="340">
        <f t="shared" si="47"/>
        <v>0</v>
      </c>
    </row>
    <row r="145" spans="1:12" outlineLevel="1" x14ac:dyDescent="0.15">
      <c r="A145" s="333" t="str">
        <f>LEFT(B145,3)</f>
        <v>314</v>
      </c>
      <c r="B145" s="317" t="s">
        <v>2557</v>
      </c>
      <c r="C145" s="317" t="s">
        <v>2558</v>
      </c>
      <c r="D145" s="338">
        <f>IF(VLOOKUP($A145,'hk2017'!$A:$G,1)=$A145,VLOOKUP($A145,'hk2017'!$A:$G,6),0)</f>
        <v>0</v>
      </c>
      <c r="E145" s="338">
        <f>IF(VLOOKUP($A145,'hk2017'!$A:$G,1)=$A145,VLOOKUP($A145,'hk2017'!$A:$G,7),0)</f>
        <v>0</v>
      </c>
      <c r="F145" s="338">
        <f>IF(VLOOKUP($A145,'hk2017'!$A:$H,1)=$A145,VLOOKUP($A145,'hk2017'!$A:$H,8),0)</f>
        <v>0</v>
      </c>
      <c r="G145" s="339">
        <f t="shared" si="46"/>
        <v>0</v>
      </c>
      <c r="H145" s="338">
        <f>IF(VLOOKUP($A145,'hk2016'!$A:$G,1)=$A145,VLOOKUP($A145,'hk2016'!$A:$G,6),0)</f>
        <v>0</v>
      </c>
      <c r="I145" s="338">
        <f>IF(VLOOKUP($A145,'hk2016'!$A:$G,1)=$A145,VLOOKUP($A145,'hk2016'!$A:$G,7),0)</f>
        <v>0</v>
      </c>
      <c r="J145" s="338">
        <f>IF(VLOOKUP($A145,'hk2016'!$A:$H,1)=$A145,VLOOKUP($A145,'hk2016'!$A:$H,8),0)</f>
        <v>0</v>
      </c>
      <c r="K145" s="340">
        <f t="shared" si="47"/>
        <v>0</v>
      </c>
    </row>
    <row r="146" spans="1:12" outlineLevel="1" x14ac:dyDescent="0.15">
      <c r="A146" s="333" t="str">
        <f>LEFT(B146,3)</f>
        <v>315</v>
      </c>
      <c r="B146" s="317" t="s">
        <v>2559</v>
      </c>
      <c r="C146" s="317" t="s">
        <v>2560</v>
      </c>
      <c r="D146" s="338">
        <f>IF(VLOOKUP($A146,'hk2017'!$A:$G,1)=$A146,VLOOKUP($A146,'hk2017'!$A:$G,6),0)</f>
        <v>0</v>
      </c>
      <c r="E146" s="338">
        <f>IF(VLOOKUP($A146,'hk2017'!$A:$G,1)=$A146,VLOOKUP($A146,'hk2017'!$A:$G,7),0)</f>
        <v>0</v>
      </c>
      <c r="F146" s="338">
        <f>IF(VLOOKUP($A146,'hk2017'!$A:$H,1)=$A146,VLOOKUP($A146,'hk2017'!$A:$H,8),0)</f>
        <v>0</v>
      </c>
      <c r="G146" s="339">
        <f t="shared" si="46"/>
        <v>0</v>
      </c>
      <c r="H146" s="338">
        <f>IF(VLOOKUP($A146,'hk2016'!$A:$G,1)=$A146,VLOOKUP($A146,'hk2016'!$A:$G,6),0)</f>
        <v>0</v>
      </c>
      <c r="I146" s="338">
        <f>IF(VLOOKUP($A146,'hk2016'!$A:$G,1)=$A146,VLOOKUP($A146,'hk2016'!$A:$G,7),0)</f>
        <v>0</v>
      </c>
      <c r="J146" s="338">
        <f>IF(VLOOKUP($A146,'hk2016'!$A:$H,1)=$A146,VLOOKUP($A146,'hk2016'!$A:$H,8),0)</f>
        <v>0</v>
      </c>
      <c r="K146" s="340">
        <f t="shared" si="47"/>
        <v>0</v>
      </c>
    </row>
    <row r="147" spans="1:12" ht="11.25" outlineLevel="1" thickBot="1" x14ac:dyDescent="0.2">
      <c r="A147" s="365" t="s">
        <v>488</v>
      </c>
      <c r="B147" s="349"/>
      <c r="C147" s="317" t="s">
        <v>2560</v>
      </c>
      <c r="D147" s="338">
        <f>IF(VLOOKUP($A147,'hk2017'!$A:$G,1)=$A147,VLOOKUP($A147,'hk2017'!$A:$G,6),0)</f>
        <v>0</v>
      </c>
      <c r="E147" s="338">
        <f>IF(VLOOKUP($A147,'hk2017'!$A:$G,1)=$A147,VLOOKUP($A147,'hk2017'!$A:$G,7),0)</f>
        <v>0</v>
      </c>
      <c r="F147" s="338">
        <f>IF(VLOOKUP($A147,'hk2017'!$A:$H,1)=$A147,VLOOKUP($A147,'hk2017'!$A:$H,8),0)</f>
        <v>0</v>
      </c>
      <c r="G147" s="339">
        <f t="shared" si="46"/>
        <v>0</v>
      </c>
      <c r="H147" s="338">
        <f>IF(VLOOKUP($A147,'hk2016'!$A:$G,1)=$A147,VLOOKUP($A147,'hk2016'!$A:$G,6),0)</f>
        <v>0</v>
      </c>
      <c r="I147" s="338">
        <f>IF(VLOOKUP($A147,'hk2016'!$A:$G,1)=$A147,VLOOKUP($A147,'hk2016'!$A:$G,7),0)</f>
        <v>0</v>
      </c>
      <c r="J147" s="338">
        <f>IF(VLOOKUP($A147,'hk2016'!$A:$H,1)=$A147,VLOOKUP($A147,'hk2016'!$A:$H,8),0)</f>
        <v>0</v>
      </c>
      <c r="K147" s="340">
        <f t="shared" si="47"/>
        <v>0</v>
      </c>
    </row>
    <row r="148" spans="1:12" ht="12.75" x14ac:dyDescent="0.2">
      <c r="A148" s="357" t="s">
        <v>1228</v>
      </c>
      <c r="B148" s="358"/>
      <c r="C148" s="359" t="s">
        <v>2561</v>
      </c>
      <c r="D148" s="330">
        <f t="shared" ref="D148:K148" si="48">SUM(D149:D155)</f>
        <v>0</v>
      </c>
      <c r="E148" s="330">
        <f t="shared" si="48"/>
        <v>0</v>
      </c>
      <c r="F148" s="330">
        <f t="shared" si="48"/>
        <v>0</v>
      </c>
      <c r="G148" s="345">
        <f t="shared" si="48"/>
        <v>0</v>
      </c>
      <c r="H148" s="330">
        <f t="shared" si="48"/>
        <v>0</v>
      </c>
      <c r="I148" s="330">
        <f t="shared" si="48"/>
        <v>0</v>
      </c>
      <c r="J148" s="330">
        <f t="shared" si="48"/>
        <v>0</v>
      </c>
      <c r="K148" s="346">
        <f t="shared" si="48"/>
        <v>0</v>
      </c>
      <c r="L148" s="347"/>
    </row>
    <row r="149" spans="1:12" ht="12.75" outlineLevel="1" x14ac:dyDescent="0.2">
      <c r="A149" s="333" t="str">
        <f t="shared" ref="A149:A154" si="49">LEFT(B149,3)</f>
        <v>321</v>
      </c>
      <c r="B149" s="317" t="s">
        <v>2562</v>
      </c>
      <c r="C149" s="317" t="s">
        <v>2563</v>
      </c>
      <c r="D149" s="338">
        <f>IF(VLOOKUP($A149,'hk2017'!$A:$G,1)=$A149,VLOOKUP($A149,'hk2017'!$A:$G,6),0)</f>
        <v>0</v>
      </c>
      <c r="E149" s="338">
        <f>IF(VLOOKUP($A149,'hk2017'!$A:$G,1)=$A149,VLOOKUP($A149,'hk2017'!$A:$G,7),0)</f>
        <v>0</v>
      </c>
      <c r="F149" s="338">
        <f>IF(VLOOKUP($A149,'hk2017'!$A:$H,1)=$A149,VLOOKUP($A149,'hk2017'!$A:$H,8),0)</f>
        <v>0</v>
      </c>
      <c r="G149" s="339">
        <f t="shared" ref="G149:G155" si="50">SUM(D149+E149-F149)</f>
        <v>0</v>
      </c>
      <c r="H149" s="338">
        <f>IF(VLOOKUP($A149,'hk2016'!$A:$G,1)=$A149,VLOOKUP($A149,'hk2016'!$A:$G,6),0)</f>
        <v>0</v>
      </c>
      <c r="I149" s="338">
        <f>IF(VLOOKUP($A149,'hk2016'!$A:$G,1)=$A149,VLOOKUP($A149,'hk2016'!$A:$G,7),0)</f>
        <v>0</v>
      </c>
      <c r="J149" s="338">
        <f>IF(VLOOKUP($A149,'hk2016'!$A:$H,1)=$A149,VLOOKUP($A149,'hk2016'!$A:$H,8),0)</f>
        <v>0</v>
      </c>
      <c r="K149" s="340">
        <f t="shared" ref="K149:K155" si="51">SUM(H149+I149-J149)</f>
        <v>0</v>
      </c>
      <c r="L149" s="347"/>
    </row>
    <row r="150" spans="1:12" ht="12.75" outlineLevel="1" x14ac:dyDescent="0.2">
      <c r="A150" s="333" t="str">
        <f t="shared" si="49"/>
        <v>322</v>
      </c>
      <c r="B150" s="317" t="s">
        <v>2564</v>
      </c>
      <c r="C150" s="317" t="s">
        <v>2565</v>
      </c>
      <c r="D150" s="338">
        <f>IF(VLOOKUP($A150,'hk2017'!$A:$G,1)=$A150,VLOOKUP($A150,'hk2017'!$A:$G,6),0)</f>
        <v>0</v>
      </c>
      <c r="E150" s="338">
        <f>IF(VLOOKUP($A150,'hk2017'!$A:$G,1)=$A150,VLOOKUP($A150,'hk2017'!$A:$G,7),0)</f>
        <v>0</v>
      </c>
      <c r="F150" s="338">
        <f>IF(VLOOKUP($A150,'hk2017'!$A:$H,1)=$A150,VLOOKUP($A150,'hk2017'!$A:$H,8),0)</f>
        <v>0</v>
      </c>
      <c r="G150" s="339">
        <f t="shared" si="50"/>
        <v>0</v>
      </c>
      <c r="H150" s="338">
        <f>IF(VLOOKUP($A150,'hk2016'!$A:$G,1)=$A150,VLOOKUP($A150,'hk2016'!$A:$G,6),0)</f>
        <v>0</v>
      </c>
      <c r="I150" s="338">
        <f>IF(VLOOKUP($A150,'hk2016'!$A:$G,1)=$A150,VLOOKUP($A150,'hk2016'!$A:$G,7),0)</f>
        <v>0</v>
      </c>
      <c r="J150" s="338">
        <f>IF(VLOOKUP($A150,'hk2016'!$A:$H,1)=$A150,VLOOKUP($A150,'hk2016'!$A:$H,8),0)</f>
        <v>0</v>
      </c>
      <c r="K150" s="340">
        <f t="shared" si="51"/>
        <v>0</v>
      </c>
      <c r="L150" s="347"/>
    </row>
    <row r="151" spans="1:12" ht="12.75" outlineLevel="1" x14ac:dyDescent="0.2">
      <c r="A151" s="333" t="str">
        <f t="shared" si="49"/>
        <v>323</v>
      </c>
      <c r="B151" s="317" t="s">
        <v>2566</v>
      </c>
      <c r="C151" s="317" t="s">
        <v>2567</v>
      </c>
      <c r="D151" s="338">
        <f>IF(VLOOKUP($A151,'hk2017'!$A:$G,1)=$A151,VLOOKUP($A151,'hk2017'!$A:$G,6),0)</f>
        <v>0</v>
      </c>
      <c r="E151" s="338">
        <f>IF(VLOOKUP($A151,'hk2017'!$A:$G,1)=$A151,VLOOKUP($A151,'hk2017'!$A:$G,7),0)</f>
        <v>0</v>
      </c>
      <c r="F151" s="338">
        <f>IF(VLOOKUP($A151,'hk2017'!$A:$H,1)=$A151,VLOOKUP($A151,'hk2017'!$A:$H,8),0)</f>
        <v>0</v>
      </c>
      <c r="G151" s="339">
        <f t="shared" si="50"/>
        <v>0</v>
      </c>
      <c r="H151" s="338">
        <f>IF(VLOOKUP($A151,'hk2016'!$A:$G,1)=$A151,VLOOKUP($A151,'hk2016'!$A:$G,6),0)</f>
        <v>0</v>
      </c>
      <c r="I151" s="338">
        <f>IF(VLOOKUP($A151,'hk2016'!$A:$G,1)=$A151,VLOOKUP($A151,'hk2016'!$A:$G,7),0)</f>
        <v>0</v>
      </c>
      <c r="J151" s="338">
        <f>IF(VLOOKUP($A151,'hk2016'!$A:$H,1)=$A151,VLOOKUP($A151,'hk2016'!$A:$H,8),0)</f>
        <v>0</v>
      </c>
      <c r="K151" s="340">
        <f t="shared" si="51"/>
        <v>0</v>
      </c>
      <c r="L151" s="347"/>
    </row>
    <row r="152" spans="1:12" ht="12.75" outlineLevel="1" x14ac:dyDescent="0.2">
      <c r="A152" s="333" t="str">
        <f t="shared" si="49"/>
        <v>324</v>
      </c>
      <c r="B152" s="317" t="s">
        <v>2568</v>
      </c>
      <c r="C152" s="317" t="s">
        <v>2569</v>
      </c>
      <c r="D152" s="338">
        <f>IF(VLOOKUP($A152,'hk2017'!$A:$G,1)=$A152,VLOOKUP($A152,'hk2017'!$A:$G,6),0)</f>
        <v>0</v>
      </c>
      <c r="E152" s="338">
        <f>IF(VLOOKUP($A152,'hk2017'!$A:$G,1)=$A152,VLOOKUP($A152,'hk2017'!$A:$G,7),0)</f>
        <v>0</v>
      </c>
      <c r="F152" s="338">
        <f>IF(VLOOKUP($A152,'hk2017'!$A:$H,1)=$A152,VLOOKUP($A152,'hk2017'!$A:$H,8),0)</f>
        <v>0</v>
      </c>
      <c r="G152" s="339">
        <f t="shared" si="50"/>
        <v>0</v>
      </c>
      <c r="H152" s="338">
        <f>IF(VLOOKUP($A152,'hk2016'!$A:$G,1)=$A152,VLOOKUP($A152,'hk2016'!$A:$G,6),0)</f>
        <v>0</v>
      </c>
      <c r="I152" s="338">
        <f>IF(VLOOKUP($A152,'hk2016'!$A:$G,1)=$A152,VLOOKUP($A152,'hk2016'!$A:$G,7),0)</f>
        <v>0</v>
      </c>
      <c r="J152" s="338">
        <f>IF(VLOOKUP($A152,'hk2016'!$A:$H,1)=$A152,VLOOKUP($A152,'hk2016'!$A:$H,8),0)</f>
        <v>0</v>
      </c>
      <c r="K152" s="340">
        <f t="shared" si="51"/>
        <v>0</v>
      </c>
      <c r="L152" s="347"/>
    </row>
    <row r="153" spans="1:12" ht="12.75" outlineLevel="1" x14ac:dyDescent="0.2">
      <c r="A153" s="333" t="str">
        <f t="shared" si="49"/>
        <v>325</v>
      </c>
      <c r="B153" s="317" t="s">
        <v>2570</v>
      </c>
      <c r="C153" s="317" t="s">
        <v>2571</v>
      </c>
      <c r="D153" s="338">
        <f>IF(VLOOKUP($A153,'hk2017'!$A:$G,1)=$A153,VLOOKUP($A153,'hk2017'!$A:$G,6),0)</f>
        <v>0</v>
      </c>
      <c r="E153" s="338">
        <f>IF(VLOOKUP($A153,'hk2017'!$A:$G,1)=$A153,VLOOKUP($A153,'hk2017'!$A:$G,7),0)</f>
        <v>0</v>
      </c>
      <c r="F153" s="338">
        <f>IF(VLOOKUP($A153,'hk2017'!$A:$H,1)=$A153,VLOOKUP($A153,'hk2017'!$A:$H,8),0)</f>
        <v>0</v>
      </c>
      <c r="G153" s="339">
        <f t="shared" si="50"/>
        <v>0</v>
      </c>
      <c r="H153" s="338">
        <f>IF(VLOOKUP($A153,'hk2016'!$A:$G,1)=$A153,VLOOKUP($A153,'hk2016'!$A:$G,6),0)</f>
        <v>0</v>
      </c>
      <c r="I153" s="338">
        <f>IF(VLOOKUP($A153,'hk2016'!$A:$G,1)=$A153,VLOOKUP($A153,'hk2016'!$A:$G,7),0)</f>
        <v>0</v>
      </c>
      <c r="J153" s="338">
        <f>IF(VLOOKUP($A153,'hk2016'!$A:$H,1)=$A153,VLOOKUP($A153,'hk2016'!$A:$H,8),0)</f>
        <v>0</v>
      </c>
      <c r="K153" s="340">
        <f t="shared" si="51"/>
        <v>0</v>
      </c>
      <c r="L153" s="347"/>
    </row>
    <row r="154" spans="1:12" ht="12.75" outlineLevel="1" x14ac:dyDescent="0.2">
      <c r="A154" s="333" t="str">
        <f t="shared" si="49"/>
        <v>326</v>
      </c>
      <c r="B154" s="317" t="s">
        <v>2572</v>
      </c>
      <c r="C154" s="317" t="s">
        <v>2573</v>
      </c>
      <c r="D154" s="338">
        <f>IF(VLOOKUP($A154,'hk2017'!$A:$G,1)=$A154,VLOOKUP($A154,'hk2017'!$A:$G,6),0)</f>
        <v>0</v>
      </c>
      <c r="E154" s="338">
        <f>IF(VLOOKUP($A154,'hk2017'!$A:$G,1)=$A154,VLOOKUP($A154,'hk2017'!$A:$G,7),0)</f>
        <v>0</v>
      </c>
      <c r="F154" s="338">
        <f>IF(VLOOKUP($A154,'hk2017'!$A:$H,1)=$A154,VLOOKUP($A154,'hk2017'!$A:$H,8),0)</f>
        <v>0</v>
      </c>
      <c r="G154" s="339">
        <f t="shared" si="50"/>
        <v>0</v>
      </c>
      <c r="H154" s="338">
        <f>IF(VLOOKUP($A154,'hk2016'!$A:$G,1)=$A154,VLOOKUP($A154,'hk2016'!$A:$G,6),0)</f>
        <v>0</v>
      </c>
      <c r="I154" s="338">
        <f>IF(VLOOKUP($A154,'hk2016'!$A:$G,1)=$A154,VLOOKUP($A154,'hk2016'!$A:$G,7),0)</f>
        <v>0</v>
      </c>
      <c r="J154" s="338">
        <f>IF(VLOOKUP($A154,'hk2016'!$A:$H,1)=$A154,VLOOKUP($A154,'hk2016'!$A:$H,8),0)</f>
        <v>0</v>
      </c>
      <c r="K154" s="340">
        <f t="shared" si="51"/>
        <v>0</v>
      </c>
      <c r="L154" s="347"/>
    </row>
    <row r="155" spans="1:12" ht="13.5" outlineLevel="1" thickBot="1" x14ac:dyDescent="0.25">
      <c r="A155" s="353" t="s">
        <v>2574</v>
      </c>
      <c r="B155" s="349"/>
      <c r="C155" s="334" t="s">
        <v>2575</v>
      </c>
      <c r="D155" s="338">
        <f>IF(VLOOKUP($A155,'hk2017'!$A:$G,1)=$A155,VLOOKUP($A155,'hk2017'!$A:$G,6),0)</f>
        <v>0</v>
      </c>
      <c r="E155" s="338">
        <f>IF(VLOOKUP($A155,'hk2017'!$A:$G,1)=$A155,VLOOKUP($A155,'hk2017'!$A:$G,7),0)</f>
        <v>0</v>
      </c>
      <c r="F155" s="338">
        <f>IF(VLOOKUP($A155,'hk2017'!$A:$H,1)=$A155,VLOOKUP($A155,'hk2017'!$A:$H,8),0)</f>
        <v>0</v>
      </c>
      <c r="G155" s="339">
        <f t="shared" si="50"/>
        <v>0</v>
      </c>
      <c r="H155" s="338">
        <f>IF(VLOOKUP($A155,'hk2016'!$A:$G,1)=$A155,VLOOKUP($A155,'hk2016'!$A:$G,6),0)</f>
        <v>0</v>
      </c>
      <c r="I155" s="338">
        <f>IF(VLOOKUP($A155,'hk2016'!$A:$G,1)=$A155,VLOOKUP($A155,'hk2016'!$A:$G,7),0)</f>
        <v>0</v>
      </c>
      <c r="J155" s="338">
        <f>IF(VLOOKUP($A155,'hk2016'!$A:$H,1)=$A155,VLOOKUP($A155,'hk2016'!$A:$H,8),0)</f>
        <v>0</v>
      </c>
      <c r="K155" s="340">
        <f t="shared" si="51"/>
        <v>0</v>
      </c>
      <c r="L155" s="347"/>
    </row>
    <row r="156" spans="1:12" ht="12.75" x14ac:dyDescent="0.2">
      <c r="A156" s="357" t="s">
        <v>2066</v>
      </c>
      <c r="B156" s="358"/>
      <c r="C156" s="359" t="s">
        <v>2576</v>
      </c>
      <c r="D156" s="330">
        <f t="shared" ref="D156:K156" si="52">SUM(D157:D161)</f>
        <v>0</v>
      </c>
      <c r="E156" s="330">
        <f t="shared" si="52"/>
        <v>0</v>
      </c>
      <c r="F156" s="330">
        <f t="shared" si="52"/>
        <v>0</v>
      </c>
      <c r="G156" s="345">
        <f t="shared" si="52"/>
        <v>0</v>
      </c>
      <c r="H156" s="330">
        <f t="shared" si="52"/>
        <v>0</v>
      </c>
      <c r="I156" s="330">
        <f t="shared" si="52"/>
        <v>0</v>
      </c>
      <c r="J156" s="330">
        <f t="shared" si="52"/>
        <v>0</v>
      </c>
      <c r="K156" s="346">
        <f t="shared" si="52"/>
        <v>0</v>
      </c>
      <c r="L156" s="347"/>
    </row>
    <row r="157" spans="1:12" ht="12.75" outlineLevel="1" x14ac:dyDescent="0.2">
      <c r="A157" s="333" t="str">
        <f>LEFT(B157,3)</f>
        <v>331</v>
      </c>
      <c r="B157" s="317" t="s">
        <v>2577</v>
      </c>
      <c r="C157" s="317" t="s">
        <v>2578</v>
      </c>
      <c r="D157" s="338">
        <f>IF(VLOOKUP($A157,'hk2017'!$A:$G,1)=$A157,VLOOKUP($A157,'hk2017'!$A:$G,6),0)</f>
        <v>0</v>
      </c>
      <c r="E157" s="338">
        <f>IF(VLOOKUP($A157,'hk2017'!$A:$G,1)=$A157,VLOOKUP($A157,'hk2017'!$A:$G,7),0)</f>
        <v>0</v>
      </c>
      <c r="F157" s="338">
        <f>IF(VLOOKUP($A157,'hk2017'!$A:$H,1)=$A157,VLOOKUP($A157,'hk2017'!$A:$H,8),0)</f>
        <v>0</v>
      </c>
      <c r="G157" s="339">
        <f>SUM(D157+E157-F157)</f>
        <v>0</v>
      </c>
      <c r="H157" s="338">
        <f>IF(VLOOKUP($A157,'hk2016'!$A:$G,1)=$A157,VLOOKUP($A157,'hk2016'!$A:$G,6),0)</f>
        <v>0</v>
      </c>
      <c r="I157" s="338">
        <f>IF(VLOOKUP($A157,'hk2016'!$A:$G,1)=$A157,VLOOKUP($A157,'hk2016'!$A:$G,7),0)</f>
        <v>0</v>
      </c>
      <c r="J157" s="338">
        <f>IF(VLOOKUP($A157,'hk2016'!$A:$H,1)=$A157,VLOOKUP($A157,'hk2016'!$A:$H,8),0)</f>
        <v>0</v>
      </c>
      <c r="K157" s="340">
        <f>SUM(H157+I157-J157)</f>
        <v>0</v>
      </c>
      <c r="L157" s="347"/>
    </row>
    <row r="158" spans="1:12" ht="12.75" outlineLevel="1" x14ac:dyDescent="0.2">
      <c r="A158" s="333" t="str">
        <f>LEFT(B158,3)</f>
        <v>333</v>
      </c>
      <c r="B158" s="317" t="s">
        <v>2579</v>
      </c>
      <c r="C158" s="317" t="s">
        <v>2580</v>
      </c>
      <c r="D158" s="338">
        <f>IF(VLOOKUP($A158,'hk2017'!$A:$G,1)=$A158,VLOOKUP($A158,'hk2017'!$A:$G,6),0)</f>
        <v>0</v>
      </c>
      <c r="E158" s="338">
        <f>IF(VLOOKUP($A158,'hk2017'!$A:$G,1)=$A158,VLOOKUP($A158,'hk2017'!$A:$G,7),0)</f>
        <v>0</v>
      </c>
      <c r="F158" s="338">
        <f>IF(VLOOKUP($A158,'hk2017'!$A:$H,1)=$A158,VLOOKUP($A158,'hk2017'!$A:$H,8),0)</f>
        <v>0</v>
      </c>
      <c r="G158" s="339">
        <f>SUM(D158+E158-F158)</f>
        <v>0</v>
      </c>
      <c r="H158" s="338">
        <f>IF(VLOOKUP($A158,'hk2016'!$A:$G,1)=$A158,VLOOKUP($A158,'hk2016'!$A:$G,6),0)</f>
        <v>0</v>
      </c>
      <c r="I158" s="338">
        <f>IF(VLOOKUP($A158,'hk2016'!$A:$G,1)=$A158,VLOOKUP($A158,'hk2016'!$A:$G,7),0)</f>
        <v>0</v>
      </c>
      <c r="J158" s="338">
        <f>IF(VLOOKUP($A158,'hk2016'!$A:$H,1)=$A158,VLOOKUP($A158,'hk2016'!$A:$H,8),0)</f>
        <v>0</v>
      </c>
      <c r="K158" s="340">
        <f>SUM(H158+I158-J158)</f>
        <v>0</v>
      </c>
      <c r="L158" s="347"/>
    </row>
    <row r="159" spans="1:12" ht="12.75" outlineLevel="1" x14ac:dyDescent="0.2">
      <c r="A159" s="333" t="str">
        <f>LEFT(B159,3)</f>
        <v>335</v>
      </c>
      <c r="B159" s="317" t="s">
        <v>2581</v>
      </c>
      <c r="C159" s="317" t="s">
        <v>2582</v>
      </c>
      <c r="D159" s="338">
        <f>IF(VLOOKUP($A159,'hk2017'!$A:$G,1)=$A159,VLOOKUP($A159,'hk2017'!$A:$G,6),0)</f>
        <v>0</v>
      </c>
      <c r="E159" s="338">
        <f>IF(VLOOKUP($A159,'hk2017'!$A:$G,1)=$A159,VLOOKUP($A159,'hk2017'!$A:$G,7),0)</f>
        <v>0</v>
      </c>
      <c r="F159" s="338">
        <f>IF(VLOOKUP($A159,'hk2017'!$A:$H,1)=$A159,VLOOKUP($A159,'hk2017'!$A:$H,8),0)</f>
        <v>0</v>
      </c>
      <c r="G159" s="339">
        <f>SUM(D159+E159-F159)</f>
        <v>0</v>
      </c>
      <c r="H159" s="338">
        <f>IF(VLOOKUP($A159,'hk2016'!$A:$G,1)=$A159,VLOOKUP($A159,'hk2016'!$A:$G,6),0)</f>
        <v>0</v>
      </c>
      <c r="I159" s="338">
        <f>IF(VLOOKUP($A159,'hk2016'!$A:$G,1)=$A159,VLOOKUP($A159,'hk2016'!$A:$G,7),0)</f>
        <v>0</v>
      </c>
      <c r="J159" s="338">
        <f>IF(VLOOKUP($A159,'hk2016'!$A:$H,1)=$A159,VLOOKUP($A159,'hk2016'!$A:$H,8),0)</f>
        <v>0</v>
      </c>
      <c r="K159" s="340">
        <f>SUM(H159+I159-J159)</f>
        <v>0</v>
      </c>
      <c r="L159" s="347"/>
    </row>
    <row r="160" spans="1:12" ht="12.75" outlineLevel="1" x14ac:dyDescent="0.2">
      <c r="A160" s="333" t="str">
        <f>LEFT(B160,3)</f>
        <v>336</v>
      </c>
      <c r="B160" s="317" t="s">
        <v>2583</v>
      </c>
      <c r="C160" s="317" t="s">
        <v>2584</v>
      </c>
      <c r="D160" s="338">
        <f>IF(VLOOKUP($A160,'hk2017'!$A:$G,1)=$A160,VLOOKUP($A160,'hk2017'!$A:$G,6),0)</f>
        <v>0</v>
      </c>
      <c r="E160" s="338">
        <f>IF(VLOOKUP($A160,'hk2017'!$A:$G,1)=$A160,VLOOKUP($A160,'hk2017'!$A:$G,7),0)</f>
        <v>0</v>
      </c>
      <c r="F160" s="338">
        <f>IF(VLOOKUP($A160,'hk2017'!$A:$H,1)=$A160,VLOOKUP($A160,'hk2017'!$A:$H,8),0)</f>
        <v>0</v>
      </c>
      <c r="G160" s="339">
        <f>SUM(D160+E160-F160)</f>
        <v>0</v>
      </c>
      <c r="H160" s="338">
        <f>IF(VLOOKUP($A160,'hk2016'!$A:$G,1)=$A160,VLOOKUP($A160,'hk2016'!$A:$G,6),0)</f>
        <v>0</v>
      </c>
      <c r="I160" s="338">
        <f>IF(VLOOKUP($A160,'hk2016'!$A:$G,1)=$A160,VLOOKUP($A160,'hk2016'!$A:$G,7),0)</f>
        <v>0</v>
      </c>
      <c r="J160" s="338">
        <f>IF(VLOOKUP($A160,'hk2016'!$A:$H,1)=$A160,VLOOKUP($A160,'hk2016'!$A:$H,8),0)</f>
        <v>0</v>
      </c>
      <c r="K160" s="340">
        <f>SUM(H160+I160-J160)</f>
        <v>0</v>
      </c>
      <c r="L160" s="347"/>
    </row>
    <row r="161" spans="1:12" ht="13.5" outlineLevel="1" thickBot="1" x14ac:dyDescent="0.25">
      <c r="A161" s="348"/>
      <c r="B161" s="349"/>
      <c r="C161" s="349"/>
      <c r="D161" s="342"/>
      <c r="E161" s="342"/>
      <c r="F161" s="342"/>
      <c r="G161" s="343"/>
      <c r="H161" s="342"/>
      <c r="I161" s="342"/>
      <c r="J161" s="342"/>
      <c r="K161" s="344"/>
      <c r="L161" s="347"/>
    </row>
    <row r="162" spans="1:12" ht="12.75" x14ac:dyDescent="0.2">
      <c r="A162" s="357" t="s">
        <v>2068</v>
      </c>
      <c r="B162" s="358"/>
      <c r="C162" s="359" t="s">
        <v>2585</v>
      </c>
      <c r="D162" s="330">
        <f t="shared" ref="D162:K162" si="53">SUM(D163:D169)</f>
        <v>0</v>
      </c>
      <c r="E162" s="330">
        <f t="shared" si="53"/>
        <v>0</v>
      </c>
      <c r="F162" s="330">
        <f t="shared" si="53"/>
        <v>0</v>
      </c>
      <c r="G162" s="345">
        <f t="shared" si="53"/>
        <v>0</v>
      </c>
      <c r="H162" s="330">
        <f t="shared" si="53"/>
        <v>0</v>
      </c>
      <c r="I162" s="330">
        <f t="shared" si="53"/>
        <v>0</v>
      </c>
      <c r="J162" s="330">
        <f t="shared" si="53"/>
        <v>0</v>
      </c>
      <c r="K162" s="346">
        <f t="shared" si="53"/>
        <v>0</v>
      </c>
      <c r="L162" s="347"/>
    </row>
    <row r="163" spans="1:12" ht="12.75" outlineLevel="1" x14ac:dyDescent="0.2">
      <c r="A163" s="333" t="str">
        <f t="shared" ref="A163:A168" si="54">LEFT(B163,3)</f>
        <v>341</v>
      </c>
      <c r="B163" s="317" t="s">
        <v>2586</v>
      </c>
      <c r="C163" s="317" t="s">
        <v>2587</v>
      </c>
      <c r="D163" s="338">
        <f>IF(VLOOKUP($A163,'hk2017'!$A:$G,1)=$A163,VLOOKUP($A163,'hk2017'!$A:$G,6),0)</f>
        <v>0</v>
      </c>
      <c r="E163" s="338">
        <f>IF(VLOOKUP($A163,'hk2017'!$A:$G,1)=$A163,VLOOKUP($A163,'hk2017'!$A:$G,7),0)</f>
        <v>0</v>
      </c>
      <c r="F163" s="338">
        <f>IF(VLOOKUP($A163,'hk2017'!$A:$H,1)=$A163,VLOOKUP($A163,'hk2017'!$A:$H,8),0)</f>
        <v>0</v>
      </c>
      <c r="G163" s="339">
        <f t="shared" ref="G163:G168" si="55">SUM(D163+E163-F163)</f>
        <v>0</v>
      </c>
      <c r="H163" s="338">
        <f>IF(VLOOKUP($A163,'hk2016'!$A:$G,1)=$A163,VLOOKUP($A163,'hk2016'!$A:$G,6),0)</f>
        <v>0</v>
      </c>
      <c r="I163" s="338">
        <f>IF(VLOOKUP($A163,'hk2016'!$A:$G,1)=$A163,VLOOKUP($A163,'hk2016'!$A:$G,7),0)</f>
        <v>0</v>
      </c>
      <c r="J163" s="338">
        <f>IF(VLOOKUP($A163,'hk2016'!$A:$H,1)=$A163,VLOOKUP($A163,'hk2016'!$A:$H,8),0)</f>
        <v>0</v>
      </c>
      <c r="K163" s="340">
        <f t="shared" ref="K163:K168" si="56">SUM(H163+I163-J163)</f>
        <v>0</v>
      </c>
      <c r="L163" s="347"/>
    </row>
    <row r="164" spans="1:12" ht="12.75" outlineLevel="1" x14ac:dyDescent="0.2">
      <c r="A164" s="333" t="str">
        <f t="shared" si="54"/>
        <v>342</v>
      </c>
      <c r="B164" s="317" t="s">
        <v>2588</v>
      </c>
      <c r="C164" s="317" t="s">
        <v>2589</v>
      </c>
      <c r="D164" s="338">
        <f>IF(VLOOKUP($A164,'hk2017'!$A:$G,1)=$A164,VLOOKUP($A164,'hk2017'!$A:$G,6),0)</f>
        <v>0</v>
      </c>
      <c r="E164" s="338">
        <f>IF(VLOOKUP($A164,'hk2017'!$A:$G,1)=$A164,VLOOKUP($A164,'hk2017'!$A:$G,7),0)</f>
        <v>0</v>
      </c>
      <c r="F164" s="338">
        <f>IF(VLOOKUP($A164,'hk2017'!$A:$H,1)=$A164,VLOOKUP($A164,'hk2017'!$A:$H,8),0)</f>
        <v>0</v>
      </c>
      <c r="G164" s="339">
        <f t="shared" si="55"/>
        <v>0</v>
      </c>
      <c r="H164" s="338">
        <f>IF(VLOOKUP($A164,'hk2016'!$A:$G,1)=$A164,VLOOKUP($A164,'hk2016'!$A:$G,6),0)</f>
        <v>0</v>
      </c>
      <c r="I164" s="338">
        <f>IF(VLOOKUP($A164,'hk2016'!$A:$G,1)=$A164,VLOOKUP($A164,'hk2016'!$A:$G,7),0)</f>
        <v>0</v>
      </c>
      <c r="J164" s="338">
        <f>IF(VLOOKUP($A164,'hk2016'!$A:$H,1)=$A164,VLOOKUP($A164,'hk2016'!$A:$H,8),0)</f>
        <v>0</v>
      </c>
      <c r="K164" s="340">
        <f t="shared" si="56"/>
        <v>0</v>
      </c>
      <c r="L164" s="347"/>
    </row>
    <row r="165" spans="1:12" ht="12.75" outlineLevel="1" x14ac:dyDescent="0.2">
      <c r="A165" s="333" t="str">
        <f t="shared" si="54"/>
        <v>343</v>
      </c>
      <c r="B165" s="317" t="s">
        <v>2590</v>
      </c>
      <c r="C165" s="317" t="s">
        <v>2591</v>
      </c>
      <c r="D165" s="338">
        <f>IF(VLOOKUP($A165,'hk2017'!$A:$G,1)=$A165,VLOOKUP($A165,'hk2017'!$A:$G,6),0)</f>
        <v>0</v>
      </c>
      <c r="E165" s="338">
        <f>IF(VLOOKUP($A165,'hk2017'!$A:$G,1)=$A165,VLOOKUP($A165,'hk2017'!$A:$G,7),0)</f>
        <v>0</v>
      </c>
      <c r="F165" s="338">
        <f>IF(VLOOKUP($A165,'hk2017'!$A:$H,1)=$A165,VLOOKUP($A165,'hk2017'!$A:$H,8),0)</f>
        <v>0</v>
      </c>
      <c r="G165" s="339">
        <f t="shared" si="55"/>
        <v>0</v>
      </c>
      <c r="H165" s="338">
        <f>IF(VLOOKUP($A165,'hk2016'!$A:$G,1)=$A165,VLOOKUP($A165,'hk2016'!$A:$G,6),0)</f>
        <v>0</v>
      </c>
      <c r="I165" s="338">
        <f>IF(VLOOKUP($A165,'hk2016'!$A:$G,1)=$A165,VLOOKUP($A165,'hk2016'!$A:$G,7),0)</f>
        <v>0</v>
      </c>
      <c r="J165" s="338">
        <f>IF(VLOOKUP($A165,'hk2016'!$A:$H,1)=$A165,VLOOKUP($A165,'hk2016'!$A:$H,8),0)</f>
        <v>0</v>
      </c>
      <c r="K165" s="340">
        <f t="shared" si="56"/>
        <v>0</v>
      </c>
      <c r="L165" s="347"/>
    </row>
    <row r="166" spans="1:12" ht="12.75" outlineLevel="1" x14ac:dyDescent="0.2">
      <c r="A166" s="333" t="str">
        <f t="shared" si="54"/>
        <v>345</v>
      </c>
      <c r="B166" s="317" t="s">
        <v>2592</v>
      </c>
      <c r="C166" s="317" t="s">
        <v>2593</v>
      </c>
      <c r="D166" s="338">
        <f>IF(VLOOKUP($A166,'hk2017'!$A:$G,1)=$A166,VLOOKUP($A166,'hk2017'!$A:$G,6),0)</f>
        <v>0</v>
      </c>
      <c r="E166" s="338">
        <f>IF(VLOOKUP($A166,'hk2017'!$A:$G,1)=$A166,VLOOKUP($A166,'hk2017'!$A:$G,7),0)</f>
        <v>0</v>
      </c>
      <c r="F166" s="338">
        <f>IF(VLOOKUP($A166,'hk2017'!$A:$H,1)=$A166,VLOOKUP($A166,'hk2017'!$A:$H,8),0)</f>
        <v>0</v>
      </c>
      <c r="G166" s="339">
        <f t="shared" si="55"/>
        <v>0</v>
      </c>
      <c r="H166" s="338">
        <f>IF(VLOOKUP($A166,'hk2016'!$A:$G,1)=$A166,VLOOKUP($A166,'hk2016'!$A:$G,6),0)</f>
        <v>0</v>
      </c>
      <c r="I166" s="338">
        <f>IF(VLOOKUP($A166,'hk2016'!$A:$G,1)=$A166,VLOOKUP($A166,'hk2016'!$A:$G,7),0)</f>
        <v>0</v>
      </c>
      <c r="J166" s="338">
        <f>IF(VLOOKUP($A166,'hk2016'!$A:$H,1)=$A166,VLOOKUP($A166,'hk2016'!$A:$H,8),0)</f>
        <v>0</v>
      </c>
      <c r="K166" s="340">
        <f t="shared" si="56"/>
        <v>0</v>
      </c>
      <c r="L166" s="347"/>
    </row>
    <row r="167" spans="1:12" ht="12.75" outlineLevel="1" x14ac:dyDescent="0.2">
      <c r="A167" s="333" t="str">
        <f t="shared" si="54"/>
        <v>346</v>
      </c>
      <c r="B167" s="317" t="s">
        <v>2594</v>
      </c>
      <c r="C167" s="317" t="s">
        <v>2595</v>
      </c>
      <c r="D167" s="338">
        <f>IF(VLOOKUP($A167,'hk2017'!$A:$G,1)=$A167,VLOOKUP($A167,'hk2017'!$A:$G,6),0)</f>
        <v>0</v>
      </c>
      <c r="E167" s="338">
        <f>IF(VLOOKUP($A167,'hk2017'!$A:$G,1)=$A167,VLOOKUP($A167,'hk2017'!$A:$G,7),0)</f>
        <v>0</v>
      </c>
      <c r="F167" s="338">
        <f>IF(VLOOKUP($A167,'hk2017'!$A:$H,1)=$A167,VLOOKUP($A167,'hk2017'!$A:$H,8),0)</f>
        <v>0</v>
      </c>
      <c r="G167" s="339">
        <f t="shared" si="55"/>
        <v>0</v>
      </c>
      <c r="H167" s="338">
        <f>IF(VLOOKUP($A167,'hk2016'!$A:$G,1)=$A167,VLOOKUP($A167,'hk2016'!$A:$G,6),0)</f>
        <v>0</v>
      </c>
      <c r="I167" s="338">
        <f>IF(VLOOKUP($A167,'hk2016'!$A:$G,1)=$A167,VLOOKUP($A167,'hk2016'!$A:$G,7),0)</f>
        <v>0</v>
      </c>
      <c r="J167" s="338">
        <f>IF(VLOOKUP($A167,'hk2016'!$A:$H,1)=$A167,VLOOKUP($A167,'hk2016'!$A:$H,8),0)</f>
        <v>0</v>
      </c>
      <c r="K167" s="340">
        <f t="shared" si="56"/>
        <v>0</v>
      </c>
      <c r="L167" s="347"/>
    </row>
    <row r="168" spans="1:12" ht="12.75" outlineLevel="1" x14ac:dyDescent="0.2">
      <c r="A168" s="333" t="str">
        <f t="shared" si="54"/>
        <v>347</v>
      </c>
      <c r="B168" s="317" t="s">
        <v>2596</v>
      </c>
      <c r="C168" s="317" t="s">
        <v>2597</v>
      </c>
      <c r="D168" s="338">
        <f>IF(VLOOKUP($A168,'hk2017'!$A:$G,1)=$A168,VLOOKUP($A168,'hk2017'!$A:$G,6),0)</f>
        <v>0</v>
      </c>
      <c r="E168" s="338">
        <f>IF(VLOOKUP($A168,'hk2017'!$A:$G,1)=$A168,VLOOKUP($A168,'hk2017'!$A:$G,7),0)</f>
        <v>0</v>
      </c>
      <c r="F168" s="338">
        <f>IF(VLOOKUP($A168,'hk2017'!$A:$H,1)=$A168,VLOOKUP($A168,'hk2017'!$A:$H,8),0)</f>
        <v>0</v>
      </c>
      <c r="G168" s="339">
        <f t="shared" si="55"/>
        <v>0</v>
      </c>
      <c r="H168" s="338">
        <f>IF(VLOOKUP($A168,'hk2016'!$A:$G,1)=$A168,VLOOKUP($A168,'hk2016'!$A:$G,6),0)</f>
        <v>0</v>
      </c>
      <c r="I168" s="338">
        <f>IF(VLOOKUP($A168,'hk2016'!$A:$G,1)=$A168,VLOOKUP($A168,'hk2016'!$A:$G,7),0)</f>
        <v>0</v>
      </c>
      <c r="J168" s="338">
        <f>IF(VLOOKUP($A168,'hk2016'!$A:$H,1)=$A168,VLOOKUP($A168,'hk2016'!$A:$H,8),0)</f>
        <v>0</v>
      </c>
      <c r="K168" s="340">
        <f t="shared" si="56"/>
        <v>0</v>
      </c>
      <c r="L168" s="347"/>
    </row>
    <row r="169" spans="1:12" ht="13.5" outlineLevel="1" thickBot="1" x14ac:dyDescent="0.25">
      <c r="A169" s="348"/>
      <c r="B169" s="349"/>
      <c r="C169" s="349"/>
      <c r="D169" s="342"/>
      <c r="E169" s="342"/>
      <c r="F169" s="342"/>
      <c r="G169" s="343"/>
      <c r="H169" s="342"/>
      <c r="I169" s="342"/>
      <c r="J169" s="342"/>
      <c r="K169" s="344"/>
      <c r="L169" s="347"/>
    </row>
    <row r="170" spans="1:12" ht="12.75" x14ac:dyDescent="0.2">
      <c r="A170" s="357" t="s">
        <v>2070</v>
      </c>
      <c r="B170" s="358"/>
      <c r="C170" s="359" t="s">
        <v>2598</v>
      </c>
      <c r="D170" s="330">
        <f t="shared" ref="D170:K170" si="57">SUM(D171:D176)</f>
        <v>0</v>
      </c>
      <c r="E170" s="330">
        <f t="shared" si="57"/>
        <v>0</v>
      </c>
      <c r="F170" s="330">
        <f t="shared" si="57"/>
        <v>0</v>
      </c>
      <c r="G170" s="345">
        <f t="shared" si="57"/>
        <v>0</v>
      </c>
      <c r="H170" s="330">
        <f t="shared" si="57"/>
        <v>0</v>
      </c>
      <c r="I170" s="330">
        <f t="shared" si="57"/>
        <v>0</v>
      </c>
      <c r="J170" s="330">
        <f t="shared" si="57"/>
        <v>0</v>
      </c>
      <c r="K170" s="346">
        <f t="shared" si="57"/>
        <v>0</v>
      </c>
      <c r="L170" s="347"/>
    </row>
    <row r="171" spans="1:12" ht="12.75" outlineLevel="1" x14ac:dyDescent="0.2">
      <c r="A171" s="333" t="str">
        <f>LEFT(B171,3)</f>
        <v>351</v>
      </c>
      <c r="B171" s="317" t="s">
        <v>2599</v>
      </c>
      <c r="C171" s="317" t="s">
        <v>2600</v>
      </c>
      <c r="D171" s="338">
        <f>IF(VLOOKUP($A171,'hk2017'!$A:$G,1)=$A171,VLOOKUP($A171,'hk2017'!$A:$G,6),0)</f>
        <v>0</v>
      </c>
      <c r="E171" s="338">
        <f>IF(VLOOKUP($A171,'hk2017'!$A:$G,1)=$A171,VLOOKUP($A171,'hk2017'!$A:$G,7),0)</f>
        <v>0</v>
      </c>
      <c r="F171" s="338">
        <f>IF(VLOOKUP($A171,'hk2017'!$A:$H,1)=$A171,VLOOKUP($A171,'hk2017'!$A:$H,8),0)</f>
        <v>0</v>
      </c>
      <c r="G171" s="339">
        <f>SUM(D171+E171-F171)</f>
        <v>0</v>
      </c>
      <c r="H171" s="338">
        <f>IF(VLOOKUP($A171,'hk2016'!$A:$G,1)=$A171,VLOOKUP($A171,'hk2016'!$A:$G,6),0)</f>
        <v>0</v>
      </c>
      <c r="I171" s="338">
        <f>IF(VLOOKUP($A171,'hk2016'!$A:$G,1)=$A171,VLOOKUP($A171,'hk2016'!$A:$G,7),0)</f>
        <v>0</v>
      </c>
      <c r="J171" s="338">
        <f>IF(VLOOKUP($A171,'hk2016'!$A:$H,1)=$A171,VLOOKUP($A171,'hk2016'!$A:$H,8),0)</f>
        <v>0</v>
      </c>
      <c r="K171" s="340">
        <f>SUM(H171+I171-J171)</f>
        <v>0</v>
      </c>
      <c r="L171" s="347"/>
    </row>
    <row r="172" spans="1:12" ht="12.75" outlineLevel="1" x14ac:dyDescent="0.2">
      <c r="A172" s="333" t="str">
        <f>LEFT(B172,3)</f>
        <v>353</v>
      </c>
      <c r="B172" s="317" t="s">
        <v>2601</v>
      </c>
      <c r="C172" s="317" t="s">
        <v>2602</v>
      </c>
      <c r="D172" s="338">
        <f>IF(VLOOKUP($A172,'hk2017'!$A:$G,1)=$A172,VLOOKUP($A172,'hk2017'!$A:$G,6),0)</f>
        <v>0</v>
      </c>
      <c r="E172" s="338">
        <f>IF(VLOOKUP($A172,'hk2017'!$A:$G,1)=$A172,VLOOKUP($A172,'hk2017'!$A:$G,7),0)</f>
        <v>0</v>
      </c>
      <c r="F172" s="338">
        <f>IF(VLOOKUP($A172,'hk2017'!$A:$H,1)=$A172,VLOOKUP($A172,'hk2017'!$A:$H,8),0)</f>
        <v>0</v>
      </c>
      <c r="G172" s="339">
        <f>SUM(D172+E172-F172)</f>
        <v>0</v>
      </c>
      <c r="H172" s="338">
        <f>IF(VLOOKUP($A172,'hk2016'!$A:$G,1)=$A172,VLOOKUP($A172,'hk2016'!$A:$G,6),0)</f>
        <v>0</v>
      </c>
      <c r="I172" s="338">
        <f>IF(VLOOKUP($A172,'hk2016'!$A:$G,1)=$A172,VLOOKUP($A172,'hk2016'!$A:$G,7),0)</f>
        <v>0</v>
      </c>
      <c r="J172" s="338">
        <f>IF(VLOOKUP($A172,'hk2016'!$A:$H,1)=$A172,VLOOKUP($A172,'hk2016'!$A:$H,8),0)</f>
        <v>0</v>
      </c>
      <c r="K172" s="340">
        <f>SUM(H172+I172-J172)</f>
        <v>0</v>
      </c>
      <c r="L172" s="347"/>
    </row>
    <row r="173" spans="1:12" ht="12.75" outlineLevel="1" x14ac:dyDescent="0.2">
      <c r="A173" s="333" t="str">
        <f>LEFT(B173,3)</f>
        <v>354</v>
      </c>
      <c r="B173" s="317" t="s">
        <v>2603</v>
      </c>
      <c r="C173" s="317" t="s">
        <v>2604</v>
      </c>
      <c r="D173" s="338">
        <f>IF(VLOOKUP($A173,'hk2017'!$A:$G,1)=$A173,VLOOKUP($A173,'hk2017'!$A:$G,6),0)</f>
        <v>0</v>
      </c>
      <c r="E173" s="338">
        <f>IF(VLOOKUP($A173,'hk2017'!$A:$G,1)=$A173,VLOOKUP($A173,'hk2017'!$A:$G,7),0)</f>
        <v>0</v>
      </c>
      <c r="F173" s="338">
        <f>IF(VLOOKUP($A173,'hk2017'!$A:$H,1)=$A173,VLOOKUP($A173,'hk2017'!$A:$H,8),0)</f>
        <v>0</v>
      </c>
      <c r="G173" s="339">
        <f>SUM(D173+E173-F173)</f>
        <v>0</v>
      </c>
      <c r="H173" s="338">
        <f>IF(VLOOKUP($A173,'hk2016'!$A:$G,1)=$A173,VLOOKUP($A173,'hk2016'!$A:$G,6),0)</f>
        <v>0</v>
      </c>
      <c r="I173" s="338">
        <f>IF(VLOOKUP($A173,'hk2016'!$A:$G,1)=$A173,VLOOKUP($A173,'hk2016'!$A:$G,7),0)</f>
        <v>0</v>
      </c>
      <c r="J173" s="338">
        <f>IF(VLOOKUP($A173,'hk2016'!$A:$H,1)=$A173,VLOOKUP($A173,'hk2016'!$A:$H,8),0)</f>
        <v>0</v>
      </c>
      <c r="K173" s="340">
        <f>SUM(H173+I173-J173)</f>
        <v>0</v>
      </c>
      <c r="L173" s="347"/>
    </row>
    <row r="174" spans="1:12" ht="12.75" outlineLevel="1" x14ac:dyDescent="0.2">
      <c r="A174" s="333" t="str">
        <f>LEFT(B174,3)</f>
        <v>355</v>
      </c>
      <c r="B174" s="317" t="s">
        <v>2605</v>
      </c>
      <c r="C174" s="317" t="s">
        <v>2606</v>
      </c>
      <c r="D174" s="338">
        <f>IF(VLOOKUP($A174,'hk2017'!$A:$G,1)=$A174,VLOOKUP($A174,'hk2017'!$A:$G,6),0)</f>
        <v>0</v>
      </c>
      <c r="E174" s="338">
        <f>IF(VLOOKUP($A174,'hk2017'!$A:$G,1)=$A174,VLOOKUP($A174,'hk2017'!$A:$G,7),0)</f>
        <v>0</v>
      </c>
      <c r="F174" s="338">
        <f>IF(VLOOKUP($A174,'hk2017'!$A:$H,1)=$A174,VLOOKUP($A174,'hk2017'!$A:$H,8),0)</f>
        <v>0</v>
      </c>
      <c r="G174" s="339">
        <f>SUM(D174+E174-F174)</f>
        <v>0</v>
      </c>
      <c r="H174" s="338">
        <f>IF(VLOOKUP($A174,'hk2016'!$A:$G,1)=$A174,VLOOKUP($A174,'hk2016'!$A:$G,6),0)</f>
        <v>0</v>
      </c>
      <c r="I174" s="338">
        <f>IF(VLOOKUP($A174,'hk2016'!$A:$G,1)=$A174,VLOOKUP($A174,'hk2016'!$A:$G,7),0)</f>
        <v>0</v>
      </c>
      <c r="J174" s="338">
        <f>IF(VLOOKUP($A174,'hk2016'!$A:$H,1)=$A174,VLOOKUP($A174,'hk2016'!$A:$H,8),0)</f>
        <v>0</v>
      </c>
      <c r="K174" s="340">
        <f>SUM(H174+I174-J174)</f>
        <v>0</v>
      </c>
      <c r="L174" s="347"/>
    </row>
    <row r="175" spans="1:12" ht="12.75" outlineLevel="1" x14ac:dyDescent="0.2">
      <c r="A175" s="333" t="str">
        <f>LEFT(B175,3)</f>
        <v>358</v>
      </c>
      <c r="B175" s="317" t="s">
        <v>2607</v>
      </c>
      <c r="C175" s="317" t="s">
        <v>2608</v>
      </c>
      <c r="D175" s="338">
        <f>IF(VLOOKUP($A175,'hk2017'!$A:$G,1)=$A175,VLOOKUP($A175,'hk2017'!$A:$G,6),0)</f>
        <v>0</v>
      </c>
      <c r="E175" s="338">
        <f>IF(VLOOKUP($A175,'hk2017'!$A:$G,1)=$A175,VLOOKUP($A175,'hk2017'!$A:$G,7),0)</f>
        <v>0</v>
      </c>
      <c r="F175" s="338">
        <f>IF(VLOOKUP($A175,'hk2017'!$A:$H,1)=$A175,VLOOKUP($A175,'hk2017'!$A:$H,8),0)</f>
        <v>0</v>
      </c>
      <c r="G175" s="339">
        <f>SUM(D175+E175-F175)</f>
        <v>0</v>
      </c>
      <c r="H175" s="338">
        <f>IF(VLOOKUP($A175,'hk2016'!$A:$G,1)=$A175,VLOOKUP($A175,'hk2016'!$A:$G,6),0)</f>
        <v>0</v>
      </c>
      <c r="I175" s="338">
        <f>IF(VLOOKUP($A175,'hk2016'!$A:$G,1)=$A175,VLOOKUP($A175,'hk2016'!$A:$G,7),0)</f>
        <v>0</v>
      </c>
      <c r="J175" s="338">
        <f>IF(VLOOKUP($A175,'hk2016'!$A:$H,1)=$A175,VLOOKUP($A175,'hk2016'!$A:$H,8),0)</f>
        <v>0</v>
      </c>
      <c r="K175" s="340">
        <f>SUM(H175+I175-J175)</f>
        <v>0</v>
      </c>
      <c r="L175" s="347"/>
    </row>
    <row r="176" spans="1:12" ht="13.5" outlineLevel="1" thickBot="1" x14ac:dyDescent="0.25">
      <c r="A176" s="348"/>
      <c r="B176" s="349"/>
      <c r="C176" s="349"/>
      <c r="D176" s="342"/>
      <c r="E176" s="342"/>
      <c r="F176" s="342"/>
      <c r="G176" s="343"/>
      <c r="H176" s="342"/>
      <c r="I176" s="342"/>
      <c r="J176" s="342"/>
      <c r="K176" s="344"/>
      <c r="L176" s="347"/>
    </row>
    <row r="177" spans="1:12" ht="12.75" x14ac:dyDescent="0.2">
      <c r="A177" s="357" t="s">
        <v>2072</v>
      </c>
      <c r="B177" s="358"/>
      <c r="C177" s="359" t="s">
        <v>2609</v>
      </c>
      <c r="D177" s="330">
        <f t="shared" ref="D177:K177" si="58">SUM(D178:D184)</f>
        <v>0</v>
      </c>
      <c r="E177" s="330">
        <f t="shared" si="58"/>
        <v>0</v>
      </c>
      <c r="F177" s="330">
        <f t="shared" si="58"/>
        <v>0</v>
      </c>
      <c r="G177" s="345">
        <f t="shared" si="58"/>
        <v>0</v>
      </c>
      <c r="H177" s="330">
        <f t="shared" si="58"/>
        <v>0</v>
      </c>
      <c r="I177" s="330">
        <f t="shared" si="58"/>
        <v>0</v>
      </c>
      <c r="J177" s="330">
        <f t="shared" si="58"/>
        <v>0</v>
      </c>
      <c r="K177" s="346">
        <f t="shared" si="58"/>
        <v>0</v>
      </c>
      <c r="L177" s="347"/>
    </row>
    <row r="178" spans="1:12" ht="12.75" outlineLevel="1" x14ac:dyDescent="0.2">
      <c r="A178" s="333" t="str">
        <f t="shared" ref="A178:A183" si="59">LEFT(B178,3)</f>
        <v>361</v>
      </c>
      <c r="B178" s="317" t="s">
        <v>2610</v>
      </c>
      <c r="C178" s="317" t="s">
        <v>2611</v>
      </c>
      <c r="D178" s="338">
        <f>IF(VLOOKUP($A178,'hk2017'!$A:$G,1)=$A178,VLOOKUP($A178,'hk2017'!$A:$G,6),0)</f>
        <v>0</v>
      </c>
      <c r="E178" s="338">
        <f>IF(VLOOKUP($A178,'hk2017'!$A:$G,1)=$A178,VLOOKUP($A178,'hk2017'!$A:$G,7),0)</f>
        <v>0</v>
      </c>
      <c r="F178" s="338">
        <f>IF(VLOOKUP($A178,'hk2017'!$A:$H,1)=$A178,VLOOKUP($A178,'hk2017'!$A:$H,8),0)</f>
        <v>0</v>
      </c>
      <c r="G178" s="339">
        <f t="shared" ref="G178:G183" si="60">SUM(D178+E178-F178)</f>
        <v>0</v>
      </c>
      <c r="H178" s="338">
        <f>IF(VLOOKUP($A178,'hk2016'!$A:$G,1)=$A178,VLOOKUP($A178,'hk2016'!$A:$G,6),0)</f>
        <v>0</v>
      </c>
      <c r="I178" s="338">
        <f>IF(VLOOKUP($A178,'hk2016'!$A:$G,1)=$A178,VLOOKUP($A178,'hk2016'!$A:$G,7),0)</f>
        <v>0</v>
      </c>
      <c r="J178" s="338">
        <f>IF(VLOOKUP($A178,'hk2016'!$A:$H,1)=$A178,VLOOKUP($A178,'hk2016'!$A:$H,8),0)</f>
        <v>0</v>
      </c>
      <c r="K178" s="340">
        <f t="shared" ref="K178:K183" si="61">SUM(H178+I178-J178)</f>
        <v>0</v>
      </c>
      <c r="L178" s="347"/>
    </row>
    <row r="179" spans="1:12" ht="12.75" outlineLevel="1" x14ac:dyDescent="0.2">
      <c r="A179" s="333" t="str">
        <f t="shared" si="59"/>
        <v>364</v>
      </c>
      <c r="B179" s="317" t="s">
        <v>2612</v>
      </c>
      <c r="C179" s="317" t="s">
        <v>2613</v>
      </c>
      <c r="D179" s="338">
        <f>IF(VLOOKUP($A179,'hk2017'!$A:$G,1)=$A179,VLOOKUP($A179,'hk2017'!$A:$G,6),0)</f>
        <v>0</v>
      </c>
      <c r="E179" s="338">
        <f>IF(VLOOKUP($A179,'hk2017'!$A:$G,1)=$A179,VLOOKUP($A179,'hk2017'!$A:$G,7),0)</f>
        <v>0</v>
      </c>
      <c r="F179" s="338">
        <f>IF(VLOOKUP($A179,'hk2017'!$A:$H,1)=$A179,VLOOKUP($A179,'hk2017'!$A:$H,8),0)</f>
        <v>0</v>
      </c>
      <c r="G179" s="339">
        <f t="shared" si="60"/>
        <v>0</v>
      </c>
      <c r="H179" s="338">
        <f>IF(VLOOKUP($A179,'hk2016'!$A:$G,1)=$A179,VLOOKUP($A179,'hk2016'!$A:$G,6),0)</f>
        <v>0</v>
      </c>
      <c r="I179" s="338">
        <f>IF(VLOOKUP($A179,'hk2016'!$A:$G,1)=$A179,VLOOKUP($A179,'hk2016'!$A:$G,7),0)</f>
        <v>0</v>
      </c>
      <c r="J179" s="338">
        <f>IF(VLOOKUP($A179,'hk2016'!$A:$H,1)=$A179,VLOOKUP($A179,'hk2016'!$A:$H,8),0)</f>
        <v>0</v>
      </c>
      <c r="K179" s="340">
        <f t="shared" si="61"/>
        <v>0</v>
      </c>
      <c r="L179" s="347"/>
    </row>
    <row r="180" spans="1:12" ht="12.75" outlineLevel="1" x14ac:dyDescent="0.2">
      <c r="A180" s="333" t="str">
        <f t="shared" si="59"/>
        <v>365</v>
      </c>
      <c r="B180" s="317" t="s">
        <v>2614</v>
      </c>
      <c r="C180" s="317" t="s">
        <v>2615</v>
      </c>
      <c r="D180" s="338">
        <f>IF(VLOOKUP($A180,'hk2017'!$A:$G,1)=$A180,VLOOKUP($A180,'hk2017'!$A:$G,6),0)</f>
        <v>0</v>
      </c>
      <c r="E180" s="338">
        <f>IF(VLOOKUP($A180,'hk2017'!$A:$G,1)=$A180,VLOOKUP($A180,'hk2017'!$A:$G,7),0)</f>
        <v>0</v>
      </c>
      <c r="F180" s="338">
        <f>IF(VLOOKUP($A180,'hk2017'!$A:$H,1)=$A180,VLOOKUP($A180,'hk2017'!$A:$H,8),0)</f>
        <v>0</v>
      </c>
      <c r="G180" s="339">
        <f t="shared" si="60"/>
        <v>0</v>
      </c>
      <c r="H180" s="338">
        <f>IF(VLOOKUP($A180,'hk2016'!$A:$G,1)=$A180,VLOOKUP($A180,'hk2016'!$A:$G,6),0)</f>
        <v>0</v>
      </c>
      <c r="I180" s="338">
        <f>IF(VLOOKUP($A180,'hk2016'!$A:$G,1)=$A180,VLOOKUP($A180,'hk2016'!$A:$G,7),0)</f>
        <v>0</v>
      </c>
      <c r="J180" s="338">
        <f>IF(VLOOKUP($A180,'hk2016'!$A:$H,1)=$A180,VLOOKUP($A180,'hk2016'!$A:$H,8),0)</f>
        <v>0</v>
      </c>
      <c r="K180" s="340">
        <f t="shared" si="61"/>
        <v>0</v>
      </c>
      <c r="L180" s="347"/>
    </row>
    <row r="181" spans="1:12" ht="12.75" outlineLevel="1" x14ac:dyDescent="0.2">
      <c r="A181" s="333" t="str">
        <f t="shared" si="59"/>
        <v>366</v>
      </c>
      <c r="B181" s="317" t="s">
        <v>2616</v>
      </c>
      <c r="C181" s="317" t="s">
        <v>2617</v>
      </c>
      <c r="D181" s="338">
        <f>IF(VLOOKUP($A181,'hk2017'!$A:$G,1)=$A181,VLOOKUP($A181,'hk2017'!$A:$G,6),0)</f>
        <v>0</v>
      </c>
      <c r="E181" s="338">
        <f>IF(VLOOKUP($A181,'hk2017'!$A:$G,1)=$A181,VLOOKUP($A181,'hk2017'!$A:$G,7),0)</f>
        <v>0</v>
      </c>
      <c r="F181" s="338">
        <f>IF(VLOOKUP($A181,'hk2017'!$A:$H,1)=$A181,VLOOKUP($A181,'hk2017'!$A:$H,8),0)</f>
        <v>0</v>
      </c>
      <c r="G181" s="339">
        <f t="shared" si="60"/>
        <v>0</v>
      </c>
      <c r="H181" s="338">
        <f>IF(VLOOKUP($A181,'hk2016'!$A:$G,1)=$A181,VLOOKUP($A181,'hk2016'!$A:$G,6),0)</f>
        <v>0</v>
      </c>
      <c r="I181" s="338">
        <f>IF(VLOOKUP($A181,'hk2016'!$A:$G,1)=$A181,VLOOKUP($A181,'hk2016'!$A:$G,7),0)</f>
        <v>0</v>
      </c>
      <c r="J181" s="338">
        <f>IF(VLOOKUP($A181,'hk2016'!$A:$H,1)=$A181,VLOOKUP($A181,'hk2016'!$A:$H,8),0)</f>
        <v>0</v>
      </c>
      <c r="K181" s="340">
        <f t="shared" si="61"/>
        <v>0</v>
      </c>
      <c r="L181" s="347"/>
    </row>
    <row r="182" spans="1:12" ht="12.75" outlineLevel="1" x14ac:dyDescent="0.2">
      <c r="A182" s="333" t="str">
        <f t="shared" si="59"/>
        <v>367</v>
      </c>
      <c r="B182" s="317" t="s">
        <v>2618</v>
      </c>
      <c r="C182" s="317" t="s">
        <v>2619</v>
      </c>
      <c r="D182" s="338">
        <f>IF(VLOOKUP($A182,'hk2017'!$A:$G,1)=$A182,VLOOKUP($A182,'hk2017'!$A:$G,6),0)</f>
        <v>0</v>
      </c>
      <c r="E182" s="338">
        <f>IF(VLOOKUP($A182,'hk2017'!$A:$G,1)=$A182,VLOOKUP($A182,'hk2017'!$A:$G,7),0)</f>
        <v>0</v>
      </c>
      <c r="F182" s="338">
        <f>IF(VLOOKUP($A182,'hk2017'!$A:$H,1)=$A182,VLOOKUP($A182,'hk2017'!$A:$H,8),0)</f>
        <v>0</v>
      </c>
      <c r="G182" s="339">
        <f t="shared" si="60"/>
        <v>0</v>
      </c>
      <c r="H182" s="338">
        <f>IF(VLOOKUP($A182,'hk2016'!$A:$G,1)=$A182,VLOOKUP($A182,'hk2016'!$A:$G,6),0)</f>
        <v>0</v>
      </c>
      <c r="I182" s="338">
        <f>IF(VLOOKUP($A182,'hk2016'!$A:$G,1)=$A182,VLOOKUP($A182,'hk2016'!$A:$G,7),0)</f>
        <v>0</v>
      </c>
      <c r="J182" s="338">
        <f>IF(VLOOKUP($A182,'hk2016'!$A:$H,1)=$A182,VLOOKUP($A182,'hk2016'!$A:$H,8),0)</f>
        <v>0</v>
      </c>
      <c r="K182" s="340">
        <f t="shared" si="61"/>
        <v>0</v>
      </c>
      <c r="L182" s="347"/>
    </row>
    <row r="183" spans="1:12" ht="12.75" outlineLevel="1" x14ac:dyDescent="0.2">
      <c r="A183" s="333" t="str">
        <f t="shared" si="59"/>
        <v>368</v>
      </c>
      <c r="B183" s="317" t="s">
        <v>2620</v>
      </c>
      <c r="C183" s="317" t="s">
        <v>2621</v>
      </c>
      <c r="D183" s="338">
        <f>IF(VLOOKUP($A183,'hk2017'!$A:$G,1)=$A183,VLOOKUP($A183,'hk2017'!$A:$G,6),0)</f>
        <v>0</v>
      </c>
      <c r="E183" s="338">
        <f>IF(VLOOKUP($A183,'hk2017'!$A:$G,1)=$A183,VLOOKUP($A183,'hk2017'!$A:$G,7),0)</f>
        <v>0</v>
      </c>
      <c r="F183" s="338">
        <f>IF(VLOOKUP($A183,'hk2017'!$A:$H,1)=$A183,VLOOKUP($A183,'hk2017'!$A:$H,8),0)</f>
        <v>0</v>
      </c>
      <c r="G183" s="339">
        <f t="shared" si="60"/>
        <v>0</v>
      </c>
      <c r="H183" s="338">
        <f>IF(VLOOKUP($A183,'hk2016'!$A:$G,1)=$A183,VLOOKUP($A183,'hk2016'!$A:$G,6),0)</f>
        <v>0</v>
      </c>
      <c r="I183" s="338">
        <f>IF(VLOOKUP($A183,'hk2016'!$A:$G,1)=$A183,VLOOKUP($A183,'hk2016'!$A:$G,7),0)</f>
        <v>0</v>
      </c>
      <c r="J183" s="338">
        <f>IF(VLOOKUP($A183,'hk2016'!$A:$H,1)=$A183,VLOOKUP($A183,'hk2016'!$A:$H,8),0)</f>
        <v>0</v>
      </c>
      <c r="K183" s="340">
        <f t="shared" si="61"/>
        <v>0</v>
      </c>
      <c r="L183" s="347"/>
    </row>
    <row r="184" spans="1:12" ht="13.5" outlineLevel="1" thickBot="1" x14ac:dyDescent="0.25">
      <c r="A184" s="348"/>
      <c r="B184" s="349"/>
      <c r="C184" s="349"/>
      <c r="D184" s="342"/>
      <c r="E184" s="342"/>
      <c r="F184" s="342"/>
      <c r="G184" s="343"/>
      <c r="H184" s="342"/>
      <c r="I184" s="342"/>
      <c r="J184" s="342"/>
      <c r="K184" s="344"/>
      <c r="L184" s="347"/>
    </row>
    <row r="185" spans="1:12" ht="12.75" x14ac:dyDescent="0.2">
      <c r="A185" s="357" t="s">
        <v>2073</v>
      </c>
      <c r="B185" s="358"/>
      <c r="C185" s="359" t="s">
        <v>2622</v>
      </c>
      <c r="D185" s="330">
        <f t="shared" ref="D185:K185" si="62">SUM(D186:D195)</f>
        <v>0</v>
      </c>
      <c r="E185" s="330">
        <f t="shared" si="62"/>
        <v>0</v>
      </c>
      <c r="F185" s="330">
        <f t="shared" si="62"/>
        <v>0</v>
      </c>
      <c r="G185" s="345">
        <f t="shared" si="62"/>
        <v>0</v>
      </c>
      <c r="H185" s="330">
        <f t="shared" si="62"/>
        <v>0</v>
      </c>
      <c r="I185" s="330">
        <f t="shared" si="62"/>
        <v>0</v>
      </c>
      <c r="J185" s="330">
        <f t="shared" si="62"/>
        <v>0</v>
      </c>
      <c r="K185" s="346">
        <f t="shared" si="62"/>
        <v>0</v>
      </c>
      <c r="L185" s="347"/>
    </row>
    <row r="186" spans="1:12" ht="12.75" outlineLevel="1" x14ac:dyDescent="0.2">
      <c r="A186" s="333" t="str">
        <f t="shared" ref="A186:A194" si="63">LEFT(B186,3)</f>
        <v>371</v>
      </c>
      <c r="B186" s="317" t="s">
        <v>2623</v>
      </c>
      <c r="C186" s="317" t="s">
        <v>2624</v>
      </c>
      <c r="D186" s="338">
        <f>IF(VLOOKUP($A186,'hk2017'!$A:$G,1)=$A186,VLOOKUP($A186,'hk2017'!$A:$G,6),0)</f>
        <v>0</v>
      </c>
      <c r="E186" s="338">
        <f>IF(VLOOKUP($A186,'hk2017'!$A:$G,1)=$A186,VLOOKUP($A186,'hk2017'!$A:$G,7),0)</f>
        <v>0</v>
      </c>
      <c r="F186" s="338">
        <f>IF(VLOOKUP($A186,'hk2017'!$A:$H,1)=$A186,VLOOKUP($A186,'hk2017'!$A:$H,8),0)</f>
        <v>0</v>
      </c>
      <c r="G186" s="339">
        <f t="shared" ref="G186:G194" si="64">SUM(D186+E186-F186)</f>
        <v>0</v>
      </c>
      <c r="H186" s="338">
        <f>IF(VLOOKUP($A186,'hk2016'!$A:$G,1)=$A186,VLOOKUP($A186,'hk2016'!$A:$G,6),0)</f>
        <v>0</v>
      </c>
      <c r="I186" s="338">
        <f>IF(VLOOKUP($A186,'hk2016'!$A:$G,1)=$A186,VLOOKUP($A186,'hk2016'!$A:$G,7),0)</f>
        <v>0</v>
      </c>
      <c r="J186" s="338">
        <f>IF(VLOOKUP($A186,'hk2016'!$A:$H,1)=$A186,VLOOKUP($A186,'hk2016'!$A:$H,8),0)</f>
        <v>0</v>
      </c>
      <c r="K186" s="340">
        <f t="shared" ref="K186:K194" si="65">SUM(H186+I186-J186)</f>
        <v>0</v>
      </c>
      <c r="L186" s="347"/>
    </row>
    <row r="187" spans="1:12" ht="12.75" outlineLevel="1" x14ac:dyDescent="0.2">
      <c r="A187" s="333" t="str">
        <f t="shared" si="63"/>
        <v>372</v>
      </c>
      <c r="B187" s="317" t="s">
        <v>2625</v>
      </c>
      <c r="C187" s="317" t="s">
        <v>2626</v>
      </c>
      <c r="D187" s="338">
        <f>IF(VLOOKUP($A187,'hk2017'!$A:$G,1)=$A187,VLOOKUP($A187,'hk2017'!$A:$G,6),0)</f>
        <v>0</v>
      </c>
      <c r="E187" s="338">
        <f>IF(VLOOKUP($A187,'hk2017'!$A:$G,1)=$A187,VLOOKUP($A187,'hk2017'!$A:$G,7),0)</f>
        <v>0</v>
      </c>
      <c r="F187" s="338">
        <f>IF(VLOOKUP($A187,'hk2017'!$A:$H,1)=$A187,VLOOKUP($A187,'hk2017'!$A:$H,8),0)</f>
        <v>0</v>
      </c>
      <c r="G187" s="339">
        <f t="shared" si="64"/>
        <v>0</v>
      </c>
      <c r="H187" s="338">
        <f>IF(VLOOKUP($A187,'hk2016'!$A:$G,1)=$A187,VLOOKUP($A187,'hk2016'!$A:$G,6),0)</f>
        <v>0</v>
      </c>
      <c r="I187" s="338">
        <f>IF(VLOOKUP($A187,'hk2016'!$A:$G,1)=$A187,VLOOKUP($A187,'hk2016'!$A:$G,7),0)</f>
        <v>0</v>
      </c>
      <c r="J187" s="338">
        <f>IF(VLOOKUP($A187,'hk2016'!$A:$H,1)=$A187,VLOOKUP($A187,'hk2016'!$A:$H,8),0)</f>
        <v>0</v>
      </c>
      <c r="K187" s="340">
        <f t="shared" si="65"/>
        <v>0</v>
      </c>
      <c r="L187" s="347"/>
    </row>
    <row r="188" spans="1:12" ht="12.75" outlineLevel="1" x14ac:dyDescent="0.2">
      <c r="A188" s="333" t="str">
        <f t="shared" si="63"/>
        <v>373</v>
      </c>
      <c r="B188" s="317" t="s">
        <v>2627</v>
      </c>
      <c r="C188" s="317" t="s">
        <v>2628</v>
      </c>
      <c r="D188" s="338">
        <f>IF(VLOOKUP($A188,'hk2017'!$A:$G,1)=$A188,VLOOKUP($A188,'hk2017'!$A:$G,6),0)</f>
        <v>0</v>
      </c>
      <c r="E188" s="338">
        <f>IF(VLOOKUP($A188,'hk2017'!$A:$G,1)=$A188,VLOOKUP($A188,'hk2017'!$A:$G,7),0)</f>
        <v>0</v>
      </c>
      <c r="F188" s="338">
        <f>IF(VLOOKUP($A188,'hk2017'!$A:$H,1)=$A188,VLOOKUP($A188,'hk2017'!$A:$H,8),0)</f>
        <v>0</v>
      </c>
      <c r="G188" s="339">
        <f t="shared" si="64"/>
        <v>0</v>
      </c>
      <c r="H188" s="338">
        <f>IF(VLOOKUP($A188,'hk2016'!$A:$G,1)=$A188,VLOOKUP($A188,'hk2016'!$A:$G,6),0)</f>
        <v>0</v>
      </c>
      <c r="I188" s="338">
        <f>IF(VLOOKUP($A188,'hk2016'!$A:$G,1)=$A188,VLOOKUP($A188,'hk2016'!$A:$G,7),0)</f>
        <v>0</v>
      </c>
      <c r="J188" s="338">
        <f>IF(VLOOKUP($A188,'hk2016'!$A:$H,1)=$A188,VLOOKUP($A188,'hk2016'!$A:$H,8),0)</f>
        <v>0</v>
      </c>
      <c r="K188" s="340">
        <f t="shared" si="65"/>
        <v>0</v>
      </c>
      <c r="L188" s="347"/>
    </row>
    <row r="189" spans="1:12" ht="12.75" outlineLevel="1" x14ac:dyDescent="0.2">
      <c r="A189" s="333" t="str">
        <f t="shared" si="63"/>
        <v>374</v>
      </c>
      <c r="B189" s="317" t="s">
        <v>2629</v>
      </c>
      <c r="C189" s="317" t="s">
        <v>2630</v>
      </c>
      <c r="D189" s="338">
        <f>IF(VLOOKUP($A189,'hk2017'!$A:$G,1)=$A189,VLOOKUP($A189,'hk2017'!$A:$G,6),0)</f>
        <v>0</v>
      </c>
      <c r="E189" s="338">
        <f>IF(VLOOKUP($A189,'hk2017'!$A:$G,1)=$A189,VLOOKUP($A189,'hk2017'!$A:$G,7),0)</f>
        <v>0</v>
      </c>
      <c r="F189" s="338">
        <f>IF(VLOOKUP($A189,'hk2017'!$A:$H,1)=$A189,VLOOKUP($A189,'hk2017'!$A:$H,8),0)</f>
        <v>0</v>
      </c>
      <c r="G189" s="339">
        <f t="shared" si="64"/>
        <v>0</v>
      </c>
      <c r="H189" s="338">
        <f>IF(VLOOKUP($A189,'hk2016'!$A:$G,1)=$A189,VLOOKUP($A189,'hk2016'!$A:$G,6),0)</f>
        <v>0</v>
      </c>
      <c r="I189" s="338">
        <f>IF(VLOOKUP($A189,'hk2016'!$A:$G,1)=$A189,VLOOKUP($A189,'hk2016'!$A:$G,7),0)</f>
        <v>0</v>
      </c>
      <c r="J189" s="338">
        <f>IF(VLOOKUP($A189,'hk2016'!$A:$H,1)=$A189,VLOOKUP($A189,'hk2016'!$A:$H,8),0)</f>
        <v>0</v>
      </c>
      <c r="K189" s="340">
        <f t="shared" si="65"/>
        <v>0</v>
      </c>
      <c r="L189" s="347"/>
    </row>
    <row r="190" spans="1:12" ht="12.75" outlineLevel="1" x14ac:dyDescent="0.2">
      <c r="A190" s="333" t="str">
        <f t="shared" si="63"/>
        <v>375</v>
      </c>
      <c r="B190" s="317" t="s">
        <v>2631</v>
      </c>
      <c r="C190" s="317" t="s">
        <v>2632</v>
      </c>
      <c r="D190" s="338">
        <f>IF(VLOOKUP($A190,'hk2017'!$A:$G,1)=$A190,VLOOKUP($A190,'hk2017'!$A:$G,6),0)</f>
        <v>0</v>
      </c>
      <c r="E190" s="338">
        <f>IF(VLOOKUP($A190,'hk2017'!$A:$G,1)=$A190,VLOOKUP($A190,'hk2017'!$A:$G,7),0)</f>
        <v>0</v>
      </c>
      <c r="F190" s="338">
        <f>IF(VLOOKUP($A190,'hk2017'!$A:$H,1)=$A190,VLOOKUP($A190,'hk2017'!$A:$H,8),0)</f>
        <v>0</v>
      </c>
      <c r="G190" s="339">
        <f t="shared" si="64"/>
        <v>0</v>
      </c>
      <c r="H190" s="338">
        <f>IF(VLOOKUP($A190,'hk2016'!$A:$G,1)=$A190,VLOOKUP($A190,'hk2016'!$A:$G,6),0)</f>
        <v>0</v>
      </c>
      <c r="I190" s="338">
        <f>IF(VLOOKUP($A190,'hk2016'!$A:$G,1)=$A190,VLOOKUP($A190,'hk2016'!$A:$G,7),0)</f>
        <v>0</v>
      </c>
      <c r="J190" s="338">
        <f>IF(VLOOKUP($A190,'hk2016'!$A:$H,1)=$A190,VLOOKUP($A190,'hk2016'!$A:$H,8),0)</f>
        <v>0</v>
      </c>
      <c r="K190" s="340">
        <f t="shared" si="65"/>
        <v>0</v>
      </c>
      <c r="L190" s="347"/>
    </row>
    <row r="191" spans="1:12" ht="12.75" outlineLevel="1" x14ac:dyDescent="0.2">
      <c r="A191" s="333" t="str">
        <f t="shared" si="63"/>
        <v>376</v>
      </c>
      <c r="B191" s="317" t="s">
        <v>2633</v>
      </c>
      <c r="C191" s="317" t="s">
        <v>2634</v>
      </c>
      <c r="D191" s="338">
        <f>IF(VLOOKUP($A191,'hk2017'!$A:$G,1)=$A191,VLOOKUP($A191,'hk2017'!$A:$G,6),0)</f>
        <v>0</v>
      </c>
      <c r="E191" s="338">
        <f>IF(VLOOKUP($A191,'hk2017'!$A:$G,1)=$A191,VLOOKUP($A191,'hk2017'!$A:$G,7),0)</f>
        <v>0</v>
      </c>
      <c r="F191" s="338">
        <f>IF(VLOOKUP($A191,'hk2017'!$A:$H,1)=$A191,VLOOKUP($A191,'hk2017'!$A:$H,8),0)</f>
        <v>0</v>
      </c>
      <c r="G191" s="339">
        <f t="shared" si="64"/>
        <v>0</v>
      </c>
      <c r="H191" s="338">
        <f>IF(VLOOKUP($A191,'hk2016'!$A:$G,1)=$A191,VLOOKUP($A191,'hk2016'!$A:$G,6),0)</f>
        <v>0</v>
      </c>
      <c r="I191" s="338">
        <f>IF(VLOOKUP($A191,'hk2016'!$A:$G,1)=$A191,VLOOKUP($A191,'hk2016'!$A:$G,7),0)</f>
        <v>0</v>
      </c>
      <c r="J191" s="338">
        <f>IF(VLOOKUP($A191,'hk2016'!$A:$H,1)=$A191,VLOOKUP($A191,'hk2016'!$A:$H,8),0)</f>
        <v>0</v>
      </c>
      <c r="K191" s="340">
        <f t="shared" si="65"/>
        <v>0</v>
      </c>
      <c r="L191" s="347"/>
    </row>
    <row r="192" spans="1:12" ht="12.75" outlineLevel="1" x14ac:dyDescent="0.2">
      <c r="A192" s="333" t="str">
        <f t="shared" si="63"/>
        <v>377</v>
      </c>
      <c r="B192" s="317" t="s">
        <v>2635</v>
      </c>
      <c r="C192" s="317" t="s">
        <v>2636</v>
      </c>
      <c r="D192" s="338">
        <f>IF(VLOOKUP($A192,'hk2017'!$A:$G,1)=$A192,VLOOKUP($A192,'hk2017'!$A:$G,6),0)</f>
        <v>0</v>
      </c>
      <c r="E192" s="338">
        <f>IF(VLOOKUP($A192,'hk2017'!$A:$G,1)=$A192,VLOOKUP($A192,'hk2017'!$A:$G,7),0)</f>
        <v>0</v>
      </c>
      <c r="F192" s="338">
        <f>IF(VLOOKUP($A192,'hk2017'!$A:$H,1)=$A192,VLOOKUP($A192,'hk2017'!$A:$H,8),0)</f>
        <v>0</v>
      </c>
      <c r="G192" s="339">
        <f t="shared" si="64"/>
        <v>0</v>
      </c>
      <c r="H192" s="338">
        <f>IF(VLOOKUP($A192,'hk2016'!$A:$G,1)=$A192,VLOOKUP($A192,'hk2016'!$A:$G,6),0)</f>
        <v>0</v>
      </c>
      <c r="I192" s="338">
        <f>IF(VLOOKUP($A192,'hk2016'!$A:$G,1)=$A192,VLOOKUP($A192,'hk2016'!$A:$G,7),0)</f>
        <v>0</v>
      </c>
      <c r="J192" s="338">
        <f>IF(VLOOKUP($A192,'hk2016'!$A:$H,1)=$A192,VLOOKUP($A192,'hk2016'!$A:$H,8),0)</f>
        <v>0</v>
      </c>
      <c r="K192" s="340">
        <f t="shared" si="65"/>
        <v>0</v>
      </c>
      <c r="L192" s="347"/>
    </row>
    <row r="193" spans="1:12" ht="12.75" outlineLevel="1" x14ac:dyDescent="0.2">
      <c r="A193" s="333" t="str">
        <f t="shared" si="63"/>
        <v>378</v>
      </c>
      <c r="B193" s="317" t="s">
        <v>2637</v>
      </c>
      <c r="C193" s="317" t="s">
        <v>1625</v>
      </c>
      <c r="D193" s="338">
        <f>IF(VLOOKUP($A193,'hk2017'!$A:$G,1)=$A193,VLOOKUP($A193,'hk2017'!$A:$G,6),0)</f>
        <v>0</v>
      </c>
      <c r="E193" s="338">
        <f>IF(VLOOKUP($A193,'hk2017'!$A:$G,1)=$A193,VLOOKUP($A193,'hk2017'!$A:$G,7),0)</f>
        <v>0</v>
      </c>
      <c r="F193" s="338">
        <f>IF(VLOOKUP($A193,'hk2017'!$A:$H,1)=$A193,VLOOKUP($A193,'hk2017'!$A:$H,8),0)</f>
        <v>0</v>
      </c>
      <c r="G193" s="339">
        <f t="shared" si="64"/>
        <v>0</v>
      </c>
      <c r="H193" s="338">
        <f>IF(VLOOKUP($A193,'hk2016'!$A:$G,1)=$A193,VLOOKUP($A193,'hk2016'!$A:$G,6),0)</f>
        <v>0</v>
      </c>
      <c r="I193" s="338">
        <f>IF(VLOOKUP($A193,'hk2016'!$A:$G,1)=$A193,VLOOKUP($A193,'hk2016'!$A:$G,7),0)</f>
        <v>0</v>
      </c>
      <c r="J193" s="338">
        <f>IF(VLOOKUP($A193,'hk2016'!$A:$H,1)=$A193,VLOOKUP($A193,'hk2016'!$A:$H,8),0)</f>
        <v>0</v>
      </c>
      <c r="K193" s="340">
        <f t="shared" si="65"/>
        <v>0</v>
      </c>
      <c r="L193" s="347"/>
    </row>
    <row r="194" spans="1:12" ht="12.75" outlineLevel="1" x14ac:dyDescent="0.2">
      <c r="A194" s="333" t="str">
        <f t="shared" si="63"/>
        <v>379</v>
      </c>
      <c r="B194" s="317" t="s">
        <v>2638</v>
      </c>
      <c r="C194" s="317" t="s">
        <v>2639</v>
      </c>
      <c r="D194" s="338">
        <f>IF(VLOOKUP($A194,'hk2017'!$A:$G,1)=$A194,VLOOKUP($A194,'hk2017'!$A:$G,6),0)</f>
        <v>0</v>
      </c>
      <c r="E194" s="338">
        <f>IF(VLOOKUP($A194,'hk2017'!$A:$G,1)=$A194,VLOOKUP($A194,'hk2017'!$A:$G,7),0)</f>
        <v>0</v>
      </c>
      <c r="F194" s="338">
        <f>IF(VLOOKUP($A194,'hk2017'!$A:$H,1)=$A194,VLOOKUP($A194,'hk2017'!$A:$H,8),0)</f>
        <v>0</v>
      </c>
      <c r="G194" s="339">
        <f t="shared" si="64"/>
        <v>0</v>
      </c>
      <c r="H194" s="338">
        <f>IF(VLOOKUP($A194,'hk2016'!$A:$G,1)=$A194,VLOOKUP($A194,'hk2016'!$A:$G,6),0)</f>
        <v>0</v>
      </c>
      <c r="I194" s="338">
        <f>IF(VLOOKUP($A194,'hk2016'!$A:$G,1)=$A194,VLOOKUP($A194,'hk2016'!$A:$G,7),0)</f>
        <v>0</v>
      </c>
      <c r="J194" s="338">
        <f>IF(VLOOKUP($A194,'hk2016'!$A:$H,1)=$A194,VLOOKUP($A194,'hk2016'!$A:$H,8),0)</f>
        <v>0</v>
      </c>
      <c r="K194" s="340">
        <f t="shared" si="65"/>
        <v>0</v>
      </c>
      <c r="L194" s="347"/>
    </row>
    <row r="195" spans="1:12" ht="13.5" outlineLevel="1" thickBot="1" x14ac:dyDescent="0.25">
      <c r="A195" s="348"/>
      <c r="B195" s="349"/>
      <c r="C195" s="349"/>
      <c r="D195" s="342"/>
      <c r="E195" s="342"/>
      <c r="F195" s="342"/>
      <c r="G195" s="343"/>
      <c r="H195" s="342"/>
      <c r="I195" s="342"/>
      <c r="J195" s="342"/>
      <c r="K195" s="344"/>
      <c r="L195" s="347"/>
    </row>
    <row r="196" spans="1:12" ht="12.75" x14ac:dyDescent="0.2">
      <c r="A196" s="357" t="s">
        <v>2074</v>
      </c>
      <c r="B196" s="358"/>
      <c r="C196" s="359" t="s">
        <v>2640</v>
      </c>
      <c r="D196" s="330">
        <f t="shared" ref="D196:K196" si="66">SUM(D197:D206)</f>
        <v>0</v>
      </c>
      <c r="E196" s="330">
        <f t="shared" si="66"/>
        <v>0</v>
      </c>
      <c r="F196" s="330">
        <f t="shared" si="66"/>
        <v>0</v>
      </c>
      <c r="G196" s="345">
        <f t="shared" si="66"/>
        <v>0</v>
      </c>
      <c r="H196" s="330">
        <f t="shared" si="66"/>
        <v>0</v>
      </c>
      <c r="I196" s="330">
        <f t="shared" si="66"/>
        <v>0</v>
      </c>
      <c r="J196" s="330">
        <f t="shared" si="66"/>
        <v>0</v>
      </c>
      <c r="K196" s="346">
        <f t="shared" si="66"/>
        <v>0</v>
      </c>
      <c r="L196" s="347"/>
    </row>
    <row r="197" spans="1:12" ht="12.75" outlineLevel="1" x14ac:dyDescent="0.2">
      <c r="A197" s="333" t="str">
        <f>LEFT(B197,3)</f>
        <v>381</v>
      </c>
      <c r="B197" s="317" t="s">
        <v>2641</v>
      </c>
      <c r="C197" s="317" t="s">
        <v>2642</v>
      </c>
      <c r="D197" s="338">
        <f>IF(VLOOKUP($A197,'hk2017'!$A:$G,1)=$A197,VLOOKUP($A197,'hk2017'!$A:$G,6),0)</f>
        <v>0</v>
      </c>
      <c r="E197" s="338">
        <f>IF(VLOOKUP($A197,'hk2017'!$A:$G,1)=$A197,VLOOKUP($A197,'hk2017'!$A:$G,7),0)</f>
        <v>0</v>
      </c>
      <c r="F197" s="338">
        <f>IF(VLOOKUP($A197,'hk2017'!$A:$H,1)=$A197,VLOOKUP($A197,'hk2017'!$A:$H,8),0)</f>
        <v>0</v>
      </c>
      <c r="G197" s="339">
        <f t="shared" ref="G197:G205" si="67">SUM(D197+E197-F197)</f>
        <v>0</v>
      </c>
      <c r="H197" s="338">
        <f>IF(VLOOKUP($A197,'hk2016'!$A:$G,1)=$A197,VLOOKUP($A197,'hk2016'!$A:$G,6),0)</f>
        <v>0</v>
      </c>
      <c r="I197" s="338">
        <f>IF(VLOOKUP($A197,'hk2016'!$A:$G,1)=$A197,VLOOKUP($A197,'hk2016'!$A:$G,7),0)</f>
        <v>0</v>
      </c>
      <c r="J197" s="338">
        <f>IF(VLOOKUP($A197,'hk2016'!$A:$H,1)=$A197,VLOOKUP($A197,'hk2016'!$A:$H,8),0)</f>
        <v>0</v>
      </c>
      <c r="K197" s="340">
        <f t="shared" ref="K197:K205" si="68">SUM(H197+I197-J197)</f>
        <v>0</v>
      </c>
      <c r="L197" s="347"/>
    </row>
    <row r="198" spans="1:12" ht="12.75" outlineLevel="1" x14ac:dyDescent="0.2">
      <c r="A198" s="333" t="str">
        <f>LEFT(B198,3)</f>
        <v>382</v>
      </c>
      <c r="B198" s="317" t="s">
        <v>2643</v>
      </c>
      <c r="C198" s="317" t="s">
        <v>2644</v>
      </c>
      <c r="D198" s="338">
        <f>IF(VLOOKUP($A198,'hk2017'!$A:$G,1)=$A198,VLOOKUP($A198,'hk2017'!$A:$G,6),0)</f>
        <v>0</v>
      </c>
      <c r="E198" s="338">
        <f>IF(VLOOKUP($A198,'hk2017'!$A:$G,1)=$A198,VLOOKUP($A198,'hk2017'!$A:$G,7),0)</f>
        <v>0</v>
      </c>
      <c r="F198" s="338">
        <f>IF(VLOOKUP($A198,'hk2017'!$A:$H,1)=$A198,VLOOKUP($A198,'hk2017'!$A:$H,8),0)</f>
        <v>0</v>
      </c>
      <c r="G198" s="339">
        <f t="shared" si="67"/>
        <v>0</v>
      </c>
      <c r="H198" s="338">
        <f>IF(VLOOKUP($A198,'hk2016'!$A:$G,1)=$A198,VLOOKUP($A198,'hk2016'!$A:$G,6),0)</f>
        <v>0</v>
      </c>
      <c r="I198" s="338">
        <f>IF(VLOOKUP($A198,'hk2016'!$A:$G,1)=$A198,VLOOKUP($A198,'hk2016'!$A:$G,7),0)</f>
        <v>0</v>
      </c>
      <c r="J198" s="338">
        <f>IF(VLOOKUP($A198,'hk2016'!$A:$H,1)=$A198,VLOOKUP($A198,'hk2016'!$A:$H,8),0)</f>
        <v>0</v>
      </c>
      <c r="K198" s="340">
        <f t="shared" si="68"/>
        <v>0</v>
      </c>
      <c r="L198" s="347"/>
    </row>
    <row r="199" spans="1:12" ht="12.75" outlineLevel="1" x14ac:dyDescent="0.2">
      <c r="A199" s="333" t="str">
        <f>LEFT(B199,3)</f>
        <v>383</v>
      </c>
      <c r="B199" s="317" t="s">
        <v>2645</v>
      </c>
      <c r="C199" s="317" t="s">
        <v>2646</v>
      </c>
      <c r="D199" s="338">
        <f>IF(VLOOKUP($A199,'hk2017'!$A:$G,1)=$A199,VLOOKUP($A199,'hk2017'!$A:$G,6),0)</f>
        <v>0</v>
      </c>
      <c r="E199" s="338">
        <f>IF(VLOOKUP($A199,'hk2017'!$A:$G,1)=$A199,VLOOKUP($A199,'hk2017'!$A:$G,7),0)</f>
        <v>0</v>
      </c>
      <c r="F199" s="338">
        <f>IF(VLOOKUP($A199,'hk2017'!$A:$H,1)=$A199,VLOOKUP($A199,'hk2017'!$A:$H,8),0)</f>
        <v>0</v>
      </c>
      <c r="G199" s="339">
        <f t="shared" si="67"/>
        <v>0</v>
      </c>
      <c r="H199" s="338">
        <f>IF(VLOOKUP($A199,'hk2016'!$A:$G,1)=$A199,VLOOKUP($A199,'hk2016'!$A:$G,6),0)</f>
        <v>0</v>
      </c>
      <c r="I199" s="338">
        <f>IF(VLOOKUP($A199,'hk2016'!$A:$G,1)=$A199,VLOOKUP($A199,'hk2016'!$A:$G,7),0)</f>
        <v>0</v>
      </c>
      <c r="J199" s="338">
        <f>IF(VLOOKUP($A199,'hk2016'!$A:$H,1)=$A199,VLOOKUP($A199,'hk2016'!$A:$H,8),0)</f>
        <v>0</v>
      </c>
      <c r="K199" s="340">
        <f t="shared" si="68"/>
        <v>0</v>
      </c>
      <c r="L199" s="347"/>
    </row>
    <row r="200" spans="1:12" ht="12.75" outlineLevel="1" x14ac:dyDescent="0.2">
      <c r="A200" s="333" t="str">
        <f>LEFT(B200,3)</f>
        <v>384</v>
      </c>
      <c r="B200" s="317" t="s">
        <v>2647</v>
      </c>
      <c r="C200" s="317" t="s">
        <v>2648</v>
      </c>
      <c r="D200" s="338">
        <f>IF(VLOOKUP($A200,'hk2017'!$A:$G,1)=$A200,VLOOKUP($A200,'hk2017'!$A:$G,6),0)</f>
        <v>0</v>
      </c>
      <c r="E200" s="338">
        <f>IF(VLOOKUP($A200,'hk2017'!$A:$G,1)=$A200,VLOOKUP($A200,'hk2017'!$A:$G,7),0)</f>
        <v>0</v>
      </c>
      <c r="F200" s="338">
        <f>IF(VLOOKUP($A200,'hk2017'!$A:$H,1)=$A200,VLOOKUP($A200,'hk2017'!$A:$H,8),0)</f>
        <v>0</v>
      </c>
      <c r="G200" s="339">
        <f t="shared" si="67"/>
        <v>0</v>
      </c>
      <c r="H200" s="338">
        <f>IF(VLOOKUP($A200,'hk2016'!$A:$G,1)=$A200,VLOOKUP($A200,'hk2016'!$A:$G,6),0)</f>
        <v>0</v>
      </c>
      <c r="I200" s="338">
        <f>IF(VLOOKUP($A200,'hk2016'!$A:$G,1)=$A200,VLOOKUP($A200,'hk2016'!$A:$G,7),0)</f>
        <v>0</v>
      </c>
      <c r="J200" s="338">
        <f>IF(VLOOKUP($A200,'hk2016'!$A:$H,1)=$A200,VLOOKUP($A200,'hk2016'!$A:$H,8),0)</f>
        <v>0</v>
      </c>
      <c r="K200" s="340">
        <f t="shared" si="68"/>
        <v>0</v>
      </c>
      <c r="L200" s="347"/>
    </row>
    <row r="201" spans="1:12" ht="12.75" outlineLevel="1" x14ac:dyDescent="0.2">
      <c r="A201" s="333" t="str">
        <f>LEFT(B201,3)</f>
        <v>385</v>
      </c>
      <c r="B201" s="317" t="s">
        <v>2649</v>
      </c>
      <c r="C201" s="317" t="s">
        <v>2650</v>
      </c>
      <c r="D201" s="338">
        <f>IF(VLOOKUP($A201,'hk2017'!$A:$G,1)=$A201,VLOOKUP($A201,'hk2017'!$A:$G,6),0)</f>
        <v>0</v>
      </c>
      <c r="E201" s="338">
        <f>IF(VLOOKUP($A201,'hk2017'!$A:$G,1)=$A201,VLOOKUP($A201,'hk2017'!$A:$G,7),0)</f>
        <v>0</v>
      </c>
      <c r="F201" s="338">
        <f>IF(VLOOKUP($A201,'hk2017'!$A:$H,1)=$A201,VLOOKUP($A201,'hk2017'!$A:$H,8),0)</f>
        <v>0</v>
      </c>
      <c r="G201" s="339">
        <f t="shared" si="67"/>
        <v>0</v>
      </c>
      <c r="H201" s="338">
        <f>IF(VLOOKUP($A201,'hk2016'!$A:$G,1)=$A201,VLOOKUP($A201,'hk2016'!$A:$G,6),0)</f>
        <v>0</v>
      </c>
      <c r="I201" s="338">
        <f>IF(VLOOKUP($A201,'hk2016'!$A:$G,1)=$A201,VLOOKUP($A201,'hk2016'!$A:$G,7),0)</f>
        <v>0</v>
      </c>
      <c r="J201" s="338">
        <f>IF(VLOOKUP($A201,'hk2016'!$A:$H,1)=$A201,VLOOKUP($A201,'hk2016'!$A:$H,8),0)</f>
        <v>0</v>
      </c>
      <c r="K201" s="340">
        <f t="shared" si="68"/>
        <v>0</v>
      </c>
      <c r="L201" s="347"/>
    </row>
    <row r="202" spans="1:12" ht="12.75" outlineLevel="1" x14ac:dyDescent="0.2">
      <c r="A202" s="353" t="s">
        <v>2651</v>
      </c>
      <c r="B202" s="317"/>
      <c r="C202" s="334" t="s">
        <v>2652</v>
      </c>
      <c r="D202" s="338">
        <f>IF(VLOOKUP($A202,'hk2017'!$A:$G,1)=$A202,VLOOKUP($A202,'hk2017'!$A:$G,6),0)</f>
        <v>0</v>
      </c>
      <c r="E202" s="338">
        <f>IF(VLOOKUP($A202,'hk2017'!$A:$G,1)=$A202,VLOOKUP($A202,'hk2017'!$A:$G,7),0)</f>
        <v>0</v>
      </c>
      <c r="F202" s="338">
        <f>IF(VLOOKUP($A202,'hk2017'!$A:$H,1)=$A202,VLOOKUP($A202,'hk2017'!$A:$H,8),0)</f>
        <v>0</v>
      </c>
      <c r="G202" s="339">
        <f t="shared" si="67"/>
        <v>0</v>
      </c>
      <c r="H202" s="338">
        <f>IF(VLOOKUP($A202,'hk2016'!$A:$G,1)=$A202,VLOOKUP($A202,'hk2016'!$A:$G,6),0)</f>
        <v>0</v>
      </c>
      <c r="I202" s="338">
        <f>IF(VLOOKUP($A202,'hk2016'!$A:$G,1)=$A202,VLOOKUP($A202,'hk2016'!$A:$G,7),0)</f>
        <v>0</v>
      </c>
      <c r="J202" s="338">
        <f>IF(VLOOKUP($A202,'hk2016'!$A:$H,1)=$A202,VLOOKUP($A202,'hk2016'!$A:$H,8),0)</f>
        <v>0</v>
      </c>
      <c r="K202" s="340">
        <f t="shared" si="68"/>
        <v>0</v>
      </c>
      <c r="L202" s="347"/>
    </row>
    <row r="203" spans="1:12" ht="12.75" outlineLevel="1" x14ac:dyDescent="0.2">
      <c r="A203" s="353" t="s">
        <v>2653</v>
      </c>
      <c r="B203" s="317"/>
      <c r="C203" s="334" t="s">
        <v>2654</v>
      </c>
      <c r="D203" s="338">
        <f>IF(VLOOKUP($A203,'hk2017'!$A:$G,1)=$A203,VLOOKUP($A203,'hk2017'!$A:$G,6),0)</f>
        <v>0</v>
      </c>
      <c r="E203" s="338">
        <f>IF(VLOOKUP($A203,'hk2017'!$A:$G,1)=$A203,VLOOKUP($A203,'hk2017'!$A:$G,7),0)</f>
        <v>0</v>
      </c>
      <c r="F203" s="338">
        <f>IF(VLOOKUP($A203,'hk2017'!$A:$H,1)=$A203,VLOOKUP($A203,'hk2017'!$A:$H,8),0)</f>
        <v>0</v>
      </c>
      <c r="G203" s="339">
        <f t="shared" si="67"/>
        <v>0</v>
      </c>
      <c r="H203" s="338">
        <f>IF(VLOOKUP($A203,'hk2016'!$A:$G,1)=$A203,VLOOKUP($A203,'hk2016'!$A:$G,6),0)</f>
        <v>0</v>
      </c>
      <c r="I203" s="338">
        <f>IF(VLOOKUP($A203,'hk2016'!$A:$G,1)=$A203,VLOOKUP($A203,'hk2016'!$A:$G,7),0)</f>
        <v>0</v>
      </c>
      <c r="J203" s="338">
        <f>IF(VLOOKUP($A203,'hk2016'!$A:$H,1)=$A203,VLOOKUP($A203,'hk2016'!$A:$H,8),0)</f>
        <v>0</v>
      </c>
      <c r="K203" s="340">
        <f t="shared" si="68"/>
        <v>0</v>
      </c>
      <c r="L203" s="347"/>
    </row>
    <row r="204" spans="1:12" ht="12.75" outlineLevel="1" x14ac:dyDescent="0.2">
      <c r="A204" s="353" t="s">
        <v>2655</v>
      </c>
      <c r="B204" s="317"/>
      <c r="C204" s="334" t="s">
        <v>2656</v>
      </c>
      <c r="D204" s="338">
        <f>IF(VLOOKUP($A204,'hk2017'!$A:$G,1)=$A204,VLOOKUP($A204,'hk2017'!$A:$G,6),0)</f>
        <v>0</v>
      </c>
      <c r="E204" s="338">
        <f>IF(VLOOKUP($A204,'hk2017'!$A:$G,1)=$A204,VLOOKUP($A204,'hk2017'!$A:$G,7),0)</f>
        <v>0</v>
      </c>
      <c r="F204" s="338">
        <f>IF(VLOOKUP($A204,'hk2017'!$A:$H,1)=$A204,VLOOKUP($A204,'hk2017'!$A:$H,8),0)</f>
        <v>0</v>
      </c>
      <c r="G204" s="339">
        <f t="shared" si="67"/>
        <v>0</v>
      </c>
      <c r="H204" s="338">
        <f>IF(VLOOKUP($A204,'hk2016'!$A:$G,1)=$A204,VLOOKUP($A204,'hk2016'!$A:$G,6),0)</f>
        <v>0</v>
      </c>
      <c r="I204" s="338">
        <f>IF(VLOOKUP($A204,'hk2016'!$A:$G,1)=$A204,VLOOKUP($A204,'hk2016'!$A:$G,7),0)</f>
        <v>0</v>
      </c>
      <c r="J204" s="338">
        <f>IF(VLOOKUP($A204,'hk2016'!$A:$H,1)=$A204,VLOOKUP($A204,'hk2016'!$A:$H,8),0)</f>
        <v>0</v>
      </c>
      <c r="K204" s="340">
        <f t="shared" si="68"/>
        <v>0</v>
      </c>
      <c r="L204" s="347"/>
    </row>
    <row r="205" spans="1:12" ht="12.75" outlineLevel="1" x14ac:dyDescent="0.2">
      <c r="A205" s="353" t="s">
        <v>2657</v>
      </c>
      <c r="B205" s="317"/>
      <c r="C205" s="334" t="s">
        <v>2658</v>
      </c>
      <c r="D205" s="338">
        <f>IF(VLOOKUP($A205,'hk2017'!$A:$G,1)=$A205,VLOOKUP($A205,'hk2017'!$A:$G,6),0)</f>
        <v>0</v>
      </c>
      <c r="E205" s="338">
        <f>IF(VLOOKUP($A205,'hk2017'!$A:$G,1)=$A205,VLOOKUP($A205,'hk2017'!$A:$G,7),0)</f>
        <v>0</v>
      </c>
      <c r="F205" s="338">
        <f>IF(VLOOKUP($A205,'hk2017'!$A:$H,1)=$A205,VLOOKUP($A205,'hk2017'!$A:$H,8),0)</f>
        <v>0</v>
      </c>
      <c r="G205" s="339">
        <f t="shared" si="67"/>
        <v>0</v>
      </c>
      <c r="H205" s="338">
        <f>IF(VLOOKUP($A205,'hk2016'!$A:$G,1)=$A205,VLOOKUP($A205,'hk2016'!$A:$G,6),0)</f>
        <v>0</v>
      </c>
      <c r="I205" s="338">
        <f>IF(VLOOKUP($A205,'hk2016'!$A:$G,1)=$A205,VLOOKUP($A205,'hk2016'!$A:$G,7),0)</f>
        <v>0</v>
      </c>
      <c r="J205" s="338">
        <f>IF(VLOOKUP($A205,'hk2016'!$A:$H,1)=$A205,VLOOKUP($A205,'hk2016'!$A:$H,8),0)</f>
        <v>0</v>
      </c>
      <c r="K205" s="340">
        <f t="shared" si="68"/>
        <v>0</v>
      </c>
      <c r="L205" s="347"/>
    </row>
    <row r="206" spans="1:12" ht="13.5" outlineLevel="1" thickBot="1" x14ac:dyDescent="0.25">
      <c r="A206" s="348"/>
      <c r="B206" s="349"/>
      <c r="C206" s="349"/>
      <c r="D206" s="342"/>
      <c r="E206" s="342"/>
      <c r="F206" s="342"/>
      <c r="G206" s="343"/>
      <c r="H206" s="342"/>
      <c r="I206" s="342"/>
      <c r="J206" s="342"/>
      <c r="K206" s="344"/>
      <c r="L206" s="347"/>
    </row>
    <row r="207" spans="1:12" x14ac:dyDescent="0.15">
      <c r="A207" s="357" t="s">
        <v>2075</v>
      </c>
      <c r="B207" s="358"/>
      <c r="C207" s="359" t="s">
        <v>2659</v>
      </c>
      <c r="D207" s="330">
        <f t="shared" ref="D207:K207" si="69">SUM(D208:D211)</f>
        <v>0</v>
      </c>
      <c r="E207" s="330">
        <f t="shared" si="69"/>
        <v>0</v>
      </c>
      <c r="F207" s="330">
        <f t="shared" si="69"/>
        <v>0</v>
      </c>
      <c r="G207" s="345">
        <f t="shared" si="69"/>
        <v>0</v>
      </c>
      <c r="H207" s="330">
        <f t="shared" si="69"/>
        <v>0</v>
      </c>
      <c r="I207" s="330">
        <f t="shared" si="69"/>
        <v>0</v>
      </c>
      <c r="J207" s="330">
        <f t="shared" si="69"/>
        <v>0</v>
      </c>
      <c r="K207" s="346">
        <f t="shared" si="69"/>
        <v>0</v>
      </c>
    </row>
    <row r="208" spans="1:12" outlineLevel="1" x14ac:dyDescent="0.15">
      <c r="A208" s="366" t="str">
        <f>LEFT(B208,3)</f>
        <v>391</v>
      </c>
      <c r="B208" s="367" t="s">
        <v>2660</v>
      </c>
      <c r="C208" s="367" t="s">
        <v>2661</v>
      </c>
      <c r="D208" s="368">
        <f>IF(VLOOKUP($A208,'hk2017'!$A:$G,1)=$A208,VLOOKUP($A208,'hk2017'!$A:$G,6),0)</f>
        <v>0</v>
      </c>
      <c r="E208" s="368">
        <f>IF(VLOOKUP($A208,'hk2017'!$A:$G,1)=$A208,VLOOKUP($A208,'hk2017'!$A:$G,7),0)</f>
        <v>0</v>
      </c>
      <c r="F208" s="368">
        <f>IF(VLOOKUP($A208,'hk2017'!$A:$H,1)=$A208,VLOOKUP($A208,'hk2017'!$A:$H,8),0)</f>
        <v>0</v>
      </c>
      <c r="G208" s="369">
        <f>SUM(D208+E208-F208)</f>
        <v>0</v>
      </c>
      <c r="H208" s="368">
        <f>IF(VLOOKUP($A208,'hk2016'!$A:$G,1)=$A208,VLOOKUP($A208,'hk2016'!$A:$G,6),0)</f>
        <v>0</v>
      </c>
      <c r="I208" s="368">
        <f>IF(VLOOKUP($A208,'hk2016'!$A:$G,1)=$A208,VLOOKUP($A208,'hk2016'!$A:$G,7),0)</f>
        <v>0</v>
      </c>
      <c r="J208" s="368">
        <f>IF(VLOOKUP($A208,'hk2016'!$A:$H,1)=$A208,VLOOKUP($A208,'hk2016'!$A:$H,8),0)</f>
        <v>0</v>
      </c>
      <c r="K208" s="370">
        <f>SUM(H208+I208-J208)</f>
        <v>0</v>
      </c>
    </row>
    <row r="209" spans="1:11" outlineLevel="1" x14ac:dyDescent="0.15">
      <c r="A209" s="333" t="str">
        <f>LEFT(B209,3)</f>
        <v>395</v>
      </c>
      <c r="B209" s="317" t="s">
        <v>2662</v>
      </c>
      <c r="C209" s="317" t="s">
        <v>2663</v>
      </c>
      <c r="D209" s="338">
        <f>IF(VLOOKUP($A209,'hk2017'!$A:$G,1)=$A209,VLOOKUP($A209,'hk2017'!$A:$G,6),0)</f>
        <v>0</v>
      </c>
      <c r="E209" s="338">
        <f>IF(VLOOKUP($A209,'hk2017'!$A:$G,1)=$A209,VLOOKUP($A209,'hk2017'!$A:$G,7),0)</f>
        <v>0</v>
      </c>
      <c r="F209" s="338">
        <f>IF(VLOOKUP($A209,'hk2017'!$A:$H,1)=$A209,VLOOKUP($A209,'hk2017'!$A:$H,8),0)</f>
        <v>0</v>
      </c>
      <c r="G209" s="339">
        <f>SUM(D209+E209-F209)</f>
        <v>0</v>
      </c>
      <c r="H209" s="338">
        <f>IF(VLOOKUP($A209,'hk2016'!$A:$G,1)=$A209,VLOOKUP($A209,'hk2016'!$A:$G,6),0)</f>
        <v>0</v>
      </c>
      <c r="I209" s="338">
        <f>IF(VLOOKUP($A209,'hk2016'!$A:$G,1)=$A209,VLOOKUP($A209,'hk2016'!$A:$G,7),0)</f>
        <v>0</v>
      </c>
      <c r="J209" s="338">
        <f>IF(VLOOKUP($A209,'hk2016'!$A:$H,1)=$A209,VLOOKUP($A209,'hk2016'!$A:$H,8),0)</f>
        <v>0</v>
      </c>
      <c r="K209" s="340">
        <f>SUM(H209+I209-J209)</f>
        <v>0</v>
      </c>
    </row>
    <row r="210" spans="1:11" outlineLevel="1" x14ac:dyDescent="0.15">
      <c r="A210" s="333" t="str">
        <f>LEFT(B210,3)</f>
        <v>398</v>
      </c>
      <c r="B210" s="317" t="s">
        <v>2664</v>
      </c>
      <c r="C210" s="317" t="s">
        <v>2665</v>
      </c>
      <c r="D210" s="338">
        <f>IF(VLOOKUP($A210,'hk2017'!$A:$G,1)=$A210,VLOOKUP($A210,'hk2017'!$A:$G,6),0)</f>
        <v>0</v>
      </c>
      <c r="E210" s="338">
        <f>IF(VLOOKUP($A210,'hk2017'!$A:$G,1)=$A210,VLOOKUP($A210,'hk2017'!$A:$G,7),0)</f>
        <v>0</v>
      </c>
      <c r="F210" s="338">
        <f>IF(VLOOKUP($A210,'hk2017'!$A:$H,1)=$A210,VLOOKUP($A210,'hk2017'!$A:$H,8),0)</f>
        <v>0</v>
      </c>
      <c r="G210" s="339">
        <f>SUM(D210+E210-F210)</f>
        <v>0</v>
      </c>
      <c r="H210" s="338">
        <f>IF(VLOOKUP($A210,'hk2016'!$A:$G,1)=$A210,VLOOKUP($A210,'hk2016'!$A:$G,6),0)</f>
        <v>0</v>
      </c>
      <c r="I210" s="338">
        <f>IF(VLOOKUP($A210,'hk2016'!$A:$G,1)=$A210,VLOOKUP($A210,'hk2016'!$A:$G,7),0)</f>
        <v>0</v>
      </c>
      <c r="J210" s="338">
        <f>IF(VLOOKUP($A210,'hk2016'!$A:$H,1)=$A210,VLOOKUP($A210,'hk2016'!$A:$H,8),0)</f>
        <v>0</v>
      </c>
      <c r="K210" s="340">
        <f>SUM(H210+I210-J210)</f>
        <v>0</v>
      </c>
    </row>
    <row r="211" spans="1:11" outlineLevel="1" x14ac:dyDescent="0.15">
      <c r="A211" s="333"/>
      <c r="B211" s="317"/>
      <c r="C211" s="317"/>
      <c r="H211" s="338"/>
      <c r="I211" s="338"/>
      <c r="J211" s="338"/>
      <c r="K211" s="340"/>
    </row>
    <row r="212" spans="1:11" ht="11.25" outlineLevel="1" thickBot="1" x14ac:dyDescent="0.2">
      <c r="A212" s="321"/>
      <c r="B212" s="317"/>
      <c r="C212" s="317"/>
      <c r="H212" s="338"/>
      <c r="I212" s="338"/>
      <c r="J212" s="338"/>
      <c r="K212" s="340"/>
    </row>
    <row r="213" spans="1:11" ht="12" thickBot="1" x14ac:dyDescent="0.25">
      <c r="A213" s="322" t="s">
        <v>2666</v>
      </c>
      <c r="B213" s="317"/>
      <c r="C213" s="323" t="s">
        <v>36</v>
      </c>
      <c r="D213" s="354">
        <f t="shared" ref="D213:K213" si="70">SUM(D214+D225+D233+D236+D238+D243+D246+D256+D259)</f>
        <v>0</v>
      </c>
      <c r="E213" s="354">
        <f t="shared" si="70"/>
        <v>0</v>
      </c>
      <c r="F213" s="354">
        <f t="shared" si="70"/>
        <v>0</v>
      </c>
      <c r="G213" s="371">
        <f t="shared" si="70"/>
        <v>0</v>
      </c>
      <c r="H213" s="354">
        <f t="shared" si="70"/>
        <v>0</v>
      </c>
      <c r="I213" s="354">
        <f t="shared" si="70"/>
        <v>0</v>
      </c>
      <c r="J213" s="354">
        <f t="shared" si="70"/>
        <v>0</v>
      </c>
      <c r="K213" s="372">
        <f t="shared" si="70"/>
        <v>0</v>
      </c>
    </row>
    <row r="214" spans="1:11" outlineLevel="1" x14ac:dyDescent="0.15">
      <c r="A214" s="357" t="s">
        <v>2076</v>
      </c>
      <c r="B214" s="358"/>
      <c r="C214" s="359" t="s">
        <v>2667</v>
      </c>
      <c r="D214" s="330">
        <f t="shared" ref="D214:K214" si="71">SUM(D215:D223)</f>
        <v>0</v>
      </c>
      <c r="E214" s="330">
        <f t="shared" si="71"/>
        <v>0</v>
      </c>
      <c r="F214" s="330">
        <f t="shared" si="71"/>
        <v>0</v>
      </c>
      <c r="G214" s="345">
        <f t="shared" si="71"/>
        <v>0</v>
      </c>
      <c r="H214" s="330">
        <f t="shared" si="71"/>
        <v>0</v>
      </c>
      <c r="I214" s="330">
        <f t="shared" si="71"/>
        <v>0</v>
      </c>
      <c r="J214" s="330">
        <f t="shared" si="71"/>
        <v>0</v>
      </c>
      <c r="K214" s="346">
        <f t="shared" si="71"/>
        <v>0</v>
      </c>
    </row>
    <row r="215" spans="1:11" outlineLevel="1" x14ac:dyDescent="0.15">
      <c r="A215" s="321" t="str">
        <f t="shared" ref="A215:A223" si="72">LEFT(B215,3)</f>
        <v>411</v>
      </c>
      <c r="B215" s="317" t="s">
        <v>2668</v>
      </c>
      <c r="C215" s="317" t="s">
        <v>2669</v>
      </c>
      <c r="D215" s="338">
        <f>IF(VLOOKUP($A215,'hk2017'!$A:$G,1)=$A215,VLOOKUP($A215,'hk2017'!$A:$G,6),0)</f>
        <v>0</v>
      </c>
      <c r="E215" s="338">
        <f>IF(VLOOKUP($A215,'hk2017'!$A:$G,1)=$A215,VLOOKUP($A215,'hk2017'!$A:$G,7),0)</f>
        <v>0</v>
      </c>
      <c r="F215" s="338">
        <f>IF(VLOOKUP($A215,'hk2017'!$A:$H,1)=$A215,VLOOKUP($A215,'hk2017'!$A:$H,8),0)</f>
        <v>0</v>
      </c>
      <c r="G215" s="339">
        <f t="shared" ref="G215:G223" si="73">SUM(D215+E215-F215)</f>
        <v>0</v>
      </c>
      <c r="H215" s="338">
        <f>IF(VLOOKUP($A215,'hk2016'!$A:$G,1)=$A215,VLOOKUP($A215,'hk2016'!$A:$G,6),0)</f>
        <v>0</v>
      </c>
      <c r="I215" s="338">
        <f>IF(VLOOKUP($A215,'hk2016'!$A:$G,1)=$A215,VLOOKUP($A215,'hk2016'!$A:$G,7),0)</f>
        <v>0</v>
      </c>
      <c r="J215" s="338">
        <f>IF(VLOOKUP($A215,'hk2016'!$A:$H,1)=$A215,VLOOKUP($A215,'hk2016'!$A:$H,8),0)</f>
        <v>0</v>
      </c>
      <c r="K215" s="340">
        <f t="shared" ref="K215:K223" si="74">SUM(H215+I215-J215)</f>
        <v>0</v>
      </c>
    </row>
    <row r="216" spans="1:11" outlineLevel="1" x14ac:dyDescent="0.15">
      <c r="A216" s="321" t="str">
        <f t="shared" si="72"/>
        <v>412</v>
      </c>
      <c r="B216" s="317" t="s">
        <v>2670</v>
      </c>
      <c r="C216" s="317" t="s">
        <v>2671</v>
      </c>
      <c r="D216" s="338">
        <f>IF(VLOOKUP($A216,'hk2017'!$A:$G,1)=$A216,VLOOKUP($A216,'hk2017'!$A:$G,6),0)</f>
        <v>0</v>
      </c>
      <c r="E216" s="338">
        <f>IF(VLOOKUP($A216,'hk2017'!$A:$G,1)=$A216,VLOOKUP($A216,'hk2017'!$A:$G,7),0)</f>
        <v>0</v>
      </c>
      <c r="F216" s="338">
        <f>IF(VLOOKUP($A216,'hk2017'!$A:$H,1)=$A216,VLOOKUP($A216,'hk2017'!$A:$H,8),0)</f>
        <v>0</v>
      </c>
      <c r="G216" s="339">
        <f t="shared" si="73"/>
        <v>0</v>
      </c>
      <c r="H216" s="338">
        <f>IF(VLOOKUP($A216,'hk2016'!$A:$G,1)=$A216,VLOOKUP($A216,'hk2016'!$A:$G,6),0)</f>
        <v>0</v>
      </c>
      <c r="I216" s="338">
        <f>IF(VLOOKUP($A216,'hk2016'!$A:$G,1)=$A216,VLOOKUP($A216,'hk2016'!$A:$G,7),0)</f>
        <v>0</v>
      </c>
      <c r="J216" s="338">
        <f>IF(VLOOKUP($A216,'hk2016'!$A:$H,1)=$A216,VLOOKUP($A216,'hk2016'!$A:$H,8),0)</f>
        <v>0</v>
      </c>
      <c r="K216" s="340">
        <f t="shared" si="74"/>
        <v>0</v>
      </c>
    </row>
    <row r="217" spans="1:11" outlineLevel="1" x14ac:dyDescent="0.15">
      <c r="A217" s="321" t="str">
        <f t="shared" si="72"/>
        <v>413</v>
      </c>
      <c r="B217" s="317" t="s">
        <v>2672</v>
      </c>
      <c r="C217" s="317" t="s">
        <v>2673</v>
      </c>
      <c r="D217" s="338">
        <f>IF(VLOOKUP($A217,'hk2017'!$A:$G,1)=$A217,VLOOKUP($A217,'hk2017'!$A:$G,6),0)</f>
        <v>0</v>
      </c>
      <c r="E217" s="338">
        <f>IF(VLOOKUP($A217,'hk2017'!$A:$G,1)=$A217,VLOOKUP($A217,'hk2017'!$A:$G,7),0)</f>
        <v>0</v>
      </c>
      <c r="F217" s="338">
        <f>IF(VLOOKUP($A217,'hk2017'!$A:$H,1)=$A217,VLOOKUP($A217,'hk2017'!$A:$H,8),0)</f>
        <v>0</v>
      </c>
      <c r="G217" s="339">
        <f t="shared" si="73"/>
        <v>0</v>
      </c>
      <c r="H217" s="338">
        <f>IF(VLOOKUP($A217,'hk2016'!$A:$G,1)=$A217,VLOOKUP($A217,'hk2016'!$A:$G,6),0)</f>
        <v>0</v>
      </c>
      <c r="I217" s="338">
        <f>IF(VLOOKUP($A217,'hk2016'!$A:$G,1)=$A217,VLOOKUP($A217,'hk2016'!$A:$G,7),0)</f>
        <v>0</v>
      </c>
      <c r="J217" s="338">
        <f>IF(VLOOKUP($A217,'hk2016'!$A:$H,1)=$A217,VLOOKUP($A217,'hk2016'!$A:$H,8),0)</f>
        <v>0</v>
      </c>
      <c r="K217" s="340">
        <f t="shared" si="74"/>
        <v>0</v>
      </c>
    </row>
    <row r="218" spans="1:11" outlineLevel="1" x14ac:dyDescent="0.15">
      <c r="A218" s="321" t="str">
        <f t="shared" si="72"/>
        <v>414</v>
      </c>
      <c r="B218" s="317" t="s">
        <v>2674</v>
      </c>
      <c r="C218" s="317" t="s">
        <v>2675</v>
      </c>
      <c r="D218" s="338">
        <f>IF(VLOOKUP($A218,'hk2017'!$A:$G,1)=$A218,VLOOKUP($A218,'hk2017'!$A:$G,6),0)</f>
        <v>0</v>
      </c>
      <c r="E218" s="338">
        <f>IF(VLOOKUP($A218,'hk2017'!$A:$G,1)=$A218,VLOOKUP($A218,'hk2017'!$A:$G,7),0)</f>
        <v>0</v>
      </c>
      <c r="F218" s="338">
        <f>IF(VLOOKUP($A218,'hk2017'!$A:$H,1)=$A218,VLOOKUP($A218,'hk2017'!$A:$H,8),0)</f>
        <v>0</v>
      </c>
      <c r="G218" s="339">
        <f t="shared" si="73"/>
        <v>0</v>
      </c>
      <c r="H218" s="338">
        <f>IF(VLOOKUP($A218,'hk2016'!$A:$G,1)=$A218,VLOOKUP($A218,'hk2016'!$A:$G,6),0)</f>
        <v>0</v>
      </c>
      <c r="I218" s="338">
        <f>IF(VLOOKUP($A218,'hk2016'!$A:$G,1)=$A218,VLOOKUP($A218,'hk2016'!$A:$G,7),0)</f>
        <v>0</v>
      </c>
      <c r="J218" s="338">
        <f>IF(VLOOKUP($A218,'hk2016'!$A:$H,1)=$A218,VLOOKUP($A218,'hk2016'!$A:$H,8),0)</f>
        <v>0</v>
      </c>
      <c r="K218" s="340">
        <f t="shared" si="74"/>
        <v>0</v>
      </c>
    </row>
    <row r="219" spans="1:11" outlineLevel="1" x14ac:dyDescent="0.15">
      <c r="A219" s="321" t="str">
        <f t="shared" si="72"/>
        <v>415</v>
      </c>
      <c r="B219" s="317" t="s">
        <v>2676</v>
      </c>
      <c r="C219" s="317" t="s">
        <v>2677</v>
      </c>
      <c r="D219" s="338">
        <f>IF(VLOOKUP($A219,'hk2017'!$A:$G,1)=$A219,VLOOKUP($A219,'hk2017'!$A:$G,6),0)</f>
        <v>0</v>
      </c>
      <c r="E219" s="338">
        <f>IF(VLOOKUP($A219,'hk2017'!$A:$G,1)=$A219,VLOOKUP($A219,'hk2017'!$A:$G,7),0)</f>
        <v>0</v>
      </c>
      <c r="F219" s="338">
        <f>IF(VLOOKUP($A219,'hk2017'!$A:$H,1)=$A219,VLOOKUP($A219,'hk2017'!$A:$H,8),0)</f>
        <v>0</v>
      </c>
      <c r="G219" s="339">
        <f t="shared" si="73"/>
        <v>0</v>
      </c>
      <c r="H219" s="338">
        <f>IF(VLOOKUP($A219,'hk2016'!$A:$G,1)=$A219,VLOOKUP($A219,'hk2016'!$A:$G,6),0)</f>
        <v>0</v>
      </c>
      <c r="I219" s="338">
        <f>IF(VLOOKUP($A219,'hk2016'!$A:$G,1)=$A219,VLOOKUP($A219,'hk2016'!$A:$G,7),0)</f>
        <v>0</v>
      </c>
      <c r="J219" s="338">
        <f>IF(VLOOKUP($A219,'hk2016'!$A:$H,1)=$A219,VLOOKUP($A219,'hk2016'!$A:$H,8),0)</f>
        <v>0</v>
      </c>
      <c r="K219" s="340">
        <f t="shared" si="74"/>
        <v>0</v>
      </c>
    </row>
    <row r="220" spans="1:11" outlineLevel="1" x14ac:dyDescent="0.15">
      <c r="A220" s="321" t="str">
        <f t="shared" si="72"/>
        <v>416</v>
      </c>
      <c r="B220" s="317" t="s">
        <v>2678</v>
      </c>
      <c r="C220" s="317" t="s">
        <v>2679</v>
      </c>
      <c r="D220" s="338">
        <f>IF(VLOOKUP($A220,'hk2017'!$A:$G,1)=$A220,VLOOKUP($A220,'hk2017'!$A:$G,6),0)</f>
        <v>0</v>
      </c>
      <c r="E220" s="338">
        <f>IF(VLOOKUP($A220,'hk2017'!$A:$G,1)=$A220,VLOOKUP($A220,'hk2017'!$A:$G,7),0)</f>
        <v>0</v>
      </c>
      <c r="F220" s="338">
        <f>IF(VLOOKUP($A220,'hk2017'!$A:$H,1)=$A220,VLOOKUP($A220,'hk2017'!$A:$H,8),0)</f>
        <v>0</v>
      </c>
      <c r="G220" s="339">
        <f t="shared" si="73"/>
        <v>0</v>
      </c>
      <c r="H220" s="338">
        <f>IF(VLOOKUP($A220,'hk2016'!$A:$G,1)=$A220,VLOOKUP($A220,'hk2016'!$A:$G,6),0)</f>
        <v>0</v>
      </c>
      <c r="I220" s="338">
        <f>IF(VLOOKUP($A220,'hk2016'!$A:$G,1)=$A220,VLOOKUP($A220,'hk2016'!$A:$G,7),0)</f>
        <v>0</v>
      </c>
      <c r="J220" s="338">
        <f>IF(VLOOKUP($A220,'hk2016'!$A:$H,1)=$A220,VLOOKUP($A220,'hk2016'!$A:$H,8),0)</f>
        <v>0</v>
      </c>
      <c r="K220" s="340">
        <f t="shared" si="74"/>
        <v>0</v>
      </c>
    </row>
    <row r="221" spans="1:11" outlineLevel="1" x14ac:dyDescent="0.15">
      <c r="A221" s="321" t="str">
        <f t="shared" si="72"/>
        <v>417</v>
      </c>
      <c r="B221" s="317" t="s">
        <v>2680</v>
      </c>
      <c r="C221" s="317" t="s">
        <v>2681</v>
      </c>
      <c r="D221" s="338">
        <f>IF(VLOOKUP($A221,'hk2017'!$A:$G,1)=$A221,VLOOKUP($A221,'hk2017'!$A:$G,6),0)</f>
        <v>0</v>
      </c>
      <c r="E221" s="338">
        <f>IF(VLOOKUP($A221,'hk2017'!$A:$G,1)=$A221,VLOOKUP($A221,'hk2017'!$A:$G,7),0)</f>
        <v>0</v>
      </c>
      <c r="F221" s="338">
        <f>IF(VLOOKUP($A221,'hk2017'!$A:$H,1)=$A221,VLOOKUP($A221,'hk2017'!$A:$H,8),0)</f>
        <v>0</v>
      </c>
      <c r="G221" s="339">
        <f t="shared" si="73"/>
        <v>0</v>
      </c>
      <c r="H221" s="338">
        <f>IF(VLOOKUP($A221,'hk2016'!$A:$G,1)=$A221,VLOOKUP($A221,'hk2016'!$A:$G,6),0)</f>
        <v>0</v>
      </c>
      <c r="I221" s="338">
        <f>IF(VLOOKUP($A221,'hk2016'!$A:$G,1)=$A221,VLOOKUP($A221,'hk2016'!$A:$G,7),0)</f>
        <v>0</v>
      </c>
      <c r="J221" s="338">
        <f>IF(VLOOKUP($A221,'hk2016'!$A:$H,1)=$A221,VLOOKUP($A221,'hk2016'!$A:$H,8),0)</f>
        <v>0</v>
      </c>
      <c r="K221" s="340">
        <f t="shared" si="74"/>
        <v>0</v>
      </c>
    </row>
    <row r="222" spans="1:11" outlineLevel="1" x14ac:dyDescent="0.15">
      <c r="A222" s="321" t="str">
        <f t="shared" si="72"/>
        <v>418</v>
      </c>
      <c r="B222" s="317" t="s">
        <v>2682</v>
      </c>
      <c r="C222" s="317" t="s">
        <v>2683</v>
      </c>
      <c r="D222" s="338">
        <f>IF(VLOOKUP($A222,'hk2017'!$A:$G,1)=$A222,VLOOKUP($A222,'hk2017'!$A:$G,6),0)</f>
        <v>0</v>
      </c>
      <c r="E222" s="338">
        <f>IF(VLOOKUP($A222,'hk2017'!$A:$G,1)=$A222,VLOOKUP($A222,'hk2017'!$A:$G,7),0)</f>
        <v>0</v>
      </c>
      <c r="F222" s="338">
        <f>IF(VLOOKUP($A222,'hk2017'!$A:$H,1)=$A222,VLOOKUP($A222,'hk2017'!$A:$H,8),0)</f>
        <v>0</v>
      </c>
      <c r="G222" s="339">
        <f t="shared" si="73"/>
        <v>0</v>
      </c>
      <c r="H222" s="338">
        <f>IF(VLOOKUP($A222,'hk2016'!$A:$G,1)=$A222,VLOOKUP($A222,'hk2016'!$A:$G,6),0)</f>
        <v>0</v>
      </c>
      <c r="I222" s="338">
        <f>IF(VLOOKUP($A222,'hk2016'!$A:$G,1)=$A222,VLOOKUP($A222,'hk2016'!$A:$G,7),0)</f>
        <v>0</v>
      </c>
      <c r="J222" s="338">
        <f>IF(VLOOKUP($A222,'hk2016'!$A:$H,1)=$A222,VLOOKUP($A222,'hk2016'!$A:$H,8),0)</f>
        <v>0</v>
      </c>
      <c r="K222" s="340">
        <f t="shared" si="74"/>
        <v>0</v>
      </c>
    </row>
    <row r="223" spans="1:11" outlineLevel="1" x14ac:dyDescent="0.15">
      <c r="A223" s="321" t="str">
        <f t="shared" si="72"/>
        <v>419</v>
      </c>
      <c r="B223" s="317" t="s">
        <v>2684</v>
      </c>
      <c r="C223" s="317" t="s">
        <v>2685</v>
      </c>
      <c r="D223" s="338">
        <f>IF(VLOOKUP($A223,'hk2017'!$A:$G,1)=$A223,VLOOKUP($A223,'hk2017'!$A:$G,6),0)</f>
        <v>0</v>
      </c>
      <c r="E223" s="338">
        <f>IF(VLOOKUP($A223,'hk2017'!$A:$G,1)=$A223,VLOOKUP($A223,'hk2017'!$A:$G,7),0)</f>
        <v>0</v>
      </c>
      <c r="F223" s="338">
        <f>IF(VLOOKUP($A223,'hk2017'!$A:$H,1)=$A223,VLOOKUP($A223,'hk2017'!$A:$H,8),0)</f>
        <v>0</v>
      </c>
      <c r="G223" s="339">
        <f t="shared" si="73"/>
        <v>0</v>
      </c>
      <c r="H223" s="338">
        <f>IF(VLOOKUP($A223,'hk2016'!$A:$G,1)=$A223,VLOOKUP($A223,'hk2016'!$A:$G,6),0)</f>
        <v>0</v>
      </c>
      <c r="I223" s="338">
        <f>IF(VLOOKUP($A223,'hk2016'!$A:$G,1)=$A223,VLOOKUP($A223,'hk2016'!$A:$G,7),0)</f>
        <v>0</v>
      </c>
      <c r="J223" s="338">
        <f>IF(VLOOKUP($A223,'hk2016'!$A:$H,1)=$A223,VLOOKUP($A223,'hk2016'!$A:$H,8),0)</f>
        <v>0</v>
      </c>
      <c r="K223" s="340">
        <f t="shared" si="74"/>
        <v>0</v>
      </c>
    </row>
    <row r="224" spans="1:11" ht="11.25" outlineLevel="1" thickBot="1" x14ac:dyDescent="0.2">
      <c r="A224" s="321"/>
      <c r="B224" s="317"/>
      <c r="C224" s="317"/>
      <c r="H224" s="338"/>
      <c r="I224" s="338"/>
      <c r="J224" s="338"/>
      <c r="K224" s="340"/>
    </row>
    <row r="225" spans="1:12" ht="12.75" x14ac:dyDescent="0.2">
      <c r="A225" s="357" t="s">
        <v>2078</v>
      </c>
      <c r="B225" s="358"/>
      <c r="C225" s="359" t="s">
        <v>2686</v>
      </c>
      <c r="D225" s="330">
        <f t="shared" ref="D225:K225" si="75">SUM(D226:D231)</f>
        <v>0</v>
      </c>
      <c r="E225" s="330">
        <f t="shared" si="75"/>
        <v>0</v>
      </c>
      <c r="F225" s="330">
        <f t="shared" si="75"/>
        <v>0</v>
      </c>
      <c r="G225" s="345">
        <f t="shared" si="75"/>
        <v>0</v>
      </c>
      <c r="H225" s="330">
        <f t="shared" si="75"/>
        <v>0</v>
      </c>
      <c r="I225" s="330">
        <f t="shared" si="75"/>
        <v>0</v>
      </c>
      <c r="J225" s="330">
        <f t="shared" si="75"/>
        <v>0</v>
      </c>
      <c r="K225" s="346">
        <f t="shared" si="75"/>
        <v>0</v>
      </c>
      <c r="L225" s="347"/>
    </row>
    <row r="226" spans="1:12" ht="12.75" outlineLevel="1" x14ac:dyDescent="0.2">
      <c r="A226" s="321" t="str">
        <f t="shared" ref="A226:A231" si="76">LEFT(B226,3)</f>
        <v>421</v>
      </c>
      <c r="B226" s="317" t="s">
        <v>2687</v>
      </c>
      <c r="C226" s="317" t="s">
        <v>2688</v>
      </c>
      <c r="D226" s="338">
        <f>IF(VLOOKUP($A226,'hk2017'!$A:$G,1)=$A226,VLOOKUP($A226,'hk2017'!$A:$G,6),0)</f>
        <v>0</v>
      </c>
      <c r="E226" s="338">
        <f>IF(VLOOKUP($A226,'hk2017'!$A:$G,1)=$A226,VLOOKUP($A226,'hk2017'!$A:$G,7),0)</f>
        <v>0</v>
      </c>
      <c r="F226" s="338">
        <f>IF(VLOOKUP($A226,'hk2017'!$A:$H,1)=$A226,VLOOKUP($A226,'hk2017'!$A:$H,8),0)</f>
        <v>0</v>
      </c>
      <c r="G226" s="339">
        <f t="shared" ref="G226:G231" si="77">SUM(D226+E226-F226)</f>
        <v>0</v>
      </c>
      <c r="H226" s="338">
        <f>IF(VLOOKUP($A226,'hk2016'!$A:$G,1)=$A226,VLOOKUP($A226,'hk2016'!$A:$G,6),0)</f>
        <v>0</v>
      </c>
      <c r="I226" s="338">
        <f>IF(VLOOKUP($A226,'hk2016'!$A:$G,1)=$A226,VLOOKUP($A226,'hk2016'!$A:$G,7),0)</f>
        <v>0</v>
      </c>
      <c r="J226" s="338">
        <f>IF(VLOOKUP($A226,'hk2016'!$A:$H,1)=$A226,VLOOKUP($A226,'hk2016'!$A:$H,8),0)</f>
        <v>0</v>
      </c>
      <c r="K226" s="340">
        <f t="shared" ref="K226:K231" si="78">SUM(H226+I226-J226)</f>
        <v>0</v>
      </c>
      <c r="L226" s="347"/>
    </row>
    <row r="227" spans="1:12" ht="12.75" outlineLevel="1" x14ac:dyDescent="0.2">
      <c r="A227" s="321" t="str">
        <f t="shared" si="76"/>
        <v>422</v>
      </c>
      <c r="B227" s="317" t="s">
        <v>2689</v>
      </c>
      <c r="C227" s="317" t="s">
        <v>2690</v>
      </c>
      <c r="D227" s="338">
        <f>IF(VLOOKUP($A227,'hk2017'!$A:$G,1)=$A227,VLOOKUP($A227,'hk2017'!$A:$G,6),0)</f>
        <v>0</v>
      </c>
      <c r="E227" s="338">
        <f>IF(VLOOKUP($A227,'hk2017'!$A:$G,1)=$A227,VLOOKUP($A227,'hk2017'!$A:$G,7),0)</f>
        <v>0</v>
      </c>
      <c r="F227" s="338">
        <f>IF(VLOOKUP($A227,'hk2017'!$A:$H,1)=$A227,VLOOKUP($A227,'hk2017'!$A:$H,8),0)</f>
        <v>0</v>
      </c>
      <c r="G227" s="339">
        <f t="shared" si="77"/>
        <v>0</v>
      </c>
      <c r="H227" s="338">
        <f>IF(VLOOKUP($A227,'hk2016'!$A:$G,1)=$A227,VLOOKUP($A227,'hk2016'!$A:$G,6),0)</f>
        <v>0</v>
      </c>
      <c r="I227" s="338">
        <f>IF(VLOOKUP($A227,'hk2016'!$A:$G,1)=$A227,VLOOKUP($A227,'hk2016'!$A:$G,7),0)</f>
        <v>0</v>
      </c>
      <c r="J227" s="338">
        <f>IF(VLOOKUP($A227,'hk2016'!$A:$H,1)=$A227,VLOOKUP($A227,'hk2016'!$A:$H,8),0)</f>
        <v>0</v>
      </c>
      <c r="K227" s="340">
        <f t="shared" si="78"/>
        <v>0</v>
      </c>
      <c r="L227" s="347"/>
    </row>
    <row r="228" spans="1:12" ht="12.75" outlineLevel="1" x14ac:dyDescent="0.2">
      <c r="A228" s="321" t="str">
        <f t="shared" si="76"/>
        <v>423</v>
      </c>
      <c r="B228" s="317" t="s">
        <v>2691</v>
      </c>
      <c r="C228" s="317" t="s">
        <v>2692</v>
      </c>
      <c r="D228" s="338">
        <f>IF(VLOOKUP($A228,'hk2017'!$A:$G,1)=$A228,VLOOKUP($A228,'hk2017'!$A:$G,6),0)</f>
        <v>0</v>
      </c>
      <c r="E228" s="338">
        <f>IF(VLOOKUP($A228,'hk2017'!$A:$G,1)=$A228,VLOOKUP($A228,'hk2017'!$A:$G,7),0)</f>
        <v>0</v>
      </c>
      <c r="F228" s="338">
        <f>IF(VLOOKUP($A228,'hk2017'!$A:$H,1)=$A228,VLOOKUP($A228,'hk2017'!$A:$H,8),0)</f>
        <v>0</v>
      </c>
      <c r="G228" s="339">
        <f t="shared" si="77"/>
        <v>0</v>
      </c>
      <c r="H228" s="338">
        <f>IF(VLOOKUP($A228,'hk2016'!$A:$G,1)=$A228,VLOOKUP($A228,'hk2016'!$A:$G,6),0)</f>
        <v>0</v>
      </c>
      <c r="I228" s="338">
        <f>IF(VLOOKUP($A228,'hk2016'!$A:$G,1)=$A228,VLOOKUP($A228,'hk2016'!$A:$G,7),0)</f>
        <v>0</v>
      </c>
      <c r="J228" s="338">
        <f>IF(VLOOKUP($A228,'hk2016'!$A:$H,1)=$A228,VLOOKUP($A228,'hk2016'!$A:$H,8),0)</f>
        <v>0</v>
      </c>
      <c r="K228" s="340">
        <f t="shared" si="78"/>
        <v>0</v>
      </c>
      <c r="L228" s="347"/>
    </row>
    <row r="229" spans="1:12" ht="12.75" outlineLevel="1" x14ac:dyDescent="0.2">
      <c r="A229" s="321" t="str">
        <f t="shared" si="76"/>
        <v>427</v>
      </c>
      <c r="B229" s="317" t="s">
        <v>2693</v>
      </c>
      <c r="C229" s="317" t="s">
        <v>2694</v>
      </c>
      <c r="D229" s="338">
        <f>IF(VLOOKUP($A229,'hk2017'!$A:$G,1)=$A229,VLOOKUP($A229,'hk2017'!$A:$G,6),0)</f>
        <v>0</v>
      </c>
      <c r="E229" s="338">
        <f>IF(VLOOKUP($A229,'hk2017'!$A:$G,1)=$A229,VLOOKUP($A229,'hk2017'!$A:$G,7),0)</f>
        <v>0</v>
      </c>
      <c r="F229" s="338">
        <f>IF(VLOOKUP($A229,'hk2017'!$A:$H,1)=$A229,VLOOKUP($A229,'hk2017'!$A:$H,8),0)</f>
        <v>0</v>
      </c>
      <c r="G229" s="339">
        <f t="shared" si="77"/>
        <v>0</v>
      </c>
      <c r="H229" s="338">
        <f>IF(VLOOKUP($A229,'hk2016'!$A:$G,1)=$A229,VLOOKUP($A229,'hk2016'!$A:$G,6),0)</f>
        <v>0</v>
      </c>
      <c r="I229" s="338">
        <f>IF(VLOOKUP($A229,'hk2016'!$A:$G,1)=$A229,VLOOKUP($A229,'hk2016'!$A:$G,7),0)</f>
        <v>0</v>
      </c>
      <c r="J229" s="338">
        <f>IF(VLOOKUP($A229,'hk2016'!$A:$H,1)=$A229,VLOOKUP($A229,'hk2016'!$A:$H,8),0)</f>
        <v>0</v>
      </c>
      <c r="K229" s="340">
        <f t="shared" si="78"/>
        <v>0</v>
      </c>
      <c r="L229" s="347"/>
    </row>
    <row r="230" spans="1:12" ht="12.75" outlineLevel="1" x14ac:dyDescent="0.2">
      <c r="A230" s="321" t="str">
        <f t="shared" si="76"/>
        <v>428</v>
      </c>
      <c r="B230" s="317" t="s">
        <v>2695</v>
      </c>
      <c r="C230" s="317" t="s">
        <v>2696</v>
      </c>
      <c r="D230" s="338">
        <f>IF(VLOOKUP($A230,'hk2017'!$A:$G,1)=$A230,VLOOKUP($A230,'hk2017'!$A:$G,6),0)</f>
        <v>0</v>
      </c>
      <c r="E230" s="338">
        <f>IF(VLOOKUP($A230,'hk2017'!$A:$G,1)=$A230,VLOOKUP($A230,'hk2017'!$A:$G,7),0)</f>
        <v>0</v>
      </c>
      <c r="F230" s="338">
        <f>IF(VLOOKUP($A230,'hk2017'!$A:$H,1)=$A230,VLOOKUP($A230,'hk2017'!$A:$H,8),0)</f>
        <v>0</v>
      </c>
      <c r="G230" s="339">
        <f t="shared" si="77"/>
        <v>0</v>
      </c>
      <c r="H230" s="338">
        <f>IF(VLOOKUP($A230,'hk2016'!$A:$G,1)=$A230,VLOOKUP($A230,'hk2016'!$A:$G,6),0)</f>
        <v>0</v>
      </c>
      <c r="I230" s="338">
        <f>IF(VLOOKUP($A230,'hk2016'!$A:$G,1)=$A230,VLOOKUP($A230,'hk2016'!$A:$G,7),0)</f>
        <v>0</v>
      </c>
      <c r="J230" s="338">
        <f>IF(VLOOKUP($A230,'hk2016'!$A:$H,1)=$A230,VLOOKUP($A230,'hk2016'!$A:$H,8),0)</f>
        <v>0</v>
      </c>
      <c r="K230" s="340">
        <f t="shared" si="78"/>
        <v>0</v>
      </c>
      <c r="L230" s="347"/>
    </row>
    <row r="231" spans="1:12" ht="12.75" outlineLevel="1" x14ac:dyDescent="0.2">
      <c r="A231" s="321" t="str">
        <f t="shared" si="76"/>
        <v>429</v>
      </c>
      <c r="B231" s="317" t="s">
        <v>2697</v>
      </c>
      <c r="C231" s="317" t="s">
        <v>2698</v>
      </c>
      <c r="D231" s="338">
        <f>IF(VLOOKUP($A231,'hk2017'!$A:$G,1)=$A231,VLOOKUP($A231,'hk2017'!$A:$G,6),0)</f>
        <v>0</v>
      </c>
      <c r="E231" s="338">
        <f>IF(VLOOKUP($A231,'hk2017'!$A:$G,1)=$A231,VLOOKUP($A231,'hk2017'!$A:$G,7),0)</f>
        <v>0</v>
      </c>
      <c r="F231" s="338">
        <f>IF(VLOOKUP($A231,'hk2017'!$A:$H,1)=$A231,VLOOKUP($A231,'hk2017'!$A:$H,8),0)</f>
        <v>0</v>
      </c>
      <c r="G231" s="339">
        <f t="shared" si="77"/>
        <v>0</v>
      </c>
      <c r="H231" s="338">
        <f>IF(VLOOKUP($A231,'hk2016'!$A:$G,1)=$A231,VLOOKUP($A231,'hk2016'!$A:$G,6),0)</f>
        <v>0</v>
      </c>
      <c r="I231" s="338">
        <f>IF(VLOOKUP($A231,'hk2016'!$A:$G,1)=$A231,VLOOKUP($A231,'hk2016'!$A:$G,7),0)</f>
        <v>0</v>
      </c>
      <c r="J231" s="338">
        <f>IF(VLOOKUP($A231,'hk2016'!$A:$H,1)=$A231,VLOOKUP($A231,'hk2016'!$A:$H,8),0)</f>
        <v>0</v>
      </c>
      <c r="K231" s="340">
        <f t="shared" si="78"/>
        <v>0</v>
      </c>
      <c r="L231" s="347"/>
    </row>
    <row r="232" spans="1:12" ht="13.5" outlineLevel="1" thickBot="1" x14ac:dyDescent="0.25">
      <c r="A232" s="321"/>
      <c r="B232" s="317"/>
      <c r="C232" s="317"/>
      <c r="H232" s="338"/>
      <c r="I232" s="338"/>
      <c r="J232" s="338"/>
      <c r="K232" s="340"/>
      <c r="L232" s="347"/>
    </row>
    <row r="233" spans="1:12" ht="12.75" x14ac:dyDescent="0.2">
      <c r="A233" s="357" t="s">
        <v>1231</v>
      </c>
      <c r="B233" s="358"/>
      <c r="C233" s="359" t="s">
        <v>1902</v>
      </c>
      <c r="D233" s="330">
        <f t="shared" ref="D233:K233" si="79">SUM(D234)</f>
        <v>0</v>
      </c>
      <c r="E233" s="330">
        <f t="shared" si="79"/>
        <v>0</v>
      </c>
      <c r="F233" s="330">
        <f t="shared" si="79"/>
        <v>0</v>
      </c>
      <c r="G233" s="345">
        <f t="shared" si="79"/>
        <v>0</v>
      </c>
      <c r="H233" s="330">
        <f t="shared" si="79"/>
        <v>0</v>
      </c>
      <c r="I233" s="330">
        <f t="shared" si="79"/>
        <v>0</v>
      </c>
      <c r="J233" s="330">
        <f t="shared" si="79"/>
        <v>0</v>
      </c>
      <c r="K233" s="346">
        <f t="shared" si="79"/>
        <v>0</v>
      </c>
      <c r="L233" s="347"/>
    </row>
    <row r="234" spans="1:12" ht="12.75" outlineLevel="1" x14ac:dyDescent="0.2">
      <c r="A234" s="321" t="str">
        <f>LEFT(B234,3)</f>
        <v>431</v>
      </c>
      <c r="B234" s="317" t="s">
        <v>2699</v>
      </c>
      <c r="C234" s="317" t="s">
        <v>2700</v>
      </c>
      <c r="D234" s="338">
        <f>IF(VLOOKUP($A234,'hk2017'!$A:$G,1)=$A234,VLOOKUP($A234,'hk2017'!$A:$G,6),0)</f>
        <v>0</v>
      </c>
      <c r="E234" s="338">
        <f>IF(VLOOKUP($A234,'hk2017'!$A:$G,1)=$A234,VLOOKUP($A234,'hk2017'!$A:$G,7),0)</f>
        <v>0</v>
      </c>
      <c r="F234" s="338">
        <f>IF(VLOOKUP($A234,'hk2017'!$A:$H,1)=$A234,VLOOKUP($A234,'hk2017'!$A:$H,8),0)</f>
        <v>0</v>
      </c>
      <c r="G234" s="339">
        <f>SUM(D234+E234-F234)</f>
        <v>0</v>
      </c>
      <c r="H234" s="338">
        <f>IF(VLOOKUP($A234,'hk2016'!$A:$G,1)=$A234,VLOOKUP($A234,'hk2016'!$A:$G,6),0)</f>
        <v>0</v>
      </c>
      <c r="I234" s="338">
        <f>IF(VLOOKUP($A234,'hk2016'!$A:$G,1)=$A234,VLOOKUP($A234,'hk2016'!$A:$G,7),0)</f>
        <v>0</v>
      </c>
      <c r="J234" s="338">
        <f>IF(VLOOKUP($A234,'hk2016'!$A:$H,1)=$A234,VLOOKUP($A234,'hk2016'!$A:$H,8),0)</f>
        <v>0</v>
      </c>
      <c r="K234" s="340">
        <f>SUM(H234+I234-J234)</f>
        <v>0</v>
      </c>
      <c r="L234" s="347"/>
    </row>
    <row r="235" spans="1:12" ht="13.5" outlineLevel="1" thickBot="1" x14ac:dyDescent="0.25">
      <c r="A235" s="321"/>
      <c r="B235" s="317"/>
      <c r="C235" s="317"/>
      <c r="H235" s="338"/>
      <c r="I235" s="338"/>
      <c r="J235" s="338"/>
      <c r="K235" s="340"/>
      <c r="L235" s="347"/>
    </row>
    <row r="236" spans="1:12" ht="12.75" x14ac:dyDescent="0.2">
      <c r="A236" s="373" t="s">
        <v>2701</v>
      </c>
      <c r="B236" s="358"/>
      <c r="C236" s="358" t="s">
        <v>2702</v>
      </c>
      <c r="D236" s="330">
        <f t="shared" ref="D236:K236" si="80">SUM(D237)</f>
        <v>0</v>
      </c>
      <c r="E236" s="330">
        <f t="shared" si="80"/>
        <v>0</v>
      </c>
      <c r="F236" s="330">
        <f t="shared" si="80"/>
        <v>0</v>
      </c>
      <c r="G236" s="331">
        <f t="shared" si="80"/>
        <v>0</v>
      </c>
      <c r="H236" s="330">
        <f t="shared" si="80"/>
        <v>0</v>
      </c>
      <c r="I236" s="330">
        <f t="shared" si="80"/>
        <v>0</v>
      </c>
      <c r="J236" s="330">
        <f t="shared" si="80"/>
        <v>0</v>
      </c>
      <c r="K236" s="332">
        <f t="shared" si="80"/>
        <v>0</v>
      </c>
      <c r="L236" s="347"/>
    </row>
    <row r="237" spans="1:12" ht="13.5" outlineLevel="1" thickBot="1" x14ac:dyDescent="0.25">
      <c r="A237" s="374" t="s">
        <v>2701</v>
      </c>
      <c r="B237" s="317"/>
      <c r="C237" s="334" t="s">
        <v>2702</v>
      </c>
      <c r="D237" s="338">
        <f>IF(VLOOKUP($A237,'hk2017'!$A:$G,1)=$A237,VLOOKUP($A237,'hk2017'!$A:$G,6),0)</f>
        <v>0</v>
      </c>
      <c r="E237" s="338">
        <f>IF(VLOOKUP($A237,'hk2017'!$A:$G,1)=$A237,VLOOKUP($A237,'hk2017'!$A:$G,7),0)</f>
        <v>0</v>
      </c>
      <c r="F237" s="338">
        <f>IF(VLOOKUP($A237,'hk2017'!$A:$H,1)=$A237,VLOOKUP($A237,'hk2017'!$A:$H,8),0)</f>
        <v>0</v>
      </c>
      <c r="G237" s="339">
        <f>SUM(D237+E237-F237)</f>
        <v>0</v>
      </c>
      <c r="H237" s="338">
        <f>IF(VLOOKUP($A237,'hk2016'!$A:$G,1)=$A237,VLOOKUP($A237,'hk2016'!$A:$G,6),0)</f>
        <v>0</v>
      </c>
      <c r="I237" s="338">
        <f>IF(VLOOKUP($A237,'hk2016'!$A:$G,1)=$A237,VLOOKUP($A237,'hk2016'!$A:$G,7),0)</f>
        <v>0</v>
      </c>
      <c r="J237" s="338">
        <f>IF(VLOOKUP($A237,'hk2016'!$A:$H,1)=$A237,VLOOKUP($A237,'hk2016'!$A:$H,8),0)</f>
        <v>0</v>
      </c>
      <c r="K237" s="340">
        <f>SUM(H237+I237-J237)</f>
        <v>0</v>
      </c>
      <c r="L237" s="347"/>
    </row>
    <row r="238" spans="1:12" ht="12.75" x14ac:dyDescent="0.2">
      <c r="A238" s="357" t="s">
        <v>1233</v>
      </c>
      <c r="B238" s="358"/>
      <c r="C238" s="359" t="s">
        <v>2703</v>
      </c>
      <c r="D238" s="330">
        <f t="shared" ref="D238:K238" si="81">SUM(D239:D241)</f>
        <v>0</v>
      </c>
      <c r="E238" s="330">
        <f t="shared" si="81"/>
        <v>0</v>
      </c>
      <c r="F238" s="330">
        <f t="shared" si="81"/>
        <v>0</v>
      </c>
      <c r="G238" s="345">
        <f t="shared" si="81"/>
        <v>0</v>
      </c>
      <c r="H238" s="330">
        <f t="shared" si="81"/>
        <v>0</v>
      </c>
      <c r="I238" s="330">
        <f t="shared" si="81"/>
        <v>0</v>
      </c>
      <c r="J238" s="330">
        <f t="shared" si="81"/>
        <v>0</v>
      </c>
      <c r="K238" s="346">
        <f t="shared" si="81"/>
        <v>0</v>
      </c>
      <c r="L238" s="347"/>
    </row>
    <row r="239" spans="1:12" ht="12.75" outlineLevel="1" x14ac:dyDescent="0.2">
      <c r="A239" s="321" t="str">
        <f>LEFT(B239,3)</f>
        <v>451</v>
      </c>
      <c r="B239" s="317" t="s">
        <v>2704</v>
      </c>
      <c r="C239" s="317" t="s">
        <v>2705</v>
      </c>
      <c r="D239" s="338">
        <f>IF(VLOOKUP($A239,'hk2017'!$A:$G,1)=$A239,VLOOKUP($A239,'hk2017'!$A:$G,6),0)</f>
        <v>0</v>
      </c>
      <c r="E239" s="338">
        <f>IF(VLOOKUP($A239,'hk2017'!$A:$G,1)=$A239,VLOOKUP($A239,'hk2017'!$A:$G,7),0)</f>
        <v>0</v>
      </c>
      <c r="F239" s="338">
        <f>IF(VLOOKUP($A239,'hk2017'!$A:$H,1)=$A239,VLOOKUP($A239,'hk2017'!$A:$H,8),0)</f>
        <v>0</v>
      </c>
      <c r="G239" s="339">
        <f>SUM(D239+E239-F239)</f>
        <v>0</v>
      </c>
      <c r="H239" s="338">
        <f>IF(VLOOKUP($A239,'hk2016'!$A:$G,1)=$A239,VLOOKUP($A239,'hk2016'!$A:$G,6),0)</f>
        <v>0</v>
      </c>
      <c r="I239" s="338">
        <f>IF(VLOOKUP($A239,'hk2016'!$A:$G,1)=$A239,VLOOKUP($A239,'hk2016'!$A:$G,7),0)</f>
        <v>0</v>
      </c>
      <c r="J239" s="338">
        <f>IF(VLOOKUP($A239,'hk2016'!$A:$H,1)=$A239,VLOOKUP($A239,'hk2016'!$A:$H,8),0)</f>
        <v>0</v>
      </c>
      <c r="K239" s="340">
        <f>SUM(H239+I239-J239)</f>
        <v>0</v>
      </c>
      <c r="L239" s="347"/>
    </row>
    <row r="240" spans="1:12" ht="12.75" outlineLevel="1" x14ac:dyDescent="0.2">
      <c r="A240" s="374" t="s">
        <v>2706</v>
      </c>
      <c r="B240" s="317"/>
      <c r="C240" s="334" t="s">
        <v>2707</v>
      </c>
      <c r="D240" s="338">
        <f>IF(VLOOKUP($A240,'hk2017'!$A:$G,1)=$A240,VLOOKUP($A240,'hk2017'!$A:$G,6),0)</f>
        <v>0</v>
      </c>
      <c r="E240" s="338">
        <f>IF(VLOOKUP($A240,'hk2017'!$A:$G,1)=$A240,VLOOKUP($A240,'hk2017'!$A:$G,7),0)</f>
        <v>0</v>
      </c>
      <c r="F240" s="338">
        <f>IF(VLOOKUP($A240,'hk2017'!$A:$H,1)=$A240,VLOOKUP($A240,'hk2017'!$A:$H,8),0)</f>
        <v>0</v>
      </c>
      <c r="G240" s="339">
        <f>SUM(D240+E240-F240)</f>
        <v>0</v>
      </c>
      <c r="H240" s="338">
        <f>IF(VLOOKUP($A240,'hk2016'!$A:$G,1)=$A240,VLOOKUP($A240,'hk2016'!$A:$G,6),0)</f>
        <v>0</v>
      </c>
      <c r="I240" s="338">
        <f>IF(VLOOKUP($A240,'hk2016'!$A:$G,1)=$A240,VLOOKUP($A240,'hk2016'!$A:$G,7),0)</f>
        <v>0</v>
      </c>
      <c r="J240" s="338">
        <f>IF(VLOOKUP($A240,'hk2016'!$A:$H,1)=$A240,VLOOKUP($A240,'hk2016'!$A:$H,8),0)</f>
        <v>0</v>
      </c>
      <c r="K240" s="340">
        <f>SUM(H240+I240-J240)</f>
        <v>0</v>
      </c>
      <c r="L240" s="347"/>
    </row>
    <row r="241" spans="1:12" ht="12.75" outlineLevel="1" x14ac:dyDescent="0.2">
      <c r="A241" s="321" t="str">
        <f>LEFT(B241,3)</f>
        <v>459</v>
      </c>
      <c r="B241" s="317" t="s">
        <v>2708</v>
      </c>
      <c r="C241" s="317" t="s">
        <v>2709</v>
      </c>
      <c r="D241" s="338">
        <f>IF(VLOOKUP($A241,'hk2017'!$A:$G,1)=$A241,VLOOKUP($A241,'hk2017'!$A:$G,6),0)</f>
        <v>0</v>
      </c>
      <c r="E241" s="338">
        <f>IF(VLOOKUP($A241,'hk2017'!$A:$G,1)=$A241,VLOOKUP($A241,'hk2017'!$A:$G,7),0)</f>
        <v>0</v>
      </c>
      <c r="F241" s="338">
        <f>IF(VLOOKUP($A241,'hk2017'!$A:$H,1)=$A241,VLOOKUP($A241,'hk2017'!$A:$H,8),0)</f>
        <v>0</v>
      </c>
      <c r="G241" s="339">
        <f>SUM(D241+E241-F241)</f>
        <v>0</v>
      </c>
      <c r="H241" s="338">
        <f>IF(VLOOKUP($A241,'hk2016'!$A:$G,1)=$A241,VLOOKUP($A241,'hk2016'!$A:$G,6),0)</f>
        <v>0</v>
      </c>
      <c r="I241" s="338">
        <f>IF(VLOOKUP($A241,'hk2016'!$A:$G,1)=$A241,VLOOKUP($A241,'hk2016'!$A:$G,7),0)</f>
        <v>0</v>
      </c>
      <c r="J241" s="338">
        <f>IF(VLOOKUP($A241,'hk2016'!$A:$H,1)=$A241,VLOOKUP($A241,'hk2016'!$A:$H,8),0)</f>
        <v>0</v>
      </c>
      <c r="K241" s="340">
        <f>SUM(H241+I241-J241)</f>
        <v>0</v>
      </c>
      <c r="L241" s="347"/>
    </row>
    <row r="242" spans="1:12" ht="13.5" outlineLevel="1" thickBot="1" x14ac:dyDescent="0.25">
      <c r="A242" s="321"/>
      <c r="B242" s="317"/>
      <c r="C242" s="317"/>
      <c r="H242" s="338"/>
      <c r="I242" s="338"/>
      <c r="J242" s="338"/>
      <c r="K242" s="340"/>
      <c r="L242" s="347"/>
    </row>
    <row r="243" spans="1:12" ht="12.75" x14ac:dyDescent="0.2">
      <c r="A243" s="357" t="s">
        <v>1242</v>
      </c>
      <c r="B243" s="358"/>
      <c r="C243" s="359" t="s">
        <v>2710</v>
      </c>
      <c r="D243" s="330">
        <f t="shared" ref="D243:K243" si="82">SUM(D244)</f>
        <v>0</v>
      </c>
      <c r="E243" s="330">
        <f t="shared" si="82"/>
        <v>0</v>
      </c>
      <c r="F243" s="330">
        <f t="shared" si="82"/>
        <v>0</v>
      </c>
      <c r="G243" s="345">
        <f t="shared" si="82"/>
        <v>0</v>
      </c>
      <c r="H243" s="330">
        <f t="shared" si="82"/>
        <v>0</v>
      </c>
      <c r="I243" s="330">
        <f t="shared" si="82"/>
        <v>0</v>
      </c>
      <c r="J243" s="330">
        <f t="shared" si="82"/>
        <v>0</v>
      </c>
      <c r="K243" s="346">
        <f t="shared" si="82"/>
        <v>0</v>
      </c>
      <c r="L243" s="347"/>
    </row>
    <row r="244" spans="1:12" ht="12.75" outlineLevel="1" x14ac:dyDescent="0.2">
      <c r="A244" s="321" t="str">
        <f>LEFT(B244,3)</f>
        <v>461</v>
      </c>
      <c r="B244" s="317" t="s">
        <v>2711</v>
      </c>
      <c r="C244" s="317" t="s">
        <v>2710</v>
      </c>
      <c r="D244" s="338">
        <f>IF(VLOOKUP($A244,'hk2017'!$A:$G,1)=$A244,VLOOKUP($A244,'hk2017'!$A:$G,6),0)</f>
        <v>0</v>
      </c>
      <c r="E244" s="338">
        <f>IF(VLOOKUP($A244,'hk2017'!$A:$G,1)=$A244,VLOOKUP($A244,'hk2017'!$A:$G,7),0)</f>
        <v>0</v>
      </c>
      <c r="F244" s="338">
        <f>IF(VLOOKUP($A244,'hk2017'!$A:$H,1)=$A244,VLOOKUP($A244,'hk2017'!$A:$H,8),0)</f>
        <v>0</v>
      </c>
      <c r="G244" s="339">
        <f>SUM(D244+E244-F244)</f>
        <v>0</v>
      </c>
      <c r="H244" s="338">
        <f>IF(VLOOKUP($A244,'hk2016'!$A:$G,1)=$A244,VLOOKUP($A244,'hk2016'!$A:$G,6),0)</f>
        <v>0</v>
      </c>
      <c r="I244" s="338">
        <f>IF(VLOOKUP($A244,'hk2016'!$A:$G,1)=$A244,VLOOKUP($A244,'hk2016'!$A:$G,7),0)</f>
        <v>0</v>
      </c>
      <c r="J244" s="338">
        <f>IF(VLOOKUP($A244,'hk2016'!$A:$H,1)=$A244,VLOOKUP($A244,'hk2016'!$A:$H,8),0)</f>
        <v>0</v>
      </c>
      <c r="K244" s="340">
        <f>SUM(H244+I244-J244)</f>
        <v>0</v>
      </c>
      <c r="L244" s="347"/>
    </row>
    <row r="245" spans="1:12" ht="13.5" outlineLevel="1" thickBot="1" x14ac:dyDescent="0.25">
      <c r="A245" s="321"/>
      <c r="B245" s="317"/>
      <c r="C245" s="317"/>
      <c r="H245" s="338"/>
      <c r="I245" s="338"/>
      <c r="J245" s="338"/>
      <c r="K245" s="340"/>
      <c r="L245" s="347"/>
    </row>
    <row r="246" spans="1:12" ht="12.75" x14ac:dyDescent="0.2">
      <c r="A246" s="357" t="s">
        <v>1201</v>
      </c>
      <c r="B246" s="358"/>
      <c r="C246" s="359" t="s">
        <v>2712</v>
      </c>
      <c r="D246" s="330">
        <f t="shared" ref="D246:K246" si="83">SUM(D247:D254)</f>
        <v>0</v>
      </c>
      <c r="E246" s="330">
        <f t="shared" si="83"/>
        <v>0</v>
      </c>
      <c r="F246" s="330">
        <f t="shared" si="83"/>
        <v>0</v>
      </c>
      <c r="G246" s="345">
        <f t="shared" si="83"/>
        <v>0</v>
      </c>
      <c r="H246" s="330">
        <f t="shared" si="83"/>
        <v>0</v>
      </c>
      <c r="I246" s="330">
        <f t="shared" si="83"/>
        <v>0</v>
      </c>
      <c r="J246" s="330">
        <f t="shared" si="83"/>
        <v>0</v>
      </c>
      <c r="K246" s="346">
        <f t="shared" si="83"/>
        <v>0</v>
      </c>
      <c r="L246" s="347"/>
    </row>
    <row r="247" spans="1:12" ht="12.75" outlineLevel="1" x14ac:dyDescent="0.2">
      <c r="A247" s="321" t="str">
        <f t="shared" ref="A247:A254" si="84">LEFT(B247,3)</f>
        <v>471</v>
      </c>
      <c r="B247" s="317" t="s">
        <v>2713</v>
      </c>
      <c r="C247" s="317" t="s">
        <v>2714</v>
      </c>
      <c r="D247" s="338">
        <f>IF(VLOOKUP($A247,'hk2017'!$A:$G,1)=$A247,VLOOKUP($A247,'hk2017'!$A:$G,6),0)</f>
        <v>0</v>
      </c>
      <c r="E247" s="338">
        <f>IF(VLOOKUP($A247,'hk2017'!$A:$G,1)=$A247,VLOOKUP($A247,'hk2017'!$A:$G,7),0)</f>
        <v>0</v>
      </c>
      <c r="F247" s="338">
        <f>IF(VLOOKUP($A247,'hk2017'!$A:$H,1)=$A247,VLOOKUP($A247,'hk2017'!$A:$H,8),0)</f>
        <v>0</v>
      </c>
      <c r="G247" s="339">
        <f t="shared" ref="G247:G254" si="85">SUM(D247+E247-F247)</f>
        <v>0</v>
      </c>
      <c r="H247" s="338">
        <f>IF(VLOOKUP($A247,'hk2016'!$A:$G,1)=$A247,VLOOKUP($A247,'hk2016'!$A:$G,6),0)</f>
        <v>0</v>
      </c>
      <c r="I247" s="338">
        <f>IF(VLOOKUP($A247,'hk2016'!$A:$G,1)=$A247,VLOOKUP($A247,'hk2016'!$A:$G,7),0)</f>
        <v>0</v>
      </c>
      <c r="J247" s="338">
        <f>IF(VLOOKUP($A247,'hk2016'!$A:$H,1)=$A247,VLOOKUP($A247,'hk2016'!$A:$H,8),0)</f>
        <v>0</v>
      </c>
      <c r="K247" s="340">
        <f t="shared" ref="K247:K254" si="86">SUM(H247+I247-J247)</f>
        <v>0</v>
      </c>
      <c r="L247" s="347"/>
    </row>
    <row r="248" spans="1:12" ht="12.75" outlineLevel="1" x14ac:dyDescent="0.2">
      <c r="A248" s="321" t="str">
        <f t="shared" si="84"/>
        <v>472</v>
      </c>
      <c r="B248" s="317" t="s">
        <v>2715</v>
      </c>
      <c r="C248" s="317" t="s">
        <v>2716</v>
      </c>
      <c r="D248" s="338">
        <f>IF(VLOOKUP($A248,'hk2017'!$A:$G,1)=$A248,VLOOKUP($A248,'hk2017'!$A:$G,6),0)</f>
        <v>0</v>
      </c>
      <c r="E248" s="338">
        <f>IF(VLOOKUP($A248,'hk2017'!$A:$G,1)=$A248,VLOOKUP($A248,'hk2017'!$A:$G,7),0)</f>
        <v>0</v>
      </c>
      <c r="F248" s="338">
        <f>IF(VLOOKUP($A248,'hk2017'!$A:$H,1)=$A248,VLOOKUP($A248,'hk2017'!$A:$H,8),0)</f>
        <v>0</v>
      </c>
      <c r="G248" s="339">
        <f t="shared" si="85"/>
        <v>0</v>
      </c>
      <c r="H248" s="338">
        <f>IF(VLOOKUP($A248,'hk2016'!$A:$G,1)=$A248,VLOOKUP($A248,'hk2016'!$A:$G,6),0)</f>
        <v>0</v>
      </c>
      <c r="I248" s="338">
        <f>IF(VLOOKUP($A248,'hk2016'!$A:$G,1)=$A248,VLOOKUP($A248,'hk2016'!$A:$G,7),0)</f>
        <v>0</v>
      </c>
      <c r="J248" s="338">
        <f>IF(VLOOKUP($A248,'hk2016'!$A:$H,1)=$A248,VLOOKUP($A248,'hk2016'!$A:$H,8),0)</f>
        <v>0</v>
      </c>
      <c r="K248" s="340">
        <f t="shared" si="86"/>
        <v>0</v>
      </c>
      <c r="L248" s="347"/>
    </row>
    <row r="249" spans="1:12" ht="12.75" outlineLevel="1" x14ac:dyDescent="0.2">
      <c r="A249" s="321" t="str">
        <f t="shared" si="84"/>
        <v>473</v>
      </c>
      <c r="B249" s="317" t="s">
        <v>2717</v>
      </c>
      <c r="C249" s="317" t="s">
        <v>2718</v>
      </c>
      <c r="D249" s="338">
        <f>IF(VLOOKUP($A249,'hk2017'!$A:$G,1)=$A249,VLOOKUP($A249,'hk2017'!$A:$G,6),0)</f>
        <v>0</v>
      </c>
      <c r="E249" s="338">
        <f>IF(VLOOKUP($A249,'hk2017'!$A:$G,1)=$A249,VLOOKUP($A249,'hk2017'!$A:$G,7),0)</f>
        <v>0</v>
      </c>
      <c r="F249" s="338">
        <f>IF(VLOOKUP($A249,'hk2017'!$A:$H,1)=$A249,VLOOKUP($A249,'hk2017'!$A:$H,8),0)</f>
        <v>0</v>
      </c>
      <c r="G249" s="339">
        <f t="shared" si="85"/>
        <v>0</v>
      </c>
      <c r="H249" s="338">
        <f>IF(VLOOKUP($A249,'hk2016'!$A:$G,1)=$A249,VLOOKUP($A249,'hk2016'!$A:$G,6),0)</f>
        <v>0</v>
      </c>
      <c r="I249" s="338">
        <f>IF(VLOOKUP($A249,'hk2016'!$A:$G,1)=$A249,VLOOKUP($A249,'hk2016'!$A:$G,7),0)</f>
        <v>0</v>
      </c>
      <c r="J249" s="338">
        <f>IF(VLOOKUP($A249,'hk2016'!$A:$H,1)=$A249,VLOOKUP($A249,'hk2016'!$A:$H,8),0)</f>
        <v>0</v>
      </c>
      <c r="K249" s="340">
        <f t="shared" si="86"/>
        <v>0</v>
      </c>
      <c r="L249" s="347"/>
    </row>
    <row r="250" spans="1:12" ht="12.75" outlineLevel="1" x14ac:dyDescent="0.2">
      <c r="A250" s="321" t="str">
        <f t="shared" si="84"/>
        <v>474</v>
      </c>
      <c r="B250" s="317" t="s">
        <v>2719</v>
      </c>
      <c r="C250" s="317" t="s">
        <v>2720</v>
      </c>
      <c r="D250" s="338">
        <f>IF(VLOOKUP($A250,'hk2017'!$A:$G,1)=$A250,VLOOKUP($A250,'hk2017'!$A:$G,6),0)</f>
        <v>0</v>
      </c>
      <c r="E250" s="338">
        <f>IF(VLOOKUP($A250,'hk2017'!$A:$G,1)=$A250,VLOOKUP($A250,'hk2017'!$A:$G,7),0)</f>
        <v>0</v>
      </c>
      <c r="F250" s="338">
        <f>IF(VLOOKUP($A250,'hk2017'!$A:$H,1)=$A250,VLOOKUP($A250,'hk2017'!$A:$H,8),0)</f>
        <v>0</v>
      </c>
      <c r="G250" s="339">
        <f t="shared" si="85"/>
        <v>0</v>
      </c>
      <c r="H250" s="338">
        <f>IF(VLOOKUP($A250,'hk2016'!$A:$G,1)=$A250,VLOOKUP($A250,'hk2016'!$A:$G,6),0)</f>
        <v>0</v>
      </c>
      <c r="I250" s="338">
        <f>IF(VLOOKUP($A250,'hk2016'!$A:$G,1)=$A250,VLOOKUP($A250,'hk2016'!$A:$G,7),0)</f>
        <v>0</v>
      </c>
      <c r="J250" s="338">
        <f>IF(VLOOKUP($A250,'hk2016'!$A:$H,1)=$A250,VLOOKUP($A250,'hk2016'!$A:$H,8),0)</f>
        <v>0</v>
      </c>
      <c r="K250" s="340">
        <f t="shared" si="86"/>
        <v>0</v>
      </c>
      <c r="L250" s="347"/>
    </row>
    <row r="251" spans="1:12" ht="12.75" outlineLevel="1" x14ac:dyDescent="0.2">
      <c r="A251" s="321" t="str">
        <f t="shared" si="84"/>
        <v>475</v>
      </c>
      <c r="B251" s="317" t="s">
        <v>2721</v>
      </c>
      <c r="C251" s="317" t="s">
        <v>2722</v>
      </c>
      <c r="D251" s="338">
        <f>IF(VLOOKUP($A251,'hk2017'!$A:$G,1)=$A251,VLOOKUP($A251,'hk2017'!$A:$G,6),0)</f>
        <v>0</v>
      </c>
      <c r="E251" s="338">
        <f>IF(VLOOKUP($A251,'hk2017'!$A:$G,1)=$A251,VLOOKUP($A251,'hk2017'!$A:$G,7),0)</f>
        <v>0</v>
      </c>
      <c r="F251" s="338">
        <f>IF(VLOOKUP($A251,'hk2017'!$A:$H,1)=$A251,VLOOKUP($A251,'hk2017'!$A:$H,8),0)</f>
        <v>0</v>
      </c>
      <c r="G251" s="339">
        <f t="shared" si="85"/>
        <v>0</v>
      </c>
      <c r="H251" s="338">
        <f>IF(VLOOKUP($A251,'hk2016'!$A:$G,1)=$A251,VLOOKUP($A251,'hk2016'!$A:$G,6),0)</f>
        <v>0</v>
      </c>
      <c r="I251" s="338">
        <f>IF(VLOOKUP($A251,'hk2016'!$A:$G,1)=$A251,VLOOKUP($A251,'hk2016'!$A:$G,7),0)</f>
        <v>0</v>
      </c>
      <c r="J251" s="338">
        <f>IF(VLOOKUP($A251,'hk2016'!$A:$H,1)=$A251,VLOOKUP($A251,'hk2016'!$A:$H,8),0)</f>
        <v>0</v>
      </c>
      <c r="K251" s="340">
        <f t="shared" si="86"/>
        <v>0</v>
      </c>
      <c r="L251" s="347"/>
    </row>
    <row r="252" spans="1:12" ht="12.75" outlineLevel="1" x14ac:dyDescent="0.2">
      <c r="A252" s="321" t="str">
        <f t="shared" si="84"/>
        <v>476</v>
      </c>
      <c r="B252" s="317" t="s">
        <v>2723</v>
      </c>
      <c r="C252" s="317" t="s">
        <v>2724</v>
      </c>
      <c r="D252" s="338">
        <f>IF(VLOOKUP($A252,'hk2017'!$A:$G,1)=$A252,VLOOKUP($A252,'hk2017'!$A:$G,6),0)</f>
        <v>0</v>
      </c>
      <c r="E252" s="338">
        <f>IF(VLOOKUP($A252,'hk2017'!$A:$G,1)=$A252,VLOOKUP($A252,'hk2017'!$A:$G,7),0)</f>
        <v>0</v>
      </c>
      <c r="F252" s="338">
        <f>IF(VLOOKUP($A252,'hk2017'!$A:$H,1)=$A252,VLOOKUP($A252,'hk2017'!$A:$H,8),0)</f>
        <v>0</v>
      </c>
      <c r="G252" s="339">
        <f t="shared" si="85"/>
        <v>0</v>
      </c>
      <c r="H252" s="338">
        <f>IF(VLOOKUP($A252,'hk2016'!$A:$G,1)=$A252,VLOOKUP($A252,'hk2016'!$A:$G,6),0)</f>
        <v>0</v>
      </c>
      <c r="I252" s="338">
        <f>IF(VLOOKUP($A252,'hk2016'!$A:$G,1)=$A252,VLOOKUP($A252,'hk2016'!$A:$G,7),0)</f>
        <v>0</v>
      </c>
      <c r="J252" s="338">
        <f>IF(VLOOKUP($A252,'hk2016'!$A:$H,1)=$A252,VLOOKUP($A252,'hk2016'!$A:$H,8),0)</f>
        <v>0</v>
      </c>
      <c r="K252" s="340">
        <f t="shared" si="86"/>
        <v>0</v>
      </c>
      <c r="L252" s="347"/>
    </row>
    <row r="253" spans="1:12" ht="12.75" outlineLevel="1" x14ac:dyDescent="0.2">
      <c r="A253" s="321" t="str">
        <f t="shared" si="84"/>
        <v>478</v>
      </c>
      <c r="B253" s="317" t="s">
        <v>2725</v>
      </c>
      <c r="C253" s="317" t="s">
        <v>2726</v>
      </c>
      <c r="D253" s="338">
        <f>IF(VLOOKUP($A253,'hk2017'!$A:$G,1)=$A253,VLOOKUP($A253,'hk2017'!$A:$G,6),0)</f>
        <v>0</v>
      </c>
      <c r="E253" s="338">
        <f>IF(VLOOKUP($A253,'hk2017'!$A:$G,1)=$A253,VLOOKUP($A253,'hk2017'!$A:$G,7),0)</f>
        <v>0</v>
      </c>
      <c r="F253" s="338">
        <f>IF(VLOOKUP($A253,'hk2017'!$A:$H,1)=$A253,VLOOKUP($A253,'hk2017'!$A:$H,8),0)</f>
        <v>0</v>
      </c>
      <c r="G253" s="339">
        <f t="shared" si="85"/>
        <v>0</v>
      </c>
      <c r="H253" s="338">
        <f>IF(VLOOKUP($A253,'hk2016'!$A:$G,1)=$A253,VLOOKUP($A253,'hk2016'!$A:$G,6),0)</f>
        <v>0</v>
      </c>
      <c r="I253" s="338">
        <f>IF(VLOOKUP($A253,'hk2016'!$A:$G,1)=$A253,VLOOKUP($A253,'hk2016'!$A:$G,7),0)</f>
        <v>0</v>
      </c>
      <c r="J253" s="338">
        <f>IF(VLOOKUP($A253,'hk2016'!$A:$H,1)=$A253,VLOOKUP($A253,'hk2016'!$A:$H,8),0)</f>
        <v>0</v>
      </c>
      <c r="K253" s="340">
        <f t="shared" si="86"/>
        <v>0</v>
      </c>
      <c r="L253" s="347"/>
    </row>
    <row r="254" spans="1:12" ht="12.75" outlineLevel="1" x14ac:dyDescent="0.2">
      <c r="A254" s="321" t="str">
        <f t="shared" si="84"/>
        <v>479</v>
      </c>
      <c r="B254" s="317" t="s">
        <v>2727</v>
      </c>
      <c r="C254" s="317" t="s">
        <v>2728</v>
      </c>
      <c r="D254" s="338">
        <f>IF(VLOOKUP($A254,'hk2017'!$A:$G,1)=$A254,VLOOKUP($A254,'hk2017'!$A:$G,6),0)</f>
        <v>0</v>
      </c>
      <c r="E254" s="338">
        <f>IF(VLOOKUP($A254,'hk2017'!$A:$G,1)=$A254,VLOOKUP($A254,'hk2017'!$A:$G,7),0)</f>
        <v>0</v>
      </c>
      <c r="F254" s="338">
        <f>IF(VLOOKUP($A254,'hk2017'!$A:$H,1)=$A254,VLOOKUP($A254,'hk2017'!$A:$H,8),0)</f>
        <v>0</v>
      </c>
      <c r="G254" s="339">
        <f t="shared" si="85"/>
        <v>0</v>
      </c>
      <c r="H254" s="338">
        <f>IF(VLOOKUP($A254,'hk2016'!$A:$G,1)=$A254,VLOOKUP($A254,'hk2016'!$A:$G,6),0)</f>
        <v>0</v>
      </c>
      <c r="I254" s="338">
        <f>IF(VLOOKUP($A254,'hk2016'!$A:$G,1)=$A254,VLOOKUP($A254,'hk2016'!$A:$G,7),0)</f>
        <v>0</v>
      </c>
      <c r="J254" s="338">
        <f>IF(VLOOKUP($A254,'hk2016'!$A:$H,1)=$A254,VLOOKUP($A254,'hk2016'!$A:$H,8),0)</f>
        <v>0</v>
      </c>
      <c r="K254" s="340">
        <f t="shared" si="86"/>
        <v>0</v>
      </c>
      <c r="L254" s="347"/>
    </row>
    <row r="255" spans="1:12" ht="13.5" outlineLevel="1" thickBot="1" x14ac:dyDescent="0.25">
      <c r="A255" s="321"/>
      <c r="B255" s="317"/>
      <c r="C255" s="317"/>
      <c r="H255" s="338"/>
      <c r="I255" s="338"/>
      <c r="J255" s="338"/>
      <c r="K255" s="340"/>
      <c r="L255" s="347"/>
    </row>
    <row r="256" spans="1:12" ht="12.75" x14ac:dyDescent="0.2">
      <c r="A256" s="357" t="s">
        <v>1202</v>
      </c>
      <c r="B256" s="358"/>
      <c r="C256" s="359" t="s">
        <v>2729</v>
      </c>
      <c r="D256" s="330">
        <f t="shared" ref="D256:K256" si="87">SUM(D257)</f>
        <v>0</v>
      </c>
      <c r="E256" s="330">
        <f t="shared" si="87"/>
        <v>0</v>
      </c>
      <c r="F256" s="330">
        <f t="shared" si="87"/>
        <v>0</v>
      </c>
      <c r="G256" s="345">
        <f t="shared" si="87"/>
        <v>0</v>
      </c>
      <c r="H256" s="330">
        <f t="shared" si="87"/>
        <v>0</v>
      </c>
      <c r="I256" s="330">
        <f t="shared" si="87"/>
        <v>0</v>
      </c>
      <c r="J256" s="330">
        <f t="shared" si="87"/>
        <v>0</v>
      </c>
      <c r="K256" s="346">
        <f t="shared" si="87"/>
        <v>0</v>
      </c>
      <c r="L256" s="347"/>
    </row>
    <row r="257" spans="1:12" ht="12.75" outlineLevel="1" x14ac:dyDescent="0.2">
      <c r="A257" s="321" t="str">
        <f>LEFT(B257,3)</f>
        <v>481</v>
      </c>
      <c r="B257" s="317" t="s">
        <v>2730</v>
      </c>
      <c r="C257" s="317" t="s">
        <v>2731</v>
      </c>
      <c r="D257" s="338">
        <f>IF(VLOOKUP($A257,'hk2017'!$A:$G,1)=$A257,VLOOKUP($A257,'hk2017'!$A:$G,6),0)</f>
        <v>0</v>
      </c>
      <c r="E257" s="338">
        <f>IF(VLOOKUP($A257,'hk2017'!$A:$G,1)=$A257,VLOOKUP($A257,'hk2017'!$A:$G,7),0)</f>
        <v>0</v>
      </c>
      <c r="F257" s="338">
        <f>IF(VLOOKUP($A257,'hk2017'!$A:$H,1)=$A257,VLOOKUP($A257,'hk2017'!$A:$H,8),0)</f>
        <v>0</v>
      </c>
      <c r="G257" s="339">
        <f>SUM(D257+E257-F257)</f>
        <v>0</v>
      </c>
      <c r="H257" s="338">
        <f>IF(VLOOKUP($A257,'hk2016'!$A:$G,1)=$A257,VLOOKUP($A257,'hk2016'!$A:$G,6),0)</f>
        <v>0</v>
      </c>
      <c r="I257" s="338">
        <f>IF(VLOOKUP($A257,'hk2016'!$A:$G,1)=$A257,VLOOKUP($A257,'hk2016'!$A:$G,7),0)</f>
        <v>0</v>
      </c>
      <c r="J257" s="338">
        <f>IF(VLOOKUP($A257,'hk2016'!$A:$H,1)=$A257,VLOOKUP($A257,'hk2016'!$A:$H,8),0)</f>
        <v>0</v>
      </c>
      <c r="K257" s="340">
        <f>SUM(H257+I257-J257)</f>
        <v>0</v>
      </c>
      <c r="L257" s="347"/>
    </row>
    <row r="258" spans="1:12" ht="13.5" outlineLevel="1" thickBot="1" x14ac:dyDescent="0.25">
      <c r="A258" s="321"/>
      <c r="B258" s="317"/>
      <c r="C258" s="317"/>
      <c r="H258" s="338"/>
      <c r="I258" s="338"/>
      <c r="J258" s="338"/>
      <c r="K258" s="340"/>
      <c r="L258" s="347"/>
    </row>
    <row r="259" spans="1:12" ht="12.75" x14ac:dyDescent="0.2">
      <c r="A259" s="357" t="s">
        <v>1209</v>
      </c>
      <c r="B259" s="358"/>
      <c r="C259" s="359" t="s">
        <v>2732</v>
      </c>
      <c r="D259" s="330">
        <f t="shared" ref="D259:K259" si="88">SUM(D260)</f>
        <v>0</v>
      </c>
      <c r="E259" s="330">
        <f t="shared" si="88"/>
        <v>0</v>
      </c>
      <c r="F259" s="330">
        <f t="shared" si="88"/>
        <v>0</v>
      </c>
      <c r="G259" s="345">
        <f t="shared" si="88"/>
        <v>0</v>
      </c>
      <c r="H259" s="330">
        <f t="shared" si="88"/>
        <v>0</v>
      </c>
      <c r="I259" s="330">
        <f t="shared" si="88"/>
        <v>0</v>
      </c>
      <c r="J259" s="330">
        <f t="shared" si="88"/>
        <v>0</v>
      </c>
      <c r="K259" s="346">
        <f t="shared" si="88"/>
        <v>0</v>
      </c>
      <c r="L259" s="347"/>
    </row>
    <row r="260" spans="1:12" ht="12.75" outlineLevel="1" x14ac:dyDescent="0.2">
      <c r="A260" s="321" t="str">
        <f>LEFT(B260,3)</f>
        <v>491</v>
      </c>
      <c r="B260" s="317" t="s">
        <v>2733</v>
      </c>
      <c r="C260" s="317" t="s">
        <v>2734</v>
      </c>
      <c r="D260" s="338">
        <f>IF(VLOOKUP($A260,'hk2017'!$A:$G,1)=$A260,VLOOKUP($A260,'hk2017'!$A:$G,6),0)</f>
        <v>0</v>
      </c>
      <c r="E260" s="338">
        <f>IF(VLOOKUP($A260,'hk2017'!$A:$G,1)=$A260,VLOOKUP($A260,'hk2017'!$A:$G,7),0)</f>
        <v>0</v>
      </c>
      <c r="F260" s="338">
        <f>IF(VLOOKUP($A260,'hk2017'!$A:$H,1)=$A260,VLOOKUP($A260,'hk2017'!$A:$H,8),0)</f>
        <v>0</v>
      </c>
      <c r="G260" s="339">
        <f>SUM(D260+E260-F260)</f>
        <v>0</v>
      </c>
      <c r="H260" s="338">
        <f>IF(VLOOKUP($A260,'hk2016'!$A:$G,1)=$A260,VLOOKUP($A260,'hk2016'!$A:$G,6),0)</f>
        <v>0</v>
      </c>
      <c r="I260" s="338">
        <f>IF(VLOOKUP($A260,'hk2016'!$A:$G,1)=$A260,VLOOKUP($A260,'hk2016'!$A:$G,7),0)</f>
        <v>0</v>
      </c>
      <c r="J260" s="338">
        <f>IF(VLOOKUP($A260,'hk2016'!$A:$H,1)=$A260,VLOOKUP($A260,'hk2016'!$A:$H,8),0)</f>
        <v>0</v>
      </c>
      <c r="K260" s="340">
        <f>SUM(H260+I260-J260)</f>
        <v>0</v>
      </c>
      <c r="L260" s="347"/>
    </row>
    <row r="261" spans="1:12" ht="13.5" outlineLevel="1" thickBot="1" x14ac:dyDescent="0.25">
      <c r="A261" s="321"/>
      <c r="B261" s="317"/>
      <c r="C261" s="317"/>
      <c r="H261" s="338"/>
      <c r="I261" s="338"/>
      <c r="J261" s="338"/>
      <c r="K261" s="340"/>
      <c r="L261" s="347"/>
    </row>
    <row r="262" spans="1:12" ht="12" thickBot="1" x14ac:dyDescent="0.25">
      <c r="A262" s="322" t="s">
        <v>2735</v>
      </c>
      <c r="B262" s="317"/>
      <c r="C262" s="323" t="s">
        <v>37</v>
      </c>
      <c r="D262" s="354">
        <f t="shared" ref="D262:K262" si="89">SUM(D263+D271+D278+D289+D295+D306+D315+D327+D331+D339)</f>
        <v>0</v>
      </c>
      <c r="E262" s="354">
        <f t="shared" si="89"/>
        <v>0</v>
      </c>
      <c r="F262" s="354">
        <f t="shared" si="89"/>
        <v>0</v>
      </c>
      <c r="G262" s="371">
        <f t="shared" si="89"/>
        <v>0</v>
      </c>
      <c r="H262" s="354">
        <f t="shared" si="89"/>
        <v>0</v>
      </c>
      <c r="I262" s="354">
        <f t="shared" si="89"/>
        <v>0</v>
      </c>
      <c r="J262" s="354">
        <f t="shared" si="89"/>
        <v>0</v>
      </c>
      <c r="K262" s="372">
        <f t="shared" si="89"/>
        <v>0</v>
      </c>
    </row>
    <row r="263" spans="1:12" x14ac:dyDescent="0.15">
      <c r="A263" s="357" t="s">
        <v>1224</v>
      </c>
      <c r="B263" s="358"/>
      <c r="C263" s="359" t="s">
        <v>2736</v>
      </c>
      <c r="D263" s="330">
        <f>SUM(D264:D270)</f>
        <v>0</v>
      </c>
      <c r="E263" s="330">
        <f t="shared" ref="E263:K263" si="90">SUM(E264:E270)</f>
        <v>0</v>
      </c>
      <c r="F263" s="330">
        <f t="shared" si="90"/>
        <v>0</v>
      </c>
      <c r="G263" s="331">
        <f>SUM(G264:G270)</f>
        <v>0</v>
      </c>
      <c r="H263" s="330">
        <f t="shared" si="90"/>
        <v>0</v>
      </c>
      <c r="I263" s="330">
        <f t="shared" si="90"/>
        <v>0</v>
      </c>
      <c r="J263" s="330">
        <f t="shared" si="90"/>
        <v>0</v>
      </c>
      <c r="K263" s="332">
        <f t="shared" si="90"/>
        <v>0</v>
      </c>
    </row>
    <row r="264" spans="1:12" outlineLevel="1" x14ac:dyDescent="0.15">
      <c r="A264" s="321" t="s">
        <v>805</v>
      </c>
      <c r="C264" s="334" t="s">
        <v>2736</v>
      </c>
      <c r="D264" s="338">
        <f>IF(VLOOKUP($A264,'hk2017'!$A:$G,1)=$A264,VLOOKUP($A264,'hk2017'!$A:$G,6),0)</f>
        <v>0</v>
      </c>
      <c r="E264" s="338">
        <f>IF(VLOOKUP($A264,'hk2017'!$A:$G,1)=$A264,VLOOKUP($A264,'hk2017'!$A:$G,7),0)</f>
        <v>0</v>
      </c>
      <c r="F264" s="338">
        <f>IF(VLOOKUP($A264,'hk2017'!$A:$H,1)=$A264,VLOOKUP($A264,'hk2017'!$A:$H,8),0)</f>
        <v>0</v>
      </c>
      <c r="G264" s="339">
        <f t="shared" ref="G264:G270" si="91">SUM(D264+E264-F264)</f>
        <v>0</v>
      </c>
      <c r="H264" s="338">
        <f>IF(VLOOKUP($A264,'hk2016'!$A:$G,1)=$A264,VLOOKUP($A264,'hk2016'!$A:$G,6),0)</f>
        <v>0</v>
      </c>
      <c r="I264" s="338">
        <f>IF(VLOOKUP($A264,'hk2016'!$A:$G,1)=$A264,VLOOKUP($A264,'hk2016'!$A:$G,7),0)</f>
        <v>0</v>
      </c>
      <c r="J264" s="338">
        <f>IF(VLOOKUP($A264,'hk2016'!$A:$H,1)=$A264,VLOOKUP($A264,'hk2016'!$A:$H,8),0)</f>
        <v>0</v>
      </c>
      <c r="K264" s="340">
        <f t="shared" ref="K264:K270" si="92">SUM(H264+I264-J264)</f>
        <v>0</v>
      </c>
    </row>
    <row r="265" spans="1:12" outlineLevel="1" x14ac:dyDescent="0.15">
      <c r="A265" s="321" t="str">
        <f>LEFT(B265,3)</f>
        <v>501</v>
      </c>
      <c r="B265" s="317" t="s">
        <v>2737</v>
      </c>
      <c r="C265" s="317" t="s">
        <v>2738</v>
      </c>
      <c r="D265" s="338">
        <f>IF(VLOOKUP($A265,'hk2017'!$A:$G,1)=$A265,VLOOKUP($A265,'hk2017'!$A:$G,6),0)</f>
        <v>0</v>
      </c>
      <c r="E265" s="338">
        <f>IF(VLOOKUP($A265,'hk2017'!$A:$G,1)=$A265,VLOOKUP($A265,'hk2017'!$A:$G,7),0)</f>
        <v>0</v>
      </c>
      <c r="F265" s="338">
        <f>IF(VLOOKUP($A265,'hk2017'!$A:$H,1)=$A265,VLOOKUP($A265,'hk2017'!$A:$H,8),0)</f>
        <v>0</v>
      </c>
      <c r="G265" s="339">
        <f t="shared" si="91"/>
        <v>0</v>
      </c>
      <c r="H265" s="338">
        <f>IF(VLOOKUP($A265,'hk2016'!$A:$G,1)=$A265,VLOOKUP($A265,'hk2016'!$A:$G,6),0)</f>
        <v>0</v>
      </c>
      <c r="I265" s="338">
        <f>IF(VLOOKUP($A265,'hk2016'!$A:$G,1)=$A265,VLOOKUP($A265,'hk2016'!$A:$G,7),0)</f>
        <v>0</v>
      </c>
      <c r="J265" s="338">
        <f>IF(VLOOKUP($A265,'hk2016'!$A:$H,1)=$A265,VLOOKUP($A265,'hk2016'!$A:$H,8),0)</f>
        <v>0</v>
      </c>
      <c r="K265" s="340">
        <f t="shared" si="92"/>
        <v>0</v>
      </c>
    </row>
    <row r="266" spans="1:12" outlineLevel="1" x14ac:dyDescent="0.15">
      <c r="A266" s="321" t="str">
        <f>LEFT(B266,3)</f>
        <v>502</v>
      </c>
      <c r="B266" s="317" t="s">
        <v>2739</v>
      </c>
      <c r="C266" s="317" t="s">
        <v>2740</v>
      </c>
      <c r="D266" s="338">
        <f>IF(VLOOKUP($A266,'hk2017'!$A:$G,1)=$A266,VLOOKUP($A266,'hk2017'!$A:$G,6),0)</f>
        <v>0</v>
      </c>
      <c r="E266" s="338">
        <f>IF(VLOOKUP($A266,'hk2017'!$A:$G,1)=$A266,VLOOKUP($A266,'hk2017'!$A:$G,7),0)</f>
        <v>0</v>
      </c>
      <c r="F266" s="338">
        <f>IF(VLOOKUP($A266,'hk2017'!$A:$H,1)=$A266,VLOOKUP($A266,'hk2017'!$A:$H,8),0)</f>
        <v>0</v>
      </c>
      <c r="G266" s="339">
        <f t="shared" si="91"/>
        <v>0</v>
      </c>
      <c r="H266" s="338">
        <f>IF(VLOOKUP($A266,'hk2016'!$A:$G,1)=$A266,VLOOKUP($A266,'hk2016'!$A:$G,6),0)</f>
        <v>0</v>
      </c>
      <c r="I266" s="338">
        <f>IF(VLOOKUP($A266,'hk2016'!$A:$G,1)=$A266,VLOOKUP($A266,'hk2016'!$A:$G,7),0)</f>
        <v>0</v>
      </c>
      <c r="J266" s="338">
        <f>IF(VLOOKUP($A266,'hk2016'!$A:$H,1)=$A266,VLOOKUP($A266,'hk2016'!$A:$H,8),0)</f>
        <v>0</v>
      </c>
      <c r="K266" s="340">
        <f t="shared" si="92"/>
        <v>0</v>
      </c>
    </row>
    <row r="267" spans="1:12" outlineLevel="1" x14ac:dyDescent="0.15">
      <c r="A267" s="321" t="str">
        <f>LEFT(B267,3)</f>
        <v>503</v>
      </c>
      <c r="B267" s="317" t="s">
        <v>2741</v>
      </c>
      <c r="C267" s="317" t="s">
        <v>2742</v>
      </c>
      <c r="D267" s="338">
        <f>IF(VLOOKUP($A267,'hk2017'!$A:$G,1)=$A267,VLOOKUP($A267,'hk2017'!$A:$G,6),0)</f>
        <v>0</v>
      </c>
      <c r="E267" s="338">
        <f>IF(VLOOKUP($A267,'hk2017'!$A:$G,1)=$A267,VLOOKUP($A267,'hk2017'!$A:$G,7),0)</f>
        <v>0</v>
      </c>
      <c r="F267" s="338">
        <f>IF(VLOOKUP($A267,'hk2017'!$A:$H,1)=$A267,VLOOKUP($A267,'hk2017'!$A:$H,8),0)</f>
        <v>0</v>
      </c>
      <c r="G267" s="339">
        <f t="shared" si="91"/>
        <v>0</v>
      </c>
      <c r="H267" s="338">
        <f>IF(VLOOKUP($A267,'hk2016'!$A:$G,1)=$A267,VLOOKUP($A267,'hk2016'!$A:$G,6),0)</f>
        <v>0</v>
      </c>
      <c r="I267" s="338">
        <f>IF(VLOOKUP($A267,'hk2016'!$A:$G,1)=$A267,VLOOKUP($A267,'hk2016'!$A:$G,7),0)</f>
        <v>0</v>
      </c>
      <c r="J267" s="338">
        <f>IF(VLOOKUP($A267,'hk2016'!$A:$H,1)=$A267,VLOOKUP($A267,'hk2016'!$A:$H,8),0)</f>
        <v>0</v>
      </c>
      <c r="K267" s="340">
        <f t="shared" si="92"/>
        <v>0</v>
      </c>
    </row>
    <row r="268" spans="1:12" outlineLevel="1" x14ac:dyDescent="0.15">
      <c r="A268" s="321" t="str">
        <f>LEFT(B268,3)</f>
        <v>504</v>
      </c>
      <c r="B268" s="317" t="s">
        <v>2743</v>
      </c>
      <c r="C268" s="317" t="s">
        <v>2744</v>
      </c>
      <c r="D268" s="338">
        <f>IF(VLOOKUP($A268,'hk2017'!$A:$G,1)=$A268,VLOOKUP($A268,'hk2017'!$A:$G,6),0)</f>
        <v>0</v>
      </c>
      <c r="E268" s="338">
        <f>IF(VLOOKUP($A268,'hk2017'!$A:$G,1)=$A268,VLOOKUP($A268,'hk2017'!$A:$G,7),0)</f>
        <v>0</v>
      </c>
      <c r="F268" s="338">
        <f>IF(VLOOKUP($A268,'hk2017'!$A:$H,1)=$A268,VLOOKUP($A268,'hk2017'!$A:$H,8),0)</f>
        <v>0</v>
      </c>
      <c r="G268" s="339">
        <f t="shared" si="91"/>
        <v>0</v>
      </c>
      <c r="H268" s="338">
        <f>IF(VLOOKUP($A268,'hk2016'!$A:$G,1)=$A268,VLOOKUP($A268,'hk2016'!$A:$G,6),0)</f>
        <v>0</v>
      </c>
      <c r="I268" s="338">
        <f>IF(VLOOKUP($A268,'hk2016'!$A:$G,1)=$A268,VLOOKUP($A268,'hk2016'!$A:$G,7),0)</f>
        <v>0</v>
      </c>
      <c r="J268" s="338">
        <f>IF(VLOOKUP($A268,'hk2016'!$A:$H,1)=$A268,VLOOKUP($A268,'hk2016'!$A:$H,8),0)</f>
        <v>0</v>
      </c>
      <c r="K268" s="340">
        <f t="shared" si="92"/>
        <v>0</v>
      </c>
    </row>
    <row r="269" spans="1:12" outlineLevel="1" x14ac:dyDescent="0.15">
      <c r="A269" s="314" t="s">
        <v>826</v>
      </c>
      <c r="B269" s="317"/>
      <c r="C269" s="317"/>
      <c r="D269" s="338">
        <f>IF(VLOOKUP($A269,'hk2017'!$A:$G,1)=$A269,VLOOKUP($A269,'hk2017'!$A:$G,6),0)</f>
        <v>0</v>
      </c>
      <c r="E269" s="338">
        <f>IF(VLOOKUP($A269,'hk2017'!$A:$G,1)=$A269,VLOOKUP($A269,'hk2017'!$A:$G,7),0)</f>
        <v>0</v>
      </c>
      <c r="F269" s="338">
        <f>IF(VLOOKUP($A269,'hk2017'!$A:$H,1)=$A269,VLOOKUP($A269,'hk2017'!$A:$H,8),0)</f>
        <v>0</v>
      </c>
      <c r="G269" s="339">
        <f t="shared" si="91"/>
        <v>0</v>
      </c>
      <c r="H269" s="338">
        <f>IF(VLOOKUP($A269,'hk2016'!$A:$G,1)=$A269,VLOOKUP($A269,'hk2016'!$A:$G,6),0)</f>
        <v>0</v>
      </c>
      <c r="I269" s="338">
        <f>IF(VLOOKUP($A269,'hk2016'!$A:$G,1)=$A269,VLOOKUP($A269,'hk2016'!$A:$G,7),0)</f>
        <v>0</v>
      </c>
      <c r="J269" s="338">
        <f>IF(VLOOKUP($A269,'hk2016'!$A:$H,1)=$A269,VLOOKUP($A269,'hk2016'!$A:$H,8),0)</f>
        <v>0</v>
      </c>
      <c r="K269" s="340">
        <f t="shared" si="92"/>
        <v>0</v>
      </c>
    </row>
    <row r="270" spans="1:12" ht="11.25" outlineLevel="1" thickBot="1" x14ac:dyDescent="0.2">
      <c r="A270" s="314" t="s">
        <v>830</v>
      </c>
      <c r="B270" s="317"/>
      <c r="C270" s="317"/>
      <c r="D270" s="338">
        <f>IF(VLOOKUP($A270,'hk2017'!$A:$G,1)=$A270,VLOOKUP($A270,'hk2017'!$A:$G,6),0)</f>
        <v>0</v>
      </c>
      <c r="E270" s="338">
        <f>IF(VLOOKUP($A270,'hk2017'!$A:$G,1)=$A270,VLOOKUP($A270,'hk2017'!$A:$G,7),0)</f>
        <v>0</v>
      </c>
      <c r="F270" s="338">
        <f>IF(VLOOKUP($A270,'hk2017'!$A:$H,1)=$A270,VLOOKUP($A270,'hk2017'!$A:$H,8),0)</f>
        <v>0</v>
      </c>
      <c r="G270" s="339">
        <f t="shared" si="91"/>
        <v>0</v>
      </c>
      <c r="H270" s="338">
        <f>IF(VLOOKUP($A270,'hk2016'!$A:$G,1)=$A270,VLOOKUP($A270,'hk2016'!$A:$G,6),0)</f>
        <v>0</v>
      </c>
      <c r="I270" s="338">
        <f>IF(VLOOKUP($A270,'hk2016'!$A:$G,1)=$A270,VLOOKUP($A270,'hk2016'!$A:$G,7),0)</f>
        <v>0</v>
      </c>
      <c r="J270" s="338">
        <f>IF(VLOOKUP($A270,'hk2016'!$A:$H,1)=$A270,VLOOKUP($A270,'hk2016'!$A:$H,8),0)</f>
        <v>0</v>
      </c>
      <c r="K270" s="340">
        <f t="shared" si="92"/>
        <v>0</v>
      </c>
    </row>
    <row r="271" spans="1:12" ht="12.75" x14ac:dyDescent="0.2">
      <c r="A271" s="357" t="s">
        <v>1197</v>
      </c>
      <c r="B271" s="358"/>
      <c r="C271" s="359" t="s">
        <v>2745</v>
      </c>
      <c r="D271" s="330">
        <f t="shared" ref="D271:K271" si="93">SUM(D273:D276)</f>
        <v>0</v>
      </c>
      <c r="E271" s="330">
        <f t="shared" si="93"/>
        <v>0</v>
      </c>
      <c r="F271" s="330">
        <f t="shared" si="93"/>
        <v>0</v>
      </c>
      <c r="G271" s="345">
        <f t="shared" si="93"/>
        <v>0</v>
      </c>
      <c r="H271" s="330">
        <f t="shared" si="93"/>
        <v>0</v>
      </c>
      <c r="I271" s="330">
        <f t="shared" si="93"/>
        <v>0</v>
      </c>
      <c r="J271" s="330">
        <f t="shared" si="93"/>
        <v>0</v>
      </c>
      <c r="K271" s="346">
        <f t="shared" si="93"/>
        <v>0</v>
      </c>
      <c r="L271" s="347"/>
    </row>
    <row r="272" spans="1:12" ht="12.75" outlineLevel="1" x14ac:dyDescent="0.2">
      <c r="A272" s="321" t="s">
        <v>833</v>
      </c>
      <c r="C272" s="334" t="s">
        <v>2745</v>
      </c>
      <c r="D272" s="338">
        <f>IF(VLOOKUP($A272,'hk2017'!$A:$G,1)=$A272,VLOOKUP($A272,'hk2017'!$A:$G,6),0)</f>
        <v>0</v>
      </c>
      <c r="E272" s="338">
        <f>IF(VLOOKUP($A272,'hk2017'!$A:$G,1)=$A272,VLOOKUP($A272,'hk2017'!$A:$G,7),0)</f>
        <v>0</v>
      </c>
      <c r="F272" s="338">
        <f>IF(VLOOKUP($A272,'hk2017'!$A:$H,1)=$A272,VLOOKUP($A272,'hk2017'!$A:$H,8),0)</f>
        <v>0</v>
      </c>
      <c r="G272" s="339">
        <f>SUM(D272+E272-F272)</f>
        <v>0</v>
      </c>
      <c r="H272" s="338">
        <f>IF(VLOOKUP($A272,'hk2016'!$A:$G,1)=$A272,VLOOKUP($A272,'hk2016'!$A:$G,6),0)</f>
        <v>0</v>
      </c>
      <c r="I272" s="338">
        <f>IF(VLOOKUP($A272,'hk2016'!$A:$G,1)=$A272,VLOOKUP($A272,'hk2016'!$A:$G,7),0)</f>
        <v>0</v>
      </c>
      <c r="J272" s="338">
        <f>IF(VLOOKUP($A272,'hk2016'!$A:$H,1)=$A272,VLOOKUP($A272,'hk2016'!$A:$H,8),0)</f>
        <v>0</v>
      </c>
      <c r="K272" s="340">
        <f>SUM(H272+I272-J272)</f>
        <v>0</v>
      </c>
      <c r="L272" s="347"/>
    </row>
    <row r="273" spans="1:255" ht="12.75" outlineLevel="1" x14ac:dyDescent="0.2">
      <c r="A273" s="321" t="str">
        <f>LEFT(B273,3)</f>
        <v>511</v>
      </c>
      <c r="B273" s="317" t="s">
        <v>2746</v>
      </c>
      <c r="C273" s="317" t="s">
        <v>2747</v>
      </c>
      <c r="D273" s="338">
        <f>IF(VLOOKUP($A273,'hk2017'!$A:$G,1)=$A273,VLOOKUP($A273,'hk2017'!$A:$G,6),0)</f>
        <v>0</v>
      </c>
      <c r="E273" s="338">
        <f>IF(VLOOKUP($A273,'hk2017'!$A:$G,1)=$A273,VLOOKUP($A273,'hk2017'!$A:$G,7),0)</f>
        <v>0</v>
      </c>
      <c r="F273" s="338">
        <f>IF(VLOOKUP($A273,'hk2017'!$A:$H,1)=$A273,VLOOKUP($A273,'hk2017'!$A:$H,8),0)</f>
        <v>0</v>
      </c>
      <c r="G273" s="339">
        <f>SUM(D273+E273-F273)</f>
        <v>0</v>
      </c>
      <c r="H273" s="338">
        <f>IF(VLOOKUP($A273,'hk2016'!$A:$G,1)=$A273,VLOOKUP($A273,'hk2016'!$A:$G,6),0)</f>
        <v>0</v>
      </c>
      <c r="I273" s="338">
        <f>IF(VLOOKUP($A273,'hk2016'!$A:$G,1)=$A273,VLOOKUP($A273,'hk2016'!$A:$G,7),0)</f>
        <v>0</v>
      </c>
      <c r="J273" s="338">
        <f>IF(VLOOKUP($A273,'hk2016'!$A:$H,1)=$A273,VLOOKUP($A273,'hk2016'!$A:$H,8),0)</f>
        <v>0</v>
      </c>
      <c r="K273" s="340">
        <f>SUM(H273+I273-J273)</f>
        <v>0</v>
      </c>
      <c r="L273" s="347"/>
    </row>
    <row r="274" spans="1:255" ht="12.75" outlineLevel="1" x14ac:dyDescent="0.2">
      <c r="A274" s="321" t="str">
        <f>LEFT(B274,3)</f>
        <v>512</v>
      </c>
      <c r="B274" s="317" t="s">
        <v>2748</v>
      </c>
      <c r="C274" s="317" t="s">
        <v>2749</v>
      </c>
      <c r="D274" s="338">
        <f>IF(VLOOKUP($A274,'hk2017'!$A:$G,1)=$A274,VLOOKUP($A274,'hk2017'!$A:$G,6),0)</f>
        <v>0</v>
      </c>
      <c r="E274" s="338">
        <f>IF(VLOOKUP($A274,'hk2017'!$A:$G,1)=$A274,VLOOKUP($A274,'hk2017'!$A:$G,7),0)</f>
        <v>0</v>
      </c>
      <c r="F274" s="338">
        <f>IF(VLOOKUP($A274,'hk2017'!$A:$H,1)=$A274,VLOOKUP($A274,'hk2017'!$A:$H,8),0)</f>
        <v>0</v>
      </c>
      <c r="G274" s="339">
        <f>SUM(D274+E274-F274)</f>
        <v>0</v>
      </c>
      <c r="H274" s="338">
        <f>IF(VLOOKUP($A274,'hk2016'!$A:$G,1)=$A274,VLOOKUP($A274,'hk2016'!$A:$G,6),0)</f>
        <v>0</v>
      </c>
      <c r="I274" s="338">
        <f>IF(VLOOKUP($A274,'hk2016'!$A:$G,1)=$A274,VLOOKUP($A274,'hk2016'!$A:$G,7),0)</f>
        <v>0</v>
      </c>
      <c r="J274" s="338">
        <f>IF(VLOOKUP($A274,'hk2016'!$A:$H,1)=$A274,VLOOKUP($A274,'hk2016'!$A:$H,8),0)</f>
        <v>0</v>
      </c>
      <c r="K274" s="340">
        <f>SUM(H274+I274-J274)</f>
        <v>0</v>
      </c>
      <c r="L274" s="347"/>
    </row>
    <row r="275" spans="1:255" ht="12.75" outlineLevel="1" x14ac:dyDescent="0.2">
      <c r="A275" s="321" t="str">
        <f>LEFT(B275,3)</f>
        <v>513</v>
      </c>
      <c r="B275" s="317" t="s">
        <v>2750</v>
      </c>
      <c r="C275" s="317" t="s">
        <v>2751</v>
      </c>
      <c r="D275" s="338">
        <f>IF(VLOOKUP($A275,'hk2017'!$A:$G,1)=$A275,VLOOKUP($A275,'hk2017'!$A:$G,6),0)</f>
        <v>0</v>
      </c>
      <c r="E275" s="338">
        <f>IF(VLOOKUP($A275,'hk2017'!$A:$G,1)=$A275,VLOOKUP($A275,'hk2017'!$A:$G,7),0)</f>
        <v>0</v>
      </c>
      <c r="F275" s="338">
        <f>IF(VLOOKUP($A275,'hk2017'!$A:$H,1)=$A275,VLOOKUP($A275,'hk2017'!$A:$H,8),0)</f>
        <v>0</v>
      </c>
      <c r="G275" s="339">
        <f>SUM(D275+E275-F275)</f>
        <v>0</v>
      </c>
      <c r="H275" s="338">
        <f>IF(VLOOKUP($A275,'hk2016'!$A:$G,1)=$A275,VLOOKUP($A275,'hk2016'!$A:$G,6),0)</f>
        <v>0</v>
      </c>
      <c r="I275" s="338">
        <f>IF(VLOOKUP($A275,'hk2016'!$A:$G,1)=$A275,VLOOKUP($A275,'hk2016'!$A:$G,7),0)</f>
        <v>0</v>
      </c>
      <c r="J275" s="338">
        <f>IF(VLOOKUP($A275,'hk2016'!$A:$H,1)=$A275,VLOOKUP($A275,'hk2016'!$A:$H,8),0)</f>
        <v>0</v>
      </c>
      <c r="K275" s="340">
        <f>SUM(H275+I275-J275)</f>
        <v>0</v>
      </c>
      <c r="L275" s="347"/>
    </row>
    <row r="276" spans="1:255" ht="12.75" outlineLevel="1" x14ac:dyDescent="0.2">
      <c r="A276" s="321" t="str">
        <f>LEFT(B276,3)</f>
        <v>518</v>
      </c>
      <c r="B276" s="317" t="s">
        <v>2752</v>
      </c>
      <c r="C276" s="317" t="s">
        <v>2753</v>
      </c>
      <c r="D276" s="338">
        <f>IF(VLOOKUP($A276,'hk2017'!$A:$G,1)=$A276,VLOOKUP($A276,'hk2017'!$A:$G,6),0)</f>
        <v>0</v>
      </c>
      <c r="E276" s="338">
        <f>IF(VLOOKUP($A276,'hk2017'!$A:$G,1)=$A276,VLOOKUP($A276,'hk2017'!$A:$G,7),0)</f>
        <v>0</v>
      </c>
      <c r="F276" s="338">
        <f>IF(VLOOKUP($A276,'hk2017'!$A:$H,1)=$A276,VLOOKUP($A276,'hk2017'!$A:$H,8),0)</f>
        <v>0</v>
      </c>
      <c r="G276" s="339">
        <f>SUM(D276+E276-F276)</f>
        <v>0</v>
      </c>
      <c r="H276" s="338">
        <f>IF(VLOOKUP($A276,'hk2016'!$A:$G,1)=$A276,VLOOKUP($A276,'hk2016'!$A:$G,6),0)</f>
        <v>0</v>
      </c>
      <c r="I276" s="338">
        <f>IF(VLOOKUP($A276,'hk2016'!$A:$G,1)=$A276,VLOOKUP($A276,'hk2016'!$A:$G,7),0)</f>
        <v>0</v>
      </c>
      <c r="J276" s="338">
        <f>IF(VLOOKUP($A276,'hk2016'!$A:$H,1)=$A276,VLOOKUP($A276,'hk2016'!$A:$H,8),0)</f>
        <v>0</v>
      </c>
      <c r="K276" s="340">
        <f>SUM(H276+I276-J276)</f>
        <v>0</v>
      </c>
      <c r="L276" s="347"/>
    </row>
    <row r="277" spans="1:255" ht="13.5" outlineLevel="1" thickBot="1" x14ac:dyDescent="0.25">
      <c r="A277" s="321"/>
      <c r="B277" s="317"/>
      <c r="C277" s="317"/>
      <c r="H277" s="338"/>
      <c r="I277" s="338"/>
      <c r="J277" s="338"/>
      <c r="K277" s="340"/>
      <c r="L277" s="347"/>
    </row>
    <row r="278" spans="1:255" ht="12.75" x14ac:dyDescent="0.2">
      <c r="A278" s="373" t="s">
        <v>1247</v>
      </c>
      <c r="B278" s="358"/>
      <c r="C278" s="359" t="s">
        <v>2754</v>
      </c>
      <c r="D278" s="330">
        <f t="shared" ref="D278:K278" si="94">SUM(D279:D287)</f>
        <v>0</v>
      </c>
      <c r="E278" s="330">
        <f t="shared" si="94"/>
        <v>0</v>
      </c>
      <c r="F278" s="330">
        <f t="shared" si="94"/>
        <v>0</v>
      </c>
      <c r="G278" s="331">
        <f t="shared" si="94"/>
        <v>0</v>
      </c>
      <c r="H278" s="330">
        <f t="shared" si="94"/>
        <v>0</v>
      </c>
      <c r="I278" s="330">
        <f t="shared" si="94"/>
        <v>0</v>
      </c>
      <c r="J278" s="330">
        <f t="shared" si="94"/>
        <v>0</v>
      </c>
      <c r="K278" s="332">
        <f t="shared" si="94"/>
        <v>0</v>
      </c>
      <c r="L278" s="347"/>
      <c r="M278" s="375"/>
      <c r="N278" s="321"/>
      <c r="P278" s="317"/>
      <c r="Q278" s="375"/>
      <c r="R278" s="375"/>
      <c r="S278" s="375"/>
      <c r="T278" s="375"/>
      <c r="U278" s="321"/>
      <c r="W278" s="317"/>
      <c r="X278" s="375"/>
      <c r="Y278" s="375"/>
      <c r="Z278" s="375"/>
      <c r="AA278" s="375"/>
      <c r="AB278" s="321"/>
      <c r="AD278" s="317"/>
      <c r="AE278" s="375"/>
      <c r="AF278" s="375"/>
      <c r="AG278" s="375"/>
      <c r="AH278" s="375"/>
      <c r="AI278" s="321"/>
      <c r="AK278" s="317"/>
      <c r="AL278" s="375"/>
      <c r="AM278" s="375"/>
      <c r="AN278" s="375"/>
      <c r="AO278" s="375"/>
      <c r="AP278" s="321"/>
      <c r="AR278" s="317"/>
      <c r="AS278" s="375"/>
      <c r="AT278" s="375"/>
      <c r="AU278" s="375"/>
      <c r="AV278" s="375"/>
      <c r="AW278" s="321"/>
      <c r="AY278" s="317"/>
      <c r="AZ278" s="375"/>
      <c r="BA278" s="375"/>
      <c r="BB278" s="375"/>
      <c r="BC278" s="375"/>
      <c r="BD278" s="321"/>
      <c r="BF278" s="317"/>
      <c r="BG278" s="375"/>
      <c r="BH278" s="375"/>
      <c r="BI278" s="375"/>
      <c r="BJ278" s="375"/>
      <c r="BK278" s="321"/>
      <c r="BM278" s="317"/>
      <c r="BN278" s="375"/>
      <c r="BO278" s="375"/>
      <c r="BP278" s="375"/>
      <c r="BQ278" s="375"/>
      <c r="BR278" s="321"/>
      <c r="BT278" s="317"/>
      <c r="BU278" s="375"/>
      <c r="BV278" s="375"/>
      <c r="BW278" s="375"/>
      <c r="BX278" s="375"/>
      <c r="BY278" s="321"/>
      <c r="CA278" s="317"/>
      <c r="CB278" s="375"/>
      <c r="CC278" s="375"/>
      <c r="CD278" s="375"/>
      <c r="CE278" s="375"/>
      <c r="CF278" s="321"/>
      <c r="CH278" s="317"/>
      <c r="CI278" s="375"/>
      <c r="CJ278" s="375"/>
      <c r="CK278" s="375"/>
      <c r="CL278" s="375"/>
      <c r="CM278" s="321"/>
      <c r="CO278" s="317"/>
      <c r="CP278" s="375"/>
      <c r="CQ278" s="375"/>
      <c r="CR278" s="375"/>
      <c r="CS278" s="375"/>
      <c r="CT278" s="321"/>
      <c r="CV278" s="317"/>
      <c r="CW278" s="375"/>
      <c r="CX278" s="375"/>
      <c r="CY278" s="375"/>
      <c r="CZ278" s="375"/>
      <c r="DA278" s="321"/>
      <c r="DC278" s="317"/>
      <c r="DD278" s="375"/>
      <c r="DE278" s="375"/>
      <c r="DF278" s="375"/>
      <c r="DG278" s="375"/>
      <c r="DH278" s="321"/>
      <c r="DJ278" s="317"/>
      <c r="DK278" s="375"/>
      <c r="DL278" s="375"/>
      <c r="DM278" s="375"/>
      <c r="DN278" s="375"/>
      <c r="DO278" s="321"/>
      <c r="DQ278" s="317"/>
      <c r="DR278" s="375"/>
      <c r="DS278" s="375"/>
      <c r="DT278" s="375"/>
      <c r="DU278" s="375"/>
      <c r="DV278" s="321"/>
      <c r="DX278" s="317"/>
      <c r="DY278" s="375"/>
      <c r="DZ278" s="375"/>
      <c r="EA278" s="375"/>
      <c r="EB278" s="375"/>
      <c r="EC278" s="321"/>
      <c r="EE278" s="317"/>
      <c r="EF278" s="375"/>
      <c r="EG278" s="375"/>
      <c r="EH278" s="375"/>
      <c r="EI278" s="375"/>
      <c r="EJ278" s="321"/>
      <c r="EL278" s="317"/>
      <c r="EM278" s="375"/>
      <c r="EN278" s="375"/>
      <c r="EO278" s="375"/>
      <c r="EP278" s="375"/>
      <c r="EQ278" s="321"/>
      <c r="ES278" s="317"/>
      <c r="ET278" s="375"/>
      <c r="EU278" s="375"/>
      <c r="EV278" s="375"/>
      <c r="EW278" s="375"/>
      <c r="EX278" s="321"/>
      <c r="EZ278" s="317"/>
      <c r="FA278" s="375"/>
      <c r="FB278" s="375"/>
      <c r="FC278" s="375"/>
      <c r="FD278" s="375"/>
      <c r="FE278" s="321"/>
      <c r="FG278" s="317"/>
      <c r="FH278" s="375"/>
      <c r="FI278" s="375"/>
      <c r="FJ278" s="375"/>
      <c r="FK278" s="375"/>
      <c r="FL278" s="321"/>
      <c r="FN278" s="317"/>
      <c r="FO278" s="375"/>
      <c r="FP278" s="375"/>
      <c r="FQ278" s="375"/>
      <c r="FR278" s="375"/>
      <c r="FS278" s="321"/>
      <c r="FU278" s="317"/>
      <c r="FV278" s="375"/>
      <c r="FW278" s="375"/>
      <c r="FX278" s="375"/>
      <c r="FY278" s="375"/>
      <c r="FZ278" s="321"/>
      <c r="GB278" s="317"/>
      <c r="GC278" s="375"/>
      <c r="GD278" s="375"/>
      <c r="GE278" s="375"/>
      <c r="GF278" s="375"/>
      <c r="GG278" s="321"/>
      <c r="GI278" s="317"/>
      <c r="GJ278" s="375"/>
      <c r="GK278" s="375"/>
      <c r="GL278" s="375"/>
      <c r="GM278" s="375"/>
      <c r="GN278" s="321"/>
      <c r="GP278" s="317"/>
      <c r="GQ278" s="375"/>
      <c r="GR278" s="375"/>
      <c r="GS278" s="375"/>
      <c r="GT278" s="375"/>
      <c r="GU278" s="321"/>
      <c r="GW278" s="317"/>
      <c r="GX278" s="375"/>
      <c r="GY278" s="375"/>
      <c r="GZ278" s="375"/>
      <c r="HA278" s="375"/>
      <c r="HB278" s="321"/>
      <c r="HD278" s="317"/>
      <c r="HE278" s="375"/>
      <c r="HF278" s="375"/>
      <c r="HG278" s="375"/>
      <c r="HH278" s="375"/>
      <c r="HI278" s="321"/>
      <c r="HK278" s="317"/>
      <c r="HL278" s="375"/>
      <c r="HM278" s="375"/>
      <c r="HN278" s="375"/>
      <c r="HO278" s="375"/>
      <c r="HP278" s="321"/>
      <c r="HR278" s="317"/>
      <c r="HS278" s="375"/>
      <c r="HT278" s="375"/>
      <c r="HU278" s="375"/>
      <c r="HV278" s="375"/>
      <c r="HW278" s="321"/>
      <c r="HY278" s="317"/>
      <c r="HZ278" s="375"/>
      <c r="IA278" s="375"/>
      <c r="IB278" s="375"/>
      <c r="IC278" s="375"/>
      <c r="ID278" s="321"/>
      <c r="IF278" s="317"/>
      <c r="IG278" s="375"/>
      <c r="IH278" s="375"/>
      <c r="II278" s="375"/>
      <c r="IJ278" s="375"/>
      <c r="IK278" s="321"/>
      <c r="IM278" s="317"/>
      <c r="IN278" s="375"/>
      <c r="IO278" s="375"/>
      <c r="IP278" s="375"/>
      <c r="IQ278" s="375"/>
      <c r="IR278" s="321"/>
      <c r="IT278" s="317"/>
      <c r="IU278" s="375"/>
    </row>
    <row r="279" spans="1:255" ht="12.75" outlineLevel="1" x14ac:dyDescent="0.2">
      <c r="A279" s="321" t="s">
        <v>850</v>
      </c>
      <c r="C279" s="334" t="s">
        <v>2754</v>
      </c>
      <c r="D279" s="338">
        <f>IF(VLOOKUP($A279,'hk2017'!$A:$G,1)=$A279,VLOOKUP($A279,'hk2017'!$A:$G,6),0)</f>
        <v>0</v>
      </c>
      <c r="E279" s="338">
        <f>IF(VLOOKUP($A279,'hk2017'!$A:$G,1)=$A279,VLOOKUP($A279,'hk2017'!$A:$G,7),0)</f>
        <v>0</v>
      </c>
      <c r="F279" s="338">
        <f>IF(VLOOKUP($A279,'hk2017'!$A:$H,1)=$A279,VLOOKUP($A279,'hk2017'!$A:$H,8),0)</f>
        <v>0</v>
      </c>
      <c r="G279" s="339">
        <f t="shared" ref="G279:G287" si="95">SUM(D279+E279-F279)</f>
        <v>0</v>
      </c>
      <c r="H279" s="338">
        <f>IF(VLOOKUP($A279,'hk2016'!$A:$G,1)=$A279,VLOOKUP($A279,'hk2016'!$A:$G,6),0)</f>
        <v>0</v>
      </c>
      <c r="I279" s="338">
        <f>IF(VLOOKUP($A279,'hk2016'!$A:$G,1)=$A279,VLOOKUP($A279,'hk2016'!$A:$G,7),0)</f>
        <v>0</v>
      </c>
      <c r="J279" s="338">
        <f>IF(VLOOKUP($A279,'hk2016'!$A:$H,1)=$A279,VLOOKUP($A279,'hk2016'!$A:$H,8),0)</f>
        <v>0</v>
      </c>
      <c r="K279" s="340">
        <f t="shared" ref="K279:K287" si="96">SUM(H279+I279-J279)</f>
        <v>0</v>
      </c>
      <c r="L279" s="347"/>
      <c r="M279" s="375"/>
      <c r="N279" s="321"/>
      <c r="P279" s="317"/>
      <c r="Q279" s="375"/>
      <c r="R279" s="375"/>
      <c r="S279" s="375"/>
      <c r="T279" s="375"/>
      <c r="U279" s="321"/>
      <c r="W279" s="317"/>
      <c r="X279" s="375"/>
      <c r="Y279" s="375"/>
      <c r="Z279" s="375"/>
      <c r="AA279" s="375"/>
      <c r="AB279" s="321"/>
      <c r="AD279" s="317"/>
      <c r="AE279" s="375"/>
      <c r="AF279" s="375"/>
      <c r="AG279" s="375"/>
      <c r="AH279" s="375"/>
      <c r="AI279" s="321"/>
      <c r="AK279" s="317"/>
      <c r="AL279" s="375"/>
      <c r="AM279" s="375"/>
      <c r="AN279" s="375"/>
      <c r="AO279" s="375"/>
      <c r="AP279" s="321"/>
      <c r="AR279" s="317"/>
      <c r="AS279" s="375"/>
      <c r="AT279" s="375"/>
      <c r="AU279" s="375"/>
      <c r="AV279" s="375"/>
      <c r="AW279" s="321"/>
      <c r="AY279" s="317"/>
      <c r="AZ279" s="375"/>
      <c r="BA279" s="375"/>
      <c r="BB279" s="375"/>
      <c r="BC279" s="375"/>
      <c r="BD279" s="321"/>
      <c r="BF279" s="317"/>
      <c r="BG279" s="375"/>
      <c r="BH279" s="375"/>
      <c r="BI279" s="375"/>
      <c r="BJ279" s="375"/>
      <c r="BK279" s="321"/>
      <c r="BM279" s="317"/>
      <c r="BN279" s="375"/>
      <c r="BO279" s="375"/>
      <c r="BP279" s="375"/>
      <c r="BQ279" s="375"/>
      <c r="BR279" s="321"/>
      <c r="BT279" s="317"/>
      <c r="BU279" s="375"/>
      <c r="BV279" s="375"/>
      <c r="BW279" s="375"/>
      <c r="BX279" s="375"/>
      <c r="BY279" s="321"/>
      <c r="CA279" s="317"/>
      <c r="CB279" s="375"/>
      <c r="CC279" s="375"/>
      <c r="CD279" s="375"/>
      <c r="CE279" s="375"/>
      <c r="CF279" s="321"/>
      <c r="CH279" s="317"/>
      <c r="CI279" s="375"/>
      <c r="CJ279" s="375"/>
      <c r="CK279" s="375"/>
      <c r="CL279" s="375"/>
      <c r="CM279" s="321"/>
      <c r="CO279" s="317"/>
      <c r="CP279" s="375"/>
      <c r="CQ279" s="375"/>
      <c r="CR279" s="375"/>
      <c r="CS279" s="375"/>
      <c r="CT279" s="321"/>
      <c r="CV279" s="317"/>
      <c r="CW279" s="375"/>
      <c r="CX279" s="375"/>
      <c r="CY279" s="375"/>
      <c r="CZ279" s="375"/>
      <c r="DA279" s="321"/>
      <c r="DC279" s="317"/>
      <c r="DD279" s="375"/>
      <c r="DE279" s="375"/>
      <c r="DF279" s="375"/>
      <c r="DG279" s="375"/>
      <c r="DH279" s="321"/>
      <c r="DJ279" s="317"/>
      <c r="DK279" s="375"/>
      <c r="DL279" s="375"/>
      <c r="DM279" s="375"/>
      <c r="DN279" s="375"/>
      <c r="DO279" s="321"/>
      <c r="DQ279" s="317"/>
      <c r="DR279" s="375"/>
      <c r="DS279" s="375"/>
      <c r="DT279" s="375"/>
      <c r="DU279" s="375"/>
      <c r="DV279" s="321"/>
      <c r="DX279" s="317"/>
      <c r="DY279" s="375"/>
      <c r="DZ279" s="375"/>
      <c r="EA279" s="375"/>
      <c r="EB279" s="375"/>
      <c r="EC279" s="321"/>
      <c r="EE279" s="317"/>
      <c r="EF279" s="375"/>
      <c r="EG279" s="375"/>
      <c r="EH279" s="375"/>
      <c r="EI279" s="375"/>
      <c r="EJ279" s="321"/>
      <c r="EL279" s="317"/>
      <c r="EM279" s="375"/>
      <c r="EN279" s="375"/>
      <c r="EO279" s="375"/>
      <c r="EP279" s="375"/>
      <c r="EQ279" s="321"/>
      <c r="ES279" s="317"/>
      <c r="ET279" s="375"/>
      <c r="EU279" s="375"/>
      <c r="EV279" s="375"/>
      <c r="EW279" s="375"/>
      <c r="EX279" s="321"/>
      <c r="EZ279" s="317"/>
      <c r="FA279" s="375"/>
      <c r="FB279" s="375"/>
      <c r="FC279" s="375"/>
      <c r="FD279" s="375"/>
      <c r="FE279" s="321"/>
      <c r="FG279" s="317"/>
      <c r="FH279" s="375"/>
      <c r="FI279" s="375"/>
      <c r="FJ279" s="375"/>
      <c r="FK279" s="375"/>
      <c r="FL279" s="321"/>
      <c r="FN279" s="317"/>
      <c r="FO279" s="375"/>
      <c r="FP279" s="375"/>
      <c r="FQ279" s="375"/>
      <c r="FR279" s="375"/>
      <c r="FS279" s="321"/>
      <c r="FU279" s="317"/>
      <c r="FV279" s="375"/>
      <c r="FW279" s="375"/>
      <c r="FX279" s="375"/>
      <c r="FY279" s="375"/>
      <c r="FZ279" s="321"/>
      <c r="GB279" s="317"/>
      <c r="GC279" s="375"/>
      <c r="GD279" s="375"/>
      <c r="GE279" s="375"/>
      <c r="GF279" s="375"/>
      <c r="GG279" s="321"/>
      <c r="GI279" s="317"/>
      <c r="GJ279" s="375"/>
      <c r="GK279" s="375"/>
      <c r="GL279" s="375"/>
      <c r="GM279" s="375"/>
      <c r="GN279" s="321"/>
      <c r="GP279" s="317"/>
      <c r="GQ279" s="375"/>
      <c r="GR279" s="375"/>
      <c r="GS279" s="375"/>
      <c r="GT279" s="375"/>
      <c r="GU279" s="321"/>
      <c r="GW279" s="317"/>
      <c r="GX279" s="375"/>
      <c r="GY279" s="375"/>
      <c r="GZ279" s="375"/>
      <c r="HA279" s="375"/>
      <c r="HB279" s="321"/>
      <c r="HD279" s="317"/>
      <c r="HE279" s="375"/>
      <c r="HF279" s="375"/>
      <c r="HG279" s="375"/>
      <c r="HH279" s="375"/>
      <c r="HI279" s="321"/>
      <c r="HK279" s="317"/>
      <c r="HL279" s="375"/>
      <c r="HM279" s="375"/>
      <c r="HN279" s="375"/>
      <c r="HO279" s="375"/>
      <c r="HP279" s="321"/>
      <c r="HR279" s="317"/>
      <c r="HS279" s="375"/>
      <c r="HT279" s="375"/>
      <c r="HU279" s="375"/>
      <c r="HV279" s="375"/>
      <c r="HW279" s="321"/>
      <c r="HY279" s="317"/>
      <c r="HZ279" s="375"/>
      <c r="IA279" s="375"/>
      <c r="IB279" s="375"/>
      <c r="IC279" s="375"/>
      <c r="ID279" s="321"/>
      <c r="IF279" s="317"/>
      <c r="IG279" s="375"/>
      <c r="IH279" s="375"/>
      <c r="II279" s="375"/>
      <c r="IJ279" s="375"/>
      <c r="IK279" s="321"/>
      <c r="IM279" s="317"/>
      <c r="IN279" s="375"/>
      <c r="IO279" s="375"/>
      <c r="IP279" s="375"/>
      <c r="IQ279" s="375"/>
      <c r="IR279" s="321"/>
      <c r="IT279" s="317"/>
      <c r="IU279" s="375"/>
    </row>
    <row r="280" spans="1:255" ht="12.75" outlineLevel="1" x14ac:dyDescent="0.2">
      <c r="A280" s="321" t="str">
        <f t="shared" ref="A280:A287" si="97">LEFT(B280,3)</f>
        <v>521</v>
      </c>
      <c r="B280" s="317" t="s">
        <v>2755</v>
      </c>
      <c r="C280" s="317" t="s">
        <v>2756</v>
      </c>
      <c r="D280" s="338">
        <f>IF(VLOOKUP($A280,'hk2017'!$A:$G,1)=$A280,VLOOKUP($A280,'hk2017'!$A:$G,6),0)</f>
        <v>0</v>
      </c>
      <c r="E280" s="338">
        <f>IF(VLOOKUP($A280,'hk2017'!$A:$G,1)=$A280,VLOOKUP($A280,'hk2017'!$A:$G,7),0)</f>
        <v>0</v>
      </c>
      <c r="F280" s="338">
        <f>IF(VLOOKUP($A280,'hk2017'!$A:$H,1)=$A280,VLOOKUP($A280,'hk2017'!$A:$H,8),0)</f>
        <v>0</v>
      </c>
      <c r="G280" s="339">
        <f t="shared" si="95"/>
        <v>0</v>
      </c>
      <c r="H280" s="338">
        <f>IF(VLOOKUP($A280,'hk2016'!$A:$G,1)=$A280,VLOOKUP($A280,'hk2016'!$A:$G,6),0)</f>
        <v>0</v>
      </c>
      <c r="I280" s="338">
        <f>IF(VLOOKUP($A280,'hk2016'!$A:$G,1)=$A280,VLOOKUP($A280,'hk2016'!$A:$G,7),0)</f>
        <v>0</v>
      </c>
      <c r="J280" s="338">
        <f>IF(VLOOKUP($A280,'hk2016'!$A:$H,1)=$A280,VLOOKUP($A280,'hk2016'!$A:$H,8),0)</f>
        <v>0</v>
      </c>
      <c r="K280" s="340">
        <f t="shared" si="96"/>
        <v>0</v>
      </c>
      <c r="L280" s="347"/>
    </row>
    <row r="281" spans="1:255" ht="12.75" outlineLevel="1" x14ac:dyDescent="0.2">
      <c r="A281" s="321" t="str">
        <f t="shared" si="97"/>
        <v>522</v>
      </c>
      <c r="B281" s="317" t="s">
        <v>2757</v>
      </c>
      <c r="C281" s="317" t="s">
        <v>2758</v>
      </c>
      <c r="D281" s="338">
        <f>IF(VLOOKUP($A281,'hk2017'!$A:$G,1)=$A281,VLOOKUP($A281,'hk2017'!$A:$G,6),0)</f>
        <v>0</v>
      </c>
      <c r="E281" s="338">
        <f>IF(VLOOKUP($A281,'hk2017'!$A:$G,1)=$A281,VLOOKUP($A281,'hk2017'!$A:$G,7),0)</f>
        <v>0</v>
      </c>
      <c r="F281" s="338">
        <f>IF(VLOOKUP($A281,'hk2017'!$A:$H,1)=$A281,VLOOKUP($A281,'hk2017'!$A:$H,8),0)</f>
        <v>0</v>
      </c>
      <c r="G281" s="339">
        <f t="shared" si="95"/>
        <v>0</v>
      </c>
      <c r="H281" s="338">
        <f>IF(VLOOKUP($A281,'hk2016'!$A:$G,1)=$A281,VLOOKUP($A281,'hk2016'!$A:$G,6),0)</f>
        <v>0</v>
      </c>
      <c r="I281" s="338">
        <f>IF(VLOOKUP($A281,'hk2016'!$A:$G,1)=$A281,VLOOKUP($A281,'hk2016'!$A:$G,7),0)</f>
        <v>0</v>
      </c>
      <c r="J281" s="338">
        <f>IF(VLOOKUP($A281,'hk2016'!$A:$H,1)=$A281,VLOOKUP($A281,'hk2016'!$A:$H,8),0)</f>
        <v>0</v>
      </c>
      <c r="K281" s="340">
        <f t="shared" si="96"/>
        <v>0</v>
      </c>
      <c r="L281" s="347"/>
    </row>
    <row r="282" spans="1:255" ht="12.75" outlineLevel="1" x14ac:dyDescent="0.2">
      <c r="A282" s="321" t="str">
        <f t="shared" si="97"/>
        <v>523</v>
      </c>
      <c r="B282" s="317" t="s">
        <v>2759</v>
      </c>
      <c r="C282" s="317" t="s">
        <v>2760</v>
      </c>
      <c r="D282" s="338">
        <f>IF(VLOOKUP($A282,'hk2017'!$A:$G,1)=$A282,VLOOKUP($A282,'hk2017'!$A:$G,6),0)</f>
        <v>0</v>
      </c>
      <c r="E282" s="338">
        <f>IF(VLOOKUP($A282,'hk2017'!$A:$G,1)=$A282,VLOOKUP($A282,'hk2017'!$A:$G,7),0)</f>
        <v>0</v>
      </c>
      <c r="F282" s="338">
        <f>IF(VLOOKUP($A282,'hk2017'!$A:$H,1)=$A282,VLOOKUP($A282,'hk2017'!$A:$H,8),0)</f>
        <v>0</v>
      </c>
      <c r="G282" s="339">
        <f t="shared" si="95"/>
        <v>0</v>
      </c>
      <c r="H282" s="338">
        <f>IF(VLOOKUP($A282,'hk2016'!$A:$G,1)=$A282,VLOOKUP($A282,'hk2016'!$A:$G,6),0)</f>
        <v>0</v>
      </c>
      <c r="I282" s="338">
        <f>IF(VLOOKUP($A282,'hk2016'!$A:$G,1)=$A282,VLOOKUP($A282,'hk2016'!$A:$G,7),0)</f>
        <v>0</v>
      </c>
      <c r="J282" s="338">
        <f>IF(VLOOKUP($A282,'hk2016'!$A:$H,1)=$A282,VLOOKUP($A282,'hk2016'!$A:$H,8),0)</f>
        <v>0</v>
      </c>
      <c r="K282" s="340">
        <f t="shared" si="96"/>
        <v>0</v>
      </c>
      <c r="L282" s="347"/>
    </row>
    <row r="283" spans="1:255" ht="12.75" outlineLevel="1" x14ac:dyDescent="0.2">
      <c r="A283" s="321" t="str">
        <f t="shared" si="97"/>
        <v>524</v>
      </c>
      <c r="B283" s="317" t="s">
        <v>2761</v>
      </c>
      <c r="C283" s="317" t="s">
        <v>2762</v>
      </c>
      <c r="D283" s="338">
        <f>IF(VLOOKUP($A283,'hk2017'!$A:$G,1)=$A283,VLOOKUP($A283,'hk2017'!$A:$G,6),0)</f>
        <v>0</v>
      </c>
      <c r="E283" s="338">
        <f>IF(VLOOKUP($A283,'hk2017'!$A:$G,1)=$A283,VLOOKUP($A283,'hk2017'!$A:$G,7),0)</f>
        <v>0</v>
      </c>
      <c r="F283" s="338">
        <f>IF(VLOOKUP($A283,'hk2017'!$A:$H,1)=$A283,VLOOKUP($A283,'hk2017'!$A:$H,8),0)</f>
        <v>0</v>
      </c>
      <c r="G283" s="339">
        <f t="shared" si="95"/>
        <v>0</v>
      </c>
      <c r="H283" s="338">
        <f>IF(VLOOKUP($A283,'hk2016'!$A:$G,1)=$A283,VLOOKUP($A283,'hk2016'!$A:$G,6),0)</f>
        <v>0</v>
      </c>
      <c r="I283" s="338">
        <f>IF(VLOOKUP($A283,'hk2016'!$A:$G,1)=$A283,VLOOKUP($A283,'hk2016'!$A:$G,7),0)</f>
        <v>0</v>
      </c>
      <c r="J283" s="338">
        <f>IF(VLOOKUP($A283,'hk2016'!$A:$H,1)=$A283,VLOOKUP($A283,'hk2016'!$A:$H,8),0)</f>
        <v>0</v>
      </c>
      <c r="K283" s="340">
        <f t="shared" si="96"/>
        <v>0</v>
      </c>
      <c r="L283" s="347"/>
    </row>
    <row r="284" spans="1:255" ht="12.75" outlineLevel="1" x14ac:dyDescent="0.2">
      <c r="A284" s="321" t="str">
        <f t="shared" si="97"/>
        <v>525</v>
      </c>
      <c r="B284" s="317" t="s">
        <v>2763</v>
      </c>
      <c r="C284" s="317" t="s">
        <v>2764</v>
      </c>
      <c r="D284" s="338">
        <f>IF(VLOOKUP($A284,'hk2017'!$A:$G,1)=$A284,VLOOKUP($A284,'hk2017'!$A:$G,6),0)</f>
        <v>0</v>
      </c>
      <c r="E284" s="338">
        <f>IF(VLOOKUP($A284,'hk2017'!$A:$G,1)=$A284,VLOOKUP($A284,'hk2017'!$A:$G,7),0)</f>
        <v>0</v>
      </c>
      <c r="F284" s="338">
        <f>IF(VLOOKUP($A284,'hk2017'!$A:$H,1)=$A284,VLOOKUP($A284,'hk2017'!$A:$H,8),0)</f>
        <v>0</v>
      </c>
      <c r="G284" s="339">
        <f t="shared" si="95"/>
        <v>0</v>
      </c>
      <c r="H284" s="338">
        <f>IF(VLOOKUP($A284,'hk2016'!$A:$G,1)=$A284,VLOOKUP($A284,'hk2016'!$A:$G,6),0)</f>
        <v>0</v>
      </c>
      <c r="I284" s="338">
        <f>IF(VLOOKUP($A284,'hk2016'!$A:$G,1)=$A284,VLOOKUP($A284,'hk2016'!$A:$G,7),0)</f>
        <v>0</v>
      </c>
      <c r="J284" s="338">
        <f>IF(VLOOKUP($A284,'hk2016'!$A:$H,1)=$A284,VLOOKUP($A284,'hk2016'!$A:$H,8),0)</f>
        <v>0</v>
      </c>
      <c r="K284" s="340">
        <f t="shared" si="96"/>
        <v>0</v>
      </c>
      <c r="L284" s="347"/>
    </row>
    <row r="285" spans="1:255" ht="12.75" outlineLevel="1" x14ac:dyDescent="0.2">
      <c r="A285" s="321" t="str">
        <f t="shared" si="97"/>
        <v>526</v>
      </c>
      <c r="B285" s="317" t="s">
        <v>2765</v>
      </c>
      <c r="C285" s="317" t="s">
        <v>2766</v>
      </c>
      <c r="D285" s="338">
        <f>IF(VLOOKUP($A285,'hk2017'!$A:$G,1)=$A285,VLOOKUP($A285,'hk2017'!$A:$G,6),0)</f>
        <v>0</v>
      </c>
      <c r="E285" s="338">
        <f>IF(VLOOKUP($A285,'hk2017'!$A:$G,1)=$A285,VLOOKUP($A285,'hk2017'!$A:$G,7),0)</f>
        <v>0</v>
      </c>
      <c r="F285" s="338">
        <f>IF(VLOOKUP($A285,'hk2017'!$A:$H,1)=$A285,VLOOKUP($A285,'hk2017'!$A:$H,8),0)</f>
        <v>0</v>
      </c>
      <c r="G285" s="339">
        <f t="shared" si="95"/>
        <v>0</v>
      </c>
      <c r="H285" s="338">
        <f>IF(VLOOKUP($A285,'hk2016'!$A:$G,1)=$A285,VLOOKUP($A285,'hk2016'!$A:$G,6),0)</f>
        <v>0</v>
      </c>
      <c r="I285" s="338">
        <f>IF(VLOOKUP($A285,'hk2016'!$A:$G,1)=$A285,VLOOKUP($A285,'hk2016'!$A:$G,7),0)</f>
        <v>0</v>
      </c>
      <c r="J285" s="338">
        <f>IF(VLOOKUP($A285,'hk2016'!$A:$H,1)=$A285,VLOOKUP($A285,'hk2016'!$A:$H,8),0)</f>
        <v>0</v>
      </c>
      <c r="K285" s="340">
        <f t="shared" si="96"/>
        <v>0</v>
      </c>
      <c r="L285" s="347"/>
    </row>
    <row r="286" spans="1:255" ht="12.75" outlineLevel="1" x14ac:dyDescent="0.2">
      <c r="A286" s="321" t="str">
        <f t="shared" si="97"/>
        <v>527</v>
      </c>
      <c r="B286" s="317" t="s">
        <v>2767</v>
      </c>
      <c r="C286" s="317" t="s">
        <v>2768</v>
      </c>
      <c r="D286" s="338">
        <f>IF(VLOOKUP($A286,'hk2017'!$A:$G,1)=$A286,VLOOKUP($A286,'hk2017'!$A:$G,6),0)</f>
        <v>0</v>
      </c>
      <c r="E286" s="338">
        <f>IF(VLOOKUP($A286,'hk2017'!$A:$G,1)=$A286,VLOOKUP($A286,'hk2017'!$A:$G,7),0)</f>
        <v>0</v>
      </c>
      <c r="F286" s="338">
        <f>IF(VLOOKUP($A286,'hk2017'!$A:$H,1)=$A286,VLOOKUP($A286,'hk2017'!$A:$H,8),0)</f>
        <v>0</v>
      </c>
      <c r="G286" s="339">
        <f t="shared" si="95"/>
        <v>0</v>
      </c>
      <c r="H286" s="338">
        <f>IF(VLOOKUP($A286,'hk2016'!$A:$G,1)=$A286,VLOOKUP($A286,'hk2016'!$A:$G,6),0)</f>
        <v>0</v>
      </c>
      <c r="I286" s="338">
        <f>IF(VLOOKUP($A286,'hk2016'!$A:$G,1)=$A286,VLOOKUP($A286,'hk2016'!$A:$G,7),0)</f>
        <v>0</v>
      </c>
      <c r="J286" s="338">
        <f>IF(VLOOKUP($A286,'hk2016'!$A:$H,1)=$A286,VLOOKUP($A286,'hk2016'!$A:$H,8),0)</f>
        <v>0</v>
      </c>
      <c r="K286" s="340">
        <f t="shared" si="96"/>
        <v>0</v>
      </c>
      <c r="L286" s="347"/>
    </row>
    <row r="287" spans="1:255" ht="12.75" outlineLevel="1" x14ac:dyDescent="0.2">
      <c r="A287" s="321" t="str">
        <f t="shared" si="97"/>
        <v>528</v>
      </c>
      <c r="B287" s="317" t="s">
        <v>2769</v>
      </c>
      <c r="C287" s="317" t="s">
        <v>2770</v>
      </c>
      <c r="D287" s="338">
        <f>IF(VLOOKUP($A287,'hk2017'!$A:$G,1)=$A287,VLOOKUP($A287,'hk2017'!$A:$G,6),0)</f>
        <v>0</v>
      </c>
      <c r="E287" s="338">
        <f>IF(VLOOKUP($A287,'hk2017'!$A:$G,1)=$A287,VLOOKUP($A287,'hk2017'!$A:$G,7),0)</f>
        <v>0</v>
      </c>
      <c r="F287" s="338">
        <f>IF(VLOOKUP($A287,'hk2017'!$A:$H,1)=$A287,VLOOKUP($A287,'hk2017'!$A:$H,8),0)</f>
        <v>0</v>
      </c>
      <c r="G287" s="339">
        <f t="shared" si="95"/>
        <v>0</v>
      </c>
      <c r="H287" s="338">
        <f>IF(VLOOKUP($A287,'hk2016'!$A:$G,1)=$A287,VLOOKUP($A287,'hk2016'!$A:$G,6),0)</f>
        <v>0</v>
      </c>
      <c r="I287" s="338">
        <f>IF(VLOOKUP($A287,'hk2016'!$A:$G,1)=$A287,VLOOKUP($A287,'hk2016'!$A:$G,7),0)</f>
        <v>0</v>
      </c>
      <c r="J287" s="338">
        <f>IF(VLOOKUP($A287,'hk2016'!$A:$H,1)=$A287,VLOOKUP($A287,'hk2016'!$A:$H,8),0)</f>
        <v>0</v>
      </c>
      <c r="K287" s="340">
        <f t="shared" si="96"/>
        <v>0</v>
      </c>
      <c r="L287" s="347"/>
    </row>
    <row r="288" spans="1:255" ht="13.5" outlineLevel="1" thickBot="1" x14ac:dyDescent="0.25">
      <c r="A288" s="321"/>
      <c r="B288" s="317"/>
      <c r="C288" s="317"/>
      <c r="H288" s="338"/>
      <c r="I288" s="338"/>
      <c r="J288" s="338"/>
      <c r="K288" s="340"/>
      <c r="L288" s="347"/>
    </row>
    <row r="289" spans="1:255" ht="12.75" x14ac:dyDescent="0.2">
      <c r="A289" s="373" t="s">
        <v>2083</v>
      </c>
      <c r="B289" s="358"/>
      <c r="C289" s="359" t="s">
        <v>2771</v>
      </c>
      <c r="D289" s="330">
        <f t="shared" ref="D289:K289" si="98">SUM(D290:D293)</f>
        <v>0</v>
      </c>
      <c r="E289" s="330">
        <f t="shared" si="98"/>
        <v>0</v>
      </c>
      <c r="F289" s="330">
        <f t="shared" si="98"/>
        <v>0</v>
      </c>
      <c r="G289" s="331">
        <f t="shared" si="98"/>
        <v>0</v>
      </c>
      <c r="H289" s="330">
        <f t="shared" si="98"/>
        <v>0</v>
      </c>
      <c r="I289" s="330">
        <f t="shared" si="98"/>
        <v>0</v>
      </c>
      <c r="J289" s="330">
        <f t="shared" si="98"/>
        <v>0</v>
      </c>
      <c r="K289" s="332">
        <f t="shared" si="98"/>
        <v>0</v>
      </c>
      <c r="L289" s="347"/>
      <c r="M289" s="375"/>
      <c r="N289" s="321"/>
      <c r="P289" s="317"/>
      <c r="Q289" s="375"/>
      <c r="R289" s="375"/>
      <c r="S289" s="375"/>
      <c r="T289" s="375"/>
      <c r="U289" s="321"/>
      <c r="W289" s="317"/>
      <c r="X289" s="375"/>
      <c r="Y289" s="375"/>
      <c r="Z289" s="375"/>
      <c r="AA289" s="375"/>
      <c r="AB289" s="321"/>
      <c r="AD289" s="317"/>
      <c r="AE289" s="375"/>
      <c r="AF289" s="375"/>
      <c r="AG289" s="375"/>
      <c r="AH289" s="375"/>
      <c r="AI289" s="321"/>
      <c r="AK289" s="317"/>
      <c r="AL289" s="375"/>
      <c r="AM289" s="375"/>
      <c r="AN289" s="375"/>
      <c r="AO289" s="375"/>
      <c r="AP289" s="321"/>
      <c r="AR289" s="317"/>
      <c r="AS289" s="375"/>
      <c r="AT289" s="375"/>
      <c r="AU289" s="375"/>
      <c r="AV289" s="375"/>
      <c r="AW289" s="321"/>
      <c r="AY289" s="317"/>
      <c r="AZ289" s="375"/>
      <c r="BA289" s="375"/>
      <c r="BB289" s="375"/>
      <c r="BC289" s="375"/>
      <c r="BD289" s="321"/>
      <c r="BF289" s="317"/>
      <c r="BG289" s="375"/>
      <c r="BH289" s="375"/>
      <c r="BI289" s="375"/>
      <c r="BJ289" s="375"/>
      <c r="BK289" s="321"/>
      <c r="BM289" s="317"/>
      <c r="BN289" s="375"/>
      <c r="BO289" s="375"/>
      <c r="BP289" s="375"/>
      <c r="BQ289" s="375"/>
      <c r="BR289" s="321"/>
      <c r="BT289" s="317"/>
      <c r="BU289" s="375"/>
      <c r="BV289" s="375"/>
      <c r="BW289" s="375"/>
      <c r="BX289" s="375"/>
      <c r="BY289" s="321"/>
      <c r="CA289" s="317"/>
      <c r="CB289" s="375"/>
      <c r="CC289" s="375"/>
      <c r="CD289" s="375"/>
      <c r="CE289" s="375"/>
      <c r="CF289" s="321"/>
      <c r="CH289" s="317"/>
      <c r="CI289" s="375"/>
      <c r="CJ289" s="375"/>
      <c r="CK289" s="375"/>
      <c r="CL289" s="375"/>
      <c r="CM289" s="321"/>
      <c r="CO289" s="317"/>
      <c r="CP289" s="375"/>
      <c r="CQ289" s="375"/>
      <c r="CR289" s="375"/>
      <c r="CS289" s="375"/>
      <c r="CT289" s="321"/>
      <c r="CV289" s="317"/>
      <c r="CW289" s="375"/>
      <c r="CX289" s="375"/>
      <c r="CY289" s="375"/>
      <c r="CZ289" s="375"/>
      <c r="DA289" s="321"/>
      <c r="DC289" s="317"/>
      <c r="DD289" s="375"/>
      <c r="DE289" s="375"/>
      <c r="DF289" s="375"/>
      <c r="DG289" s="375"/>
      <c r="DH289" s="321"/>
      <c r="DJ289" s="317"/>
      <c r="DK289" s="375"/>
      <c r="DL289" s="375"/>
      <c r="DM289" s="375"/>
      <c r="DN289" s="375"/>
      <c r="DO289" s="321"/>
      <c r="DQ289" s="317"/>
      <c r="DR289" s="375"/>
      <c r="DS289" s="375"/>
      <c r="DT289" s="375"/>
      <c r="DU289" s="375"/>
      <c r="DV289" s="321"/>
      <c r="DX289" s="317"/>
      <c r="DY289" s="375"/>
      <c r="DZ289" s="375"/>
      <c r="EA289" s="375"/>
      <c r="EB289" s="375"/>
      <c r="EC289" s="321"/>
      <c r="EE289" s="317"/>
      <c r="EF289" s="375"/>
      <c r="EG289" s="375"/>
      <c r="EH289" s="375"/>
      <c r="EI289" s="375"/>
      <c r="EJ289" s="321"/>
      <c r="EL289" s="317"/>
      <c r="EM289" s="375"/>
      <c r="EN289" s="375"/>
      <c r="EO289" s="375"/>
      <c r="EP289" s="375"/>
      <c r="EQ289" s="321"/>
      <c r="ES289" s="317"/>
      <c r="ET289" s="375"/>
      <c r="EU289" s="375"/>
      <c r="EV289" s="375"/>
      <c r="EW289" s="375"/>
      <c r="EX289" s="321"/>
      <c r="EZ289" s="317"/>
      <c r="FA289" s="375"/>
      <c r="FB289" s="375"/>
      <c r="FC289" s="375"/>
      <c r="FD289" s="375"/>
      <c r="FE289" s="321"/>
      <c r="FG289" s="317"/>
      <c r="FH289" s="375"/>
      <c r="FI289" s="375"/>
      <c r="FJ289" s="375"/>
      <c r="FK289" s="375"/>
      <c r="FL289" s="321"/>
      <c r="FN289" s="317"/>
      <c r="FO289" s="375"/>
      <c r="FP289" s="375"/>
      <c r="FQ289" s="375"/>
      <c r="FR289" s="375"/>
      <c r="FS289" s="321"/>
      <c r="FU289" s="317"/>
      <c r="FV289" s="375"/>
      <c r="FW289" s="375"/>
      <c r="FX289" s="375"/>
      <c r="FY289" s="375"/>
      <c r="FZ289" s="321"/>
      <c r="GB289" s="317"/>
      <c r="GC289" s="375"/>
      <c r="GD289" s="375"/>
      <c r="GE289" s="375"/>
      <c r="GF289" s="375"/>
      <c r="GG289" s="321"/>
      <c r="GI289" s="317"/>
      <c r="GJ289" s="375"/>
      <c r="GK289" s="375"/>
      <c r="GL289" s="375"/>
      <c r="GM289" s="375"/>
      <c r="GN289" s="321"/>
      <c r="GP289" s="317"/>
      <c r="GQ289" s="375"/>
      <c r="GR289" s="375"/>
      <c r="GS289" s="375"/>
      <c r="GT289" s="375"/>
      <c r="GU289" s="321"/>
      <c r="GW289" s="317"/>
      <c r="GX289" s="375"/>
      <c r="GY289" s="375"/>
      <c r="GZ289" s="375"/>
      <c r="HA289" s="375"/>
      <c r="HB289" s="321"/>
      <c r="HD289" s="317"/>
      <c r="HE289" s="375"/>
      <c r="HF289" s="375"/>
      <c r="HG289" s="375"/>
      <c r="HH289" s="375"/>
      <c r="HI289" s="321"/>
      <c r="HK289" s="317"/>
      <c r="HL289" s="375"/>
      <c r="HM289" s="375"/>
      <c r="HN289" s="375"/>
      <c r="HO289" s="375"/>
      <c r="HP289" s="321"/>
      <c r="HR289" s="317"/>
      <c r="HS289" s="375"/>
      <c r="HT289" s="375"/>
      <c r="HU289" s="375"/>
      <c r="HV289" s="375"/>
      <c r="HW289" s="321"/>
      <c r="HY289" s="317"/>
      <c r="HZ289" s="375"/>
      <c r="IA289" s="375"/>
      <c r="IB289" s="375"/>
      <c r="IC289" s="375"/>
      <c r="ID289" s="321"/>
      <c r="IF289" s="317"/>
      <c r="IG289" s="375"/>
      <c r="IH289" s="375"/>
      <c r="II289" s="375"/>
      <c r="IJ289" s="375"/>
      <c r="IK289" s="321"/>
      <c r="IM289" s="317"/>
      <c r="IN289" s="375"/>
      <c r="IO289" s="375"/>
      <c r="IP289" s="375"/>
      <c r="IQ289" s="375"/>
      <c r="IR289" s="321"/>
      <c r="IT289" s="317"/>
      <c r="IU289" s="375"/>
    </row>
    <row r="290" spans="1:255" ht="12.75" outlineLevel="1" x14ac:dyDescent="0.2">
      <c r="A290" s="350" t="s">
        <v>885</v>
      </c>
      <c r="C290" s="334" t="s">
        <v>2771</v>
      </c>
      <c r="D290" s="338">
        <f>IF(VLOOKUP($A290,'hk2017'!$A:$G,1)=$A290,VLOOKUP($A290,'hk2017'!$A:$G,6),0)</f>
        <v>0</v>
      </c>
      <c r="E290" s="338">
        <f>IF(VLOOKUP($A290,'hk2017'!$A:$G,1)=$A290,VLOOKUP($A290,'hk2017'!$A:$G,7),0)</f>
        <v>0</v>
      </c>
      <c r="F290" s="338">
        <f>IF(VLOOKUP($A290,'hk2017'!$A:$H,1)=$A290,VLOOKUP($A290,'hk2017'!$A:$H,8),0)</f>
        <v>0</v>
      </c>
      <c r="G290" s="339">
        <f>SUM(D290+E290-F290)</f>
        <v>0</v>
      </c>
      <c r="H290" s="338">
        <f>IF(VLOOKUP($A290,'hk2016'!$A:$G,1)=$A290,VLOOKUP($A290,'hk2016'!$A:$G,6),0)</f>
        <v>0</v>
      </c>
      <c r="I290" s="338">
        <f>IF(VLOOKUP($A290,'hk2016'!$A:$G,1)=$A290,VLOOKUP($A290,'hk2016'!$A:$G,7),0)</f>
        <v>0</v>
      </c>
      <c r="J290" s="338">
        <f>IF(VLOOKUP($A290,'hk2016'!$A:$H,1)=$A290,VLOOKUP($A290,'hk2016'!$A:$H,8),0)</f>
        <v>0</v>
      </c>
      <c r="K290" s="340">
        <f>SUM(H290+I290-J290)</f>
        <v>0</v>
      </c>
      <c r="L290" s="347"/>
      <c r="M290" s="375"/>
      <c r="N290" s="321"/>
      <c r="P290" s="317"/>
      <c r="Q290" s="375"/>
      <c r="R290" s="375"/>
      <c r="S290" s="375"/>
      <c r="T290" s="375"/>
      <c r="U290" s="321"/>
      <c r="W290" s="317"/>
      <c r="X290" s="375"/>
      <c r="Y290" s="375"/>
      <c r="Z290" s="375"/>
      <c r="AA290" s="375"/>
      <c r="AB290" s="321"/>
      <c r="AD290" s="317"/>
      <c r="AE290" s="375"/>
      <c r="AF290" s="375"/>
      <c r="AG290" s="375"/>
      <c r="AH290" s="375"/>
      <c r="AI290" s="321"/>
      <c r="AK290" s="317"/>
      <c r="AL290" s="375"/>
      <c r="AM290" s="375"/>
      <c r="AN290" s="375"/>
      <c r="AO290" s="375"/>
      <c r="AP290" s="321"/>
      <c r="AR290" s="317"/>
      <c r="AS290" s="375"/>
      <c r="AT290" s="375"/>
      <c r="AU290" s="375"/>
      <c r="AV290" s="375"/>
      <c r="AW290" s="321"/>
      <c r="AY290" s="317"/>
      <c r="AZ290" s="375"/>
      <c r="BA290" s="375"/>
      <c r="BB290" s="375"/>
      <c r="BC290" s="375"/>
      <c r="BD290" s="321"/>
      <c r="BF290" s="317"/>
      <c r="BG290" s="375"/>
      <c r="BH290" s="375"/>
      <c r="BI290" s="375"/>
      <c r="BJ290" s="375"/>
      <c r="BK290" s="321"/>
      <c r="BM290" s="317"/>
      <c r="BN290" s="375"/>
      <c r="BO290" s="375"/>
      <c r="BP290" s="375"/>
      <c r="BQ290" s="375"/>
      <c r="BR290" s="321"/>
      <c r="BT290" s="317"/>
      <c r="BU290" s="375"/>
      <c r="BV290" s="375"/>
      <c r="BW290" s="375"/>
      <c r="BX290" s="375"/>
      <c r="BY290" s="321"/>
      <c r="CA290" s="317"/>
      <c r="CB290" s="375"/>
      <c r="CC290" s="375"/>
      <c r="CD290" s="375"/>
      <c r="CE290" s="375"/>
      <c r="CF290" s="321"/>
      <c r="CH290" s="317"/>
      <c r="CI290" s="375"/>
      <c r="CJ290" s="375"/>
      <c r="CK290" s="375"/>
      <c r="CL290" s="375"/>
      <c r="CM290" s="321"/>
      <c r="CO290" s="317"/>
      <c r="CP290" s="375"/>
      <c r="CQ290" s="375"/>
      <c r="CR290" s="375"/>
      <c r="CS290" s="375"/>
      <c r="CT290" s="321"/>
      <c r="CV290" s="317"/>
      <c r="CW290" s="375"/>
      <c r="CX290" s="375"/>
      <c r="CY290" s="375"/>
      <c r="CZ290" s="375"/>
      <c r="DA290" s="321"/>
      <c r="DC290" s="317"/>
      <c r="DD290" s="375"/>
      <c r="DE290" s="375"/>
      <c r="DF290" s="375"/>
      <c r="DG290" s="375"/>
      <c r="DH290" s="321"/>
      <c r="DJ290" s="317"/>
      <c r="DK290" s="375"/>
      <c r="DL290" s="375"/>
      <c r="DM290" s="375"/>
      <c r="DN290" s="375"/>
      <c r="DO290" s="321"/>
      <c r="DQ290" s="317"/>
      <c r="DR290" s="375"/>
      <c r="DS290" s="375"/>
      <c r="DT290" s="375"/>
      <c r="DU290" s="375"/>
      <c r="DV290" s="321"/>
      <c r="DX290" s="317"/>
      <c r="DY290" s="375"/>
      <c r="DZ290" s="375"/>
      <c r="EA290" s="375"/>
      <c r="EB290" s="375"/>
      <c r="EC290" s="321"/>
      <c r="EE290" s="317"/>
      <c r="EF290" s="375"/>
      <c r="EG290" s="375"/>
      <c r="EH290" s="375"/>
      <c r="EI290" s="375"/>
      <c r="EJ290" s="321"/>
      <c r="EL290" s="317"/>
      <c r="EM290" s="375"/>
      <c r="EN290" s="375"/>
      <c r="EO290" s="375"/>
      <c r="EP290" s="375"/>
      <c r="EQ290" s="321"/>
      <c r="ES290" s="317"/>
      <c r="ET290" s="375"/>
      <c r="EU290" s="375"/>
      <c r="EV290" s="375"/>
      <c r="EW290" s="375"/>
      <c r="EX290" s="321"/>
      <c r="EZ290" s="317"/>
      <c r="FA290" s="375"/>
      <c r="FB290" s="375"/>
      <c r="FC290" s="375"/>
      <c r="FD290" s="375"/>
      <c r="FE290" s="321"/>
      <c r="FG290" s="317"/>
      <c r="FH290" s="375"/>
      <c r="FI290" s="375"/>
      <c r="FJ290" s="375"/>
      <c r="FK290" s="375"/>
      <c r="FL290" s="321"/>
      <c r="FN290" s="317"/>
      <c r="FO290" s="375"/>
      <c r="FP290" s="375"/>
      <c r="FQ290" s="375"/>
      <c r="FR290" s="375"/>
      <c r="FS290" s="321"/>
      <c r="FU290" s="317"/>
      <c r="FV290" s="375"/>
      <c r="FW290" s="375"/>
      <c r="FX290" s="375"/>
      <c r="FY290" s="375"/>
      <c r="FZ290" s="321"/>
      <c r="GB290" s="317"/>
      <c r="GC290" s="375"/>
      <c r="GD290" s="375"/>
      <c r="GE290" s="375"/>
      <c r="GF290" s="375"/>
      <c r="GG290" s="321"/>
      <c r="GI290" s="317"/>
      <c r="GJ290" s="375"/>
      <c r="GK290" s="375"/>
      <c r="GL290" s="375"/>
      <c r="GM290" s="375"/>
      <c r="GN290" s="321"/>
      <c r="GP290" s="317"/>
      <c r="GQ290" s="375"/>
      <c r="GR290" s="375"/>
      <c r="GS290" s="375"/>
      <c r="GT290" s="375"/>
      <c r="GU290" s="321"/>
      <c r="GW290" s="317"/>
      <c r="GX290" s="375"/>
      <c r="GY290" s="375"/>
      <c r="GZ290" s="375"/>
      <c r="HA290" s="375"/>
      <c r="HB290" s="321"/>
      <c r="HD290" s="317"/>
      <c r="HE290" s="375"/>
      <c r="HF290" s="375"/>
      <c r="HG290" s="375"/>
      <c r="HH290" s="375"/>
      <c r="HI290" s="321"/>
      <c r="HK290" s="317"/>
      <c r="HL290" s="375"/>
      <c r="HM290" s="375"/>
      <c r="HN290" s="375"/>
      <c r="HO290" s="375"/>
      <c r="HP290" s="321"/>
      <c r="HR290" s="317"/>
      <c r="HS290" s="375"/>
      <c r="HT290" s="375"/>
      <c r="HU290" s="375"/>
      <c r="HV290" s="375"/>
      <c r="HW290" s="321"/>
      <c r="HY290" s="317"/>
      <c r="HZ290" s="375"/>
      <c r="IA290" s="375"/>
      <c r="IB290" s="375"/>
      <c r="IC290" s="375"/>
      <c r="ID290" s="321"/>
      <c r="IF290" s="317"/>
      <c r="IG290" s="375"/>
      <c r="IH290" s="375"/>
      <c r="II290" s="375"/>
      <c r="IJ290" s="375"/>
      <c r="IK290" s="321"/>
      <c r="IM290" s="317"/>
      <c r="IN290" s="375"/>
      <c r="IO290" s="375"/>
      <c r="IP290" s="375"/>
      <c r="IQ290" s="375"/>
      <c r="IR290" s="321"/>
      <c r="IT290" s="317"/>
      <c r="IU290" s="375"/>
    </row>
    <row r="291" spans="1:255" ht="12.75" outlineLevel="1" x14ac:dyDescent="0.2">
      <c r="A291" s="321" t="str">
        <f>LEFT(B291,3)</f>
        <v>531</v>
      </c>
      <c r="B291" s="317" t="s">
        <v>2772</v>
      </c>
      <c r="C291" s="317" t="s">
        <v>2773</v>
      </c>
      <c r="D291" s="338">
        <f>IF(VLOOKUP($A291,'hk2017'!$A:$G,1)=$A291,VLOOKUP($A291,'hk2017'!$A:$G,6),0)</f>
        <v>0</v>
      </c>
      <c r="E291" s="338">
        <f>IF(VLOOKUP($A291,'hk2017'!$A:$G,1)=$A291,VLOOKUP($A291,'hk2017'!$A:$G,7),0)</f>
        <v>0</v>
      </c>
      <c r="F291" s="338">
        <f>IF(VLOOKUP($A291,'hk2017'!$A:$H,1)=$A291,VLOOKUP($A291,'hk2017'!$A:$H,8),0)</f>
        <v>0</v>
      </c>
      <c r="G291" s="339">
        <f>SUM(D291+E291-F291)</f>
        <v>0</v>
      </c>
      <c r="H291" s="338">
        <f>IF(VLOOKUP($A291,'hk2016'!$A:$G,1)=$A291,VLOOKUP($A291,'hk2016'!$A:$G,6),0)</f>
        <v>0</v>
      </c>
      <c r="I291" s="338">
        <f>IF(VLOOKUP($A291,'hk2016'!$A:$G,1)=$A291,VLOOKUP($A291,'hk2016'!$A:$G,7),0)</f>
        <v>0</v>
      </c>
      <c r="J291" s="338">
        <f>IF(VLOOKUP($A291,'hk2016'!$A:$H,1)=$A291,VLOOKUP($A291,'hk2016'!$A:$H,8),0)</f>
        <v>0</v>
      </c>
      <c r="K291" s="340">
        <f>SUM(H291+I291-J291)</f>
        <v>0</v>
      </c>
      <c r="L291" s="347"/>
    </row>
    <row r="292" spans="1:255" ht="12.75" outlineLevel="1" x14ac:dyDescent="0.2">
      <c r="A292" s="321" t="str">
        <f>LEFT(B292,3)</f>
        <v>532</v>
      </c>
      <c r="B292" s="317" t="s">
        <v>2774</v>
      </c>
      <c r="C292" s="317" t="s">
        <v>2775</v>
      </c>
      <c r="D292" s="338">
        <f>IF(VLOOKUP($A292,'hk2017'!$A:$G,1)=$A292,VLOOKUP($A292,'hk2017'!$A:$G,6),0)</f>
        <v>0</v>
      </c>
      <c r="E292" s="338">
        <f>IF(VLOOKUP($A292,'hk2017'!$A:$G,1)=$A292,VLOOKUP($A292,'hk2017'!$A:$G,7),0)</f>
        <v>0</v>
      </c>
      <c r="F292" s="338">
        <f>IF(VLOOKUP($A292,'hk2017'!$A:$H,1)=$A292,VLOOKUP($A292,'hk2017'!$A:$H,8),0)</f>
        <v>0</v>
      </c>
      <c r="G292" s="339">
        <f>SUM(D292+E292-F292)</f>
        <v>0</v>
      </c>
      <c r="H292" s="338">
        <f>IF(VLOOKUP($A292,'hk2016'!$A:$G,1)=$A292,VLOOKUP($A292,'hk2016'!$A:$G,6),0)</f>
        <v>0</v>
      </c>
      <c r="I292" s="338">
        <f>IF(VLOOKUP($A292,'hk2016'!$A:$G,1)=$A292,VLOOKUP($A292,'hk2016'!$A:$G,7),0)</f>
        <v>0</v>
      </c>
      <c r="J292" s="338">
        <f>IF(VLOOKUP($A292,'hk2016'!$A:$H,1)=$A292,VLOOKUP($A292,'hk2016'!$A:$H,8),0)</f>
        <v>0</v>
      </c>
      <c r="K292" s="340">
        <f>SUM(H292+I292-J292)</f>
        <v>0</v>
      </c>
      <c r="L292" s="347"/>
    </row>
    <row r="293" spans="1:255" ht="12.75" outlineLevel="1" x14ac:dyDescent="0.2">
      <c r="A293" s="321" t="str">
        <f>LEFT(B293,3)</f>
        <v>538</v>
      </c>
      <c r="B293" s="317" t="s">
        <v>2776</v>
      </c>
      <c r="C293" s="317" t="s">
        <v>2593</v>
      </c>
      <c r="D293" s="338">
        <f>IF(VLOOKUP($A293,'hk2017'!$A:$G,1)=$A293,VLOOKUP($A293,'hk2017'!$A:$G,6),0)</f>
        <v>0</v>
      </c>
      <c r="E293" s="338">
        <f>IF(VLOOKUP($A293,'hk2017'!$A:$G,1)=$A293,VLOOKUP($A293,'hk2017'!$A:$G,7),0)</f>
        <v>0</v>
      </c>
      <c r="F293" s="338">
        <f>IF(VLOOKUP($A293,'hk2017'!$A:$H,1)=$A293,VLOOKUP($A293,'hk2017'!$A:$H,8),0)</f>
        <v>0</v>
      </c>
      <c r="G293" s="339">
        <f>SUM(D293+E293-F293)</f>
        <v>0</v>
      </c>
      <c r="H293" s="338">
        <f>IF(VLOOKUP($A293,'hk2016'!$A:$G,1)=$A293,VLOOKUP($A293,'hk2016'!$A:$G,6),0)</f>
        <v>0</v>
      </c>
      <c r="I293" s="338">
        <f>IF(VLOOKUP($A293,'hk2016'!$A:$G,1)=$A293,VLOOKUP($A293,'hk2016'!$A:$G,7),0)</f>
        <v>0</v>
      </c>
      <c r="J293" s="338">
        <f>IF(VLOOKUP($A293,'hk2016'!$A:$H,1)=$A293,VLOOKUP($A293,'hk2016'!$A:$H,8),0)</f>
        <v>0</v>
      </c>
      <c r="K293" s="340">
        <f>SUM(H293+I293-J293)</f>
        <v>0</v>
      </c>
      <c r="L293" s="347"/>
    </row>
    <row r="294" spans="1:255" ht="13.5" outlineLevel="1" thickBot="1" x14ac:dyDescent="0.25">
      <c r="A294" s="321"/>
      <c r="B294" s="317"/>
      <c r="C294" s="317"/>
      <c r="H294" s="338"/>
      <c r="I294" s="338"/>
      <c r="J294" s="338"/>
      <c r="K294" s="340"/>
      <c r="L294" s="376"/>
    </row>
    <row r="295" spans="1:255" ht="12.75" x14ac:dyDescent="0.2">
      <c r="A295" s="373" t="s">
        <v>2085</v>
      </c>
      <c r="B295" s="358"/>
      <c r="C295" s="359" t="s">
        <v>2777</v>
      </c>
      <c r="D295" s="330">
        <f t="shared" ref="D295:K295" si="99">SUM(D296:D305)</f>
        <v>0</v>
      </c>
      <c r="E295" s="330">
        <f t="shared" si="99"/>
        <v>0</v>
      </c>
      <c r="F295" s="330">
        <f t="shared" si="99"/>
        <v>0</v>
      </c>
      <c r="G295" s="331">
        <f t="shared" si="99"/>
        <v>0</v>
      </c>
      <c r="H295" s="330">
        <f t="shared" si="99"/>
        <v>0</v>
      </c>
      <c r="I295" s="330">
        <f t="shared" si="99"/>
        <v>0</v>
      </c>
      <c r="J295" s="330">
        <f t="shared" si="99"/>
        <v>0</v>
      </c>
      <c r="K295" s="332">
        <f t="shared" si="99"/>
        <v>0</v>
      </c>
      <c r="L295" s="347"/>
      <c r="M295" s="375"/>
      <c r="N295" s="321"/>
      <c r="P295" s="317"/>
      <c r="Q295" s="375"/>
      <c r="R295" s="375"/>
      <c r="S295" s="375"/>
      <c r="T295" s="375"/>
      <c r="U295" s="321"/>
      <c r="W295" s="317"/>
      <c r="X295" s="375"/>
      <c r="Y295" s="375"/>
      <c r="Z295" s="375"/>
      <c r="AA295" s="375"/>
      <c r="AB295" s="321"/>
      <c r="AD295" s="317"/>
      <c r="AE295" s="375"/>
      <c r="AF295" s="375"/>
      <c r="AG295" s="375"/>
      <c r="AH295" s="375"/>
      <c r="AI295" s="321"/>
      <c r="AK295" s="317"/>
      <c r="AL295" s="375"/>
      <c r="AM295" s="375"/>
      <c r="AN295" s="375"/>
      <c r="AO295" s="375"/>
      <c r="AP295" s="321"/>
      <c r="AR295" s="317"/>
      <c r="AS295" s="375"/>
      <c r="AT295" s="375"/>
      <c r="AU295" s="375"/>
      <c r="AV295" s="375"/>
      <c r="AW295" s="321"/>
      <c r="AY295" s="317"/>
      <c r="AZ295" s="375"/>
      <c r="BA295" s="375"/>
      <c r="BB295" s="375"/>
      <c r="BC295" s="375"/>
      <c r="BD295" s="321"/>
      <c r="BF295" s="317"/>
      <c r="BG295" s="375"/>
      <c r="BH295" s="375"/>
      <c r="BI295" s="375"/>
      <c r="BJ295" s="375"/>
      <c r="BK295" s="321"/>
      <c r="BM295" s="317"/>
      <c r="BN295" s="375"/>
      <c r="BO295" s="375"/>
      <c r="BP295" s="375"/>
      <c r="BQ295" s="375"/>
      <c r="BR295" s="321"/>
      <c r="BT295" s="317"/>
      <c r="BU295" s="375"/>
      <c r="BV295" s="375"/>
      <c r="BW295" s="375"/>
      <c r="BX295" s="375"/>
      <c r="BY295" s="321"/>
      <c r="CA295" s="317"/>
      <c r="CB295" s="375"/>
      <c r="CC295" s="375"/>
      <c r="CD295" s="375"/>
      <c r="CE295" s="375"/>
      <c r="CF295" s="321"/>
      <c r="CH295" s="317"/>
      <c r="CI295" s="375"/>
      <c r="CJ295" s="375"/>
      <c r="CK295" s="375"/>
      <c r="CL295" s="375"/>
      <c r="CM295" s="321"/>
      <c r="CO295" s="317"/>
      <c r="CP295" s="375"/>
      <c r="CQ295" s="375"/>
      <c r="CR295" s="375"/>
      <c r="CS295" s="375"/>
      <c r="CT295" s="321"/>
      <c r="CV295" s="317"/>
      <c r="CW295" s="375"/>
      <c r="CX295" s="375"/>
      <c r="CY295" s="375"/>
      <c r="CZ295" s="375"/>
      <c r="DA295" s="321"/>
      <c r="DC295" s="317"/>
      <c r="DD295" s="375"/>
      <c r="DE295" s="375"/>
      <c r="DF295" s="375"/>
      <c r="DG295" s="375"/>
      <c r="DH295" s="321"/>
      <c r="DJ295" s="317"/>
      <c r="DK295" s="375"/>
      <c r="DL295" s="375"/>
      <c r="DM295" s="375"/>
      <c r="DN295" s="375"/>
      <c r="DO295" s="321"/>
      <c r="DQ295" s="317"/>
      <c r="DR295" s="375"/>
      <c r="DS295" s="375"/>
      <c r="DT295" s="375"/>
      <c r="DU295" s="375"/>
      <c r="DV295" s="321"/>
      <c r="DX295" s="317"/>
      <c r="DY295" s="375"/>
      <c r="DZ295" s="375"/>
      <c r="EA295" s="375"/>
      <c r="EB295" s="375"/>
      <c r="EC295" s="321"/>
      <c r="EE295" s="317"/>
      <c r="EF295" s="375"/>
      <c r="EG295" s="375"/>
      <c r="EH295" s="375"/>
      <c r="EI295" s="375"/>
      <c r="EJ295" s="321"/>
      <c r="EL295" s="317"/>
      <c r="EM295" s="375"/>
      <c r="EN295" s="375"/>
      <c r="EO295" s="375"/>
      <c r="EP295" s="375"/>
      <c r="EQ295" s="321"/>
      <c r="ES295" s="317"/>
      <c r="ET295" s="375"/>
      <c r="EU295" s="375"/>
      <c r="EV295" s="375"/>
      <c r="EW295" s="375"/>
      <c r="EX295" s="321"/>
      <c r="EZ295" s="317"/>
      <c r="FA295" s="375"/>
      <c r="FB295" s="375"/>
      <c r="FC295" s="375"/>
      <c r="FD295" s="375"/>
      <c r="FE295" s="321"/>
      <c r="FG295" s="317"/>
      <c r="FH295" s="375"/>
      <c r="FI295" s="375"/>
      <c r="FJ295" s="375"/>
      <c r="FK295" s="375"/>
      <c r="FL295" s="321"/>
      <c r="FN295" s="317"/>
      <c r="FO295" s="375"/>
      <c r="FP295" s="375"/>
      <c r="FQ295" s="375"/>
      <c r="FR295" s="375"/>
      <c r="FS295" s="321"/>
      <c r="FU295" s="317"/>
      <c r="FV295" s="375"/>
      <c r="FW295" s="375"/>
      <c r="FX295" s="375"/>
      <c r="FY295" s="375"/>
      <c r="FZ295" s="321"/>
      <c r="GB295" s="317"/>
      <c r="GC295" s="375"/>
      <c r="GD295" s="375"/>
      <c r="GE295" s="375"/>
      <c r="GF295" s="375"/>
      <c r="GG295" s="321"/>
      <c r="GI295" s="317"/>
      <c r="GJ295" s="375"/>
      <c r="GK295" s="375"/>
      <c r="GL295" s="375"/>
      <c r="GM295" s="375"/>
      <c r="GN295" s="321"/>
      <c r="GP295" s="317"/>
      <c r="GQ295" s="375"/>
      <c r="GR295" s="375"/>
      <c r="GS295" s="375"/>
      <c r="GT295" s="375"/>
      <c r="GU295" s="321"/>
      <c r="GW295" s="317"/>
      <c r="GX295" s="375"/>
      <c r="GY295" s="375"/>
      <c r="GZ295" s="375"/>
      <c r="HA295" s="375"/>
      <c r="HB295" s="321"/>
      <c r="HD295" s="317"/>
      <c r="HE295" s="375"/>
      <c r="HF295" s="375"/>
      <c r="HG295" s="375"/>
      <c r="HH295" s="375"/>
      <c r="HI295" s="321"/>
      <c r="HK295" s="317"/>
      <c r="HL295" s="375"/>
      <c r="HM295" s="375"/>
      <c r="HN295" s="375"/>
      <c r="HO295" s="375"/>
      <c r="HP295" s="321"/>
      <c r="HR295" s="317"/>
      <c r="HS295" s="375"/>
      <c r="HT295" s="375"/>
      <c r="HU295" s="375"/>
      <c r="HV295" s="375"/>
      <c r="HW295" s="321"/>
      <c r="HY295" s="317"/>
      <c r="HZ295" s="375"/>
      <c r="IA295" s="375"/>
      <c r="IB295" s="375"/>
      <c r="IC295" s="375"/>
      <c r="ID295" s="321"/>
      <c r="IF295" s="317"/>
      <c r="IG295" s="375"/>
      <c r="IH295" s="375"/>
      <c r="II295" s="375"/>
      <c r="IJ295" s="375"/>
      <c r="IK295" s="321"/>
      <c r="IM295" s="317"/>
      <c r="IN295" s="375"/>
      <c r="IO295" s="375"/>
      <c r="IP295" s="375"/>
      <c r="IQ295" s="375"/>
      <c r="IR295" s="321"/>
      <c r="IT295" s="317"/>
      <c r="IU295" s="375"/>
    </row>
    <row r="296" spans="1:255" ht="12.75" outlineLevel="1" x14ac:dyDescent="0.2">
      <c r="A296" s="321" t="s">
        <v>898</v>
      </c>
      <c r="C296" s="334" t="s">
        <v>2778</v>
      </c>
      <c r="D296" s="338">
        <f>IF(VLOOKUP($A296,'hk2017'!$A:$G,1)=$A296,VLOOKUP($A296,'hk2017'!$A:$G,6),0)</f>
        <v>0</v>
      </c>
      <c r="E296" s="338">
        <f>IF(VLOOKUP($A296,'hk2017'!$A:$G,1)=$A296,VLOOKUP($A296,'hk2017'!$A:$G,7),0)</f>
        <v>0</v>
      </c>
      <c r="F296" s="338">
        <f>IF(VLOOKUP($A296,'hk2017'!$A:$H,1)=$A296,VLOOKUP($A296,'hk2017'!$A:$H,8),0)</f>
        <v>0</v>
      </c>
      <c r="G296" s="339">
        <f t="shared" ref="G296:G304" si="100">SUM(D296+E296-F296)</f>
        <v>0</v>
      </c>
      <c r="H296" s="338">
        <f>IF(VLOOKUP($A296,'hk2016'!$A:$G,1)=$A296,VLOOKUP($A296,'hk2016'!$A:$G,6),0)</f>
        <v>0</v>
      </c>
      <c r="I296" s="338">
        <f>IF(VLOOKUP($A296,'hk2016'!$A:$G,1)=$A296,VLOOKUP($A296,'hk2016'!$A:$G,7),0)</f>
        <v>0</v>
      </c>
      <c r="J296" s="338">
        <f>IF(VLOOKUP($A296,'hk2016'!$A:$H,1)=$A296,VLOOKUP($A296,'hk2016'!$A:$H,8),0)</f>
        <v>0</v>
      </c>
      <c r="K296" s="340">
        <f t="shared" ref="K296:K304" si="101">SUM(H296+I296-J296)</f>
        <v>0</v>
      </c>
      <c r="L296" s="347"/>
      <c r="M296" s="375"/>
      <c r="N296" s="321"/>
      <c r="P296" s="317"/>
      <c r="Q296" s="375"/>
      <c r="R296" s="375"/>
      <c r="S296" s="375"/>
      <c r="T296" s="375"/>
      <c r="U296" s="321"/>
      <c r="W296" s="317"/>
      <c r="X296" s="375"/>
      <c r="Y296" s="375"/>
      <c r="Z296" s="375"/>
      <c r="AA296" s="375"/>
      <c r="AB296" s="321"/>
      <c r="AD296" s="317"/>
      <c r="AE296" s="375"/>
      <c r="AF296" s="375"/>
      <c r="AG296" s="375"/>
      <c r="AH296" s="375"/>
      <c r="AI296" s="321"/>
      <c r="AK296" s="317"/>
      <c r="AL296" s="375"/>
      <c r="AM296" s="375"/>
      <c r="AN296" s="375"/>
      <c r="AO296" s="375"/>
      <c r="AP296" s="321"/>
      <c r="AR296" s="317"/>
      <c r="AS296" s="375"/>
      <c r="AT296" s="375"/>
      <c r="AU296" s="375"/>
      <c r="AV296" s="375"/>
      <c r="AW296" s="321"/>
      <c r="AY296" s="317"/>
      <c r="AZ296" s="375"/>
      <c r="BA296" s="375"/>
      <c r="BB296" s="375"/>
      <c r="BC296" s="375"/>
      <c r="BD296" s="321"/>
      <c r="BF296" s="317"/>
      <c r="BG296" s="375"/>
      <c r="BH296" s="375"/>
      <c r="BI296" s="375"/>
      <c r="BJ296" s="375"/>
      <c r="BK296" s="321"/>
      <c r="BM296" s="317"/>
      <c r="BN296" s="375"/>
      <c r="BO296" s="375"/>
      <c r="BP296" s="375"/>
      <c r="BQ296" s="375"/>
      <c r="BR296" s="321"/>
      <c r="BT296" s="317"/>
      <c r="BU296" s="375"/>
      <c r="BV296" s="375"/>
      <c r="BW296" s="375"/>
      <c r="BX296" s="375"/>
      <c r="BY296" s="321"/>
      <c r="CA296" s="317"/>
      <c r="CB296" s="375"/>
      <c r="CC296" s="375"/>
      <c r="CD296" s="375"/>
      <c r="CE296" s="375"/>
      <c r="CF296" s="321"/>
      <c r="CH296" s="317"/>
      <c r="CI296" s="375"/>
      <c r="CJ296" s="375"/>
      <c r="CK296" s="375"/>
      <c r="CL296" s="375"/>
      <c r="CM296" s="321"/>
      <c r="CO296" s="317"/>
      <c r="CP296" s="375"/>
      <c r="CQ296" s="375"/>
      <c r="CR296" s="375"/>
      <c r="CS296" s="375"/>
      <c r="CT296" s="321"/>
      <c r="CV296" s="317"/>
      <c r="CW296" s="375"/>
      <c r="CX296" s="375"/>
      <c r="CY296" s="375"/>
      <c r="CZ296" s="375"/>
      <c r="DA296" s="321"/>
      <c r="DC296" s="317"/>
      <c r="DD296" s="375"/>
      <c r="DE296" s="375"/>
      <c r="DF296" s="375"/>
      <c r="DG296" s="375"/>
      <c r="DH296" s="321"/>
      <c r="DJ296" s="317"/>
      <c r="DK296" s="375"/>
      <c r="DL296" s="375"/>
      <c r="DM296" s="375"/>
      <c r="DN296" s="375"/>
      <c r="DO296" s="321"/>
      <c r="DQ296" s="317"/>
      <c r="DR296" s="375"/>
      <c r="DS296" s="375"/>
      <c r="DT296" s="375"/>
      <c r="DU296" s="375"/>
      <c r="DV296" s="321"/>
      <c r="DX296" s="317"/>
      <c r="DY296" s="375"/>
      <c r="DZ296" s="375"/>
      <c r="EA296" s="375"/>
      <c r="EB296" s="375"/>
      <c r="EC296" s="321"/>
      <c r="EE296" s="317"/>
      <c r="EF296" s="375"/>
      <c r="EG296" s="375"/>
      <c r="EH296" s="375"/>
      <c r="EI296" s="375"/>
      <c r="EJ296" s="321"/>
      <c r="EL296" s="317"/>
      <c r="EM296" s="375"/>
      <c r="EN296" s="375"/>
      <c r="EO296" s="375"/>
      <c r="EP296" s="375"/>
      <c r="EQ296" s="321"/>
      <c r="ES296" s="317"/>
      <c r="ET296" s="375"/>
      <c r="EU296" s="375"/>
      <c r="EV296" s="375"/>
      <c r="EW296" s="375"/>
      <c r="EX296" s="321"/>
      <c r="EZ296" s="317"/>
      <c r="FA296" s="375"/>
      <c r="FB296" s="375"/>
      <c r="FC296" s="375"/>
      <c r="FD296" s="375"/>
      <c r="FE296" s="321"/>
      <c r="FG296" s="317"/>
      <c r="FH296" s="375"/>
      <c r="FI296" s="375"/>
      <c r="FJ296" s="375"/>
      <c r="FK296" s="375"/>
      <c r="FL296" s="321"/>
      <c r="FN296" s="317"/>
      <c r="FO296" s="375"/>
      <c r="FP296" s="375"/>
      <c r="FQ296" s="375"/>
      <c r="FR296" s="375"/>
      <c r="FS296" s="321"/>
      <c r="FU296" s="317"/>
      <c r="FV296" s="375"/>
      <c r="FW296" s="375"/>
      <c r="FX296" s="375"/>
      <c r="FY296" s="375"/>
      <c r="FZ296" s="321"/>
      <c r="GB296" s="317"/>
      <c r="GC296" s="375"/>
      <c r="GD296" s="375"/>
      <c r="GE296" s="375"/>
      <c r="GF296" s="375"/>
      <c r="GG296" s="321"/>
      <c r="GI296" s="317"/>
      <c r="GJ296" s="375"/>
      <c r="GK296" s="375"/>
      <c r="GL296" s="375"/>
      <c r="GM296" s="375"/>
      <c r="GN296" s="321"/>
      <c r="GP296" s="317"/>
      <c r="GQ296" s="375"/>
      <c r="GR296" s="375"/>
      <c r="GS296" s="375"/>
      <c r="GT296" s="375"/>
      <c r="GU296" s="321"/>
      <c r="GW296" s="317"/>
      <c r="GX296" s="375"/>
      <c r="GY296" s="375"/>
      <c r="GZ296" s="375"/>
      <c r="HA296" s="375"/>
      <c r="HB296" s="321"/>
      <c r="HD296" s="317"/>
      <c r="HE296" s="375"/>
      <c r="HF296" s="375"/>
      <c r="HG296" s="375"/>
      <c r="HH296" s="375"/>
      <c r="HI296" s="321"/>
      <c r="HK296" s="317"/>
      <c r="HL296" s="375"/>
      <c r="HM296" s="375"/>
      <c r="HN296" s="375"/>
      <c r="HO296" s="375"/>
      <c r="HP296" s="321"/>
      <c r="HR296" s="317"/>
      <c r="HS296" s="375"/>
      <c r="HT296" s="375"/>
      <c r="HU296" s="375"/>
      <c r="HV296" s="375"/>
      <c r="HW296" s="321"/>
      <c r="HY296" s="317"/>
      <c r="HZ296" s="375"/>
      <c r="IA296" s="375"/>
      <c r="IB296" s="375"/>
      <c r="IC296" s="375"/>
      <c r="ID296" s="321"/>
      <c r="IF296" s="317"/>
      <c r="IG296" s="375"/>
      <c r="IH296" s="375"/>
      <c r="II296" s="375"/>
      <c r="IJ296" s="375"/>
      <c r="IK296" s="321"/>
      <c r="IM296" s="317"/>
      <c r="IN296" s="375"/>
      <c r="IO296" s="375"/>
      <c r="IP296" s="375"/>
      <c r="IQ296" s="375"/>
      <c r="IR296" s="321"/>
      <c r="IT296" s="317"/>
      <c r="IU296" s="375"/>
    </row>
    <row r="297" spans="1:255" ht="12.75" outlineLevel="1" x14ac:dyDescent="0.2">
      <c r="A297" s="321" t="str">
        <f t="shared" ref="A297:A302" si="102">LEFT(B297,3)</f>
        <v>541</v>
      </c>
      <c r="B297" s="317" t="s">
        <v>2779</v>
      </c>
      <c r="C297" s="317" t="s">
        <v>2780</v>
      </c>
      <c r="D297" s="338">
        <f>IF(VLOOKUP($A297,'hk2017'!$A:$G,1)=$A297,VLOOKUP($A297,'hk2017'!$A:$G,6),0)</f>
        <v>0</v>
      </c>
      <c r="E297" s="338">
        <f>IF(VLOOKUP($A297,'hk2017'!$A:$G,1)=$A297,VLOOKUP($A297,'hk2017'!$A:$G,7),0)</f>
        <v>0</v>
      </c>
      <c r="F297" s="338">
        <f>IF(VLOOKUP($A297,'hk2017'!$A:$H,1)=$A297,VLOOKUP($A297,'hk2017'!$A:$H,8),0)</f>
        <v>0</v>
      </c>
      <c r="G297" s="339">
        <f t="shared" si="100"/>
        <v>0</v>
      </c>
      <c r="H297" s="338">
        <f>IF(VLOOKUP($A297,'hk2016'!$A:$G,1)=$A297,VLOOKUP($A297,'hk2016'!$A:$G,6),0)</f>
        <v>0</v>
      </c>
      <c r="I297" s="338">
        <f>IF(VLOOKUP($A297,'hk2016'!$A:$G,1)=$A297,VLOOKUP($A297,'hk2016'!$A:$G,7),0)</f>
        <v>0</v>
      </c>
      <c r="J297" s="338">
        <f>IF(VLOOKUP($A297,'hk2016'!$A:$H,1)=$A297,VLOOKUP($A297,'hk2016'!$A:$H,8),0)</f>
        <v>0</v>
      </c>
      <c r="K297" s="340">
        <f t="shared" si="101"/>
        <v>0</v>
      </c>
      <c r="L297" s="347"/>
    </row>
    <row r="298" spans="1:255" ht="12.75" outlineLevel="1" x14ac:dyDescent="0.2">
      <c r="A298" s="321" t="str">
        <f t="shared" si="102"/>
        <v>542</v>
      </c>
      <c r="B298" s="317" t="s">
        <v>2781</v>
      </c>
      <c r="C298" s="317" t="s">
        <v>2782</v>
      </c>
      <c r="D298" s="338">
        <f>IF(VLOOKUP($A298,'hk2017'!$A:$G,1)=$A298,VLOOKUP($A298,'hk2017'!$A:$G,6),0)</f>
        <v>0</v>
      </c>
      <c r="E298" s="338">
        <f>IF(VLOOKUP($A298,'hk2017'!$A:$G,1)=$A298,VLOOKUP($A298,'hk2017'!$A:$G,7),0)</f>
        <v>0</v>
      </c>
      <c r="F298" s="338">
        <f>IF(VLOOKUP($A298,'hk2017'!$A:$H,1)=$A298,VLOOKUP($A298,'hk2017'!$A:$H,8),0)</f>
        <v>0</v>
      </c>
      <c r="G298" s="339">
        <f t="shared" si="100"/>
        <v>0</v>
      </c>
      <c r="H298" s="338">
        <f>IF(VLOOKUP($A298,'hk2016'!$A:$G,1)=$A298,VLOOKUP($A298,'hk2016'!$A:$G,6),0)</f>
        <v>0</v>
      </c>
      <c r="I298" s="338">
        <f>IF(VLOOKUP($A298,'hk2016'!$A:$G,1)=$A298,VLOOKUP($A298,'hk2016'!$A:$G,7),0)</f>
        <v>0</v>
      </c>
      <c r="J298" s="338">
        <f>IF(VLOOKUP($A298,'hk2016'!$A:$H,1)=$A298,VLOOKUP($A298,'hk2016'!$A:$H,8),0)</f>
        <v>0</v>
      </c>
      <c r="K298" s="340">
        <f t="shared" si="101"/>
        <v>0</v>
      </c>
      <c r="L298" s="347"/>
    </row>
    <row r="299" spans="1:255" ht="12.75" outlineLevel="1" x14ac:dyDescent="0.2">
      <c r="A299" s="321" t="str">
        <f t="shared" si="102"/>
        <v>543</v>
      </c>
      <c r="B299" s="317" t="s">
        <v>2783</v>
      </c>
      <c r="C299" s="317" t="s">
        <v>1848</v>
      </c>
      <c r="D299" s="338">
        <f>IF(VLOOKUP($A299,'hk2017'!$A:$G,1)=$A299,VLOOKUP($A299,'hk2017'!$A:$G,6),0)</f>
        <v>0</v>
      </c>
      <c r="E299" s="338">
        <f>IF(VLOOKUP($A299,'hk2017'!$A:$G,1)=$A299,VLOOKUP($A299,'hk2017'!$A:$G,7),0)</f>
        <v>0</v>
      </c>
      <c r="F299" s="338">
        <f>IF(VLOOKUP($A299,'hk2017'!$A:$H,1)=$A299,VLOOKUP($A299,'hk2017'!$A:$H,8),0)</f>
        <v>0</v>
      </c>
      <c r="G299" s="339">
        <f t="shared" si="100"/>
        <v>0</v>
      </c>
      <c r="H299" s="338">
        <f>IF(VLOOKUP($A299,'hk2016'!$A:$G,1)=$A299,VLOOKUP($A299,'hk2016'!$A:$G,6),0)</f>
        <v>0</v>
      </c>
      <c r="I299" s="338">
        <f>IF(VLOOKUP($A299,'hk2016'!$A:$G,1)=$A299,VLOOKUP($A299,'hk2016'!$A:$G,7),0)</f>
        <v>0</v>
      </c>
      <c r="J299" s="338">
        <f>IF(VLOOKUP($A299,'hk2016'!$A:$H,1)=$A299,VLOOKUP($A299,'hk2016'!$A:$H,8),0)</f>
        <v>0</v>
      </c>
      <c r="K299" s="340">
        <f t="shared" si="101"/>
        <v>0</v>
      </c>
      <c r="L299" s="347"/>
    </row>
    <row r="300" spans="1:255" ht="12.75" outlineLevel="1" x14ac:dyDescent="0.2">
      <c r="A300" s="321" t="str">
        <f t="shared" si="102"/>
        <v>544</v>
      </c>
      <c r="B300" s="317" t="s">
        <v>2784</v>
      </c>
      <c r="C300" s="317" t="s">
        <v>2785</v>
      </c>
      <c r="D300" s="338">
        <f>IF(VLOOKUP($A300,'hk2017'!$A:$G,1)=$A300,VLOOKUP($A300,'hk2017'!$A:$G,6),0)</f>
        <v>0</v>
      </c>
      <c r="E300" s="338">
        <f>IF(VLOOKUP($A300,'hk2017'!$A:$G,1)=$A300,VLOOKUP($A300,'hk2017'!$A:$G,7),0)</f>
        <v>0</v>
      </c>
      <c r="F300" s="338">
        <f>IF(VLOOKUP($A300,'hk2017'!$A:$H,1)=$A300,VLOOKUP($A300,'hk2017'!$A:$H,8),0)</f>
        <v>0</v>
      </c>
      <c r="G300" s="339">
        <f t="shared" si="100"/>
        <v>0</v>
      </c>
      <c r="H300" s="338">
        <f>IF(VLOOKUP($A300,'hk2016'!$A:$G,1)=$A300,VLOOKUP($A300,'hk2016'!$A:$G,6),0)</f>
        <v>0</v>
      </c>
      <c r="I300" s="338">
        <f>IF(VLOOKUP($A300,'hk2016'!$A:$G,1)=$A300,VLOOKUP($A300,'hk2016'!$A:$G,7),0)</f>
        <v>0</v>
      </c>
      <c r="J300" s="338">
        <f>IF(VLOOKUP($A300,'hk2016'!$A:$H,1)=$A300,VLOOKUP($A300,'hk2016'!$A:$H,8),0)</f>
        <v>0</v>
      </c>
      <c r="K300" s="340">
        <f t="shared" si="101"/>
        <v>0</v>
      </c>
      <c r="L300" s="347"/>
    </row>
    <row r="301" spans="1:255" ht="12.75" outlineLevel="1" x14ac:dyDescent="0.2">
      <c r="A301" s="321" t="str">
        <f t="shared" si="102"/>
        <v>545</v>
      </c>
      <c r="B301" s="317" t="s">
        <v>2786</v>
      </c>
      <c r="C301" s="317" t="s">
        <v>2787</v>
      </c>
      <c r="D301" s="338">
        <f>IF(VLOOKUP($A301,'hk2017'!$A:$G,1)=$A301,VLOOKUP($A301,'hk2017'!$A:$G,6),0)</f>
        <v>0</v>
      </c>
      <c r="E301" s="338">
        <f>IF(VLOOKUP($A301,'hk2017'!$A:$G,1)=$A301,VLOOKUP($A301,'hk2017'!$A:$G,7),0)</f>
        <v>0</v>
      </c>
      <c r="F301" s="338">
        <f>IF(VLOOKUP($A301,'hk2017'!$A:$H,1)=$A301,VLOOKUP($A301,'hk2017'!$A:$H,8),0)</f>
        <v>0</v>
      </c>
      <c r="G301" s="339">
        <f t="shared" si="100"/>
        <v>0</v>
      </c>
      <c r="H301" s="338">
        <f>IF(VLOOKUP($A301,'hk2016'!$A:$G,1)=$A301,VLOOKUP($A301,'hk2016'!$A:$G,6),0)</f>
        <v>0</v>
      </c>
      <c r="I301" s="338">
        <f>IF(VLOOKUP($A301,'hk2016'!$A:$G,1)=$A301,VLOOKUP($A301,'hk2016'!$A:$G,7),0)</f>
        <v>0</v>
      </c>
      <c r="J301" s="338">
        <f>IF(VLOOKUP($A301,'hk2016'!$A:$H,1)=$A301,VLOOKUP($A301,'hk2016'!$A:$H,8),0)</f>
        <v>0</v>
      </c>
      <c r="K301" s="340">
        <f t="shared" si="101"/>
        <v>0</v>
      </c>
      <c r="L301" s="347"/>
    </row>
    <row r="302" spans="1:255" ht="12.75" outlineLevel="1" x14ac:dyDescent="0.2">
      <c r="A302" s="321" t="str">
        <f t="shared" si="102"/>
        <v>546</v>
      </c>
      <c r="B302" s="317" t="s">
        <v>2788</v>
      </c>
      <c r="C302" s="317" t="s">
        <v>2789</v>
      </c>
      <c r="D302" s="338">
        <f>IF(VLOOKUP($A302,'hk2017'!$A:$G,1)=$A302,VLOOKUP($A302,'hk2017'!$A:$G,6),0)</f>
        <v>0</v>
      </c>
      <c r="E302" s="338">
        <f>IF(VLOOKUP($A302,'hk2017'!$A:$G,1)=$A302,VLOOKUP($A302,'hk2017'!$A:$G,7),0)</f>
        <v>0</v>
      </c>
      <c r="F302" s="338">
        <f>IF(VLOOKUP($A302,'hk2017'!$A:$H,1)=$A302,VLOOKUP($A302,'hk2017'!$A:$H,8),0)</f>
        <v>0</v>
      </c>
      <c r="G302" s="339">
        <f t="shared" si="100"/>
        <v>0</v>
      </c>
      <c r="H302" s="338">
        <f>IF(VLOOKUP($A302,'hk2016'!$A:$G,1)=$A302,VLOOKUP($A302,'hk2016'!$A:$G,6),0)</f>
        <v>0</v>
      </c>
      <c r="I302" s="338">
        <f>IF(VLOOKUP($A302,'hk2016'!$A:$G,1)=$A302,VLOOKUP($A302,'hk2016'!$A:$G,7),0)</f>
        <v>0</v>
      </c>
      <c r="J302" s="338">
        <f>IF(VLOOKUP($A302,'hk2016'!$A:$H,1)=$A302,VLOOKUP($A302,'hk2016'!$A:$H,8),0)</f>
        <v>0</v>
      </c>
      <c r="K302" s="340">
        <f t="shared" si="101"/>
        <v>0</v>
      </c>
      <c r="L302" s="347"/>
    </row>
    <row r="303" spans="1:255" ht="12.75" outlineLevel="1" x14ac:dyDescent="0.2">
      <c r="A303" s="314" t="s">
        <v>924</v>
      </c>
      <c r="B303" s="317" t="s">
        <v>2790</v>
      </c>
      <c r="C303" s="23" t="s">
        <v>926</v>
      </c>
      <c r="D303" s="338">
        <f>IF(VLOOKUP($A303,'hk2017'!$A:$G,1)=$A303,VLOOKUP($A303,'hk2017'!$A:$G,6),0)</f>
        <v>0</v>
      </c>
      <c r="E303" s="338">
        <f>IF(VLOOKUP($A303,'hk2017'!$A:$G,1)=$A303,VLOOKUP($A303,'hk2017'!$A:$G,7),0)</f>
        <v>0</v>
      </c>
      <c r="F303" s="338">
        <f>IF(VLOOKUP($A303,'hk2017'!$A:$H,1)=$A303,VLOOKUP($A303,'hk2017'!$A:$H,8),0)</f>
        <v>0</v>
      </c>
      <c r="G303" s="339">
        <f t="shared" si="100"/>
        <v>0</v>
      </c>
      <c r="H303" s="338">
        <f>IF(VLOOKUP($A303,'hk2016'!$A:$G,1)=$A303,VLOOKUP($A303,'hk2016'!$A:$G,6),0)</f>
        <v>0</v>
      </c>
      <c r="I303" s="338">
        <f>IF(VLOOKUP($A303,'hk2016'!$A:$G,1)=$A303,VLOOKUP($A303,'hk2016'!$A:$G,7),0)</f>
        <v>0</v>
      </c>
      <c r="J303" s="338">
        <f>IF(VLOOKUP($A303,'hk2016'!$A:$H,1)=$A303,VLOOKUP($A303,'hk2016'!$A:$H,8),0)</f>
        <v>0</v>
      </c>
      <c r="K303" s="340">
        <f t="shared" si="101"/>
        <v>0</v>
      </c>
      <c r="L303" s="347"/>
    </row>
    <row r="304" spans="1:255" ht="12.75" outlineLevel="1" x14ac:dyDescent="0.2">
      <c r="A304" s="314" t="s">
        <v>99</v>
      </c>
      <c r="B304" s="317" t="s">
        <v>2791</v>
      </c>
      <c r="C304" s="23" t="s">
        <v>930</v>
      </c>
      <c r="D304" s="338">
        <f>IF(VLOOKUP($A304,'hk2017'!$A:$G,1)=$A304,VLOOKUP($A304,'hk2017'!$A:$G,6),0)</f>
        <v>0</v>
      </c>
      <c r="E304" s="338">
        <f>IF(VLOOKUP($A304,'hk2017'!$A:$G,1)=$A304,VLOOKUP($A304,'hk2017'!$A:$G,7),0)</f>
        <v>0</v>
      </c>
      <c r="F304" s="338">
        <f>IF(VLOOKUP($A304,'hk2017'!$A:$H,1)=$A304,VLOOKUP($A304,'hk2017'!$A:$H,8),0)</f>
        <v>0</v>
      </c>
      <c r="G304" s="339">
        <f t="shared" si="100"/>
        <v>0</v>
      </c>
      <c r="H304" s="338">
        <f>IF(VLOOKUP($A304,'hk2016'!$A:$G,1)=$A304,VLOOKUP($A304,'hk2016'!$A:$G,6),0)</f>
        <v>0</v>
      </c>
      <c r="I304" s="338">
        <f>IF(VLOOKUP($A304,'hk2016'!$A:$G,1)=$A304,VLOOKUP($A304,'hk2016'!$A:$G,7),0)</f>
        <v>0</v>
      </c>
      <c r="J304" s="338">
        <f>IF(VLOOKUP($A304,'hk2016'!$A:$H,1)=$A304,VLOOKUP($A304,'hk2016'!$A:$H,8),0)</f>
        <v>0</v>
      </c>
      <c r="K304" s="340">
        <f t="shared" si="101"/>
        <v>0</v>
      </c>
      <c r="L304" s="347"/>
    </row>
    <row r="305" spans="1:255" ht="13.5" outlineLevel="1" thickBot="1" x14ac:dyDescent="0.25">
      <c r="A305" s="314" t="s">
        <v>932</v>
      </c>
      <c r="B305" s="317"/>
      <c r="C305" s="23" t="s">
        <v>934</v>
      </c>
      <c r="D305" s="338">
        <f>IF(VLOOKUP($A305,'hk2017'!$A:$G,1)=$A305,VLOOKUP($A305,'hk2017'!$A:$G,6),0)</f>
        <v>0</v>
      </c>
      <c r="E305" s="338">
        <f>IF(VLOOKUP($A305,'hk2017'!$A:$G,1)=$A305,VLOOKUP($A305,'hk2017'!$A:$G,7),0)</f>
        <v>0</v>
      </c>
      <c r="F305" s="338">
        <f>IF(VLOOKUP($A305,'hk2017'!$A:$H,1)=$A305,VLOOKUP($A305,'hk2017'!$A:$H,8),0)</f>
        <v>0</v>
      </c>
      <c r="G305" s="339">
        <f>SUM(D305+E305-F305)</f>
        <v>0</v>
      </c>
      <c r="H305" s="338">
        <f>IF(VLOOKUP($A305,'hk2016'!$A:$G,1)=$A305,VLOOKUP($A305,'hk2016'!$A:$G,6),0)</f>
        <v>0</v>
      </c>
      <c r="I305" s="338">
        <f>IF(VLOOKUP($A305,'hk2016'!$A:$G,1)=$A305,VLOOKUP($A305,'hk2016'!$A:$G,7),0)</f>
        <v>0</v>
      </c>
      <c r="J305" s="338">
        <f>IF(VLOOKUP($A305,'hk2016'!$A:$H,1)=$A305,VLOOKUP($A305,'hk2016'!$A:$H,8),0)</f>
        <v>0</v>
      </c>
      <c r="K305" s="340">
        <f>SUM(H305+I305-J305)</f>
        <v>0</v>
      </c>
      <c r="L305" s="347"/>
    </row>
    <row r="306" spans="1:255" ht="12.75" x14ac:dyDescent="0.2">
      <c r="A306" s="373" t="s">
        <v>1234</v>
      </c>
      <c r="B306" s="358"/>
      <c r="C306" s="359" t="s">
        <v>2792</v>
      </c>
      <c r="D306" s="330">
        <f t="shared" ref="D306:K306" si="103">SUM(D307:D313)</f>
        <v>0</v>
      </c>
      <c r="E306" s="330">
        <f t="shared" si="103"/>
        <v>0</v>
      </c>
      <c r="F306" s="330">
        <f t="shared" si="103"/>
        <v>0</v>
      </c>
      <c r="G306" s="331">
        <f t="shared" si="103"/>
        <v>0</v>
      </c>
      <c r="H306" s="330">
        <f t="shared" si="103"/>
        <v>0</v>
      </c>
      <c r="I306" s="330">
        <f t="shared" si="103"/>
        <v>0</v>
      </c>
      <c r="J306" s="330">
        <f t="shared" si="103"/>
        <v>0</v>
      </c>
      <c r="K306" s="332">
        <f t="shared" si="103"/>
        <v>0</v>
      </c>
      <c r="L306" s="347"/>
      <c r="M306" s="375"/>
      <c r="N306" s="321"/>
      <c r="P306" s="317"/>
      <c r="Q306" s="375"/>
      <c r="R306" s="375"/>
      <c r="S306" s="375"/>
      <c r="T306" s="375"/>
      <c r="U306" s="321"/>
      <c r="W306" s="317"/>
      <c r="X306" s="375"/>
      <c r="Y306" s="375"/>
      <c r="Z306" s="375"/>
      <c r="AA306" s="375"/>
      <c r="AB306" s="321"/>
      <c r="AD306" s="317"/>
      <c r="AE306" s="375"/>
      <c r="AF306" s="375"/>
      <c r="AG306" s="375"/>
      <c r="AH306" s="375"/>
      <c r="AI306" s="321"/>
      <c r="AK306" s="317"/>
      <c r="AL306" s="375"/>
      <c r="AM306" s="375"/>
      <c r="AN306" s="375"/>
      <c r="AO306" s="375"/>
      <c r="AP306" s="321"/>
      <c r="AR306" s="317"/>
      <c r="AS306" s="375"/>
      <c r="AT306" s="375"/>
      <c r="AU306" s="375"/>
      <c r="AV306" s="375"/>
      <c r="AW306" s="321"/>
      <c r="AY306" s="317"/>
      <c r="AZ306" s="375"/>
      <c r="BA306" s="375"/>
      <c r="BB306" s="375"/>
      <c r="BC306" s="375"/>
      <c r="BD306" s="321"/>
      <c r="BF306" s="317"/>
      <c r="BG306" s="375"/>
      <c r="BH306" s="375"/>
      <c r="BI306" s="375"/>
      <c r="BJ306" s="375"/>
      <c r="BK306" s="321"/>
      <c r="BM306" s="317"/>
      <c r="BN306" s="375"/>
      <c r="BO306" s="375"/>
      <c r="BP306" s="375"/>
      <c r="BQ306" s="375"/>
      <c r="BR306" s="321"/>
      <c r="BT306" s="317"/>
      <c r="BU306" s="375"/>
      <c r="BV306" s="375"/>
      <c r="BW306" s="375"/>
      <c r="BX306" s="375"/>
      <c r="BY306" s="321"/>
      <c r="CA306" s="317"/>
      <c r="CB306" s="375"/>
      <c r="CC306" s="375"/>
      <c r="CD306" s="375"/>
      <c r="CE306" s="375"/>
      <c r="CF306" s="321"/>
      <c r="CH306" s="317"/>
      <c r="CI306" s="375"/>
      <c r="CJ306" s="375"/>
      <c r="CK306" s="375"/>
      <c r="CL306" s="375"/>
      <c r="CM306" s="321"/>
      <c r="CO306" s="317"/>
      <c r="CP306" s="375"/>
      <c r="CQ306" s="375"/>
      <c r="CR306" s="375"/>
      <c r="CS306" s="375"/>
      <c r="CT306" s="321"/>
      <c r="CV306" s="317"/>
      <c r="CW306" s="375"/>
      <c r="CX306" s="375"/>
      <c r="CY306" s="375"/>
      <c r="CZ306" s="375"/>
      <c r="DA306" s="321"/>
      <c r="DC306" s="317"/>
      <c r="DD306" s="375"/>
      <c r="DE306" s="375"/>
      <c r="DF306" s="375"/>
      <c r="DG306" s="375"/>
      <c r="DH306" s="321"/>
      <c r="DJ306" s="317"/>
      <c r="DK306" s="375"/>
      <c r="DL306" s="375"/>
      <c r="DM306" s="375"/>
      <c r="DN306" s="375"/>
      <c r="DO306" s="321"/>
      <c r="DQ306" s="317"/>
      <c r="DR306" s="375"/>
      <c r="DS306" s="375"/>
      <c r="DT306" s="375"/>
      <c r="DU306" s="375"/>
      <c r="DV306" s="321"/>
      <c r="DX306" s="317"/>
      <c r="DY306" s="375"/>
      <c r="DZ306" s="375"/>
      <c r="EA306" s="375"/>
      <c r="EB306" s="375"/>
      <c r="EC306" s="321"/>
      <c r="EE306" s="317"/>
      <c r="EF306" s="375"/>
      <c r="EG306" s="375"/>
      <c r="EH306" s="375"/>
      <c r="EI306" s="375"/>
      <c r="EJ306" s="321"/>
      <c r="EL306" s="317"/>
      <c r="EM306" s="375"/>
      <c r="EN306" s="375"/>
      <c r="EO306" s="375"/>
      <c r="EP306" s="375"/>
      <c r="EQ306" s="321"/>
      <c r="ES306" s="317"/>
      <c r="ET306" s="375"/>
      <c r="EU306" s="375"/>
      <c r="EV306" s="375"/>
      <c r="EW306" s="375"/>
      <c r="EX306" s="321"/>
      <c r="EZ306" s="317"/>
      <c r="FA306" s="375"/>
      <c r="FB306" s="375"/>
      <c r="FC306" s="375"/>
      <c r="FD306" s="375"/>
      <c r="FE306" s="321"/>
      <c r="FG306" s="317"/>
      <c r="FH306" s="375"/>
      <c r="FI306" s="375"/>
      <c r="FJ306" s="375"/>
      <c r="FK306" s="375"/>
      <c r="FL306" s="321"/>
      <c r="FN306" s="317"/>
      <c r="FO306" s="375"/>
      <c r="FP306" s="375"/>
      <c r="FQ306" s="375"/>
      <c r="FR306" s="375"/>
      <c r="FS306" s="321"/>
      <c r="FU306" s="317"/>
      <c r="FV306" s="375"/>
      <c r="FW306" s="375"/>
      <c r="FX306" s="375"/>
      <c r="FY306" s="375"/>
      <c r="FZ306" s="321"/>
      <c r="GB306" s="317"/>
      <c r="GC306" s="375"/>
      <c r="GD306" s="375"/>
      <c r="GE306" s="375"/>
      <c r="GF306" s="375"/>
      <c r="GG306" s="321"/>
      <c r="GI306" s="317"/>
      <c r="GJ306" s="375"/>
      <c r="GK306" s="375"/>
      <c r="GL306" s="375"/>
      <c r="GM306" s="375"/>
      <c r="GN306" s="321"/>
      <c r="GP306" s="317"/>
      <c r="GQ306" s="375"/>
      <c r="GR306" s="375"/>
      <c r="GS306" s="375"/>
      <c r="GT306" s="375"/>
      <c r="GU306" s="321"/>
      <c r="GW306" s="317"/>
      <c r="GX306" s="375"/>
      <c r="GY306" s="375"/>
      <c r="GZ306" s="375"/>
      <c r="HA306" s="375"/>
      <c r="HB306" s="321"/>
      <c r="HD306" s="317"/>
      <c r="HE306" s="375"/>
      <c r="HF306" s="375"/>
      <c r="HG306" s="375"/>
      <c r="HH306" s="375"/>
      <c r="HI306" s="321"/>
      <c r="HK306" s="317"/>
      <c r="HL306" s="375"/>
      <c r="HM306" s="375"/>
      <c r="HN306" s="375"/>
      <c r="HO306" s="375"/>
      <c r="HP306" s="321"/>
      <c r="HR306" s="317"/>
      <c r="HS306" s="375"/>
      <c r="HT306" s="375"/>
      <c r="HU306" s="375"/>
      <c r="HV306" s="375"/>
      <c r="HW306" s="321"/>
      <c r="HY306" s="317"/>
      <c r="HZ306" s="375"/>
      <c r="IA306" s="375"/>
      <c r="IB306" s="375"/>
      <c r="IC306" s="375"/>
      <c r="ID306" s="321"/>
      <c r="IF306" s="317"/>
      <c r="IG306" s="375"/>
      <c r="IH306" s="375"/>
      <c r="II306" s="375"/>
      <c r="IJ306" s="375"/>
      <c r="IK306" s="321"/>
      <c r="IM306" s="317"/>
      <c r="IN306" s="375"/>
      <c r="IO306" s="375"/>
      <c r="IP306" s="375"/>
      <c r="IQ306" s="375"/>
      <c r="IR306" s="321"/>
      <c r="IT306" s="317"/>
      <c r="IU306" s="375"/>
    </row>
    <row r="307" spans="1:255" ht="12.75" outlineLevel="1" x14ac:dyDescent="0.2">
      <c r="A307" s="321" t="str">
        <f t="shared" ref="A307:A313" si="104">LEFT(B307,3)</f>
        <v>551</v>
      </c>
      <c r="B307" s="317" t="s">
        <v>2793</v>
      </c>
      <c r="C307" s="317" t="s">
        <v>2794</v>
      </c>
      <c r="D307" s="338">
        <f>IF(VLOOKUP($A307,'hk2017'!$A:$G,1)=$A307,VLOOKUP($A307,'hk2017'!$A:$G,6),0)</f>
        <v>0</v>
      </c>
      <c r="E307" s="338">
        <f>IF(VLOOKUP($A307,'hk2017'!$A:$G,1)=$A307,VLOOKUP($A307,'hk2017'!$A:$G,7),0)</f>
        <v>0</v>
      </c>
      <c r="F307" s="338">
        <f>IF(VLOOKUP($A307,'hk2017'!$A:$H,1)=$A307,VLOOKUP($A307,'hk2017'!$A:$H,8),0)</f>
        <v>0</v>
      </c>
      <c r="G307" s="339">
        <f t="shared" ref="G307:G313" si="105">SUM(D307+E307-F307)</f>
        <v>0</v>
      </c>
      <c r="H307" s="338">
        <f>IF(VLOOKUP($A307,'hk2016'!$A:$G,1)=$A307,VLOOKUP($A307,'hk2016'!$A:$G,6),0)</f>
        <v>0</v>
      </c>
      <c r="I307" s="338">
        <f>IF(VLOOKUP($A307,'hk2016'!$A:$G,1)=$A307,VLOOKUP($A307,'hk2016'!$A:$G,7),0)</f>
        <v>0</v>
      </c>
      <c r="J307" s="338">
        <f>IF(VLOOKUP($A307,'hk2016'!$A:$H,1)=$A307,VLOOKUP($A307,'hk2016'!$A:$H,8),0)</f>
        <v>0</v>
      </c>
      <c r="K307" s="340">
        <f t="shared" ref="K307:K313" si="106">SUM(H307+I307-J307)</f>
        <v>0</v>
      </c>
      <c r="L307" s="347"/>
    </row>
    <row r="308" spans="1:255" ht="12.75" outlineLevel="1" x14ac:dyDescent="0.2">
      <c r="A308" s="321" t="str">
        <f t="shared" si="104"/>
        <v>552</v>
      </c>
      <c r="B308" s="317" t="s">
        <v>2795</v>
      </c>
      <c r="C308" s="317" t="s">
        <v>2796</v>
      </c>
      <c r="D308" s="338">
        <f>IF(VLOOKUP($A308,'hk2017'!$A:$G,1)=$A308,VLOOKUP($A308,'hk2017'!$A:$G,6),0)</f>
        <v>0</v>
      </c>
      <c r="E308" s="338">
        <f>IF(VLOOKUP($A308,'hk2017'!$A:$G,1)=$A308,VLOOKUP($A308,'hk2017'!$A:$G,7),0)</f>
        <v>0</v>
      </c>
      <c r="F308" s="338">
        <f>IF(VLOOKUP($A308,'hk2017'!$A:$H,1)=$A308,VLOOKUP($A308,'hk2017'!$A:$H,8),0)</f>
        <v>0</v>
      </c>
      <c r="G308" s="339">
        <f t="shared" si="105"/>
        <v>0</v>
      </c>
      <c r="H308" s="338">
        <f>IF(VLOOKUP($A308,'hk2016'!$A:$G,1)=$A308,VLOOKUP($A308,'hk2016'!$A:$G,6),0)</f>
        <v>0</v>
      </c>
      <c r="I308" s="338">
        <f>IF(VLOOKUP($A308,'hk2016'!$A:$G,1)=$A308,VLOOKUP($A308,'hk2016'!$A:$G,7),0)</f>
        <v>0</v>
      </c>
      <c r="J308" s="338">
        <f>IF(VLOOKUP($A308,'hk2016'!$A:$H,1)=$A308,VLOOKUP($A308,'hk2016'!$A:$H,8),0)</f>
        <v>0</v>
      </c>
      <c r="K308" s="340">
        <f t="shared" si="106"/>
        <v>0</v>
      </c>
      <c r="L308" s="347"/>
    </row>
    <row r="309" spans="1:255" ht="12.75" outlineLevel="1" x14ac:dyDescent="0.2">
      <c r="A309" s="374" t="s">
        <v>942</v>
      </c>
      <c r="B309" s="317" t="s">
        <v>2797</v>
      </c>
      <c r="C309" s="317" t="s">
        <v>2798</v>
      </c>
      <c r="D309" s="338">
        <f>IF(VLOOKUP($A309,'hk2017'!$A:$G,1)=$A309,VLOOKUP($A309,'hk2017'!$A:$G,6),0)</f>
        <v>0</v>
      </c>
      <c r="E309" s="338">
        <f>IF(VLOOKUP($A309,'hk2017'!$A:$G,1)=$A309,VLOOKUP($A309,'hk2017'!$A:$G,7),0)</f>
        <v>0</v>
      </c>
      <c r="F309" s="338">
        <f>IF(VLOOKUP($A309,'hk2017'!$A:$H,1)=$A309,VLOOKUP($A309,'hk2017'!$A:$H,8),0)</f>
        <v>0</v>
      </c>
      <c r="G309" s="339">
        <f t="shared" si="105"/>
        <v>0</v>
      </c>
      <c r="H309" s="338">
        <f>IF(VLOOKUP($A309,'hk2016'!$A:$G,1)=$A309,VLOOKUP($A309,'hk2016'!$A:$G,6),0)</f>
        <v>0</v>
      </c>
      <c r="I309" s="338">
        <f>IF(VLOOKUP($A309,'hk2016'!$A:$G,1)=$A309,VLOOKUP($A309,'hk2016'!$A:$G,7),0)</f>
        <v>0</v>
      </c>
      <c r="J309" s="338">
        <f>IF(VLOOKUP($A309,'hk2016'!$A:$H,1)=$A309,VLOOKUP($A309,'hk2016'!$A:$H,8),0)</f>
        <v>0</v>
      </c>
      <c r="K309" s="340">
        <f t="shared" si="106"/>
        <v>0</v>
      </c>
      <c r="L309" s="347"/>
    </row>
    <row r="310" spans="1:255" ht="12.75" outlineLevel="1" x14ac:dyDescent="0.2">
      <c r="A310" s="321" t="str">
        <f t="shared" si="104"/>
        <v>555</v>
      </c>
      <c r="B310" s="317" t="s">
        <v>2799</v>
      </c>
      <c r="C310" s="317" t="s">
        <v>2800</v>
      </c>
      <c r="D310" s="338">
        <f>IF(VLOOKUP($A310,'hk2017'!$A:$G,1)=$A310,VLOOKUP($A310,'hk2017'!$A:$G,6),0)</f>
        <v>0</v>
      </c>
      <c r="E310" s="338">
        <f>IF(VLOOKUP($A310,'hk2017'!$A:$G,1)=$A310,VLOOKUP($A310,'hk2017'!$A:$G,7),0)</f>
        <v>0</v>
      </c>
      <c r="F310" s="338">
        <f>IF(VLOOKUP($A310,'hk2017'!$A:$H,1)=$A310,VLOOKUP($A310,'hk2017'!$A:$H,8),0)</f>
        <v>0</v>
      </c>
      <c r="G310" s="339">
        <f t="shared" si="105"/>
        <v>0</v>
      </c>
      <c r="H310" s="338">
        <f>IF(VLOOKUP($A310,'hk2016'!$A:$G,1)=$A310,VLOOKUP($A310,'hk2016'!$A:$G,6),0)</f>
        <v>0</v>
      </c>
      <c r="I310" s="338">
        <f>IF(VLOOKUP($A310,'hk2016'!$A:$G,1)=$A310,VLOOKUP($A310,'hk2016'!$A:$G,7),0)</f>
        <v>0</v>
      </c>
      <c r="J310" s="338">
        <f>IF(VLOOKUP($A310,'hk2016'!$A:$H,1)=$A310,VLOOKUP($A310,'hk2016'!$A:$H,8),0)</f>
        <v>0</v>
      </c>
      <c r="K310" s="340">
        <f t="shared" si="106"/>
        <v>0</v>
      </c>
      <c r="L310" s="347"/>
    </row>
    <row r="311" spans="1:255" ht="12.75" outlineLevel="1" x14ac:dyDescent="0.2">
      <c r="A311" s="321" t="str">
        <f t="shared" si="104"/>
        <v>557</v>
      </c>
      <c r="B311" s="317" t="s">
        <v>2801</v>
      </c>
      <c r="C311" s="317" t="s">
        <v>2802</v>
      </c>
      <c r="D311" s="338">
        <f>IF(VLOOKUP($A311,'hk2017'!$A:$G,1)=$A311,VLOOKUP($A311,'hk2017'!$A:$G,6),0)</f>
        <v>0</v>
      </c>
      <c r="E311" s="338">
        <f>IF(VLOOKUP($A311,'hk2017'!$A:$G,1)=$A311,VLOOKUP($A311,'hk2017'!$A:$G,7),0)</f>
        <v>0</v>
      </c>
      <c r="F311" s="338">
        <f>IF(VLOOKUP($A311,'hk2017'!$A:$H,1)=$A311,VLOOKUP($A311,'hk2017'!$A:$H,8),0)</f>
        <v>0</v>
      </c>
      <c r="G311" s="339">
        <f t="shared" si="105"/>
        <v>0</v>
      </c>
      <c r="H311" s="338">
        <f>IF(VLOOKUP($A311,'hk2016'!$A:$G,1)=$A311,VLOOKUP($A311,'hk2016'!$A:$G,6),0)</f>
        <v>0</v>
      </c>
      <c r="I311" s="338">
        <f>IF(VLOOKUP($A311,'hk2016'!$A:$G,1)=$A311,VLOOKUP($A311,'hk2016'!$A:$G,7),0)</f>
        <v>0</v>
      </c>
      <c r="J311" s="338">
        <f>IF(VLOOKUP($A311,'hk2016'!$A:$H,1)=$A311,VLOOKUP($A311,'hk2016'!$A:$H,8),0)</f>
        <v>0</v>
      </c>
      <c r="K311" s="340">
        <f t="shared" si="106"/>
        <v>0</v>
      </c>
      <c r="L311" s="347"/>
    </row>
    <row r="312" spans="1:255" ht="12.75" outlineLevel="1" x14ac:dyDescent="0.2">
      <c r="A312" s="377" t="str">
        <f t="shared" si="104"/>
        <v>558</v>
      </c>
      <c r="B312" s="317" t="s">
        <v>2803</v>
      </c>
      <c r="C312" s="317" t="s">
        <v>2804</v>
      </c>
      <c r="D312" s="338">
        <f>IF(VLOOKUP($A312,'hk2017'!$A:$G,1)=$A312,VLOOKUP($A312,'hk2017'!$A:$G,6),0)</f>
        <v>0</v>
      </c>
      <c r="E312" s="338">
        <f>IF(VLOOKUP($A312,'hk2017'!$A:$G,1)=$A312,VLOOKUP($A312,'hk2017'!$A:$G,7),0)</f>
        <v>0</v>
      </c>
      <c r="F312" s="338">
        <f>IF(VLOOKUP($A312,'hk2017'!$A:$H,1)=$A312,VLOOKUP($A312,'hk2017'!$A:$H,8),0)</f>
        <v>0</v>
      </c>
      <c r="G312" s="339">
        <f t="shared" si="105"/>
        <v>0</v>
      </c>
      <c r="H312" s="338">
        <f>IF(VLOOKUP($A312,'hk2016'!$A:$G,1)=$A312,VLOOKUP($A312,'hk2016'!$A:$G,6),0)</f>
        <v>0</v>
      </c>
      <c r="I312" s="338">
        <f>IF(VLOOKUP($A312,'hk2016'!$A:$G,1)=$A312,VLOOKUP($A312,'hk2016'!$A:$G,7),0)</f>
        <v>0</v>
      </c>
      <c r="J312" s="338">
        <f>IF(VLOOKUP($A312,'hk2016'!$A:$H,1)=$A312,VLOOKUP($A312,'hk2016'!$A:$H,8),0)</f>
        <v>0</v>
      </c>
      <c r="K312" s="340">
        <f t="shared" si="106"/>
        <v>0</v>
      </c>
      <c r="L312" s="347"/>
    </row>
    <row r="313" spans="1:255" ht="12.75" outlineLevel="1" x14ac:dyDescent="0.2">
      <c r="A313" s="377" t="str">
        <f t="shared" si="104"/>
        <v>559</v>
      </c>
      <c r="B313" s="317" t="s">
        <v>2805</v>
      </c>
      <c r="C313" s="317" t="s">
        <v>2806</v>
      </c>
      <c r="D313" s="338">
        <f>IF(VLOOKUP($A313,'hk2017'!$A:$G,1)=$A313,VLOOKUP($A313,'hk2017'!$A:$G,6),0)</f>
        <v>0</v>
      </c>
      <c r="E313" s="338">
        <f>IF(VLOOKUP($A313,'hk2017'!$A:$G,1)=$A313,VLOOKUP($A313,'hk2017'!$A:$G,7),0)</f>
        <v>0</v>
      </c>
      <c r="F313" s="338">
        <f>IF(VLOOKUP($A313,'hk2017'!$A:$H,1)=$A313,VLOOKUP($A313,'hk2017'!$A:$H,8),0)</f>
        <v>0</v>
      </c>
      <c r="G313" s="339">
        <f t="shared" si="105"/>
        <v>0</v>
      </c>
      <c r="H313" s="338">
        <f>IF(VLOOKUP($A313,'hk2016'!$A:$G,1)=$A313,VLOOKUP($A313,'hk2016'!$A:$G,6),0)</f>
        <v>0</v>
      </c>
      <c r="I313" s="338">
        <f>IF(VLOOKUP($A313,'hk2016'!$A:$G,1)=$A313,VLOOKUP($A313,'hk2016'!$A:$G,7),0)</f>
        <v>0</v>
      </c>
      <c r="J313" s="338">
        <f>IF(VLOOKUP($A313,'hk2016'!$A:$H,1)=$A313,VLOOKUP($A313,'hk2016'!$A:$H,8),0)</f>
        <v>0</v>
      </c>
      <c r="K313" s="340">
        <f t="shared" si="106"/>
        <v>0</v>
      </c>
      <c r="L313" s="347"/>
    </row>
    <row r="314" spans="1:255" ht="13.5" outlineLevel="1" thickBot="1" x14ac:dyDescent="0.25">
      <c r="A314" s="321"/>
      <c r="B314" s="317"/>
      <c r="C314" s="317"/>
      <c r="H314" s="338"/>
      <c r="I314" s="338"/>
      <c r="J314" s="338"/>
      <c r="K314" s="340"/>
      <c r="L314" s="347"/>
    </row>
    <row r="315" spans="1:255" ht="12.75" x14ac:dyDescent="0.2">
      <c r="A315" s="373" t="s">
        <v>1235</v>
      </c>
      <c r="B315" s="358"/>
      <c r="C315" s="359" t="s">
        <v>2807</v>
      </c>
      <c r="D315" s="330">
        <f t="shared" ref="D315:K315" si="107">SUM(D316:D325)</f>
        <v>0</v>
      </c>
      <c r="E315" s="330">
        <f t="shared" si="107"/>
        <v>0</v>
      </c>
      <c r="F315" s="330">
        <f t="shared" si="107"/>
        <v>0</v>
      </c>
      <c r="G315" s="331">
        <f t="shared" si="107"/>
        <v>0</v>
      </c>
      <c r="H315" s="330">
        <f t="shared" si="107"/>
        <v>0</v>
      </c>
      <c r="I315" s="330">
        <f t="shared" si="107"/>
        <v>0</v>
      </c>
      <c r="J315" s="330">
        <f t="shared" si="107"/>
        <v>0</v>
      </c>
      <c r="K315" s="332">
        <f t="shared" si="107"/>
        <v>0</v>
      </c>
      <c r="L315" s="347"/>
      <c r="M315" s="375"/>
      <c r="N315" s="321"/>
      <c r="P315" s="317"/>
      <c r="Q315" s="375"/>
      <c r="R315" s="375"/>
      <c r="S315" s="375"/>
      <c r="T315" s="375"/>
      <c r="U315" s="321"/>
      <c r="W315" s="317"/>
      <c r="X315" s="375"/>
      <c r="Y315" s="375"/>
      <c r="Z315" s="375"/>
      <c r="AA315" s="375"/>
      <c r="AB315" s="321"/>
      <c r="AD315" s="317"/>
      <c r="AE315" s="375"/>
      <c r="AF315" s="375"/>
      <c r="AG315" s="375"/>
      <c r="AH315" s="375"/>
      <c r="AI315" s="321"/>
      <c r="AK315" s="317"/>
      <c r="AL315" s="375"/>
      <c r="AM315" s="375"/>
      <c r="AN315" s="375"/>
      <c r="AO315" s="375"/>
      <c r="AP315" s="321"/>
      <c r="AR315" s="317"/>
      <c r="AS315" s="375"/>
      <c r="AT315" s="375"/>
      <c r="AU315" s="375"/>
      <c r="AV315" s="375"/>
      <c r="AW315" s="321"/>
      <c r="AY315" s="317"/>
      <c r="AZ315" s="375"/>
      <c r="BA315" s="375"/>
      <c r="BB315" s="375"/>
      <c r="BC315" s="375"/>
      <c r="BD315" s="321"/>
      <c r="BF315" s="317"/>
      <c r="BG315" s="375"/>
      <c r="BH315" s="375"/>
      <c r="BI315" s="375"/>
      <c r="BJ315" s="375"/>
      <c r="BK315" s="321"/>
      <c r="BM315" s="317"/>
      <c r="BN315" s="375"/>
      <c r="BO315" s="375"/>
      <c r="BP315" s="375"/>
      <c r="BQ315" s="375"/>
      <c r="BR315" s="321"/>
      <c r="BT315" s="317"/>
      <c r="BU315" s="375"/>
      <c r="BV315" s="375"/>
      <c r="BW315" s="375"/>
      <c r="BX315" s="375"/>
      <c r="BY315" s="321"/>
      <c r="CA315" s="317"/>
      <c r="CB315" s="375"/>
      <c r="CC315" s="375"/>
      <c r="CD315" s="375"/>
      <c r="CE315" s="375"/>
      <c r="CF315" s="321"/>
      <c r="CH315" s="317"/>
      <c r="CI315" s="375"/>
      <c r="CJ315" s="375"/>
      <c r="CK315" s="375"/>
      <c r="CL315" s="375"/>
      <c r="CM315" s="321"/>
      <c r="CO315" s="317"/>
      <c r="CP315" s="375"/>
      <c r="CQ315" s="375"/>
      <c r="CR315" s="375"/>
      <c r="CS315" s="375"/>
      <c r="CT315" s="321"/>
      <c r="CV315" s="317"/>
      <c r="CW315" s="375"/>
      <c r="CX315" s="375"/>
      <c r="CY315" s="375"/>
      <c r="CZ315" s="375"/>
      <c r="DA315" s="321"/>
      <c r="DC315" s="317"/>
      <c r="DD315" s="375"/>
      <c r="DE315" s="375"/>
      <c r="DF315" s="375"/>
      <c r="DG315" s="375"/>
      <c r="DH315" s="321"/>
      <c r="DJ315" s="317"/>
      <c r="DK315" s="375"/>
      <c r="DL315" s="375"/>
      <c r="DM315" s="375"/>
      <c r="DN315" s="375"/>
      <c r="DO315" s="321"/>
      <c r="DQ315" s="317"/>
      <c r="DR315" s="375"/>
      <c r="DS315" s="375"/>
      <c r="DT315" s="375"/>
      <c r="DU315" s="375"/>
      <c r="DV315" s="321"/>
      <c r="DX315" s="317"/>
      <c r="DY315" s="375"/>
      <c r="DZ315" s="375"/>
      <c r="EA315" s="375"/>
      <c r="EB315" s="375"/>
      <c r="EC315" s="321"/>
      <c r="EE315" s="317"/>
      <c r="EF315" s="375"/>
      <c r="EG315" s="375"/>
      <c r="EH315" s="375"/>
      <c r="EI315" s="375"/>
      <c r="EJ315" s="321"/>
      <c r="EL315" s="317"/>
      <c r="EM315" s="375"/>
      <c r="EN315" s="375"/>
      <c r="EO315" s="375"/>
      <c r="EP315" s="375"/>
      <c r="EQ315" s="321"/>
      <c r="ES315" s="317"/>
      <c r="ET315" s="375"/>
      <c r="EU315" s="375"/>
      <c r="EV315" s="375"/>
      <c r="EW315" s="375"/>
      <c r="EX315" s="321"/>
      <c r="EZ315" s="317"/>
      <c r="FA315" s="375"/>
      <c r="FB315" s="375"/>
      <c r="FC315" s="375"/>
      <c r="FD315" s="375"/>
      <c r="FE315" s="321"/>
      <c r="FG315" s="317"/>
      <c r="FH315" s="375"/>
      <c r="FI315" s="375"/>
      <c r="FJ315" s="375"/>
      <c r="FK315" s="375"/>
      <c r="FL315" s="321"/>
      <c r="FN315" s="317"/>
      <c r="FO315" s="375"/>
      <c r="FP315" s="375"/>
      <c r="FQ315" s="375"/>
      <c r="FR315" s="375"/>
      <c r="FS315" s="321"/>
      <c r="FU315" s="317"/>
      <c r="FV315" s="375"/>
      <c r="FW315" s="375"/>
      <c r="FX315" s="375"/>
      <c r="FY315" s="375"/>
      <c r="FZ315" s="321"/>
      <c r="GB315" s="317"/>
      <c r="GC315" s="375"/>
      <c r="GD315" s="375"/>
      <c r="GE315" s="375"/>
      <c r="GF315" s="375"/>
      <c r="GG315" s="321"/>
      <c r="GI315" s="317"/>
      <c r="GJ315" s="375"/>
      <c r="GK315" s="375"/>
      <c r="GL315" s="375"/>
      <c r="GM315" s="375"/>
      <c r="GN315" s="321"/>
      <c r="GP315" s="317"/>
      <c r="GQ315" s="375"/>
      <c r="GR315" s="375"/>
      <c r="GS315" s="375"/>
      <c r="GT315" s="375"/>
      <c r="GU315" s="321"/>
      <c r="GW315" s="317"/>
      <c r="GX315" s="375"/>
      <c r="GY315" s="375"/>
      <c r="GZ315" s="375"/>
      <c r="HA315" s="375"/>
      <c r="HB315" s="321"/>
      <c r="HD315" s="317"/>
      <c r="HE315" s="375"/>
      <c r="HF315" s="375"/>
      <c r="HG315" s="375"/>
      <c r="HH315" s="375"/>
      <c r="HI315" s="321"/>
      <c r="HK315" s="317"/>
      <c r="HL315" s="375"/>
      <c r="HM315" s="375"/>
      <c r="HN315" s="375"/>
      <c r="HO315" s="375"/>
      <c r="HP315" s="321"/>
      <c r="HR315" s="317"/>
      <c r="HS315" s="375"/>
      <c r="HT315" s="375"/>
      <c r="HU315" s="375"/>
      <c r="HV315" s="375"/>
      <c r="HW315" s="321"/>
      <c r="HY315" s="317"/>
      <c r="HZ315" s="375"/>
      <c r="IA315" s="375"/>
      <c r="IB315" s="375"/>
      <c r="IC315" s="375"/>
      <c r="ID315" s="321"/>
      <c r="IF315" s="317"/>
      <c r="IG315" s="375"/>
      <c r="IH315" s="375"/>
      <c r="II315" s="375"/>
      <c r="IJ315" s="375"/>
      <c r="IK315" s="321"/>
      <c r="IM315" s="317"/>
      <c r="IN315" s="375"/>
      <c r="IO315" s="375"/>
      <c r="IP315" s="375"/>
      <c r="IQ315" s="375"/>
      <c r="IR315" s="321"/>
      <c r="IT315" s="317"/>
      <c r="IU315" s="375"/>
    </row>
    <row r="316" spans="1:255" ht="12.75" outlineLevel="1" x14ac:dyDescent="0.2">
      <c r="A316" s="321" t="s">
        <v>954</v>
      </c>
      <c r="C316" s="334" t="s">
        <v>2807</v>
      </c>
      <c r="D316" s="338">
        <f>IF(VLOOKUP($A316,'hk2017'!$A:$G,1)=$A316,VLOOKUP($A316,'hk2017'!$A:$G,6),0)</f>
        <v>0</v>
      </c>
      <c r="E316" s="338">
        <f>IF(VLOOKUP($A316,'hk2017'!$A:$G,1)=$A316,VLOOKUP($A316,'hk2017'!$A:$G,7),0)</f>
        <v>0</v>
      </c>
      <c r="F316" s="338">
        <f>IF(VLOOKUP($A316,'hk2017'!$A:$H,1)=$A316,VLOOKUP($A316,'hk2017'!$A:$H,8),0)</f>
        <v>0</v>
      </c>
      <c r="G316" s="339">
        <f t="shared" ref="G316:G325" si="108">SUM(D316+E316-F316)</f>
        <v>0</v>
      </c>
      <c r="H316" s="338">
        <f>IF(VLOOKUP($A316,'hk2016'!$A:$G,1)=$A316,VLOOKUP($A316,'hk2016'!$A:$G,6),0)</f>
        <v>0</v>
      </c>
      <c r="I316" s="338">
        <f>IF(VLOOKUP($A316,'hk2016'!$A:$G,1)=$A316,VLOOKUP($A316,'hk2016'!$A:$G,7),0)</f>
        <v>0</v>
      </c>
      <c r="J316" s="338">
        <f>IF(VLOOKUP($A316,'hk2016'!$A:$H,1)=$A316,VLOOKUP($A316,'hk2016'!$A:$H,8),0)</f>
        <v>0</v>
      </c>
      <c r="K316" s="340">
        <f t="shared" ref="K316:K325" si="109">SUM(H316+I316-J316)</f>
        <v>0</v>
      </c>
      <c r="L316" s="347"/>
      <c r="M316" s="375"/>
      <c r="N316" s="321"/>
      <c r="P316" s="317"/>
      <c r="Q316" s="375"/>
      <c r="R316" s="375"/>
      <c r="S316" s="375"/>
      <c r="T316" s="375"/>
      <c r="U316" s="321"/>
      <c r="W316" s="317"/>
      <c r="X316" s="375"/>
      <c r="Y316" s="375"/>
      <c r="Z316" s="375"/>
      <c r="AA316" s="375"/>
      <c r="AB316" s="321"/>
      <c r="AD316" s="317"/>
      <c r="AE316" s="375"/>
      <c r="AF316" s="375"/>
      <c r="AG316" s="375"/>
      <c r="AH316" s="375"/>
      <c r="AI316" s="321"/>
      <c r="AK316" s="317"/>
      <c r="AL316" s="375"/>
      <c r="AM316" s="375"/>
      <c r="AN316" s="375"/>
      <c r="AO316" s="375"/>
      <c r="AP316" s="321"/>
      <c r="AR316" s="317"/>
      <c r="AS316" s="375"/>
      <c r="AT316" s="375"/>
      <c r="AU316" s="375"/>
      <c r="AV316" s="375"/>
      <c r="AW316" s="321"/>
      <c r="AY316" s="317"/>
      <c r="AZ316" s="375"/>
      <c r="BA316" s="375"/>
      <c r="BB316" s="375"/>
      <c r="BC316" s="375"/>
      <c r="BD316" s="321"/>
      <c r="BF316" s="317"/>
      <c r="BG316" s="375"/>
      <c r="BH316" s="375"/>
      <c r="BI316" s="375"/>
      <c r="BJ316" s="375"/>
      <c r="BK316" s="321"/>
      <c r="BM316" s="317"/>
      <c r="BN316" s="375"/>
      <c r="BO316" s="375"/>
      <c r="BP316" s="375"/>
      <c r="BQ316" s="375"/>
      <c r="BR316" s="321"/>
      <c r="BT316" s="317"/>
      <c r="BU316" s="375"/>
      <c r="BV316" s="375"/>
      <c r="BW316" s="375"/>
      <c r="BX316" s="375"/>
      <c r="BY316" s="321"/>
      <c r="CA316" s="317"/>
      <c r="CB316" s="375"/>
      <c r="CC316" s="375"/>
      <c r="CD316" s="375"/>
      <c r="CE316" s="375"/>
      <c r="CF316" s="321"/>
      <c r="CH316" s="317"/>
      <c r="CI316" s="375"/>
      <c r="CJ316" s="375"/>
      <c r="CK316" s="375"/>
      <c r="CL316" s="375"/>
      <c r="CM316" s="321"/>
      <c r="CO316" s="317"/>
      <c r="CP316" s="375"/>
      <c r="CQ316" s="375"/>
      <c r="CR316" s="375"/>
      <c r="CS316" s="375"/>
      <c r="CT316" s="321"/>
      <c r="CV316" s="317"/>
      <c r="CW316" s="375"/>
      <c r="CX316" s="375"/>
      <c r="CY316" s="375"/>
      <c r="CZ316" s="375"/>
      <c r="DA316" s="321"/>
      <c r="DC316" s="317"/>
      <c r="DD316" s="375"/>
      <c r="DE316" s="375"/>
      <c r="DF316" s="375"/>
      <c r="DG316" s="375"/>
      <c r="DH316" s="321"/>
      <c r="DJ316" s="317"/>
      <c r="DK316" s="375"/>
      <c r="DL316" s="375"/>
      <c r="DM316" s="375"/>
      <c r="DN316" s="375"/>
      <c r="DO316" s="321"/>
      <c r="DQ316" s="317"/>
      <c r="DR316" s="375"/>
      <c r="DS316" s="375"/>
      <c r="DT316" s="375"/>
      <c r="DU316" s="375"/>
      <c r="DV316" s="321"/>
      <c r="DX316" s="317"/>
      <c r="DY316" s="375"/>
      <c r="DZ316" s="375"/>
      <c r="EA316" s="375"/>
      <c r="EB316" s="375"/>
      <c r="EC316" s="321"/>
      <c r="EE316" s="317"/>
      <c r="EF316" s="375"/>
      <c r="EG316" s="375"/>
      <c r="EH316" s="375"/>
      <c r="EI316" s="375"/>
      <c r="EJ316" s="321"/>
      <c r="EL316" s="317"/>
      <c r="EM316" s="375"/>
      <c r="EN316" s="375"/>
      <c r="EO316" s="375"/>
      <c r="EP316" s="375"/>
      <c r="EQ316" s="321"/>
      <c r="ES316" s="317"/>
      <c r="ET316" s="375"/>
      <c r="EU316" s="375"/>
      <c r="EV316" s="375"/>
      <c r="EW316" s="375"/>
      <c r="EX316" s="321"/>
      <c r="EZ316" s="317"/>
      <c r="FA316" s="375"/>
      <c r="FB316" s="375"/>
      <c r="FC316" s="375"/>
      <c r="FD316" s="375"/>
      <c r="FE316" s="321"/>
      <c r="FG316" s="317"/>
      <c r="FH316" s="375"/>
      <c r="FI316" s="375"/>
      <c r="FJ316" s="375"/>
      <c r="FK316" s="375"/>
      <c r="FL316" s="321"/>
      <c r="FN316" s="317"/>
      <c r="FO316" s="375"/>
      <c r="FP316" s="375"/>
      <c r="FQ316" s="375"/>
      <c r="FR316" s="375"/>
      <c r="FS316" s="321"/>
      <c r="FU316" s="317"/>
      <c r="FV316" s="375"/>
      <c r="FW316" s="375"/>
      <c r="FX316" s="375"/>
      <c r="FY316" s="375"/>
      <c r="FZ316" s="321"/>
      <c r="GB316" s="317"/>
      <c r="GC316" s="375"/>
      <c r="GD316" s="375"/>
      <c r="GE316" s="375"/>
      <c r="GF316" s="375"/>
      <c r="GG316" s="321"/>
      <c r="GI316" s="317"/>
      <c r="GJ316" s="375"/>
      <c r="GK316" s="375"/>
      <c r="GL316" s="375"/>
      <c r="GM316" s="375"/>
      <c r="GN316" s="321"/>
      <c r="GP316" s="317"/>
      <c r="GQ316" s="375"/>
      <c r="GR316" s="375"/>
      <c r="GS316" s="375"/>
      <c r="GT316" s="375"/>
      <c r="GU316" s="321"/>
      <c r="GW316" s="317"/>
      <c r="GX316" s="375"/>
      <c r="GY316" s="375"/>
      <c r="GZ316" s="375"/>
      <c r="HA316" s="375"/>
      <c r="HB316" s="321"/>
      <c r="HD316" s="317"/>
      <c r="HE316" s="375"/>
      <c r="HF316" s="375"/>
      <c r="HG316" s="375"/>
      <c r="HH316" s="375"/>
      <c r="HI316" s="321"/>
      <c r="HK316" s="317"/>
      <c r="HL316" s="375"/>
      <c r="HM316" s="375"/>
      <c r="HN316" s="375"/>
      <c r="HO316" s="375"/>
      <c r="HP316" s="321"/>
      <c r="HR316" s="317"/>
      <c r="HS316" s="375"/>
      <c r="HT316" s="375"/>
      <c r="HU316" s="375"/>
      <c r="HV316" s="375"/>
      <c r="HW316" s="321"/>
      <c r="HY316" s="317"/>
      <c r="HZ316" s="375"/>
      <c r="IA316" s="375"/>
      <c r="IB316" s="375"/>
      <c r="IC316" s="375"/>
      <c r="ID316" s="321"/>
      <c r="IF316" s="317"/>
      <c r="IG316" s="375"/>
      <c r="IH316" s="375"/>
      <c r="II316" s="375"/>
      <c r="IJ316" s="375"/>
      <c r="IK316" s="321"/>
      <c r="IM316" s="317"/>
      <c r="IN316" s="375"/>
      <c r="IO316" s="375"/>
      <c r="IP316" s="375"/>
      <c r="IQ316" s="375"/>
      <c r="IR316" s="321"/>
      <c r="IT316" s="317"/>
      <c r="IU316" s="375"/>
    </row>
    <row r="317" spans="1:255" ht="12.75" outlineLevel="1" x14ac:dyDescent="0.2">
      <c r="A317" s="321" t="str">
        <f t="shared" ref="A317:A325" si="110">LEFT(B317,3)</f>
        <v>561</v>
      </c>
      <c r="B317" s="317" t="s">
        <v>2808</v>
      </c>
      <c r="C317" s="317" t="s">
        <v>2809</v>
      </c>
      <c r="D317" s="338">
        <f>IF(VLOOKUP($A317,'hk2017'!$A:$G,1)=$A317,VLOOKUP($A317,'hk2017'!$A:$G,6),0)</f>
        <v>0</v>
      </c>
      <c r="E317" s="338">
        <f>IF(VLOOKUP($A317,'hk2017'!$A:$G,1)=$A317,VLOOKUP($A317,'hk2017'!$A:$G,7),0)</f>
        <v>0</v>
      </c>
      <c r="F317" s="338">
        <f>IF(VLOOKUP($A317,'hk2017'!$A:$H,1)=$A317,VLOOKUP($A317,'hk2017'!$A:$H,8),0)</f>
        <v>0</v>
      </c>
      <c r="G317" s="339">
        <f t="shared" si="108"/>
        <v>0</v>
      </c>
      <c r="H317" s="338">
        <f>IF(VLOOKUP($A317,'hk2016'!$A:$G,1)=$A317,VLOOKUP($A317,'hk2016'!$A:$G,6),0)</f>
        <v>0</v>
      </c>
      <c r="I317" s="338">
        <f>IF(VLOOKUP($A317,'hk2016'!$A:$G,1)=$A317,VLOOKUP($A317,'hk2016'!$A:$G,7),0)</f>
        <v>0</v>
      </c>
      <c r="J317" s="338">
        <f>IF(VLOOKUP($A317,'hk2016'!$A:$H,1)=$A317,VLOOKUP($A317,'hk2016'!$A:$H,8),0)</f>
        <v>0</v>
      </c>
      <c r="K317" s="340">
        <f t="shared" si="109"/>
        <v>0</v>
      </c>
      <c r="L317" s="347"/>
    </row>
    <row r="318" spans="1:255" ht="12.75" outlineLevel="1" x14ac:dyDescent="0.2">
      <c r="A318" s="321" t="str">
        <f t="shared" si="110"/>
        <v>562</v>
      </c>
      <c r="B318" s="317" t="s">
        <v>2810</v>
      </c>
      <c r="C318" s="317" t="s">
        <v>2811</v>
      </c>
      <c r="D318" s="338">
        <f>IF(VLOOKUP($A318,'hk2017'!$A:$G,1)=$A318,VLOOKUP($A318,'hk2017'!$A:$G,6),0)</f>
        <v>0</v>
      </c>
      <c r="E318" s="338">
        <f>IF(VLOOKUP($A318,'hk2017'!$A:$G,1)=$A318,VLOOKUP($A318,'hk2017'!$A:$G,7),0)</f>
        <v>0</v>
      </c>
      <c r="F318" s="338">
        <f>IF(VLOOKUP($A318,'hk2017'!$A:$H,1)=$A318,VLOOKUP($A318,'hk2017'!$A:$H,8),0)</f>
        <v>0</v>
      </c>
      <c r="G318" s="339">
        <f t="shared" si="108"/>
        <v>0</v>
      </c>
      <c r="H318" s="338">
        <f>IF(VLOOKUP($A318,'hk2016'!$A:$G,1)=$A318,VLOOKUP($A318,'hk2016'!$A:$G,6),0)</f>
        <v>0</v>
      </c>
      <c r="I318" s="338">
        <f>IF(VLOOKUP($A318,'hk2016'!$A:$G,1)=$A318,VLOOKUP($A318,'hk2016'!$A:$G,7),0)</f>
        <v>0</v>
      </c>
      <c r="J318" s="338">
        <f>IF(VLOOKUP($A318,'hk2016'!$A:$H,1)=$A318,VLOOKUP($A318,'hk2016'!$A:$H,8),0)</f>
        <v>0</v>
      </c>
      <c r="K318" s="340">
        <f t="shared" si="109"/>
        <v>0</v>
      </c>
      <c r="L318" s="347"/>
    </row>
    <row r="319" spans="1:255" ht="12.75" outlineLevel="1" x14ac:dyDescent="0.2">
      <c r="A319" s="321" t="str">
        <f t="shared" si="110"/>
        <v>563</v>
      </c>
      <c r="B319" s="317" t="s">
        <v>2812</v>
      </c>
      <c r="C319" s="317" t="s">
        <v>2813</v>
      </c>
      <c r="D319" s="338">
        <f>IF(VLOOKUP($A319,'hk2017'!$A:$G,1)=$A319,VLOOKUP($A319,'hk2017'!$A:$G,6),0)</f>
        <v>0</v>
      </c>
      <c r="E319" s="338">
        <f>IF(VLOOKUP($A319,'hk2017'!$A:$G,1)=$A319,VLOOKUP($A319,'hk2017'!$A:$G,7),0)</f>
        <v>0</v>
      </c>
      <c r="F319" s="338">
        <f>IF(VLOOKUP($A319,'hk2017'!$A:$H,1)=$A319,VLOOKUP($A319,'hk2017'!$A:$H,8),0)</f>
        <v>0</v>
      </c>
      <c r="G319" s="339">
        <f t="shared" si="108"/>
        <v>0</v>
      </c>
      <c r="H319" s="338">
        <f>IF(VLOOKUP($A319,'hk2016'!$A:$G,1)=$A319,VLOOKUP($A319,'hk2016'!$A:$G,6),0)</f>
        <v>0</v>
      </c>
      <c r="I319" s="338">
        <f>IF(VLOOKUP($A319,'hk2016'!$A:$G,1)=$A319,VLOOKUP($A319,'hk2016'!$A:$G,7),0)</f>
        <v>0</v>
      </c>
      <c r="J319" s="338">
        <f>IF(VLOOKUP($A319,'hk2016'!$A:$H,1)=$A319,VLOOKUP($A319,'hk2016'!$A:$H,8),0)</f>
        <v>0</v>
      </c>
      <c r="K319" s="340">
        <f t="shared" si="109"/>
        <v>0</v>
      </c>
      <c r="L319" s="347"/>
    </row>
    <row r="320" spans="1:255" ht="12.75" outlineLevel="1" x14ac:dyDescent="0.2">
      <c r="A320" s="321" t="str">
        <f t="shared" si="110"/>
        <v>564</v>
      </c>
      <c r="B320" s="317" t="s">
        <v>2814</v>
      </c>
      <c r="C320" s="317" t="s">
        <v>2815</v>
      </c>
      <c r="D320" s="338">
        <f>IF(VLOOKUP($A320,'hk2017'!$A:$G,1)=$A320,VLOOKUP($A320,'hk2017'!$A:$G,6),0)</f>
        <v>0</v>
      </c>
      <c r="E320" s="338">
        <f>IF(VLOOKUP($A320,'hk2017'!$A:$G,1)=$A320,VLOOKUP($A320,'hk2017'!$A:$G,7),0)</f>
        <v>0</v>
      </c>
      <c r="F320" s="338">
        <f>IF(VLOOKUP($A320,'hk2017'!$A:$H,1)=$A320,VLOOKUP($A320,'hk2017'!$A:$H,8),0)</f>
        <v>0</v>
      </c>
      <c r="G320" s="339">
        <f t="shared" si="108"/>
        <v>0</v>
      </c>
      <c r="H320" s="338">
        <f>IF(VLOOKUP($A320,'hk2016'!$A:$G,1)=$A320,VLOOKUP($A320,'hk2016'!$A:$G,6),0)</f>
        <v>0</v>
      </c>
      <c r="I320" s="338">
        <f>IF(VLOOKUP($A320,'hk2016'!$A:$G,1)=$A320,VLOOKUP($A320,'hk2016'!$A:$G,7),0)</f>
        <v>0</v>
      </c>
      <c r="J320" s="338">
        <f>IF(VLOOKUP($A320,'hk2016'!$A:$H,1)=$A320,VLOOKUP($A320,'hk2016'!$A:$H,8),0)</f>
        <v>0</v>
      </c>
      <c r="K320" s="340">
        <f t="shared" si="109"/>
        <v>0</v>
      </c>
      <c r="L320" s="347"/>
    </row>
    <row r="321" spans="1:255" ht="12.75" outlineLevel="1" x14ac:dyDescent="0.2">
      <c r="A321" s="314" t="s">
        <v>972</v>
      </c>
      <c r="B321" s="317"/>
      <c r="C321" s="317"/>
      <c r="D321" s="338">
        <f>IF(VLOOKUP($A321,'hk2017'!$A:$G,1)=$A321,VLOOKUP($A321,'hk2017'!$A:$G,6),0)</f>
        <v>0</v>
      </c>
      <c r="E321" s="338">
        <f>IF(VLOOKUP($A321,'hk2017'!$A:$G,1)=$A321,VLOOKUP($A321,'hk2017'!$A:$G,7),0)</f>
        <v>0</v>
      </c>
      <c r="F321" s="338">
        <f>IF(VLOOKUP($A321,'hk2017'!$A:$H,1)=$A321,VLOOKUP($A321,'hk2017'!$A:$H,8),0)</f>
        <v>0</v>
      </c>
      <c r="G321" s="339">
        <f t="shared" si="108"/>
        <v>0</v>
      </c>
      <c r="H321" s="338">
        <f>IF(VLOOKUP($A321,'hk2016'!$A:$G,1)=$A321,VLOOKUP($A321,'hk2016'!$A:$G,6),0)</f>
        <v>0</v>
      </c>
      <c r="I321" s="338">
        <f>IF(VLOOKUP($A321,'hk2016'!$A:$G,1)=$A321,VLOOKUP($A321,'hk2016'!$A:$G,7),0)</f>
        <v>0</v>
      </c>
      <c r="J321" s="338">
        <f>IF(VLOOKUP($A321,'hk2016'!$A:$H,1)=$A321,VLOOKUP($A321,'hk2016'!$A:$H,8),0)</f>
        <v>0</v>
      </c>
      <c r="K321" s="340">
        <f t="shared" si="109"/>
        <v>0</v>
      </c>
      <c r="L321" s="347"/>
    </row>
    <row r="322" spans="1:255" ht="12.75" outlineLevel="1" x14ac:dyDescent="0.2">
      <c r="A322" s="321" t="str">
        <f t="shared" si="110"/>
        <v>566</v>
      </c>
      <c r="B322" s="317" t="s">
        <v>2816</v>
      </c>
      <c r="C322" s="317" t="s">
        <v>2817</v>
      </c>
      <c r="D322" s="338">
        <f>IF(VLOOKUP($A322,'hk2017'!$A:$G,1)=$A322,VLOOKUP($A322,'hk2017'!$A:$G,6),0)</f>
        <v>0</v>
      </c>
      <c r="E322" s="338">
        <f>IF(VLOOKUP($A322,'hk2017'!$A:$G,1)=$A322,VLOOKUP($A322,'hk2017'!$A:$G,7),0)</f>
        <v>0</v>
      </c>
      <c r="F322" s="338">
        <f>IF(VLOOKUP($A322,'hk2017'!$A:$H,1)=$A322,VLOOKUP($A322,'hk2017'!$A:$H,8),0)</f>
        <v>0</v>
      </c>
      <c r="G322" s="339">
        <f t="shared" si="108"/>
        <v>0</v>
      </c>
      <c r="H322" s="338">
        <f>IF(VLOOKUP($A322,'hk2016'!$A:$G,1)=$A322,VLOOKUP($A322,'hk2016'!$A:$G,6),0)</f>
        <v>0</v>
      </c>
      <c r="I322" s="338">
        <f>IF(VLOOKUP($A322,'hk2016'!$A:$G,1)=$A322,VLOOKUP($A322,'hk2016'!$A:$G,7),0)</f>
        <v>0</v>
      </c>
      <c r="J322" s="338">
        <f>IF(VLOOKUP($A322,'hk2016'!$A:$H,1)=$A322,VLOOKUP($A322,'hk2016'!$A:$H,8),0)</f>
        <v>0</v>
      </c>
      <c r="K322" s="340">
        <f t="shared" si="109"/>
        <v>0</v>
      </c>
      <c r="L322" s="347"/>
    </row>
    <row r="323" spans="1:255" ht="12.75" outlineLevel="1" x14ac:dyDescent="0.2">
      <c r="A323" s="321" t="str">
        <f t="shared" si="110"/>
        <v>567</v>
      </c>
      <c r="B323" s="317" t="s">
        <v>2818</v>
      </c>
      <c r="C323" s="317" t="s">
        <v>2819</v>
      </c>
      <c r="D323" s="338">
        <f>IF(VLOOKUP($A323,'hk2017'!$A:$G,1)=$A323,VLOOKUP($A323,'hk2017'!$A:$G,6),0)</f>
        <v>0</v>
      </c>
      <c r="E323" s="338">
        <f>IF(VLOOKUP($A323,'hk2017'!$A:$G,1)=$A323,VLOOKUP($A323,'hk2017'!$A:$G,7),0)</f>
        <v>0</v>
      </c>
      <c r="F323" s="338">
        <f>IF(VLOOKUP($A323,'hk2017'!$A:$H,1)=$A323,VLOOKUP($A323,'hk2017'!$A:$H,8),0)</f>
        <v>0</v>
      </c>
      <c r="G323" s="339">
        <f t="shared" si="108"/>
        <v>0</v>
      </c>
      <c r="H323" s="338">
        <f>IF(VLOOKUP($A323,'hk2016'!$A:$G,1)=$A323,VLOOKUP($A323,'hk2016'!$A:$G,6),0)</f>
        <v>0</v>
      </c>
      <c r="I323" s="338">
        <f>IF(VLOOKUP($A323,'hk2016'!$A:$G,1)=$A323,VLOOKUP($A323,'hk2016'!$A:$G,7),0)</f>
        <v>0</v>
      </c>
      <c r="J323" s="338">
        <f>IF(VLOOKUP($A323,'hk2016'!$A:$H,1)=$A323,VLOOKUP($A323,'hk2016'!$A:$H,8),0)</f>
        <v>0</v>
      </c>
      <c r="K323" s="340">
        <f t="shared" si="109"/>
        <v>0</v>
      </c>
      <c r="L323" s="347"/>
    </row>
    <row r="324" spans="1:255" ht="12.75" outlineLevel="1" x14ac:dyDescent="0.2">
      <c r="A324" s="321" t="str">
        <f t="shared" si="110"/>
        <v>568</v>
      </c>
      <c r="B324" s="317" t="s">
        <v>2820</v>
      </c>
      <c r="C324" s="317" t="s">
        <v>2821</v>
      </c>
      <c r="D324" s="338">
        <f>IF(VLOOKUP($A324,'hk2017'!$A:$G,1)=$A324,VLOOKUP($A324,'hk2017'!$A:$G,6),0)</f>
        <v>0</v>
      </c>
      <c r="E324" s="338">
        <f>IF(VLOOKUP($A324,'hk2017'!$A:$G,1)=$A324,VLOOKUP($A324,'hk2017'!$A:$G,7),0)</f>
        <v>0</v>
      </c>
      <c r="F324" s="338">
        <f>IF(VLOOKUP($A324,'hk2017'!$A:$H,1)=$A324,VLOOKUP($A324,'hk2017'!$A:$H,8),0)</f>
        <v>0</v>
      </c>
      <c r="G324" s="339">
        <f t="shared" si="108"/>
        <v>0</v>
      </c>
      <c r="H324" s="338">
        <f>IF(VLOOKUP($A324,'hk2016'!$A:$G,1)=$A324,VLOOKUP($A324,'hk2016'!$A:$G,6),0)</f>
        <v>0</v>
      </c>
      <c r="I324" s="338">
        <f>IF(VLOOKUP($A324,'hk2016'!$A:$G,1)=$A324,VLOOKUP($A324,'hk2016'!$A:$G,7),0)</f>
        <v>0</v>
      </c>
      <c r="J324" s="338">
        <f>IF(VLOOKUP($A324,'hk2016'!$A:$H,1)=$A324,VLOOKUP($A324,'hk2016'!$A:$H,8),0)</f>
        <v>0</v>
      </c>
      <c r="K324" s="340">
        <f t="shared" si="109"/>
        <v>0</v>
      </c>
      <c r="L324" s="347"/>
    </row>
    <row r="325" spans="1:255" ht="12.75" outlineLevel="1" x14ac:dyDescent="0.2">
      <c r="A325" s="321" t="str">
        <f t="shared" si="110"/>
        <v>569</v>
      </c>
      <c r="B325" s="317" t="s">
        <v>2822</v>
      </c>
      <c r="C325" s="317" t="s">
        <v>2823</v>
      </c>
      <c r="D325" s="338">
        <f>IF(VLOOKUP($A325,'hk2017'!$A:$G,1)=$A325,VLOOKUP($A325,'hk2017'!$A:$G,6),0)</f>
        <v>0</v>
      </c>
      <c r="E325" s="338">
        <f>IF(VLOOKUP($A325,'hk2017'!$A:$G,1)=$A325,VLOOKUP($A325,'hk2017'!$A:$G,7),0)</f>
        <v>0</v>
      </c>
      <c r="F325" s="338">
        <f>IF(VLOOKUP($A325,'hk2017'!$A:$H,1)=$A325,VLOOKUP($A325,'hk2017'!$A:$H,8),0)</f>
        <v>0</v>
      </c>
      <c r="G325" s="339">
        <f t="shared" si="108"/>
        <v>0</v>
      </c>
      <c r="H325" s="338">
        <f>IF(VLOOKUP($A325,'hk2016'!$A:$G,1)=$A325,VLOOKUP($A325,'hk2016'!$A:$G,6),0)</f>
        <v>0</v>
      </c>
      <c r="I325" s="338">
        <f>IF(VLOOKUP($A325,'hk2016'!$A:$G,1)=$A325,VLOOKUP($A325,'hk2016'!$A:$G,7),0)</f>
        <v>0</v>
      </c>
      <c r="J325" s="338">
        <f>IF(VLOOKUP($A325,'hk2016'!$A:$H,1)=$A325,VLOOKUP($A325,'hk2016'!$A:$H,8),0)</f>
        <v>0</v>
      </c>
      <c r="K325" s="340">
        <f t="shared" si="109"/>
        <v>0</v>
      </c>
      <c r="L325" s="347"/>
    </row>
    <row r="326" spans="1:255" ht="13.5" outlineLevel="1" thickBot="1" x14ac:dyDescent="0.25">
      <c r="A326" s="321"/>
      <c r="B326" s="317"/>
      <c r="C326" s="317"/>
      <c r="H326" s="338"/>
      <c r="I326" s="338"/>
      <c r="J326" s="338"/>
      <c r="K326" s="340"/>
      <c r="L326" s="347"/>
    </row>
    <row r="327" spans="1:255" ht="12.75" x14ac:dyDescent="0.2">
      <c r="A327" s="373" t="s">
        <v>1236</v>
      </c>
      <c r="B327" s="358"/>
      <c r="C327" s="359" t="s">
        <v>2824</v>
      </c>
      <c r="D327" s="330">
        <f t="shared" ref="D327:K327" si="111">SUM(D328:D329)</f>
        <v>0</v>
      </c>
      <c r="E327" s="330">
        <f t="shared" si="111"/>
        <v>0</v>
      </c>
      <c r="F327" s="330">
        <f t="shared" si="111"/>
        <v>0</v>
      </c>
      <c r="G327" s="331">
        <f t="shared" si="111"/>
        <v>0</v>
      </c>
      <c r="H327" s="330">
        <f t="shared" si="111"/>
        <v>0</v>
      </c>
      <c r="I327" s="330">
        <f t="shared" si="111"/>
        <v>0</v>
      </c>
      <c r="J327" s="330">
        <f t="shared" si="111"/>
        <v>0</v>
      </c>
      <c r="K327" s="332">
        <f t="shared" si="111"/>
        <v>0</v>
      </c>
      <c r="L327" s="347"/>
      <c r="M327" s="375"/>
      <c r="N327" s="321"/>
      <c r="P327" s="317"/>
      <c r="Q327" s="375"/>
      <c r="R327" s="375"/>
      <c r="S327" s="375"/>
      <c r="T327" s="375"/>
      <c r="U327" s="321"/>
      <c r="W327" s="317"/>
      <c r="X327" s="375"/>
      <c r="Y327" s="375"/>
      <c r="Z327" s="375"/>
      <c r="AA327" s="375"/>
      <c r="AB327" s="321"/>
      <c r="AD327" s="317"/>
      <c r="AE327" s="375"/>
      <c r="AF327" s="375"/>
      <c r="AG327" s="375"/>
      <c r="AH327" s="375"/>
      <c r="AI327" s="321"/>
      <c r="AK327" s="317"/>
      <c r="AL327" s="375"/>
      <c r="AM327" s="375"/>
      <c r="AN327" s="375"/>
      <c r="AO327" s="375"/>
      <c r="AP327" s="321"/>
      <c r="AR327" s="317"/>
      <c r="AS327" s="375"/>
      <c r="AT327" s="375"/>
      <c r="AU327" s="375"/>
      <c r="AV327" s="375"/>
      <c r="AW327" s="321"/>
      <c r="AY327" s="317"/>
      <c r="AZ327" s="375"/>
      <c r="BA327" s="375"/>
      <c r="BB327" s="375"/>
      <c r="BC327" s="375"/>
      <c r="BD327" s="321"/>
      <c r="BF327" s="317"/>
      <c r="BG327" s="375"/>
      <c r="BH327" s="375"/>
      <c r="BI327" s="375"/>
      <c r="BJ327" s="375"/>
      <c r="BK327" s="321"/>
      <c r="BM327" s="317"/>
      <c r="BN327" s="375"/>
      <c r="BO327" s="375"/>
      <c r="BP327" s="375"/>
      <c r="BQ327" s="375"/>
      <c r="BR327" s="321"/>
      <c r="BT327" s="317"/>
      <c r="BU327" s="375"/>
      <c r="BV327" s="375"/>
      <c r="BW327" s="375"/>
      <c r="BX327" s="375"/>
      <c r="BY327" s="321"/>
      <c r="CA327" s="317"/>
      <c r="CB327" s="375"/>
      <c r="CC327" s="375"/>
      <c r="CD327" s="375"/>
      <c r="CE327" s="375"/>
      <c r="CF327" s="321"/>
      <c r="CH327" s="317"/>
      <c r="CI327" s="375"/>
      <c r="CJ327" s="375"/>
      <c r="CK327" s="375"/>
      <c r="CL327" s="375"/>
      <c r="CM327" s="321"/>
      <c r="CO327" s="317"/>
      <c r="CP327" s="375"/>
      <c r="CQ327" s="375"/>
      <c r="CR327" s="375"/>
      <c r="CS327" s="375"/>
      <c r="CT327" s="321"/>
      <c r="CV327" s="317"/>
      <c r="CW327" s="375"/>
      <c r="CX327" s="375"/>
      <c r="CY327" s="375"/>
      <c r="CZ327" s="375"/>
      <c r="DA327" s="321"/>
      <c r="DC327" s="317"/>
      <c r="DD327" s="375"/>
      <c r="DE327" s="375"/>
      <c r="DF327" s="375"/>
      <c r="DG327" s="375"/>
      <c r="DH327" s="321"/>
      <c r="DJ327" s="317"/>
      <c r="DK327" s="375"/>
      <c r="DL327" s="375"/>
      <c r="DM327" s="375"/>
      <c r="DN327" s="375"/>
      <c r="DO327" s="321"/>
      <c r="DQ327" s="317"/>
      <c r="DR327" s="375"/>
      <c r="DS327" s="375"/>
      <c r="DT327" s="375"/>
      <c r="DU327" s="375"/>
      <c r="DV327" s="321"/>
      <c r="DX327" s="317"/>
      <c r="DY327" s="375"/>
      <c r="DZ327" s="375"/>
      <c r="EA327" s="375"/>
      <c r="EB327" s="375"/>
      <c r="EC327" s="321"/>
      <c r="EE327" s="317"/>
      <c r="EF327" s="375"/>
      <c r="EG327" s="375"/>
      <c r="EH327" s="375"/>
      <c r="EI327" s="375"/>
      <c r="EJ327" s="321"/>
      <c r="EL327" s="317"/>
      <c r="EM327" s="375"/>
      <c r="EN327" s="375"/>
      <c r="EO327" s="375"/>
      <c r="EP327" s="375"/>
      <c r="EQ327" s="321"/>
      <c r="ES327" s="317"/>
      <c r="ET327" s="375"/>
      <c r="EU327" s="375"/>
      <c r="EV327" s="375"/>
      <c r="EW327" s="375"/>
      <c r="EX327" s="321"/>
      <c r="EZ327" s="317"/>
      <c r="FA327" s="375"/>
      <c r="FB327" s="375"/>
      <c r="FC327" s="375"/>
      <c r="FD327" s="375"/>
      <c r="FE327" s="321"/>
      <c r="FG327" s="317"/>
      <c r="FH327" s="375"/>
      <c r="FI327" s="375"/>
      <c r="FJ327" s="375"/>
      <c r="FK327" s="375"/>
      <c r="FL327" s="321"/>
      <c r="FN327" s="317"/>
      <c r="FO327" s="375"/>
      <c r="FP327" s="375"/>
      <c r="FQ327" s="375"/>
      <c r="FR327" s="375"/>
      <c r="FS327" s="321"/>
      <c r="FU327" s="317"/>
      <c r="FV327" s="375"/>
      <c r="FW327" s="375"/>
      <c r="FX327" s="375"/>
      <c r="FY327" s="375"/>
      <c r="FZ327" s="321"/>
      <c r="GB327" s="317"/>
      <c r="GC327" s="375"/>
      <c r="GD327" s="375"/>
      <c r="GE327" s="375"/>
      <c r="GF327" s="375"/>
      <c r="GG327" s="321"/>
      <c r="GI327" s="317"/>
      <c r="GJ327" s="375"/>
      <c r="GK327" s="375"/>
      <c r="GL327" s="375"/>
      <c r="GM327" s="375"/>
      <c r="GN327" s="321"/>
      <c r="GP327" s="317"/>
      <c r="GQ327" s="375"/>
      <c r="GR327" s="375"/>
      <c r="GS327" s="375"/>
      <c r="GT327" s="375"/>
      <c r="GU327" s="321"/>
      <c r="GW327" s="317"/>
      <c r="GX327" s="375"/>
      <c r="GY327" s="375"/>
      <c r="GZ327" s="375"/>
      <c r="HA327" s="375"/>
      <c r="HB327" s="321"/>
      <c r="HD327" s="317"/>
      <c r="HE327" s="375"/>
      <c r="HF327" s="375"/>
      <c r="HG327" s="375"/>
      <c r="HH327" s="375"/>
      <c r="HI327" s="321"/>
      <c r="HK327" s="317"/>
      <c r="HL327" s="375"/>
      <c r="HM327" s="375"/>
      <c r="HN327" s="375"/>
      <c r="HO327" s="375"/>
      <c r="HP327" s="321"/>
      <c r="HR327" s="317"/>
      <c r="HS327" s="375"/>
      <c r="HT327" s="375"/>
      <c r="HU327" s="375"/>
      <c r="HV327" s="375"/>
      <c r="HW327" s="321"/>
      <c r="HY327" s="317"/>
      <c r="HZ327" s="375"/>
      <c r="IA327" s="375"/>
      <c r="IB327" s="375"/>
      <c r="IC327" s="375"/>
      <c r="ID327" s="321"/>
      <c r="IF327" s="317"/>
      <c r="IG327" s="375"/>
      <c r="IH327" s="375"/>
      <c r="II327" s="375"/>
      <c r="IJ327" s="375"/>
      <c r="IK327" s="321"/>
      <c r="IM327" s="317"/>
      <c r="IN327" s="375"/>
      <c r="IO327" s="375"/>
      <c r="IP327" s="375"/>
      <c r="IQ327" s="375"/>
      <c r="IR327" s="321"/>
      <c r="IT327" s="317"/>
      <c r="IU327" s="375"/>
    </row>
    <row r="328" spans="1:255" ht="12.75" outlineLevel="1" x14ac:dyDescent="0.2">
      <c r="A328" s="321" t="str">
        <f>LEFT(B328,3)</f>
        <v>574</v>
      </c>
      <c r="B328" s="317" t="s">
        <v>2825</v>
      </c>
      <c r="C328" s="317" t="s">
        <v>2826</v>
      </c>
      <c r="D328" s="338">
        <f>IF(VLOOKUP($A328,'hk2017'!$A:$G,1)=$A328,VLOOKUP($A328,'hk2017'!$A:$G,6),0)</f>
        <v>0</v>
      </c>
      <c r="E328" s="338">
        <f>IF(VLOOKUP($A328,'hk2017'!$A:$G,1)=$A328,VLOOKUP($A328,'hk2017'!$A:$G,7),0)</f>
        <v>0</v>
      </c>
      <c r="F328" s="338">
        <f>IF(VLOOKUP($A328,'hk2017'!$A:$H,1)=$A328,VLOOKUP($A328,'hk2017'!$A:$H,8),0)</f>
        <v>0</v>
      </c>
      <c r="G328" s="339">
        <f>SUM(D328+E328-F328)</f>
        <v>0</v>
      </c>
      <c r="H328" s="338">
        <f>IF(VLOOKUP($A328,'hk2016'!$A:$G,1)=$A328,VLOOKUP($A328,'hk2016'!$A:$G,6),0)</f>
        <v>0</v>
      </c>
      <c r="I328" s="338">
        <f>IF(VLOOKUP($A328,'hk2016'!$A:$G,1)=$A328,VLOOKUP($A328,'hk2016'!$A:$G,7),0)</f>
        <v>0</v>
      </c>
      <c r="J328" s="338">
        <f>IF(VLOOKUP($A328,'hk2016'!$A:$H,1)=$A328,VLOOKUP($A328,'hk2016'!$A:$H,8),0)</f>
        <v>0</v>
      </c>
      <c r="K328" s="340">
        <f>SUM(H328+I328-J328)</f>
        <v>0</v>
      </c>
      <c r="L328" s="347"/>
    </row>
    <row r="329" spans="1:255" ht="12.75" outlineLevel="1" x14ac:dyDescent="0.2">
      <c r="A329" s="321" t="str">
        <f>LEFT(B329,3)</f>
        <v>579</v>
      </c>
      <c r="B329" s="317" t="s">
        <v>2827</v>
      </c>
      <c r="C329" s="317" t="s">
        <v>2828</v>
      </c>
      <c r="D329" s="338">
        <f>IF(VLOOKUP($A329,'hk2017'!$A:$G,1)=$A329,VLOOKUP($A329,'hk2017'!$A:$G,6),0)</f>
        <v>0</v>
      </c>
      <c r="E329" s="338">
        <f>IF(VLOOKUP($A329,'hk2017'!$A:$G,1)=$A329,VLOOKUP($A329,'hk2017'!$A:$G,7),0)</f>
        <v>0</v>
      </c>
      <c r="F329" s="338">
        <f>IF(VLOOKUP($A329,'hk2017'!$A:$H,1)=$A329,VLOOKUP($A329,'hk2017'!$A:$H,8),0)</f>
        <v>0</v>
      </c>
      <c r="G329" s="339">
        <f>SUM(D329+E329-F329)</f>
        <v>0</v>
      </c>
      <c r="H329" s="338">
        <f>IF(VLOOKUP($A329,'hk2016'!$A:$G,1)=$A329,VLOOKUP($A329,'hk2016'!$A:$G,6),0)</f>
        <v>0</v>
      </c>
      <c r="I329" s="338">
        <f>IF(VLOOKUP($A329,'hk2016'!$A:$G,1)=$A329,VLOOKUP($A329,'hk2016'!$A:$G,7),0)</f>
        <v>0</v>
      </c>
      <c r="J329" s="338">
        <f>IF(VLOOKUP($A329,'hk2016'!$A:$H,1)=$A329,VLOOKUP($A329,'hk2016'!$A:$H,8),0)</f>
        <v>0</v>
      </c>
      <c r="K329" s="340">
        <f>SUM(H329+I329-J329)</f>
        <v>0</v>
      </c>
      <c r="L329" s="347"/>
    </row>
    <row r="330" spans="1:255" ht="13.5" outlineLevel="1" thickBot="1" x14ac:dyDescent="0.25">
      <c r="A330" s="321"/>
      <c r="B330" s="317"/>
      <c r="C330" s="317"/>
      <c r="H330" s="338"/>
      <c r="I330" s="338"/>
      <c r="J330" s="338"/>
      <c r="K330" s="340"/>
      <c r="L330" s="347"/>
    </row>
    <row r="331" spans="1:255" ht="12.75" x14ac:dyDescent="0.2">
      <c r="A331" s="373" t="s">
        <v>1243</v>
      </c>
      <c r="B331" s="358"/>
      <c r="C331" s="359" t="s">
        <v>2829</v>
      </c>
      <c r="D331" s="330">
        <f t="shared" ref="D331:K331" si="112">SUM(D332:D337)</f>
        <v>0</v>
      </c>
      <c r="E331" s="330">
        <f t="shared" si="112"/>
        <v>0</v>
      </c>
      <c r="F331" s="330">
        <f t="shared" si="112"/>
        <v>0</v>
      </c>
      <c r="G331" s="331">
        <f t="shared" si="112"/>
        <v>0</v>
      </c>
      <c r="H331" s="330">
        <f t="shared" si="112"/>
        <v>0</v>
      </c>
      <c r="I331" s="330">
        <f t="shared" si="112"/>
        <v>0</v>
      </c>
      <c r="J331" s="330">
        <f t="shared" si="112"/>
        <v>0</v>
      </c>
      <c r="K331" s="332">
        <f t="shared" si="112"/>
        <v>0</v>
      </c>
      <c r="L331" s="347"/>
      <c r="M331" s="375"/>
      <c r="N331" s="321"/>
      <c r="P331" s="317"/>
      <c r="Q331" s="375"/>
      <c r="R331" s="375"/>
      <c r="S331" s="375"/>
      <c r="T331" s="375"/>
      <c r="U331" s="321"/>
      <c r="W331" s="317"/>
      <c r="X331" s="375"/>
      <c r="Y331" s="375"/>
      <c r="Z331" s="375"/>
      <c r="AA331" s="375"/>
      <c r="AB331" s="321"/>
      <c r="AD331" s="317"/>
      <c r="AE331" s="375"/>
      <c r="AF331" s="375"/>
      <c r="AG331" s="375"/>
      <c r="AH331" s="375"/>
      <c r="AI331" s="321"/>
      <c r="AK331" s="317"/>
      <c r="AL331" s="375"/>
      <c r="AM331" s="375"/>
      <c r="AN331" s="375"/>
      <c r="AO331" s="375"/>
      <c r="AP331" s="321"/>
      <c r="AR331" s="317"/>
      <c r="AS331" s="375"/>
      <c r="AT331" s="375"/>
      <c r="AU331" s="375"/>
      <c r="AV331" s="375"/>
      <c r="AW331" s="321"/>
      <c r="AY331" s="317"/>
      <c r="AZ331" s="375"/>
      <c r="BA331" s="375"/>
      <c r="BB331" s="375"/>
      <c r="BC331" s="375"/>
      <c r="BD331" s="321"/>
      <c r="BF331" s="317"/>
      <c r="BG331" s="375"/>
      <c r="BH331" s="375"/>
      <c r="BI331" s="375"/>
      <c r="BJ331" s="375"/>
      <c r="BK331" s="321"/>
      <c r="BM331" s="317"/>
      <c r="BN331" s="375"/>
      <c r="BO331" s="375"/>
      <c r="BP331" s="375"/>
      <c r="BQ331" s="375"/>
      <c r="BR331" s="321"/>
      <c r="BT331" s="317"/>
      <c r="BU331" s="375"/>
      <c r="BV331" s="375"/>
      <c r="BW331" s="375"/>
      <c r="BX331" s="375"/>
      <c r="BY331" s="321"/>
      <c r="CA331" s="317"/>
      <c r="CB331" s="375"/>
      <c r="CC331" s="375"/>
      <c r="CD331" s="375"/>
      <c r="CE331" s="375"/>
      <c r="CF331" s="321"/>
      <c r="CH331" s="317"/>
      <c r="CI331" s="375"/>
      <c r="CJ331" s="375"/>
      <c r="CK331" s="375"/>
      <c r="CL331" s="375"/>
      <c r="CM331" s="321"/>
      <c r="CO331" s="317"/>
      <c r="CP331" s="375"/>
      <c r="CQ331" s="375"/>
      <c r="CR331" s="375"/>
      <c r="CS331" s="375"/>
      <c r="CT331" s="321"/>
      <c r="CV331" s="317"/>
      <c r="CW331" s="375"/>
      <c r="CX331" s="375"/>
      <c r="CY331" s="375"/>
      <c r="CZ331" s="375"/>
      <c r="DA331" s="321"/>
      <c r="DC331" s="317"/>
      <c r="DD331" s="375"/>
      <c r="DE331" s="375"/>
      <c r="DF331" s="375"/>
      <c r="DG331" s="375"/>
      <c r="DH331" s="321"/>
      <c r="DJ331" s="317"/>
      <c r="DK331" s="375"/>
      <c r="DL331" s="375"/>
      <c r="DM331" s="375"/>
      <c r="DN331" s="375"/>
      <c r="DO331" s="321"/>
      <c r="DQ331" s="317"/>
      <c r="DR331" s="375"/>
      <c r="DS331" s="375"/>
      <c r="DT331" s="375"/>
      <c r="DU331" s="375"/>
      <c r="DV331" s="321"/>
      <c r="DX331" s="317"/>
      <c r="DY331" s="375"/>
      <c r="DZ331" s="375"/>
      <c r="EA331" s="375"/>
      <c r="EB331" s="375"/>
      <c r="EC331" s="321"/>
      <c r="EE331" s="317"/>
      <c r="EF331" s="375"/>
      <c r="EG331" s="375"/>
      <c r="EH331" s="375"/>
      <c r="EI331" s="375"/>
      <c r="EJ331" s="321"/>
      <c r="EL331" s="317"/>
      <c r="EM331" s="375"/>
      <c r="EN331" s="375"/>
      <c r="EO331" s="375"/>
      <c r="EP331" s="375"/>
      <c r="EQ331" s="321"/>
      <c r="ES331" s="317"/>
      <c r="ET331" s="375"/>
      <c r="EU331" s="375"/>
      <c r="EV331" s="375"/>
      <c r="EW331" s="375"/>
      <c r="EX331" s="321"/>
      <c r="EZ331" s="317"/>
      <c r="FA331" s="375"/>
      <c r="FB331" s="375"/>
      <c r="FC331" s="375"/>
      <c r="FD331" s="375"/>
      <c r="FE331" s="321"/>
      <c r="FG331" s="317"/>
      <c r="FH331" s="375"/>
      <c r="FI331" s="375"/>
      <c r="FJ331" s="375"/>
      <c r="FK331" s="375"/>
      <c r="FL331" s="321"/>
      <c r="FN331" s="317"/>
      <c r="FO331" s="375"/>
      <c r="FP331" s="375"/>
      <c r="FQ331" s="375"/>
      <c r="FR331" s="375"/>
      <c r="FS331" s="321"/>
      <c r="FU331" s="317"/>
      <c r="FV331" s="375"/>
      <c r="FW331" s="375"/>
      <c r="FX331" s="375"/>
      <c r="FY331" s="375"/>
      <c r="FZ331" s="321"/>
      <c r="GB331" s="317"/>
      <c r="GC331" s="375"/>
      <c r="GD331" s="375"/>
      <c r="GE331" s="375"/>
      <c r="GF331" s="375"/>
      <c r="GG331" s="321"/>
      <c r="GI331" s="317"/>
      <c r="GJ331" s="375"/>
      <c r="GK331" s="375"/>
      <c r="GL331" s="375"/>
      <c r="GM331" s="375"/>
      <c r="GN331" s="321"/>
      <c r="GP331" s="317"/>
      <c r="GQ331" s="375"/>
      <c r="GR331" s="375"/>
      <c r="GS331" s="375"/>
      <c r="GT331" s="375"/>
      <c r="GU331" s="321"/>
      <c r="GW331" s="317"/>
      <c r="GX331" s="375"/>
      <c r="GY331" s="375"/>
      <c r="GZ331" s="375"/>
      <c r="HA331" s="375"/>
      <c r="HB331" s="321"/>
      <c r="HD331" s="317"/>
      <c r="HE331" s="375"/>
      <c r="HF331" s="375"/>
      <c r="HG331" s="375"/>
      <c r="HH331" s="375"/>
      <c r="HI331" s="321"/>
      <c r="HK331" s="317"/>
      <c r="HL331" s="375"/>
      <c r="HM331" s="375"/>
      <c r="HN331" s="375"/>
      <c r="HO331" s="375"/>
      <c r="HP331" s="321"/>
      <c r="HR331" s="317"/>
      <c r="HS331" s="375"/>
      <c r="HT331" s="375"/>
      <c r="HU331" s="375"/>
      <c r="HV331" s="375"/>
      <c r="HW331" s="321"/>
      <c r="HY331" s="317"/>
      <c r="HZ331" s="375"/>
      <c r="IA331" s="375"/>
      <c r="IB331" s="375"/>
      <c r="IC331" s="375"/>
      <c r="ID331" s="321"/>
      <c r="IF331" s="317"/>
      <c r="IG331" s="375"/>
      <c r="IH331" s="375"/>
      <c r="II331" s="375"/>
      <c r="IJ331" s="375"/>
      <c r="IK331" s="321"/>
      <c r="IM331" s="317"/>
      <c r="IN331" s="375"/>
      <c r="IO331" s="375"/>
      <c r="IP331" s="375"/>
      <c r="IQ331" s="375"/>
      <c r="IR331" s="321"/>
      <c r="IT331" s="317"/>
      <c r="IU331" s="375"/>
    </row>
    <row r="332" spans="1:255" ht="12.75" outlineLevel="1" x14ac:dyDescent="0.2">
      <c r="A332" s="353" t="s">
        <v>997</v>
      </c>
      <c r="C332" s="334" t="s">
        <v>2829</v>
      </c>
      <c r="D332" s="338">
        <f>IF(VLOOKUP($A332,'hk2017'!$A:$G,1)=$A332,VLOOKUP($A332,'hk2017'!$A:$G,6),0)</f>
        <v>0</v>
      </c>
      <c r="E332" s="338">
        <f>IF(VLOOKUP($A332,'hk2017'!$A:$G,1)=$A332,VLOOKUP($A332,'hk2017'!$A:$G,7),0)</f>
        <v>0</v>
      </c>
      <c r="F332" s="338">
        <f>IF(VLOOKUP($A332,'hk2017'!$A:$H,1)=$A332,VLOOKUP($A332,'hk2017'!$A:$H,8),0)</f>
        <v>0</v>
      </c>
      <c r="G332" s="339">
        <f t="shared" ref="G332:G337" si="113">SUM(D332+E332-F332)</f>
        <v>0</v>
      </c>
      <c r="H332" s="338">
        <f>IF(VLOOKUP($A332,'hk2016'!$A:$G,1)=$A332,VLOOKUP($A332,'hk2016'!$A:$G,6),0)</f>
        <v>0</v>
      </c>
      <c r="I332" s="338">
        <f>IF(VLOOKUP($A332,'hk2016'!$A:$G,1)=$A332,VLOOKUP($A332,'hk2016'!$A:$G,7),0)</f>
        <v>0</v>
      </c>
      <c r="J332" s="338">
        <f>IF(VLOOKUP($A332,'hk2016'!$A:$H,1)=$A332,VLOOKUP($A332,'hk2016'!$A:$H,8),0)</f>
        <v>0</v>
      </c>
      <c r="K332" s="340">
        <f t="shared" ref="K332:K337" si="114">SUM(H332+I332-J332)</f>
        <v>0</v>
      </c>
      <c r="L332" s="347"/>
      <c r="M332" s="375"/>
      <c r="N332" s="321"/>
      <c r="P332" s="317"/>
      <c r="Q332" s="375"/>
      <c r="R332" s="375"/>
      <c r="S332" s="375"/>
      <c r="T332" s="375"/>
      <c r="U332" s="321"/>
      <c r="W332" s="317"/>
      <c r="X332" s="375"/>
      <c r="Y332" s="375"/>
      <c r="Z332" s="375"/>
      <c r="AA332" s="375"/>
      <c r="AB332" s="321"/>
      <c r="AD332" s="317"/>
      <c r="AE332" s="375"/>
      <c r="AF332" s="375"/>
      <c r="AG332" s="375"/>
      <c r="AH332" s="375"/>
      <c r="AI332" s="321"/>
      <c r="AK332" s="317"/>
      <c r="AL332" s="375"/>
      <c r="AM332" s="375"/>
      <c r="AN332" s="375"/>
      <c r="AO332" s="375"/>
      <c r="AP332" s="321"/>
      <c r="AR332" s="317"/>
      <c r="AS332" s="375"/>
      <c r="AT332" s="375"/>
      <c r="AU332" s="375"/>
      <c r="AV332" s="375"/>
      <c r="AW332" s="321"/>
      <c r="AY332" s="317"/>
      <c r="AZ332" s="375"/>
      <c r="BA332" s="375"/>
      <c r="BB332" s="375"/>
      <c r="BC332" s="375"/>
      <c r="BD332" s="321"/>
      <c r="BF332" s="317"/>
      <c r="BG332" s="375"/>
      <c r="BH332" s="375"/>
      <c r="BI332" s="375"/>
      <c r="BJ332" s="375"/>
      <c r="BK332" s="321"/>
      <c r="BM332" s="317"/>
      <c r="BN332" s="375"/>
      <c r="BO332" s="375"/>
      <c r="BP332" s="375"/>
      <c r="BQ332" s="375"/>
      <c r="BR332" s="321"/>
      <c r="BT332" s="317"/>
      <c r="BU332" s="375"/>
      <c r="BV332" s="375"/>
      <c r="BW332" s="375"/>
      <c r="BX332" s="375"/>
      <c r="BY332" s="321"/>
      <c r="CA332" s="317"/>
      <c r="CB332" s="375"/>
      <c r="CC332" s="375"/>
      <c r="CD332" s="375"/>
      <c r="CE332" s="375"/>
      <c r="CF332" s="321"/>
      <c r="CH332" s="317"/>
      <c r="CI332" s="375"/>
      <c r="CJ332" s="375"/>
      <c r="CK332" s="375"/>
      <c r="CL332" s="375"/>
      <c r="CM332" s="321"/>
      <c r="CO332" s="317"/>
      <c r="CP332" s="375"/>
      <c r="CQ332" s="375"/>
      <c r="CR332" s="375"/>
      <c r="CS332" s="375"/>
      <c r="CT332" s="321"/>
      <c r="CV332" s="317"/>
      <c r="CW332" s="375"/>
      <c r="CX332" s="375"/>
      <c r="CY332" s="375"/>
      <c r="CZ332" s="375"/>
      <c r="DA332" s="321"/>
      <c r="DC332" s="317"/>
      <c r="DD332" s="375"/>
      <c r="DE332" s="375"/>
      <c r="DF332" s="375"/>
      <c r="DG332" s="375"/>
      <c r="DH332" s="321"/>
      <c r="DJ332" s="317"/>
      <c r="DK332" s="375"/>
      <c r="DL332" s="375"/>
      <c r="DM332" s="375"/>
      <c r="DN332" s="375"/>
      <c r="DO332" s="321"/>
      <c r="DQ332" s="317"/>
      <c r="DR332" s="375"/>
      <c r="DS332" s="375"/>
      <c r="DT332" s="375"/>
      <c r="DU332" s="375"/>
      <c r="DV332" s="321"/>
      <c r="DX332" s="317"/>
      <c r="DY332" s="375"/>
      <c r="DZ332" s="375"/>
      <c r="EA332" s="375"/>
      <c r="EB332" s="375"/>
      <c r="EC332" s="321"/>
      <c r="EE332" s="317"/>
      <c r="EF332" s="375"/>
      <c r="EG332" s="375"/>
      <c r="EH332" s="375"/>
      <c r="EI332" s="375"/>
      <c r="EJ332" s="321"/>
      <c r="EL332" s="317"/>
      <c r="EM332" s="375"/>
      <c r="EN332" s="375"/>
      <c r="EO332" s="375"/>
      <c r="EP332" s="375"/>
      <c r="EQ332" s="321"/>
      <c r="ES332" s="317"/>
      <c r="ET332" s="375"/>
      <c r="EU332" s="375"/>
      <c r="EV332" s="375"/>
      <c r="EW332" s="375"/>
      <c r="EX332" s="321"/>
      <c r="EZ332" s="317"/>
      <c r="FA332" s="375"/>
      <c r="FB332" s="375"/>
      <c r="FC332" s="375"/>
      <c r="FD332" s="375"/>
      <c r="FE332" s="321"/>
      <c r="FG332" s="317"/>
      <c r="FH332" s="375"/>
      <c r="FI332" s="375"/>
      <c r="FJ332" s="375"/>
      <c r="FK332" s="375"/>
      <c r="FL332" s="321"/>
      <c r="FN332" s="317"/>
      <c r="FO332" s="375"/>
      <c r="FP332" s="375"/>
      <c r="FQ332" s="375"/>
      <c r="FR332" s="375"/>
      <c r="FS332" s="321"/>
      <c r="FU332" s="317"/>
      <c r="FV332" s="375"/>
      <c r="FW332" s="375"/>
      <c r="FX332" s="375"/>
      <c r="FY332" s="375"/>
      <c r="FZ332" s="321"/>
      <c r="GB332" s="317"/>
      <c r="GC332" s="375"/>
      <c r="GD332" s="375"/>
      <c r="GE332" s="375"/>
      <c r="GF332" s="375"/>
      <c r="GG332" s="321"/>
      <c r="GI332" s="317"/>
      <c r="GJ332" s="375"/>
      <c r="GK332" s="375"/>
      <c r="GL332" s="375"/>
      <c r="GM332" s="375"/>
      <c r="GN332" s="321"/>
      <c r="GP332" s="317"/>
      <c r="GQ332" s="375"/>
      <c r="GR332" s="375"/>
      <c r="GS332" s="375"/>
      <c r="GT332" s="375"/>
      <c r="GU332" s="321"/>
      <c r="GW332" s="317"/>
      <c r="GX332" s="375"/>
      <c r="GY332" s="375"/>
      <c r="GZ332" s="375"/>
      <c r="HA332" s="375"/>
      <c r="HB332" s="321"/>
      <c r="HD332" s="317"/>
      <c r="HE332" s="375"/>
      <c r="HF332" s="375"/>
      <c r="HG332" s="375"/>
      <c r="HH332" s="375"/>
      <c r="HI332" s="321"/>
      <c r="HK332" s="317"/>
      <c r="HL332" s="375"/>
      <c r="HM332" s="375"/>
      <c r="HN332" s="375"/>
      <c r="HO332" s="375"/>
      <c r="HP332" s="321"/>
      <c r="HR332" s="317"/>
      <c r="HS332" s="375"/>
      <c r="HT332" s="375"/>
      <c r="HU332" s="375"/>
      <c r="HV332" s="375"/>
      <c r="HW332" s="321"/>
      <c r="HY332" s="317"/>
      <c r="HZ332" s="375"/>
      <c r="IA332" s="375"/>
      <c r="IB332" s="375"/>
      <c r="IC332" s="375"/>
      <c r="ID332" s="321"/>
      <c r="IF332" s="317"/>
      <c r="IG332" s="375"/>
      <c r="IH332" s="375"/>
      <c r="II332" s="375"/>
      <c r="IJ332" s="375"/>
      <c r="IK332" s="321"/>
      <c r="IM332" s="317"/>
      <c r="IN332" s="375"/>
      <c r="IO332" s="375"/>
      <c r="IP332" s="375"/>
      <c r="IQ332" s="375"/>
      <c r="IR332" s="321"/>
      <c r="IT332" s="317"/>
      <c r="IU332" s="375"/>
    </row>
    <row r="333" spans="1:255" ht="12.75" outlineLevel="1" x14ac:dyDescent="0.2">
      <c r="A333" s="377" t="str">
        <f>LEFT(B333,3)</f>
        <v>581</v>
      </c>
      <c r="B333" s="317" t="s">
        <v>2830</v>
      </c>
      <c r="C333" s="317" t="s">
        <v>2831</v>
      </c>
      <c r="D333" s="338">
        <f>IF(VLOOKUP($A333,'hk2017'!$A:$G,1)=$A333,VLOOKUP($A333,'hk2017'!$A:$G,6),0)</f>
        <v>0</v>
      </c>
      <c r="E333" s="338">
        <f>IF(VLOOKUP($A333,'hk2017'!$A:$G,1)=$A333,VLOOKUP($A333,'hk2017'!$A:$G,7),0)</f>
        <v>0</v>
      </c>
      <c r="F333" s="338">
        <f>IF(VLOOKUP($A333,'hk2017'!$A:$H,1)=$A333,VLOOKUP($A333,'hk2017'!$A:$H,8),0)</f>
        <v>0</v>
      </c>
      <c r="G333" s="339">
        <f t="shared" si="113"/>
        <v>0</v>
      </c>
      <c r="H333" s="338">
        <f>IF(VLOOKUP($A333,'hk2016'!$A:$G,1)=$A333,VLOOKUP($A333,'hk2016'!$A:$G,6),0)</f>
        <v>0</v>
      </c>
      <c r="I333" s="338">
        <f>IF(VLOOKUP($A333,'hk2016'!$A:$G,1)=$A333,VLOOKUP($A333,'hk2016'!$A:$G,7),0)</f>
        <v>0</v>
      </c>
      <c r="J333" s="338">
        <f>IF(VLOOKUP($A333,'hk2016'!$A:$H,1)=$A333,VLOOKUP($A333,'hk2016'!$A:$H,8),0)</f>
        <v>0</v>
      </c>
      <c r="K333" s="340">
        <f t="shared" si="114"/>
        <v>0</v>
      </c>
      <c r="L333" s="347"/>
    </row>
    <row r="334" spans="1:255" ht="12.75" outlineLevel="1" x14ac:dyDescent="0.2">
      <c r="A334" s="321" t="str">
        <f>LEFT(B334,3)</f>
        <v>582</v>
      </c>
      <c r="B334" s="317" t="s">
        <v>2832</v>
      </c>
      <c r="C334" s="317" t="s">
        <v>2833</v>
      </c>
      <c r="D334" s="338">
        <f>IF(VLOOKUP($A334,'hk2017'!$A:$G,1)=$A334,VLOOKUP($A334,'hk2017'!$A:$G,6),0)</f>
        <v>0</v>
      </c>
      <c r="E334" s="338">
        <f>IF(VLOOKUP($A334,'hk2017'!$A:$G,1)=$A334,VLOOKUP($A334,'hk2017'!$A:$G,7),0)</f>
        <v>0</v>
      </c>
      <c r="F334" s="338">
        <f>IF(VLOOKUP($A334,'hk2017'!$A:$H,1)=$A334,VLOOKUP($A334,'hk2017'!$A:$H,8),0)</f>
        <v>0</v>
      </c>
      <c r="G334" s="339">
        <f t="shared" si="113"/>
        <v>0</v>
      </c>
      <c r="H334" s="338">
        <f>IF(VLOOKUP($A334,'hk2016'!$A:$G,1)=$A334,VLOOKUP($A334,'hk2016'!$A:$G,6),0)</f>
        <v>0</v>
      </c>
      <c r="I334" s="338">
        <f>IF(VLOOKUP($A334,'hk2016'!$A:$G,1)=$A334,VLOOKUP($A334,'hk2016'!$A:$G,7),0)</f>
        <v>0</v>
      </c>
      <c r="J334" s="338">
        <f>IF(VLOOKUP($A334,'hk2016'!$A:$H,1)=$A334,VLOOKUP($A334,'hk2016'!$A:$H,8),0)</f>
        <v>0</v>
      </c>
      <c r="K334" s="340">
        <f t="shared" si="114"/>
        <v>0</v>
      </c>
      <c r="L334" s="347"/>
    </row>
    <row r="335" spans="1:255" outlineLevel="1" x14ac:dyDescent="0.15">
      <c r="A335" s="377" t="str">
        <f>LEFT(B335,3)</f>
        <v>584</v>
      </c>
      <c r="B335" s="317" t="s">
        <v>2834</v>
      </c>
      <c r="C335" s="317" t="s">
        <v>2826</v>
      </c>
      <c r="D335" s="338">
        <f>IF(VLOOKUP($A335,'hk2017'!$A:$G,1)=$A335,VLOOKUP($A335,'hk2017'!$A:$G,6),0)</f>
        <v>0</v>
      </c>
      <c r="E335" s="338">
        <f>IF(VLOOKUP($A335,'hk2017'!$A:$G,1)=$A335,VLOOKUP($A335,'hk2017'!$A:$G,7),0)</f>
        <v>0</v>
      </c>
      <c r="F335" s="338">
        <f>IF(VLOOKUP($A335,'hk2017'!$A:$H,1)=$A335,VLOOKUP($A335,'hk2017'!$A:$H,8),0)</f>
        <v>0</v>
      </c>
      <c r="G335" s="339">
        <f t="shared" si="113"/>
        <v>0</v>
      </c>
      <c r="H335" s="338">
        <f>IF(VLOOKUP($A335,'hk2016'!$A:$G,1)=$A335,VLOOKUP($A335,'hk2016'!$A:$G,6),0)</f>
        <v>0</v>
      </c>
      <c r="I335" s="338">
        <f>IF(VLOOKUP($A335,'hk2016'!$A:$G,1)=$A335,VLOOKUP($A335,'hk2016'!$A:$G,7),0)</f>
        <v>0</v>
      </c>
      <c r="J335" s="338">
        <f>IF(VLOOKUP($A335,'hk2016'!$A:$H,1)=$A335,VLOOKUP($A335,'hk2016'!$A:$H,8),0)</f>
        <v>0</v>
      </c>
      <c r="K335" s="340">
        <f t="shared" si="114"/>
        <v>0</v>
      </c>
    </row>
    <row r="336" spans="1:255" outlineLevel="1" x14ac:dyDescent="0.15">
      <c r="A336" s="321" t="str">
        <f>LEFT(B336,3)</f>
        <v>588</v>
      </c>
      <c r="B336" s="317" t="s">
        <v>2835</v>
      </c>
      <c r="C336" s="317" t="s">
        <v>2836</v>
      </c>
      <c r="D336" s="338">
        <f>IF(VLOOKUP($A336,'hk2017'!$A:$G,1)=$A336,VLOOKUP($A336,'hk2017'!$A:$G,6),0)</f>
        <v>0</v>
      </c>
      <c r="E336" s="338">
        <f>IF(VLOOKUP($A336,'hk2017'!$A:$G,1)=$A336,VLOOKUP($A336,'hk2017'!$A:$G,7),0)</f>
        <v>0</v>
      </c>
      <c r="F336" s="338">
        <f>IF(VLOOKUP($A336,'hk2017'!$A:$H,1)=$A336,VLOOKUP($A336,'hk2017'!$A:$H,8),0)</f>
        <v>0</v>
      </c>
      <c r="G336" s="339">
        <f t="shared" si="113"/>
        <v>0</v>
      </c>
      <c r="H336" s="338">
        <f>IF(VLOOKUP($A336,'hk2016'!$A:$G,1)=$A336,VLOOKUP($A336,'hk2016'!$A:$G,6),0)</f>
        <v>0</v>
      </c>
      <c r="I336" s="338">
        <f>IF(VLOOKUP($A336,'hk2016'!$A:$G,1)=$A336,VLOOKUP($A336,'hk2016'!$A:$G,7),0)</f>
        <v>0</v>
      </c>
      <c r="J336" s="338">
        <f>IF(VLOOKUP($A336,'hk2016'!$A:$H,1)=$A336,VLOOKUP($A336,'hk2016'!$A:$H,8),0)</f>
        <v>0</v>
      </c>
      <c r="K336" s="340">
        <f t="shared" si="114"/>
        <v>0</v>
      </c>
    </row>
    <row r="337" spans="1:255" outlineLevel="1" x14ac:dyDescent="0.15">
      <c r="A337" s="377" t="str">
        <f>LEFT(B337,3)</f>
        <v>589</v>
      </c>
      <c r="B337" s="317" t="s">
        <v>2837</v>
      </c>
      <c r="C337" s="317" t="s">
        <v>2828</v>
      </c>
      <c r="D337" s="338">
        <f>IF(VLOOKUP($A337,'hk2017'!$A:$G,1)=$A337,VLOOKUP($A337,'hk2017'!$A:$G,6),0)</f>
        <v>0</v>
      </c>
      <c r="E337" s="338">
        <f>IF(VLOOKUP($A337,'hk2017'!$A:$G,1)=$A337,VLOOKUP($A337,'hk2017'!$A:$G,7),0)</f>
        <v>0</v>
      </c>
      <c r="F337" s="338">
        <f>IF(VLOOKUP($A337,'hk2017'!$A:$H,1)=$A337,VLOOKUP($A337,'hk2017'!$A:$H,8),0)</f>
        <v>0</v>
      </c>
      <c r="G337" s="339">
        <f t="shared" si="113"/>
        <v>0</v>
      </c>
      <c r="H337" s="338">
        <f>IF(VLOOKUP($A337,'hk2016'!$A:$G,1)=$A337,VLOOKUP($A337,'hk2016'!$A:$G,6),0)</f>
        <v>0</v>
      </c>
      <c r="I337" s="338">
        <f>IF(VLOOKUP($A337,'hk2016'!$A:$G,1)=$A337,VLOOKUP($A337,'hk2016'!$A:$G,7),0)</f>
        <v>0</v>
      </c>
      <c r="J337" s="338">
        <f>IF(VLOOKUP($A337,'hk2016'!$A:$H,1)=$A337,VLOOKUP($A337,'hk2016'!$A:$H,8),0)</f>
        <v>0</v>
      </c>
      <c r="K337" s="340">
        <f t="shared" si="114"/>
        <v>0</v>
      </c>
    </row>
    <row r="338" spans="1:255" ht="11.25" outlineLevel="1" thickBot="1" x14ac:dyDescent="0.2">
      <c r="A338" s="321"/>
      <c r="B338" s="317"/>
      <c r="C338" s="317"/>
      <c r="H338" s="338"/>
      <c r="I338" s="338"/>
      <c r="J338" s="338"/>
      <c r="K338" s="340"/>
    </row>
    <row r="339" spans="1:255" x14ac:dyDescent="0.15">
      <c r="A339" s="373" t="s">
        <v>1204</v>
      </c>
      <c r="B339" s="358"/>
      <c r="C339" s="359" t="s">
        <v>2838</v>
      </c>
      <c r="D339" s="330">
        <f t="shared" ref="D339:K339" si="115">SUM(D340:D347)</f>
        <v>0</v>
      </c>
      <c r="E339" s="330">
        <f t="shared" si="115"/>
        <v>0</v>
      </c>
      <c r="F339" s="330">
        <f t="shared" si="115"/>
        <v>0</v>
      </c>
      <c r="G339" s="331">
        <f t="shared" si="115"/>
        <v>0</v>
      </c>
      <c r="H339" s="330">
        <f t="shared" si="115"/>
        <v>0</v>
      </c>
      <c r="I339" s="330">
        <f t="shared" si="115"/>
        <v>0</v>
      </c>
      <c r="J339" s="330">
        <f t="shared" si="115"/>
        <v>0</v>
      </c>
      <c r="K339" s="332">
        <f t="shared" si="115"/>
        <v>0</v>
      </c>
      <c r="L339" s="375"/>
      <c r="M339" s="375"/>
      <c r="N339" s="321"/>
      <c r="P339" s="317"/>
      <c r="Q339" s="375"/>
      <c r="R339" s="375"/>
      <c r="S339" s="375"/>
      <c r="T339" s="375"/>
      <c r="U339" s="321"/>
      <c r="W339" s="317"/>
      <c r="X339" s="375"/>
      <c r="Y339" s="375"/>
      <c r="Z339" s="375"/>
      <c r="AA339" s="375"/>
      <c r="AB339" s="321"/>
      <c r="AD339" s="317"/>
      <c r="AE339" s="375"/>
      <c r="AF339" s="375"/>
      <c r="AG339" s="375"/>
      <c r="AH339" s="375"/>
      <c r="AI339" s="321"/>
      <c r="AK339" s="317"/>
      <c r="AL339" s="375"/>
      <c r="AM339" s="375"/>
      <c r="AN339" s="375"/>
      <c r="AO339" s="375"/>
      <c r="AP339" s="321"/>
      <c r="AR339" s="317"/>
      <c r="AS339" s="375"/>
      <c r="AT339" s="375"/>
      <c r="AU339" s="375"/>
      <c r="AV339" s="375"/>
      <c r="AW339" s="321"/>
      <c r="AY339" s="317"/>
      <c r="AZ339" s="375"/>
      <c r="BA339" s="375"/>
      <c r="BB339" s="375"/>
      <c r="BC339" s="375"/>
      <c r="BD339" s="321"/>
      <c r="BF339" s="317"/>
      <c r="BG339" s="375"/>
      <c r="BH339" s="375"/>
      <c r="BI339" s="375"/>
      <c r="BJ339" s="375"/>
      <c r="BK339" s="321"/>
      <c r="BM339" s="317"/>
      <c r="BN339" s="375"/>
      <c r="BO339" s="375"/>
      <c r="BP339" s="375"/>
      <c r="BQ339" s="375"/>
      <c r="BR339" s="321"/>
      <c r="BT339" s="317"/>
      <c r="BU339" s="375"/>
      <c r="BV339" s="375"/>
      <c r="BW339" s="375"/>
      <c r="BX339" s="375"/>
      <c r="BY339" s="321"/>
      <c r="CA339" s="317"/>
      <c r="CB339" s="375"/>
      <c r="CC339" s="375"/>
      <c r="CD339" s="375"/>
      <c r="CE339" s="375"/>
      <c r="CF339" s="321"/>
      <c r="CH339" s="317"/>
      <c r="CI339" s="375"/>
      <c r="CJ339" s="375"/>
      <c r="CK339" s="375"/>
      <c r="CL339" s="375"/>
      <c r="CM339" s="321"/>
      <c r="CO339" s="317"/>
      <c r="CP339" s="375"/>
      <c r="CQ339" s="375"/>
      <c r="CR339" s="375"/>
      <c r="CS339" s="375"/>
      <c r="CT339" s="321"/>
      <c r="CV339" s="317"/>
      <c r="CW339" s="375"/>
      <c r="CX339" s="375"/>
      <c r="CY339" s="375"/>
      <c r="CZ339" s="375"/>
      <c r="DA339" s="321"/>
      <c r="DC339" s="317"/>
      <c r="DD339" s="375"/>
      <c r="DE339" s="375"/>
      <c r="DF339" s="375"/>
      <c r="DG339" s="375"/>
      <c r="DH339" s="321"/>
      <c r="DJ339" s="317"/>
      <c r="DK339" s="375"/>
      <c r="DL339" s="375"/>
      <c r="DM339" s="375"/>
      <c r="DN339" s="375"/>
      <c r="DO339" s="321"/>
      <c r="DQ339" s="317"/>
      <c r="DR339" s="375"/>
      <c r="DS339" s="375"/>
      <c r="DT339" s="375"/>
      <c r="DU339" s="375"/>
      <c r="DV339" s="321"/>
      <c r="DX339" s="317"/>
      <c r="DY339" s="375"/>
      <c r="DZ339" s="375"/>
      <c r="EA339" s="375"/>
      <c r="EB339" s="375"/>
      <c r="EC339" s="321"/>
      <c r="EE339" s="317"/>
      <c r="EF339" s="375"/>
      <c r="EG339" s="375"/>
      <c r="EH339" s="375"/>
      <c r="EI339" s="375"/>
      <c r="EJ339" s="321"/>
      <c r="EL339" s="317"/>
      <c r="EM339" s="375"/>
      <c r="EN339" s="375"/>
      <c r="EO339" s="375"/>
      <c r="EP339" s="375"/>
      <c r="EQ339" s="321"/>
      <c r="ES339" s="317"/>
      <c r="ET339" s="375"/>
      <c r="EU339" s="375"/>
      <c r="EV339" s="375"/>
      <c r="EW339" s="375"/>
      <c r="EX339" s="321"/>
      <c r="EZ339" s="317"/>
      <c r="FA339" s="375"/>
      <c r="FB339" s="375"/>
      <c r="FC339" s="375"/>
      <c r="FD339" s="375"/>
      <c r="FE339" s="321"/>
      <c r="FG339" s="317"/>
      <c r="FH339" s="375"/>
      <c r="FI339" s="375"/>
      <c r="FJ339" s="375"/>
      <c r="FK339" s="375"/>
      <c r="FL339" s="321"/>
      <c r="FN339" s="317"/>
      <c r="FO339" s="375"/>
      <c r="FP339" s="375"/>
      <c r="FQ339" s="375"/>
      <c r="FR339" s="375"/>
      <c r="FS339" s="321"/>
      <c r="FU339" s="317"/>
      <c r="FV339" s="375"/>
      <c r="FW339" s="375"/>
      <c r="FX339" s="375"/>
      <c r="FY339" s="375"/>
      <c r="FZ339" s="321"/>
      <c r="GB339" s="317"/>
      <c r="GC339" s="375"/>
      <c r="GD339" s="375"/>
      <c r="GE339" s="375"/>
      <c r="GF339" s="375"/>
      <c r="GG339" s="321"/>
      <c r="GI339" s="317"/>
      <c r="GJ339" s="375"/>
      <c r="GK339" s="375"/>
      <c r="GL339" s="375"/>
      <c r="GM339" s="375"/>
      <c r="GN339" s="321"/>
      <c r="GP339" s="317"/>
      <c r="GQ339" s="375"/>
      <c r="GR339" s="375"/>
      <c r="GS339" s="375"/>
      <c r="GT339" s="375"/>
      <c r="GU339" s="321"/>
      <c r="GW339" s="317"/>
      <c r="GX339" s="375"/>
      <c r="GY339" s="375"/>
      <c r="GZ339" s="375"/>
      <c r="HA339" s="375"/>
      <c r="HB339" s="321"/>
      <c r="HD339" s="317"/>
      <c r="HE339" s="375"/>
      <c r="HF339" s="375"/>
      <c r="HG339" s="375"/>
      <c r="HH339" s="375"/>
      <c r="HI339" s="321"/>
      <c r="HK339" s="317"/>
      <c r="HL339" s="375"/>
      <c r="HM339" s="375"/>
      <c r="HN339" s="375"/>
      <c r="HO339" s="375"/>
      <c r="HP339" s="321"/>
      <c r="HR339" s="317"/>
      <c r="HS339" s="375"/>
      <c r="HT339" s="375"/>
      <c r="HU339" s="375"/>
      <c r="HV339" s="375"/>
      <c r="HW339" s="321"/>
      <c r="HY339" s="317"/>
      <c r="HZ339" s="375"/>
      <c r="IA339" s="375"/>
      <c r="IB339" s="375"/>
      <c r="IC339" s="375"/>
      <c r="ID339" s="321"/>
      <c r="IF339" s="317"/>
      <c r="IG339" s="375"/>
      <c r="IH339" s="375"/>
      <c r="II339" s="375"/>
      <c r="IJ339" s="375"/>
      <c r="IK339" s="321"/>
      <c r="IM339" s="317"/>
      <c r="IN339" s="375"/>
      <c r="IO339" s="375"/>
      <c r="IP339" s="375"/>
      <c r="IQ339" s="375"/>
      <c r="IR339" s="321"/>
      <c r="IT339" s="317"/>
      <c r="IU339" s="375"/>
    </row>
    <row r="340" spans="1:255" outlineLevel="1" x14ac:dyDescent="0.15">
      <c r="A340" s="321" t="str">
        <f t="shared" ref="A340:A347" si="116">LEFT(B340,3)</f>
        <v>591</v>
      </c>
      <c r="B340" s="317" t="s">
        <v>2839</v>
      </c>
      <c r="C340" s="317" t="s">
        <v>2840</v>
      </c>
      <c r="D340" s="338">
        <f>IF(VLOOKUP($A340,'hk2017'!$A:$G,1)=$A340,VLOOKUP($A340,'hk2017'!$A:$G,6),0)</f>
        <v>0</v>
      </c>
      <c r="E340" s="338">
        <f>IF(VLOOKUP($A340,'hk2017'!$A:$G,1)=$A340,VLOOKUP($A340,'hk2017'!$A:$G,7),0)</f>
        <v>0</v>
      </c>
      <c r="F340" s="338">
        <f>IF(VLOOKUP($A340,'hk2017'!$A:$H,1)=$A340,VLOOKUP($A340,'hk2017'!$A:$H,8),0)</f>
        <v>0</v>
      </c>
      <c r="G340" s="339">
        <f t="shared" ref="G340:G347" si="117">SUM(D340+E340-F340)</f>
        <v>0</v>
      </c>
      <c r="H340" s="338">
        <f>IF(VLOOKUP($A340,'hk2016'!$A:$G,1)=$A340,VLOOKUP($A340,'hk2016'!$A:$G,6),0)</f>
        <v>0</v>
      </c>
      <c r="I340" s="338">
        <f>IF(VLOOKUP($A340,'hk2016'!$A:$G,1)=$A340,VLOOKUP($A340,'hk2016'!$A:$G,7),0)</f>
        <v>0</v>
      </c>
      <c r="J340" s="338">
        <f>IF(VLOOKUP($A340,'hk2016'!$A:$H,1)=$A340,VLOOKUP($A340,'hk2016'!$A:$H,8),0)</f>
        <v>0</v>
      </c>
      <c r="K340" s="340">
        <f t="shared" ref="K340:K347" si="118">SUM(H340+I340-J340)</f>
        <v>0</v>
      </c>
    </row>
    <row r="341" spans="1:255" outlineLevel="1" x14ac:dyDescent="0.15">
      <c r="A341" s="321" t="str">
        <f t="shared" si="116"/>
        <v>592</v>
      </c>
      <c r="B341" s="317" t="s">
        <v>2841</v>
      </c>
      <c r="C341" s="317" t="s">
        <v>2842</v>
      </c>
      <c r="D341" s="338">
        <f>IF(VLOOKUP($A341,'hk2017'!$A:$G,1)=$A341,VLOOKUP($A341,'hk2017'!$A:$G,6),0)</f>
        <v>0</v>
      </c>
      <c r="E341" s="338">
        <f>IF(VLOOKUP($A341,'hk2017'!$A:$G,1)=$A341,VLOOKUP($A341,'hk2017'!$A:$G,7),0)</f>
        <v>0</v>
      </c>
      <c r="F341" s="338">
        <f>IF(VLOOKUP($A341,'hk2017'!$A:$H,1)=$A341,VLOOKUP($A341,'hk2017'!$A:$H,8),0)</f>
        <v>0</v>
      </c>
      <c r="G341" s="339">
        <f t="shared" si="117"/>
        <v>0</v>
      </c>
      <c r="H341" s="338">
        <f>IF(VLOOKUP($A341,'hk2016'!$A:$G,1)=$A341,VLOOKUP($A341,'hk2016'!$A:$G,6),0)</f>
        <v>0</v>
      </c>
      <c r="I341" s="338">
        <f>IF(VLOOKUP($A341,'hk2016'!$A:$G,1)=$A341,VLOOKUP($A341,'hk2016'!$A:$G,7),0)</f>
        <v>0</v>
      </c>
      <c r="J341" s="338">
        <f>IF(VLOOKUP($A341,'hk2016'!$A:$H,1)=$A341,VLOOKUP($A341,'hk2016'!$A:$H,8),0)</f>
        <v>0</v>
      </c>
      <c r="K341" s="340">
        <f t="shared" si="118"/>
        <v>0</v>
      </c>
    </row>
    <row r="342" spans="1:255" outlineLevel="1" x14ac:dyDescent="0.15">
      <c r="A342" s="321" t="str">
        <f t="shared" si="116"/>
        <v>593</v>
      </c>
      <c r="B342" s="317" t="s">
        <v>2843</v>
      </c>
      <c r="C342" s="317" t="s">
        <v>2844</v>
      </c>
      <c r="D342" s="338">
        <f>IF(VLOOKUP($A342,'hk2017'!$A:$G,1)=$A342,VLOOKUP($A342,'hk2017'!$A:$G,6),0)</f>
        <v>0</v>
      </c>
      <c r="E342" s="338">
        <f>IF(VLOOKUP($A342,'hk2017'!$A:$G,1)=$A342,VLOOKUP($A342,'hk2017'!$A:$G,7),0)</f>
        <v>0</v>
      </c>
      <c r="F342" s="338">
        <f>IF(VLOOKUP($A342,'hk2017'!$A:$H,1)=$A342,VLOOKUP($A342,'hk2017'!$A:$H,8),0)</f>
        <v>0</v>
      </c>
      <c r="G342" s="339">
        <f t="shared" si="117"/>
        <v>0</v>
      </c>
      <c r="H342" s="338">
        <f>IF(VLOOKUP($A342,'hk2016'!$A:$G,1)=$A342,VLOOKUP($A342,'hk2016'!$A:$G,6),0)</f>
        <v>0</v>
      </c>
      <c r="I342" s="338">
        <f>IF(VLOOKUP($A342,'hk2016'!$A:$G,1)=$A342,VLOOKUP($A342,'hk2016'!$A:$G,7),0)</f>
        <v>0</v>
      </c>
      <c r="J342" s="338">
        <f>IF(VLOOKUP($A342,'hk2016'!$A:$H,1)=$A342,VLOOKUP($A342,'hk2016'!$A:$H,8),0)</f>
        <v>0</v>
      </c>
      <c r="K342" s="340">
        <f t="shared" si="118"/>
        <v>0</v>
      </c>
    </row>
    <row r="343" spans="1:255" outlineLevel="1" x14ac:dyDescent="0.15">
      <c r="A343" s="321" t="str">
        <f t="shared" si="116"/>
        <v>594</v>
      </c>
      <c r="B343" s="317" t="s">
        <v>2845</v>
      </c>
      <c r="C343" s="317" t="s">
        <v>2842</v>
      </c>
      <c r="D343" s="338">
        <f>IF(VLOOKUP($A343,'hk2017'!$A:$G,1)=$A343,VLOOKUP($A343,'hk2017'!$A:$G,6),0)</f>
        <v>0</v>
      </c>
      <c r="E343" s="338">
        <f>IF(VLOOKUP($A343,'hk2017'!$A:$G,1)=$A343,VLOOKUP($A343,'hk2017'!$A:$G,7),0)</f>
        <v>0</v>
      </c>
      <c r="F343" s="338">
        <f>IF(VLOOKUP($A343,'hk2017'!$A:$H,1)=$A343,VLOOKUP($A343,'hk2017'!$A:$H,8),0)</f>
        <v>0</v>
      </c>
      <c r="G343" s="339">
        <f t="shared" si="117"/>
        <v>0</v>
      </c>
      <c r="H343" s="338">
        <f>IF(VLOOKUP($A343,'hk2016'!$A:$G,1)=$A343,VLOOKUP($A343,'hk2016'!$A:$G,6),0)</f>
        <v>0</v>
      </c>
      <c r="I343" s="338">
        <f>IF(VLOOKUP($A343,'hk2016'!$A:$G,1)=$A343,VLOOKUP($A343,'hk2016'!$A:$G,7),0)</f>
        <v>0</v>
      </c>
      <c r="J343" s="338">
        <f>IF(VLOOKUP($A343,'hk2016'!$A:$H,1)=$A343,VLOOKUP($A343,'hk2016'!$A:$H,8),0)</f>
        <v>0</v>
      </c>
      <c r="K343" s="340">
        <f t="shared" si="118"/>
        <v>0</v>
      </c>
    </row>
    <row r="344" spans="1:255" outlineLevel="1" x14ac:dyDescent="0.15">
      <c r="A344" s="321" t="str">
        <f t="shared" si="116"/>
        <v>595</v>
      </c>
      <c r="B344" s="317" t="s">
        <v>2846</v>
      </c>
      <c r="C344" s="317" t="s">
        <v>2847</v>
      </c>
      <c r="D344" s="338">
        <f>IF(VLOOKUP($A344,'hk2017'!$A:$G,1)=$A344,VLOOKUP($A344,'hk2017'!$A:$G,6),0)</f>
        <v>0</v>
      </c>
      <c r="E344" s="338">
        <f>IF(VLOOKUP($A344,'hk2017'!$A:$G,1)=$A344,VLOOKUP($A344,'hk2017'!$A:$G,7),0)</f>
        <v>0</v>
      </c>
      <c r="F344" s="338">
        <f>IF(VLOOKUP($A344,'hk2017'!$A:$H,1)=$A344,VLOOKUP($A344,'hk2017'!$A:$H,8),0)</f>
        <v>0</v>
      </c>
      <c r="G344" s="339">
        <f t="shared" si="117"/>
        <v>0</v>
      </c>
      <c r="H344" s="338">
        <f>IF(VLOOKUP($A344,'hk2016'!$A:$G,1)=$A344,VLOOKUP($A344,'hk2016'!$A:$G,6),0)</f>
        <v>0</v>
      </c>
      <c r="I344" s="338">
        <f>IF(VLOOKUP($A344,'hk2016'!$A:$G,1)=$A344,VLOOKUP($A344,'hk2016'!$A:$G,7),0)</f>
        <v>0</v>
      </c>
      <c r="J344" s="338">
        <f>IF(VLOOKUP($A344,'hk2016'!$A:$H,1)=$A344,VLOOKUP($A344,'hk2016'!$A:$H,8),0)</f>
        <v>0</v>
      </c>
      <c r="K344" s="340">
        <f t="shared" si="118"/>
        <v>0</v>
      </c>
    </row>
    <row r="345" spans="1:255" outlineLevel="1" x14ac:dyDescent="0.15">
      <c r="A345" s="321" t="str">
        <f t="shared" si="116"/>
        <v>596</v>
      </c>
      <c r="B345" s="317" t="s">
        <v>2848</v>
      </c>
      <c r="C345" s="317" t="s">
        <v>2849</v>
      </c>
      <c r="D345" s="338">
        <f>IF(VLOOKUP($A345,'hk2017'!$A:$G,1)=$A345,VLOOKUP($A345,'hk2017'!$A:$G,6),0)</f>
        <v>0</v>
      </c>
      <c r="E345" s="338">
        <f>IF(VLOOKUP($A345,'hk2017'!$A:$G,1)=$A345,VLOOKUP($A345,'hk2017'!$A:$G,7),0)</f>
        <v>0</v>
      </c>
      <c r="F345" s="338">
        <f>IF(VLOOKUP($A345,'hk2017'!$A:$H,1)=$A345,VLOOKUP($A345,'hk2017'!$A:$H,8),0)</f>
        <v>0</v>
      </c>
      <c r="G345" s="339">
        <f t="shared" si="117"/>
        <v>0</v>
      </c>
      <c r="H345" s="338">
        <f>IF(VLOOKUP($A345,'hk2016'!$A:$G,1)=$A345,VLOOKUP($A345,'hk2016'!$A:$G,6),0)</f>
        <v>0</v>
      </c>
      <c r="I345" s="338">
        <f>IF(VLOOKUP($A345,'hk2016'!$A:$G,1)=$A345,VLOOKUP($A345,'hk2016'!$A:$G,7),0)</f>
        <v>0</v>
      </c>
      <c r="J345" s="338">
        <f>IF(VLOOKUP($A345,'hk2016'!$A:$H,1)=$A345,VLOOKUP($A345,'hk2016'!$A:$H,8),0)</f>
        <v>0</v>
      </c>
      <c r="K345" s="340">
        <f t="shared" si="118"/>
        <v>0</v>
      </c>
    </row>
    <row r="346" spans="1:255" outlineLevel="1" x14ac:dyDescent="0.15">
      <c r="A346" s="321" t="str">
        <f t="shared" si="116"/>
        <v>597</v>
      </c>
      <c r="B346" s="317" t="s">
        <v>2850</v>
      </c>
      <c r="C346" s="317" t="s">
        <v>2851</v>
      </c>
      <c r="D346" s="338">
        <f>IF(VLOOKUP($A346,'hk2017'!$A:$G,1)=$A346,VLOOKUP($A346,'hk2017'!$A:$G,6),0)</f>
        <v>0</v>
      </c>
      <c r="E346" s="338">
        <f>IF(VLOOKUP($A346,'hk2017'!$A:$G,1)=$A346,VLOOKUP($A346,'hk2017'!$A:$G,7),0)</f>
        <v>0</v>
      </c>
      <c r="F346" s="338">
        <f>IF(VLOOKUP($A346,'hk2017'!$A:$H,1)=$A346,VLOOKUP($A346,'hk2017'!$A:$H,8),0)</f>
        <v>0</v>
      </c>
      <c r="G346" s="339">
        <f t="shared" si="117"/>
        <v>0</v>
      </c>
      <c r="H346" s="338">
        <f>IF(VLOOKUP($A346,'hk2016'!$A:$G,1)=$A346,VLOOKUP($A346,'hk2016'!$A:$G,6),0)</f>
        <v>0</v>
      </c>
      <c r="I346" s="338">
        <f>IF(VLOOKUP($A346,'hk2016'!$A:$G,1)=$A346,VLOOKUP($A346,'hk2016'!$A:$G,7),0)</f>
        <v>0</v>
      </c>
      <c r="J346" s="338">
        <f>IF(VLOOKUP($A346,'hk2016'!$A:$H,1)=$A346,VLOOKUP($A346,'hk2016'!$A:$H,8),0)</f>
        <v>0</v>
      </c>
      <c r="K346" s="340">
        <f t="shared" si="118"/>
        <v>0</v>
      </c>
    </row>
    <row r="347" spans="1:255" outlineLevel="1" x14ac:dyDescent="0.15">
      <c r="A347" s="321" t="str">
        <f t="shared" si="116"/>
        <v>598</v>
      </c>
      <c r="B347" s="317" t="s">
        <v>2852</v>
      </c>
      <c r="C347" s="317" t="s">
        <v>2853</v>
      </c>
      <c r="D347" s="338">
        <f>IF(VLOOKUP($A347,'hk2017'!$A:$G,1)=$A347,VLOOKUP($A347,'hk2017'!$A:$G,6),0)</f>
        <v>0</v>
      </c>
      <c r="E347" s="338">
        <f>IF(VLOOKUP($A347,'hk2017'!$A:$G,1)=$A347,VLOOKUP($A347,'hk2017'!$A:$G,7),0)</f>
        <v>0</v>
      </c>
      <c r="F347" s="338">
        <f>IF(VLOOKUP($A347,'hk2017'!$A:$H,1)=$A347,VLOOKUP($A347,'hk2017'!$A:$H,8),0)</f>
        <v>0</v>
      </c>
      <c r="G347" s="339">
        <f t="shared" si="117"/>
        <v>0</v>
      </c>
      <c r="H347" s="338">
        <f>IF(VLOOKUP($A347,'hk2016'!$A:$G,1)=$A347,VLOOKUP($A347,'hk2016'!$A:$G,6),0)</f>
        <v>0</v>
      </c>
      <c r="I347" s="338">
        <f>IF(VLOOKUP($A347,'hk2016'!$A:$G,1)=$A347,VLOOKUP($A347,'hk2016'!$A:$G,7),0)</f>
        <v>0</v>
      </c>
      <c r="J347" s="338">
        <f>IF(VLOOKUP($A347,'hk2016'!$A:$H,1)=$A347,VLOOKUP($A347,'hk2016'!$A:$H,8),0)</f>
        <v>0</v>
      </c>
      <c r="K347" s="340">
        <f t="shared" si="118"/>
        <v>0</v>
      </c>
    </row>
    <row r="348" spans="1:255" ht="11.25" outlineLevel="1" thickBot="1" x14ac:dyDescent="0.2">
      <c r="A348" s="321"/>
      <c r="B348" s="317"/>
      <c r="C348" s="317"/>
      <c r="H348" s="338"/>
      <c r="I348" s="338"/>
      <c r="J348" s="338"/>
      <c r="K348" s="340"/>
    </row>
    <row r="349" spans="1:255" ht="12" thickBot="1" x14ac:dyDescent="0.25">
      <c r="A349" s="322" t="s">
        <v>2854</v>
      </c>
      <c r="B349" s="322"/>
      <c r="C349" s="323" t="s">
        <v>38</v>
      </c>
      <c r="D349" s="354">
        <f t="shared" ref="D349:K349" si="119">SUM(D350+D357+D364+D371+D380+D388+D399+D403+D411)</f>
        <v>0</v>
      </c>
      <c r="E349" s="354">
        <f t="shared" si="119"/>
        <v>0</v>
      </c>
      <c r="F349" s="354">
        <f t="shared" si="119"/>
        <v>0</v>
      </c>
      <c r="G349" s="371">
        <f t="shared" si="119"/>
        <v>0</v>
      </c>
      <c r="H349" s="354">
        <f t="shared" si="119"/>
        <v>0</v>
      </c>
      <c r="I349" s="354">
        <f t="shared" si="119"/>
        <v>0</v>
      </c>
      <c r="J349" s="354">
        <f t="shared" si="119"/>
        <v>0</v>
      </c>
      <c r="K349" s="372">
        <f t="shared" si="119"/>
        <v>0</v>
      </c>
    </row>
    <row r="350" spans="1:255" x14ac:dyDescent="0.15">
      <c r="A350" s="373" t="s">
        <v>1205</v>
      </c>
      <c r="B350" s="358"/>
      <c r="C350" s="359" t="s">
        <v>2855</v>
      </c>
      <c r="D350" s="330">
        <f>SUM(D351:D356)</f>
        <v>0</v>
      </c>
      <c r="E350" s="330">
        <f t="shared" ref="E350:K350" si="120">SUM(E351:E356)</f>
        <v>0</v>
      </c>
      <c r="F350" s="330">
        <f t="shared" si="120"/>
        <v>0</v>
      </c>
      <c r="G350" s="331">
        <f t="shared" si="120"/>
        <v>0</v>
      </c>
      <c r="H350" s="330">
        <f t="shared" si="120"/>
        <v>0</v>
      </c>
      <c r="I350" s="330">
        <f t="shared" si="120"/>
        <v>0</v>
      </c>
      <c r="J350" s="330">
        <f t="shared" si="120"/>
        <v>0</v>
      </c>
      <c r="K350" s="332">
        <f t="shared" si="120"/>
        <v>0</v>
      </c>
    </row>
    <row r="351" spans="1:255" ht="12.75" outlineLevel="1" x14ac:dyDescent="0.2">
      <c r="A351" s="321" t="s">
        <v>1040</v>
      </c>
      <c r="C351" s="334" t="s">
        <v>2856</v>
      </c>
      <c r="D351" s="338">
        <f>IF(VLOOKUP($A351,'hk2017'!$A:$G,1)=$A351,VLOOKUP($A351,'hk2017'!$A:$G,6),0)</f>
        <v>0</v>
      </c>
      <c r="E351" s="338">
        <f>IF(VLOOKUP($A351,'hk2017'!$A:$G,1)=$A351,VLOOKUP($A351,'hk2017'!$A:$G,7),0)</f>
        <v>0</v>
      </c>
      <c r="F351" s="338">
        <f>IF(VLOOKUP($A351,'hk2017'!$A:$H,1)=$A351,VLOOKUP($A351,'hk2017'!$A:$H,8),0)</f>
        <v>0</v>
      </c>
      <c r="G351" s="339">
        <f t="shared" ref="G351:G356" si="121">SUM(D351+E351-F351)</f>
        <v>0</v>
      </c>
      <c r="H351" s="338">
        <f>IF(VLOOKUP($A351,'hk2016'!$A:$G,1)=$A351,VLOOKUP($A351,'hk2016'!$A:$G,6),0)</f>
        <v>0</v>
      </c>
      <c r="I351" s="338">
        <f>IF(VLOOKUP($A351,'hk2016'!$A:$G,1)=$A351,VLOOKUP($A351,'hk2016'!$A:$G,7),0)</f>
        <v>0</v>
      </c>
      <c r="J351" s="338">
        <f>IF(VLOOKUP($A351,'hk2016'!$A:$H,1)=$A351,VLOOKUP($A351,'hk2016'!$A:$H,8),0)</f>
        <v>0</v>
      </c>
      <c r="K351" s="340">
        <f t="shared" ref="K351:K356" si="122">SUM(H351+I351-J351)</f>
        <v>0</v>
      </c>
      <c r="L351" s="347"/>
    </row>
    <row r="352" spans="1:255" ht="12.75" outlineLevel="1" x14ac:dyDescent="0.2">
      <c r="A352" s="321" t="str">
        <f>LEFT(B352,3)</f>
        <v>601</v>
      </c>
      <c r="B352" s="317" t="s">
        <v>2857</v>
      </c>
      <c r="C352" s="317" t="s">
        <v>1858</v>
      </c>
      <c r="D352" s="338">
        <f>IF(VLOOKUP($A352,'hk2017'!$A:$G,1)=$A352,VLOOKUP($A352,'hk2017'!$A:$G,6),0)</f>
        <v>0</v>
      </c>
      <c r="E352" s="338">
        <f>IF(VLOOKUP($A352,'hk2017'!$A:$G,1)=$A352,VLOOKUP($A352,'hk2017'!$A:$G,7),0)</f>
        <v>0</v>
      </c>
      <c r="F352" s="338">
        <f>IF(VLOOKUP($A352,'hk2017'!$A:$H,1)=$A352,VLOOKUP($A352,'hk2017'!$A:$H,8),0)</f>
        <v>0</v>
      </c>
      <c r="G352" s="339">
        <f t="shared" si="121"/>
        <v>0</v>
      </c>
      <c r="H352" s="338">
        <f>IF(VLOOKUP($A352,'hk2016'!$A:$G,1)=$A352,VLOOKUP($A352,'hk2016'!$A:$G,6),0)</f>
        <v>0</v>
      </c>
      <c r="I352" s="338">
        <f>IF(VLOOKUP($A352,'hk2016'!$A:$G,1)=$A352,VLOOKUP($A352,'hk2016'!$A:$G,7),0)</f>
        <v>0</v>
      </c>
      <c r="J352" s="338">
        <f>IF(VLOOKUP($A352,'hk2016'!$A:$H,1)=$A352,VLOOKUP($A352,'hk2016'!$A:$H,8),0)</f>
        <v>0</v>
      </c>
      <c r="K352" s="340">
        <f t="shared" si="122"/>
        <v>0</v>
      </c>
      <c r="L352" s="347"/>
    </row>
    <row r="353" spans="1:12" ht="12.75" outlineLevel="1" x14ac:dyDescent="0.2">
      <c r="A353" s="321" t="str">
        <f>LEFT(B353,3)</f>
        <v>602</v>
      </c>
      <c r="B353" s="317" t="s">
        <v>2858</v>
      </c>
      <c r="C353" s="317" t="s">
        <v>1859</v>
      </c>
      <c r="D353" s="338">
        <f>IF(VLOOKUP($A353,'hk2017'!$A:$G,1)=$A353,VLOOKUP($A353,'hk2017'!$A:$G,6),0)</f>
        <v>0</v>
      </c>
      <c r="E353" s="338">
        <f>IF(VLOOKUP($A353,'hk2017'!$A:$G,1)=$A353,VLOOKUP($A353,'hk2017'!$A:$G,7),0)</f>
        <v>0</v>
      </c>
      <c r="F353" s="338">
        <f>IF(VLOOKUP($A353,'hk2017'!$A:$H,1)=$A353,VLOOKUP($A353,'hk2017'!$A:$H,8),0)</f>
        <v>0</v>
      </c>
      <c r="G353" s="339">
        <f t="shared" si="121"/>
        <v>0</v>
      </c>
      <c r="H353" s="338">
        <f>IF(VLOOKUP($A353,'hk2016'!$A:$G,1)=$A353,VLOOKUP($A353,'hk2016'!$A:$G,6),0)</f>
        <v>0</v>
      </c>
      <c r="I353" s="338">
        <f>IF(VLOOKUP($A353,'hk2016'!$A:$G,1)=$A353,VLOOKUP($A353,'hk2016'!$A:$G,7),0)</f>
        <v>0</v>
      </c>
      <c r="J353" s="338">
        <f>IF(VLOOKUP($A353,'hk2016'!$A:$H,1)=$A353,VLOOKUP($A353,'hk2016'!$A:$H,8),0)</f>
        <v>0</v>
      </c>
      <c r="K353" s="340">
        <f t="shared" si="122"/>
        <v>0</v>
      </c>
      <c r="L353" s="347"/>
    </row>
    <row r="354" spans="1:12" ht="12.75" outlineLevel="1" x14ac:dyDescent="0.2">
      <c r="A354" s="321" t="str">
        <f>LEFT(B354,3)</f>
        <v>604</v>
      </c>
      <c r="B354" s="317" t="s">
        <v>2859</v>
      </c>
      <c r="C354" s="317" t="s">
        <v>1860</v>
      </c>
      <c r="D354" s="338">
        <f>IF(VLOOKUP($A354,'hk2017'!$A:$G,1)=$A354,VLOOKUP($A354,'hk2017'!$A:$G,6),0)</f>
        <v>0</v>
      </c>
      <c r="E354" s="338">
        <f>IF(VLOOKUP($A354,'hk2017'!$A:$G,1)=$A354,VLOOKUP($A354,'hk2017'!$A:$G,7),0)</f>
        <v>0</v>
      </c>
      <c r="F354" s="338">
        <f>IF(VLOOKUP($A354,'hk2017'!$A:$H,1)=$A354,VLOOKUP($A354,'hk2017'!$A:$H,8),0)</f>
        <v>0</v>
      </c>
      <c r="G354" s="339">
        <f t="shared" si="121"/>
        <v>0</v>
      </c>
      <c r="H354" s="338">
        <f>IF(VLOOKUP($A354,'hk2016'!$A:$G,1)=$A354,VLOOKUP($A354,'hk2016'!$A:$G,6),0)</f>
        <v>0</v>
      </c>
      <c r="I354" s="338">
        <f>IF(VLOOKUP($A354,'hk2016'!$A:$G,1)=$A354,VLOOKUP($A354,'hk2016'!$A:$G,7),0)</f>
        <v>0</v>
      </c>
      <c r="J354" s="338">
        <f>IF(VLOOKUP($A354,'hk2016'!$A:$H,1)=$A354,VLOOKUP($A354,'hk2016'!$A:$H,8),0)</f>
        <v>0</v>
      </c>
      <c r="K354" s="340">
        <f t="shared" si="122"/>
        <v>0</v>
      </c>
      <c r="L354" s="347"/>
    </row>
    <row r="355" spans="1:12" ht="12.75" outlineLevel="1" x14ac:dyDescent="0.2">
      <c r="A355" s="314" t="s">
        <v>1054</v>
      </c>
      <c r="B355" s="317"/>
      <c r="C355" s="317"/>
      <c r="D355" s="338">
        <f>IF(VLOOKUP($A355,'hk2017'!$A:$G,1)=$A355,VLOOKUP($A355,'hk2017'!$A:$G,6),0)</f>
        <v>0</v>
      </c>
      <c r="E355" s="338">
        <f>IF(VLOOKUP($A355,'hk2017'!$A:$G,1)=$A355,VLOOKUP($A355,'hk2017'!$A:$G,7),0)</f>
        <v>0</v>
      </c>
      <c r="F355" s="338">
        <f>IF(VLOOKUP($A355,'hk2017'!$A:$H,1)=$A355,VLOOKUP($A355,'hk2017'!$A:$H,8),0)</f>
        <v>0</v>
      </c>
      <c r="G355" s="339">
        <f t="shared" si="121"/>
        <v>0</v>
      </c>
      <c r="H355" s="338">
        <f>IF(VLOOKUP($A355,'hk2016'!$A:$G,1)=$A355,VLOOKUP($A355,'hk2016'!$A:$G,6),0)</f>
        <v>0</v>
      </c>
      <c r="I355" s="338">
        <f>IF(VLOOKUP($A355,'hk2016'!$A:$G,1)=$A355,VLOOKUP($A355,'hk2016'!$A:$G,7),0)</f>
        <v>0</v>
      </c>
      <c r="J355" s="338">
        <f>IF(VLOOKUP($A355,'hk2016'!$A:$H,1)=$A355,VLOOKUP($A355,'hk2016'!$A:$H,8),0)</f>
        <v>0</v>
      </c>
      <c r="K355" s="340">
        <f t="shared" si="122"/>
        <v>0</v>
      </c>
      <c r="L355" s="347"/>
    </row>
    <row r="356" spans="1:12" ht="13.5" outlineLevel="1" thickBot="1" x14ac:dyDescent="0.25">
      <c r="A356" s="314" t="s">
        <v>1057</v>
      </c>
      <c r="B356" s="317"/>
      <c r="C356" s="317"/>
      <c r="D356" s="338">
        <f>IF(VLOOKUP($A356,'hk2017'!$A:$G,1)=$A356,VLOOKUP($A356,'hk2017'!$A:$G,6),0)</f>
        <v>0</v>
      </c>
      <c r="E356" s="338">
        <f>IF(VLOOKUP($A356,'hk2017'!$A:$G,1)=$A356,VLOOKUP($A356,'hk2017'!$A:$G,7),0)</f>
        <v>0</v>
      </c>
      <c r="F356" s="338">
        <f>IF(VLOOKUP($A356,'hk2017'!$A:$H,1)=$A356,VLOOKUP($A356,'hk2017'!$A:$H,8),0)</f>
        <v>0</v>
      </c>
      <c r="G356" s="339">
        <f t="shared" si="121"/>
        <v>0</v>
      </c>
      <c r="H356" s="338">
        <f>IF(VLOOKUP($A356,'hk2016'!$A:$G,1)=$A356,VLOOKUP($A356,'hk2016'!$A:$G,6),0)</f>
        <v>0</v>
      </c>
      <c r="I356" s="338">
        <f>IF(VLOOKUP($A356,'hk2016'!$A:$G,1)=$A356,VLOOKUP($A356,'hk2016'!$A:$G,7),0)</f>
        <v>0</v>
      </c>
      <c r="J356" s="338">
        <f>IF(VLOOKUP($A356,'hk2016'!$A:$H,1)=$A356,VLOOKUP($A356,'hk2016'!$A:$H,8),0)</f>
        <v>0</v>
      </c>
      <c r="K356" s="340">
        <f t="shared" si="122"/>
        <v>0</v>
      </c>
      <c r="L356" s="347"/>
    </row>
    <row r="357" spans="1:12" ht="12.75" x14ac:dyDescent="0.2">
      <c r="A357" s="373" t="s">
        <v>1210</v>
      </c>
      <c r="B357" s="358"/>
      <c r="C357" s="359" t="s">
        <v>2860</v>
      </c>
      <c r="D357" s="330">
        <f t="shared" ref="D357:K357" si="123">SUM(D358:D362)</f>
        <v>0</v>
      </c>
      <c r="E357" s="330">
        <f t="shared" si="123"/>
        <v>0</v>
      </c>
      <c r="F357" s="330">
        <f t="shared" si="123"/>
        <v>0</v>
      </c>
      <c r="G357" s="331">
        <f t="shared" si="123"/>
        <v>0</v>
      </c>
      <c r="H357" s="330">
        <f t="shared" si="123"/>
        <v>0</v>
      </c>
      <c r="I357" s="330">
        <f t="shared" si="123"/>
        <v>0</v>
      </c>
      <c r="J357" s="330">
        <f t="shared" si="123"/>
        <v>0</v>
      </c>
      <c r="K357" s="332">
        <f t="shared" si="123"/>
        <v>0</v>
      </c>
      <c r="L357" s="347"/>
    </row>
    <row r="358" spans="1:12" ht="12.75" outlineLevel="1" x14ac:dyDescent="0.2">
      <c r="A358" s="321" t="s">
        <v>1060</v>
      </c>
      <c r="C358" s="334" t="s">
        <v>2861</v>
      </c>
      <c r="D358" s="338">
        <f>IF(VLOOKUP($A358,'hk2017'!$A:$G,1)=$A358,VLOOKUP($A358,'hk2017'!$A:$G,6),0)</f>
        <v>0</v>
      </c>
      <c r="E358" s="338">
        <f>IF(VLOOKUP($A358,'hk2017'!$A:$G,1)=$A358,VLOOKUP($A358,'hk2017'!$A:$G,7),0)</f>
        <v>0</v>
      </c>
      <c r="F358" s="338">
        <f>IF(VLOOKUP($A358,'hk2017'!$A:$H,1)=$A358,VLOOKUP($A358,'hk2017'!$A:$H,8),0)</f>
        <v>0</v>
      </c>
      <c r="G358" s="339">
        <f>SUM(D358+E358-F358)</f>
        <v>0</v>
      </c>
      <c r="H358" s="338">
        <f>IF(VLOOKUP($A358,'hk2016'!$A:$G,1)=$A358,VLOOKUP($A358,'hk2016'!$A:$G,6),0)</f>
        <v>0</v>
      </c>
      <c r="I358" s="338">
        <f>IF(VLOOKUP($A358,'hk2016'!$A:$G,1)=$A358,VLOOKUP($A358,'hk2016'!$A:$G,7),0)</f>
        <v>0</v>
      </c>
      <c r="J358" s="338">
        <f>IF(VLOOKUP($A358,'hk2016'!$A:$H,1)=$A358,VLOOKUP($A358,'hk2016'!$A:$H,8),0)</f>
        <v>0</v>
      </c>
      <c r="K358" s="340">
        <f>SUM(H358+I358-J358)</f>
        <v>0</v>
      </c>
      <c r="L358" s="347"/>
    </row>
    <row r="359" spans="1:12" ht="12.75" outlineLevel="1" x14ac:dyDescent="0.2">
      <c r="A359" s="321" t="str">
        <f>LEFT(B359,3)</f>
        <v>611</v>
      </c>
      <c r="B359" s="317" t="s">
        <v>2862</v>
      </c>
      <c r="C359" s="317" t="s">
        <v>2863</v>
      </c>
      <c r="D359" s="338">
        <f>IF(VLOOKUP($A359,'hk2017'!$A:$G,1)=$A359,VLOOKUP($A359,'hk2017'!$A:$G,6),0)</f>
        <v>0</v>
      </c>
      <c r="E359" s="338">
        <f>IF(VLOOKUP($A359,'hk2017'!$A:$G,1)=$A359,VLOOKUP($A359,'hk2017'!$A:$G,7),0)</f>
        <v>0</v>
      </c>
      <c r="F359" s="338">
        <f>IF(VLOOKUP($A359,'hk2017'!$A:$H,1)=$A359,VLOOKUP($A359,'hk2017'!$A:$H,8),0)</f>
        <v>0</v>
      </c>
      <c r="G359" s="339">
        <f>SUM(D359+E359-F359)</f>
        <v>0</v>
      </c>
      <c r="H359" s="338">
        <f>IF(VLOOKUP($A359,'hk2016'!$A:$G,1)=$A359,VLOOKUP($A359,'hk2016'!$A:$G,6),0)</f>
        <v>0</v>
      </c>
      <c r="I359" s="338">
        <f>IF(VLOOKUP($A359,'hk2016'!$A:$G,1)=$A359,VLOOKUP($A359,'hk2016'!$A:$G,7),0)</f>
        <v>0</v>
      </c>
      <c r="J359" s="338">
        <f>IF(VLOOKUP($A359,'hk2016'!$A:$H,1)=$A359,VLOOKUP($A359,'hk2016'!$A:$H,8),0)</f>
        <v>0</v>
      </c>
      <c r="K359" s="340">
        <f>SUM(H359+I359-J359)</f>
        <v>0</v>
      </c>
      <c r="L359" s="347"/>
    </row>
    <row r="360" spans="1:12" ht="12.75" outlineLevel="1" x14ac:dyDescent="0.2">
      <c r="A360" s="321" t="str">
        <f>LEFT(B360,3)</f>
        <v>612</v>
      </c>
      <c r="B360" s="317" t="s">
        <v>2864</v>
      </c>
      <c r="C360" s="317" t="s">
        <v>2865</v>
      </c>
      <c r="D360" s="338">
        <f>IF(VLOOKUP($A360,'hk2017'!$A:$G,1)=$A360,VLOOKUP($A360,'hk2017'!$A:$G,6),0)</f>
        <v>0</v>
      </c>
      <c r="E360" s="338">
        <f>IF(VLOOKUP($A360,'hk2017'!$A:$G,1)=$A360,VLOOKUP($A360,'hk2017'!$A:$G,7),0)</f>
        <v>0</v>
      </c>
      <c r="F360" s="338">
        <f>IF(VLOOKUP($A360,'hk2017'!$A:$H,1)=$A360,VLOOKUP($A360,'hk2017'!$A:$H,8),0)</f>
        <v>0</v>
      </c>
      <c r="G360" s="339">
        <f>SUM(D360+E360-F360)</f>
        <v>0</v>
      </c>
      <c r="H360" s="338">
        <f>IF(VLOOKUP($A360,'hk2016'!$A:$G,1)=$A360,VLOOKUP($A360,'hk2016'!$A:$G,6),0)</f>
        <v>0</v>
      </c>
      <c r="I360" s="338">
        <f>IF(VLOOKUP($A360,'hk2016'!$A:$G,1)=$A360,VLOOKUP($A360,'hk2016'!$A:$G,7),0)</f>
        <v>0</v>
      </c>
      <c r="J360" s="338">
        <f>IF(VLOOKUP($A360,'hk2016'!$A:$H,1)=$A360,VLOOKUP($A360,'hk2016'!$A:$H,8),0)</f>
        <v>0</v>
      </c>
      <c r="K360" s="340">
        <f>SUM(H360+I360-J360)</f>
        <v>0</v>
      </c>
      <c r="L360" s="347"/>
    </row>
    <row r="361" spans="1:12" ht="12.75" outlineLevel="1" x14ac:dyDescent="0.2">
      <c r="A361" s="321" t="str">
        <f>LEFT(B361,3)</f>
        <v>613</v>
      </c>
      <c r="B361" s="317" t="s">
        <v>2866</v>
      </c>
      <c r="C361" s="317" t="s">
        <v>2867</v>
      </c>
      <c r="D361" s="338">
        <f>IF(VLOOKUP($A361,'hk2017'!$A:$G,1)=$A361,VLOOKUP($A361,'hk2017'!$A:$G,6),0)</f>
        <v>0</v>
      </c>
      <c r="E361" s="338">
        <f>IF(VLOOKUP($A361,'hk2017'!$A:$G,1)=$A361,VLOOKUP($A361,'hk2017'!$A:$G,7),0)</f>
        <v>0</v>
      </c>
      <c r="F361" s="338">
        <f>IF(VLOOKUP($A361,'hk2017'!$A:$H,1)=$A361,VLOOKUP($A361,'hk2017'!$A:$H,8),0)</f>
        <v>0</v>
      </c>
      <c r="G361" s="339">
        <f>SUM(D361+E361-F361)</f>
        <v>0</v>
      </c>
      <c r="H361" s="338">
        <f>IF(VLOOKUP($A361,'hk2016'!$A:$G,1)=$A361,VLOOKUP($A361,'hk2016'!$A:$G,6),0)</f>
        <v>0</v>
      </c>
      <c r="I361" s="338">
        <f>IF(VLOOKUP($A361,'hk2016'!$A:$G,1)=$A361,VLOOKUP($A361,'hk2016'!$A:$G,7),0)</f>
        <v>0</v>
      </c>
      <c r="J361" s="338">
        <f>IF(VLOOKUP($A361,'hk2016'!$A:$H,1)=$A361,VLOOKUP($A361,'hk2016'!$A:$H,8),0)</f>
        <v>0</v>
      </c>
      <c r="K361" s="340">
        <f>SUM(H361+I361-J361)</f>
        <v>0</v>
      </c>
      <c r="L361" s="347"/>
    </row>
    <row r="362" spans="1:12" ht="12.75" outlineLevel="1" x14ac:dyDescent="0.2">
      <c r="A362" s="321" t="str">
        <f>LEFT(B362,3)</f>
        <v>614</v>
      </c>
      <c r="B362" s="317" t="s">
        <v>2868</v>
      </c>
      <c r="C362" s="317" t="s">
        <v>2869</v>
      </c>
      <c r="D362" s="338">
        <f>IF(VLOOKUP($A362,'hk2017'!$A:$G,1)=$A362,VLOOKUP($A362,'hk2017'!$A:$G,6),0)</f>
        <v>0</v>
      </c>
      <c r="E362" s="338">
        <f>IF(VLOOKUP($A362,'hk2017'!$A:$G,1)=$A362,VLOOKUP($A362,'hk2017'!$A:$G,7),0)</f>
        <v>0</v>
      </c>
      <c r="F362" s="338">
        <f>IF(VLOOKUP($A362,'hk2017'!$A:$H,1)=$A362,VLOOKUP($A362,'hk2017'!$A:$H,8),0)</f>
        <v>0</v>
      </c>
      <c r="G362" s="339">
        <f>SUM(D362+E362-F362)</f>
        <v>0</v>
      </c>
      <c r="H362" s="338">
        <f>IF(VLOOKUP($A362,'hk2016'!$A:$G,1)=$A362,VLOOKUP($A362,'hk2016'!$A:$G,6),0)</f>
        <v>0</v>
      </c>
      <c r="I362" s="338">
        <f>IF(VLOOKUP($A362,'hk2016'!$A:$G,1)=$A362,VLOOKUP($A362,'hk2016'!$A:$G,7),0)</f>
        <v>0</v>
      </c>
      <c r="J362" s="338">
        <f>IF(VLOOKUP($A362,'hk2016'!$A:$H,1)=$A362,VLOOKUP($A362,'hk2016'!$A:$H,8),0)</f>
        <v>0</v>
      </c>
      <c r="K362" s="340">
        <f>SUM(H362+I362-J362)</f>
        <v>0</v>
      </c>
      <c r="L362" s="347"/>
    </row>
    <row r="363" spans="1:12" ht="13.5" outlineLevel="1" thickBot="1" x14ac:dyDescent="0.25">
      <c r="A363" s="321"/>
      <c r="B363" s="317"/>
      <c r="C363" s="317"/>
      <c r="H363" s="338"/>
      <c r="I363" s="338"/>
      <c r="J363" s="338"/>
      <c r="K363" s="340"/>
      <c r="L363" s="347"/>
    </row>
    <row r="364" spans="1:12" ht="12.75" x14ac:dyDescent="0.2">
      <c r="A364" s="373" t="s">
        <v>1237</v>
      </c>
      <c r="B364" s="358"/>
      <c r="C364" s="359" t="s">
        <v>2870</v>
      </c>
      <c r="D364" s="330">
        <f t="shared" ref="D364:K364" si="124">SUM(D365:D369)</f>
        <v>0</v>
      </c>
      <c r="E364" s="330">
        <f t="shared" si="124"/>
        <v>0</v>
      </c>
      <c r="F364" s="330">
        <f t="shared" si="124"/>
        <v>0</v>
      </c>
      <c r="G364" s="331">
        <f t="shared" si="124"/>
        <v>0</v>
      </c>
      <c r="H364" s="330">
        <f t="shared" si="124"/>
        <v>0</v>
      </c>
      <c r="I364" s="330">
        <f t="shared" si="124"/>
        <v>0</v>
      </c>
      <c r="J364" s="330">
        <f t="shared" si="124"/>
        <v>0</v>
      </c>
      <c r="K364" s="332">
        <f t="shared" si="124"/>
        <v>0</v>
      </c>
      <c r="L364" s="347"/>
    </row>
    <row r="365" spans="1:12" ht="12.75" outlineLevel="1" x14ac:dyDescent="0.2">
      <c r="A365" s="321" t="s">
        <v>1076</v>
      </c>
      <c r="C365" s="334" t="s">
        <v>2870</v>
      </c>
      <c r="D365" s="338">
        <f>IF(VLOOKUP($A365,'hk2017'!$A:$G,1)=$A365,VLOOKUP($A365,'hk2017'!$A:$G,6),0)</f>
        <v>0</v>
      </c>
      <c r="E365" s="338">
        <f>IF(VLOOKUP($A365,'hk2017'!$A:$G,1)=$A365,VLOOKUP($A365,'hk2017'!$A:$G,7),0)</f>
        <v>0</v>
      </c>
      <c r="F365" s="338">
        <f>IF(VLOOKUP($A365,'hk2017'!$A:$H,1)=$A365,VLOOKUP($A365,'hk2017'!$A:$H,8),0)</f>
        <v>0</v>
      </c>
      <c r="G365" s="339">
        <f>SUM(D365+E365-F365)</f>
        <v>0</v>
      </c>
      <c r="H365" s="338">
        <f>IF(VLOOKUP($A365,'hk2016'!$A:$G,1)=$A365,VLOOKUP($A365,'hk2016'!$A:$G,6),0)</f>
        <v>0</v>
      </c>
      <c r="I365" s="338">
        <f>IF(VLOOKUP($A365,'hk2016'!$A:$G,1)=$A365,VLOOKUP($A365,'hk2016'!$A:$G,7),0)</f>
        <v>0</v>
      </c>
      <c r="J365" s="338">
        <f>IF(VLOOKUP($A365,'hk2016'!$A:$H,1)=$A365,VLOOKUP($A365,'hk2016'!$A:$H,8),0)</f>
        <v>0</v>
      </c>
      <c r="K365" s="340">
        <f>SUM(H365+I365-J365)</f>
        <v>0</v>
      </c>
      <c r="L365" s="347"/>
    </row>
    <row r="366" spans="1:12" ht="12.75" outlineLevel="1" x14ac:dyDescent="0.2">
      <c r="A366" s="321" t="str">
        <f>LEFT(B366,3)</f>
        <v>621</v>
      </c>
      <c r="B366" s="317" t="s">
        <v>2871</v>
      </c>
      <c r="C366" s="317" t="s">
        <v>2872</v>
      </c>
      <c r="D366" s="338">
        <f>IF(VLOOKUP($A366,'hk2017'!$A:$G,1)=$A366,VLOOKUP($A366,'hk2017'!$A:$G,6),0)</f>
        <v>0</v>
      </c>
      <c r="E366" s="338">
        <f>IF(VLOOKUP($A366,'hk2017'!$A:$G,1)=$A366,VLOOKUP($A366,'hk2017'!$A:$G,7),0)</f>
        <v>0</v>
      </c>
      <c r="F366" s="338">
        <f>IF(VLOOKUP($A366,'hk2017'!$A:$H,1)=$A366,VLOOKUP($A366,'hk2017'!$A:$H,8),0)</f>
        <v>0</v>
      </c>
      <c r="G366" s="339">
        <f>SUM(D366+E366-F366)</f>
        <v>0</v>
      </c>
      <c r="H366" s="338">
        <f>IF(VLOOKUP($A366,'hk2016'!$A:$G,1)=$A366,VLOOKUP($A366,'hk2016'!$A:$G,6),0)</f>
        <v>0</v>
      </c>
      <c r="I366" s="338">
        <f>IF(VLOOKUP($A366,'hk2016'!$A:$G,1)=$A366,VLOOKUP($A366,'hk2016'!$A:$G,7),0)</f>
        <v>0</v>
      </c>
      <c r="J366" s="338">
        <f>IF(VLOOKUP($A366,'hk2016'!$A:$H,1)=$A366,VLOOKUP($A366,'hk2016'!$A:$H,8),0)</f>
        <v>0</v>
      </c>
      <c r="K366" s="340">
        <f>SUM(H366+I366-J366)</f>
        <v>0</v>
      </c>
      <c r="L366" s="347"/>
    </row>
    <row r="367" spans="1:12" ht="12.75" outlineLevel="1" x14ac:dyDescent="0.2">
      <c r="A367" s="321" t="str">
        <f>LEFT(B367,3)</f>
        <v>622</v>
      </c>
      <c r="B367" s="317" t="s">
        <v>2873</v>
      </c>
      <c r="C367" s="317" t="s">
        <v>2874</v>
      </c>
      <c r="D367" s="338">
        <f>IF(VLOOKUP($A367,'hk2017'!$A:$G,1)=$A367,VLOOKUP($A367,'hk2017'!$A:$G,6),0)</f>
        <v>0</v>
      </c>
      <c r="E367" s="338">
        <f>IF(VLOOKUP($A367,'hk2017'!$A:$G,1)=$A367,VLOOKUP($A367,'hk2017'!$A:$G,7),0)</f>
        <v>0</v>
      </c>
      <c r="F367" s="338">
        <f>IF(VLOOKUP($A367,'hk2017'!$A:$H,1)=$A367,VLOOKUP($A367,'hk2017'!$A:$H,8),0)</f>
        <v>0</v>
      </c>
      <c r="G367" s="339">
        <f>SUM(D367+E367-F367)</f>
        <v>0</v>
      </c>
      <c r="H367" s="338">
        <f>IF(VLOOKUP($A367,'hk2016'!$A:$G,1)=$A367,VLOOKUP($A367,'hk2016'!$A:$G,6),0)</f>
        <v>0</v>
      </c>
      <c r="I367" s="338">
        <f>IF(VLOOKUP($A367,'hk2016'!$A:$G,1)=$A367,VLOOKUP($A367,'hk2016'!$A:$G,7),0)</f>
        <v>0</v>
      </c>
      <c r="J367" s="338">
        <f>IF(VLOOKUP($A367,'hk2016'!$A:$H,1)=$A367,VLOOKUP($A367,'hk2016'!$A:$H,8),0)</f>
        <v>0</v>
      </c>
      <c r="K367" s="340">
        <f>SUM(H367+I367-J367)</f>
        <v>0</v>
      </c>
      <c r="L367" s="347"/>
    </row>
    <row r="368" spans="1:12" ht="12.75" outlineLevel="1" x14ac:dyDescent="0.2">
      <c r="A368" s="321" t="str">
        <f>LEFT(B368,3)</f>
        <v>623</v>
      </c>
      <c r="B368" s="317" t="s">
        <v>2875</v>
      </c>
      <c r="C368" s="317" t="s">
        <v>2876</v>
      </c>
      <c r="D368" s="338">
        <f>IF(VLOOKUP($A368,'hk2017'!$A:$G,1)=$A368,VLOOKUP($A368,'hk2017'!$A:$G,6),0)</f>
        <v>0</v>
      </c>
      <c r="E368" s="338">
        <f>IF(VLOOKUP($A368,'hk2017'!$A:$G,1)=$A368,VLOOKUP($A368,'hk2017'!$A:$G,7),0)</f>
        <v>0</v>
      </c>
      <c r="F368" s="338">
        <f>IF(VLOOKUP($A368,'hk2017'!$A:$H,1)=$A368,VLOOKUP($A368,'hk2017'!$A:$H,8),0)</f>
        <v>0</v>
      </c>
      <c r="G368" s="339">
        <f>SUM(D368+E368-F368)</f>
        <v>0</v>
      </c>
      <c r="H368" s="338">
        <f>IF(VLOOKUP($A368,'hk2016'!$A:$G,1)=$A368,VLOOKUP($A368,'hk2016'!$A:$G,6),0)</f>
        <v>0</v>
      </c>
      <c r="I368" s="338">
        <f>IF(VLOOKUP($A368,'hk2016'!$A:$G,1)=$A368,VLOOKUP($A368,'hk2016'!$A:$G,7),0)</f>
        <v>0</v>
      </c>
      <c r="J368" s="338">
        <f>IF(VLOOKUP($A368,'hk2016'!$A:$H,1)=$A368,VLOOKUP($A368,'hk2016'!$A:$H,8),0)</f>
        <v>0</v>
      </c>
      <c r="K368" s="340">
        <f>SUM(H368+I368-J368)</f>
        <v>0</v>
      </c>
      <c r="L368" s="347"/>
    </row>
    <row r="369" spans="1:13" ht="12.75" outlineLevel="1" x14ac:dyDescent="0.2">
      <c r="A369" s="321" t="str">
        <f>LEFT(B369,3)</f>
        <v>624</v>
      </c>
      <c r="B369" s="317" t="s">
        <v>2877</v>
      </c>
      <c r="C369" s="317" t="s">
        <v>2878</v>
      </c>
      <c r="D369" s="338">
        <f>IF(VLOOKUP($A369,'hk2017'!$A:$G,1)=$A369,VLOOKUP($A369,'hk2017'!$A:$G,6),0)</f>
        <v>0</v>
      </c>
      <c r="E369" s="338">
        <f>IF(VLOOKUP($A369,'hk2017'!$A:$G,1)=$A369,VLOOKUP($A369,'hk2017'!$A:$G,7),0)</f>
        <v>0</v>
      </c>
      <c r="F369" s="338">
        <f>IF(VLOOKUP($A369,'hk2017'!$A:$H,1)=$A369,VLOOKUP($A369,'hk2017'!$A:$H,8),0)</f>
        <v>0</v>
      </c>
      <c r="G369" s="339">
        <f>SUM(D369+E369-F369)</f>
        <v>0</v>
      </c>
      <c r="H369" s="338">
        <f>IF(VLOOKUP($A369,'hk2016'!$A:$G,1)=$A369,VLOOKUP($A369,'hk2016'!$A:$G,6),0)</f>
        <v>0</v>
      </c>
      <c r="I369" s="338">
        <f>IF(VLOOKUP($A369,'hk2016'!$A:$G,1)=$A369,VLOOKUP($A369,'hk2016'!$A:$G,7),0)</f>
        <v>0</v>
      </c>
      <c r="J369" s="338">
        <f>IF(VLOOKUP($A369,'hk2016'!$A:$H,1)=$A369,VLOOKUP($A369,'hk2016'!$A:$H,8),0)</f>
        <v>0</v>
      </c>
      <c r="K369" s="340">
        <f>SUM(H369+I369-J369)</f>
        <v>0</v>
      </c>
      <c r="L369" s="347"/>
    </row>
    <row r="370" spans="1:13" ht="13.5" outlineLevel="1" thickBot="1" x14ac:dyDescent="0.25">
      <c r="A370" s="321"/>
      <c r="B370" s="317"/>
      <c r="C370" s="317"/>
      <c r="H370" s="338"/>
      <c r="I370" s="338"/>
      <c r="J370" s="338"/>
      <c r="K370" s="340"/>
      <c r="L370" s="347"/>
    </row>
    <row r="371" spans="1:13" ht="12.75" x14ac:dyDescent="0.2">
      <c r="A371" s="373" t="s">
        <v>1225</v>
      </c>
      <c r="B371" s="358"/>
      <c r="C371" s="359" t="s">
        <v>2879</v>
      </c>
      <c r="D371" s="330">
        <f t="shared" ref="D371:K371" si="125">SUM(D372:D378)</f>
        <v>0</v>
      </c>
      <c r="E371" s="330">
        <f t="shared" si="125"/>
        <v>0</v>
      </c>
      <c r="F371" s="330">
        <f t="shared" si="125"/>
        <v>0</v>
      </c>
      <c r="G371" s="331">
        <f t="shared" si="125"/>
        <v>0</v>
      </c>
      <c r="H371" s="330">
        <f t="shared" si="125"/>
        <v>0</v>
      </c>
      <c r="I371" s="330">
        <f t="shared" si="125"/>
        <v>0</v>
      </c>
      <c r="J371" s="330">
        <f t="shared" si="125"/>
        <v>0</v>
      </c>
      <c r="K371" s="332">
        <f t="shared" si="125"/>
        <v>0</v>
      </c>
      <c r="L371" s="347"/>
    </row>
    <row r="372" spans="1:13" ht="12.75" outlineLevel="1" x14ac:dyDescent="0.2">
      <c r="A372" s="321" t="s">
        <v>1094</v>
      </c>
      <c r="C372" s="334" t="s">
        <v>2880</v>
      </c>
      <c r="D372" s="338">
        <f>IF(VLOOKUP($A372,'hk2017'!$A:$G,1)=$A372,VLOOKUP($A372,'hk2017'!$A:$G,6),0)</f>
        <v>0</v>
      </c>
      <c r="E372" s="338">
        <f>IF(VLOOKUP($A372,'hk2017'!$A:$G,1)=$A372,VLOOKUP($A372,'hk2017'!$A:$G,7),0)</f>
        <v>0</v>
      </c>
      <c r="F372" s="338">
        <f>IF(VLOOKUP($A372,'hk2017'!$A:$H,1)=$A372,VLOOKUP($A372,'hk2017'!$A:$H,8),0)</f>
        <v>0</v>
      </c>
      <c r="G372" s="339">
        <f t="shared" ref="G372:G378" si="126">SUM(D372+E372-F372)</f>
        <v>0</v>
      </c>
      <c r="H372" s="338">
        <f>IF(VLOOKUP($A372,'hk2016'!$A:$G,1)=$A372,VLOOKUP($A372,'hk2016'!$A:$G,6),0)</f>
        <v>0</v>
      </c>
      <c r="I372" s="338">
        <f>IF(VLOOKUP($A372,'hk2016'!$A:$G,1)=$A372,VLOOKUP($A372,'hk2016'!$A:$G,7),0)</f>
        <v>0</v>
      </c>
      <c r="J372" s="338">
        <f>IF(VLOOKUP($A372,'hk2016'!$A:$H,1)=$A372,VLOOKUP($A372,'hk2016'!$A:$H,8),0)</f>
        <v>0</v>
      </c>
      <c r="K372" s="340">
        <f t="shared" ref="K372:K378" si="127">SUM(H372+I372-J372)</f>
        <v>0</v>
      </c>
      <c r="L372" s="347"/>
    </row>
    <row r="373" spans="1:13" ht="12.75" outlineLevel="1" x14ac:dyDescent="0.2">
      <c r="A373" s="321" t="str">
        <f t="shared" ref="A373:A378" si="128">LEFT(B373,3)</f>
        <v>641</v>
      </c>
      <c r="B373" s="317" t="s">
        <v>2881</v>
      </c>
      <c r="C373" s="317" t="s">
        <v>2882</v>
      </c>
      <c r="D373" s="338">
        <f>IF(VLOOKUP($A373,'hk2017'!$A:$G,1)=$A373,VLOOKUP($A373,'hk2017'!$A:$G,6),0)</f>
        <v>0</v>
      </c>
      <c r="E373" s="338">
        <f>IF(VLOOKUP($A373,'hk2017'!$A:$G,1)=$A373,VLOOKUP($A373,'hk2017'!$A:$G,7),0)</f>
        <v>0</v>
      </c>
      <c r="F373" s="338">
        <f>IF(VLOOKUP($A373,'hk2017'!$A:$H,1)=$A373,VLOOKUP($A373,'hk2017'!$A:$H,8),0)</f>
        <v>0</v>
      </c>
      <c r="G373" s="339">
        <f t="shared" si="126"/>
        <v>0</v>
      </c>
      <c r="H373" s="338">
        <f>IF(VLOOKUP($A373,'hk2016'!$A:$G,1)=$A373,VLOOKUP($A373,'hk2016'!$A:$G,6),0)</f>
        <v>0</v>
      </c>
      <c r="I373" s="338">
        <f>IF(VLOOKUP($A373,'hk2016'!$A:$G,1)=$A373,VLOOKUP($A373,'hk2016'!$A:$G,7),0)</f>
        <v>0</v>
      </c>
      <c r="J373" s="338">
        <f>IF(VLOOKUP($A373,'hk2016'!$A:$H,1)=$A373,VLOOKUP($A373,'hk2016'!$A:$H,8),0)</f>
        <v>0</v>
      </c>
      <c r="K373" s="340">
        <f t="shared" si="127"/>
        <v>0</v>
      </c>
      <c r="L373" s="347"/>
    </row>
    <row r="374" spans="1:13" ht="12.75" outlineLevel="1" x14ac:dyDescent="0.2">
      <c r="A374" s="321" t="str">
        <f t="shared" si="128"/>
        <v>642</v>
      </c>
      <c r="B374" s="317" t="s">
        <v>2883</v>
      </c>
      <c r="C374" s="317" t="s">
        <v>2884</v>
      </c>
      <c r="D374" s="338">
        <f>IF(VLOOKUP($A374,'hk2017'!$A:$G,1)=$A374,VLOOKUP($A374,'hk2017'!$A:$G,6),0)</f>
        <v>0</v>
      </c>
      <c r="E374" s="338">
        <f>IF(VLOOKUP($A374,'hk2017'!$A:$G,1)=$A374,VLOOKUP($A374,'hk2017'!$A:$G,7),0)</f>
        <v>0</v>
      </c>
      <c r="F374" s="338">
        <f>IF(VLOOKUP($A374,'hk2017'!$A:$H,1)=$A374,VLOOKUP($A374,'hk2017'!$A:$H,8),0)</f>
        <v>0</v>
      </c>
      <c r="G374" s="339">
        <f t="shared" si="126"/>
        <v>0</v>
      </c>
      <c r="H374" s="338">
        <f>IF(VLOOKUP($A374,'hk2016'!$A:$G,1)=$A374,VLOOKUP($A374,'hk2016'!$A:$G,6),0)</f>
        <v>0</v>
      </c>
      <c r="I374" s="338">
        <f>IF(VLOOKUP($A374,'hk2016'!$A:$G,1)=$A374,VLOOKUP($A374,'hk2016'!$A:$G,7),0)</f>
        <v>0</v>
      </c>
      <c r="J374" s="338">
        <f>IF(VLOOKUP($A374,'hk2016'!$A:$H,1)=$A374,VLOOKUP($A374,'hk2016'!$A:$H,8),0)</f>
        <v>0</v>
      </c>
      <c r="K374" s="340">
        <f t="shared" si="127"/>
        <v>0</v>
      </c>
      <c r="L374" s="347"/>
    </row>
    <row r="375" spans="1:13" ht="12.75" outlineLevel="1" x14ac:dyDescent="0.2">
      <c r="A375" s="321" t="str">
        <f t="shared" si="128"/>
        <v>644</v>
      </c>
      <c r="B375" s="317" t="s">
        <v>2885</v>
      </c>
      <c r="C375" s="317" t="s">
        <v>2785</v>
      </c>
      <c r="D375" s="338">
        <f>IF(VLOOKUP($A375,'hk2017'!$A:$G,1)=$A375,VLOOKUP($A375,'hk2017'!$A:$G,6),0)</f>
        <v>0</v>
      </c>
      <c r="E375" s="338">
        <f>IF(VLOOKUP($A375,'hk2017'!$A:$G,1)=$A375,VLOOKUP($A375,'hk2017'!$A:$G,7),0)</f>
        <v>0</v>
      </c>
      <c r="F375" s="338">
        <f>IF(VLOOKUP($A375,'hk2017'!$A:$H,1)=$A375,VLOOKUP($A375,'hk2017'!$A:$H,8),0)</f>
        <v>0</v>
      </c>
      <c r="G375" s="339">
        <f t="shared" si="126"/>
        <v>0</v>
      </c>
      <c r="H375" s="338">
        <f>IF(VLOOKUP($A375,'hk2016'!$A:$G,1)=$A375,VLOOKUP($A375,'hk2016'!$A:$G,6),0)</f>
        <v>0</v>
      </c>
      <c r="I375" s="338">
        <f>IF(VLOOKUP($A375,'hk2016'!$A:$G,1)=$A375,VLOOKUP($A375,'hk2016'!$A:$G,7),0)</f>
        <v>0</v>
      </c>
      <c r="J375" s="338">
        <f>IF(VLOOKUP($A375,'hk2016'!$A:$H,1)=$A375,VLOOKUP($A375,'hk2016'!$A:$H,8),0)</f>
        <v>0</v>
      </c>
      <c r="K375" s="340">
        <f t="shared" si="127"/>
        <v>0</v>
      </c>
      <c r="L375" s="347"/>
    </row>
    <row r="376" spans="1:13" ht="12.75" outlineLevel="1" x14ac:dyDescent="0.2">
      <c r="A376" s="321" t="str">
        <f t="shared" si="128"/>
        <v>645</v>
      </c>
      <c r="B376" s="317" t="s">
        <v>2886</v>
      </c>
      <c r="C376" s="317" t="s">
        <v>2787</v>
      </c>
      <c r="D376" s="338">
        <f>IF(VLOOKUP($A376,'hk2017'!$A:$G,1)=$A376,VLOOKUP($A376,'hk2017'!$A:$G,6),0)</f>
        <v>0</v>
      </c>
      <c r="E376" s="338">
        <f>IF(VLOOKUP($A376,'hk2017'!$A:$G,1)=$A376,VLOOKUP($A376,'hk2017'!$A:$G,7),0)</f>
        <v>0</v>
      </c>
      <c r="F376" s="338">
        <f>IF(VLOOKUP($A376,'hk2017'!$A:$H,1)=$A376,VLOOKUP($A376,'hk2017'!$A:$H,8),0)</f>
        <v>0</v>
      </c>
      <c r="G376" s="339">
        <f t="shared" si="126"/>
        <v>0</v>
      </c>
      <c r="H376" s="338">
        <f>IF(VLOOKUP($A376,'hk2016'!$A:$G,1)=$A376,VLOOKUP($A376,'hk2016'!$A:$G,6),0)</f>
        <v>0</v>
      </c>
      <c r="I376" s="338">
        <f>IF(VLOOKUP($A376,'hk2016'!$A:$G,1)=$A376,VLOOKUP($A376,'hk2016'!$A:$G,7),0)</f>
        <v>0</v>
      </c>
      <c r="J376" s="338">
        <f>IF(VLOOKUP($A376,'hk2016'!$A:$H,1)=$A376,VLOOKUP($A376,'hk2016'!$A:$H,8),0)</f>
        <v>0</v>
      </c>
      <c r="K376" s="340">
        <f t="shared" si="127"/>
        <v>0</v>
      </c>
      <c r="L376" s="347"/>
    </row>
    <row r="377" spans="1:13" ht="12.75" outlineLevel="1" x14ac:dyDescent="0.2">
      <c r="A377" s="321" t="str">
        <f t="shared" si="128"/>
        <v>646</v>
      </c>
      <c r="B377" s="317" t="s">
        <v>2887</v>
      </c>
      <c r="C377" s="317" t="s">
        <v>2888</v>
      </c>
      <c r="D377" s="338">
        <f>IF(VLOOKUP($A377,'hk2017'!$A:$G,1)=$A377,VLOOKUP($A377,'hk2017'!$A:$G,6),0)</f>
        <v>0</v>
      </c>
      <c r="E377" s="338">
        <f>IF(VLOOKUP($A377,'hk2017'!$A:$G,1)=$A377,VLOOKUP($A377,'hk2017'!$A:$G,7),0)</f>
        <v>0</v>
      </c>
      <c r="F377" s="338">
        <f>IF(VLOOKUP($A377,'hk2017'!$A:$H,1)=$A377,VLOOKUP($A377,'hk2017'!$A:$H,8),0)</f>
        <v>0</v>
      </c>
      <c r="G377" s="339">
        <f t="shared" si="126"/>
        <v>0</v>
      </c>
      <c r="H377" s="338">
        <f>IF(VLOOKUP($A377,'hk2016'!$A:$G,1)=$A377,VLOOKUP($A377,'hk2016'!$A:$G,6),0)</f>
        <v>0</v>
      </c>
      <c r="I377" s="338">
        <f>IF(VLOOKUP($A377,'hk2016'!$A:$G,1)=$A377,VLOOKUP($A377,'hk2016'!$A:$G,7),0)</f>
        <v>0</v>
      </c>
      <c r="J377" s="338">
        <f>IF(VLOOKUP($A377,'hk2016'!$A:$H,1)=$A377,VLOOKUP($A377,'hk2016'!$A:$H,8),0)</f>
        <v>0</v>
      </c>
      <c r="K377" s="340">
        <f t="shared" si="127"/>
        <v>0</v>
      </c>
      <c r="L377" s="347"/>
    </row>
    <row r="378" spans="1:13" ht="12.75" outlineLevel="1" x14ac:dyDescent="0.2">
      <c r="A378" s="321" t="str">
        <f t="shared" si="128"/>
        <v>648</v>
      </c>
      <c r="B378" s="317" t="s">
        <v>2889</v>
      </c>
      <c r="C378" s="317" t="s">
        <v>2890</v>
      </c>
      <c r="D378" s="338">
        <f>IF(VLOOKUP($A378,'hk2017'!$A:$G,1)=$A378,VLOOKUP($A378,'hk2017'!$A:$G,6),0)</f>
        <v>0</v>
      </c>
      <c r="E378" s="338">
        <f>IF(VLOOKUP($A378,'hk2017'!$A:$G,1)=$A378,VLOOKUP($A378,'hk2017'!$A:$G,7),0)</f>
        <v>0</v>
      </c>
      <c r="F378" s="338">
        <f>IF(VLOOKUP($A378,'hk2017'!$A:$H,1)=$A378,VLOOKUP($A378,'hk2017'!$A:$H,8),0)</f>
        <v>0</v>
      </c>
      <c r="G378" s="339">
        <f t="shared" si="126"/>
        <v>0</v>
      </c>
      <c r="H378" s="338">
        <f>IF(VLOOKUP($A378,'hk2016'!$A:$G,1)=$A378,VLOOKUP($A378,'hk2016'!$A:$G,6),0)</f>
        <v>0</v>
      </c>
      <c r="I378" s="338">
        <f>IF(VLOOKUP($A378,'hk2016'!$A:$G,1)=$A378,VLOOKUP($A378,'hk2016'!$A:$G,7),0)</f>
        <v>0</v>
      </c>
      <c r="J378" s="338">
        <f>IF(VLOOKUP($A378,'hk2016'!$A:$H,1)=$A378,VLOOKUP($A378,'hk2016'!$A:$H,8),0)</f>
        <v>0</v>
      </c>
      <c r="K378" s="340">
        <f t="shared" si="127"/>
        <v>0</v>
      </c>
      <c r="L378" s="347"/>
      <c r="M378" s="338"/>
    </row>
    <row r="379" spans="1:13" ht="13.5" outlineLevel="1" thickBot="1" x14ac:dyDescent="0.25">
      <c r="A379" s="321"/>
      <c r="B379" s="317"/>
      <c r="C379" s="317"/>
      <c r="H379" s="338"/>
      <c r="I379" s="338"/>
      <c r="J379" s="338"/>
      <c r="K379" s="340"/>
      <c r="L379" s="347"/>
    </row>
    <row r="380" spans="1:13" ht="12.75" x14ac:dyDescent="0.2">
      <c r="A380" s="373" t="s">
        <v>1199</v>
      </c>
      <c r="B380" s="358"/>
      <c r="C380" s="359" t="s">
        <v>2891</v>
      </c>
      <c r="D380" s="330">
        <f t="shared" ref="D380:K380" si="129">SUM(D381:D386)</f>
        <v>0</v>
      </c>
      <c r="E380" s="330">
        <f t="shared" si="129"/>
        <v>0</v>
      </c>
      <c r="F380" s="330">
        <f t="shared" si="129"/>
        <v>0</v>
      </c>
      <c r="G380" s="331">
        <f t="shared" si="129"/>
        <v>0</v>
      </c>
      <c r="H380" s="330">
        <f t="shared" si="129"/>
        <v>0</v>
      </c>
      <c r="I380" s="330">
        <f t="shared" si="129"/>
        <v>0</v>
      </c>
      <c r="J380" s="330">
        <f t="shared" si="129"/>
        <v>0</v>
      </c>
      <c r="K380" s="332">
        <f t="shared" si="129"/>
        <v>0</v>
      </c>
      <c r="L380" s="347"/>
    </row>
    <row r="381" spans="1:13" ht="12.75" outlineLevel="1" x14ac:dyDescent="0.2">
      <c r="A381" s="377" t="str">
        <f t="shared" ref="A381:A386" si="130">LEFT(B381,3)</f>
        <v>652</v>
      </c>
      <c r="B381" s="317" t="s">
        <v>2892</v>
      </c>
      <c r="C381" s="317" t="s">
        <v>2893</v>
      </c>
      <c r="D381" s="338">
        <f>IF(VLOOKUP($A381,'hk2017'!$A:$G,1)=$A381,VLOOKUP($A381,'hk2017'!$A:$G,6),0)</f>
        <v>0</v>
      </c>
      <c r="E381" s="338">
        <f>IF(VLOOKUP($A381,'hk2017'!$A:$G,1)=$A381,VLOOKUP($A381,'hk2017'!$A:$G,7),0)</f>
        <v>0</v>
      </c>
      <c r="F381" s="338">
        <f>IF(VLOOKUP($A381,'hk2017'!$A:$H,1)=$A381,VLOOKUP($A381,'hk2017'!$A:$H,8),0)</f>
        <v>0</v>
      </c>
      <c r="G381" s="339">
        <f t="shared" ref="G381:G386" si="131">SUM(D381+E381-F381)</f>
        <v>0</v>
      </c>
      <c r="H381" s="338">
        <f>IF(VLOOKUP($A381,'hk2016'!$A:$G,1)=$A381,VLOOKUP($A381,'hk2016'!$A:$G,6),0)</f>
        <v>0</v>
      </c>
      <c r="I381" s="338">
        <f>IF(VLOOKUP($A381,'hk2016'!$A:$G,1)=$A381,VLOOKUP($A381,'hk2016'!$A:$G,7),0)</f>
        <v>0</v>
      </c>
      <c r="J381" s="338">
        <f>IF(VLOOKUP($A381,'hk2016'!$A:$H,1)=$A381,VLOOKUP($A381,'hk2016'!$A:$H,8),0)</f>
        <v>0</v>
      </c>
      <c r="K381" s="340">
        <f t="shared" ref="K381:K386" si="132">SUM(H381+I381-J381)</f>
        <v>0</v>
      </c>
      <c r="L381" s="347"/>
    </row>
    <row r="382" spans="1:13" ht="12.75" outlineLevel="1" x14ac:dyDescent="0.2">
      <c r="A382" s="377" t="str">
        <f t="shared" si="130"/>
        <v>654</v>
      </c>
      <c r="B382" s="317" t="s">
        <v>2894</v>
      </c>
      <c r="C382" s="317" t="s">
        <v>2895</v>
      </c>
      <c r="D382" s="338">
        <f>IF(VLOOKUP($A382,'hk2017'!$A:$G,1)=$A382,VLOOKUP($A382,'hk2017'!$A:$G,6),0)</f>
        <v>0</v>
      </c>
      <c r="E382" s="338">
        <f>IF(VLOOKUP($A382,'hk2017'!$A:$G,1)=$A382,VLOOKUP($A382,'hk2017'!$A:$G,7),0)</f>
        <v>0</v>
      </c>
      <c r="F382" s="338">
        <f>IF(VLOOKUP($A382,'hk2017'!$A:$H,1)=$A382,VLOOKUP($A382,'hk2017'!$A:$H,8),0)</f>
        <v>0</v>
      </c>
      <c r="G382" s="339">
        <f t="shared" si="131"/>
        <v>0</v>
      </c>
      <c r="H382" s="338">
        <f>IF(VLOOKUP($A382,'hk2016'!$A:$G,1)=$A382,VLOOKUP($A382,'hk2016'!$A:$G,6),0)</f>
        <v>0</v>
      </c>
      <c r="I382" s="338">
        <f>IF(VLOOKUP($A382,'hk2016'!$A:$G,1)=$A382,VLOOKUP($A382,'hk2016'!$A:$G,7),0)</f>
        <v>0</v>
      </c>
      <c r="J382" s="338">
        <f>IF(VLOOKUP($A382,'hk2016'!$A:$H,1)=$A382,VLOOKUP($A382,'hk2016'!$A:$H,8),0)</f>
        <v>0</v>
      </c>
      <c r="K382" s="340">
        <f t="shared" si="132"/>
        <v>0</v>
      </c>
      <c r="L382" s="347"/>
    </row>
    <row r="383" spans="1:13" ht="12.75" outlineLevel="1" x14ac:dyDescent="0.2">
      <c r="A383" s="321" t="str">
        <f t="shared" si="130"/>
        <v>655</v>
      </c>
      <c r="B383" s="317" t="s">
        <v>2896</v>
      </c>
      <c r="C383" s="317" t="s">
        <v>2800</v>
      </c>
      <c r="D383" s="338">
        <f>IF(VLOOKUP($A383,'hk2017'!$A:$G,1)=$A383,VLOOKUP($A383,'hk2017'!$A:$G,6),0)</f>
        <v>0</v>
      </c>
      <c r="E383" s="338">
        <f>IF(VLOOKUP($A383,'hk2017'!$A:$G,1)=$A383,VLOOKUP($A383,'hk2017'!$A:$G,7),0)</f>
        <v>0</v>
      </c>
      <c r="F383" s="338">
        <f>IF(VLOOKUP($A383,'hk2017'!$A:$H,1)=$A383,VLOOKUP($A383,'hk2017'!$A:$H,8),0)</f>
        <v>0</v>
      </c>
      <c r="G383" s="339">
        <f t="shared" si="131"/>
        <v>0</v>
      </c>
      <c r="H383" s="338">
        <f>IF(VLOOKUP($A383,'hk2016'!$A:$G,1)=$A383,VLOOKUP($A383,'hk2016'!$A:$G,6),0)</f>
        <v>0</v>
      </c>
      <c r="I383" s="338">
        <f>IF(VLOOKUP($A383,'hk2016'!$A:$G,1)=$A383,VLOOKUP($A383,'hk2016'!$A:$G,7),0)</f>
        <v>0</v>
      </c>
      <c r="J383" s="338">
        <f>IF(VLOOKUP($A383,'hk2016'!$A:$H,1)=$A383,VLOOKUP($A383,'hk2016'!$A:$H,8),0)</f>
        <v>0</v>
      </c>
      <c r="K383" s="340">
        <f t="shared" si="132"/>
        <v>0</v>
      </c>
      <c r="L383" s="347"/>
    </row>
    <row r="384" spans="1:13" ht="12.75" outlineLevel="1" x14ac:dyDescent="0.2">
      <c r="A384" s="321" t="str">
        <f t="shared" si="130"/>
        <v>657</v>
      </c>
      <c r="B384" s="317" t="s">
        <v>2897</v>
      </c>
      <c r="C384" s="317" t="s">
        <v>2898</v>
      </c>
      <c r="D384" s="338">
        <f>IF(VLOOKUP($A384,'hk2017'!$A:$G,1)=$A384,VLOOKUP($A384,'hk2017'!$A:$G,6),0)</f>
        <v>0</v>
      </c>
      <c r="E384" s="338">
        <f>IF(VLOOKUP($A384,'hk2017'!$A:$G,1)=$A384,VLOOKUP($A384,'hk2017'!$A:$G,7),0)</f>
        <v>0</v>
      </c>
      <c r="F384" s="338">
        <f>IF(VLOOKUP($A384,'hk2017'!$A:$H,1)=$A384,VLOOKUP($A384,'hk2017'!$A:$H,8),0)</f>
        <v>0</v>
      </c>
      <c r="G384" s="339">
        <f t="shared" si="131"/>
        <v>0</v>
      </c>
      <c r="H384" s="338">
        <f>IF(VLOOKUP($A384,'hk2016'!$A:$G,1)=$A384,VLOOKUP($A384,'hk2016'!$A:$G,6),0)</f>
        <v>0</v>
      </c>
      <c r="I384" s="338">
        <f>IF(VLOOKUP($A384,'hk2016'!$A:$G,1)=$A384,VLOOKUP($A384,'hk2016'!$A:$G,7),0)</f>
        <v>0</v>
      </c>
      <c r="J384" s="338">
        <f>IF(VLOOKUP($A384,'hk2016'!$A:$H,1)=$A384,VLOOKUP($A384,'hk2016'!$A:$H,8),0)</f>
        <v>0</v>
      </c>
      <c r="K384" s="340">
        <f t="shared" si="132"/>
        <v>0</v>
      </c>
      <c r="L384" s="347"/>
    </row>
    <row r="385" spans="1:12" ht="12.75" outlineLevel="1" x14ac:dyDescent="0.2">
      <c r="A385" s="377" t="str">
        <f t="shared" si="130"/>
        <v>658</v>
      </c>
      <c r="B385" s="317" t="s">
        <v>2899</v>
      </c>
      <c r="C385" s="317" t="s">
        <v>2900</v>
      </c>
      <c r="D385" s="338">
        <f>IF(VLOOKUP($A385,'hk2017'!$A:$G,1)=$A385,VLOOKUP($A385,'hk2017'!$A:$G,6),0)</f>
        <v>0</v>
      </c>
      <c r="E385" s="338">
        <f>IF(VLOOKUP($A385,'hk2017'!$A:$G,1)=$A385,VLOOKUP($A385,'hk2017'!$A:$G,7),0)</f>
        <v>0</v>
      </c>
      <c r="F385" s="338">
        <f>IF(VLOOKUP($A385,'hk2017'!$A:$H,1)=$A385,VLOOKUP($A385,'hk2017'!$A:$H,8),0)</f>
        <v>0</v>
      </c>
      <c r="G385" s="339">
        <f t="shared" si="131"/>
        <v>0</v>
      </c>
      <c r="H385" s="338">
        <f>IF(VLOOKUP($A385,'hk2016'!$A:$G,1)=$A385,VLOOKUP($A385,'hk2016'!$A:$G,6),0)</f>
        <v>0</v>
      </c>
      <c r="I385" s="338">
        <f>IF(VLOOKUP($A385,'hk2016'!$A:$G,1)=$A385,VLOOKUP($A385,'hk2016'!$A:$G,7),0)</f>
        <v>0</v>
      </c>
      <c r="J385" s="338">
        <f>IF(VLOOKUP($A385,'hk2016'!$A:$H,1)=$A385,VLOOKUP($A385,'hk2016'!$A:$H,8),0)</f>
        <v>0</v>
      </c>
      <c r="K385" s="340">
        <f t="shared" si="132"/>
        <v>0</v>
      </c>
      <c r="L385" s="347"/>
    </row>
    <row r="386" spans="1:12" ht="12.75" outlineLevel="1" x14ac:dyDescent="0.2">
      <c r="A386" s="377" t="str">
        <f t="shared" si="130"/>
        <v>659</v>
      </c>
      <c r="B386" s="317" t="s">
        <v>2901</v>
      </c>
      <c r="C386" s="317" t="s">
        <v>2902</v>
      </c>
      <c r="D386" s="338">
        <f>IF(VLOOKUP($A386,'hk2017'!$A:$G,1)=$A386,VLOOKUP($A386,'hk2017'!$A:$G,6),0)</f>
        <v>0</v>
      </c>
      <c r="E386" s="338">
        <f>IF(VLOOKUP($A386,'hk2017'!$A:$G,1)=$A386,VLOOKUP($A386,'hk2017'!$A:$G,7),0)</f>
        <v>0</v>
      </c>
      <c r="F386" s="338">
        <f>IF(VLOOKUP($A386,'hk2017'!$A:$H,1)=$A386,VLOOKUP($A386,'hk2017'!$A:$H,8),0)</f>
        <v>0</v>
      </c>
      <c r="G386" s="339">
        <f t="shared" si="131"/>
        <v>0</v>
      </c>
      <c r="H386" s="338">
        <f>IF(VLOOKUP($A386,'hk2016'!$A:$G,1)=$A386,VLOOKUP($A386,'hk2016'!$A:$G,6),0)</f>
        <v>0</v>
      </c>
      <c r="I386" s="338">
        <f>IF(VLOOKUP($A386,'hk2016'!$A:$G,1)=$A386,VLOOKUP($A386,'hk2016'!$A:$G,7),0)</f>
        <v>0</v>
      </c>
      <c r="J386" s="338">
        <f>IF(VLOOKUP($A386,'hk2016'!$A:$H,1)=$A386,VLOOKUP($A386,'hk2016'!$A:$H,8),0)</f>
        <v>0</v>
      </c>
      <c r="K386" s="340">
        <f t="shared" si="132"/>
        <v>0</v>
      </c>
      <c r="L386" s="347"/>
    </row>
    <row r="387" spans="1:12" ht="13.5" outlineLevel="1" thickBot="1" x14ac:dyDescent="0.25">
      <c r="A387" s="321"/>
      <c r="B387" s="317"/>
      <c r="C387" s="317"/>
      <c r="H387" s="338"/>
      <c r="I387" s="338"/>
      <c r="J387" s="338"/>
      <c r="K387" s="340"/>
      <c r="L387" s="347"/>
    </row>
    <row r="388" spans="1:12" ht="12.75" x14ac:dyDescent="0.2">
      <c r="A388" s="373" t="s">
        <v>2087</v>
      </c>
      <c r="B388" s="358"/>
      <c r="C388" s="359" t="s">
        <v>2903</v>
      </c>
      <c r="D388" s="330">
        <f t="shared" ref="D388:K388" si="133">SUM(D389:D397)</f>
        <v>0</v>
      </c>
      <c r="E388" s="330">
        <f t="shared" si="133"/>
        <v>0</v>
      </c>
      <c r="F388" s="330">
        <f t="shared" si="133"/>
        <v>0</v>
      </c>
      <c r="G388" s="331">
        <f t="shared" si="133"/>
        <v>0</v>
      </c>
      <c r="H388" s="330">
        <f t="shared" si="133"/>
        <v>0</v>
      </c>
      <c r="I388" s="330">
        <f t="shared" si="133"/>
        <v>0</v>
      </c>
      <c r="J388" s="330">
        <f t="shared" si="133"/>
        <v>0</v>
      </c>
      <c r="K388" s="332">
        <f t="shared" si="133"/>
        <v>0</v>
      </c>
      <c r="L388" s="347"/>
    </row>
    <row r="389" spans="1:12" ht="12.75" outlineLevel="1" x14ac:dyDescent="0.2">
      <c r="A389" s="321" t="s">
        <v>1122</v>
      </c>
      <c r="C389" s="334" t="s">
        <v>2903</v>
      </c>
      <c r="D389" s="338">
        <f>IF(VLOOKUP($A389,'hk2017'!$A:$G,1)=$A389,VLOOKUP($A389,'hk2017'!$A:$G,6),0)</f>
        <v>0</v>
      </c>
      <c r="E389" s="338">
        <f>IF(VLOOKUP($A389,'hk2017'!$A:$G,1)=$A389,VLOOKUP($A389,'hk2017'!$A:$G,7),0)</f>
        <v>0</v>
      </c>
      <c r="F389" s="338">
        <f>IF(VLOOKUP($A389,'hk2017'!$A:$H,1)=$A389,VLOOKUP($A389,'hk2017'!$A:$H,8),0)</f>
        <v>0</v>
      </c>
      <c r="G389" s="339">
        <f t="shared" ref="G389:G397" si="134">SUM(D389+E389-F389)</f>
        <v>0</v>
      </c>
      <c r="H389" s="338">
        <f>IF(VLOOKUP($A389,'hk2016'!$A:$G,1)=$A389,VLOOKUP($A389,'hk2016'!$A:$G,6),0)</f>
        <v>0</v>
      </c>
      <c r="I389" s="338">
        <f>IF(VLOOKUP($A389,'hk2016'!$A:$G,1)=$A389,VLOOKUP($A389,'hk2016'!$A:$G,7),0)</f>
        <v>0</v>
      </c>
      <c r="J389" s="338">
        <f>IF(VLOOKUP($A389,'hk2016'!$A:$H,1)=$A389,VLOOKUP($A389,'hk2016'!$A:$H,8),0)</f>
        <v>0</v>
      </c>
      <c r="K389" s="340">
        <f t="shared" ref="K389:K397" si="135">SUM(H389+I389-J389)</f>
        <v>0</v>
      </c>
      <c r="L389" s="347"/>
    </row>
    <row r="390" spans="1:12" ht="12.75" outlineLevel="1" x14ac:dyDescent="0.2">
      <c r="A390" s="321" t="str">
        <f t="shared" ref="A390:A397" si="136">LEFT(B390,3)</f>
        <v>661</v>
      </c>
      <c r="B390" s="317" t="s">
        <v>2904</v>
      </c>
      <c r="C390" s="317" t="s">
        <v>2905</v>
      </c>
      <c r="D390" s="338">
        <f>IF(VLOOKUP($A390,'hk2017'!$A:$G,1)=$A390,VLOOKUP($A390,'hk2017'!$A:$G,6),0)</f>
        <v>0</v>
      </c>
      <c r="E390" s="338">
        <f>IF(VLOOKUP($A390,'hk2017'!$A:$G,1)=$A390,VLOOKUP($A390,'hk2017'!$A:$G,7),0)</f>
        <v>0</v>
      </c>
      <c r="F390" s="338">
        <f>IF(VLOOKUP($A390,'hk2017'!$A:$H,1)=$A390,VLOOKUP($A390,'hk2017'!$A:$H,8),0)</f>
        <v>0</v>
      </c>
      <c r="G390" s="339">
        <f t="shared" si="134"/>
        <v>0</v>
      </c>
      <c r="H390" s="338">
        <f>IF(VLOOKUP($A390,'hk2016'!$A:$G,1)=$A390,VLOOKUP($A390,'hk2016'!$A:$G,6),0)</f>
        <v>0</v>
      </c>
      <c r="I390" s="338">
        <f>IF(VLOOKUP($A390,'hk2016'!$A:$G,1)=$A390,VLOOKUP($A390,'hk2016'!$A:$G,7),0)</f>
        <v>0</v>
      </c>
      <c r="J390" s="338">
        <f>IF(VLOOKUP($A390,'hk2016'!$A:$H,1)=$A390,VLOOKUP($A390,'hk2016'!$A:$H,8),0)</f>
        <v>0</v>
      </c>
      <c r="K390" s="340">
        <f t="shared" si="135"/>
        <v>0</v>
      </c>
      <c r="L390" s="347"/>
    </row>
    <row r="391" spans="1:12" ht="12.75" outlineLevel="1" x14ac:dyDescent="0.2">
      <c r="A391" s="321" t="str">
        <f t="shared" si="136"/>
        <v>662</v>
      </c>
      <c r="B391" s="317" t="s">
        <v>2906</v>
      </c>
      <c r="C391" s="317" t="s">
        <v>2811</v>
      </c>
      <c r="D391" s="338">
        <f>IF(VLOOKUP($A391,'hk2017'!$A:$G,1)=$A391,VLOOKUP($A391,'hk2017'!$A:$G,6),0)</f>
        <v>0</v>
      </c>
      <c r="E391" s="338">
        <f>IF(VLOOKUP($A391,'hk2017'!$A:$G,1)=$A391,VLOOKUP($A391,'hk2017'!$A:$G,7),0)</f>
        <v>0</v>
      </c>
      <c r="F391" s="338">
        <f>IF(VLOOKUP($A391,'hk2017'!$A:$H,1)=$A391,VLOOKUP($A391,'hk2017'!$A:$H,8),0)</f>
        <v>0</v>
      </c>
      <c r="G391" s="339">
        <f t="shared" si="134"/>
        <v>0</v>
      </c>
      <c r="H391" s="338">
        <f>IF(VLOOKUP($A391,'hk2016'!$A:$G,1)=$A391,VLOOKUP($A391,'hk2016'!$A:$G,6),0)</f>
        <v>0</v>
      </c>
      <c r="I391" s="338">
        <f>IF(VLOOKUP($A391,'hk2016'!$A:$G,1)=$A391,VLOOKUP($A391,'hk2016'!$A:$G,7),0)</f>
        <v>0</v>
      </c>
      <c r="J391" s="338">
        <f>IF(VLOOKUP($A391,'hk2016'!$A:$H,1)=$A391,VLOOKUP($A391,'hk2016'!$A:$H,8),0)</f>
        <v>0</v>
      </c>
      <c r="K391" s="340">
        <f t="shared" si="135"/>
        <v>0</v>
      </c>
      <c r="L391" s="347"/>
    </row>
    <row r="392" spans="1:12" outlineLevel="1" x14ac:dyDescent="0.15">
      <c r="A392" s="321" t="str">
        <f t="shared" si="136"/>
        <v>663</v>
      </c>
      <c r="B392" s="317" t="s">
        <v>2907</v>
      </c>
      <c r="C392" s="317" t="s">
        <v>2908</v>
      </c>
      <c r="D392" s="338">
        <f>IF(VLOOKUP($A392,'hk2017'!$A:$G,1)=$A392,VLOOKUP($A392,'hk2017'!$A:$G,6),0)</f>
        <v>0</v>
      </c>
      <c r="E392" s="338">
        <f>IF(VLOOKUP($A392,'hk2017'!$A:$G,1)=$A392,VLOOKUP($A392,'hk2017'!$A:$G,7),0)</f>
        <v>0</v>
      </c>
      <c r="F392" s="338">
        <f>IF(VLOOKUP($A392,'hk2017'!$A:$H,1)=$A392,VLOOKUP($A392,'hk2017'!$A:$H,8),0)</f>
        <v>0</v>
      </c>
      <c r="G392" s="339">
        <f t="shared" si="134"/>
        <v>0</v>
      </c>
      <c r="H392" s="338">
        <f>IF(VLOOKUP($A392,'hk2016'!$A:$G,1)=$A392,VLOOKUP($A392,'hk2016'!$A:$G,6),0)</f>
        <v>0</v>
      </c>
      <c r="I392" s="338">
        <f>IF(VLOOKUP($A392,'hk2016'!$A:$G,1)=$A392,VLOOKUP($A392,'hk2016'!$A:$G,7),0)</f>
        <v>0</v>
      </c>
      <c r="J392" s="338">
        <f>IF(VLOOKUP($A392,'hk2016'!$A:$H,1)=$A392,VLOOKUP($A392,'hk2016'!$A:$H,8),0)</f>
        <v>0</v>
      </c>
      <c r="K392" s="340">
        <f t="shared" si="135"/>
        <v>0</v>
      </c>
    </row>
    <row r="393" spans="1:12" outlineLevel="1" x14ac:dyDescent="0.15">
      <c r="A393" s="321" t="str">
        <f t="shared" si="136"/>
        <v>664</v>
      </c>
      <c r="B393" s="317" t="s">
        <v>2909</v>
      </c>
      <c r="C393" s="317" t="s">
        <v>2910</v>
      </c>
      <c r="D393" s="338">
        <f>IF(VLOOKUP($A393,'hk2017'!$A:$G,1)=$A393,VLOOKUP($A393,'hk2017'!$A:$G,6),0)</f>
        <v>0</v>
      </c>
      <c r="E393" s="338">
        <f>IF(VLOOKUP($A393,'hk2017'!$A:$G,1)=$A393,VLOOKUP($A393,'hk2017'!$A:$G,7),0)</f>
        <v>0</v>
      </c>
      <c r="F393" s="338">
        <f>IF(VLOOKUP($A393,'hk2017'!$A:$H,1)=$A393,VLOOKUP($A393,'hk2017'!$A:$H,8),0)</f>
        <v>0</v>
      </c>
      <c r="G393" s="339">
        <f t="shared" si="134"/>
        <v>0</v>
      </c>
      <c r="H393" s="338">
        <f>IF(VLOOKUP($A393,'hk2016'!$A:$G,1)=$A393,VLOOKUP($A393,'hk2016'!$A:$G,6),0)</f>
        <v>0</v>
      </c>
      <c r="I393" s="338">
        <f>IF(VLOOKUP($A393,'hk2016'!$A:$G,1)=$A393,VLOOKUP($A393,'hk2016'!$A:$G,7),0)</f>
        <v>0</v>
      </c>
      <c r="J393" s="338">
        <f>IF(VLOOKUP($A393,'hk2016'!$A:$H,1)=$A393,VLOOKUP($A393,'hk2016'!$A:$H,8),0)</f>
        <v>0</v>
      </c>
      <c r="K393" s="340">
        <f t="shared" si="135"/>
        <v>0</v>
      </c>
    </row>
    <row r="394" spans="1:12" outlineLevel="1" x14ac:dyDescent="0.15">
      <c r="A394" s="321" t="str">
        <f t="shared" si="136"/>
        <v>665</v>
      </c>
      <c r="B394" s="317" t="s">
        <v>2911</v>
      </c>
      <c r="C394" s="317" t="s">
        <v>2912</v>
      </c>
      <c r="D394" s="338">
        <f>IF(VLOOKUP($A394,'hk2017'!$A:$G,1)=$A394,VLOOKUP($A394,'hk2017'!$A:$G,6),0)</f>
        <v>0</v>
      </c>
      <c r="E394" s="338">
        <f>IF(VLOOKUP($A394,'hk2017'!$A:$G,1)=$A394,VLOOKUP($A394,'hk2017'!$A:$G,7),0)</f>
        <v>0</v>
      </c>
      <c r="F394" s="338">
        <f>IF(VLOOKUP($A394,'hk2017'!$A:$H,1)=$A394,VLOOKUP($A394,'hk2017'!$A:$H,8),0)</f>
        <v>0</v>
      </c>
      <c r="G394" s="339">
        <f t="shared" si="134"/>
        <v>0</v>
      </c>
      <c r="H394" s="338">
        <f>IF(VLOOKUP($A394,'hk2016'!$A:$G,1)=$A394,VLOOKUP($A394,'hk2016'!$A:$G,6),0)</f>
        <v>0</v>
      </c>
      <c r="I394" s="338">
        <f>IF(VLOOKUP($A394,'hk2016'!$A:$G,1)=$A394,VLOOKUP($A394,'hk2016'!$A:$G,7),0)</f>
        <v>0</v>
      </c>
      <c r="J394" s="338">
        <f>IF(VLOOKUP($A394,'hk2016'!$A:$H,1)=$A394,VLOOKUP($A394,'hk2016'!$A:$H,8),0)</f>
        <v>0</v>
      </c>
      <c r="K394" s="340">
        <f t="shared" si="135"/>
        <v>0</v>
      </c>
    </row>
    <row r="395" spans="1:12" outlineLevel="1" x14ac:dyDescent="0.15">
      <c r="A395" s="321" t="str">
        <f t="shared" si="136"/>
        <v>666</v>
      </c>
      <c r="B395" s="317" t="s">
        <v>2913</v>
      </c>
      <c r="C395" s="317" t="s">
        <v>2914</v>
      </c>
      <c r="D395" s="338">
        <f>IF(VLOOKUP($A395,'hk2017'!$A:$G,1)=$A395,VLOOKUP($A395,'hk2017'!$A:$G,6),0)</f>
        <v>0</v>
      </c>
      <c r="E395" s="338">
        <f>IF(VLOOKUP($A395,'hk2017'!$A:$G,1)=$A395,VLOOKUP($A395,'hk2017'!$A:$G,7),0)</f>
        <v>0</v>
      </c>
      <c r="F395" s="338">
        <f>IF(VLOOKUP($A395,'hk2017'!$A:$H,1)=$A395,VLOOKUP($A395,'hk2017'!$A:$H,8),0)</f>
        <v>0</v>
      </c>
      <c r="G395" s="339">
        <f t="shared" si="134"/>
        <v>0</v>
      </c>
      <c r="H395" s="338">
        <f>IF(VLOOKUP($A395,'hk2016'!$A:$G,1)=$A395,VLOOKUP($A395,'hk2016'!$A:$G,6),0)</f>
        <v>0</v>
      </c>
      <c r="I395" s="338">
        <f>IF(VLOOKUP($A395,'hk2016'!$A:$G,1)=$A395,VLOOKUP($A395,'hk2016'!$A:$G,7),0)</f>
        <v>0</v>
      </c>
      <c r="J395" s="338">
        <f>IF(VLOOKUP($A395,'hk2016'!$A:$H,1)=$A395,VLOOKUP($A395,'hk2016'!$A:$H,8),0)</f>
        <v>0</v>
      </c>
      <c r="K395" s="340">
        <f t="shared" si="135"/>
        <v>0</v>
      </c>
    </row>
    <row r="396" spans="1:12" outlineLevel="1" x14ac:dyDescent="0.15">
      <c r="A396" s="321" t="str">
        <f t="shared" si="136"/>
        <v>667</v>
      </c>
      <c r="B396" s="317" t="s">
        <v>2915</v>
      </c>
      <c r="C396" s="317" t="s">
        <v>2916</v>
      </c>
      <c r="D396" s="338">
        <f>IF(VLOOKUP($A396,'hk2017'!$A:$G,1)=$A396,VLOOKUP($A396,'hk2017'!$A:$G,6),0)</f>
        <v>0</v>
      </c>
      <c r="E396" s="338">
        <f>IF(VLOOKUP($A396,'hk2017'!$A:$G,1)=$A396,VLOOKUP($A396,'hk2017'!$A:$G,7),0)</f>
        <v>0</v>
      </c>
      <c r="F396" s="338">
        <f>IF(VLOOKUP($A396,'hk2017'!$A:$H,1)=$A396,VLOOKUP($A396,'hk2017'!$A:$H,8),0)</f>
        <v>0</v>
      </c>
      <c r="G396" s="339">
        <f t="shared" si="134"/>
        <v>0</v>
      </c>
      <c r="H396" s="338">
        <f>IF(VLOOKUP($A396,'hk2016'!$A:$G,1)=$A396,VLOOKUP($A396,'hk2016'!$A:$G,6),0)</f>
        <v>0</v>
      </c>
      <c r="I396" s="338">
        <f>IF(VLOOKUP($A396,'hk2016'!$A:$G,1)=$A396,VLOOKUP($A396,'hk2016'!$A:$G,7),0)</f>
        <v>0</v>
      </c>
      <c r="J396" s="338">
        <f>IF(VLOOKUP($A396,'hk2016'!$A:$H,1)=$A396,VLOOKUP($A396,'hk2016'!$A:$H,8),0)</f>
        <v>0</v>
      </c>
      <c r="K396" s="340">
        <f t="shared" si="135"/>
        <v>0</v>
      </c>
    </row>
    <row r="397" spans="1:12" outlineLevel="1" x14ac:dyDescent="0.15">
      <c r="A397" s="321" t="str">
        <f t="shared" si="136"/>
        <v>668</v>
      </c>
      <c r="B397" s="317" t="s">
        <v>2917</v>
      </c>
      <c r="C397" s="317" t="s">
        <v>2918</v>
      </c>
      <c r="D397" s="338">
        <f>IF(VLOOKUP($A397,'hk2017'!$A:$G,1)=$A397,VLOOKUP($A397,'hk2017'!$A:$G,6),0)</f>
        <v>0</v>
      </c>
      <c r="E397" s="338">
        <f>IF(VLOOKUP($A397,'hk2017'!$A:$G,1)=$A397,VLOOKUP($A397,'hk2017'!$A:$G,7),0)</f>
        <v>0</v>
      </c>
      <c r="F397" s="338">
        <f>IF(VLOOKUP($A397,'hk2017'!$A:$H,1)=$A397,VLOOKUP($A397,'hk2017'!$A:$H,8),0)</f>
        <v>0</v>
      </c>
      <c r="G397" s="339">
        <f t="shared" si="134"/>
        <v>0</v>
      </c>
      <c r="H397" s="338">
        <f>IF(VLOOKUP($A397,'hk2016'!$A:$G,1)=$A397,VLOOKUP($A397,'hk2016'!$A:$G,6),0)</f>
        <v>0</v>
      </c>
      <c r="I397" s="338">
        <f>IF(VLOOKUP($A397,'hk2016'!$A:$G,1)=$A397,VLOOKUP($A397,'hk2016'!$A:$G,7),0)</f>
        <v>0</v>
      </c>
      <c r="J397" s="338">
        <f>IF(VLOOKUP($A397,'hk2016'!$A:$H,1)=$A397,VLOOKUP($A397,'hk2016'!$A:$H,8),0)</f>
        <v>0</v>
      </c>
      <c r="K397" s="340">
        <f t="shared" si="135"/>
        <v>0</v>
      </c>
    </row>
    <row r="398" spans="1:12" ht="11.25" outlineLevel="1" thickBot="1" x14ac:dyDescent="0.2">
      <c r="A398" s="321"/>
      <c r="B398" s="317"/>
      <c r="C398" s="317"/>
      <c r="H398" s="338"/>
      <c r="I398" s="338"/>
      <c r="J398" s="338"/>
      <c r="K398" s="340"/>
    </row>
    <row r="399" spans="1:12" x14ac:dyDescent="0.15">
      <c r="A399" s="373" t="s">
        <v>2089</v>
      </c>
      <c r="B399" s="358"/>
      <c r="C399" s="359" t="s">
        <v>2919</v>
      </c>
      <c r="D399" s="330">
        <f t="shared" ref="D399:K399" si="137">SUM(D400:D401)</f>
        <v>0</v>
      </c>
      <c r="E399" s="330">
        <f t="shared" si="137"/>
        <v>0</v>
      </c>
      <c r="F399" s="330">
        <f t="shared" si="137"/>
        <v>0</v>
      </c>
      <c r="G399" s="331">
        <f t="shared" si="137"/>
        <v>0</v>
      </c>
      <c r="H399" s="330">
        <f t="shared" si="137"/>
        <v>0</v>
      </c>
      <c r="I399" s="330">
        <f t="shared" si="137"/>
        <v>0</v>
      </c>
      <c r="J399" s="330">
        <f t="shared" si="137"/>
        <v>0</v>
      </c>
      <c r="K399" s="332">
        <f t="shared" si="137"/>
        <v>0</v>
      </c>
    </row>
    <row r="400" spans="1:12" outlineLevel="1" x14ac:dyDescent="0.15">
      <c r="A400" s="321" t="str">
        <f>LEFT(B400,3)</f>
        <v>674</v>
      </c>
      <c r="B400" s="317" t="s">
        <v>2920</v>
      </c>
      <c r="C400" s="317" t="s">
        <v>2921</v>
      </c>
      <c r="D400" s="338">
        <f>IF(VLOOKUP($A400,'hk2017'!$A:$G,1)=$A400,VLOOKUP($A400,'hk2017'!$A:$G,6),0)</f>
        <v>0</v>
      </c>
      <c r="E400" s="338">
        <f>IF(VLOOKUP($A400,'hk2017'!$A:$G,1)=$A400,VLOOKUP($A400,'hk2017'!$A:$G,7),0)</f>
        <v>0</v>
      </c>
      <c r="F400" s="338">
        <f>IF(VLOOKUP($A400,'hk2017'!$A:$H,1)=$A400,VLOOKUP($A400,'hk2017'!$A:$H,8),0)</f>
        <v>0</v>
      </c>
      <c r="G400" s="339">
        <f>SUM(D400+E400-F400)</f>
        <v>0</v>
      </c>
      <c r="H400" s="338">
        <f>IF(VLOOKUP($A400,'hk2016'!$A:$G,1)=$A400,VLOOKUP($A400,'hk2016'!$A:$G,6),0)</f>
        <v>0</v>
      </c>
      <c r="I400" s="338">
        <f>IF(VLOOKUP($A400,'hk2016'!$A:$G,1)=$A400,VLOOKUP($A400,'hk2016'!$A:$G,7),0)</f>
        <v>0</v>
      </c>
      <c r="J400" s="338">
        <f>IF(VLOOKUP($A400,'hk2016'!$A:$H,1)=$A400,VLOOKUP($A400,'hk2016'!$A:$H,8),0)</f>
        <v>0</v>
      </c>
      <c r="K400" s="340">
        <f>SUM(H400+I400-J400)</f>
        <v>0</v>
      </c>
    </row>
    <row r="401" spans="1:11" outlineLevel="1" x14ac:dyDescent="0.15">
      <c r="A401" s="321" t="str">
        <f>LEFT(B401,3)</f>
        <v>679</v>
      </c>
      <c r="B401" s="317" t="s">
        <v>2922</v>
      </c>
      <c r="C401" s="317" t="s">
        <v>2923</v>
      </c>
      <c r="D401" s="338">
        <f>IF(VLOOKUP($A401,'hk2017'!$A:$G,1)=$A401,VLOOKUP($A401,'hk2017'!$A:$G,6),0)</f>
        <v>0</v>
      </c>
      <c r="E401" s="338">
        <f>IF(VLOOKUP($A401,'hk2017'!$A:$G,1)=$A401,VLOOKUP($A401,'hk2017'!$A:$G,7),0)</f>
        <v>0</v>
      </c>
      <c r="F401" s="338">
        <f>IF(VLOOKUP($A401,'hk2017'!$A:$H,1)=$A401,VLOOKUP($A401,'hk2017'!$A:$H,8),0)</f>
        <v>0</v>
      </c>
      <c r="G401" s="339">
        <f>SUM(D401+E401-F401)</f>
        <v>0</v>
      </c>
      <c r="H401" s="338">
        <f>IF(VLOOKUP($A401,'hk2016'!$A:$G,1)=$A401,VLOOKUP($A401,'hk2016'!$A:$G,6),0)</f>
        <v>0</v>
      </c>
      <c r="I401" s="338">
        <f>IF(VLOOKUP($A401,'hk2016'!$A:$G,1)=$A401,VLOOKUP($A401,'hk2016'!$A:$G,7),0)</f>
        <v>0</v>
      </c>
      <c r="J401" s="338">
        <f>IF(VLOOKUP($A401,'hk2016'!$A:$H,1)=$A401,VLOOKUP($A401,'hk2016'!$A:$H,8),0)</f>
        <v>0</v>
      </c>
      <c r="K401" s="340">
        <f>SUM(H401+I401-J401)</f>
        <v>0</v>
      </c>
    </row>
    <row r="402" spans="1:11" ht="11.25" outlineLevel="1" thickBot="1" x14ac:dyDescent="0.2">
      <c r="A402" s="321"/>
      <c r="B402" s="317"/>
      <c r="C402" s="317"/>
      <c r="H402" s="338"/>
      <c r="I402" s="338"/>
      <c r="J402" s="338"/>
      <c r="K402" s="340"/>
    </row>
    <row r="403" spans="1:11" x14ac:dyDescent="0.15">
      <c r="A403" s="373" t="s">
        <v>2091</v>
      </c>
      <c r="B403" s="358"/>
      <c r="C403" s="359" t="s">
        <v>2924</v>
      </c>
      <c r="D403" s="330">
        <f t="shared" ref="D403:K403" si="138">SUM(D404:D409)</f>
        <v>0</v>
      </c>
      <c r="E403" s="330">
        <f t="shared" si="138"/>
        <v>0</v>
      </c>
      <c r="F403" s="330">
        <f t="shared" si="138"/>
        <v>0</v>
      </c>
      <c r="G403" s="331">
        <f t="shared" si="138"/>
        <v>0</v>
      </c>
      <c r="H403" s="330">
        <f t="shared" si="138"/>
        <v>0</v>
      </c>
      <c r="I403" s="330">
        <f t="shared" si="138"/>
        <v>0</v>
      </c>
      <c r="J403" s="330">
        <f t="shared" si="138"/>
        <v>0</v>
      </c>
      <c r="K403" s="332">
        <f t="shared" si="138"/>
        <v>0</v>
      </c>
    </row>
    <row r="404" spans="1:11" outlineLevel="1" x14ac:dyDescent="0.15">
      <c r="A404" s="321" t="s">
        <v>1155</v>
      </c>
      <c r="C404" s="334" t="s">
        <v>2924</v>
      </c>
      <c r="D404" s="338">
        <f>IF(VLOOKUP($A404,'hk2017'!$A:$G,1)=$A404,VLOOKUP($A404,'hk2017'!$A:$G,6),0)</f>
        <v>0</v>
      </c>
      <c r="E404" s="338">
        <f>IF(VLOOKUP($A404,'hk2017'!$A:$G,1)=$A404,VLOOKUP($A404,'hk2017'!$A:$G,7),0)</f>
        <v>0</v>
      </c>
      <c r="F404" s="338">
        <f>IF(VLOOKUP($A404,'hk2017'!$A:$H,1)=$A404,VLOOKUP($A404,'hk2017'!$A:$H,8),0)</f>
        <v>0</v>
      </c>
      <c r="G404" s="339">
        <f t="shared" ref="G404:G409" si="139">SUM(D404+E404-F404)</f>
        <v>0</v>
      </c>
      <c r="H404" s="338">
        <f>IF(VLOOKUP($A404,'hk2016'!$A:$G,1)=$A404,VLOOKUP($A404,'hk2016'!$A:$G,6),0)</f>
        <v>0</v>
      </c>
      <c r="I404" s="338">
        <f>IF(VLOOKUP($A404,'hk2016'!$A:$G,1)=$A404,VLOOKUP($A404,'hk2016'!$A:$G,7),0)</f>
        <v>0</v>
      </c>
      <c r="J404" s="338">
        <f>IF(VLOOKUP($A404,'hk2016'!$A:$H,1)=$A404,VLOOKUP($A404,'hk2016'!$A:$H,8),0)</f>
        <v>0</v>
      </c>
      <c r="K404" s="340">
        <f t="shared" ref="K404:K409" si="140">SUM(H404+I404-J404)</f>
        <v>0</v>
      </c>
    </row>
    <row r="405" spans="1:11" outlineLevel="1" x14ac:dyDescent="0.15">
      <c r="A405" s="377" t="str">
        <f>LEFT(B405,3)</f>
        <v>681</v>
      </c>
      <c r="B405" s="317" t="s">
        <v>2925</v>
      </c>
      <c r="C405" s="317" t="s">
        <v>2926</v>
      </c>
      <c r="D405" s="338">
        <f>IF(VLOOKUP($A405,'hk2017'!$A:$G,1)=$A405,VLOOKUP($A405,'hk2017'!$A:$G,6),0)</f>
        <v>0</v>
      </c>
      <c r="E405" s="338">
        <f>IF(VLOOKUP($A405,'hk2017'!$A:$G,1)=$A405,VLOOKUP($A405,'hk2017'!$A:$G,7),0)</f>
        <v>0</v>
      </c>
      <c r="F405" s="338">
        <f>IF(VLOOKUP($A405,'hk2017'!$A:$H,1)=$A405,VLOOKUP($A405,'hk2017'!$A:$H,8),0)</f>
        <v>0</v>
      </c>
      <c r="G405" s="339">
        <f t="shared" si="139"/>
        <v>0</v>
      </c>
      <c r="H405" s="338">
        <f>IF(VLOOKUP($A405,'hk2016'!$A:$G,1)=$A405,VLOOKUP($A405,'hk2016'!$A:$G,6),0)</f>
        <v>0</v>
      </c>
      <c r="I405" s="338">
        <f>IF(VLOOKUP($A405,'hk2016'!$A:$G,1)=$A405,VLOOKUP($A405,'hk2016'!$A:$G,7),0)</f>
        <v>0</v>
      </c>
      <c r="J405" s="338">
        <f>IF(VLOOKUP($A405,'hk2016'!$A:$H,1)=$A405,VLOOKUP($A405,'hk2016'!$A:$H,8),0)</f>
        <v>0</v>
      </c>
      <c r="K405" s="340">
        <f t="shared" si="140"/>
        <v>0</v>
      </c>
    </row>
    <row r="406" spans="1:11" outlineLevel="1" x14ac:dyDescent="0.15">
      <c r="A406" s="377" t="str">
        <f>LEFT(B406,3)</f>
        <v>682</v>
      </c>
      <c r="B406" s="317" t="s">
        <v>2927</v>
      </c>
      <c r="C406" s="317" t="s">
        <v>2928</v>
      </c>
      <c r="D406" s="338">
        <f>IF(VLOOKUP($A406,'hk2017'!$A:$G,1)=$A406,VLOOKUP($A406,'hk2017'!$A:$G,6),0)</f>
        <v>0</v>
      </c>
      <c r="E406" s="338">
        <f>IF(VLOOKUP($A406,'hk2017'!$A:$G,1)=$A406,VLOOKUP($A406,'hk2017'!$A:$G,7),0)</f>
        <v>0</v>
      </c>
      <c r="F406" s="338">
        <f>IF(VLOOKUP($A406,'hk2017'!$A:$H,1)=$A406,VLOOKUP($A406,'hk2017'!$A:$H,8),0)</f>
        <v>0</v>
      </c>
      <c r="G406" s="339">
        <f t="shared" si="139"/>
        <v>0</v>
      </c>
      <c r="H406" s="338">
        <f>IF(VLOOKUP($A406,'hk2016'!$A:$G,1)=$A406,VLOOKUP($A406,'hk2016'!$A:$G,6),0)</f>
        <v>0</v>
      </c>
      <c r="I406" s="338">
        <f>IF(VLOOKUP($A406,'hk2016'!$A:$G,1)=$A406,VLOOKUP($A406,'hk2016'!$A:$G,7),0)</f>
        <v>0</v>
      </c>
      <c r="J406" s="338">
        <f>IF(VLOOKUP($A406,'hk2016'!$A:$H,1)=$A406,VLOOKUP($A406,'hk2016'!$A:$H,8),0)</f>
        <v>0</v>
      </c>
      <c r="K406" s="340">
        <f t="shared" si="140"/>
        <v>0</v>
      </c>
    </row>
    <row r="407" spans="1:11" outlineLevel="1" x14ac:dyDescent="0.15">
      <c r="A407" s="377" t="str">
        <f>LEFT(B407,3)</f>
        <v>684</v>
      </c>
      <c r="B407" s="317" t="s">
        <v>2929</v>
      </c>
      <c r="C407" s="317" t="s">
        <v>2921</v>
      </c>
      <c r="D407" s="338">
        <f>IF(VLOOKUP($A407,'hk2017'!$A:$G,1)=$A407,VLOOKUP($A407,'hk2017'!$A:$G,6),0)</f>
        <v>0</v>
      </c>
      <c r="E407" s="338">
        <f>IF(VLOOKUP($A407,'hk2017'!$A:$G,1)=$A407,VLOOKUP($A407,'hk2017'!$A:$G,7),0)</f>
        <v>0</v>
      </c>
      <c r="F407" s="338">
        <f>IF(VLOOKUP($A407,'hk2017'!$A:$H,1)=$A407,VLOOKUP($A407,'hk2017'!$A:$H,8),0)</f>
        <v>0</v>
      </c>
      <c r="G407" s="339">
        <f t="shared" si="139"/>
        <v>0</v>
      </c>
      <c r="H407" s="338">
        <f>IF(VLOOKUP($A407,'hk2016'!$A:$G,1)=$A407,VLOOKUP($A407,'hk2016'!$A:$G,6),0)</f>
        <v>0</v>
      </c>
      <c r="I407" s="338">
        <f>IF(VLOOKUP($A407,'hk2016'!$A:$G,1)=$A407,VLOOKUP($A407,'hk2016'!$A:$G,7),0)</f>
        <v>0</v>
      </c>
      <c r="J407" s="338">
        <f>IF(VLOOKUP($A407,'hk2016'!$A:$H,1)=$A407,VLOOKUP($A407,'hk2016'!$A:$H,8),0)</f>
        <v>0</v>
      </c>
      <c r="K407" s="340">
        <f t="shared" si="140"/>
        <v>0</v>
      </c>
    </row>
    <row r="408" spans="1:11" outlineLevel="1" x14ac:dyDescent="0.15">
      <c r="A408" s="321" t="str">
        <f>LEFT(B408,3)</f>
        <v>688</v>
      </c>
      <c r="B408" s="317" t="s">
        <v>2930</v>
      </c>
      <c r="C408" s="317" t="s">
        <v>2931</v>
      </c>
      <c r="D408" s="338">
        <f>IF(VLOOKUP($A408,'hk2017'!$A:$G,1)=$A408,VLOOKUP($A408,'hk2017'!$A:$G,6),0)</f>
        <v>0</v>
      </c>
      <c r="E408" s="338">
        <f>IF(VLOOKUP($A408,'hk2017'!$A:$G,1)=$A408,VLOOKUP($A408,'hk2017'!$A:$G,7),0)</f>
        <v>0</v>
      </c>
      <c r="F408" s="338">
        <f>IF(VLOOKUP($A408,'hk2017'!$A:$H,1)=$A408,VLOOKUP($A408,'hk2017'!$A:$H,8),0)</f>
        <v>0</v>
      </c>
      <c r="G408" s="339">
        <f t="shared" si="139"/>
        <v>0</v>
      </c>
      <c r="H408" s="338">
        <f>IF(VLOOKUP($A408,'hk2016'!$A:$G,1)=$A408,VLOOKUP($A408,'hk2016'!$A:$G,6),0)</f>
        <v>0</v>
      </c>
      <c r="I408" s="338">
        <f>IF(VLOOKUP($A408,'hk2016'!$A:$G,1)=$A408,VLOOKUP($A408,'hk2016'!$A:$G,7),0)</f>
        <v>0</v>
      </c>
      <c r="J408" s="338">
        <f>IF(VLOOKUP($A408,'hk2016'!$A:$H,1)=$A408,VLOOKUP($A408,'hk2016'!$A:$H,8),0)</f>
        <v>0</v>
      </c>
      <c r="K408" s="340">
        <f t="shared" si="140"/>
        <v>0</v>
      </c>
    </row>
    <row r="409" spans="1:11" outlineLevel="1" x14ac:dyDescent="0.15">
      <c r="A409" s="321" t="str">
        <f>LEFT(B409,3)</f>
        <v>689</v>
      </c>
      <c r="B409" s="317" t="s">
        <v>2932</v>
      </c>
      <c r="C409" s="317" t="s">
        <v>2923</v>
      </c>
      <c r="D409" s="338">
        <f>IF(VLOOKUP($A409,'hk2017'!$A:$G,1)=$A409,VLOOKUP($A409,'hk2017'!$A:$G,6),0)</f>
        <v>0</v>
      </c>
      <c r="E409" s="338">
        <f>IF(VLOOKUP($A409,'hk2017'!$A:$G,1)=$A409,VLOOKUP($A409,'hk2017'!$A:$G,7),0)</f>
        <v>0</v>
      </c>
      <c r="F409" s="338">
        <f>IF(VLOOKUP($A409,'hk2017'!$A:$H,1)=$A409,VLOOKUP($A409,'hk2017'!$A:$H,8),0)</f>
        <v>0</v>
      </c>
      <c r="G409" s="339">
        <f t="shared" si="139"/>
        <v>0</v>
      </c>
      <c r="H409" s="338">
        <f>IF(VLOOKUP($A409,'hk2016'!$A:$G,1)=$A409,VLOOKUP($A409,'hk2016'!$A:$G,6),0)</f>
        <v>0</v>
      </c>
      <c r="I409" s="338">
        <f>IF(VLOOKUP($A409,'hk2016'!$A:$G,1)=$A409,VLOOKUP($A409,'hk2016'!$A:$G,7),0)</f>
        <v>0</v>
      </c>
      <c r="J409" s="338">
        <f>IF(VLOOKUP($A409,'hk2016'!$A:$H,1)=$A409,VLOOKUP($A409,'hk2016'!$A:$H,8),0)</f>
        <v>0</v>
      </c>
      <c r="K409" s="340">
        <f t="shared" si="140"/>
        <v>0</v>
      </c>
    </row>
    <row r="410" spans="1:11" ht="11.25" outlineLevel="1" thickBot="1" x14ac:dyDescent="0.2">
      <c r="A410" s="321"/>
      <c r="B410" s="317"/>
      <c r="C410" s="317" t="s">
        <v>2933</v>
      </c>
      <c r="H410" s="338"/>
      <c r="I410" s="338"/>
      <c r="J410" s="338"/>
      <c r="K410" s="340"/>
    </row>
    <row r="411" spans="1:11" x14ac:dyDescent="0.15">
      <c r="A411" s="373" t="s">
        <v>2092</v>
      </c>
      <c r="B411" s="358"/>
      <c r="C411" s="359" t="s">
        <v>2934</v>
      </c>
      <c r="D411" s="330">
        <f t="shared" ref="D411:K411" si="141">SUM(D412:D413)</f>
        <v>0</v>
      </c>
      <c r="E411" s="330">
        <f t="shared" si="141"/>
        <v>0</v>
      </c>
      <c r="F411" s="330">
        <f t="shared" si="141"/>
        <v>0</v>
      </c>
      <c r="G411" s="331">
        <f t="shared" si="141"/>
        <v>0</v>
      </c>
      <c r="H411" s="330">
        <f t="shared" si="141"/>
        <v>0</v>
      </c>
      <c r="I411" s="330">
        <f t="shared" si="141"/>
        <v>0</v>
      </c>
      <c r="J411" s="330">
        <f t="shared" si="141"/>
        <v>0</v>
      </c>
      <c r="K411" s="332">
        <f t="shared" si="141"/>
        <v>0</v>
      </c>
    </row>
    <row r="412" spans="1:11" outlineLevel="1" x14ac:dyDescent="0.15">
      <c r="A412" s="321" t="str">
        <f>LEFT(B412,3)</f>
        <v>697</v>
      </c>
      <c r="B412" s="317" t="s">
        <v>2935</v>
      </c>
      <c r="C412" s="317" t="s">
        <v>2936</v>
      </c>
      <c r="D412" s="338">
        <f>IF(VLOOKUP($A412,'hk2017'!$A:$G,1)=$A412,VLOOKUP($A412,'hk2017'!$A:$G,6),0)</f>
        <v>0</v>
      </c>
      <c r="E412" s="338">
        <f>IF(VLOOKUP($A412,'hk2017'!$A:$G,1)=$A412,VLOOKUP($A412,'hk2017'!$A:$G,7),0)</f>
        <v>0</v>
      </c>
      <c r="F412" s="338">
        <f>IF(VLOOKUP($A412,'hk2017'!$A:$H,1)=$A412,VLOOKUP($A412,'hk2017'!$A:$H,8),0)</f>
        <v>0</v>
      </c>
      <c r="G412" s="339">
        <f>SUM(D412+E412-F412)</f>
        <v>0</v>
      </c>
      <c r="H412" s="338">
        <f>IF(VLOOKUP($A412,'hk2016'!$A:$G,1)=$A412,VLOOKUP($A412,'hk2016'!$A:$G,6),0)</f>
        <v>0</v>
      </c>
      <c r="I412" s="338">
        <f>IF(VLOOKUP($A412,'hk2016'!$A:$G,1)=$A412,VLOOKUP($A412,'hk2016'!$A:$G,7),0)</f>
        <v>0</v>
      </c>
      <c r="J412" s="338">
        <f>IF(VLOOKUP($A412,'hk2016'!$A:$H,1)=$A412,VLOOKUP($A412,'hk2016'!$A:$H,8),0)</f>
        <v>0</v>
      </c>
      <c r="K412" s="340">
        <f>SUM(H412+I412-J412)</f>
        <v>0</v>
      </c>
    </row>
    <row r="413" spans="1:11" outlineLevel="1" x14ac:dyDescent="0.15">
      <c r="A413" s="321" t="str">
        <f>LEFT(B413,3)</f>
        <v>698</v>
      </c>
      <c r="B413" s="317" t="s">
        <v>2937</v>
      </c>
      <c r="C413" s="317" t="s">
        <v>2938</v>
      </c>
      <c r="D413" s="338">
        <f>IF(VLOOKUP($A413,'hk2017'!$A:$G,1)=$A413,VLOOKUP($A413,'hk2017'!$A:$G,6),0)</f>
        <v>0</v>
      </c>
      <c r="E413" s="338">
        <f>IF(VLOOKUP($A413,'hk2017'!$A:$G,1)=$A413,VLOOKUP($A413,'hk2017'!$A:$G,7),0)</f>
        <v>0</v>
      </c>
      <c r="F413" s="338">
        <f>IF(VLOOKUP($A413,'hk2017'!$A:$H,1)=$A413,VLOOKUP($A413,'hk2017'!$A:$H,8),0)</f>
        <v>0</v>
      </c>
      <c r="G413" s="339">
        <f>SUM(D413+E413-F413)</f>
        <v>0</v>
      </c>
      <c r="H413" s="338">
        <f>IF(VLOOKUP($A413,'hk2016'!$A:$G,1)=$A413,VLOOKUP($A413,'hk2016'!$A:$G,6),0)</f>
        <v>0</v>
      </c>
      <c r="I413" s="338">
        <f>IF(VLOOKUP($A413,'hk2016'!$A:$G,1)=$A413,VLOOKUP($A413,'hk2016'!$A:$G,7),0)</f>
        <v>0</v>
      </c>
      <c r="J413" s="338">
        <f>IF(VLOOKUP($A413,'hk2016'!$A:$H,1)=$A413,VLOOKUP($A413,'hk2016'!$A:$H,8),0)</f>
        <v>0</v>
      </c>
      <c r="K413" s="340">
        <f>SUM(H413+I413-J413)</f>
        <v>0</v>
      </c>
    </row>
    <row r="414" spans="1:11" ht="11.25" outlineLevel="1" thickBot="1" x14ac:dyDescent="0.2">
      <c r="A414" s="321"/>
      <c r="B414" s="317"/>
      <c r="C414" s="317"/>
      <c r="H414" s="338"/>
      <c r="I414" s="338"/>
      <c r="J414" s="338"/>
      <c r="K414" s="340"/>
    </row>
    <row r="415" spans="1:11" ht="12" thickBot="1" x14ac:dyDescent="0.25">
      <c r="A415" s="322" t="s">
        <v>2939</v>
      </c>
      <c r="B415" s="317"/>
      <c r="C415" s="323" t="s">
        <v>2940</v>
      </c>
      <c r="D415" s="354"/>
      <c r="E415" s="354"/>
      <c r="F415" s="354"/>
      <c r="G415" s="355"/>
      <c r="H415" s="354"/>
      <c r="I415" s="354"/>
      <c r="J415" s="354"/>
      <c r="K415" s="356"/>
    </row>
    <row r="416" spans="1:11" x14ac:dyDescent="0.15">
      <c r="A416" s="373" t="s">
        <v>1238</v>
      </c>
      <c r="B416" s="358"/>
      <c r="C416" s="359" t="s">
        <v>2941</v>
      </c>
      <c r="D416" s="330">
        <f t="shared" ref="D416:K416" si="142">SUM(D417:D418)</f>
        <v>0</v>
      </c>
      <c r="E416" s="330">
        <f t="shared" si="142"/>
        <v>0</v>
      </c>
      <c r="F416" s="330">
        <f t="shared" si="142"/>
        <v>0</v>
      </c>
      <c r="G416" s="331">
        <f t="shared" si="142"/>
        <v>0</v>
      </c>
      <c r="H416" s="330">
        <f t="shared" si="142"/>
        <v>0</v>
      </c>
      <c r="I416" s="330">
        <f t="shared" si="142"/>
        <v>0</v>
      </c>
      <c r="J416" s="330">
        <f t="shared" si="142"/>
        <v>0</v>
      </c>
      <c r="K416" s="332">
        <f t="shared" si="142"/>
        <v>0</v>
      </c>
    </row>
    <row r="417" spans="1:18" outlineLevel="1" x14ac:dyDescent="0.15">
      <c r="A417" s="321" t="str">
        <f>LEFT(B417,3)</f>
        <v>701</v>
      </c>
      <c r="B417" s="317" t="s">
        <v>2942</v>
      </c>
      <c r="C417" s="317" t="s">
        <v>2943</v>
      </c>
      <c r="D417" s="338">
        <f>IF(VLOOKUP($A417,'hk2017'!$A:$G,1)=$A417,VLOOKUP($A417,'hk2017'!$A:$G,5),0)</f>
        <v>0</v>
      </c>
      <c r="E417" s="338">
        <f>IF(VLOOKUP($A417,'hk2017'!$A:$G,1)=$A417,VLOOKUP($A417,'hk2017'!$A:$G,6),0)</f>
        <v>0</v>
      </c>
      <c r="F417" s="338">
        <f>IF(VLOOKUP($A417,'hk2017'!$A:$H,1)=$A417,VLOOKUP($A417,'hk2017'!$A:$H,7),0)</f>
        <v>0</v>
      </c>
      <c r="G417" s="339">
        <f>SUM(D417+E417-F417)</f>
        <v>0</v>
      </c>
      <c r="H417" s="338">
        <f>IF(VLOOKUP($A417,'hk2016'!$A:$G,1)=$A417,VLOOKUP($A417,'hk2016'!$A:$G,5),0)</f>
        <v>0</v>
      </c>
      <c r="I417" s="338">
        <f>IF(VLOOKUP($A417,'hk2016'!$A:$G,1)=$A417,VLOOKUP($A417,'hk2016'!$A:$G,6),0)</f>
        <v>0</v>
      </c>
      <c r="J417" s="338">
        <f>IF(VLOOKUP($A417,'hk2016'!$A:$H,1)=$A417,VLOOKUP($A417,'hk2016'!$A:$H,7),0)</f>
        <v>0</v>
      </c>
      <c r="K417" s="340">
        <f>SUM(H417+I417-J417)</f>
        <v>0</v>
      </c>
    </row>
    <row r="418" spans="1:18" outlineLevel="1" x14ac:dyDescent="0.15">
      <c r="A418" s="321" t="str">
        <f>LEFT(B418,3)</f>
        <v>702</v>
      </c>
      <c r="B418" s="317" t="s">
        <v>2944</v>
      </c>
      <c r="C418" s="317" t="s">
        <v>2945</v>
      </c>
      <c r="D418" s="338">
        <f>IF(VLOOKUP($A418,'hk2017'!$A:$G,1)=$A418,VLOOKUP($A418,'hk2017'!$A:$G,5),0)</f>
        <v>0</v>
      </c>
      <c r="E418" s="338">
        <f>IF(VLOOKUP($A418,'hk2017'!$A:$G,1)=$A418,VLOOKUP($A418,'hk2017'!$A:$G,6),0)</f>
        <v>0</v>
      </c>
      <c r="F418" s="338">
        <f>IF(VLOOKUP($A418,'hk2017'!$A:$H,1)=$A418,VLOOKUP($A418,'hk2017'!$A:$H,7),0)</f>
        <v>0</v>
      </c>
      <c r="G418" s="339">
        <f>SUM(D418+E418-F418)</f>
        <v>0</v>
      </c>
      <c r="H418" s="338">
        <f>IF(VLOOKUP($A418,'hk2016'!$A:$G,1)=$A418,VLOOKUP($A418,'hk2016'!$A:$G,5),0)</f>
        <v>0</v>
      </c>
      <c r="I418" s="338">
        <f>IF(VLOOKUP($A418,'hk2016'!$A:$G,1)=$A418,VLOOKUP($A418,'hk2016'!$A:$G,6),0)</f>
        <v>0</v>
      </c>
      <c r="J418" s="338">
        <f>IF(VLOOKUP($A418,'hk2016'!$A:$H,1)=$A418,VLOOKUP($A418,'hk2016'!$A:$H,7),0)</f>
        <v>0</v>
      </c>
      <c r="K418" s="340">
        <f>SUM(H418+I418-J418)</f>
        <v>0</v>
      </c>
    </row>
    <row r="419" spans="1:18" ht="11.25" outlineLevel="1" thickBot="1" x14ac:dyDescent="0.2">
      <c r="A419" s="321"/>
      <c r="B419" s="317"/>
      <c r="C419" s="317"/>
      <c r="H419" s="338"/>
      <c r="I419" s="338"/>
      <c r="J419" s="338"/>
      <c r="K419" s="340"/>
      <c r="L419" s="375"/>
      <c r="M419" s="314"/>
      <c r="O419" s="317"/>
      <c r="P419" s="375"/>
      <c r="Q419" s="375"/>
      <c r="R419" s="375"/>
    </row>
    <row r="420" spans="1:18" ht="13.5" customHeight="1" x14ac:dyDescent="0.15">
      <c r="A420" s="373" t="s">
        <v>2093</v>
      </c>
      <c r="B420" s="358"/>
      <c r="C420" s="359" t="s">
        <v>2946</v>
      </c>
      <c r="D420" s="330">
        <f t="shared" ref="D420:K420" si="143">SUM(D421)</f>
        <v>0</v>
      </c>
      <c r="E420" s="330">
        <f t="shared" si="143"/>
        <v>0</v>
      </c>
      <c r="F420" s="330">
        <f t="shared" si="143"/>
        <v>0</v>
      </c>
      <c r="G420" s="331">
        <f t="shared" si="143"/>
        <v>0</v>
      </c>
      <c r="H420" s="330">
        <f t="shared" si="143"/>
        <v>0</v>
      </c>
      <c r="I420" s="330">
        <f t="shared" si="143"/>
        <v>0</v>
      </c>
      <c r="J420" s="330">
        <f t="shared" si="143"/>
        <v>0</v>
      </c>
      <c r="K420" s="332">
        <f t="shared" si="143"/>
        <v>0</v>
      </c>
    </row>
    <row r="421" spans="1:18" outlineLevel="1" x14ac:dyDescent="0.15">
      <c r="A421" s="321" t="str">
        <f>LEFT(B421,3)</f>
        <v>710</v>
      </c>
      <c r="B421" s="317" t="s">
        <v>2947</v>
      </c>
      <c r="C421" s="317" t="s">
        <v>2948</v>
      </c>
      <c r="D421" s="338">
        <f>IF(VLOOKUP($A421,'hk2017'!$A:$G,1)=$A421,VLOOKUP($A421,'hk2017'!$A:$G,5),0)</f>
        <v>0</v>
      </c>
      <c r="E421" s="338">
        <f>IF(VLOOKUP($A421,'hk2017'!$A:$G,1)=$A421,VLOOKUP($A421,'hk2017'!$A:$G,6),0)</f>
        <v>0</v>
      </c>
      <c r="F421" s="338">
        <f>IF(VLOOKUP($A421,'hk2017'!$A:$H,1)=$A421,VLOOKUP($A421,'hk2017'!$A:$H,7),0)</f>
        <v>0</v>
      </c>
      <c r="G421" s="339">
        <f>SUM(D421+E421-F421)</f>
        <v>0</v>
      </c>
      <c r="H421" s="338">
        <f>IF(VLOOKUP($A421,'hk2016'!$A:$G,1)=$A421,VLOOKUP($A421,'hk2016'!$A:$G,5),0)</f>
        <v>0</v>
      </c>
      <c r="I421" s="338">
        <f>IF(VLOOKUP($A421,'hk2016'!$A:$G,1)=$A421,VLOOKUP($A421,'hk2016'!$A:$G,6),0)</f>
        <v>0</v>
      </c>
      <c r="J421" s="338">
        <f>IF(VLOOKUP($A421,'hk2016'!$A:$H,1)=$A421,VLOOKUP($A421,'hk2016'!$A:$H,7),0)</f>
        <v>0</v>
      </c>
      <c r="K421" s="340">
        <f>SUM(H421+I421-J421)</f>
        <v>0</v>
      </c>
    </row>
    <row r="422" spans="1:18" ht="11.25" outlineLevel="1" thickBot="1" x14ac:dyDescent="0.2">
      <c r="H422" s="338"/>
      <c r="I422" s="338"/>
      <c r="J422" s="338"/>
      <c r="K422" s="340"/>
    </row>
    <row r="423" spans="1:18" ht="11.25" x14ac:dyDescent="0.2">
      <c r="A423" s="322"/>
      <c r="B423" s="317"/>
      <c r="C423" s="323" t="s">
        <v>2949</v>
      </c>
      <c r="D423" s="354"/>
      <c r="E423" s="354"/>
      <c r="F423" s="354"/>
      <c r="G423" s="355"/>
      <c r="H423" s="354"/>
      <c r="I423" s="354"/>
      <c r="J423" s="354"/>
      <c r="K423" s="356"/>
    </row>
    <row r="424" spans="1:18" ht="11.25" thickBot="1" x14ac:dyDescent="0.2">
      <c r="H424" s="338"/>
      <c r="I424" s="338"/>
      <c r="J424" s="338"/>
      <c r="K424" s="340"/>
    </row>
    <row r="425" spans="1:18" ht="11.25" x14ac:dyDescent="0.2">
      <c r="A425" s="322"/>
      <c r="B425" s="317"/>
      <c r="C425" s="323" t="s">
        <v>2950</v>
      </c>
      <c r="D425" s="354"/>
      <c r="E425" s="354"/>
      <c r="F425" s="354"/>
      <c r="G425" s="355"/>
      <c r="H425" s="354"/>
      <c r="I425" s="354"/>
      <c r="J425" s="354"/>
      <c r="K425" s="356"/>
    </row>
  </sheetData>
  <sheetProtection algorithmName="SHA-512" hashValue="zT3dvmtJ/H1gHejjj0na2+740cHeUHunL369OXJw9g/L0uJlN2WK/Zz0qqwh5XZk5uREfjiO7r8PctDqkSrNHg==" saltValue="UB7M5jEDp76c+4Xd+szVkw==" spinCount="100000" sheet="1" formatColumns="0" formatRows="0" insertColumns="0" insertRows="0" insertHyperlinks="0" deleteColumns="0" deleteRows="0" sort="0" autoFilter="0"/>
  <dataConsolidate/>
  <mergeCells count="3">
    <mergeCell ref="C1:K1"/>
    <mergeCell ref="D3:G3"/>
    <mergeCell ref="H3:K3"/>
  </mergeCells>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B661"/>
  <sheetViews>
    <sheetView workbookViewId="0"/>
  </sheetViews>
  <sheetFormatPr defaultRowHeight="12.75" x14ac:dyDescent="0.2"/>
  <cols>
    <col min="1" max="1" width="9.140625" style="379"/>
    <col min="2" max="2" width="36.85546875" style="3" customWidth="1"/>
    <col min="3" max="16384" width="9.140625" style="3"/>
  </cols>
  <sheetData>
    <row r="1" spans="1:2" ht="12.6" customHeight="1" x14ac:dyDescent="0.2">
      <c r="A1" s="379" t="s">
        <v>2951</v>
      </c>
      <c r="B1" s="3" t="s">
        <v>2952</v>
      </c>
    </row>
    <row r="2" spans="1:2" x14ac:dyDescent="0.2">
      <c r="A2" s="379" t="s">
        <v>2953</v>
      </c>
      <c r="B2" s="3" t="s">
        <v>2954</v>
      </c>
    </row>
    <row r="3" spans="1:2" x14ac:dyDescent="0.2">
      <c r="A3" s="379" t="s">
        <v>2955</v>
      </c>
      <c r="B3" s="3" t="s">
        <v>2956</v>
      </c>
    </row>
    <row r="4" spans="1:2" x14ac:dyDescent="0.2">
      <c r="A4" s="379" t="s">
        <v>2957</v>
      </c>
      <c r="B4" s="3" t="s">
        <v>2958</v>
      </c>
    </row>
    <row r="5" spans="1:2" x14ac:dyDescent="0.2">
      <c r="A5" s="379" t="s">
        <v>2959</v>
      </c>
      <c r="B5" s="3" t="s">
        <v>2960</v>
      </c>
    </row>
    <row r="6" spans="1:2" x14ac:dyDescent="0.2">
      <c r="A6" s="379" t="s">
        <v>2961</v>
      </c>
      <c r="B6" s="3" t="s">
        <v>2962</v>
      </c>
    </row>
    <row r="7" spans="1:2" x14ac:dyDescent="0.2">
      <c r="A7" s="379" t="s">
        <v>2963</v>
      </c>
      <c r="B7" s="3" t="s">
        <v>2964</v>
      </c>
    </row>
    <row r="8" spans="1:2" x14ac:dyDescent="0.2">
      <c r="A8" s="379" t="s">
        <v>2965</v>
      </c>
      <c r="B8" s="3" t="s">
        <v>2966</v>
      </c>
    </row>
    <row r="9" spans="1:2" x14ac:dyDescent="0.2">
      <c r="A9" s="379" t="s">
        <v>2967</v>
      </c>
      <c r="B9" s="3" t="s">
        <v>2968</v>
      </c>
    </row>
    <row r="10" spans="1:2" x14ac:dyDescent="0.2">
      <c r="A10" s="379" t="s">
        <v>2969</v>
      </c>
      <c r="B10" s="3" t="s">
        <v>2970</v>
      </c>
    </row>
    <row r="11" spans="1:2" x14ac:dyDescent="0.2">
      <c r="A11" s="379" t="s">
        <v>2971</v>
      </c>
      <c r="B11" s="3" t="s">
        <v>2972</v>
      </c>
    </row>
    <row r="12" spans="1:2" x14ac:dyDescent="0.2">
      <c r="A12" s="379" t="s">
        <v>2973</v>
      </c>
      <c r="B12" s="3" t="s">
        <v>2974</v>
      </c>
    </row>
    <row r="13" spans="1:2" x14ac:dyDescent="0.2">
      <c r="A13" s="379" t="s">
        <v>2975</v>
      </c>
      <c r="B13" s="3" t="s">
        <v>2976</v>
      </c>
    </row>
    <row r="14" spans="1:2" x14ac:dyDescent="0.2">
      <c r="A14" s="379" t="s">
        <v>2977</v>
      </c>
      <c r="B14" s="3" t="s">
        <v>2978</v>
      </c>
    </row>
    <row r="15" spans="1:2" x14ac:dyDescent="0.2">
      <c r="A15" s="379" t="s">
        <v>2979</v>
      </c>
      <c r="B15" s="3" t="s">
        <v>2980</v>
      </c>
    </row>
    <row r="16" spans="1:2" x14ac:dyDescent="0.2">
      <c r="A16" s="379" t="s">
        <v>2981</v>
      </c>
      <c r="B16" s="3" t="s">
        <v>2982</v>
      </c>
    </row>
    <row r="17" spans="1:2" x14ac:dyDescent="0.2">
      <c r="A17" s="379" t="s">
        <v>2983</v>
      </c>
      <c r="B17" s="3" t="s">
        <v>2984</v>
      </c>
    </row>
    <row r="18" spans="1:2" x14ac:dyDescent="0.2">
      <c r="A18" s="379" t="s">
        <v>2985</v>
      </c>
      <c r="B18" s="3" t="s">
        <v>2986</v>
      </c>
    </row>
    <row r="19" spans="1:2" x14ac:dyDescent="0.2">
      <c r="A19" s="379" t="s">
        <v>2987</v>
      </c>
      <c r="B19" s="3" t="s">
        <v>2988</v>
      </c>
    </row>
    <row r="20" spans="1:2" x14ac:dyDescent="0.2">
      <c r="A20" s="379" t="s">
        <v>2989</v>
      </c>
      <c r="B20" s="3" t="s">
        <v>2990</v>
      </c>
    </row>
    <row r="21" spans="1:2" x14ac:dyDescent="0.2">
      <c r="A21" s="379" t="s">
        <v>2991</v>
      </c>
      <c r="B21" s="3" t="s">
        <v>2992</v>
      </c>
    </row>
    <row r="22" spans="1:2" x14ac:dyDescent="0.2">
      <c r="A22" s="379" t="s">
        <v>2993</v>
      </c>
      <c r="B22" s="3" t="s">
        <v>2994</v>
      </c>
    </row>
    <row r="23" spans="1:2" x14ac:dyDescent="0.2">
      <c r="A23" s="379" t="s">
        <v>2995</v>
      </c>
      <c r="B23" s="3" t="s">
        <v>2996</v>
      </c>
    </row>
    <row r="24" spans="1:2" x14ac:dyDescent="0.2">
      <c r="A24" s="379" t="s">
        <v>2997</v>
      </c>
      <c r="B24" s="3" t="s">
        <v>2998</v>
      </c>
    </row>
    <row r="25" spans="1:2" x14ac:dyDescent="0.2">
      <c r="A25" s="379" t="s">
        <v>2999</v>
      </c>
      <c r="B25" s="3" t="s">
        <v>3000</v>
      </c>
    </row>
    <row r="26" spans="1:2" x14ac:dyDescent="0.2">
      <c r="A26" s="379" t="s">
        <v>3001</v>
      </c>
      <c r="B26" s="3" t="s">
        <v>3002</v>
      </c>
    </row>
    <row r="27" spans="1:2" x14ac:dyDescent="0.2">
      <c r="A27" s="379" t="s">
        <v>3003</v>
      </c>
      <c r="B27" s="3" t="s">
        <v>3004</v>
      </c>
    </row>
    <row r="28" spans="1:2" x14ac:dyDescent="0.2">
      <c r="A28" s="379" t="s">
        <v>3005</v>
      </c>
      <c r="B28" s="3" t="s">
        <v>3006</v>
      </c>
    </row>
    <row r="29" spans="1:2" x14ac:dyDescent="0.2">
      <c r="A29" s="379" t="s">
        <v>3007</v>
      </c>
      <c r="B29" s="3" t="s">
        <v>3008</v>
      </c>
    </row>
    <row r="30" spans="1:2" x14ac:dyDescent="0.2">
      <c r="A30" s="379" t="s">
        <v>3009</v>
      </c>
      <c r="B30" s="3" t="s">
        <v>3010</v>
      </c>
    </row>
    <row r="31" spans="1:2" x14ac:dyDescent="0.2">
      <c r="A31" s="379" t="s">
        <v>3011</v>
      </c>
      <c r="B31" s="3" t="s">
        <v>3012</v>
      </c>
    </row>
    <row r="32" spans="1:2" x14ac:dyDescent="0.2">
      <c r="A32" s="379" t="s">
        <v>3013</v>
      </c>
      <c r="B32" s="3" t="s">
        <v>3014</v>
      </c>
    </row>
    <row r="33" spans="1:2" x14ac:dyDescent="0.2">
      <c r="A33" s="379" t="s">
        <v>3015</v>
      </c>
      <c r="B33" s="3" t="s">
        <v>3016</v>
      </c>
    </row>
    <row r="34" spans="1:2" x14ac:dyDescent="0.2">
      <c r="A34" s="379" t="s">
        <v>3017</v>
      </c>
      <c r="B34" s="3" t="s">
        <v>3018</v>
      </c>
    </row>
    <row r="35" spans="1:2" x14ac:dyDescent="0.2">
      <c r="A35" s="379" t="s">
        <v>3019</v>
      </c>
      <c r="B35" s="3" t="s">
        <v>3020</v>
      </c>
    </row>
    <row r="36" spans="1:2" x14ac:dyDescent="0.2">
      <c r="A36" s="379" t="s">
        <v>3021</v>
      </c>
      <c r="B36" s="3" t="s">
        <v>3022</v>
      </c>
    </row>
    <row r="37" spans="1:2" x14ac:dyDescent="0.2">
      <c r="A37" s="379" t="s">
        <v>3023</v>
      </c>
      <c r="B37" s="3" t="s">
        <v>3024</v>
      </c>
    </row>
    <row r="38" spans="1:2" x14ac:dyDescent="0.2">
      <c r="A38" s="379" t="s">
        <v>3025</v>
      </c>
      <c r="B38" s="3" t="s">
        <v>3026</v>
      </c>
    </row>
    <row r="39" spans="1:2" x14ac:dyDescent="0.2">
      <c r="A39" s="379" t="s">
        <v>3027</v>
      </c>
      <c r="B39" s="3" t="s">
        <v>3028</v>
      </c>
    </row>
    <row r="40" spans="1:2" x14ac:dyDescent="0.2">
      <c r="A40" s="379" t="s">
        <v>3029</v>
      </c>
      <c r="B40" s="3" t="s">
        <v>3030</v>
      </c>
    </row>
    <row r="41" spans="1:2" x14ac:dyDescent="0.2">
      <c r="A41" s="379" t="s">
        <v>3031</v>
      </c>
      <c r="B41" s="3" t="s">
        <v>3032</v>
      </c>
    </row>
    <row r="42" spans="1:2" x14ac:dyDescent="0.2">
      <c r="A42" s="379" t="s">
        <v>3033</v>
      </c>
      <c r="B42" s="3" t="s">
        <v>3034</v>
      </c>
    </row>
    <row r="43" spans="1:2" x14ac:dyDescent="0.2">
      <c r="A43" s="379" t="s">
        <v>3035</v>
      </c>
      <c r="B43" s="3" t="s">
        <v>3036</v>
      </c>
    </row>
    <row r="44" spans="1:2" x14ac:dyDescent="0.2">
      <c r="A44" s="379" t="s">
        <v>3037</v>
      </c>
      <c r="B44" s="3" t="s">
        <v>3038</v>
      </c>
    </row>
    <row r="45" spans="1:2" x14ac:dyDescent="0.2">
      <c r="A45" s="379" t="s">
        <v>3039</v>
      </c>
      <c r="B45" s="3" t="s">
        <v>3040</v>
      </c>
    </row>
    <row r="46" spans="1:2" x14ac:dyDescent="0.2">
      <c r="A46" s="379" t="s">
        <v>3041</v>
      </c>
      <c r="B46" s="3" t="s">
        <v>3042</v>
      </c>
    </row>
    <row r="47" spans="1:2" x14ac:dyDescent="0.2">
      <c r="A47" s="379" t="s">
        <v>3043</v>
      </c>
      <c r="B47" s="3" t="s">
        <v>3044</v>
      </c>
    </row>
    <row r="48" spans="1:2" x14ac:dyDescent="0.2">
      <c r="A48" s="379" t="s">
        <v>3045</v>
      </c>
      <c r="B48" s="3" t="s">
        <v>3046</v>
      </c>
    </row>
    <row r="49" spans="1:2" x14ac:dyDescent="0.2">
      <c r="A49" s="379" t="s">
        <v>3047</v>
      </c>
      <c r="B49" s="3" t="s">
        <v>3048</v>
      </c>
    </row>
    <row r="50" spans="1:2" x14ac:dyDescent="0.2">
      <c r="A50" s="379" t="s">
        <v>3049</v>
      </c>
      <c r="B50" s="3" t="s">
        <v>3050</v>
      </c>
    </row>
    <row r="51" spans="1:2" x14ac:dyDescent="0.2">
      <c r="A51" s="379" t="s">
        <v>3051</v>
      </c>
      <c r="B51" s="3" t="s">
        <v>3052</v>
      </c>
    </row>
    <row r="52" spans="1:2" x14ac:dyDescent="0.2">
      <c r="A52" s="379" t="s">
        <v>3053</v>
      </c>
      <c r="B52" s="3" t="s">
        <v>3054</v>
      </c>
    </row>
    <row r="53" spans="1:2" x14ac:dyDescent="0.2">
      <c r="A53" s="379" t="s">
        <v>3055</v>
      </c>
      <c r="B53" s="3" t="s">
        <v>3056</v>
      </c>
    </row>
    <row r="54" spans="1:2" x14ac:dyDescent="0.2">
      <c r="A54" s="379" t="s">
        <v>3057</v>
      </c>
      <c r="B54" s="3" t="s">
        <v>3058</v>
      </c>
    </row>
    <row r="55" spans="1:2" x14ac:dyDescent="0.2">
      <c r="A55" s="379" t="s">
        <v>3059</v>
      </c>
      <c r="B55" s="3" t="s">
        <v>3060</v>
      </c>
    </row>
    <row r="56" spans="1:2" x14ac:dyDescent="0.2">
      <c r="A56" s="379" t="s">
        <v>3061</v>
      </c>
      <c r="B56" s="3" t="s">
        <v>3062</v>
      </c>
    </row>
    <row r="57" spans="1:2" x14ac:dyDescent="0.2">
      <c r="A57" s="379" t="s">
        <v>3063</v>
      </c>
      <c r="B57" s="3" t="s">
        <v>3064</v>
      </c>
    </row>
    <row r="58" spans="1:2" x14ac:dyDescent="0.2">
      <c r="A58" s="379" t="s">
        <v>3065</v>
      </c>
      <c r="B58" s="3" t="s">
        <v>3066</v>
      </c>
    </row>
    <row r="59" spans="1:2" x14ac:dyDescent="0.2">
      <c r="A59" s="379" t="s">
        <v>3067</v>
      </c>
      <c r="B59" s="3" t="s">
        <v>3068</v>
      </c>
    </row>
    <row r="60" spans="1:2" x14ac:dyDescent="0.2">
      <c r="A60" s="379" t="s">
        <v>3069</v>
      </c>
      <c r="B60" s="3" t="s">
        <v>3070</v>
      </c>
    </row>
    <row r="61" spans="1:2" x14ac:dyDescent="0.2">
      <c r="A61" s="379" t="s">
        <v>3071</v>
      </c>
      <c r="B61" s="3" t="s">
        <v>3072</v>
      </c>
    </row>
    <row r="62" spans="1:2" x14ac:dyDescent="0.2">
      <c r="A62" s="379" t="s">
        <v>3073</v>
      </c>
      <c r="B62" s="3" t="s">
        <v>3074</v>
      </c>
    </row>
    <row r="63" spans="1:2" x14ac:dyDescent="0.2">
      <c r="A63" s="379" t="s">
        <v>3075</v>
      </c>
      <c r="B63" s="3" t="s">
        <v>3076</v>
      </c>
    </row>
    <row r="64" spans="1:2" x14ac:dyDescent="0.2">
      <c r="A64" s="379" t="s">
        <v>3077</v>
      </c>
      <c r="B64" s="3" t="s">
        <v>3078</v>
      </c>
    </row>
    <row r="65" spans="1:2" x14ac:dyDescent="0.2">
      <c r="A65" s="379" t="s">
        <v>3079</v>
      </c>
      <c r="B65" s="3" t="s">
        <v>3080</v>
      </c>
    </row>
    <row r="66" spans="1:2" x14ac:dyDescent="0.2">
      <c r="A66" s="379" t="s">
        <v>3081</v>
      </c>
      <c r="B66" s="3" t="s">
        <v>3082</v>
      </c>
    </row>
    <row r="67" spans="1:2" x14ac:dyDescent="0.2">
      <c r="A67" s="379" t="s">
        <v>3083</v>
      </c>
      <c r="B67" s="3" t="s">
        <v>3084</v>
      </c>
    </row>
    <row r="68" spans="1:2" x14ac:dyDescent="0.2">
      <c r="A68" s="379" t="s">
        <v>3085</v>
      </c>
      <c r="B68" s="3" t="s">
        <v>3086</v>
      </c>
    </row>
    <row r="69" spans="1:2" x14ac:dyDescent="0.2">
      <c r="A69" s="379" t="s">
        <v>3087</v>
      </c>
      <c r="B69" s="3" t="s">
        <v>3088</v>
      </c>
    </row>
    <row r="70" spans="1:2" x14ac:dyDescent="0.2">
      <c r="A70" s="379" t="s">
        <v>3089</v>
      </c>
      <c r="B70" s="3" t="s">
        <v>3090</v>
      </c>
    </row>
    <row r="71" spans="1:2" x14ac:dyDescent="0.2">
      <c r="A71" s="379" t="s">
        <v>3091</v>
      </c>
      <c r="B71" s="3" t="s">
        <v>3092</v>
      </c>
    </row>
    <row r="72" spans="1:2" x14ac:dyDescent="0.2">
      <c r="A72" s="379" t="s">
        <v>3093</v>
      </c>
      <c r="B72" s="3" t="s">
        <v>3094</v>
      </c>
    </row>
    <row r="73" spans="1:2" x14ac:dyDescent="0.2">
      <c r="A73" s="379" t="s">
        <v>3095</v>
      </c>
      <c r="B73" s="3" t="s">
        <v>3096</v>
      </c>
    </row>
    <row r="74" spans="1:2" x14ac:dyDescent="0.2">
      <c r="A74" s="379" t="s">
        <v>3097</v>
      </c>
      <c r="B74" s="3" t="s">
        <v>3098</v>
      </c>
    </row>
    <row r="75" spans="1:2" x14ac:dyDescent="0.2">
      <c r="A75" s="379" t="s">
        <v>3099</v>
      </c>
      <c r="B75" s="3" t="s">
        <v>3100</v>
      </c>
    </row>
    <row r="76" spans="1:2" x14ac:dyDescent="0.2">
      <c r="A76" s="379" t="s">
        <v>3101</v>
      </c>
      <c r="B76" s="3" t="s">
        <v>3102</v>
      </c>
    </row>
    <row r="77" spans="1:2" x14ac:dyDescent="0.2">
      <c r="A77" s="379" t="s">
        <v>3103</v>
      </c>
      <c r="B77" s="3" t="s">
        <v>3104</v>
      </c>
    </row>
    <row r="78" spans="1:2" x14ac:dyDescent="0.2">
      <c r="A78" s="379" t="s">
        <v>3105</v>
      </c>
      <c r="B78" s="3" t="s">
        <v>3106</v>
      </c>
    </row>
    <row r="79" spans="1:2" x14ac:dyDescent="0.2">
      <c r="A79" s="379" t="s">
        <v>3107</v>
      </c>
      <c r="B79" s="3" t="s">
        <v>3108</v>
      </c>
    </row>
    <row r="80" spans="1:2" x14ac:dyDescent="0.2">
      <c r="A80" s="379" t="s">
        <v>3109</v>
      </c>
      <c r="B80" s="3" t="s">
        <v>3110</v>
      </c>
    </row>
    <row r="81" spans="1:2" x14ac:dyDescent="0.2">
      <c r="A81" s="379" t="s">
        <v>3111</v>
      </c>
      <c r="B81" s="3" t="s">
        <v>3112</v>
      </c>
    </row>
    <row r="82" spans="1:2" x14ac:dyDescent="0.2">
      <c r="A82" s="379" t="s">
        <v>3113</v>
      </c>
      <c r="B82" s="3" t="s">
        <v>3114</v>
      </c>
    </row>
    <row r="83" spans="1:2" x14ac:dyDescent="0.2">
      <c r="A83" s="379" t="s">
        <v>3115</v>
      </c>
      <c r="B83" s="3" t="s">
        <v>3116</v>
      </c>
    </row>
    <row r="84" spans="1:2" x14ac:dyDescent="0.2">
      <c r="A84" s="379" t="s">
        <v>3117</v>
      </c>
      <c r="B84" s="3" t="s">
        <v>3118</v>
      </c>
    </row>
    <row r="85" spans="1:2" x14ac:dyDescent="0.2">
      <c r="A85" s="379" t="s">
        <v>3119</v>
      </c>
      <c r="B85" s="3" t="s">
        <v>3120</v>
      </c>
    </row>
    <row r="86" spans="1:2" x14ac:dyDescent="0.2">
      <c r="A86" s="379" t="s">
        <v>3121</v>
      </c>
      <c r="B86" s="3" t="s">
        <v>3122</v>
      </c>
    </row>
    <row r="87" spans="1:2" x14ac:dyDescent="0.2">
      <c r="A87" s="379" t="s">
        <v>3123</v>
      </c>
      <c r="B87" s="3" t="s">
        <v>3124</v>
      </c>
    </row>
    <row r="88" spans="1:2" x14ac:dyDescent="0.2">
      <c r="A88" s="379" t="s">
        <v>3125</v>
      </c>
      <c r="B88" s="3" t="s">
        <v>3126</v>
      </c>
    </row>
    <row r="89" spans="1:2" x14ac:dyDescent="0.2">
      <c r="A89" s="379" t="s">
        <v>3127</v>
      </c>
      <c r="B89" s="3" t="s">
        <v>3128</v>
      </c>
    </row>
    <row r="90" spans="1:2" x14ac:dyDescent="0.2">
      <c r="A90" s="379" t="s">
        <v>3129</v>
      </c>
      <c r="B90" s="3" t="s">
        <v>3130</v>
      </c>
    </row>
    <row r="91" spans="1:2" x14ac:dyDescent="0.2">
      <c r="A91" s="379" t="s">
        <v>3131</v>
      </c>
      <c r="B91" s="3" t="s">
        <v>3132</v>
      </c>
    </row>
    <row r="92" spans="1:2" x14ac:dyDescent="0.2">
      <c r="A92" s="379" t="s">
        <v>3133</v>
      </c>
      <c r="B92" s="3" t="s">
        <v>3134</v>
      </c>
    </row>
    <row r="93" spans="1:2" x14ac:dyDescent="0.2">
      <c r="A93" s="379" t="s">
        <v>3135</v>
      </c>
      <c r="B93" s="3" t="s">
        <v>3136</v>
      </c>
    </row>
    <row r="94" spans="1:2" x14ac:dyDescent="0.2">
      <c r="A94" s="379" t="s">
        <v>3137</v>
      </c>
      <c r="B94" s="3" t="s">
        <v>3138</v>
      </c>
    </row>
    <row r="95" spans="1:2" x14ac:dyDescent="0.2">
      <c r="A95" s="379" t="s">
        <v>3139</v>
      </c>
      <c r="B95" s="3" t="s">
        <v>3140</v>
      </c>
    </row>
    <row r="96" spans="1:2" x14ac:dyDescent="0.2">
      <c r="A96" s="379" t="s">
        <v>3141</v>
      </c>
      <c r="B96" s="3" t="s">
        <v>3142</v>
      </c>
    </row>
    <row r="97" spans="1:2" x14ac:dyDescent="0.2">
      <c r="A97" s="379" t="s">
        <v>3143</v>
      </c>
      <c r="B97" s="3" t="s">
        <v>3144</v>
      </c>
    </row>
    <row r="98" spans="1:2" x14ac:dyDescent="0.2">
      <c r="A98" s="379" t="s">
        <v>3145</v>
      </c>
      <c r="B98" s="3" t="s">
        <v>3146</v>
      </c>
    </row>
    <row r="99" spans="1:2" x14ac:dyDescent="0.2">
      <c r="A99" s="379" t="s">
        <v>3147</v>
      </c>
      <c r="B99" s="3" t="s">
        <v>3148</v>
      </c>
    </row>
    <row r="100" spans="1:2" x14ac:dyDescent="0.2">
      <c r="A100" s="379" t="s">
        <v>3149</v>
      </c>
      <c r="B100" s="3" t="s">
        <v>3150</v>
      </c>
    </row>
    <row r="101" spans="1:2" x14ac:dyDescent="0.2">
      <c r="A101" s="379" t="s">
        <v>3151</v>
      </c>
      <c r="B101" s="3" t="s">
        <v>3152</v>
      </c>
    </row>
    <row r="102" spans="1:2" x14ac:dyDescent="0.2">
      <c r="A102" s="379" t="s">
        <v>3153</v>
      </c>
      <c r="B102" s="3" t="s">
        <v>3154</v>
      </c>
    </row>
    <row r="103" spans="1:2" x14ac:dyDescent="0.2">
      <c r="A103" s="379" t="s">
        <v>3155</v>
      </c>
      <c r="B103" s="3" t="s">
        <v>3156</v>
      </c>
    </row>
    <row r="104" spans="1:2" x14ac:dyDescent="0.2">
      <c r="A104" s="379" t="s">
        <v>3157</v>
      </c>
      <c r="B104" s="3" t="s">
        <v>3158</v>
      </c>
    </row>
    <row r="105" spans="1:2" x14ac:dyDescent="0.2">
      <c r="A105" s="379" t="s">
        <v>3159</v>
      </c>
      <c r="B105" s="3" t="s">
        <v>3160</v>
      </c>
    </row>
    <row r="106" spans="1:2" x14ac:dyDescent="0.2">
      <c r="A106" s="379" t="s">
        <v>3161</v>
      </c>
      <c r="B106" s="3" t="s">
        <v>3162</v>
      </c>
    </row>
    <row r="107" spans="1:2" x14ac:dyDescent="0.2">
      <c r="A107" s="379" t="s">
        <v>3163</v>
      </c>
      <c r="B107" s="3" t="s">
        <v>3164</v>
      </c>
    </row>
    <row r="108" spans="1:2" x14ac:dyDescent="0.2">
      <c r="A108" s="379" t="s">
        <v>3165</v>
      </c>
      <c r="B108" s="3" t="s">
        <v>3166</v>
      </c>
    </row>
    <row r="109" spans="1:2" x14ac:dyDescent="0.2">
      <c r="A109" s="379" t="s">
        <v>3167</v>
      </c>
      <c r="B109" s="3" t="s">
        <v>3168</v>
      </c>
    </row>
    <row r="110" spans="1:2" x14ac:dyDescent="0.2">
      <c r="A110" s="379" t="s">
        <v>3169</v>
      </c>
      <c r="B110" s="3" t="s">
        <v>3170</v>
      </c>
    </row>
    <row r="111" spans="1:2" x14ac:dyDescent="0.2">
      <c r="A111" s="379" t="s">
        <v>3171</v>
      </c>
      <c r="B111" s="3" t="s">
        <v>3172</v>
      </c>
    </row>
    <row r="112" spans="1:2" x14ac:dyDescent="0.2">
      <c r="A112" s="379" t="s">
        <v>3173</v>
      </c>
      <c r="B112" s="3" t="s">
        <v>3174</v>
      </c>
    </row>
    <row r="113" spans="1:2" x14ac:dyDescent="0.2">
      <c r="A113" s="379" t="s">
        <v>3175</v>
      </c>
      <c r="B113" s="3" t="s">
        <v>3176</v>
      </c>
    </row>
    <row r="114" spans="1:2" x14ac:dyDescent="0.2">
      <c r="A114" s="379" t="s">
        <v>3177</v>
      </c>
      <c r="B114" s="3" t="s">
        <v>3178</v>
      </c>
    </row>
    <row r="115" spans="1:2" x14ac:dyDescent="0.2">
      <c r="A115" s="379" t="s">
        <v>3179</v>
      </c>
      <c r="B115" s="3" t="s">
        <v>3180</v>
      </c>
    </row>
    <row r="116" spans="1:2" x14ac:dyDescent="0.2">
      <c r="A116" s="379" t="s">
        <v>3181</v>
      </c>
      <c r="B116" s="3" t="s">
        <v>3182</v>
      </c>
    </row>
    <row r="117" spans="1:2" x14ac:dyDescent="0.2">
      <c r="A117" s="379" t="s">
        <v>3183</v>
      </c>
      <c r="B117" s="3" t="s">
        <v>3184</v>
      </c>
    </row>
    <row r="118" spans="1:2" x14ac:dyDescent="0.2">
      <c r="A118" s="379" t="s">
        <v>3185</v>
      </c>
      <c r="B118" s="3" t="s">
        <v>3186</v>
      </c>
    </row>
    <row r="119" spans="1:2" x14ac:dyDescent="0.2">
      <c r="A119" s="379" t="s">
        <v>3187</v>
      </c>
      <c r="B119" s="3" t="s">
        <v>3188</v>
      </c>
    </row>
    <row r="120" spans="1:2" x14ac:dyDescent="0.2">
      <c r="A120" s="379" t="s">
        <v>3189</v>
      </c>
      <c r="B120" s="3" t="s">
        <v>3190</v>
      </c>
    </row>
    <row r="121" spans="1:2" x14ac:dyDescent="0.2">
      <c r="A121" s="379" t="s">
        <v>3191</v>
      </c>
      <c r="B121" s="3" t="s">
        <v>3192</v>
      </c>
    </row>
    <row r="122" spans="1:2" x14ac:dyDescent="0.2">
      <c r="A122" s="379" t="s">
        <v>3193</v>
      </c>
      <c r="B122" s="3" t="s">
        <v>3194</v>
      </c>
    </row>
    <row r="123" spans="1:2" x14ac:dyDescent="0.2">
      <c r="A123" s="379" t="s">
        <v>3195</v>
      </c>
      <c r="B123" s="3" t="s">
        <v>3196</v>
      </c>
    </row>
    <row r="124" spans="1:2" x14ac:dyDescent="0.2">
      <c r="A124" s="379" t="s">
        <v>3197</v>
      </c>
      <c r="B124" s="3" t="s">
        <v>3198</v>
      </c>
    </row>
    <row r="125" spans="1:2" x14ac:dyDescent="0.2">
      <c r="A125" s="379" t="s">
        <v>3199</v>
      </c>
      <c r="B125" s="3" t="s">
        <v>3200</v>
      </c>
    </row>
    <row r="126" spans="1:2" x14ac:dyDescent="0.2">
      <c r="A126" s="379" t="s">
        <v>3201</v>
      </c>
      <c r="B126" s="3" t="s">
        <v>3202</v>
      </c>
    </row>
    <row r="127" spans="1:2" x14ac:dyDescent="0.2">
      <c r="A127" s="379" t="s">
        <v>3203</v>
      </c>
      <c r="B127" s="3" t="s">
        <v>3204</v>
      </c>
    </row>
    <row r="128" spans="1:2" x14ac:dyDescent="0.2">
      <c r="A128" s="379" t="s">
        <v>3205</v>
      </c>
      <c r="B128" s="3" t="s">
        <v>3206</v>
      </c>
    </row>
    <row r="129" spans="1:2" x14ac:dyDescent="0.2">
      <c r="A129" s="379" t="s">
        <v>3207</v>
      </c>
      <c r="B129" s="3" t="s">
        <v>3208</v>
      </c>
    </row>
    <row r="130" spans="1:2" x14ac:dyDescent="0.2">
      <c r="A130" s="379" t="s">
        <v>3209</v>
      </c>
      <c r="B130" s="3" t="s">
        <v>3210</v>
      </c>
    </row>
    <row r="131" spans="1:2" x14ac:dyDescent="0.2">
      <c r="A131" s="379" t="s">
        <v>3211</v>
      </c>
      <c r="B131" s="3" t="s">
        <v>3212</v>
      </c>
    </row>
    <row r="132" spans="1:2" x14ac:dyDescent="0.2">
      <c r="A132" s="379" t="s">
        <v>3213</v>
      </c>
      <c r="B132" s="3" t="s">
        <v>3214</v>
      </c>
    </row>
    <row r="133" spans="1:2" x14ac:dyDescent="0.2">
      <c r="A133" s="379" t="s">
        <v>3215</v>
      </c>
      <c r="B133" s="3" t="s">
        <v>3216</v>
      </c>
    </row>
    <row r="134" spans="1:2" x14ac:dyDescent="0.2">
      <c r="A134" s="379" t="s">
        <v>3217</v>
      </c>
      <c r="B134" s="3" t="s">
        <v>3218</v>
      </c>
    </row>
    <row r="135" spans="1:2" x14ac:dyDescent="0.2">
      <c r="A135" s="379" t="s">
        <v>3219</v>
      </c>
      <c r="B135" s="3" t="s">
        <v>3220</v>
      </c>
    </row>
    <row r="136" spans="1:2" x14ac:dyDescent="0.2">
      <c r="A136" s="379" t="s">
        <v>3221</v>
      </c>
      <c r="B136" s="3" t="s">
        <v>3222</v>
      </c>
    </row>
    <row r="137" spans="1:2" x14ac:dyDescent="0.2">
      <c r="A137" s="379" t="s">
        <v>3223</v>
      </c>
      <c r="B137" s="3" t="s">
        <v>3224</v>
      </c>
    </row>
    <row r="138" spans="1:2" x14ac:dyDescent="0.2">
      <c r="A138" s="379" t="s">
        <v>3225</v>
      </c>
      <c r="B138" s="3" t="s">
        <v>3226</v>
      </c>
    </row>
    <row r="139" spans="1:2" x14ac:dyDescent="0.2">
      <c r="A139" s="379" t="s">
        <v>3227</v>
      </c>
      <c r="B139" s="3" t="s">
        <v>3228</v>
      </c>
    </row>
    <row r="140" spans="1:2" x14ac:dyDescent="0.2">
      <c r="A140" s="379" t="s">
        <v>3229</v>
      </c>
      <c r="B140" s="3" t="s">
        <v>3230</v>
      </c>
    </row>
    <row r="141" spans="1:2" x14ac:dyDescent="0.2">
      <c r="A141" s="379" t="s">
        <v>3231</v>
      </c>
      <c r="B141" s="3" t="s">
        <v>3232</v>
      </c>
    </row>
    <row r="142" spans="1:2" x14ac:dyDescent="0.2">
      <c r="A142" s="379" t="s">
        <v>3233</v>
      </c>
      <c r="B142" s="3" t="s">
        <v>3234</v>
      </c>
    </row>
    <row r="143" spans="1:2" x14ac:dyDescent="0.2">
      <c r="A143" s="379" t="s">
        <v>3235</v>
      </c>
      <c r="B143" s="3" t="s">
        <v>3236</v>
      </c>
    </row>
    <row r="144" spans="1:2" x14ac:dyDescent="0.2">
      <c r="A144" s="379" t="s">
        <v>3237</v>
      </c>
      <c r="B144" s="3" t="s">
        <v>3238</v>
      </c>
    </row>
    <row r="145" spans="1:2" x14ac:dyDescent="0.2">
      <c r="A145" s="379" t="s">
        <v>3239</v>
      </c>
      <c r="B145" s="3" t="s">
        <v>3240</v>
      </c>
    </row>
    <row r="146" spans="1:2" x14ac:dyDescent="0.2">
      <c r="A146" s="379" t="s">
        <v>3241</v>
      </c>
      <c r="B146" s="3" t="s">
        <v>3242</v>
      </c>
    </row>
    <row r="147" spans="1:2" x14ac:dyDescent="0.2">
      <c r="A147" s="379" t="s">
        <v>3243</v>
      </c>
      <c r="B147" s="3" t="s">
        <v>3244</v>
      </c>
    </row>
    <row r="148" spans="1:2" x14ac:dyDescent="0.2">
      <c r="A148" s="379" t="s">
        <v>3245</v>
      </c>
      <c r="B148" s="3" t="s">
        <v>3246</v>
      </c>
    </row>
    <row r="149" spans="1:2" x14ac:dyDescent="0.2">
      <c r="A149" s="379" t="s">
        <v>3247</v>
      </c>
      <c r="B149" s="3" t="s">
        <v>3248</v>
      </c>
    </row>
    <row r="150" spans="1:2" x14ac:dyDescent="0.2">
      <c r="A150" s="379" t="s">
        <v>3249</v>
      </c>
      <c r="B150" s="3" t="s">
        <v>3250</v>
      </c>
    </row>
    <row r="151" spans="1:2" x14ac:dyDescent="0.2">
      <c r="A151" s="379" t="s">
        <v>3251</v>
      </c>
      <c r="B151" s="3" t="s">
        <v>3252</v>
      </c>
    </row>
    <row r="152" spans="1:2" x14ac:dyDescent="0.2">
      <c r="A152" s="379" t="s">
        <v>3253</v>
      </c>
      <c r="B152" s="3" t="s">
        <v>3254</v>
      </c>
    </row>
    <row r="153" spans="1:2" x14ac:dyDescent="0.2">
      <c r="A153" s="379" t="s">
        <v>3255</v>
      </c>
      <c r="B153" s="3" t="s">
        <v>3256</v>
      </c>
    </row>
    <row r="154" spans="1:2" x14ac:dyDescent="0.2">
      <c r="A154" s="379" t="s">
        <v>3257</v>
      </c>
      <c r="B154" s="3" t="s">
        <v>3258</v>
      </c>
    </row>
    <row r="155" spans="1:2" x14ac:dyDescent="0.2">
      <c r="A155" s="379" t="s">
        <v>3259</v>
      </c>
      <c r="B155" s="3" t="s">
        <v>3260</v>
      </c>
    </row>
    <row r="156" spans="1:2" x14ac:dyDescent="0.2">
      <c r="A156" s="379" t="s">
        <v>3261</v>
      </c>
      <c r="B156" s="3" t="s">
        <v>3262</v>
      </c>
    </row>
    <row r="157" spans="1:2" x14ac:dyDescent="0.2">
      <c r="A157" s="379" t="s">
        <v>3263</v>
      </c>
      <c r="B157" s="3" t="s">
        <v>3264</v>
      </c>
    </row>
    <row r="158" spans="1:2" x14ac:dyDescent="0.2">
      <c r="A158" s="379" t="s">
        <v>3265</v>
      </c>
      <c r="B158" s="3" t="s">
        <v>3266</v>
      </c>
    </row>
    <row r="159" spans="1:2" x14ac:dyDescent="0.2">
      <c r="A159" s="379" t="s">
        <v>3267</v>
      </c>
      <c r="B159" s="3" t="s">
        <v>3268</v>
      </c>
    </row>
    <row r="160" spans="1:2" x14ac:dyDescent="0.2">
      <c r="A160" s="379" t="s">
        <v>3269</v>
      </c>
      <c r="B160" s="3" t="s">
        <v>3270</v>
      </c>
    </row>
    <row r="161" spans="1:2" x14ac:dyDescent="0.2">
      <c r="A161" s="379" t="s">
        <v>3271</v>
      </c>
      <c r="B161" s="3" t="s">
        <v>3272</v>
      </c>
    </row>
    <row r="162" spans="1:2" x14ac:dyDescent="0.2">
      <c r="A162" s="379" t="s">
        <v>3273</v>
      </c>
      <c r="B162" s="3" t="s">
        <v>3274</v>
      </c>
    </row>
    <row r="163" spans="1:2" x14ac:dyDescent="0.2">
      <c r="A163" s="379" t="s">
        <v>3275</v>
      </c>
      <c r="B163" s="3" t="s">
        <v>3276</v>
      </c>
    </row>
    <row r="164" spans="1:2" x14ac:dyDescent="0.2">
      <c r="A164" s="379" t="s">
        <v>3277</v>
      </c>
      <c r="B164" s="3" t="s">
        <v>3278</v>
      </c>
    </row>
    <row r="165" spans="1:2" x14ac:dyDescent="0.2">
      <c r="A165" s="379" t="s">
        <v>3279</v>
      </c>
      <c r="B165" s="3" t="s">
        <v>3280</v>
      </c>
    </row>
    <row r="166" spans="1:2" x14ac:dyDescent="0.2">
      <c r="A166" s="379" t="s">
        <v>3281</v>
      </c>
      <c r="B166" s="3" t="s">
        <v>3282</v>
      </c>
    </row>
    <row r="167" spans="1:2" x14ac:dyDescent="0.2">
      <c r="A167" s="379" t="s">
        <v>3283</v>
      </c>
      <c r="B167" s="3" t="s">
        <v>3284</v>
      </c>
    </row>
    <row r="168" spans="1:2" x14ac:dyDescent="0.2">
      <c r="A168" s="379" t="s">
        <v>3285</v>
      </c>
      <c r="B168" s="3" t="s">
        <v>3286</v>
      </c>
    </row>
    <row r="169" spans="1:2" x14ac:dyDescent="0.2">
      <c r="A169" s="379" t="s">
        <v>3287</v>
      </c>
      <c r="B169" s="3" t="s">
        <v>3288</v>
      </c>
    </row>
    <row r="170" spans="1:2" x14ac:dyDescent="0.2">
      <c r="A170" s="379" t="s">
        <v>3289</v>
      </c>
      <c r="B170" s="3" t="s">
        <v>3290</v>
      </c>
    </row>
    <row r="171" spans="1:2" x14ac:dyDescent="0.2">
      <c r="A171" s="379" t="s">
        <v>3291</v>
      </c>
      <c r="B171" s="3" t="s">
        <v>3292</v>
      </c>
    </row>
    <row r="172" spans="1:2" x14ac:dyDescent="0.2">
      <c r="A172" s="379" t="s">
        <v>3293</v>
      </c>
      <c r="B172" s="3" t="s">
        <v>3294</v>
      </c>
    </row>
    <row r="173" spans="1:2" x14ac:dyDescent="0.2">
      <c r="A173" s="379" t="s">
        <v>3295</v>
      </c>
      <c r="B173" s="3" t="s">
        <v>3296</v>
      </c>
    </row>
    <row r="174" spans="1:2" x14ac:dyDescent="0.2">
      <c r="A174" s="379" t="s">
        <v>3297</v>
      </c>
      <c r="B174" s="3" t="s">
        <v>3298</v>
      </c>
    </row>
    <row r="175" spans="1:2" x14ac:dyDescent="0.2">
      <c r="A175" s="379" t="s">
        <v>3299</v>
      </c>
      <c r="B175" s="3" t="s">
        <v>3300</v>
      </c>
    </row>
    <row r="176" spans="1:2" x14ac:dyDescent="0.2">
      <c r="A176" s="379" t="s">
        <v>3301</v>
      </c>
      <c r="B176" s="3" t="s">
        <v>3302</v>
      </c>
    </row>
    <row r="177" spans="1:2" x14ac:dyDescent="0.2">
      <c r="A177" s="379" t="s">
        <v>3303</v>
      </c>
      <c r="B177" s="3" t="s">
        <v>3304</v>
      </c>
    </row>
    <row r="178" spans="1:2" x14ac:dyDescent="0.2">
      <c r="A178" s="379" t="s">
        <v>3305</v>
      </c>
      <c r="B178" s="3" t="s">
        <v>3306</v>
      </c>
    </row>
    <row r="179" spans="1:2" x14ac:dyDescent="0.2">
      <c r="A179" s="379" t="s">
        <v>3307</v>
      </c>
      <c r="B179" s="3" t="s">
        <v>3308</v>
      </c>
    </row>
    <row r="180" spans="1:2" x14ac:dyDescent="0.2">
      <c r="A180" s="379" t="s">
        <v>3309</v>
      </c>
      <c r="B180" s="3" t="s">
        <v>3310</v>
      </c>
    </row>
    <row r="181" spans="1:2" x14ac:dyDescent="0.2">
      <c r="A181" s="379" t="s">
        <v>3311</v>
      </c>
      <c r="B181" s="3" t="s">
        <v>3312</v>
      </c>
    </row>
    <row r="182" spans="1:2" x14ac:dyDescent="0.2">
      <c r="A182" s="379" t="s">
        <v>3313</v>
      </c>
      <c r="B182" s="3" t="s">
        <v>3314</v>
      </c>
    </row>
    <row r="183" spans="1:2" x14ac:dyDescent="0.2">
      <c r="A183" s="379" t="s">
        <v>3315</v>
      </c>
      <c r="B183" s="3" t="s">
        <v>3316</v>
      </c>
    </row>
    <row r="184" spans="1:2" x14ac:dyDescent="0.2">
      <c r="A184" s="379" t="s">
        <v>3317</v>
      </c>
      <c r="B184" s="3" t="s">
        <v>3318</v>
      </c>
    </row>
    <row r="185" spans="1:2" x14ac:dyDescent="0.2">
      <c r="A185" s="379" t="s">
        <v>3319</v>
      </c>
      <c r="B185" s="3" t="s">
        <v>3320</v>
      </c>
    </row>
    <row r="186" spans="1:2" x14ac:dyDescent="0.2">
      <c r="A186" s="379" t="s">
        <v>3321</v>
      </c>
      <c r="B186" s="3" t="s">
        <v>3322</v>
      </c>
    </row>
    <row r="187" spans="1:2" x14ac:dyDescent="0.2">
      <c r="A187" s="379" t="s">
        <v>3323</v>
      </c>
      <c r="B187" s="3" t="s">
        <v>3324</v>
      </c>
    </row>
    <row r="188" spans="1:2" x14ac:dyDescent="0.2">
      <c r="A188" s="379" t="s">
        <v>3325</v>
      </c>
      <c r="B188" s="3" t="s">
        <v>3326</v>
      </c>
    </row>
    <row r="189" spans="1:2" x14ac:dyDescent="0.2">
      <c r="A189" s="379" t="s">
        <v>3327</v>
      </c>
      <c r="B189" s="3" t="s">
        <v>3328</v>
      </c>
    </row>
    <row r="190" spans="1:2" x14ac:dyDescent="0.2">
      <c r="A190" s="379" t="s">
        <v>3329</v>
      </c>
      <c r="B190" s="3" t="s">
        <v>3330</v>
      </c>
    </row>
    <row r="191" spans="1:2" x14ac:dyDescent="0.2">
      <c r="A191" s="379" t="s">
        <v>3331</v>
      </c>
      <c r="B191" s="3" t="s">
        <v>3332</v>
      </c>
    </row>
    <row r="192" spans="1:2" x14ac:dyDescent="0.2">
      <c r="A192" s="379" t="s">
        <v>3333</v>
      </c>
      <c r="B192" s="3" t="s">
        <v>3334</v>
      </c>
    </row>
    <row r="193" spans="1:2" x14ac:dyDescent="0.2">
      <c r="A193" s="379" t="s">
        <v>3335</v>
      </c>
      <c r="B193" s="3" t="s">
        <v>3336</v>
      </c>
    </row>
    <row r="194" spans="1:2" x14ac:dyDescent="0.2">
      <c r="A194" s="379" t="s">
        <v>3337</v>
      </c>
      <c r="B194" s="3" t="s">
        <v>3338</v>
      </c>
    </row>
    <row r="195" spans="1:2" x14ac:dyDescent="0.2">
      <c r="A195" s="379" t="s">
        <v>3339</v>
      </c>
      <c r="B195" s="3" t="s">
        <v>3340</v>
      </c>
    </row>
    <row r="196" spans="1:2" x14ac:dyDescent="0.2">
      <c r="A196" s="379" t="s">
        <v>3341</v>
      </c>
      <c r="B196" s="3" t="s">
        <v>3342</v>
      </c>
    </row>
    <row r="197" spans="1:2" x14ac:dyDescent="0.2">
      <c r="A197" s="379" t="s">
        <v>3343</v>
      </c>
      <c r="B197" s="3" t="s">
        <v>3344</v>
      </c>
    </row>
    <row r="198" spans="1:2" x14ac:dyDescent="0.2">
      <c r="A198" s="379" t="s">
        <v>3345</v>
      </c>
      <c r="B198" s="3" t="s">
        <v>3346</v>
      </c>
    </row>
    <row r="199" spans="1:2" x14ac:dyDescent="0.2">
      <c r="A199" s="379" t="s">
        <v>3347</v>
      </c>
      <c r="B199" s="3" t="s">
        <v>3348</v>
      </c>
    </row>
    <row r="200" spans="1:2" x14ac:dyDescent="0.2">
      <c r="A200" s="379" t="s">
        <v>3349</v>
      </c>
      <c r="B200" s="3" t="s">
        <v>3350</v>
      </c>
    </row>
    <row r="201" spans="1:2" x14ac:dyDescent="0.2">
      <c r="A201" s="379" t="s">
        <v>3351</v>
      </c>
      <c r="B201" s="3" t="s">
        <v>3352</v>
      </c>
    </row>
    <row r="202" spans="1:2" x14ac:dyDescent="0.2">
      <c r="A202" s="379" t="s">
        <v>3353</v>
      </c>
      <c r="B202" s="3" t="s">
        <v>3354</v>
      </c>
    </row>
    <row r="203" spans="1:2" x14ac:dyDescent="0.2">
      <c r="A203" s="379" t="s">
        <v>3355</v>
      </c>
      <c r="B203" s="3" t="s">
        <v>3356</v>
      </c>
    </row>
    <row r="204" spans="1:2" x14ac:dyDescent="0.2">
      <c r="A204" s="379" t="s">
        <v>3357</v>
      </c>
      <c r="B204" s="3" t="s">
        <v>3358</v>
      </c>
    </row>
    <row r="205" spans="1:2" x14ac:dyDescent="0.2">
      <c r="A205" s="379" t="s">
        <v>3359</v>
      </c>
      <c r="B205" s="3" t="s">
        <v>3360</v>
      </c>
    </row>
    <row r="206" spans="1:2" x14ac:dyDescent="0.2">
      <c r="A206" s="379" t="s">
        <v>3361</v>
      </c>
      <c r="B206" s="3" t="s">
        <v>3362</v>
      </c>
    </row>
    <row r="207" spans="1:2" x14ac:dyDescent="0.2">
      <c r="A207" s="379" t="s">
        <v>3363</v>
      </c>
      <c r="B207" s="3" t="s">
        <v>3364</v>
      </c>
    </row>
    <row r="208" spans="1:2" x14ac:dyDescent="0.2">
      <c r="A208" s="379" t="s">
        <v>3365</v>
      </c>
      <c r="B208" s="3" t="s">
        <v>3366</v>
      </c>
    </row>
    <row r="209" spans="1:2" x14ac:dyDescent="0.2">
      <c r="A209" s="379" t="s">
        <v>3367</v>
      </c>
      <c r="B209" s="3" t="s">
        <v>3368</v>
      </c>
    </row>
    <row r="210" spans="1:2" x14ac:dyDescent="0.2">
      <c r="A210" s="379" t="s">
        <v>3369</v>
      </c>
      <c r="B210" s="3" t="s">
        <v>3370</v>
      </c>
    </row>
    <row r="211" spans="1:2" x14ac:dyDescent="0.2">
      <c r="A211" s="379" t="s">
        <v>3371</v>
      </c>
      <c r="B211" s="3" t="s">
        <v>3372</v>
      </c>
    </row>
    <row r="212" spans="1:2" x14ac:dyDescent="0.2">
      <c r="A212" s="379" t="s">
        <v>3373</v>
      </c>
      <c r="B212" s="3" t="s">
        <v>3374</v>
      </c>
    </row>
    <row r="213" spans="1:2" x14ac:dyDescent="0.2">
      <c r="A213" s="379" t="s">
        <v>3375</v>
      </c>
      <c r="B213" s="3" t="s">
        <v>3376</v>
      </c>
    </row>
    <row r="214" spans="1:2" x14ac:dyDescent="0.2">
      <c r="A214" s="379" t="s">
        <v>3377</v>
      </c>
      <c r="B214" s="3" t="s">
        <v>3378</v>
      </c>
    </row>
    <row r="215" spans="1:2" x14ac:dyDescent="0.2">
      <c r="A215" s="379" t="s">
        <v>3379</v>
      </c>
      <c r="B215" s="3" t="s">
        <v>3380</v>
      </c>
    </row>
    <row r="216" spans="1:2" x14ac:dyDescent="0.2">
      <c r="A216" s="379" t="s">
        <v>3381</v>
      </c>
      <c r="B216" s="3" t="s">
        <v>3382</v>
      </c>
    </row>
    <row r="217" spans="1:2" x14ac:dyDescent="0.2">
      <c r="A217" s="379" t="s">
        <v>3383</v>
      </c>
      <c r="B217" s="3" t="s">
        <v>3384</v>
      </c>
    </row>
    <row r="218" spans="1:2" x14ac:dyDescent="0.2">
      <c r="A218" s="379" t="s">
        <v>3385</v>
      </c>
      <c r="B218" s="3" t="s">
        <v>3386</v>
      </c>
    </row>
    <row r="219" spans="1:2" x14ac:dyDescent="0.2">
      <c r="A219" s="379" t="s">
        <v>3387</v>
      </c>
      <c r="B219" s="3" t="s">
        <v>3388</v>
      </c>
    </row>
    <row r="220" spans="1:2" x14ac:dyDescent="0.2">
      <c r="A220" s="379" t="s">
        <v>3389</v>
      </c>
      <c r="B220" s="3" t="s">
        <v>3390</v>
      </c>
    </row>
    <row r="221" spans="1:2" x14ac:dyDescent="0.2">
      <c r="A221" s="379" t="s">
        <v>3391</v>
      </c>
      <c r="B221" s="3" t="s">
        <v>3392</v>
      </c>
    </row>
    <row r="222" spans="1:2" x14ac:dyDescent="0.2">
      <c r="A222" s="379" t="s">
        <v>3393</v>
      </c>
      <c r="B222" s="3" t="s">
        <v>3394</v>
      </c>
    </row>
    <row r="223" spans="1:2" x14ac:dyDescent="0.2">
      <c r="A223" s="379" t="s">
        <v>3395</v>
      </c>
      <c r="B223" s="3" t="s">
        <v>3396</v>
      </c>
    </row>
    <row r="224" spans="1:2" x14ac:dyDescent="0.2">
      <c r="A224" s="379" t="s">
        <v>3397</v>
      </c>
      <c r="B224" s="3" t="s">
        <v>3398</v>
      </c>
    </row>
    <row r="225" spans="1:2" x14ac:dyDescent="0.2">
      <c r="A225" s="379" t="s">
        <v>3399</v>
      </c>
      <c r="B225" s="3" t="s">
        <v>3400</v>
      </c>
    </row>
    <row r="226" spans="1:2" x14ac:dyDescent="0.2">
      <c r="A226" s="379" t="s">
        <v>3401</v>
      </c>
      <c r="B226" s="3" t="s">
        <v>3402</v>
      </c>
    </row>
    <row r="227" spans="1:2" x14ac:dyDescent="0.2">
      <c r="A227" s="379" t="s">
        <v>3403</v>
      </c>
      <c r="B227" s="3" t="s">
        <v>3404</v>
      </c>
    </row>
    <row r="228" spans="1:2" x14ac:dyDescent="0.2">
      <c r="A228" s="379" t="s">
        <v>3405</v>
      </c>
      <c r="B228" s="3" t="s">
        <v>3406</v>
      </c>
    </row>
    <row r="229" spans="1:2" x14ac:dyDescent="0.2">
      <c r="A229" s="379" t="s">
        <v>3407</v>
      </c>
      <c r="B229" s="3" t="s">
        <v>3408</v>
      </c>
    </row>
    <row r="230" spans="1:2" x14ac:dyDescent="0.2">
      <c r="A230" s="379" t="s">
        <v>3409</v>
      </c>
      <c r="B230" s="3" t="s">
        <v>3410</v>
      </c>
    </row>
    <row r="231" spans="1:2" x14ac:dyDescent="0.2">
      <c r="A231" s="379" t="s">
        <v>3411</v>
      </c>
      <c r="B231" s="3" t="s">
        <v>3412</v>
      </c>
    </row>
    <row r="232" spans="1:2" x14ac:dyDescent="0.2">
      <c r="A232" s="379" t="s">
        <v>3413</v>
      </c>
      <c r="B232" s="3" t="s">
        <v>3414</v>
      </c>
    </row>
    <row r="233" spans="1:2" x14ac:dyDescent="0.2">
      <c r="A233" s="379" t="s">
        <v>3415</v>
      </c>
      <c r="B233" s="3" t="s">
        <v>3416</v>
      </c>
    </row>
    <row r="234" spans="1:2" x14ac:dyDescent="0.2">
      <c r="A234" s="379" t="s">
        <v>3417</v>
      </c>
      <c r="B234" s="3" t="s">
        <v>3418</v>
      </c>
    </row>
    <row r="235" spans="1:2" x14ac:dyDescent="0.2">
      <c r="A235" s="379" t="s">
        <v>3419</v>
      </c>
      <c r="B235" s="3" t="s">
        <v>3420</v>
      </c>
    </row>
    <row r="236" spans="1:2" x14ac:dyDescent="0.2">
      <c r="A236" s="379" t="s">
        <v>3421</v>
      </c>
      <c r="B236" s="3" t="s">
        <v>3422</v>
      </c>
    </row>
    <row r="237" spans="1:2" x14ac:dyDescent="0.2">
      <c r="A237" s="379" t="s">
        <v>3423</v>
      </c>
      <c r="B237" s="3" t="s">
        <v>3424</v>
      </c>
    </row>
    <row r="238" spans="1:2" x14ac:dyDescent="0.2">
      <c r="A238" s="379" t="s">
        <v>3425</v>
      </c>
      <c r="B238" s="3" t="s">
        <v>3426</v>
      </c>
    </row>
    <row r="239" spans="1:2" x14ac:dyDescent="0.2">
      <c r="A239" s="379" t="s">
        <v>3427</v>
      </c>
      <c r="B239" s="3" t="s">
        <v>3428</v>
      </c>
    </row>
    <row r="240" spans="1:2" x14ac:dyDescent="0.2">
      <c r="A240" s="379" t="s">
        <v>3429</v>
      </c>
      <c r="B240" s="3" t="s">
        <v>3430</v>
      </c>
    </row>
    <row r="241" spans="1:2" x14ac:dyDescent="0.2">
      <c r="A241" s="379" t="s">
        <v>3431</v>
      </c>
      <c r="B241" s="3" t="s">
        <v>3432</v>
      </c>
    </row>
    <row r="242" spans="1:2" x14ac:dyDescent="0.2">
      <c r="A242" s="379" t="s">
        <v>3433</v>
      </c>
      <c r="B242" s="3" t="s">
        <v>3434</v>
      </c>
    </row>
    <row r="243" spans="1:2" x14ac:dyDescent="0.2">
      <c r="A243" s="379" t="s">
        <v>3435</v>
      </c>
      <c r="B243" s="3" t="s">
        <v>3436</v>
      </c>
    </row>
    <row r="244" spans="1:2" x14ac:dyDescent="0.2">
      <c r="A244" s="379" t="s">
        <v>3437</v>
      </c>
      <c r="B244" s="3" t="s">
        <v>3438</v>
      </c>
    </row>
    <row r="245" spans="1:2" x14ac:dyDescent="0.2">
      <c r="A245" s="379" t="s">
        <v>3439</v>
      </c>
      <c r="B245" s="3" t="s">
        <v>3440</v>
      </c>
    </row>
    <row r="246" spans="1:2" x14ac:dyDescent="0.2">
      <c r="A246" s="379" t="s">
        <v>3441</v>
      </c>
      <c r="B246" s="3" t="s">
        <v>3442</v>
      </c>
    </row>
    <row r="247" spans="1:2" x14ac:dyDescent="0.2">
      <c r="A247" s="379" t="s">
        <v>3443</v>
      </c>
      <c r="B247" s="3" t="s">
        <v>3444</v>
      </c>
    </row>
    <row r="248" spans="1:2" x14ac:dyDescent="0.2">
      <c r="A248" s="379" t="s">
        <v>3445</v>
      </c>
      <c r="B248" s="3" t="s">
        <v>3446</v>
      </c>
    </row>
    <row r="249" spans="1:2" x14ac:dyDescent="0.2">
      <c r="A249" s="379" t="s">
        <v>3447</v>
      </c>
      <c r="B249" s="3" t="s">
        <v>3448</v>
      </c>
    </row>
    <row r="250" spans="1:2" x14ac:dyDescent="0.2">
      <c r="A250" s="379" t="s">
        <v>3449</v>
      </c>
      <c r="B250" s="3" t="s">
        <v>3450</v>
      </c>
    </row>
    <row r="251" spans="1:2" x14ac:dyDescent="0.2">
      <c r="A251" s="379" t="s">
        <v>3451</v>
      </c>
      <c r="B251" s="3" t="s">
        <v>3452</v>
      </c>
    </row>
    <row r="252" spans="1:2" x14ac:dyDescent="0.2">
      <c r="A252" s="379" t="s">
        <v>3453</v>
      </c>
      <c r="B252" s="3" t="s">
        <v>3454</v>
      </c>
    </row>
    <row r="253" spans="1:2" x14ac:dyDescent="0.2">
      <c r="A253" s="379" t="s">
        <v>3455</v>
      </c>
      <c r="B253" s="3" t="s">
        <v>3456</v>
      </c>
    </row>
    <row r="254" spans="1:2" x14ac:dyDescent="0.2">
      <c r="A254" s="379" t="s">
        <v>3457</v>
      </c>
      <c r="B254" s="3" t="s">
        <v>3458</v>
      </c>
    </row>
    <row r="255" spans="1:2" x14ac:dyDescent="0.2">
      <c r="A255" s="379" t="s">
        <v>3459</v>
      </c>
      <c r="B255" s="3" t="s">
        <v>3460</v>
      </c>
    </row>
    <row r="256" spans="1:2" x14ac:dyDescent="0.2">
      <c r="A256" s="379" t="s">
        <v>3461</v>
      </c>
      <c r="B256" s="3" t="s">
        <v>3462</v>
      </c>
    </row>
    <row r="257" spans="1:2" x14ac:dyDescent="0.2">
      <c r="A257" s="379" t="s">
        <v>3463</v>
      </c>
      <c r="B257" s="3" t="s">
        <v>3464</v>
      </c>
    </row>
    <row r="258" spans="1:2" x14ac:dyDescent="0.2">
      <c r="A258" s="379" t="s">
        <v>3465</v>
      </c>
      <c r="B258" s="3" t="s">
        <v>3466</v>
      </c>
    </row>
    <row r="259" spans="1:2" x14ac:dyDescent="0.2">
      <c r="A259" s="379" t="s">
        <v>3467</v>
      </c>
      <c r="B259" s="3" t="s">
        <v>3468</v>
      </c>
    </row>
    <row r="260" spans="1:2" x14ac:dyDescent="0.2">
      <c r="A260" s="379" t="s">
        <v>3469</v>
      </c>
      <c r="B260" s="3" t="s">
        <v>3470</v>
      </c>
    </row>
    <row r="261" spans="1:2" x14ac:dyDescent="0.2">
      <c r="A261" s="379" t="s">
        <v>3471</v>
      </c>
      <c r="B261" s="3" t="s">
        <v>3472</v>
      </c>
    </row>
    <row r="262" spans="1:2" x14ac:dyDescent="0.2">
      <c r="A262" s="379" t="s">
        <v>3473</v>
      </c>
      <c r="B262" s="3" t="s">
        <v>3474</v>
      </c>
    </row>
    <row r="263" spans="1:2" x14ac:dyDescent="0.2">
      <c r="A263" s="379" t="s">
        <v>3475</v>
      </c>
      <c r="B263" s="3" t="s">
        <v>3476</v>
      </c>
    </row>
    <row r="264" spans="1:2" x14ac:dyDescent="0.2">
      <c r="A264" s="379" t="s">
        <v>3477</v>
      </c>
      <c r="B264" s="3" t="s">
        <v>3478</v>
      </c>
    </row>
    <row r="265" spans="1:2" x14ac:dyDescent="0.2">
      <c r="A265" s="379" t="s">
        <v>3479</v>
      </c>
      <c r="B265" s="3" t="s">
        <v>3480</v>
      </c>
    </row>
    <row r="266" spans="1:2" x14ac:dyDescent="0.2">
      <c r="A266" s="379" t="s">
        <v>3481</v>
      </c>
      <c r="B266" s="3" t="s">
        <v>3482</v>
      </c>
    </row>
    <row r="267" spans="1:2" x14ac:dyDescent="0.2">
      <c r="A267" s="379" t="s">
        <v>3483</v>
      </c>
      <c r="B267" s="3" t="s">
        <v>3484</v>
      </c>
    </row>
    <row r="268" spans="1:2" x14ac:dyDescent="0.2">
      <c r="A268" s="379" t="s">
        <v>3485</v>
      </c>
      <c r="B268" s="3" t="s">
        <v>3486</v>
      </c>
    </row>
    <row r="269" spans="1:2" x14ac:dyDescent="0.2">
      <c r="A269" s="379" t="s">
        <v>3487</v>
      </c>
      <c r="B269" s="3" t="s">
        <v>3488</v>
      </c>
    </row>
    <row r="270" spans="1:2" x14ac:dyDescent="0.2">
      <c r="A270" s="379" t="s">
        <v>3489</v>
      </c>
      <c r="B270" s="3" t="s">
        <v>3490</v>
      </c>
    </row>
    <row r="271" spans="1:2" x14ac:dyDescent="0.2">
      <c r="A271" s="379" t="s">
        <v>3491</v>
      </c>
      <c r="B271" s="3" t="s">
        <v>3492</v>
      </c>
    </row>
    <row r="272" spans="1:2" x14ac:dyDescent="0.2">
      <c r="A272" s="379" t="s">
        <v>3493</v>
      </c>
      <c r="B272" s="3" t="s">
        <v>3494</v>
      </c>
    </row>
    <row r="273" spans="1:2" x14ac:dyDescent="0.2">
      <c r="A273" s="379" t="s">
        <v>3495</v>
      </c>
      <c r="B273" s="3" t="s">
        <v>3496</v>
      </c>
    </row>
    <row r="274" spans="1:2" x14ac:dyDescent="0.2">
      <c r="A274" s="379" t="s">
        <v>3497</v>
      </c>
      <c r="B274" s="3" t="s">
        <v>3498</v>
      </c>
    </row>
    <row r="275" spans="1:2" x14ac:dyDescent="0.2">
      <c r="A275" s="379" t="s">
        <v>3499</v>
      </c>
      <c r="B275" s="3" t="s">
        <v>3500</v>
      </c>
    </row>
    <row r="276" spans="1:2" x14ac:dyDescent="0.2">
      <c r="A276" s="379" t="s">
        <v>3501</v>
      </c>
      <c r="B276" s="3" t="s">
        <v>3502</v>
      </c>
    </row>
    <row r="277" spans="1:2" x14ac:dyDescent="0.2">
      <c r="A277" s="379" t="s">
        <v>3503</v>
      </c>
      <c r="B277" s="3" t="s">
        <v>3504</v>
      </c>
    </row>
    <row r="278" spans="1:2" x14ac:dyDescent="0.2">
      <c r="A278" s="379" t="s">
        <v>3505</v>
      </c>
      <c r="B278" s="3" t="s">
        <v>3506</v>
      </c>
    </row>
    <row r="279" spans="1:2" x14ac:dyDescent="0.2">
      <c r="A279" s="379" t="s">
        <v>3507</v>
      </c>
      <c r="B279" s="3" t="s">
        <v>3508</v>
      </c>
    </row>
    <row r="280" spans="1:2" x14ac:dyDescent="0.2">
      <c r="A280" s="379" t="s">
        <v>5</v>
      </c>
      <c r="B280" s="3" t="s">
        <v>3509</v>
      </c>
    </row>
    <row r="281" spans="1:2" x14ac:dyDescent="0.2">
      <c r="A281" s="379" t="s">
        <v>3510</v>
      </c>
      <c r="B281" s="3" t="s">
        <v>3511</v>
      </c>
    </row>
    <row r="282" spans="1:2" x14ac:dyDescent="0.2">
      <c r="A282" s="379" t="s">
        <v>3512</v>
      </c>
      <c r="B282" s="3" t="s">
        <v>3513</v>
      </c>
    </row>
    <row r="283" spans="1:2" x14ac:dyDescent="0.2">
      <c r="A283" s="379" t="s">
        <v>3514</v>
      </c>
      <c r="B283" s="3" t="s">
        <v>3515</v>
      </c>
    </row>
    <row r="284" spans="1:2" x14ac:dyDescent="0.2">
      <c r="A284" s="379" t="s">
        <v>3516</v>
      </c>
      <c r="B284" s="3" t="s">
        <v>3517</v>
      </c>
    </row>
    <row r="285" spans="1:2" x14ac:dyDescent="0.2">
      <c r="A285" s="379" t="s">
        <v>3518</v>
      </c>
      <c r="B285" s="3" t="s">
        <v>3519</v>
      </c>
    </row>
    <row r="286" spans="1:2" x14ac:dyDescent="0.2">
      <c r="A286" s="379" t="s">
        <v>3520</v>
      </c>
      <c r="B286" s="3" t="s">
        <v>3521</v>
      </c>
    </row>
    <row r="287" spans="1:2" x14ac:dyDescent="0.2">
      <c r="A287" s="379" t="s">
        <v>3522</v>
      </c>
      <c r="B287" s="3" t="s">
        <v>3523</v>
      </c>
    </row>
    <row r="288" spans="1:2" x14ac:dyDescent="0.2">
      <c r="A288" s="379" t="s">
        <v>3524</v>
      </c>
      <c r="B288" s="3" t="s">
        <v>3525</v>
      </c>
    </row>
    <row r="289" spans="1:2" x14ac:dyDescent="0.2">
      <c r="A289" s="379" t="s">
        <v>3526</v>
      </c>
      <c r="B289" s="3" t="s">
        <v>3527</v>
      </c>
    </row>
    <row r="290" spans="1:2" x14ac:dyDescent="0.2">
      <c r="A290" s="379" t="s">
        <v>3528</v>
      </c>
      <c r="B290" s="3" t="s">
        <v>3529</v>
      </c>
    </row>
    <row r="291" spans="1:2" x14ac:dyDescent="0.2">
      <c r="A291" s="379" t="s">
        <v>3530</v>
      </c>
      <c r="B291" s="3" t="s">
        <v>3531</v>
      </c>
    </row>
    <row r="292" spans="1:2" x14ac:dyDescent="0.2">
      <c r="A292" s="379" t="s">
        <v>3532</v>
      </c>
      <c r="B292" s="3" t="s">
        <v>3533</v>
      </c>
    </row>
    <row r="293" spans="1:2" x14ac:dyDescent="0.2">
      <c r="A293" s="379" t="s">
        <v>3534</v>
      </c>
      <c r="B293" s="3" t="s">
        <v>3535</v>
      </c>
    </row>
    <row r="294" spans="1:2" x14ac:dyDescent="0.2">
      <c r="A294" s="379" t="s">
        <v>3536</v>
      </c>
      <c r="B294" s="3" t="s">
        <v>3537</v>
      </c>
    </row>
    <row r="295" spans="1:2" x14ac:dyDescent="0.2">
      <c r="A295" s="379" t="s">
        <v>3538</v>
      </c>
      <c r="B295" s="3" t="s">
        <v>3539</v>
      </c>
    </row>
    <row r="296" spans="1:2" x14ac:dyDescent="0.2">
      <c r="A296" s="379" t="s">
        <v>3540</v>
      </c>
      <c r="B296" s="3" t="s">
        <v>3541</v>
      </c>
    </row>
    <row r="297" spans="1:2" x14ac:dyDescent="0.2">
      <c r="A297" s="379" t="s">
        <v>3542</v>
      </c>
      <c r="B297" s="3" t="s">
        <v>3543</v>
      </c>
    </row>
    <row r="298" spans="1:2" x14ac:dyDescent="0.2">
      <c r="A298" s="379" t="s">
        <v>3544</v>
      </c>
      <c r="B298" s="3" t="s">
        <v>3545</v>
      </c>
    </row>
    <row r="299" spans="1:2" x14ac:dyDescent="0.2">
      <c r="A299" s="379" t="s">
        <v>3546</v>
      </c>
      <c r="B299" s="3" t="s">
        <v>3547</v>
      </c>
    </row>
    <row r="300" spans="1:2" x14ac:dyDescent="0.2">
      <c r="A300" s="379" t="s">
        <v>3548</v>
      </c>
      <c r="B300" s="3" t="s">
        <v>3549</v>
      </c>
    </row>
    <row r="301" spans="1:2" x14ac:dyDescent="0.2">
      <c r="A301" s="379" t="s">
        <v>3550</v>
      </c>
      <c r="B301" s="3" t="s">
        <v>3551</v>
      </c>
    </row>
    <row r="302" spans="1:2" x14ac:dyDescent="0.2">
      <c r="A302" s="379" t="s">
        <v>3552</v>
      </c>
      <c r="B302" s="3" t="s">
        <v>3553</v>
      </c>
    </row>
    <row r="303" spans="1:2" x14ac:dyDescent="0.2">
      <c r="A303" s="379" t="s">
        <v>3554</v>
      </c>
      <c r="B303" s="3" t="s">
        <v>3555</v>
      </c>
    </row>
    <row r="304" spans="1:2" x14ac:dyDescent="0.2">
      <c r="A304" s="379" t="s">
        <v>3556</v>
      </c>
      <c r="B304" s="3" t="s">
        <v>3557</v>
      </c>
    </row>
    <row r="305" spans="1:2" x14ac:dyDescent="0.2">
      <c r="A305" s="379" t="s">
        <v>3558</v>
      </c>
      <c r="B305" s="3" t="s">
        <v>3559</v>
      </c>
    </row>
    <row r="306" spans="1:2" x14ac:dyDescent="0.2">
      <c r="A306" s="379" t="s">
        <v>3560</v>
      </c>
      <c r="B306" s="3" t="s">
        <v>3561</v>
      </c>
    </row>
    <row r="307" spans="1:2" x14ac:dyDescent="0.2">
      <c r="A307" s="379" t="s">
        <v>3562</v>
      </c>
      <c r="B307" s="3" t="s">
        <v>3563</v>
      </c>
    </row>
    <row r="308" spans="1:2" x14ac:dyDescent="0.2">
      <c r="A308" s="379" t="s">
        <v>3564</v>
      </c>
      <c r="B308" s="3" t="s">
        <v>3565</v>
      </c>
    </row>
    <row r="309" spans="1:2" x14ac:dyDescent="0.2">
      <c r="A309" s="379" t="s">
        <v>3566</v>
      </c>
      <c r="B309" s="3" t="s">
        <v>3567</v>
      </c>
    </row>
    <row r="310" spans="1:2" x14ac:dyDescent="0.2">
      <c r="A310" s="379" t="s">
        <v>3568</v>
      </c>
      <c r="B310" s="3" t="s">
        <v>3569</v>
      </c>
    </row>
    <row r="311" spans="1:2" x14ac:dyDescent="0.2">
      <c r="A311" s="379" t="s">
        <v>3570</v>
      </c>
      <c r="B311" s="3" t="s">
        <v>3571</v>
      </c>
    </row>
    <row r="312" spans="1:2" x14ac:dyDescent="0.2">
      <c r="A312" s="379" t="s">
        <v>3572</v>
      </c>
      <c r="B312" s="3" t="s">
        <v>3573</v>
      </c>
    </row>
    <row r="313" spans="1:2" x14ac:dyDescent="0.2">
      <c r="A313" s="379" t="s">
        <v>3574</v>
      </c>
      <c r="B313" s="3" t="s">
        <v>3575</v>
      </c>
    </row>
    <row r="314" spans="1:2" x14ac:dyDescent="0.2">
      <c r="A314" s="379" t="s">
        <v>3576</v>
      </c>
      <c r="B314" s="3" t="s">
        <v>3577</v>
      </c>
    </row>
    <row r="315" spans="1:2" x14ac:dyDescent="0.2">
      <c r="A315" s="379" t="s">
        <v>3578</v>
      </c>
      <c r="B315" s="3" t="s">
        <v>3579</v>
      </c>
    </row>
    <row r="316" spans="1:2" x14ac:dyDescent="0.2">
      <c r="A316" s="379" t="s">
        <v>3580</v>
      </c>
      <c r="B316" s="3" t="s">
        <v>3581</v>
      </c>
    </row>
    <row r="317" spans="1:2" x14ac:dyDescent="0.2">
      <c r="A317" s="379" t="s">
        <v>3582</v>
      </c>
      <c r="B317" s="3" t="s">
        <v>3583</v>
      </c>
    </row>
    <row r="318" spans="1:2" x14ac:dyDescent="0.2">
      <c r="A318" s="379" t="s">
        <v>3584</v>
      </c>
      <c r="B318" s="3" t="s">
        <v>3585</v>
      </c>
    </row>
    <row r="319" spans="1:2" x14ac:dyDescent="0.2">
      <c r="A319" s="379" t="s">
        <v>3586</v>
      </c>
      <c r="B319" s="3" t="s">
        <v>3587</v>
      </c>
    </row>
    <row r="320" spans="1:2" x14ac:dyDescent="0.2">
      <c r="A320" s="379" t="s">
        <v>3588</v>
      </c>
      <c r="B320" s="3" t="s">
        <v>3589</v>
      </c>
    </row>
    <row r="321" spans="1:2" x14ac:dyDescent="0.2">
      <c r="A321" s="379" t="s">
        <v>3590</v>
      </c>
      <c r="B321" s="3" t="s">
        <v>3591</v>
      </c>
    </row>
    <row r="322" spans="1:2" x14ac:dyDescent="0.2">
      <c r="A322" s="379" t="s">
        <v>3592</v>
      </c>
      <c r="B322" s="3" t="s">
        <v>3593</v>
      </c>
    </row>
    <row r="323" spans="1:2" x14ac:dyDescent="0.2">
      <c r="A323" s="379" t="s">
        <v>3594</v>
      </c>
      <c r="B323" s="3" t="s">
        <v>3595</v>
      </c>
    </row>
    <row r="324" spans="1:2" x14ac:dyDescent="0.2">
      <c r="A324" s="379" t="s">
        <v>3596</v>
      </c>
      <c r="B324" s="3" t="s">
        <v>3597</v>
      </c>
    </row>
    <row r="325" spans="1:2" x14ac:dyDescent="0.2">
      <c r="A325" s="379" t="s">
        <v>3598</v>
      </c>
      <c r="B325" s="3" t="s">
        <v>3599</v>
      </c>
    </row>
    <row r="326" spans="1:2" x14ac:dyDescent="0.2">
      <c r="A326" s="379" t="s">
        <v>3600</v>
      </c>
      <c r="B326" s="3" t="s">
        <v>3601</v>
      </c>
    </row>
    <row r="327" spans="1:2" x14ac:dyDescent="0.2">
      <c r="A327" s="379" t="s">
        <v>3602</v>
      </c>
      <c r="B327" s="3" t="s">
        <v>3603</v>
      </c>
    </row>
    <row r="328" spans="1:2" x14ac:dyDescent="0.2">
      <c r="A328" s="379" t="s">
        <v>3604</v>
      </c>
      <c r="B328" s="3" t="s">
        <v>3605</v>
      </c>
    </row>
    <row r="329" spans="1:2" x14ac:dyDescent="0.2">
      <c r="A329" s="379" t="s">
        <v>3606</v>
      </c>
      <c r="B329" s="3" t="s">
        <v>3607</v>
      </c>
    </row>
    <row r="330" spans="1:2" x14ac:dyDescent="0.2">
      <c r="A330" s="379" t="s">
        <v>3608</v>
      </c>
      <c r="B330" s="3" t="s">
        <v>3609</v>
      </c>
    </row>
    <row r="331" spans="1:2" x14ac:dyDescent="0.2">
      <c r="A331" s="379" t="s">
        <v>3610</v>
      </c>
      <c r="B331" s="3" t="s">
        <v>3611</v>
      </c>
    </row>
    <row r="332" spans="1:2" x14ac:dyDescent="0.2">
      <c r="A332" s="379" t="s">
        <v>3612</v>
      </c>
      <c r="B332" s="3" t="s">
        <v>3613</v>
      </c>
    </row>
    <row r="333" spans="1:2" x14ac:dyDescent="0.2">
      <c r="A333" s="379" t="s">
        <v>3614</v>
      </c>
      <c r="B333" s="3" t="s">
        <v>3615</v>
      </c>
    </row>
    <row r="334" spans="1:2" x14ac:dyDescent="0.2">
      <c r="A334" s="379" t="s">
        <v>3616</v>
      </c>
      <c r="B334" s="3" t="s">
        <v>3617</v>
      </c>
    </row>
    <row r="335" spans="1:2" x14ac:dyDescent="0.2">
      <c r="A335" s="379" t="s">
        <v>3618</v>
      </c>
      <c r="B335" s="3" t="s">
        <v>3619</v>
      </c>
    </row>
    <row r="336" spans="1:2" x14ac:dyDescent="0.2">
      <c r="A336" s="379" t="s">
        <v>3620</v>
      </c>
      <c r="B336" s="3" t="s">
        <v>3621</v>
      </c>
    </row>
    <row r="337" spans="1:2" x14ac:dyDescent="0.2">
      <c r="A337" s="379" t="s">
        <v>3622</v>
      </c>
      <c r="B337" s="3" t="s">
        <v>3623</v>
      </c>
    </row>
    <row r="338" spans="1:2" x14ac:dyDescent="0.2">
      <c r="A338" s="379" t="s">
        <v>3624</v>
      </c>
      <c r="B338" s="3" t="s">
        <v>3625</v>
      </c>
    </row>
    <row r="339" spans="1:2" x14ac:dyDescent="0.2">
      <c r="A339" s="379" t="s">
        <v>3626</v>
      </c>
      <c r="B339" s="3" t="s">
        <v>3627</v>
      </c>
    </row>
    <row r="340" spans="1:2" x14ac:dyDescent="0.2">
      <c r="A340" s="379" t="s">
        <v>3628</v>
      </c>
      <c r="B340" s="3" t="s">
        <v>3629</v>
      </c>
    </row>
    <row r="341" spans="1:2" x14ac:dyDescent="0.2">
      <c r="A341" s="379" t="s">
        <v>3630</v>
      </c>
      <c r="B341" s="3" t="s">
        <v>3631</v>
      </c>
    </row>
    <row r="342" spans="1:2" x14ac:dyDescent="0.2">
      <c r="A342" s="379" t="s">
        <v>3632</v>
      </c>
      <c r="B342" s="3" t="s">
        <v>3633</v>
      </c>
    </row>
    <row r="343" spans="1:2" x14ac:dyDescent="0.2">
      <c r="A343" s="379" t="s">
        <v>3634</v>
      </c>
      <c r="B343" s="3" t="s">
        <v>3635</v>
      </c>
    </row>
    <row r="344" spans="1:2" x14ac:dyDescent="0.2">
      <c r="A344" s="379" t="s">
        <v>3636</v>
      </c>
      <c r="B344" s="3" t="s">
        <v>3637</v>
      </c>
    </row>
    <row r="345" spans="1:2" x14ac:dyDescent="0.2">
      <c r="A345" s="379" t="s">
        <v>3638</v>
      </c>
      <c r="B345" s="3" t="s">
        <v>3639</v>
      </c>
    </row>
    <row r="346" spans="1:2" x14ac:dyDescent="0.2">
      <c r="A346" s="379" t="s">
        <v>3640</v>
      </c>
      <c r="B346" s="3" t="s">
        <v>3641</v>
      </c>
    </row>
    <row r="347" spans="1:2" x14ac:dyDescent="0.2">
      <c r="A347" s="379" t="s">
        <v>3642</v>
      </c>
      <c r="B347" s="3" t="s">
        <v>3643</v>
      </c>
    </row>
    <row r="348" spans="1:2" x14ac:dyDescent="0.2">
      <c r="A348" s="379" t="s">
        <v>3644</v>
      </c>
      <c r="B348" s="3" t="s">
        <v>3645</v>
      </c>
    </row>
    <row r="349" spans="1:2" x14ac:dyDescent="0.2">
      <c r="A349" s="379" t="s">
        <v>3646</v>
      </c>
      <c r="B349" s="3" t="s">
        <v>3647</v>
      </c>
    </row>
    <row r="350" spans="1:2" x14ac:dyDescent="0.2">
      <c r="A350" s="379" t="s">
        <v>3648</v>
      </c>
      <c r="B350" s="3" t="s">
        <v>3649</v>
      </c>
    </row>
    <row r="351" spans="1:2" x14ac:dyDescent="0.2">
      <c r="A351" s="379" t="s">
        <v>3650</v>
      </c>
      <c r="B351" s="3" t="s">
        <v>3651</v>
      </c>
    </row>
    <row r="352" spans="1:2" x14ac:dyDescent="0.2">
      <c r="A352" s="379" t="s">
        <v>3652</v>
      </c>
      <c r="B352" s="3" t="s">
        <v>3653</v>
      </c>
    </row>
    <row r="353" spans="1:2" x14ac:dyDescent="0.2">
      <c r="A353" s="379" t="s">
        <v>3654</v>
      </c>
      <c r="B353" s="3" t="s">
        <v>3655</v>
      </c>
    </row>
    <row r="354" spans="1:2" x14ac:dyDescent="0.2">
      <c r="A354" s="379" t="s">
        <v>3656</v>
      </c>
      <c r="B354" s="3" t="s">
        <v>3657</v>
      </c>
    </row>
    <row r="355" spans="1:2" x14ac:dyDescent="0.2">
      <c r="A355" s="379" t="s">
        <v>3658</v>
      </c>
      <c r="B355" s="3" t="s">
        <v>3659</v>
      </c>
    </row>
    <row r="356" spans="1:2" x14ac:dyDescent="0.2">
      <c r="A356" s="379" t="s">
        <v>3660</v>
      </c>
      <c r="B356" s="3" t="s">
        <v>3661</v>
      </c>
    </row>
    <row r="357" spans="1:2" x14ac:dyDescent="0.2">
      <c r="A357" s="379" t="s">
        <v>3662</v>
      </c>
      <c r="B357" s="3" t="s">
        <v>3663</v>
      </c>
    </row>
    <row r="358" spans="1:2" x14ac:dyDescent="0.2">
      <c r="A358" s="379" t="s">
        <v>3664</v>
      </c>
      <c r="B358" s="3" t="s">
        <v>3665</v>
      </c>
    </row>
    <row r="359" spans="1:2" x14ac:dyDescent="0.2">
      <c r="A359" s="379" t="s">
        <v>3666</v>
      </c>
      <c r="B359" s="3" t="s">
        <v>3667</v>
      </c>
    </row>
    <row r="360" spans="1:2" x14ac:dyDescent="0.2">
      <c r="A360" s="379" t="s">
        <v>3668</v>
      </c>
      <c r="B360" s="3" t="s">
        <v>3669</v>
      </c>
    </row>
    <row r="361" spans="1:2" x14ac:dyDescent="0.2">
      <c r="A361" s="379" t="s">
        <v>3670</v>
      </c>
      <c r="B361" s="3" t="s">
        <v>3671</v>
      </c>
    </row>
    <row r="362" spans="1:2" x14ac:dyDescent="0.2">
      <c r="A362" s="379" t="s">
        <v>3672</v>
      </c>
      <c r="B362" s="3" t="s">
        <v>3673</v>
      </c>
    </row>
    <row r="363" spans="1:2" x14ac:dyDescent="0.2">
      <c r="A363" s="379" t="s">
        <v>3674</v>
      </c>
      <c r="B363" s="3" t="s">
        <v>3675</v>
      </c>
    </row>
    <row r="364" spans="1:2" x14ac:dyDescent="0.2">
      <c r="A364" s="379" t="s">
        <v>3676</v>
      </c>
      <c r="B364" s="3" t="s">
        <v>3677</v>
      </c>
    </row>
    <row r="365" spans="1:2" x14ac:dyDescent="0.2">
      <c r="A365" s="379" t="s">
        <v>3678</v>
      </c>
      <c r="B365" s="3" t="s">
        <v>3679</v>
      </c>
    </row>
    <row r="366" spans="1:2" x14ac:dyDescent="0.2">
      <c r="A366" s="379" t="s">
        <v>3680</v>
      </c>
      <c r="B366" s="3" t="s">
        <v>3681</v>
      </c>
    </row>
    <row r="367" spans="1:2" x14ac:dyDescent="0.2">
      <c r="A367" s="379" t="s">
        <v>3682</v>
      </c>
      <c r="B367" s="3" t="s">
        <v>3683</v>
      </c>
    </row>
    <row r="368" spans="1:2" x14ac:dyDescent="0.2">
      <c r="A368" s="379" t="s">
        <v>3684</v>
      </c>
      <c r="B368" s="3" t="s">
        <v>3685</v>
      </c>
    </row>
    <row r="369" spans="1:2" x14ac:dyDescent="0.2">
      <c r="A369" s="379" t="s">
        <v>3686</v>
      </c>
      <c r="B369" s="3" t="s">
        <v>3687</v>
      </c>
    </row>
    <row r="370" spans="1:2" x14ac:dyDescent="0.2">
      <c r="A370" s="379" t="s">
        <v>3688</v>
      </c>
      <c r="B370" s="3" t="s">
        <v>3689</v>
      </c>
    </row>
    <row r="371" spans="1:2" x14ac:dyDescent="0.2">
      <c r="A371" s="379" t="s">
        <v>3690</v>
      </c>
      <c r="B371" s="3" t="s">
        <v>3691</v>
      </c>
    </row>
    <row r="372" spans="1:2" x14ac:dyDescent="0.2">
      <c r="A372" s="379" t="s">
        <v>3692</v>
      </c>
      <c r="B372" s="3" t="s">
        <v>3693</v>
      </c>
    </row>
    <row r="373" spans="1:2" x14ac:dyDescent="0.2">
      <c r="A373" s="379" t="s">
        <v>3694</v>
      </c>
      <c r="B373" s="3" t="s">
        <v>3695</v>
      </c>
    </row>
    <row r="374" spans="1:2" x14ac:dyDescent="0.2">
      <c r="A374" s="379" t="s">
        <v>3696</v>
      </c>
      <c r="B374" s="3" t="s">
        <v>3697</v>
      </c>
    </row>
    <row r="375" spans="1:2" x14ac:dyDescent="0.2">
      <c r="A375" s="379" t="s">
        <v>3698</v>
      </c>
      <c r="B375" s="3" t="s">
        <v>3699</v>
      </c>
    </row>
    <row r="376" spans="1:2" x14ac:dyDescent="0.2">
      <c r="A376" s="379" t="s">
        <v>3700</v>
      </c>
      <c r="B376" s="3" t="s">
        <v>3701</v>
      </c>
    </row>
    <row r="377" spans="1:2" x14ac:dyDescent="0.2">
      <c r="A377" s="379" t="s">
        <v>3702</v>
      </c>
      <c r="B377" s="3" t="s">
        <v>3703</v>
      </c>
    </row>
    <row r="378" spans="1:2" x14ac:dyDescent="0.2">
      <c r="A378" s="379" t="s">
        <v>3704</v>
      </c>
      <c r="B378" s="3" t="s">
        <v>3705</v>
      </c>
    </row>
    <row r="379" spans="1:2" x14ac:dyDescent="0.2">
      <c r="A379" s="379" t="s">
        <v>3706</v>
      </c>
      <c r="B379" s="3" t="s">
        <v>3707</v>
      </c>
    </row>
    <row r="380" spans="1:2" x14ac:dyDescent="0.2">
      <c r="A380" s="379" t="s">
        <v>3708</v>
      </c>
      <c r="B380" s="3" t="s">
        <v>3709</v>
      </c>
    </row>
    <row r="381" spans="1:2" x14ac:dyDescent="0.2">
      <c r="A381" s="379" t="s">
        <v>3710</v>
      </c>
      <c r="B381" s="3" t="s">
        <v>3711</v>
      </c>
    </row>
    <row r="382" spans="1:2" x14ac:dyDescent="0.2">
      <c r="A382" s="379" t="s">
        <v>3712</v>
      </c>
      <c r="B382" s="3" t="s">
        <v>3713</v>
      </c>
    </row>
    <row r="383" spans="1:2" x14ac:dyDescent="0.2">
      <c r="A383" s="379" t="s">
        <v>3714</v>
      </c>
      <c r="B383" s="3" t="s">
        <v>3715</v>
      </c>
    </row>
    <row r="384" spans="1:2" x14ac:dyDescent="0.2">
      <c r="A384" s="379" t="s">
        <v>3716</v>
      </c>
      <c r="B384" s="3" t="s">
        <v>3717</v>
      </c>
    </row>
    <row r="385" spans="1:2" x14ac:dyDescent="0.2">
      <c r="A385" s="379" t="s">
        <v>3718</v>
      </c>
      <c r="B385" s="3" t="s">
        <v>3719</v>
      </c>
    </row>
    <row r="386" spans="1:2" x14ac:dyDescent="0.2">
      <c r="A386" s="379" t="s">
        <v>3720</v>
      </c>
      <c r="B386" s="3" t="s">
        <v>3721</v>
      </c>
    </row>
    <row r="387" spans="1:2" x14ac:dyDescent="0.2">
      <c r="A387" s="379" t="s">
        <v>3722</v>
      </c>
      <c r="B387" s="3" t="s">
        <v>3723</v>
      </c>
    </row>
    <row r="388" spans="1:2" x14ac:dyDescent="0.2">
      <c r="A388" s="379" t="s">
        <v>3724</v>
      </c>
      <c r="B388" s="3" t="s">
        <v>3725</v>
      </c>
    </row>
    <row r="389" spans="1:2" x14ac:dyDescent="0.2">
      <c r="A389" s="379" t="s">
        <v>3726</v>
      </c>
      <c r="B389" s="3" t="s">
        <v>3727</v>
      </c>
    </row>
    <row r="390" spans="1:2" x14ac:dyDescent="0.2">
      <c r="A390" s="379" t="s">
        <v>3728</v>
      </c>
      <c r="B390" s="3" t="s">
        <v>3729</v>
      </c>
    </row>
    <row r="391" spans="1:2" x14ac:dyDescent="0.2">
      <c r="A391" s="379" t="s">
        <v>3730</v>
      </c>
      <c r="B391" s="3" t="s">
        <v>3731</v>
      </c>
    </row>
    <row r="392" spans="1:2" x14ac:dyDescent="0.2">
      <c r="A392" s="379" t="s">
        <v>3732</v>
      </c>
      <c r="B392" s="3" t="s">
        <v>3733</v>
      </c>
    </row>
    <row r="393" spans="1:2" x14ac:dyDescent="0.2">
      <c r="A393" s="379" t="s">
        <v>3734</v>
      </c>
      <c r="B393" s="3" t="s">
        <v>3735</v>
      </c>
    </row>
    <row r="394" spans="1:2" x14ac:dyDescent="0.2">
      <c r="A394" s="379" t="s">
        <v>3736</v>
      </c>
      <c r="B394" s="3" t="s">
        <v>3737</v>
      </c>
    </row>
    <row r="395" spans="1:2" x14ac:dyDescent="0.2">
      <c r="A395" s="379" t="s">
        <v>3738</v>
      </c>
      <c r="B395" s="3" t="s">
        <v>3739</v>
      </c>
    </row>
    <row r="396" spans="1:2" x14ac:dyDescent="0.2">
      <c r="A396" s="379" t="s">
        <v>3740</v>
      </c>
      <c r="B396" s="3" t="s">
        <v>3741</v>
      </c>
    </row>
    <row r="397" spans="1:2" x14ac:dyDescent="0.2">
      <c r="A397" s="379" t="s">
        <v>3742</v>
      </c>
      <c r="B397" s="3" t="s">
        <v>3743</v>
      </c>
    </row>
    <row r="398" spans="1:2" x14ac:dyDescent="0.2">
      <c r="A398" s="379" t="s">
        <v>3744</v>
      </c>
      <c r="B398" s="3" t="s">
        <v>3745</v>
      </c>
    </row>
    <row r="399" spans="1:2" x14ac:dyDescent="0.2">
      <c r="A399" s="379" t="s">
        <v>3746</v>
      </c>
      <c r="B399" s="3" t="s">
        <v>3747</v>
      </c>
    </row>
    <row r="400" spans="1:2" x14ac:dyDescent="0.2">
      <c r="A400" s="379" t="s">
        <v>3748</v>
      </c>
      <c r="B400" s="3" t="s">
        <v>3749</v>
      </c>
    </row>
    <row r="401" spans="1:2" x14ac:dyDescent="0.2">
      <c r="A401" s="379" t="s">
        <v>3750</v>
      </c>
      <c r="B401" s="3" t="s">
        <v>3751</v>
      </c>
    </row>
    <row r="402" spans="1:2" x14ac:dyDescent="0.2">
      <c r="A402" s="379" t="s">
        <v>3752</v>
      </c>
      <c r="B402" s="3" t="s">
        <v>3753</v>
      </c>
    </row>
    <row r="403" spans="1:2" x14ac:dyDescent="0.2">
      <c r="A403" s="379" t="s">
        <v>3754</v>
      </c>
      <c r="B403" s="3" t="s">
        <v>3755</v>
      </c>
    </row>
    <row r="404" spans="1:2" x14ac:dyDescent="0.2">
      <c r="A404" s="379" t="s">
        <v>3756</v>
      </c>
      <c r="B404" s="3" t="s">
        <v>3757</v>
      </c>
    </row>
    <row r="405" spans="1:2" x14ac:dyDescent="0.2">
      <c r="A405" s="379" t="s">
        <v>3758</v>
      </c>
      <c r="B405" s="3" t="s">
        <v>3759</v>
      </c>
    </row>
    <row r="406" spans="1:2" x14ac:dyDescent="0.2">
      <c r="A406" s="379" t="s">
        <v>3760</v>
      </c>
      <c r="B406" s="3" t="s">
        <v>3761</v>
      </c>
    </row>
    <row r="407" spans="1:2" x14ac:dyDescent="0.2">
      <c r="A407" s="379" t="s">
        <v>3762</v>
      </c>
      <c r="B407" s="3" t="s">
        <v>3763</v>
      </c>
    </row>
    <row r="408" spans="1:2" x14ac:dyDescent="0.2">
      <c r="A408" s="379" t="s">
        <v>3764</v>
      </c>
      <c r="B408" s="3" t="s">
        <v>3765</v>
      </c>
    </row>
    <row r="409" spans="1:2" x14ac:dyDescent="0.2">
      <c r="A409" s="379" t="s">
        <v>3766</v>
      </c>
      <c r="B409" s="3" t="s">
        <v>3767</v>
      </c>
    </row>
    <row r="410" spans="1:2" x14ac:dyDescent="0.2">
      <c r="A410" s="379" t="s">
        <v>3768</v>
      </c>
      <c r="B410" s="3" t="s">
        <v>3769</v>
      </c>
    </row>
    <row r="411" spans="1:2" x14ac:dyDescent="0.2">
      <c r="A411" s="379" t="s">
        <v>3770</v>
      </c>
      <c r="B411" s="3" t="s">
        <v>3771</v>
      </c>
    </row>
    <row r="412" spans="1:2" x14ac:dyDescent="0.2">
      <c r="A412" s="379" t="s">
        <v>3772</v>
      </c>
      <c r="B412" s="3" t="s">
        <v>3773</v>
      </c>
    </row>
    <row r="413" spans="1:2" x14ac:dyDescent="0.2">
      <c r="A413" s="379" t="s">
        <v>3774</v>
      </c>
      <c r="B413" s="3" t="s">
        <v>3775</v>
      </c>
    </row>
    <row r="414" spans="1:2" x14ac:dyDescent="0.2">
      <c r="A414" s="379" t="s">
        <v>3776</v>
      </c>
      <c r="B414" s="3" t="s">
        <v>3777</v>
      </c>
    </row>
    <row r="415" spans="1:2" x14ac:dyDescent="0.2">
      <c r="A415" s="379" t="s">
        <v>3778</v>
      </c>
      <c r="B415" s="3" t="s">
        <v>3779</v>
      </c>
    </row>
    <row r="416" spans="1:2" x14ac:dyDescent="0.2">
      <c r="A416" s="379" t="s">
        <v>3780</v>
      </c>
      <c r="B416" s="3" t="s">
        <v>3781</v>
      </c>
    </row>
    <row r="417" spans="1:2" x14ac:dyDescent="0.2">
      <c r="A417" s="379" t="s">
        <v>3782</v>
      </c>
      <c r="B417" s="3" t="s">
        <v>3783</v>
      </c>
    </row>
    <row r="418" spans="1:2" x14ac:dyDescent="0.2">
      <c r="A418" s="379" t="s">
        <v>3784</v>
      </c>
      <c r="B418" s="3" t="s">
        <v>3785</v>
      </c>
    </row>
    <row r="419" spans="1:2" x14ac:dyDescent="0.2">
      <c r="A419" s="379" t="s">
        <v>3786</v>
      </c>
      <c r="B419" s="3" t="s">
        <v>3787</v>
      </c>
    </row>
    <row r="420" spans="1:2" x14ac:dyDescent="0.2">
      <c r="A420" s="379" t="s">
        <v>3788</v>
      </c>
      <c r="B420" s="3" t="s">
        <v>3789</v>
      </c>
    </row>
    <row r="421" spans="1:2" x14ac:dyDescent="0.2">
      <c r="A421" s="379" t="s">
        <v>3790</v>
      </c>
      <c r="B421" s="3" t="s">
        <v>3791</v>
      </c>
    </row>
    <row r="422" spans="1:2" x14ac:dyDescent="0.2">
      <c r="A422" s="379" t="s">
        <v>3792</v>
      </c>
      <c r="B422" s="3" t="s">
        <v>3793</v>
      </c>
    </row>
    <row r="423" spans="1:2" x14ac:dyDescent="0.2">
      <c r="A423" s="379" t="s">
        <v>3794</v>
      </c>
      <c r="B423" s="3" t="s">
        <v>3795</v>
      </c>
    </row>
    <row r="424" spans="1:2" x14ac:dyDescent="0.2">
      <c r="A424" s="379" t="s">
        <v>3796</v>
      </c>
      <c r="B424" s="3" t="s">
        <v>3797</v>
      </c>
    </row>
    <row r="425" spans="1:2" x14ac:dyDescent="0.2">
      <c r="A425" s="379" t="s">
        <v>3798</v>
      </c>
      <c r="B425" s="3" t="s">
        <v>3799</v>
      </c>
    </row>
    <row r="426" spans="1:2" x14ac:dyDescent="0.2">
      <c r="A426" s="379" t="s">
        <v>3800</v>
      </c>
      <c r="B426" s="3" t="s">
        <v>3801</v>
      </c>
    </row>
    <row r="427" spans="1:2" x14ac:dyDescent="0.2">
      <c r="A427" s="379" t="s">
        <v>3802</v>
      </c>
      <c r="B427" s="3" t="s">
        <v>3803</v>
      </c>
    </row>
    <row r="428" spans="1:2" x14ac:dyDescent="0.2">
      <c r="A428" s="379" t="s">
        <v>3804</v>
      </c>
      <c r="B428" s="3" t="s">
        <v>3805</v>
      </c>
    </row>
    <row r="429" spans="1:2" x14ac:dyDescent="0.2">
      <c r="A429" s="379" t="s">
        <v>3806</v>
      </c>
      <c r="B429" s="3" t="s">
        <v>3807</v>
      </c>
    </row>
    <row r="430" spans="1:2" x14ac:dyDescent="0.2">
      <c r="A430" s="379" t="s">
        <v>3808</v>
      </c>
      <c r="B430" s="3" t="s">
        <v>3809</v>
      </c>
    </row>
    <row r="431" spans="1:2" x14ac:dyDescent="0.2">
      <c r="A431" s="379" t="s">
        <v>3810</v>
      </c>
      <c r="B431" s="3" t="s">
        <v>3811</v>
      </c>
    </row>
    <row r="432" spans="1:2" x14ac:dyDescent="0.2">
      <c r="A432" s="379" t="s">
        <v>3812</v>
      </c>
      <c r="B432" s="3" t="s">
        <v>3813</v>
      </c>
    </row>
    <row r="433" spans="1:2" x14ac:dyDescent="0.2">
      <c r="A433" s="379" t="s">
        <v>3814</v>
      </c>
      <c r="B433" s="3" t="s">
        <v>3815</v>
      </c>
    </row>
    <row r="434" spans="1:2" x14ac:dyDescent="0.2">
      <c r="A434" s="379" t="s">
        <v>3816</v>
      </c>
      <c r="B434" s="3" t="s">
        <v>3817</v>
      </c>
    </row>
    <row r="435" spans="1:2" x14ac:dyDescent="0.2">
      <c r="A435" s="379" t="s">
        <v>3818</v>
      </c>
      <c r="B435" s="3" t="s">
        <v>3819</v>
      </c>
    </row>
    <row r="436" spans="1:2" x14ac:dyDescent="0.2">
      <c r="A436" s="379" t="s">
        <v>3820</v>
      </c>
      <c r="B436" s="3" t="s">
        <v>3821</v>
      </c>
    </row>
    <row r="437" spans="1:2" x14ac:dyDescent="0.2">
      <c r="A437" s="379" t="s">
        <v>3822</v>
      </c>
      <c r="B437" s="3" t="s">
        <v>3823</v>
      </c>
    </row>
    <row r="438" spans="1:2" x14ac:dyDescent="0.2">
      <c r="A438" s="379" t="s">
        <v>3824</v>
      </c>
      <c r="B438" s="3" t="s">
        <v>3825</v>
      </c>
    </row>
    <row r="439" spans="1:2" x14ac:dyDescent="0.2">
      <c r="A439" s="379" t="s">
        <v>3826</v>
      </c>
      <c r="B439" s="3" t="s">
        <v>3827</v>
      </c>
    </row>
    <row r="440" spans="1:2" x14ac:dyDescent="0.2">
      <c r="A440" s="379" t="s">
        <v>3828</v>
      </c>
      <c r="B440" s="3" t="s">
        <v>3829</v>
      </c>
    </row>
    <row r="441" spans="1:2" x14ac:dyDescent="0.2">
      <c r="A441" s="379" t="s">
        <v>3830</v>
      </c>
      <c r="B441" s="3" t="s">
        <v>3831</v>
      </c>
    </row>
    <row r="442" spans="1:2" x14ac:dyDescent="0.2">
      <c r="A442" s="379" t="s">
        <v>3832</v>
      </c>
      <c r="B442" s="3" t="s">
        <v>3833</v>
      </c>
    </row>
    <row r="443" spans="1:2" x14ac:dyDescent="0.2">
      <c r="A443" s="379" t="s">
        <v>3834</v>
      </c>
      <c r="B443" s="3" t="s">
        <v>3835</v>
      </c>
    </row>
    <row r="444" spans="1:2" x14ac:dyDescent="0.2">
      <c r="A444" s="379" t="s">
        <v>3836</v>
      </c>
      <c r="B444" s="3" t="s">
        <v>3837</v>
      </c>
    </row>
    <row r="445" spans="1:2" x14ac:dyDescent="0.2">
      <c r="A445" s="379" t="s">
        <v>3838</v>
      </c>
      <c r="B445" s="3" t="s">
        <v>3839</v>
      </c>
    </row>
    <row r="446" spans="1:2" x14ac:dyDescent="0.2">
      <c r="A446" s="379" t="s">
        <v>3840</v>
      </c>
      <c r="B446" s="3" t="s">
        <v>3841</v>
      </c>
    </row>
    <row r="447" spans="1:2" x14ac:dyDescent="0.2">
      <c r="A447" s="379" t="s">
        <v>3842</v>
      </c>
      <c r="B447" s="3" t="s">
        <v>3843</v>
      </c>
    </row>
    <row r="448" spans="1:2" x14ac:dyDescent="0.2">
      <c r="A448" s="379" t="s">
        <v>3844</v>
      </c>
      <c r="B448" s="3" t="s">
        <v>3845</v>
      </c>
    </row>
    <row r="449" spans="1:2" x14ac:dyDescent="0.2">
      <c r="A449" s="379" t="s">
        <v>3846</v>
      </c>
      <c r="B449" s="3" t="s">
        <v>3847</v>
      </c>
    </row>
    <row r="450" spans="1:2" x14ac:dyDescent="0.2">
      <c r="A450" s="379" t="s">
        <v>3848</v>
      </c>
      <c r="B450" s="3" t="s">
        <v>3849</v>
      </c>
    </row>
    <row r="451" spans="1:2" x14ac:dyDescent="0.2">
      <c r="A451" s="379" t="s">
        <v>3850</v>
      </c>
      <c r="B451" s="3" t="s">
        <v>3851</v>
      </c>
    </row>
    <row r="452" spans="1:2" x14ac:dyDescent="0.2">
      <c r="A452" s="379" t="s">
        <v>3852</v>
      </c>
      <c r="B452" s="3" t="s">
        <v>3853</v>
      </c>
    </row>
    <row r="453" spans="1:2" x14ac:dyDescent="0.2">
      <c r="A453" s="379" t="s">
        <v>3854</v>
      </c>
      <c r="B453" s="3" t="s">
        <v>3855</v>
      </c>
    </row>
    <row r="454" spans="1:2" x14ac:dyDescent="0.2">
      <c r="A454" s="379" t="s">
        <v>3856</v>
      </c>
      <c r="B454" s="3" t="s">
        <v>3857</v>
      </c>
    </row>
    <row r="455" spans="1:2" x14ac:dyDescent="0.2">
      <c r="A455" s="379" t="s">
        <v>3858</v>
      </c>
      <c r="B455" s="3" t="s">
        <v>3859</v>
      </c>
    </row>
    <row r="456" spans="1:2" x14ac:dyDescent="0.2">
      <c r="A456" s="379" t="s">
        <v>3860</v>
      </c>
      <c r="B456" s="3" t="s">
        <v>3861</v>
      </c>
    </row>
    <row r="457" spans="1:2" x14ac:dyDescent="0.2">
      <c r="A457" s="379" t="s">
        <v>3862</v>
      </c>
      <c r="B457" s="3" t="s">
        <v>3863</v>
      </c>
    </row>
    <row r="458" spans="1:2" x14ac:dyDescent="0.2">
      <c r="A458" s="379" t="s">
        <v>3864</v>
      </c>
      <c r="B458" s="3" t="s">
        <v>3865</v>
      </c>
    </row>
    <row r="459" spans="1:2" x14ac:dyDescent="0.2">
      <c r="A459" s="379" t="s">
        <v>3866</v>
      </c>
      <c r="B459" s="3" t="s">
        <v>3867</v>
      </c>
    </row>
    <row r="460" spans="1:2" x14ac:dyDescent="0.2">
      <c r="A460" s="379" t="s">
        <v>3868</v>
      </c>
      <c r="B460" s="3" t="s">
        <v>3869</v>
      </c>
    </row>
    <row r="461" spans="1:2" x14ac:dyDescent="0.2">
      <c r="A461" s="379" t="s">
        <v>3870</v>
      </c>
      <c r="B461" s="3" t="s">
        <v>3871</v>
      </c>
    </row>
    <row r="462" spans="1:2" x14ac:dyDescent="0.2">
      <c r="A462" s="379" t="s">
        <v>3872</v>
      </c>
      <c r="B462" s="3" t="s">
        <v>3873</v>
      </c>
    </row>
    <row r="463" spans="1:2" x14ac:dyDescent="0.2">
      <c r="A463" s="379" t="s">
        <v>3874</v>
      </c>
      <c r="B463" s="3" t="s">
        <v>3875</v>
      </c>
    </row>
    <row r="464" spans="1:2" x14ac:dyDescent="0.2">
      <c r="A464" s="379" t="s">
        <v>3876</v>
      </c>
      <c r="B464" s="3" t="s">
        <v>3877</v>
      </c>
    </row>
    <row r="465" spans="1:2" x14ac:dyDescent="0.2">
      <c r="A465" s="379" t="s">
        <v>3878</v>
      </c>
      <c r="B465" s="3" t="s">
        <v>3879</v>
      </c>
    </row>
    <row r="466" spans="1:2" x14ac:dyDescent="0.2">
      <c r="A466" s="379" t="s">
        <v>3880</v>
      </c>
      <c r="B466" s="3" t="s">
        <v>3881</v>
      </c>
    </row>
    <row r="467" spans="1:2" x14ac:dyDescent="0.2">
      <c r="A467" s="379" t="s">
        <v>3882</v>
      </c>
      <c r="B467" s="3" t="s">
        <v>3883</v>
      </c>
    </row>
    <row r="468" spans="1:2" x14ac:dyDescent="0.2">
      <c r="A468" s="379" t="s">
        <v>3884</v>
      </c>
      <c r="B468" s="3" t="s">
        <v>3885</v>
      </c>
    </row>
    <row r="469" spans="1:2" x14ac:dyDescent="0.2">
      <c r="A469" s="379" t="s">
        <v>3886</v>
      </c>
      <c r="B469" s="3" t="s">
        <v>3887</v>
      </c>
    </row>
    <row r="470" spans="1:2" x14ac:dyDescent="0.2">
      <c r="A470" s="379" t="s">
        <v>3888</v>
      </c>
      <c r="B470" s="3" t="s">
        <v>3889</v>
      </c>
    </row>
    <row r="471" spans="1:2" x14ac:dyDescent="0.2">
      <c r="A471" s="379" t="s">
        <v>3890</v>
      </c>
      <c r="B471" s="3" t="s">
        <v>3891</v>
      </c>
    </row>
    <row r="472" spans="1:2" x14ac:dyDescent="0.2">
      <c r="A472" s="379" t="s">
        <v>3892</v>
      </c>
      <c r="B472" s="3" t="s">
        <v>3893</v>
      </c>
    </row>
    <row r="473" spans="1:2" x14ac:dyDescent="0.2">
      <c r="A473" s="379" t="s">
        <v>3894</v>
      </c>
      <c r="B473" s="3" t="s">
        <v>3895</v>
      </c>
    </row>
    <row r="474" spans="1:2" x14ac:dyDescent="0.2">
      <c r="A474" s="379" t="s">
        <v>3896</v>
      </c>
      <c r="B474" s="3" t="s">
        <v>3897</v>
      </c>
    </row>
    <row r="475" spans="1:2" x14ac:dyDescent="0.2">
      <c r="A475" s="379" t="s">
        <v>3898</v>
      </c>
      <c r="B475" s="3" t="s">
        <v>3899</v>
      </c>
    </row>
    <row r="476" spans="1:2" x14ac:dyDescent="0.2">
      <c r="A476" s="379" t="s">
        <v>3900</v>
      </c>
      <c r="B476" s="3" t="s">
        <v>3901</v>
      </c>
    </row>
    <row r="477" spans="1:2" x14ac:dyDescent="0.2">
      <c r="A477" s="379" t="s">
        <v>3902</v>
      </c>
      <c r="B477" s="3" t="s">
        <v>3903</v>
      </c>
    </row>
    <row r="478" spans="1:2" x14ac:dyDescent="0.2">
      <c r="A478" s="379" t="s">
        <v>3904</v>
      </c>
      <c r="B478" s="3" t="s">
        <v>3905</v>
      </c>
    </row>
    <row r="479" spans="1:2" x14ac:dyDescent="0.2">
      <c r="A479" s="379" t="s">
        <v>3906</v>
      </c>
      <c r="B479" s="3" t="s">
        <v>3907</v>
      </c>
    </row>
    <row r="480" spans="1:2" x14ac:dyDescent="0.2">
      <c r="A480" s="379" t="s">
        <v>3908</v>
      </c>
      <c r="B480" s="3" t="s">
        <v>3909</v>
      </c>
    </row>
    <row r="481" spans="1:2" x14ac:dyDescent="0.2">
      <c r="A481" s="379" t="s">
        <v>3910</v>
      </c>
      <c r="B481" s="3" t="s">
        <v>3911</v>
      </c>
    </row>
    <row r="482" spans="1:2" x14ac:dyDescent="0.2">
      <c r="A482" s="379" t="s">
        <v>3912</v>
      </c>
      <c r="B482" s="3" t="s">
        <v>3913</v>
      </c>
    </row>
    <row r="483" spans="1:2" x14ac:dyDescent="0.2">
      <c r="A483" s="379" t="s">
        <v>3914</v>
      </c>
      <c r="B483" s="3" t="s">
        <v>3915</v>
      </c>
    </row>
    <row r="484" spans="1:2" x14ac:dyDescent="0.2">
      <c r="A484" s="379" t="s">
        <v>3916</v>
      </c>
      <c r="B484" s="3" t="s">
        <v>3917</v>
      </c>
    </row>
    <row r="485" spans="1:2" x14ac:dyDescent="0.2">
      <c r="A485" s="379" t="s">
        <v>3918</v>
      </c>
      <c r="B485" s="3" t="s">
        <v>3919</v>
      </c>
    </row>
    <row r="486" spans="1:2" x14ac:dyDescent="0.2">
      <c r="A486" s="379" t="s">
        <v>3920</v>
      </c>
      <c r="B486" s="3" t="s">
        <v>3921</v>
      </c>
    </row>
    <row r="487" spans="1:2" x14ac:dyDescent="0.2">
      <c r="A487" s="379" t="s">
        <v>3922</v>
      </c>
      <c r="B487" s="3" t="s">
        <v>3923</v>
      </c>
    </row>
    <row r="488" spans="1:2" x14ac:dyDescent="0.2">
      <c r="A488" s="379" t="s">
        <v>3924</v>
      </c>
      <c r="B488" s="3" t="s">
        <v>3925</v>
      </c>
    </row>
    <row r="489" spans="1:2" x14ac:dyDescent="0.2">
      <c r="A489" s="379" t="s">
        <v>3926</v>
      </c>
      <c r="B489" s="3" t="s">
        <v>3927</v>
      </c>
    </row>
    <row r="490" spans="1:2" x14ac:dyDescent="0.2">
      <c r="A490" s="379" t="s">
        <v>3928</v>
      </c>
      <c r="B490" s="3" t="s">
        <v>3929</v>
      </c>
    </row>
    <row r="491" spans="1:2" x14ac:dyDescent="0.2">
      <c r="A491" s="379" t="s">
        <v>3930</v>
      </c>
      <c r="B491" s="3" t="s">
        <v>3931</v>
      </c>
    </row>
    <row r="492" spans="1:2" x14ac:dyDescent="0.2">
      <c r="A492" s="379" t="s">
        <v>3932</v>
      </c>
      <c r="B492" s="3" t="s">
        <v>3933</v>
      </c>
    </row>
    <row r="493" spans="1:2" x14ac:dyDescent="0.2">
      <c r="A493" s="379" t="s">
        <v>3934</v>
      </c>
      <c r="B493" s="3" t="s">
        <v>3935</v>
      </c>
    </row>
    <row r="494" spans="1:2" x14ac:dyDescent="0.2">
      <c r="A494" s="379" t="s">
        <v>3936</v>
      </c>
      <c r="B494" s="3" t="s">
        <v>3937</v>
      </c>
    </row>
    <row r="495" spans="1:2" x14ac:dyDescent="0.2">
      <c r="A495" s="379" t="s">
        <v>3938</v>
      </c>
      <c r="B495" s="3" t="s">
        <v>3939</v>
      </c>
    </row>
    <row r="496" spans="1:2" x14ac:dyDescent="0.2">
      <c r="A496" s="379" t="s">
        <v>3940</v>
      </c>
      <c r="B496" s="3" t="s">
        <v>3941</v>
      </c>
    </row>
    <row r="497" spans="1:2" x14ac:dyDescent="0.2">
      <c r="A497" s="379" t="s">
        <v>3942</v>
      </c>
      <c r="B497" s="3" t="s">
        <v>3943</v>
      </c>
    </row>
    <row r="498" spans="1:2" x14ac:dyDescent="0.2">
      <c r="A498" s="379" t="s">
        <v>3944</v>
      </c>
      <c r="B498" s="3" t="s">
        <v>3945</v>
      </c>
    </row>
    <row r="499" spans="1:2" x14ac:dyDescent="0.2">
      <c r="A499" s="379" t="s">
        <v>3946</v>
      </c>
      <c r="B499" s="3" t="s">
        <v>3947</v>
      </c>
    </row>
    <row r="500" spans="1:2" x14ac:dyDescent="0.2">
      <c r="A500" s="379" t="s">
        <v>3948</v>
      </c>
      <c r="B500" s="3" t="s">
        <v>3949</v>
      </c>
    </row>
    <row r="501" spans="1:2" x14ac:dyDescent="0.2">
      <c r="A501" s="379" t="s">
        <v>3950</v>
      </c>
      <c r="B501" s="3" t="s">
        <v>3951</v>
      </c>
    </row>
    <row r="502" spans="1:2" x14ac:dyDescent="0.2">
      <c r="A502" s="379" t="s">
        <v>3952</v>
      </c>
      <c r="B502" s="3" t="s">
        <v>3953</v>
      </c>
    </row>
    <row r="503" spans="1:2" x14ac:dyDescent="0.2">
      <c r="A503" s="379" t="s">
        <v>3954</v>
      </c>
      <c r="B503" s="3" t="s">
        <v>3955</v>
      </c>
    </row>
    <row r="504" spans="1:2" x14ac:dyDescent="0.2">
      <c r="A504" s="379" t="s">
        <v>3956</v>
      </c>
      <c r="B504" s="3" t="s">
        <v>3957</v>
      </c>
    </row>
    <row r="505" spans="1:2" x14ac:dyDescent="0.2">
      <c r="A505" s="379" t="s">
        <v>3958</v>
      </c>
      <c r="B505" s="3" t="s">
        <v>3959</v>
      </c>
    </row>
    <row r="506" spans="1:2" x14ac:dyDescent="0.2">
      <c r="A506" s="379" t="s">
        <v>3960</v>
      </c>
      <c r="B506" s="3" t="s">
        <v>3961</v>
      </c>
    </row>
    <row r="507" spans="1:2" x14ac:dyDescent="0.2">
      <c r="A507" s="379" t="s">
        <v>3962</v>
      </c>
      <c r="B507" s="3" t="s">
        <v>3963</v>
      </c>
    </row>
    <row r="508" spans="1:2" x14ac:dyDescent="0.2">
      <c r="A508" s="379" t="s">
        <v>3964</v>
      </c>
      <c r="B508" s="3" t="s">
        <v>3965</v>
      </c>
    </row>
    <row r="509" spans="1:2" x14ac:dyDescent="0.2">
      <c r="A509" s="379" t="s">
        <v>3966</v>
      </c>
      <c r="B509" s="3" t="s">
        <v>3967</v>
      </c>
    </row>
    <row r="510" spans="1:2" x14ac:dyDescent="0.2">
      <c r="A510" s="379" t="s">
        <v>3968</v>
      </c>
      <c r="B510" s="3" t="s">
        <v>3969</v>
      </c>
    </row>
    <row r="511" spans="1:2" x14ac:dyDescent="0.2">
      <c r="A511" s="379" t="s">
        <v>3970</v>
      </c>
      <c r="B511" s="3" t="s">
        <v>3971</v>
      </c>
    </row>
    <row r="512" spans="1:2" x14ac:dyDescent="0.2">
      <c r="A512" s="379" t="s">
        <v>3972</v>
      </c>
      <c r="B512" s="3" t="s">
        <v>3973</v>
      </c>
    </row>
    <row r="513" spans="1:2" x14ac:dyDescent="0.2">
      <c r="A513" s="379" t="s">
        <v>3974</v>
      </c>
      <c r="B513" s="3" t="s">
        <v>3975</v>
      </c>
    </row>
    <row r="514" spans="1:2" x14ac:dyDescent="0.2">
      <c r="A514" s="379" t="s">
        <v>3976</v>
      </c>
      <c r="B514" s="3" t="s">
        <v>3977</v>
      </c>
    </row>
    <row r="515" spans="1:2" x14ac:dyDescent="0.2">
      <c r="A515" s="379" t="s">
        <v>3978</v>
      </c>
      <c r="B515" s="3" t="s">
        <v>3979</v>
      </c>
    </row>
    <row r="516" spans="1:2" x14ac:dyDescent="0.2">
      <c r="A516" s="379" t="s">
        <v>3980</v>
      </c>
      <c r="B516" s="3" t="s">
        <v>3981</v>
      </c>
    </row>
    <row r="517" spans="1:2" x14ac:dyDescent="0.2">
      <c r="A517" s="379" t="s">
        <v>3982</v>
      </c>
      <c r="B517" s="3" t="s">
        <v>3983</v>
      </c>
    </row>
    <row r="518" spans="1:2" x14ac:dyDescent="0.2">
      <c r="A518" s="379" t="s">
        <v>3984</v>
      </c>
      <c r="B518" s="3" t="s">
        <v>3985</v>
      </c>
    </row>
    <row r="519" spans="1:2" x14ac:dyDescent="0.2">
      <c r="A519" s="379" t="s">
        <v>3986</v>
      </c>
      <c r="B519" s="3" t="s">
        <v>3987</v>
      </c>
    </row>
    <row r="520" spans="1:2" x14ac:dyDescent="0.2">
      <c r="A520" s="379" t="s">
        <v>3988</v>
      </c>
      <c r="B520" s="3" t="s">
        <v>3989</v>
      </c>
    </row>
    <row r="521" spans="1:2" x14ac:dyDescent="0.2">
      <c r="A521" s="379" t="s">
        <v>3990</v>
      </c>
      <c r="B521" s="3" t="s">
        <v>3991</v>
      </c>
    </row>
    <row r="522" spans="1:2" x14ac:dyDescent="0.2">
      <c r="A522" s="379" t="s">
        <v>3992</v>
      </c>
      <c r="B522" s="3" t="s">
        <v>3993</v>
      </c>
    </row>
    <row r="523" spans="1:2" x14ac:dyDescent="0.2">
      <c r="A523" s="379" t="s">
        <v>3994</v>
      </c>
      <c r="B523" s="3" t="s">
        <v>3995</v>
      </c>
    </row>
    <row r="524" spans="1:2" x14ac:dyDescent="0.2">
      <c r="A524" s="379" t="s">
        <v>3996</v>
      </c>
      <c r="B524" s="3" t="s">
        <v>3997</v>
      </c>
    </row>
    <row r="525" spans="1:2" x14ac:dyDescent="0.2">
      <c r="A525" s="379" t="s">
        <v>3998</v>
      </c>
      <c r="B525" s="3" t="s">
        <v>3999</v>
      </c>
    </row>
    <row r="526" spans="1:2" x14ac:dyDescent="0.2">
      <c r="A526" s="379" t="s">
        <v>4000</v>
      </c>
      <c r="B526" s="3" t="s">
        <v>4001</v>
      </c>
    </row>
    <row r="527" spans="1:2" x14ac:dyDescent="0.2">
      <c r="A527" s="379" t="s">
        <v>4002</v>
      </c>
      <c r="B527" s="3" t="s">
        <v>4003</v>
      </c>
    </row>
    <row r="528" spans="1:2" x14ac:dyDescent="0.2">
      <c r="A528" s="379" t="s">
        <v>4004</v>
      </c>
      <c r="B528" s="3" t="s">
        <v>4005</v>
      </c>
    </row>
    <row r="529" spans="1:2" x14ac:dyDescent="0.2">
      <c r="A529" s="379" t="s">
        <v>4006</v>
      </c>
      <c r="B529" s="3" t="s">
        <v>4007</v>
      </c>
    </row>
    <row r="530" spans="1:2" x14ac:dyDescent="0.2">
      <c r="A530" s="379" t="s">
        <v>4008</v>
      </c>
      <c r="B530" s="3" t="s">
        <v>4009</v>
      </c>
    </row>
    <row r="531" spans="1:2" x14ac:dyDescent="0.2">
      <c r="A531" s="379" t="s">
        <v>4010</v>
      </c>
      <c r="B531" s="3" t="s">
        <v>4011</v>
      </c>
    </row>
    <row r="532" spans="1:2" x14ac:dyDescent="0.2">
      <c r="A532" s="379" t="s">
        <v>4012</v>
      </c>
      <c r="B532" s="3" t="s">
        <v>4013</v>
      </c>
    </row>
    <row r="533" spans="1:2" x14ac:dyDescent="0.2">
      <c r="A533" s="379" t="s">
        <v>4014</v>
      </c>
      <c r="B533" s="3" t="s">
        <v>4015</v>
      </c>
    </row>
    <row r="534" spans="1:2" x14ac:dyDescent="0.2">
      <c r="A534" s="379" t="s">
        <v>4016</v>
      </c>
      <c r="B534" s="3" t="s">
        <v>4017</v>
      </c>
    </row>
    <row r="535" spans="1:2" x14ac:dyDescent="0.2">
      <c r="A535" s="379" t="s">
        <v>4018</v>
      </c>
      <c r="B535" s="3" t="s">
        <v>4019</v>
      </c>
    </row>
    <row r="536" spans="1:2" x14ac:dyDescent="0.2">
      <c r="A536" s="379" t="s">
        <v>4020</v>
      </c>
      <c r="B536" s="3" t="s">
        <v>4021</v>
      </c>
    </row>
    <row r="537" spans="1:2" x14ac:dyDescent="0.2">
      <c r="A537" s="379" t="s">
        <v>4022</v>
      </c>
      <c r="B537" s="3" t="s">
        <v>4023</v>
      </c>
    </row>
    <row r="538" spans="1:2" x14ac:dyDescent="0.2">
      <c r="A538" s="379" t="s">
        <v>4024</v>
      </c>
      <c r="B538" s="3" t="s">
        <v>4025</v>
      </c>
    </row>
    <row r="539" spans="1:2" x14ac:dyDescent="0.2">
      <c r="A539" s="379" t="s">
        <v>4026</v>
      </c>
      <c r="B539" s="3" t="s">
        <v>4027</v>
      </c>
    </row>
    <row r="540" spans="1:2" x14ac:dyDescent="0.2">
      <c r="A540" s="379" t="s">
        <v>4028</v>
      </c>
      <c r="B540" s="3" t="s">
        <v>4029</v>
      </c>
    </row>
    <row r="541" spans="1:2" x14ac:dyDescent="0.2">
      <c r="A541" s="379" t="s">
        <v>4030</v>
      </c>
      <c r="B541" s="3" t="s">
        <v>4031</v>
      </c>
    </row>
    <row r="542" spans="1:2" x14ac:dyDescent="0.2">
      <c r="A542" s="379" t="s">
        <v>4032</v>
      </c>
      <c r="B542" s="3" t="s">
        <v>4033</v>
      </c>
    </row>
    <row r="543" spans="1:2" x14ac:dyDescent="0.2">
      <c r="A543" s="379" t="s">
        <v>4034</v>
      </c>
      <c r="B543" s="3" t="s">
        <v>4035</v>
      </c>
    </row>
    <row r="544" spans="1:2" x14ac:dyDescent="0.2">
      <c r="A544" s="379" t="s">
        <v>4036</v>
      </c>
      <c r="B544" s="3" t="s">
        <v>4037</v>
      </c>
    </row>
    <row r="545" spans="1:2" x14ac:dyDescent="0.2">
      <c r="A545" s="379" t="s">
        <v>4038</v>
      </c>
      <c r="B545" s="3" t="s">
        <v>4039</v>
      </c>
    </row>
    <row r="546" spans="1:2" x14ac:dyDescent="0.2">
      <c r="A546" s="379" t="s">
        <v>4040</v>
      </c>
      <c r="B546" s="3" t="s">
        <v>4041</v>
      </c>
    </row>
    <row r="547" spans="1:2" x14ac:dyDescent="0.2">
      <c r="A547" s="379" t="s">
        <v>4042</v>
      </c>
      <c r="B547" s="3" t="s">
        <v>4043</v>
      </c>
    </row>
    <row r="548" spans="1:2" x14ac:dyDescent="0.2">
      <c r="A548" s="379" t="s">
        <v>4044</v>
      </c>
      <c r="B548" s="3" t="s">
        <v>4045</v>
      </c>
    </row>
    <row r="549" spans="1:2" x14ac:dyDescent="0.2">
      <c r="A549" s="379" t="s">
        <v>4046</v>
      </c>
      <c r="B549" s="3" t="s">
        <v>4047</v>
      </c>
    </row>
    <row r="550" spans="1:2" x14ac:dyDescent="0.2">
      <c r="A550" s="379" t="s">
        <v>4048</v>
      </c>
      <c r="B550" s="3" t="s">
        <v>4049</v>
      </c>
    </row>
    <row r="551" spans="1:2" x14ac:dyDescent="0.2">
      <c r="A551" s="379" t="s">
        <v>4050</v>
      </c>
      <c r="B551" s="3" t="s">
        <v>4051</v>
      </c>
    </row>
    <row r="552" spans="1:2" x14ac:dyDescent="0.2">
      <c r="A552" s="379" t="s">
        <v>4052</v>
      </c>
      <c r="B552" s="3" t="s">
        <v>4053</v>
      </c>
    </row>
    <row r="553" spans="1:2" x14ac:dyDescent="0.2">
      <c r="A553" s="379" t="s">
        <v>4054</v>
      </c>
      <c r="B553" s="3" t="s">
        <v>4055</v>
      </c>
    </row>
    <row r="554" spans="1:2" x14ac:dyDescent="0.2">
      <c r="A554" s="379" t="s">
        <v>4056</v>
      </c>
      <c r="B554" s="3" t="s">
        <v>4057</v>
      </c>
    </row>
    <row r="555" spans="1:2" x14ac:dyDescent="0.2">
      <c r="A555" s="379" t="s">
        <v>4058</v>
      </c>
      <c r="B555" s="3" t="s">
        <v>4059</v>
      </c>
    </row>
    <row r="556" spans="1:2" x14ac:dyDescent="0.2">
      <c r="A556" s="379" t="s">
        <v>4060</v>
      </c>
      <c r="B556" s="3" t="s">
        <v>4061</v>
      </c>
    </row>
    <row r="557" spans="1:2" x14ac:dyDescent="0.2">
      <c r="A557" s="379" t="s">
        <v>4062</v>
      </c>
      <c r="B557" s="3" t="s">
        <v>4063</v>
      </c>
    </row>
    <row r="558" spans="1:2" x14ac:dyDescent="0.2">
      <c r="A558" s="379" t="s">
        <v>4064</v>
      </c>
      <c r="B558" s="3" t="s">
        <v>4065</v>
      </c>
    </row>
    <row r="559" spans="1:2" x14ac:dyDescent="0.2">
      <c r="A559" s="379" t="s">
        <v>4066</v>
      </c>
      <c r="B559" s="3" t="s">
        <v>4067</v>
      </c>
    </row>
    <row r="560" spans="1:2" x14ac:dyDescent="0.2">
      <c r="A560" s="379" t="s">
        <v>4068</v>
      </c>
      <c r="B560" s="3" t="s">
        <v>4069</v>
      </c>
    </row>
    <row r="561" spans="1:2" x14ac:dyDescent="0.2">
      <c r="A561" s="379" t="s">
        <v>4070</v>
      </c>
      <c r="B561" s="3" t="s">
        <v>4071</v>
      </c>
    </row>
    <row r="562" spans="1:2" x14ac:dyDescent="0.2">
      <c r="A562" s="379" t="s">
        <v>4072</v>
      </c>
      <c r="B562" s="3" t="s">
        <v>4073</v>
      </c>
    </row>
    <row r="563" spans="1:2" x14ac:dyDescent="0.2">
      <c r="A563" s="379" t="s">
        <v>4074</v>
      </c>
      <c r="B563" s="3" t="s">
        <v>4075</v>
      </c>
    </row>
    <row r="564" spans="1:2" x14ac:dyDescent="0.2">
      <c r="A564" s="379" t="s">
        <v>4076</v>
      </c>
      <c r="B564" s="3" t="s">
        <v>4077</v>
      </c>
    </row>
    <row r="565" spans="1:2" x14ac:dyDescent="0.2">
      <c r="A565" s="379" t="s">
        <v>4078</v>
      </c>
      <c r="B565" s="3" t="s">
        <v>4079</v>
      </c>
    </row>
    <row r="566" spans="1:2" x14ac:dyDescent="0.2">
      <c r="A566" s="379" t="s">
        <v>4080</v>
      </c>
      <c r="B566" s="3" t="s">
        <v>4081</v>
      </c>
    </row>
    <row r="567" spans="1:2" x14ac:dyDescent="0.2">
      <c r="A567" s="379" t="s">
        <v>4082</v>
      </c>
      <c r="B567" s="3" t="s">
        <v>4083</v>
      </c>
    </row>
    <row r="568" spans="1:2" x14ac:dyDescent="0.2">
      <c r="A568" s="379" t="s">
        <v>4084</v>
      </c>
      <c r="B568" s="3" t="s">
        <v>4085</v>
      </c>
    </row>
    <row r="569" spans="1:2" x14ac:dyDescent="0.2">
      <c r="A569" s="379" t="s">
        <v>4086</v>
      </c>
      <c r="B569" s="3" t="s">
        <v>4087</v>
      </c>
    </row>
    <row r="570" spans="1:2" x14ac:dyDescent="0.2">
      <c r="A570" s="379" t="s">
        <v>4088</v>
      </c>
      <c r="B570" s="3" t="s">
        <v>4089</v>
      </c>
    </row>
    <row r="571" spans="1:2" x14ac:dyDescent="0.2">
      <c r="A571" s="379" t="s">
        <v>4090</v>
      </c>
      <c r="B571" s="3" t="s">
        <v>4091</v>
      </c>
    </row>
    <row r="572" spans="1:2" x14ac:dyDescent="0.2">
      <c r="A572" s="379" t="s">
        <v>4092</v>
      </c>
      <c r="B572" s="3" t="s">
        <v>4093</v>
      </c>
    </row>
    <row r="573" spans="1:2" x14ac:dyDescent="0.2">
      <c r="A573" s="379" t="s">
        <v>4094</v>
      </c>
      <c r="B573" s="3" t="s">
        <v>4095</v>
      </c>
    </row>
    <row r="574" spans="1:2" x14ac:dyDescent="0.2">
      <c r="A574" s="379" t="s">
        <v>4096</v>
      </c>
      <c r="B574" s="3" t="s">
        <v>4097</v>
      </c>
    </row>
    <row r="575" spans="1:2" x14ac:dyDescent="0.2">
      <c r="A575" s="379" t="s">
        <v>4098</v>
      </c>
      <c r="B575" s="3" t="s">
        <v>4099</v>
      </c>
    </row>
    <row r="576" spans="1:2" x14ac:dyDescent="0.2">
      <c r="A576" s="379" t="s">
        <v>4100</v>
      </c>
      <c r="B576" s="3" t="s">
        <v>4101</v>
      </c>
    </row>
    <row r="577" spans="1:2" x14ac:dyDescent="0.2">
      <c r="A577" s="379" t="s">
        <v>4102</v>
      </c>
      <c r="B577" s="3" t="s">
        <v>4103</v>
      </c>
    </row>
    <row r="578" spans="1:2" x14ac:dyDescent="0.2">
      <c r="A578" s="379" t="s">
        <v>4104</v>
      </c>
      <c r="B578" s="3" t="s">
        <v>4105</v>
      </c>
    </row>
    <row r="579" spans="1:2" x14ac:dyDescent="0.2">
      <c r="A579" s="379" t="s">
        <v>4106</v>
      </c>
      <c r="B579" s="3" t="s">
        <v>4107</v>
      </c>
    </row>
    <row r="580" spans="1:2" x14ac:dyDescent="0.2">
      <c r="A580" s="379" t="s">
        <v>4108</v>
      </c>
      <c r="B580" s="3" t="s">
        <v>4109</v>
      </c>
    </row>
    <row r="581" spans="1:2" x14ac:dyDescent="0.2">
      <c r="A581" s="379" t="s">
        <v>4110</v>
      </c>
      <c r="B581" s="3" t="s">
        <v>4111</v>
      </c>
    </row>
    <row r="582" spans="1:2" x14ac:dyDescent="0.2">
      <c r="A582" s="379" t="s">
        <v>4112</v>
      </c>
      <c r="B582" s="3" t="s">
        <v>4113</v>
      </c>
    </row>
    <row r="583" spans="1:2" x14ac:dyDescent="0.2">
      <c r="A583" s="379" t="s">
        <v>4114</v>
      </c>
      <c r="B583" s="3" t="s">
        <v>4115</v>
      </c>
    </row>
    <row r="584" spans="1:2" x14ac:dyDescent="0.2">
      <c r="A584" s="379" t="s">
        <v>4116</v>
      </c>
      <c r="B584" s="3" t="s">
        <v>4117</v>
      </c>
    </row>
    <row r="585" spans="1:2" x14ac:dyDescent="0.2">
      <c r="A585" s="379" t="s">
        <v>4118</v>
      </c>
      <c r="B585" s="3" t="s">
        <v>4119</v>
      </c>
    </row>
    <row r="586" spans="1:2" x14ac:dyDescent="0.2">
      <c r="A586" s="379" t="s">
        <v>4120</v>
      </c>
      <c r="B586" s="3" t="s">
        <v>4121</v>
      </c>
    </row>
    <row r="587" spans="1:2" x14ac:dyDescent="0.2">
      <c r="A587" s="379" t="s">
        <v>4122</v>
      </c>
      <c r="B587" s="3" t="s">
        <v>4123</v>
      </c>
    </row>
    <row r="588" spans="1:2" x14ac:dyDescent="0.2">
      <c r="A588" s="379" t="s">
        <v>4124</v>
      </c>
      <c r="B588" s="3" t="s">
        <v>4125</v>
      </c>
    </row>
    <row r="589" spans="1:2" x14ac:dyDescent="0.2">
      <c r="A589" s="379" t="s">
        <v>4126</v>
      </c>
      <c r="B589" s="3" t="s">
        <v>4127</v>
      </c>
    </row>
    <row r="590" spans="1:2" x14ac:dyDescent="0.2">
      <c r="A590" s="379" t="s">
        <v>4128</v>
      </c>
      <c r="B590" s="3" t="s">
        <v>4129</v>
      </c>
    </row>
    <row r="591" spans="1:2" x14ac:dyDescent="0.2">
      <c r="A591" s="379" t="s">
        <v>4130</v>
      </c>
      <c r="B591" s="3" t="s">
        <v>4131</v>
      </c>
    </row>
    <row r="592" spans="1:2" x14ac:dyDescent="0.2">
      <c r="A592" s="379" t="s">
        <v>4132</v>
      </c>
      <c r="B592" s="3" t="s">
        <v>4133</v>
      </c>
    </row>
    <row r="593" spans="1:2" x14ac:dyDescent="0.2">
      <c r="A593" s="379" t="s">
        <v>4134</v>
      </c>
      <c r="B593" s="3" t="s">
        <v>4135</v>
      </c>
    </row>
    <row r="594" spans="1:2" x14ac:dyDescent="0.2">
      <c r="A594" s="379" t="s">
        <v>4136</v>
      </c>
      <c r="B594" s="3" t="s">
        <v>4137</v>
      </c>
    </row>
    <row r="595" spans="1:2" x14ac:dyDescent="0.2">
      <c r="A595" s="379" t="s">
        <v>4138</v>
      </c>
      <c r="B595" s="3" t="s">
        <v>4139</v>
      </c>
    </row>
    <row r="596" spans="1:2" x14ac:dyDescent="0.2">
      <c r="A596" s="379" t="s">
        <v>4140</v>
      </c>
      <c r="B596" s="3" t="s">
        <v>4141</v>
      </c>
    </row>
    <row r="597" spans="1:2" x14ac:dyDescent="0.2">
      <c r="A597" s="379" t="s">
        <v>4142</v>
      </c>
      <c r="B597" s="3" t="s">
        <v>4143</v>
      </c>
    </row>
    <row r="598" spans="1:2" x14ac:dyDescent="0.2">
      <c r="A598" s="379" t="s">
        <v>4144</v>
      </c>
      <c r="B598" s="3" t="s">
        <v>4145</v>
      </c>
    </row>
    <row r="599" spans="1:2" x14ac:dyDescent="0.2">
      <c r="A599" s="379" t="s">
        <v>4146</v>
      </c>
      <c r="B599" s="3" t="s">
        <v>4147</v>
      </c>
    </row>
    <row r="600" spans="1:2" x14ac:dyDescent="0.2">
      <c r="A600" s="379" t="s">
        <v>4148</v>
      </c>
      <c r="B600" s="3" t="s">
        <v>4149</v>
      </c>
    </row>
    <row r="601" spans="1:2" x14ac:dyDescent="0.2">
      <c r="A601" s="379" t="s">
        <v>4150</v>
      </c>
      <c r="B601" s="3" t="s">
        <v>4151</v>
      </c>
    </row>
    <row r="602" spans="1:2" x14ac:dyDescent="0.2">
      <c r="A602" s="379" t="s">
        <v>4152</v>
      </c>
      <c r="B602" s="3" t="s">
        <v>4153</v>
      </c>
    </row>
    <row r="603" spans="1:2" x14ac:dyDescent="0.2">
      <c r="A603" s="379" t="s">
        <v>4154</v>
      </c>
      <c r="B603" s="3" t="s">
        <v>4155</v>
      </c>
    </row>
    <row r="604" spans="1:2" x14ac:dyDescent="0.2">
      <c r="A604" s="379" t="s">
        <v>4156</v>
      </c>
      <c r="B604" s="3" t="s">
        <v>4157</v>
      </c>
    </row>
    <row r="605" spans="1:2" x14ac:dyDescent="0.2">
      <c r="A605" s="379" t="s">
        <v>4158</v>
      </c>
      <c r="B605" s="3" t="s">
        <v>4159</v>
      </c>
    </row>
    <row r="606" spans="1:2" x14ac:dyDescent="0.2">
      <c r="A606" s="379" t="s">
        <v>4160</v>
      </c>
      <c r="B606" s="3" t="s">
        <v>4161</v>
      </c>
    </row>
    <row r="607" spans="1:2" x14ac:dyDescent="0.2">
      <c r="A607" s="379" t="s">
        <v>4162</v>
      </c>
      <c r="B607" s="3" t="s">
        <v>4163</v>
      </c>
    </row>
    <row r="608" spans="1:2" x14ac:dyDescent="0.2">
      <c r="A608" s="379" t="s">
        <v>4164</v>
      </c>
      <c r="B608" s="3" t="s">
        <v>4165</v>
      </c>
    </row>
    <row r="609" spans="1:2" x14ac:dyDescent="0.2">
      <c r="A609" s="379" t="s">
        <v>4166</v>
      </c>
      <c r="B609" s="3" t="s">
        <v>4167</v>
      </c>
    </row>
    <row r="610" spans="1:2" x14ac:dyDescent="0.2">
      <c r="A610" s="379" t="s">
        <v>4168</v>
      </c>
      <c r="B610" s="3" t="s">
        <v>4169</v>
      </c>
    </row>
    <row r="611" spans="1:2" x14ac:dyDescent="0.2">
      <c r="A611" s="379" t="s">
        <v>4170</v>
      </c>
      <c r="B611" s="3" t="s">
        <v>4171</v>
      </c>
    </row>
    <row r="612" spans="1:2" x14ac:dyDescent="0.2">
      <c r="A612" s="379" t="s">
        <v>4172</v>
      </c>
      <c r="B612" s="3" t="s">
        <v>4173</v>
      </c>
    </row>
    <row r="613" spans="1:2" x14ac:dyDescent="0.2">
      <c r="A613" s="379" t="s">
        <v>4174</v>
      </c>
      <c r="B613" s="3" t="s">
        <v>4175</v>
      </c>
    </row>
    <row r="614" spans="1:2" x14ac:dyDescent="0.2">
      <c r="A614" s="379" t="s">
        <v>4176</v>
      </c>
      <c r="B614" s="3" t="s">
        <v>4177</v>
      </c>
    </row>
    <row r="615" spans="1:2" x14ac:dyDescent="0.2">
      <c r="A615" s="379" t="s">
        <v>4178</v>
      </c>
      <c r="B615" s="3" t="s">
        <v>4179</v>
      </c>
    </row>
    <row r="616" spans="1:2" x14ac:dyDescent="0.2">
      <c r="A616" s="379" t="s">
        <v>4180</v>
      </c>
      <c r="B616" s="3" t="s">
        <v>4181</v>
      </c>
    </row>
    <row r="617" spans="1:2" x14ac:dyDescent="0.2">
      <c r="A617" s="379" t="s">
        <v>4182</v>
      </c>
      <c r="B617" s="3" t="s">
        <v>4183</v>
      </c>
    </row>
    <row r="618" spans="1:2" x14ac:dyDescent="0.2">
      <c r="A618" s="379" t="s">
        <v>4184</v>
      </c>
      <c r="B618" s="3" t="s">
        <v>4185</v>
      </c>
    </row>
    <row r="619" spans="1:2" x14ac:dyDescent="0.2">
      <c r="A619" s="379" t="s">
        <v>4186</v>
      </c>
      <c r="B619" s="3" t="s">
        <v>4187</v>
      </c>
    </row>
    <row r="620" spans="1:2" x14ac:dyDescent="0.2">
      <c r="A620" s="379" t="s">
        <v>4188</v>
      </c>
      <c r="B620" s="3" t="s">
        <v>4189</v>
      </c>
    </row>
    <row r="621" spans="1:2" x14ac:dyDescent="0.2">
      <c r="A621" s="379" t="s">
        <v>4190</v>
      </c>
      <c r="B621" s="3" t="s">
        <v>4191</v>
      </c>
    </row>
    <row r="622" spans="1:2" x14ac:dyDescent="0.2">
      <c r="A622" s="379" t="s">
        <v>4192</v>
      </c>
      <c r="B622" s="3" t="s">
        <v>4193</v>
      </c>
    </row>
    <row r="623" spans="1:2" x14ac:dyDescent="0.2">
      <c r="A623" s="379" t="s">
        <v>4194</v>
      </c>
      <c r="B623" s="3" t="s">
        <v>4195</v>
      </c>
    </row>
    <row r="624" spans="1:2" x14ac:dyDescent="0.2">
      <c r="A624" s="379" t="s">
        <v>4196</v>
      </c>
      <c r="B624" s="3" t="s">
        <v>4197</v>
      </c>
    </row>
    <row r="625" spans="1:2" x14ac:dyDescent="0.2">
      <c r="A625" s="379" t="s">
        <v>4198</v>
      </c>
      <c r="B625" s="3" t="s">
        <v>4199</v>
      </c>
    </row>
    <row r="626" spans="1:2" x14ac:dyDescent="0.2">
      <c r="A626" s="379" t="s">
        <v>4200</v>
      </c>
      <c r="B626" s="3" t="s">
        <v>4201</v>
      </c>
    </row>
    <row r="627" spans="1:2" x14ac:dyDescent="0.2">
      <c r="A627" s="379" t="s">
        <v>4202</v>
      </c>
      <c r="B627" s="3" t="s">
        <v>4203</v>
      </c>
    </row>
    <row r="628" spans="1:2" x14ac:dyDescent="0.2">
      <c r="A628" s="379" t="s">
        <v>4204</v>
      </c>
      <c r="B628" s="3" t="s">
        <v>4205</v>
      </c>
    </row>
    <row r="629" spans="1:2" x14ac:dyDescent="0.2">
      <c r="A629" s="379" t="s">
        <v>4206</v>
      </c>
      <c r="B629" s="3" t="s">
        <v>4207</v>
      </c>
    </row>
    <row r="630" spans="1:2" x14ac:dyDescent="0.2">
      <c r="A630" s="379" t="s">
        <v>4208</v>
      </c>
      <c r="B630" s="3" t="s">
        <v>4209</v>
      </c>
    </row>
    <row r="631" spans="1:2" x14ac:dyDescent="0.2">
      <c r="A631" s="379" t="s">
        <v>4210</v>
      </c>
      <c r="B631" s="3" t="s">
        <v>4211</v>
      </c>
    </row>
    <row r="632" spans="1:2" x14ac:dyDescent="0.2">
      <c r="A632" s="379" t="s">
        <v>4212</v>
      </c>
      <c r="B632" s="3" t="s">
        <v>4213</v>
      </c>
    </row>
    <row r="633" spans="1:2" x14ac:dyDescent="0.2">
      <c r="A633" s="379" t="s">
        <v>4214</v>
      </c>
      <c r="B633" s="3" t="s">
        <v>4215</v>
      </c>
    </row>
    <row r="634" spans="1:2" x14ac:dyDescent="0.2">
      <c r="A634" s="379" t="s">
        <v>4216</v>
      </c>
      <c r="B634" s="3" t="s">
        <v>4217</v>
      </c>
    </row>
    <row r="635" spans="1:2" x14ac:dyDescent="0.2">
      <c r="A635" s="379" t="s">
        <v>4218</v>
      </c>
      <c r="B635" s="3" t="s">
        <v>4219</v>
      </c>
    </row>
    <row r="636" spans="1:2" x14ac:dyDescent="0.2">
      <c r="A636" s="379" t="s">
        <v>4220</v>
      </c>
      <c r="B636" s="3" t="s">
        <v>4221</v>
      </c>
    </row>
    <row r="637" spans="1:2" x14ac:dyDescent="0.2">
      <c r="A637" s="379" t="s">
        <v>4222</v>
      </c>
      <c r="B637" s="3" t="s">
        <v>4223</v>
      </c>
    </row>
    <row r="638" spans="1:2" x14ac:dyDescent="0.2">
      <c r="A638" s="379" t="s">
        <v>4224</v>
      </c>
      <c r="B638" s="3" t="s">
        <v>4225</v>
      </c>
    </row>
    <row r="639" spans="1:2" x14ac:dyDescent="0.2">
      <c r="A639" s="379" t="s">
        <v>4226</v>
      </c>
      <c r="B639" s="3" t="s">
        <v>4227</v>
      </c>
    </row>
    <row r="640" spans="1:2" x14ac:dyDescent="0.2">
      <c r="A640" s="379" t="s">
        <v>4228</v>
      </c>
      <c r="B640" s="3" t="s">
        <v>4229</v>
      </c>
    </row>
    <row r="641" spans="1:2" x14ac:dyDescent="0.2">
      <c r="A641" s="379" t="s">
        <v>4230</v>
      </c>
      <c r="B641" s="3" t="s">
        <v>4231</v>
      </c>
    </row>
    <row r="642" spans="1:2" x14ac:dyDescent="0.2">
      <c r="A642" s="379" t="s">
        <v>4232</v>
      </c>
      <c r="B642" s="3" t="s">
        <v>4233</v>
      </c>
    </row>
    <row r="643" spans="1:2" x14ac:dyDescent="0.2">
      <c r="A643" s="380"/>
      <c r="B643" s="381" t="s">
        <v>4234</v>
      </c>
    </row>
    <row r="644" spans="1:2" x14ac:dyDescent="0.2">
      <c r="A644" s="380"/>
      <c r="B644" s="381" t="s">
        <v>4235</v>
      </c>
    </row>
    <row r="645" spans="1:2" x14ac:dyDescent="0.2">
      <c r="A645" s="380"/>
      <c r="B645" s="381" t="s">
        <v>4236</v>
      </c>
    </row>
    <row r="646" spans="1:2" x14ac:dyDescent="0.2">
      <c r="A646" s="380"/>
      <c r="B646" s="381" t="s">
        <v>4237</v>
      </c>
    </row>
    <row r="647" spans="1:2" x14ac:dyDescent="0.2">
      <c r="A647" s="380"/>
      <c r="B647" s="381" t="s">
        <v>4238</v>
      </c>
    </row>
    <row r="648" spans="1:2" x14ac:dyDescent="0.2">
      <c r="A648" s="380"/>
      <c r="B648" s="381" t="s">
        <v>4239</v>
      </c>
    </row>
    <row r="649" spans="1:2" x14ac:dyDescent="0.2">
      <c r="A649" s="380"/>
      <c r="B649" s="381" t="s">
        <v>4240</v>
      </c>
    </row>
    <row r="650" spans="1:2" x14ac:dyDescent="0.2">
      <c r="B650" s="381" t="s">
        <v>4241</v>
      </c>
    </row>
    <row r="651" spans="1:2" x14ac:dyDescent="0.2">
      <c r="A651" s="380"/>
      <c r="B651" s="381" t="s">
        <v>4242</v>
      </c>
    </row>
    <row r="652" spans="1:2" x14ac:dyDescent="0.2">
      <c r="A652" s="380"/>
      <c r="B652" s="381" t="s">
        <v>4243</v>
      </c>
    </row>
    <row r="653" spans="1:2" x14ac:dyDescent="0.2">
      <c r="A653" s="382"/>
      <c r="B653" s="381" t="s">
        <v>4244</v>
      </c>
    </row>
    <row r="654" spans="1:2" x14ac:dyDescent="0.2">
      <c r="A654" s="380"/>
      <c r="B654" s="381" t="s">
        <v>4245</v>
      </c>
    </row>
    <row r="655" spans="1:2" x14ac:dyDescent="0.2">
      <c r="A655" s="382"/>
      <c r="B655" s="381" t="s">
        <v>4246</v>
      </c>
    </row>
    <row r="656" spans="1:2" x14ac:dyDescent="0.2">
      <c r="A656" s="380"/>
      <c r="B656" s="381" t="s">
        <v>4247</v>
      </c>
    </row>
    <row r="657" spans="1:2" x14ac:dyDescent="0.2">
      <c r="A657" s="380"/>
      <c r="B657" s="381" t="s">
        <v>4248</v>
      </c>
    </row>
    <row r="658" spans="1:2" x14ac:dyDescent="0.2">
      <c r="A658" s="380"/>
      <c r="B658" s="381" t="s">
        <v>4249</v>
      </c>
    </row>
    <row r="659" spans="1:2" x14ac:dyDescent="0.2">
      <c r="A659" s="380"/>
      <c r="B659" s="381" t="s">
        <v>4250</v>
      </c>
    </row>
    <row r="660" spans="1:2" x14ac:dyDescent="0.2">
      <c r="A660" s="380"/>
      <c r="B660" s="381" t="s">
        <v>4251</v>
      </c>
    </row>
    <row r="661" spans="1:2" x14ac:dyDescent="0.2">
      <c r="A661" s="380"/>
      <c r="B661" s="381" t="s">
        <v>4252</v>
      </c>
    </row>
  </sheetData>
  <sortState xmlns:xlrd2="http://schemas.microsoft.com/office/spreadsheetml/2017/richdata2" ref="A1:B642">
    <sortCondition ref="A1:A642"/>
  </sortState>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E36"/>
  <sheetViews>
    <sheetView workbookViewId="0"/>
  </sheetViews>
  <sheetFormatPr defaultColWidth="9.140625" defaultRowHeight="12.75" x14ac:dyDescent="0.2"/>
  <cols>
    <col min="1" max="1" width="2.7109375" style="4" bestFit="1" customWidth="1"/>
    <col min="2" max="2" width="2.7109375" style="4" customWidth="1"/>
    <col min="3" max="3" width="31.42578125" style="4" customWidth="1"/>
    <col min="4" max="16384" width="9.140625" style="4"/>
  </cols>
  <sheetData>
    <row r="3" spans="1:5" x14ac:dyDescent="0.2">
      <c r="A3" s="5">
        <v>1</v>
      </c>
      <c r="B3" s="5"/>
      <c r="C3" s="5" t="s">
        <v>1491</v>
      </c>
      <c r="D3" s="5" t="s">
        <v>4253</v>
      </c>
      <c r="E3" s="5" t="s">
        <v>4254</v>
      </c>
    </row>
    <row r="4" spans="1:5" ht="13.5" x14ac:dyDescent="0.25">
      <c r="A4" s="5">
        <v>2</v>
      </c>
      <c r="B4" s="5"/>
      <c r="C4" s="19" t="s">
        <v>4255</v>
      </c>
      <c r="D4" s="5" t="s">
        <v>4256</v>
      </c>
      <c r="E4" s="5" t="s">
        <v>4257</v>
      </c>
    </row>
    <row r="5" spans="1:5" ht="13.5" x14ac:dyDescent="0.25">
      <c r="A5" s="5">
        <v>3</v>
      </c>
      <c r="B5" s="5"/>
      <c r="C5" s="19" t="s">
        <v>4258</v>
      </c>
      <c r="D5" s="5" t="s">
        <v>4259</v>
      </c>
      <c r="E5" s="5" t="s">
        <v>4260</v>
      </c>
    </row>
    <row r="6" spans="1:5" ht="13.5" x14ac:dyDescent="0.25">
      <c r="A6" s="5">
        <v>4</v>
      </c>
      <c r="B6" s="5"/>
      <c r="C6" s="19" t="s">
        <v>3</v>
      </c>
      <c r="D6" s="5" t="s">
        <v>4261</v>
      </c>
      <c r="E6" s="5" t="s">
        <v>3</v>
      </c>
    </row>
    <row r="7" spans="1:5" ht="13.5" x14ac:dyDescent="0.25">
      <c r="A7" s="5">
        <v>5</v>
      </c>
      <c r="B7" s="5"/>
      <c r="C7" s="19" t="s">
        <v>4262</v>
      </c>
      <c r="D7" s="5" t="s">
        <v>4263</v>
      </c>
      <c r="E7" s="5" t="s">
        <v>4264</v>
      </c>
    </row>
    <row r="8" spans="1:5" ht="13.5" x14ac:dyDescent="0.25">
      <c r="A8" s="5">
        <v>6</v>
      </c>
      <c r="B8" s="5"/>
      <c r="C8" s="19" t="s">
        <v>2</v>
      </c>
      <c r="D8" s="5" t="s">
        <v>4265</v>
      </c>
      <c r="E8" s="5" t="s">
        <v>2208</v>
      </c>
    </row>
    <row r="9" spans="1:5" ht="13.5" x14ac:dyDescent="0.25">
      <c r="A9" s="5">
        <v>7</v>
      </c>
      <c r="B9" s="5"/>
      <c r="C9" s="19" t="s">
        <v>4266</v>
      </c>
      <c r="D9" s="5" t="s">
        <v>4267</v>
      </c>
      <c r="E9" s="5" t="s">
        <v>4268</v>
      </c>
    </row>
    <row r="10" spans="1:5" ht="13.5" x14ac:dyDescent="0.25">
      <c r="A10" s="5">
        <v>8</v>
      </c>
      <c r="B10" s="5"/>
      <c r="C10" s="19" t="s">
        <v>4269</v>
      </c>
      <c r="D10" s="5" t="s">
        <v>4270</v>
      </c>
      <c r="E10" s="5" t="s">
        <v>4271</v>
      </c>
    </row>
    <row r="11" spans="1:5" ht="13.5" x14ac:dyDescent="0.25">
      <c r="A11" s="5">
        <v>9</v>
      </c>
      <c r="B11" s="5"/>
      <c r="C11" s="19" t="s">
        <v>4272</v>
      </c>
      <c r="D11" s="5" t="s">
        <v>4273</v>
      </c>
      <c r="E11" s="5" t="s">
        <v>4274</v>
      </c>
    </row>
    <row r="12" spans="1:5" ht="13.5" x14ac:dyDescent="0.25">
      <c r="A12" s="5">
        <v>10</v>
      </c>
      <c r="B12" s="5"/>
      <c r="C12" s="19" t="s">
        <v>4275</v>
      </c>
      <c r="D12" s="5" t="s">
        <v>4276</v>
      </c>
      <c r="E12" s="5" t="s">
        <v>4277</v>
      </c>
    </row>
    <row r="13" spans="1:5" ht="13.5" x14ac:dyDescent="0.25">
      <c r="A13" s="5">
        <v>11</v>
      </c>
      <c r="B13" s="5"/>
      <c r="C13" s="19" t="s">
        <v>4278</v>
      </c>
      <c r="D13" s="5" t="s">
        <v>4279</v>
      </c>
      <c r="E13" s="5" t="s">
        <v>4280</v>
      </c>
    </row>
    <row r="14" spans="1:5" ht="13.5" x14ac:dyDescent="0.25">
      <c r="A14" s="5">
        <v>12</v>
      </c>
      <c r="B14" s="5"/>
      <c r="C14" s="19" t="s">
        <v>4281</v>
      </c>
      <c r="D14" s="5" t="s">
        <v>4282</v>
      </c>
      <c r="E14" s="5" t="s">
        <v>4283</v>
      </c>
    </row>
    <row r="15" spans="1:5" ht="13.5" x14ac:dyDescent="0.25">
      <c r="A15" s="5">
        <v>13</v>
      </c>
      <c r="B15" s="5"/>
      <c r="C15" s="19" t="s">
        <v>4284</v>
      </c>
      <c r="D15" s="5" t="s">
        <v>4285</v>
      </c>
      <c r="E15" s="5" t="s">
        <v>4286</v>
      </c>
    </row>
    <row r="16" spans="1:5" ht="13.5" x14ac:dyDescent="0.25">
      <c r="A16" s="5">
        <v>14</v>
      </c>
      <c r="B16" s="5"/>
      <c r="C16" s="19" t="s">
        <v>4287</v>
      </c>
      <c r="D16" s="5" t="s">
        <v>4288</v>
      </c>
      <c r="E16" s="5" t="s">
        <v>4289</v>
      </c>
    </row>
    <row r="17" spans="1:5" ht="13.5" x14ac:dyDescent="0.25">
      <c r="A17" s="5">
        <v>15</v>
      </c>
      <c r="B17" s="5"/>
      <c r="C17" s="19" t="s">
        <v>4290</v>
      </c>
      <c r="D17" s="5" t="s">
        <v>4291</v>
      </c>
      <c r="E17" s="5" t="s">
        <v>4292</v>
      </c>
    </row>
    <row r="18" spans="1:5" ht="13.5" x14ac:dyDescent="0.25">
      <c r="A18" s="5">
        <v>16</v>
      </c>
      <c r="B18" s="5"/>
      <c r="C18" s="19" t="s">
        <v>4293</v>
      </c>
      <c r="D18" s="5" t="s">
        <v>4294</v>
      </c>
      <c r="E18" s="5" t="s">
        <v>4295</v>
      </c>
    </row>
    <row r="19" spans="1:5" ht="13.5" x14ac:dyDescent="0.25">
      <c r="A19" s="5">
        <v>17</v>
      </c>
      <c r="B19" s="5"/>
      <c r="C19" s="19" t="s">
        <v>4296</v>
      </c>
      <c r="D19" s="5" t="s">
        <v>4297</v>
      </c>
      <c r="E19" s="5" t="s">
        <v>4298</v>
      </c>
    </row>
    <row r="20" spans="1:5" ht="13.5" x14ac:dyDescent="0.25">
      <c r="A20" s="5">
        <v>18</v>
      </c>
      <c r="B20" s="5"/>
      <c r="C20" s="19" t="s">
        <v>4299</v>
      </c>
      <c r="D20" s="5" t="s">
        <v>4300</v>
      </c>
      <c r="E20" s="5" t="s">
        <v>4301</v>
      </c>
    </row>
    <row r="21" spans="1:5" ht="13.5" x14ac:dyDescent="0.25">
      <c r="A21" s="5">
        <v>19</v>
      </c>
      <c r="B21" s="5"/>
      <c r="C21" s="19" t="s">
        <v>4302</v>
      </c>
      <c r="D21" s="5" t="s">
        <v>4303</v>
      </c>
      <c r="E21" s="5" t="s">
        <v>4304</v>
      </c>
    </row>
    <row r="22" spans="1:5" ht="13.5" x14ac:dyDescent="0.25">
      <c r="A22" s="5">
        <v>20</v>
      </c>
      <c r="B22" s="5"/>
      <c r="C22" s="19" t="s">
        <v>4305</v>
      </c>
      <c r="D22" s="5" t="s">
        <v>4306</v>
      </c>
      <c r="E22" s="5" t="s">
        <v>4307</v>
      </c>
    </row>
    <row r="23" spans="1:5" ht="13.5" x14ac:dyDescent="0.25">
      <c r="A23" s="5">
        <v>21</v>
      </c>
      <c r="B23" s="5"/>
      <c r="C23" s="19" t="s">
        <v>4308</v>
      </c>
      <c r="D23" s="5" t="s">
        <v>4309</v>
      </c>
      <c r="E23" s="5" t="s">
        <v>4310</v>
      </c>
    </row>
    <row r="24" spans="1:5" ht="14.25" x14ac:dyDescent="0.3">
      <c r="A24" s="5">
        <v>22</v>
      </c>
      <c r="B24" s="5"/>
      <c r="C24" s="383" t="s">
        <v>4311</v>
      </c>
      <c r="D24" s="5" t="s">
        <v>4312</v>
      </c>
      <c r="E24" s="5" t="s">
        <v>4313</v>
      </c>
    </row>
    <row r="25" spans="1:5" ht="14.25" x14ac:dyDescent="0.3">
      <c r="A25" s="5">
        <v>23</v>
      </c>
      <c r="B25" s="5"/>
      <c r="C25" s="384" t="s">
        <v>4314</v>
      </c>
      <c r="D25" s="5" t="s">
        <v>4315</v>
      </c>
      <c r="E25" s="5" t="s">
        <v>4316</v>
      </c>
    </row>
    <row r="26" spans="1:5" ht="14.25" x14ac:dyDescent="0.3">
      <c r="A26" s="5">
        <v>24</v>
      </c>
      <c r="B26" s="5"/>
      <c r="C26" s="383" t="s">
        <v>6</v>
      </c>
      <c r="D26" s="5" t="s">
        <v>4317</v>
      </c>
      <c r="E26" s="5" t="s">
        <v>4318</v>
      </c>
    </row>
    <row r="27" spans="1:5" ht="14.25" x14ac:dyDescent="0.3">
      <c r="A27" s="5">
        <v>25</v>
      </c>
      <c r="B27" s="5"/>
      <c r="C27" s="383" t="s">
        <v>7</v>
      </c>
      <c r="D27" s="5" t="s">
        <v>4319</v>
      </c>
      <c r="E27" s="5" t="s">
        <v>4320</v>
      </c>
    </row>
    <row r="28" spans="1:5" ht="14.25" x14ac:dyDescent="0.3">
      <c r="A28" s="5">
        <v>26</v>
      </c>
      <c r="B28" s="5"/>
      <c r="C28" s="384" t="s">
        <v>8</v>
      </c>
      <c r="D28" s="5" t="s">
        <v>4321</v>
      </c>
      <c r="E28" s="5" t="s">
        <v>4322</v>
      </c>
    </row>
    <row r="29" spans="1:5" ht="14.25" x14ac:dyDescent="0.3">
      <c r="A29" s="5">
        <v>27</v>
      </c>
      <c r="B29" s="5"/>
      <c r="C29" s="384" t="s">
        <v>9</v>
      </c>
      <c r="D29" s="5" t="s">
        <v>4323</v>
      </c>
      <c r="E29" s="5" t="s">
        <v>4324</v>
      </c>
    </row>
    <row r="30" spans="1:5" ht="13.5" x14ac:dyDescent="0.2">
      <c r="A30" s="5">
        <v>28</v>
      </c>
      <c r="B30" s="5"/>
      <c r="C30" s="385" t="s">
        <v>16</v>
      </c>
      <c r="D30" s="5" t="s">
        <v>4325</v>
      </c>
      <c r="E30" s="5" t="s">
        <v>4326</v>
      </c>
    </row>
    <row r="31" spans="1:5" ht="14.25" x14ac:dyDescent="0.3">
      <c r="A31" s="5">
        <v>29</v>
      </c>
      <c r="B31" s="5"/>
      <c r="C31" s="384" t="s">
        <v>10</v>
      </c>
      <c r="D31" s="5" t="s">
        <v>4327</v>
      </c>
      <c r="E31" s="5" t="s">
        <v>4328</v>
      </c>
    </row>
    <row r="32" spans="1:5" ht="14.25" x14ac:dyDescent="0.3">
      <c r="A32" s="5">
        <v>30</v>
      </c>
      <c r="B32" s="5"/>
      <c r="C32" s="384" t="s">
        <v>11</v>
      </c>
      <c r="D32" s="5" t="s">
        <v>4329</v>
      </c>
      <c r="E32" s="5" t="s">
        <v>4330</v>
      </c>
    </row>
    <row r="33" spans="1:5" ht="14.25" x14ac:dyDescent="0.3">
      <c r="A33" s="5">
        <v>31</v>
      </c>
      <c r="B33" s="5"/>
      <c r="C33" s="384" t="s">
        <v>12</v>
      </c>
      <c r="D33" s="5" t="s">
        <v>4331</v>
      </c>
      <c r="E33" s="5" t="s">
        <v>4332</v>
      </c>
    </row>
    <row r="34" spans="1:5" ht="14.25" x14ac:dyDescent="0.3">
      <c r="A34" s="5">
        <v>32</v>
      </c>
      <c r="B34" s="5"/>
      <c r="C34" s="384" t="s">
        <v>13</v>
      </c>
      <c r="D34" s="5" t="s">
        <v>4333</v>
      </c>
      <c r="E34" s="5" t="s">
        <v>4334</v>
      </c>
    </row>
    <row r="35" spans="1:5" ht="14.25" x14ac:dyDescent="0.3">
      <c r="A35" s="5">
        <v>33</v>
      </c>
      <c r="B35" s="5"/>
      <c r="C35" s="384" t="s">
        <v>14</v>
      </c>
      <c r="D35" s="5" t="s">
        <v>4335</v>
      </c>
      <c r="E35" s="5" t="s">
        <v>4336</v>
      </c>
    </row>
    <row r="36" spans="1:5" x14ac:dyDescent="0.2">
      <c r="A36" s="5">
        <v>34</v>
      </c>
      <c r="B36" s="5"/>
      <c r="C36" s="5" t="s">
        <v>4337</v>
      </c>
      <c r="D36" s="5" t="s">
        <v>4338</v>
      </c>
      <c r="E36" s="5" t="s">
        <v>4339</v>
      </c>
    </row>
  </sheetData>
  <sheetProtection sheet="1" objects="1" scenarios="1"/>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6"/>
  <sheetViews>
    <sheetView workbookViewId="0"/>
  </sheetViews>
  <sheetFormatPr defaultColWidth="9.140625" defaultRowHeight="12" x14ac:dyDescent="0.2"/>
  <cols>
    <col min="1" max="16384" width="9.140625" style="386"/>
  </cols>
  <sheetData>
    <row r="1" spans="1:1" ht="15" customHeight="1" x14ac:dyDescent="0.2">
      <c r="A1" s="386" t="s">
        <v>4340</v>
      </c>
    </row>
    <row r="2" spans="1:1" ht="15" customHeight="1" x14ac:dyDescent="0.2">
      <c r="A2" s="386" t="s">
        <v>4341</v>
      </c>
    </row>
    <row r="3" spans="1:1" ht="15" customHeight="1" x14ac:dyDescent="0.2">
      <c r="A3" s="386" t="s">
        <v>4342</v>
      </c>
    </row>
    <row r="4" spans="1:1" ht="15" customHeight="1" x14ac:dyDescent="0.2">
      <c r="A4" s="386" t="s">
        <v>4343</v>
      </c>
    </row>
    <row r="5" spans="1:1" ht="15" customHeight="1" x14ac:dyDescent="0.2">
      <c r="A5" s="386" t="s">
        <v>4344</v>
      </c>
    </row>
    <row r="6" spans="1:1" ht="15" customHeight="1" x14ac:dyDescent="0.2">
      <c r="A6" s="386" t="s">
        <v>4345</v>
      </c>
    </row>
    <row r="7" spans="1:1" ht="15" customHeight="1" x14ac:dyDescent="0.2">
      <c r="A7" s="386" t="s">
        <v>4346</v>
      </c>
    </row>
    <row r="8" spans="1:1" ht="15" customHeight="1" x14ac:dyDescent="0.2">
      <c r="A8" s="386" t="s">
        <v>4347</v>
      </c>
    </row>
    <row r="9" spans="1:1" ht="15" customHeight="1" x14ac:dyDescent="0.2">
      <c r="A9" s="386" t="s">
        <v>4348</v>
      </c>
    </row>
    <row r="10" spans="1:1" ht="15" customHeight="1" x14ac:dyDescent="0.2">
      <c r="A10" s="386" t="s">
        <v>4349</v>
      </c>
    </row>
    <row r="11" spans="1:1" ht="15" customHeight="1" x14ac:dyDescent="0.2">
      <c r="A11" s="386" t="s">
        <v>4350</v>
      </c>
    </row>
    <row r="12" spans="1:1" ht="15" customHeight="1" x14ac:dyDescent="0.2">
      <c r="A12" s="386" t="s">
        <v>4351</v>
      </c>
    </row>
    <row r="13" spans="1:1" ht="15" customHeight="1" x14ac:dyDescent="0.2">
      <c r="A13" s="386" t="s">
        <v>4352</v>
      </c>
    </row>
    <row r="14" spans="1:1" ht="15" customHeight="1" x14ac:dyDescent="0.2">
      <c r="A14" s="386" t="s">
        <v>4353</v>
      </c>
    </row>
    <row r="15" spans="1:1" ht="15" customHeight="1" x14ac:dyDescent="0.2">
      <c r="A15" s="386" t="s">
        <v>4354</v>
      </c>
    </row>
    <row r="16" spans="1:1" ht="15" customHeight="1" x14ac:dyDescent="0.2">
      <c r="A16" s="386" t="s">
        <v>4355</v>
      </c>
    </row>
    <row r="17" spans="1:1" ht="15" customHeight="1" x14ac:dyDescent="0.2">
      <c r="A17" s="386" t="s">
        <v>4356</v>
      </c>
    </row>
    <row r="18" spans="1:1" ht="15" customHeight="1" x14ac:dyDescent="0.2">
      <c r="A18" s="386" t="s">
        <v>4357</v>
      </c>
    </row>
    <row r="19" spans="1:1" ht="15" customHeight="1" x14ac:dyDescent="0.2">
      <c r="A19" s="386" t="s">
        <v>4358</v>
      </c>
    </row>
    <row r="20" spans="1:1" ht="15" customHeight="1" x14ac:dyDescent="0.2">
      <c r="A20" s="386" t="s">
        <v>4359</v>
      </c>
    </row>
    <row r="21" spans="1:1" ht="15" customHeight="1" x14ac:dyDescent="0.2">
      <c r="A21" s="386" t="s">
        <v>4360</v>
      </c>
    </row>
    <row r="22" spans="1:1" ht="15" customHeight="1" x14ac:dyDescent="0.2">
      <c r="A22" s="386" t="s">
        <v>4361</v>
      </c>
    </row>
    <row r="23" spans="1:1" ht="15" customHeight="1" x14ac:dyDescent="0.2">
      <c r="A23" s="386" t="s">
        <v>4362</v>
      </c>
    </row>
    <row r="24" spans="1:1" ht="15" customHeight="1" x14ac:dyDescent="0.2">
      <c r="A24" s="386" t="s">
        <v>4363</v>
      </c>
    </row>
    <row r="25" spans="1:1" ht="15" customHeight="1" x14ac:dyDescent="0.2">
      <c r="A25" s="386" t="s">
        <v>4364</v>
      </c>
    </row>
    <row r="26" spans="1:1" ht="15" customHeight="1" x14ac:dyDescent="0.2">
      <c r="A26" s="386" t="s">
        <v>4365</v>
      </c>
    </row>
    <row r="27" spans="1:1" ht="15" customHeight="1" x14ac:dyDescent="0.2">
      <c r="A27" s="386" t="s">
        <v>4366</v>
      </c>
    </row>
    <row r="28" spans="1:1" ht="15" customHeight="1" x14ac:dyDescent="0.2">
      <c r="A28" s="386" t="s">
        <v>4367</v>
      </c>
    </row>
    <row r="29" spans="1:1" ht="15" customHeight="1" x14ac:dyDescent="0.2">
      <c r="A29" s="386" t="s">
        <v>4368</v>
      </c>
    </row>
    <row r="30" spans="1:1" ht="15" customHeight="1" x14ac:dyDescent="0.2">
      <c r="A30" s="386" t="s">
        <v>4369</v>
      </c>
    </row>
    <row r="31" spans="1:1" ht="15" customHeight="1" x14ac:dyDescent="0.2">
      <c r="A31" s="386" t="s">
        <v>4370</v>
      </c>
    </row>
    <row r="32" spans="1:1" ht="15" customHeight="1" x14ac:dyDescent="0.2">
      <c r="A32" s="386" t="s">
        <v>4371</v>
      </c>
    </row>
    <row r="33" spans="1:1" ht="15" customHeight="1" x14ac:dyDescent="0.2">
      <c r="A33" s="386" t="s">
        <v>4372</v>
      </c>
    </row>
    <row r="34" spans="1:1" ht="15" customHeight="1" x14ac:dyDescent="0.2">
      <c r="A34" s="386" t="s">
        <v>4373</v>
      </c>
    </row>
    <row r="35" spans="1:1" ht="15" customHeight="1" x14ac:dyDescent="0.2">
      <c r="A35" s="386" t="s">
        <v>4374</v>
      </c>
    </row>
    <row r="36" spans="1:1" ht="15" customHeight="1" x14ac:dyDescent="0.2">
      <c r="A36" s="386" t="s">
        <v>4375</v>
      </c>
    </row>
  </sheetData>
  <pageMargins left="0.7" right="0.7" top="0.78740157499999996" bottom="0.78740157499999996"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160"/>
  <sheetViews>
    <sheetView workbookViewId="0"/>
  </sheetViews>
  <sheetFormatPr defaultColWidth="1.7109375" defaultRowHeight="12.75" x14ac:dyDescent="0.25"/>
  <cols>
    <col min="1" max="1" width="3.140625" style="388" bestFit="1" customWidth="1"/>
    <col min="2" max="2" width="5.28515625" style="388" bestFit="1" customWidth="1"/>
    <col min="3" max="3" width="110.7109375" style="388" bestFit="1" customWidth="1"/>
    <col min="4" max="4" width="97.7109375" style="388" bestFit="1" customWidth="1"/>
    <col min="5" max="5" width="131.28515625" style="388" bestFit="1" customWidth="1"/>
    <col min="6" max="16384" width="1.7109375" style="388"/>
  </cols>
  <sheetData>
    <row r="1" spans="1:5" x14ac:dyDescent="0.25">
      <c r="A1" s="387" t="s">
        <v>2041</v>
      </c>
      <c r="C1" s="388" t="s">
        <v>4376</v>
      </c>
      <c r="D1" s="388" t="s">
        <v>4377</v>
      </c>
      <c r="E1" s="388" t="s">
        <v>4378</v>
      </c>
    </row>
    <row r="2" spans="1:5" x14ac:dyDescent="0.25">
      <c r="A2" s="387" t="s">
        <v>2042</v>
      </c>
      <c r="B2" s="388" t="s">
        <v>2043</v>
      </c>
      <c r="C2" s="388" t="s">
        <v>4379</v>
      </c>
      <c r="D2" s="388" t="s">
        <v>4380</v>
      </c>
      <c r="E2" s="388" t="s">
        <v>4381</v>
      </c>
    </row>
    <row r="3" spans="1:5" x14ac:dyDescent="0.25">
      <c r="A3" s="387" t="s">
        <v>2044</v>
      </c>
      <c r="B3" s="388" t="s">
        <v>2045</v>
      </c>
      <c r="C3" s="388" t="s">
        <v>4382</v>
      </c>
      <c r="D3" s="388" t="s">
        <v>4383</v>
      </c>
      <c r="E3" s="388" t="s">
        <v>4384</v>
      </c>
    </row>
    <row r="4" spans="1:5" x14ac:dyDescent="0.25">
      <c r="A4" s="387" t="s">
        <v>1213</v>
      </c>
      <c r="B4" s="388" t="s">
        <v>2046</v>
      </c>
      <c r="C4" s="388" t="s">
        <v>4385</v>
      </c>
      <c r="D4" s="388" t="s">
        <v>4386</v>
      </c>
      <c r="E4" s="388" t="s">
        <v>4387</v>
      </c>
    </row>
    <row r="5" spans="1:5" x14ac:dyDescent="0.25">
      <c r="A5" s="387" t="s">
        <v>1214</v>
      </c>
      <c r="B5" s="388" t="s">
        <v>2047</v>
      </c>
      <c r="C5" s="388" t="s">
        <v>4388</v>
      </c>
      <c r="D5" s="388" t="s">
        <v>4389</v>
      </c>
      <c r="E5" s="388" t="s">
        <v>4389</v>
      </c>
    </row>
    <row r="6" spans="1:5" x14ac:dyDescent="0.25">
      <c r="A6" s="387" t="s">
        <v>1215</v>
      </c>
      <c r="B6" s="388" t="s">
        <v>2048</v>
      </c>
      <c r="C6" s="388" t="s">
        <v>4390</v>
      </c>
      <c r="D6" s="388" t="s">
        <v>4391</v>
      </c>
      <c r="E6" s="388" t="s">
        <v>4392</v>
      </c>
    </row>
    <row r="7" spans="1:5" x14ac:dyDescent="0.25">
      <c r="A7" s="387" t="s">
        <v>1216</v>
      </c>
      <c r="B7" s="388" t="s">
        <v>2049</v>
      </c>
      <c r="C7" s="388" t="s">
        <v>4393</v>
      </c>
      <c r="D7" s="388" t="s">
        <v>4393</v>
      </c>
      <c r="E7" s="388" t="s">
        <v>4393</v>
      </c>
    </row>
    <row r="8" spans="1:5" x14ac:dyDescent="0.25">
      <c r="A8" s="387" t="s">
        <v>1217</v>
      </c>
      <c r="B8" s="388" t="s">
        <v>2050</v>
      </c>
      <c r="C8" s="388" t="s">
        <v>4394</v>
      </c>
      <c r="D8" s="388" t="s">
        <v>4395</v>
      </c>
      <c r="E8" s="388" t="s">
        <v>4396</v>
      </c>
    </row>
    <row r="9" spans="1:5" x14ac:dyDescent="0.25">
      <c r="A9" s="387" t="s">
        <v>2051</v>
      </c>
      <c r="B9" s="388" t="s">
        <v>2052</v>
      </c>
      <c r="C9" s="388" t="s">
        <v>4397</v>
      </c>
      <c r="D9" s="388" t="s">
        <v>4398</v>
      </c>
      <c r="E9" s="388" t="s">
        <v>4399</v>
      </c>
    </row>
    <row r="10" spans="1:5" x14ac:dyDescent="0.25">
      <c r="A10" s="387">
        <v>10</v>
      </c>
      <c r="B10" s="388" t="s">
        <v>2053</v>
      </c>
      <c r="C10" s="388" t="s">
        <v>4400</v>
      </c>
      <c r="D10" s="388" t="s">
        <v>4401</v>
      </c>
      <c r="E10" s="388" t="s">
        <v>4402</v>
      </c>
    </row>
    <row r="11" spans="1:5" x14ac:dyDescent="0.25">
      <c r="A11" s="387">
        <v>11</v>
      </c>
      <c r="B11" s="388" t="s">
        <v>2054</v>
      </c>
      <c r="C11" s="388" t="s">
        <v>4403</v>
      </c>
      <c r="D11" s="388" t="s">
        <v>4404</v>
      </c>
      <c r="E11" s="388" t="s">
        <v>4405</v>
      </c>
    </row>
    <row r="12" spans="1:5" x14ac:dyDescent="0.25">
      <c r="A12" s="387">
        <v>12</v>
      </c>
      <c r="B12" s="388" t="s">
        <v>2056</v>
      </c>
      <c r="C12" s="388" t="s">
        <v>4406</v>
      </c>
      <c r="D12" s="388" t="s">
        <v>4407</v>
      </c>
      <c r="E12" s="388" t="s">
        <v>4408</v>
      </c>
    </row>
    <row r="13" spans="1:5" x14ac:dyDescent="0.25">
      <c r="A13" s="387">
        <v>13</v>
      </c>
      <c r="B13" s="388" t="s">
        <v>2047</v>
      </c>
      <c r="C13" s="388" t="s">
        <v>4409</v>
      </c>
      <c r="D13" s="388" t="s">
        <v>4410</v>
      </c>
      <c r="E13" s="388" t="s">
        <v>4411</v>
      </c>
    </row>
    <row r="14" spans="1:5" x14ac:dyDescent="0.25">
      <c r="A14" s="387">
        <v>14</v>
      </c>
      <c r="B14" s="388" t="s">
        <v>2048</v>
      </c>
      <c r="C14" s="388" t="s">
        <v>4412</v>
      </c>
      <c r="D14" s="388" t="s">
        <v>4413</v>
      </c>
      <c r="E14" s="388" t="s">
        <v>4414</v>
      </c>
    </row>
    <row r="15" spans="1:5" x14ac:dyDescent="0.25">
      <c r="A15" s="387">
        <v>15</v>
      </c>
      <c r="B15" s="388" t="s">
        <v>2049</v>
      </c>
      <c r="C15" s="388" t="s">
        <v>4415</v>
      </c>
      <c r="D15" s="388" t="s">
        <v>4416</v>
      </c>
      <c r="E15" s="388" t="s">
        <v>4417</v>
      </c>
    </row>
    <row r="16" spans="1:5" x14ac:dyDescent="0.25">
      <c r="A16" s="387">
        <v>16</v>
      </c>
      <c r="B16" s="388" t="s">
        <v>2050</v>
      </c>
      <c r="C16" s="388" t="s">
        <v>4418</v>
      </c>
      <c r="D16" s="388" t="s">
        <v>4419</v>
      </c>
      <c r="E16" s="388" t="s">
        <v>4420</v>
      </c>
    </row>
    <row r="17" spans="1:5" x14ac:dyDescent="0.25">
      <c r="A17" s="387">
        <v>17</v>
      </c>
      <c r="B17" s="388" t="s">
        <v>2052</v>
      </c>
      <c r="C17" s="388" t="s">
        <v>4421</v>
      </c>
      <c r="D17" s="388" t="s">
        <v>4422</v>
      </c>
      <c r="E17" s="388" t="s">
        <v>4423</v>
      </c>
    </row>
    <row r="18" spans="1:5" x14ac:dyDescent="0.25">
      <c r="A18" s="387">
        <v>18</v>
      </c>
      <c r="B18" s="388" t="s">
        <v>2053</v>
      </c>
      <c r="C18" s="388" t="s">
        <v>4424</v>
      </c>
      <c r="D18" s="388" t="s">
        <v>4425</v>
      </c>
      <c r="E18" s="388" t="s">
        <v>4426</v>
      </c>
    </row>
    <row r="19" spans="1:5" x14ac:dyDescent="0.25">
      <c r="A19" s="387">
        <v>19</v>
      </c>
      <c r="B19" s="388" t="s">
        <v>2058</v>
      </c>
      <c r="C19" s="388" t="s">
        <v>4427</v>
      </c>
      <c r="D19" s="388" t="s">
        <v>4428</v>
      </c>
      <c r="E19" s="388" t="s">
        <v>4429</v>
      </c>
    </row>
    <row r="20" spans="1:5" x14ac:dyDescent="0.25">
      <c r="A20" s="387">
        <v>20</v>
      </c>
      <c r="B20" s="388" t="s">
        <v>2059</v>
      </c>
      <c r="C20" s="388" t="s">
        <v>4430</v>
      </c>
      <c r="D20" s="388" t="s">
        <v>4431</v>
      </c>
      <c r="E20" s="388" t="s">
        <v>4432</v>
      </c>
    </row>
    <row r="21" spans="1:5" x14ac:dyDescent="0.25">
      <c r="A21" s="387">
        <v>21</v>
      </c>
      <c r="B21" s="388" t="s">
        <v>2061</v>
      </c>
      <c r="C21" s="388" t="s">
        <v>4433</v>
      </c>
      <c r="D21" s="388" t="s">
        <v>4434</v>
      </c>
      <c r="E21" s="388" t="s">
        <v>4435</v>
      </c>
    </row>
    <row r="22" spans="1:5" x14ac:dyDescent="0.25">
      <c r="A22" s="387">
        <v>22</v>
      </c>
      <c r="B22" s="388" t="s">
        <v>2063</v>
      </c>
      <c r="C22" s="388" t="s">
        <v>4436</v>
      </c>
      <c r="D22" s="388" t="s">
        <v>4437</v>
      </c>
      <c r="E22" s="388" t="s">
        <v>4438</v>
      </c>
    </row>
    <row r="23" spans="1:5" x14ac:dyDescent="0.25">
      <c r="A23" s="387">
        <v>23</v>
      </c>
      <c r="B23" s="388" t="s">
        <v>2047</v>
      </c>
      <c r="C23" s="388" t="s">
        <v>4439</v>
      </c>
      <c r="D23" s="388" t="s">
        <v>4440</v>
      </c>
      <c r="E23" s="388" t="s">
        <v>4441</v>
      </c>
    </row>
    <row r="24" spans="1:5" x14ac:dyDescent="0.25">
      <c r="A24" s="387">
        <v>24</v>
      </c>
      <c r="B24" s="388" t="s">
        <v>2048</v>
      </c>
      <c r="C24" s="388" t="s">
        <v>4442</v>
      </c>
      <c r="D24" s="388" t="s">
        <v>4443</v>
      </c>
      <c r="E24" s="388" t="s">
        <v>4444</v>
      </c>
    </row>
    <row r="25" spans="1:5" x14ac:dyDescent="0.25">
      <c r="A25" s="387">
        <v>25</v>
      </c>
      <c r="B25" s="388" t="s">
        <v>2049</v>
      </c>
      <c r="C25" s="388" t="s">
        <v>4445</v>
      </c>
      <c r="D25" s="388" t="s">
        <v>4446</v>
      </c>
      <c r="E25" s="388" t="s">
        <v>4447</v>
      </c>
    </row>
    <row r="26" spans="1:5" x14ac:dyDescent="0.25">
      <c r="A26" s="387">
        <v>26</v>
      </c>
      <c r="B26" s="388" t="s">
        <v>2050</v>
      </c>
      <c r="C26" s="388" t="s">
        <v>4448</v>
      </c>
      <c r="D26" s="388" t="s">
        <v>4449</v>
      </c>
      <c r="E26" s="388" t="s">
        <v>4450</v>
      </c>
    </row>
    <row r="27" spans="1:5" x14ac:dyDescent="0.25">
      <c r="A27" s="387">
        <v>27</v>
      </c>
      <c r="B27" s="388" t="s">
        <v>2052</v>
      </c>
      <c r="C27" s="388" t="s">
        <v>4451</v>
      </c>
      <c r="D27" s="388" t="s">
        <v>4452</v>
      </c>
      <c r="E27" s="388" t="s">
        <v>4453</v>
      </c>
    </row>
    <row r="28" spans="1:5" x14ac:dyDescent="0.25">
      <c r="A28" s="387">
        <v>28</v>
      </c>
      <c r="B28" s="388" t="s">
        <v>2053</v>
      </c>
      <c r="C28" s="388" t="s">
        <v>4454</v>
      </c>
      <c r="D28" s="388" t="s">
        <v>4455</v>
      </c>
      <c r="E28" s="388" t="s">
        <v>4456</v>
      </c>
    </row>
    <row r="29" spans="1:5" x14ac:dyDescent="0.25">
      <c r="A29" s="387">
        <v>29</v>
      </c>
      <c r="B29" s="388" t="s">
        <v>2058</v>
      </c>
      <c r="C29" s="388" t="s">
        <v>4457</v>
      </c>
      <c r="D29" s="388" t="s">
        <v>4458</v>
      </c>
      <c r="E29" s="388" t="s">
        <v>4459</v>
      </c>
    </row>
    <row r="30" spans="1:5" x14ac:dyDescent="0.25">
      <c r="A30" s="387" t="s">
        <v>1241</v>
      </c>
      <c r="B30" s="388" t="s">
        <v>2059</v>
      </c>
      <c r="C30" s="388" t="s">
        <v>4460</v>
      </c>
      <c r="D30" s="388" t="s">
        <v>4461</v>
      </c>
      <c r="E30" s="388" t="s">
        <v>4462</v>
      </c>
    </row>
    <row r="31" spans="1:5" x14ac:dyDescent="0.25">
      <c r="A31" s="387" t="s">
        <v>1229</v>
      </c>
      <c r="B31" s="388" t="s">
        <v>2064</v>
      </c>
      <c r="C31" s="388" t="s">
        <v>4463</v>
      </c>
      <c r="D31" s="388" t="s">
        <v>4464</v>
      </c>
      <c r="E31" s="388" t="s">
        <v>4465</v>
      </c>
    </row>
    <row r="32" spans="1:5" x14ac:dyDescent="0.25">
      <c r="A32" s="387" t="s">
        <v>1228</v>
      </c>
      <c r="B32" s="388" t="s">
        <v>2065</v>
      </c>
      <c r="C32" s="388" t="s">
        <v>4466</v>
      </c>
      <c r="D32" s="388" t="s">
        <v>4467</v>
      </c>
      <c r="E32" s="388" t="s">
        <v>4468</v>
      </c>
    </row>
    <row r="33" spans="1:5" x14ac:dyDescent="0.25">
      <c r="A33" s="387" t="s">
        <v>2066</v>
      </c>
      <c r="B33" s="388" t="s">
        <v>2067</v>
      </c>
      <c r="C33" s="388" t="s">
        <v>4469</v>
      </c>
      <c r="D33" s="388" t="s">
        <v>4470</v>
      </c>
      <c r="E33" s="388" t="s">
        <v>4471</v>
      </c>
    </row>
    <row r="34" spans="1:5" x14ac:dyDescent="0.25">
      <c r="A34" s="387" t="s">
        <v>2068</v>
      </c>
      <c r="B34" s="388" t="s">
        <v>2069</v>
      </c>
      <c r="C34" s="388" t="s">
        <v>4472</v>
      </c>
      <c r="D34" s="388" t="s">
        <v>4473</v>
      </c>
      <c r="E34" s="388" t="s">
        <v>4474</v>
      </c>
    </row>
    <row r="35" spans="1:5" x14ac:dyDescent="0.25">
      <c r="A35" s="387" t="s">
        <v>2070</v>
      </c>
      <c r="B35" s="388" t="s">
        <v>2071</v>
      </c>
      <c r="C35" s="388" t="s">
        <v>4475</v>
      </c>
      <c r="D35" s="388" t="s">
        <v>4476</v>
      </c>
      <c r="E35" s="388" t="s">
        <v>4477</v>
      </c>
    </row>
    <row r="36" spans="1:5" x14ac:dyDescent="0.25">
      <c r="A36" s="387" t="s">
        <v>2072</v>
      </c>
      <c r="B36" s="388" t="s">
        <v>2047</v>
      </c>
      <c r="C36" s="388" t="s">
        <v>4478</v>
      </c>
      <c r="D36" s="388" t="s">
        <v>4479</v>
      </c>
      <c r="E36" s="388" t="s">
        <v>4480</v>
      </c>
    </row>
    <row r="37" spans="1:5" x14ac:dyDescent="0.25">
      <c r="A37" s="387" t="s">
        <v>2073</v>
      </c>
      <c r="B37" s="388" t="s">
        <v>2048</v>
      </c>
      <c r="C37" s="388" t="s">
        <v>4481</v>
      </c>
      <c r="D37" s="388" t="s">
        <v>4482</v>
      </c>
      <c r="E37" s="388" t="s">
        <v>4483</v>
      </c>
    </row>
    <row r="38" spans="1:5" x14ac:dyDescent="0.25">
      <c r="A38" s="387" t="s">
        <v>2074</v>
      </c>
      <c r="B38" s="388" t="s">
        <v>2049</v>
      </c>
      <c r="C38" s="388" t="s">
        <v>4484</v>
      </c>
      <c r="D38" s="388" t="s">
        <v>4485</v>
      </c>
      <c r="E38" s="388" t="s">
        <v>4486</v>
      </c>
    </row>
    <row r="39" spans="1:5" x14ac:dyDescent="0.25">
      <c r="A39" s="387" t="s">
        <v>2075</v>
      </c>
      <c r="B39" s="388" t="s">
        <v>2050</v>
      </c>
      <c r="C39" s="388" t="s">
        <v>4487</v>
      </c>
      <c r="D39" s="388" t="s">
        <v>4488</v>
      </c>
      <c r="E39" s="388" t="s">
        <v>4489</v>
      </c>
    </row>
    <row r="40" spans="1:5" x14ac:dyDescent="0.25">
      <c r="A40" s="387" t="s">
        <v>1230</v>
      </c>
      <c r="B40" s="388" t="s">
        <v>2052</v>
      </c>
      <c r="C40" s="388" t="s">
        <v>4490</v>
      </c>
      <c r="D40" s="388" t="s">
        <v>4491</v>
      </c>
      <c r="E40" s="388" t="s">
        <v>4492</v>
      </c>
    </row>
    <row r="41" spans="1:5" x14ac:dyDescent="0.25">
      <c r="A41" s="387" t="s">
        <v>2076</v>
      </c>
      <c r="B41" s="388" t="s">
        <v>2077</v>
      </c>
      <c r="C41" s="388" t="s">
        <v>4493</v>
      </c>
      <c r="D41" s="388" t="s">
        <v>4494</v>
      </c>
      <c r="E41" s="388" t="s">
        <v>4495</v>
      </c>
    </row>
    <row r="42" spans="1:5" x14ac:dyDescent="0.25">
      <c r="A42" s="387" t="s">
        <v>2078</v>
      </c>
      <c r="B42" s="388" t="s">
        <v>2079</v>
      </c>
      <c r="C42" s="388" t="s">
        <v>4496</v>
      </c>
      <c r="D42" s="388" t="s">
        <v>4497</v>
      </c>
      <c r="E42" s="388" t="s">
        <v>4498</v>
      </c>
    </row>
    <row r="43" spans="1:5" x14ac:dyDescent="0.25">
      <c r="A43" s="387" t="s">
        <v>1231</v>
      </c>
      <c r="B43" s="388" t="s">
        <v>2080</v>
      </c>
      <c r="C43" s="388" t="s">
        <v>4499</v>
      </c>
      <c r="D43" s="388" t="s">
        <v>4500</v>
      </c>
      <c r="E43" s="388" t="s">
        <v>4501</v>
      </c>
    </row>
    <row r="44" spans="1:5" x14ac:dyDescent="0.25">
      <c r="A44" s="387" t="s">
        <v>1232</v>
      </c>
      <c r="B44" s="388" t="s">
        <v>2081</v>
      </c>
      <c r="C44" s="388" t="s">
        <v>4502</v>
      </c>
      <c r="D44" s="388" t="s">
        <v>4503</v>
      </c>
      <c r="E44" s="388" t="s">
        <v>4504</v>
      </c>
    </row>
    <row r="45" spans="1:5" x14ac:dyDescent="0.25">
      <c r="A45" s="387" t="s">
        <v>1233</v>
      </c>
      <c r="B45" s="388" t="s">
        <v>2082</v>
      </c>
      <c r="C45" s="388" t="s">
        <v>4505</v>
      </c>
      <c r="D45" s="388" t="s">
        <v>4506</v>
      </c>
      <c r="E45" s="388" t="s">
        <v>4507</v>
      </c>
    </row>
    <row r="46" spans="1:5" x14ac:dyDescent="0.25">
      <c r="A46" s="387" t="s">
        <v>1242</v>
      </c>
      <c r="B46" s="388" t="s">
        <v>2047</v>
      </c>
      <c r="C46" s="388" t="s">
        <v>4508</v>
      </c>
      <c r="D46" s="388" t="s">
        <v>4509</v>
      </c>
      <c r="E46" s="388" t="s">
        <v>4510</v>
      </c>
    </row>
    <row r="47" spans="1:5" x14ac:dyDescent="0.25">
      <c r="A47" s="387" t="s">
        <v>1201</v>
      </c>
      <c r="B47" s="388" t="s">
        <v>2048</v>
      </c>
      <c r="C47" s="388" t="s">
        <v>4511</v>
      </c>
      <c r="D47" s="388" t="s">
        <v>4512</v>
      </c>
      <c r="E47" s="388" t="s">
        <v>4513</v>
      </c>
    </row>
    <row r="48" spans="1:5" x14ac:dyDescent="0.25">
      <c r="A48" s="387" t="s">
        <v>1202</v>
      </c>
      <c r="B48" s="388" t="s">
        <v>2049</v>
      </c>
      <c r="C48" s="388" t="s">
        <v>4514</v>
      </c>
      <c r="D48" s="388" t="s">
        <v>4515</v>
      </c>
      <c r="E48" s="388" t="s">
        <v>4516</v>
      </c>
    </row>
    <row r="49" spans="1:5" x14ac:dyDescent="0.25">
      <c r="A49" s="387" t="s">
        <v>1209</v>
      </c>
      <c r="B49" s="388" t="s">
        <v>2050</v>
      </c>
      <c r="C49" s="388" t="s">
        <v>4517</v>
      </c>
      <c r="D49" s="388" t="s">
        <v>4518</v>
      </c>
      <c r="E49" s="388" t="s">
        <v>4519</v>
      </c>
    </row>
    <row r="50" spans="1:5" x14ac:dyDescent="0.25">
      <c r="A50" s="387" t="s">
        <v>1224</v>
      </c>
      <c r="B50" s="388" t="s">
        <v>2052</v>
      </c>
      <c r="C50" s="388" t="s">
        <v>4520</v>
      </c>
      <c r="D50" s="388" t="s">
        <v>4521</v>
      </c>
      <c r="E50" s="388" t="s">
        <v>4522</v>
      </c>
    </row>
    <row r="51" spans="1:5" x14ac:dyDescent="0.25">
      <c r="A51" s="387" t="s">
        <v>1197</v>
      </c>
      <c r="B51" s="388" t="s">
        <v>2053</v>
      </c>
      <c r="C51" s="388" t="s">
        <v>4523</v>
      </c>
      <c r="D51" s="388" t="s">
        <v>4524</v>
      </c>
      <c r="E51" s="388" t="s">
        <v>4525</v>
      </c>
    </row>
    <row r="52" spans="1:5" x14ac:dyDescent="0.25">
      <c r="A52" s="387" t="s">
        <v>1247</v>
      </c>
      <c r="B52" s="388" t="s">
        <v>2058</v>
      </c>
      <c r="C52" s="388" t="s">
        <v>4526</v>
      </c>
      <c r="D52" s="388" t="s">
        <v>4527</v>
      </c>
      <c r="E52" s="388" t="s">
        <v>4528</v>
      </c>
    </row>
    <row r="53" spans="1:5" x14ac:dyDescent="0.25">
      <c r="A53" s="387" t="s">
        <v>2083</v>
      </c>
      <c r="B53" s="388" t="s">
        <v>2084</v>
      </c>
      <c r="C53" s="388" t="s">
        <v>4529</v>
      </c>
      <c r="D53" s="388" t="s">
        <v>4530</v>
      </c>
      <c r="E53" s="388" t="s">
        <v>4531</v>
      </c>
    </row>
    <row r="54" spans="1:5" x14ac:dyDescent="0.25">
      <c r="A54" s="387" t="s">
        <v>2085</v>
      </c>
      <c r="B54" s="388" t="s">
        <v>2086</v>
      </c>
      <c r="C54" s="388" t="s">
        <v>4532</v>
      </c>
      <c r="D54" s="388" t="s">
        <v>4533</v>
      </c>
      <c r="E54" s="388" t="s">
        <v>4534</v>
      </c>
    </row>
    <row r="55" spans="1:5" x14ac:dyDescent="0.25">
      <c r="A55" s="387" t="s">
        <v>1234</v>
      </c>
      <c r="B55" s="388" t="s">
        <v>2080</v>
      </c>
      <c r="C55" s="388" t="s">
        <v>4499</v>
      </c>
      <c r="D55" s="388" t="s">
        <v>4500</v>
      </c>
      <c r="E55" s="388" t="s">
        <v>4535</v>
      </c>
    </row>
    <row r="56" spans="1:5" x14ac:dyDescent="0.25">
      <c r="A56" s="387" t="s">
        <v>1235</v>
      </c>
      <c r="B56" s="388" t="s">
        <v>2081</v>
      </c>
      <c r="C56" s="388" t="s">
        <v>4502</v>
      </c>
      <c r="D56" s="388" t="s">
        <v>4536</v>
      </c>
      <c r="E56" s="388" t="s">
        <v>4504</v>
      </c>
    </row>
    <row r="57" spans="1:5" x14ac:dyDescent="0.25">
      <c r="A57" s="387" t="s">
        <v>1236</v>
      </c>
      <c r="B57" s="388" t="s">
        <v>2082</v>
      </c>
      <c r="C57" s="388" t="s">
        <v>4505</v>
      </c>
      <c r="D57" s="388" t="s">
        <v>4537</v>
      </c>
      <c r="E57" s="388" t="s">
        <v>4507</v>
      </c>
    </row>
    <row r="58" spans="1:5" x14ac:dyDescent="0.25">
      <c r="A58" s="387" t="s">
        <v>1243</v>
      </c>
      <c r="B58" s="388" t="s">
        <v>2047</v>
      </c>
      <c r="C58" s="388" t="s">
        <v>4508</v>
      </c>
      <c r="D58" s="388" t="s">
        <v>4509</v>
      </c>
      <c r="E58" s="388" t="s">
        <v>4510</v>
      </c>
    </row>
    <row r="59" spans="1:5" x14ac:dyDescent="0.25">
      <c r="A59" s="387" t="s">
        <v>1204</v>
      </c>
      <c r="B59" s="388" t="s">
        <v>2048</v>
      </c>
      <c r="C59" s="388" t="s">
        <v>4538</v>
      </c>
      <c r="D59" s="388" t="s">
        <v>4539</v>
      </c>
      <c r="E59" s="388" t="s">
        <v>4513</v>
      </c>
    </row>
    <row r="60" spans="1:5" x14ac:dyDescent="0.25">
      <c r="A60" s="387" t="s">
        <v>1205</v>
      </c>
      <c r="B60" s="388" t="s">
        <v>2049</v>
      </c>
      <c r="C60" s="388" t="s">
        <v>4540</v>
      </c>
      <c r="D60" s="388" t="s">
        <v>4515</v>
      </c>
      <c r="E60" s="388" t="s">
        <v>4541</v>
      </c>
    </row>
    <row r="61" spans="1:5" x14ac:dyDescent="0.25">
      <c r="A61" s="387" t="s">
        <v>1210</v>
      </c>
      <c r="B61" s="388" t="s">
        <v>2050</v>
      </c>
      <c r="C61" s="388" t="s">
        <v>4542</v>
      </c>
      <c r="D61" s="388" t="s">
        <v>4543</v>
      </c>
      <c r="E61" s="388" t="s">
        <v>4544</v>
      </c>
    </row>
    <row r="62" spans="1:5" x14ac:dyDescent="0.25">
      <c r="A62" s="387" t="s">
        <v>1237</v>
      </c>
      <c r="B62" s="388" t="s">
        <v>2052</v>
      </c>
      <c r="C62" s="388" t="s">
        <v>4545</v>
      </c>
      <c r="D62" s="388" t="s">
        <v>4546</v>
      </c>
      <c r="E62" s="388" t="s">
        <v>4547</v>
      </c>
    </row>
    <row r="63" spans="1:5" x14ac:dyDescent="0.25">
      <c r="A63" s="387" t="s">
        <v>1239</v>
      </c>
      <c r="B63" s="388" t="s">
        <v>2053</v>
      </c>
      <c r="C63" s="388" t="s">
        <v>4548</v>
      </c>
      <c r="D63" s="388" t="s">
        <v>4549</v>
      </c>
      <c r="E63" s="388" t="s">
        <v>4550</v>
      </c>
    </row>
    <row r="64" spans="1:5" x14ac:dyDescent="0.25">
      <c r="A64" s="387" t="s">
        <v>1225</v>
      </c>
      <c r="B64" s="388" t="s">
        <v>2058</v>
      </c>
      <c r="C64" s="388" t="s">
        <v>4520</v>
      </c>
      <c r="D64" s="388" t="s">
        <v>4521</v>
      </c>
      <c r="E64" s="388" t="s">
        <v>4522</v>
      </c>
    </row>
    <row r="65" spans="1:5" x14ac:dyDescent="0.25">
      <c r="A65" s="387" t="s">
        <v>1199</v>
      </c>
      <c r="B65" s="388" t="s">
        <v>2059</v>
      </c>
      <c r="C65" s="388" t="s">
        <v>4551</v>
      </c>
      <c r="D65" s="388" t="s">
        <v>4552</v>
      </c>
      <c r="E65" s="388" t="s">
        <v>4553</v>
      </c>
    </row>
    <row r="66" spans="1:5" x14ac:dyDescent="0.25">
      <c r="A66" s="387" t="s">
        <v>2087</v>
      </c>
      <c r="B66" s="388" t="s">
        <v>2088</v>
      </c>
      <c r="C66" s="388" t="s">
        <v>4554</v>
      </c>
      <c r="D66" s="388" t="s">
        <v>4555</v>
      </c>
      <c r="E66" s="388" t="s">
        <v>4556</v>
      </c>
    </row>
    <row r="67" spans="1:5" x14ac:dyDescent="0.25">
      <c r="A67" s="387" t="s">
        <v>2089</v>
      </c>
      <c r="B67" s="388" t="s">
        <v>2090</v>
      </c>
      <c r="C67" s="388" t="s">
        <v>4557</v>
      </c>
      <c r="D67" s="388" t="s">
        <v>4558</v>
      </c>
      <c r="E67" s="388" t="s">
        <v>4559</v>
      </c>
    </row>
    <row r="68" spans="1:5" x14ac:dyDescent="0.25">
      <c r="A68" s="387" t="s">
        <v>2091</v>
      </c>
      <c r="B68" s="388" t="s">
        <v>2047</v>
      </c>
      <c r="C68" s="388" t="s">
        <v>4560</v>
      </c>
      <c r="D68" s="388" t="s">
        <v>4561</v>
      </c>
      <c r="E68" s="388" t="s">
        <v>4562</v>
      </c>
    </row>
    <row r="69" spans="1:5" x14ac:dyDescent="0.25">
      <c r="A69" s="387" t="s">
        <v>2092</v>
      </c>
      <c r="B69" s="388" t="s">
        <v>2048</v>
      </c>
      <c r="C69" s="388" t="s">
        <v>4563</v>
      </c>
      <c r="D69" s="388" t="s">
        <v>4564</v>
      </c>
      <c r="E69" s="388" t="s">
        <v>4565</v>
      </c>
    </row>
    <row r="70" spans="1:5" x14ac:dyDescent="0.25">
      <c r="A70" s="387" t="s">
        <v>1238</v>
      </c>
      <c r="B70" s="388" t="s">
        <v>2049</v>
      </c>
      <c r="C70" s="388" t="s">
        <v>4566</v>
      </c>
      <c r="D70" s="388" t="s">
        <v>4567</v>
      </c>
      <c r="E70" s="388" t="s">
        <v>4568</v>
      </c>
    </row>
    <row r="71" spans="1:5" x14ac:dyDescent="0.25">
      <c r="A71" s="387" t="s">
        <v>2093</v>
      </c>
      <c r="B71" s="388" t="s">
        <v>2094</v>
      </c>
      <c r="C71" s="388" t="s">
        <v>4569</v>
      </c>
      <c r="D71" s="388" t="s">
        <v>4570</v>
      </c>
      <c r="E71" s="388" t="s">
        <v>4571</v>
      </c>
    </row>
    <row r="72" spans="1:5" x14ac:dyDescent="0.25">
      <c r="A72" s="387" t="s">
        <v>2095</v>
      </c>
      <c r="B72" s="388" t="s">
        <v>2096</v>
      </c>
      <c r="C72" s="388" t="s">
        <v>4572</v>
      </c>
      <c r="D72" s="388" t="s">
        <v>4573</v>
      </c>
      <c r="E72" s="388" t="s">
        <v>4574</v>
      </c>
    </row>
    <row r="73" spans="1:5" x14ac:dyDescent="0.25">
      <c r="A73" s="387" t="s">
        <v>2097</v>
      </c>
      <c r="B73" s="388" t="s">
        <v>2047</v>
      </c>
      <c r="C73" s="388" t="s">
        <v>4575</v>
      </c>
      <c r="D73" s="388" t="s">
        <v>4576</v>
      </c>
      <c r="E73" s="388" t="s">
        <v>4577</v>
      </c>
    </row>
    <row r="74" spans="1:5" x14ac:dyDescent="0.25">
      <c r="A74" s="387" t="s">
        <v>2098</v>
      </c>
      <c r="B74" s="388" t="s">
        <v>2099</v>
      </c>
      <c r="C74" s="388" t="s">
        <v>4578</v>
      </c>
      <c r="D74" s="388" t="s">
        <v>4579</v>
      </c>
      <c r="E74" s="388" t="s">
        <v>4580</v>
      </c>
    </row>
    <row r="75" spans="1:5" x14ac:dyDescent="0.25">
      <c r="A75" s="387" t="s">
        <v>2100</v>
      </c>
      <c r="B75" s="388" t="s">
        <v>2101</v>
      </c>
      <c r="C75" s="388" t="s">
        <v>4581</v>
      </c>
      <c r="D75" s="388" t="s">
        <v>4582</v>
      </c>
      <c r="E75" s="388" t="s">
        <v>4583</v>
      </c>
    </row>
    <row r="76" spans="1:5" x14ac:dyDescent="0.25">
      <c r="A76" s="387" t="s">
        <v>2102</v>
      </c>
      <c r="B76" s="388" t="s">
        <v>2047</v>
      </c>
      <c r="C76" s="388" t="s">
        <v>4584</v>
      </c>
      <c r="D76" s="388" t="s">
        <v>4585</v>
      </c>
      <c r="E76" s="388" t="s">
        <v>4586</v>
      </c>
    </row>
    <row r="77" spans="1:5" x14ac:dyDescent="0.25">
      <c r="A77" s="387" t="s">
        <v>2103</v>
      </c>
      <c r="B77" s="388" t="s">
        <v>2048</v>
      </c>
      <c r="C77" s="388" t="s">
        <v>4587</v>
      </c>
      <c r="D77" s="388" t="s">
        <v>4588</v>
      </c>
      <c r="E77" s="388" t="s">
        <v>4589</v>
      </c>
    </row>
    <row r="78" spans="1:5" x14ac:dyDescent="0.25">
      <c r="A78" s="387" t="s">
        <v>2104</v>
      </c>
      <c r="B78" s="388" t="s">
        <v>2049</v>
      </c>
      <c r="C78" s="388" t="s">
        <v>4590</v>
      </c>
      <c r="D78" s="388" t="s">
        <v>4591</v>
      </c>
      <c r="E78" s="388" t="s">
        <v>4592</v>
      </c>
    </row>
    <row r="79" spans="1:5" x14ac:dyDescent="0.25">
      <c r="A79" s="388">
        <v>79</v>
      </c>
      <c r="C79" s="388" t="s">
        <v>4593</v>
      </c>
      <c r="D79" s="388" t="s">
        <v>4594</v>
      </c>
      <c r="E79" s="388" t="s">
        <v>4595</v>
      </c>
    </row>
    <row r="80" spans="1:5" x14ac:dyDescent="0.25">
      <c r="A80" s="388">
        <v>80</v>
      </c>
      <c r="B80" s="388" t="s">
        <v>2043</v>
      </c>
      <c r="C80" s="388" t="s">
        <v>4596</v>
      </c>
      <c r="D80" s="388" t="s">
        <v>4597</v>
      </c>
      <c r="E80" s="388" t="s">
        <v>4598</v>
      </c>
    </row>
    <row r="81" spans="1:5" x14ac:dyDescent="0.25">
      <c r="A81" s="388">
        <v>81</v>
      </c>
      <c r="B81" s="388" t="s">
        <v>2045</v>
      </c>
      <c r="C81" s="388" t="s">
        <v>4599</v>
      </c>
      <c r="D81" s="388" t="s">
        <v>4600</v>
      </c>
      <c r="E81" s="388" t="s">
        <v>4601</v>
      </c>
    </row>
    <row r="82" spans="1:5" x14ac:dyDescent="0.25">
      <c r="A82" s="388">
        <v>82</v>
      </c>
      <c r="B82" s="388" t="s">
        <v>2046</v>
      </c>
      <c r="C82" s="388" t="s">
        <v>4602</v>
      </c>
      <c r="D82" s="388" t="s">
        <v>4603</v>
      </c>
      <c r="E82" s="388" t="s">
        <v>4604</v>
      </c>
    </row>
    <row r="83" spans="1:5" x14ac:dyDescent="0.25">
      <c r="A83" s="388">
        <v>83</v>
      </c>
      <c r="B83" s="388" t="s">
        <v>2047</v>
      </c>
      <c r="C83" s="388" t="s">
        <v>4605</v>
      </c>
      <c r="D83" s="388" t="s">
        <v>4606</v>
      </c>
      <c r="E83" s="388" t="s">
        <v>4607</v>
      </c>
    </row>
    <row r="84" spans="1:5" x14ac:dyDescent="0.25">
      <c r="A84" s="388">
        <v>84</v>
      </c>
      <c r="B84" s="388" t="s">
        <v>2048</v>
      </c>
      <c r="C84" s="388" t="s">
        <v>4608</v>
      </c>
      <c r="D84" s="388" t="s">
        <v>4609</v>
      </c>
      <c r="E84" s="388" t="s">
        <v>4610</v>
      </c>
    </row>
    <row r="85" spans="1:5" x14ac:dyDescent="0.25">
      <c r="A85" s="388">
        <v>85</v>
      </c>
      <c r="B85" s="388" t="s">
        <v>2054</v>
      </c>
      <c r="C85" s="388" t="s">
        <v>4611</v>
      </c>
      <c r="D85" s="388" t="s">
        <v>4612</v>
      </c>
      <c r="E85" s="388" t="s">
        <v>4613</v>
      </c>
    </row>
    <row r="86" spans="1:5" x14ac:dyDescent="0.25">
      <c r="A86" s="388">
        <v>86</v>
      </c>
      <c r="B86" s="388" t="s">
        <v>2112</v>
      </c>
      <c r="C86" s="388" t="s">
        <v>4614</v>
      </c>
      <c r="D86" s="388" t="s">
        <v>4615</v>
      </c>
      <c r="E86" s="388" t="s">
        <v>4616</v>
      </c>
    </row>
    <row r="87" spans="1:5" x14ac:dyDescent="0.25">
      <c r="A87" s="388">
        <v>87</v>
      </c>
      <c r="B87" s="388" t="s">
        <v>2114</v>
      </c>
      <c r="C87" s="388" t="s">
        <v>4617</v>
      </c>
      <c r="D87" s="388" t="s">
        <v>4618</v>
      </c>
      <c r="E87" s="388" t="s">
        <v>4619</v>
      </c>
    </row>
    <row r="88" spans="1:5" x14ac:dyDescent="0.25">
      <c r="A88" s="388">
        <v>88</v>
      </c>
      <c r="B88" s="388" t="s">
        <v>2116</v>
      </c>
      <c r="C88" s="388" t="s">
        <v>4620</v>
      </c>
      <c r="D88" s="388" t="s">
        <v>4621</v>
      </c>
      <c r="E88" s="388" t="s">
        <v>4622</v>
      </c>
    </row>
    <row r="89" spans="1:5" x14ac:dyDescent="0.25">
      <c r="A89" s="388">
        <v>89</v>
      </c>
      <c r="B89" s="388" t="s">
        <v>2047</v>
      </c>
      <c r="C89" s="388" t="s">
        <v>4623</v>
      </c>
      <c r="D89" s="388" t="s">
        <v>4624</v>
      </c>
      <c r="E89" s="388" t="s">
        <v>4625</v>
      </c>
    </row>
    <row r="90" spans="1:5" x14ac:dyDescent="0.25">
      <c r="A90" s="388">
        <v>90</v>
      </c>
      <c r="B90" s="388" t="s">
        <v>2119</v>
      </c>
      <c r="C90" s="388" t="s">
        <v>4626</v>
      </c>
      <c r="D90" s="388" t="s">
        <v>4627</v>
      </c>
      <c r="E90" s="388" t="s">
        <v>4628</v>
      </c>
    </row>
    <row r="91" spans="1:5" x14ac:dyDescent="0.25">
      <c r="A91" s="388">
        <v>91</v>
      </c>
      <c r="B91" s="388" t="s">
        <v>2121</v>
      </c>
      <c r="C91" s="388" t="s">
        <v>4629</v>
      </c>
      <c r="D91" s="388" t="s">
        <v>4630</v>
      </c>
      <c r="E91" s="388" t="s">
        <v>4631</v>
      </c>
    </row>
    <row r="92" spans="1:5" x14ac:dyDescent="0.25">
      <c r="A92" s="388">
        <v>92</v>
      </c>
      <c r="B92" s="388" t="s">
        <v>2047</v>
      </c>
      <c r="C92" s="388" t="s">
        <v>4632</v>
      </c>
      <c r="D92" s="388" t="s">
        <v>4633</v>
      </c>
      <c r="E92" s="388" t="s">
        <v>4634</v>
      </c>
    </row>
    <row r="93" spans="1:5" x14ac:dyDescent="0.25">
      <c r="A93" s="388">
        <v>93</v>
      </c>
      <c r="B93" s="388" t="s">
        <v>2124</v>
      </c>
      <c r="C93" s="388" t="s">
        <v>4635</v>
      </c>
      <c r="D93" s="388" t="s">
        <v>4636</v>
      </c>
      <c r="E93" s="388" t="s">
        <v>4637</v>
      </c>
    </row>
    <row r="94" spans="1:5" x14ac:dyDescent="0.25">
      <c r="A94" s="388">
        <v>94</v>
      </c>
      <c r="B94" s="388" t="s">
        <v>2126</v>
      </c>
      <c r="C94" s="388" t="s">
        <v>4638</v>
      </c>
      <c r="D94" s="388" t="s">
        <v>4639</v>
      </c>
      <c r="E94" s="388" t="s">
        <v>4640</v>
      </c>
    </row>
    <row r="95" spans="1:5" x14ac:dyDescent="0.25">
      <c r="A95" s="388">
        <v>95</v>
      </c>
      <c r="B95" s="388" t="s">
        <v>2047</v>
      </c>
      <c r="C95" s="388" t="s">
        <v>4641</v>
      </c>
      <c r="D95" s="388" t="s">
        <v>4642</v>
      </c>
      <c r="E95" s="388" t="s">
        <v>4643</v>
      </c>
    </row>
    <row r="96" spans="1:5" x14ac:dyDescent="0.25">
      <c r="A96" s="388">
        <v>96</v>
      </c>
      <c r="B96" s="388" t="s">
        <v>2048</v>
      </c>
      <c r="C96" s="388" t="s">
        <v>4644</v>
      </c>
      <c r="D96" s="388" t="s">
        <v>4645</v>
      </c>
      <c r="E96" s="388" t="s">
        <v>4646</v>
      </c>
    </row>
    <row r="97" spans="1:5" x14ac:dyDescent="0.25">
      <c r="A97" s="388">
        <v>97</v>
      </c>
      <c r="B97" s="388" t="s">
        <v>2130</v>
      </c>
      <c r="C97" s="388" t="s">
        <v>4647</v>
      </c>
      <c r="D97" s="388" t="s">
        <v>4648</v>
      </c>
      <c r="E97" s="388" t="s">
        <v>4649</v>
      </c>
    </row>
    <row r="98" spans="1:5" x14ac:dyDescent="0.25">
      <c r="A98" s="388">
        <v>98</v>
      </c>
      <c r="B98" s="388" t="s">
        <v>2132</v>
      </c>
      <c r="C98" s="388" t="s">
        <v>4650</v>
      </c>
      <c r="D98" s="388" t="s">
        <v>4651</v>
      </c>
      <c r="E98" s="388" t="s">
        <v>4652</v>
      </c>
    </row>
    <row r="99" spans="1:5" x14ac:dyDescent="0.25">
      <c r="A99" s="388">
        <v>99</v>
      </c>
      <c r="B99" s="388" t="s">
        <v>2047</v>
      </c>
      <c r="C99" s="388" t="s">
        <v>4653</v>
      </c>
      <c r="D99" s="388" t="s">
        <v>4654</v>
      </c>
      <c r="E99" s="388" t="s">
        <v>4655</v>
      </c>
    </row>
    <row r="100" spans="1:5" x14ac:dyDescent="0.25">
      <c r="A100" s="388">
        <v>100</v>
      </c>
      <c r="B100" s="388" t="s">
        <v>2135</v>
      </c>
      <c r="C100" s="388" t="s">
        <v>4656</v>
      </c>
      <c r="D100" s="388" t="s">
        <v>4657</v>
      </c>
      <c r="E100" s="388" t="s">
        <v>4658</v>
      </c>
    </row>
    <row r="101" spans="1:5" x14ac:dyDescent="0.25">
      <c r="A101" s="388">
        <v>101</v>
      </c>
      <c r="B101" s="388" t="s">
        <v>2067</v>
      </c>
      <c r="C101" s="388" t="s">
        <v>4659</v>
      </c>
      <c r="D101" s="388" t="s">
        <v>4660</v>
      </c>
      <c r="E101" s="388" t="s">
        <v>4661</v>
      </c>
    </row>
    <row r="102" spans="1:5" x14ac:dyDescent="0.25">
      <c r="A102" s="388">
        <v>102</v>
      </c>
      <c r="B102" s="388" t="s">
        <v>2069</v>
      </c>
      <c r="C102" s="388" t="s">
        <v>4662</v>
      </c>
      <c r="D102" s="388" t="s">
        <v>4663</v>
      </c>
      <c r="E102" s="388" t="s">
        <v>4664</v>
      </c>
    </row>
    <row r="103" spans="1:5" x14ac:dyDescent="0.25">
      <c r="A103" s="388">
        <v>103</v>
      </c>
      <c r="B103" s="388" t="s">
        <v>2071</v>
      </c>
      <c r="C103" s="388" t="s">
        <v>4665</v>
      </c>
      <c r="D103" s="388" t="s">
        <v>4666</v>
      </c>
      <c r="E103" s="388" t="s">
        <v>4667</v>
      </c>
    </row>
    <row r="104" spans="1:5" x14ac:dyDescent="0.25">
      <c r="A104" s="388">
        <v>104</v>
      </c>
      <c r="B104" s="388" t="s">
        <v>2080</v>
      </c>
      <c r="C104" s="388" t="s">
        <v>4668</v>
      </c>
      <c r="D104" s="388" t="s">
        <v>4669</v>
      </c>
      <c r="E104" s="388" t="s">
        <v>4670</v>
      </c>
    </row>
    <row r="105" spans="1:5" x14ac:dyDescent="0.25">
      <c r="A105" s="388">
        <v>105</v>
      </c>
      <c r="B105" s="388" t="s">
        <v>2081</v>
      </c>
      <c r="C105" s="388" t="s">
        <v>4671</v>
      </c>
      <c r="D105" s="388" t="s">
        <v>4672</v>
      </c>
      <c r="E105" s="388" t="s">
        <v>4673</v>
      </c>
    </row>
    <row r="106" spans="1:5" x14ac:dyDescent="0.25">
      <c r="A106" s="388">
        <v>106</v>
      </c>
      <c r="B106" s="388" t="s">
        <v>2082</v>
      </c>
      <c r="C106" s="388" t="s">
        <v>4674</v>
      </c>
      <c r="D106" s="388" t="s">
        <v>4675</v>
      </c>
      <c r="E106" s="388" t="s">
        <v>4676</v>
      </c>
    </row>
    <row r="107" spans="1:5" x14ac:dyDescent="0.25">
      <c r="A107" s="388">
        <v>107</v>
      </c>
      <c r="B107" s="388" t="s">
        <v>2047</v>
      </c>
      <c r="C107" s="388" t="s">
        <v>4508</v>
      </c>
      <c r="D107" s="388" t="s">
        <v>4509</v>
      </c>
      <c r="E107" s="388" t="s">
        <v>4510</v>
      </c>
    </row>
    <row r="108" spans="1:5" x14ac:dyDescent="0.25">
      <c r="A108" s="388">
        <v>108</v>
      </c>
      <c r="B108" s="388" t="s">
        <v>2048</v>
      </c>
      <c r="C108" s="388" t="s">
        <v>4677</v>
      </c>
      <c r="D108" s="388" t="s">
        <v>4678</v>
      </c>
      <c r="E108" s="388" t="s">
        <v>4679</v>
      </c>
    </row>
    <row r="109" spans="1:5" x14ac:dyDescent="0.25">
      <c r="A109" s="388">
        <v>109</v>
      </c>
      <c r="B109" s="388" t="s">
        <v>2049</v>
      </c>
      <c r="C109" s="388" t="s">
        <v>4680</v>
      </c>
      <c r="D109" s="388" t="s">
        <v>4681</v>
      </c>
      <c r="E109" s="388" t="s">
        <v>4682</v>
      </c>
    </row>
    <row r="110" spans="1:5" x14ac:dyDescent="0.25">
      <c r="A110" s="388">
        <v>110</v>
      </c>
      <c r="B110" s="388" t="s">
        <v>2050</v>
      </c>
      <c r="C110" s="388" t="s">
        <v>4683</v>
      </c>
      <c r="D110" s="388" t="s">
        <v>4684</v>
      </c>
      <c r="E110" s="388" t="s">
        <v>4685</v>
      </c>
    </row>
    <row r="111" spans="1:5" x14ac:dyDescent="0.25">
      <c r="A111" s="388">
        <v>111</v>
      </c>
      <c r="B111" s="388" t="s">
        <v>2052</v>
      </c>
      <c r="C111" s="388" t="s">
        <v>4686</v>
      </c>
      <c r="D111" s="388" t="s">
        <v>4687</v>
      </c>
      <c r="E111" s="388" t="s">
        <v>4688</v>
      </c>
    </row>
    <row r="112" spans="1:5" x14ac:dyDescent="0.25">
      <c r="A112" s="388">
        <v>112</v>
      </c>
      <c r="B112" s="388" t="s">
        <v>2053</v>
      </c>
      <c r="C112" s="388" t="s">
        <v>4689</v>
      </c>
      <c r="D112" s="388" t="s">
        <v>4690</v>
      </c>
      <c r="E112" s="388" t="s">
        <v>4691</v>
      </c>
    </row>
    <row r="113" spans="1:5" x14ac:dyDescent="0.25">
      <c r="A113" s="388">
        <v>113</v>
      </c>
      <c r="B113" s="388" t="s">
        <v>2058</v>
      </c>
      <c r="C113" s="388" t="s">
        <v>4692</v>
      </c>
      <c r="D113" s="388" t="s">
        <v>4693</v>
      </c>
      <c r="E113" s="388" t="s">
        <v>4694</v>
      </c>
    </row>
    <row r="114" spans="1:5" x14ac:dyDescent="0.25">
      <c r="A114" s="388">
        <v>114</v>
      </c>
      <c r="B114" s="388" t="s">
        <v>2059</v>
      </c>
      <c r="C114" s="388" t="s">
        <v>4695</v>
      </c>
      <c r="D114" s="388" t="s">
        <v>4696</v>
      </c>
      <c r="E114" s="388" t="s">
        <v>4697</v>
      </c>
    </row>
    <row r="115" spans="1:5" x14ac:dyDescent="0.25">
      <c r="A115" s="388">
        <v>115</v>
      </c>
      <c r="B115" s="388" t="s">
        <v>2064</v>
      </c>
      <c r="C115" s="388" t="s">
        <v>4698</v>
      </c>
      <c r="D115" s="388" t="s">
        <v>4699</v>
      </c>
      <c r="E115" s="388" t="s">
        <v>4700</v>
      </c>
    </row>
    <row r="116" spans="1:5" x14ac:dyDescent="0.25">
      <c r="A116" s="388">
        <v>116</v>
      </c>
      <c r="B116" s="388" t="s">
        <v>2065</v>
      </c>
      <c r="C116" s="388" t="s">
        <v>4701</v>
      </c>
      <c r="D116" s="388" t="s">
        <v>4702</v>
      </c>
      <c r="E116" s="388" t="s">
        <v>4703</v>
      </c>
    </row>
    <row r="117" spans="1:5" x14ac:dyDescent="0.25">
      <c r="A117" s="388">
        <v>117</v>
      </c>
      <c r="B117" s="388" t="s">
        <v>2147</v>
      </c>
      <c r="C117" s="388" t="s">
        <v>4704</v>
      </c>
      <c r="D117" s="388" t="s">
        <v>4705</v>
      </c>
      <c r="E117" s="388" t="s">
        <v>4706</v>
      </c>
    </row>
    <row r="118" spans="1:5" x14ac:dyDescent="0.25">
      <c r="A118" s="388">
        <v>118</v>
      </c>
      <c r="B118" s="388" t="s">
        <v>2077</v>
      </c>
      <c r="C118" s="388" t="s">
        <v>4707</v>
      </c>
      <c r="D118" s="388" t="s">
        <v>4708</v>
      </c>
      <c r="E118" s="388" t="s">
        <v>4709</v>
      </c>
    </row>
    <row r="119" spans="1:5" x14ac:dyDescent="0.25">
      <c r="A119" s="388">
        <v>119</v>
      </c>
      <c r="B119" s="388" t="s">
        <v>2079</v>
      </c>
      <c r="C119" s="388" t="s">
        <v>4710</v>
      </c>
      <c r="D119" s="388" t="s">
        <v>4711</v>
      </c>
      <c r="E119" s="388" t="s">
        <v>4712</v>
      </c>
    </row>
    <row r="120" spans="1:5" x14ac:dyDescent="0.25">
      <c r="A120" s="388">
        <v>120</v>
      </c>
      <c r="B120" s="388" t="s">
        <v>2047</v>
      </c>
      <c r="C120" s="388" t="s">
        <v>4713</v>
      </c>
      <c r="D120" s="388" t="s">
        <v>4714</v>
      </c>
      <c r="E120" s="388" t="s">
        <v>4715</v>
      </c>
    </row>
    <row r="121" spans="1:5" x14ac:dyDescent="0.25">
      <c r="A121" s="388">
        <v>121</v>
      </c>
      <c r="B121" s="388" t="s">
        <v>2084</v>
      </c>
      <c r="C121" s="388" t="s">
        <v>4716</v>
      </c>
      <c r="D121" s="388" t="s">
        <v>4717</v>
      </c>
      <c r="E121" s="388" t="s">
        <v>4718</v>
      </c>
    </row>
    <row r="122" spans="1:5" x14ac:dyDescent="0.25">
      <c r="A122" s="388">
        <v>122</v>
      </c>
      <c r="B122" s="388" t="s">
        <v>2088</v>
      </c>
      <c r="C122" s="388" t="s">
        <v>4719</v>
      </c>
      <c r="D122" s="388" t="s">
        <v>4720</v>
      </c>
      <c r="E122" s="388" t="s">
        <v>4721</v>
      </c>
    </row>
    <row r="123" spans="1:5" x14ac:dyDescent="0.25">
      <c r="A123" s="388">
        <v>123</v>
      </c>
      <c r="B123" s="388" t="s">
        <v>2090</v>
      </c>
      <c r="C123" s="388" t="s">
        <v>4722</v>
      </c>
      <c r="D123" s="388" t="s">
        <v>4723</v>
      </c>
      <c r="E123" s="388" t="s">
        <v>4724</v>
      </c>
    </row>
    <row r="124" spans="1:5" x14ac:dyDescent="0.25">
      <c r="A124" s="388">
        <v>124</v>
      </c>
      <c r="B124" s="388" t="s">
        <v>2080</v>
      </c>
      <c r="C124" s="388" t="s">
        <v>4725</v>
      </c>
      <c r="D124" s="388" t="s">
        <v>4726</v>
      </c>
      <c r="E124" s="388" t="s">
        <v>4727</v>
      </c>
    </row>
    <row r="125" spans="1:5" x14ac:dyDescent="0.25">
      <c r="A125" s="388">
        <v>125</v>
      </c>
      <c r="B125" s="388" t="s">
        <v>2081</v>
      </c>
      <c r="C125" s="388" t="s">
        <v>4728</v>
      </c>
      <c r="D125" s="388" t="s">
        <v>4729</v>
      </c>
      <c r="E125" s="388" t="s">
        <v>4730</v>
      </c>
    </row>
    <row r="126" spans="1:5" x14ac:dyDescent="0.25">
      <c r="A126" s="388">
        <v>126</v>
      </c>
      <c r="B126" s="388" t="s">
        <v>2082</v>
      </c>
      <c r="C126" s="388" t="s">
        <v>4731</v>
      </c>
      <c r="D126" s="388" t="s">
        <v>4732</v>
      </c>
      <c r="E126" s="388" t="s">
        <v>4733</v>
      </c>
    </row>
    <row r="127" spans="1:5" x14ac:dyDescent="0.25">
      <c r="A127" s="388">
        <v>127</v>
      </c>
      <c r="B127" s="388" t="s">
        <v>2047</v>
      </c>
      <c r="C127" s="388" t="s">
        <v>4508</v>
      </c>
      <c r="D127" s="388" t="s">
        <v>4509</v>
      </c>
      <c r="E127" s="388" t="s">
        <v>4510</v>
      </c>
    </row>
    <row r="128" spans="1:5" x14ac:dyDescent="0.25">
      <c r="A128" s="388">
        <v>128</v>
      </c>
      <c r="B128" s="388" t="s">
        <v>2048</v>
      </c>
      <c r="C128" s="388" t="s">
        <v>4734</v>
      </c>
      <c r="D128" s="388" t="s">
        <v>4735</v>
      </c>
      <c r="E128" s="388" t="s">
        <v>4736</v>
      </c>
    </row>
    <row r="129" spans="1:5" x14ac:dyDescent="0.25">
      <c r="A129" s="388">
        <v>129</v>
      </c>
      <c r="B129" s="388" t="s">
        <v>2049</v>
      </c>
      <c r="C129" s="388" t="s">
        <v>4737</v>
      </c>
      <c r="D129" s="388" t="s">
        <v>4738</v>
      </c>
      <c r="E129" s="388" t="s">
        <v>4739</v>
      </c>
    </row>
    <row r="130" spans="1:5" x14ac:dyDescent="0.25">
      <c r="A130" s="388">
        <v>130</v>
      </c>
      <c r="B130" s="388" t="s">
        <v>2050</v>
      </c>
      <c r="C130" s="388" t="s">
        <v>4740</v>
      </c>
      <c r="D130" s="388" t="s">
        <v>4741</v>
      </c>
      <c r="E130" s="388" t="s">
        <v>4742</v>
      </c>
    </row>
    <row r="131" spans="1:5" x14ac:dyDescent="0.25">
      <c r="A131" s="388">
        <v>131</v>
      </c>
      <c r="B131" s="388" t="s">
        <v>2052</v>
      </c>
      <c r="C131" s="388" t="s">
        <v>4743</v>
      </c>
      <c r="D131" s="388" t="s">
        <v>4744</v>
      </c>
      <c r="E131" s="388" t="s">
        <v>4745</v>
      </c>
    </row>
    <row r="132" spans="1:5" x14ac:dyDescent="0.25">
      <c r="A132" s="388">
        <v>132</v>
      </c>
      <c r="B132" s="388" t="s">
        <v>2053</v>
      </c>
      <c r="C132" s="388" t="s">
        <v>4746</v>
      </c>
      <c r="D132" s="388" t="s">
        <v>4747</v>
      </c>
      <c r="E132" s="388" t="s">
        <v>4748</v>
      </c>
    </row>
    <row r="133" spans="1:5" x14ac:dyDescent="0.25">
      <c r="A133" s="388">
        <v>133</v>
      </c>
      <c r="B133" s="388" t="s">
        <v>2058</v>
      </c>
      <c r="C133" s="388" t="s">
        <v>4749</v>
      </c>
      <c r="D133" s="388" t="s">
        <v>4750</v>
      </c>
      <c r="E133" s="388" t="s">
        <v>4751</v>
      </c>
    </row>
    <row r="134" spans="1:5" x14ac:dyDescent="0.25">
      <c r="A134" s="388">
        <v>134</v>
      </c>
      <c r="B134" s="388" t="s">
        <v>2059</v>
      </c>
      <c r="C134" s="388" t="s">
        <v>4752</v>
      </c>
      <c r="D134" s="388" t="s">
        <v>4753</v>
      </c>
      <c r="E134" s="388" t="s">
        <v>4754</v>
      </c>
    </row>
    <row r="135" spans="1:5" x14ac:dyDescent="0.25">
      <c r="A135" s="388">
        <v>135</v>
      </c>
      <c r="B135" s="388" t="s">
        <v>2064</v>
      </c>
      <c r="C135" s="388" t="s">
        <v>4755</v>
      </c>
      <c r="D135" s="388" t="s">
        <v>4756</v>
      </c>
      <c r="E135" s="388" t="s">
        <v>4757</v>
      </c>
    </row>
    <row r="136" spans="1:5" x14ac:dyDescent="0.25">
      <c r="A136" s="388">
        <v>136</v>
      </c>
      <c r="B136" s="388" t="s">
        <v>2094</v>
      </c>
      <c r="C136" s="388" t="s">
        <v>4758</v>
      </c>
      <c r="D136" s="388" t="s">
        <v>4759</v>
      </c>
      <c r="E136" s="388" t="s">
        <v>4760</v>
      </c>
    </row>
    <row r="137" spans="1:5" x14ac:dyDescent="0.25">
      <c r="A137" s="388">
        <v>137</v>
      </c>
      <c r="B137" s="388" t="s">
        <v>2096</v>
      </c>
      <c r="C137" s="388" t="s">
        <v>4761</v>
      </c>
      <c r="D137" s="388" t="s">
        <v>4762</v>
      </c>
      <c r="E137" s="388" t="s">
        <v>4763</v>
      </c>
    </row>
    <row r="138" spans="1:5" x14ac:dyDescent="0.25">
      <c r="A138" s="388">
        <v>138</v>
      </c>
      <c r="B138" s="388" t="s">
        <v>2047</v>
      </c>
      <c r="C138" s="388" t="s">
        <v>4764</v>
      </c>
      <c r="D138" s="388" t="s">
        <v>4765</v>
      </c>
      <c r="E138" s="388" t="s">
        <v>4766</v>
      </c>
    </row>
    <row r="139" spans="1:5" x14ac:dyDescent="0.25">
      <c r="A139" s="388">
        <v>139</v>
      </c>
      <c r="B139" s="388" t="s">
        <v>2159</v>
      </c>
      <c r="C139" s="388" t="s">
        <v>4767</v>
      </c>
      <c r="D139" s="388" t="s">
        <v>4768</v>
      </c>
      <c r="E139" s="388" t="s">
        <v>4769</v>
      </c>
    </row>
    <row r="140" spans="1:5" x14ac:dyDescent="0.25">
      <c r="A140" s="388">
        <v>140</v>
      </c>
      <c r="B140" s="388" t="s">
        <v>2160</v>
      </c>
      <c r="C140" s="388" t="s">
        <v>4770</v>
      </c>
      <c r="D140" s="388" t="s">
        <v>4771</v>
      </c>
      <c r="E140" s="388" t="s">
        <v>4772</v>
      </c>
    </row>
    <row r="141" spans="1:5" x14ac:dyDescent="0.25">
      <c r="A141" s="388">
        <v>141</v>
      </c>
      <c r="B141" s="388" t="s">
        <v>2099</v>
      </c>
      <c r="C141" s="388" t="s">
        <v>4773</v>
      </c>
      <c r="D141" s="388" t="s">
        <v>4774</v>
      </c>
      <c r="E141" s="388" t="s">
        <v>4775</v>
      </c>
    </row>
    <row r="142" spans="1:5" x14ac:dyDescent="0.25">
      <c r="A142" s="388">
        <v>142</v>
      </c>
      <c r="B142" s="388" t="s">
        <v>2101</v>
      </c>
      <c r="C142" s="388" t="s">
        <v>4776</v>
      </c>
      <c r="D142" s="388" t="s">
        <v>4777</v>
      </c>
      <c r="E142" s="388" t="s">
        <v>4778</v>
      </c>
    </row>
    <row r="143" spans="1:5" x14ac:dyDescent="0.25">
      <c r="A143" s="388">
        <v>143</v>
      </c>
      <c r="B143" s="388" t="s">
        <v>2047</v>
      </c>
      <c r="C143" s="388" t="s">
        <v>4779</v>
      </c>
      <c r="D143" s="388" t="s">
        <v>4780</v>
      </c>
      <c r="E143" s="388" t="s">
        <v>4781</v>
      </c>
    </row>
    <row r="144" spans="1:5" x14ac:dyDescent="0.25">
      <c r="A144" s="388">
        <v>144</v>
      </c>
      <c r="B144" s="388" t="s">
        <v>2048</v>
      </c>
      <c r="C144" s="388" t="s">
        <v>4782</v>
      </c>
      <c r="D144" s="388" t="s">
        <v>4783</v>
      </c>
      <c r="E144" s="388" t="s">
        <v>4784</v>
      </c>
    </row>
    <row r="145" spans="1:5" x14ac:dyDescent="0.25">
      <c r="A145" s="388">
        <v>145</v>
      </c>
      <c r="B145" s="388" t="s">
        <v>2049</v>
      </c>
      <c r="C145" s="388" t="s">
        <v>4785</v>
      </c>
      <c r="D145" s="388" t="s">
        <v>4786</v>
      </c>
      <c r="E145" s="388" t="s">
        <v>4787</v>
      </c>
    </row>
    <row r="147" spans="1:5" x14ac:dyDescent="0.25">
      <c r="A147" s="388">
        <v>146</v>
      </c>
      <c r="C147" s="389" t="s">
        <v>4788</v>
      </c>
      <c r="D147" s="389" t="s">
        <v>4789</v>
      </c>
      <c r="E147" s="389" t="s">
        <v>4790</v>
      </c>
    </row>
    <row r="148" spans="1:5" x14ac:dyDescent="0.25">
      <c r="A148" s="388">
        <v>147</v>
      </c>
      <c r="C148" s="389" t="s">
        <v>4791</v>
      </c>
      <c r="D148" s="389" t="s">
        <v>4792</v>
      </c>
      <c r="E148" s="389" t="s">
        <v>4793</v>
      </c>
    </row>
    <row r="149" spans="1:5" x14ac:dyDescent="0.25">
      <c r="A149" s="388">
        <v>148</v>
      </c>
      <c r="C149" s="389" t="s">
        <v>4794</v>
      </c>
      <c r="D149" s="389" t="s">
        <v>4795</v>
      </c>
      <c r="E149" s="389" t="s">
        <v>4796</v>
      </c>
    </row>
    <row r="150" spans="1:5" x14ac:dyDescent="0.25">
      <c r="A150" s="388">
        <v>149</v>
      </c>
      <c r="C150" s="389" t="s">
        <v>4797</v>
      </c>
      <c r="D150" s="389" t="s">
        <v>4798</v>
      </c>
      <c r="E150" s="389" t="s">
        <v>4799</v>
      </c>
    </row>
    <row r="151" spans="1:5" x14ac:dyDescent="0.25">
      <c r="A151" s="388">
        <v>150</v>
      </c>
      <c r="C151" s="389" t="s">
        <v>1265</v>
      </c>
      <c r="D151" s="389" t="s">
        <v>4800</v>
      </c>
      <c r="E151" s="389" t="s">
        <v>4801</v>
      </c>
    </row>
    <row r="152" spans="1:5" x14ac:dyDescent="0.25">
      <c r="A152" s="388">
        <v>151</v>
      </c>
      <c r="C152" s="389" t="s">
        <v>1279</v>
      </c>
      <c r="D152" s="389" t="s">
        <v>4802</v>
      </c>
      <c r="E152" s="389" t="s">
        <v>4803</v>
      </c>
    </row>
    <row r="153" spans="1:5" x14ac:dyDescent="0.25">
      <c r="A153" s="388">
        <v>152</v>
      </c>
      <c r="C153" s="389" t="s">
        <v>4804</v>
      </c>
      <c r="D153" s="389" t="s">
        <v>4805</v>
      </c>
      <c r="E153" s="389" t="s">
        <v>4806</v>
      </c>
    </row>
    <row r="154" spans="1:5" x14ac:dyDescent="0.25">
      <c r="A154" s="388">
        <v>153</v>
      </c>
      <c r="C154" s="389" t="s">
        <v>1431</v>
      </c>
      <c r="D154" s="389" t="s">
        <v>4807</v>
      </c>
      <c r="E154" s="389" t="s">
        <v>4808</v>
      </c>
    </row>
    <row r="155" spans="1:5" x14ac:dyDescent="0.25">
      <c r="A155" s="388">
        <v>154</v>
      </c>
      <c r="C155" s="389" t="s">
        <v>1432</v>
      </c>
      <c r="D155" s="389" t="s">
        <v>4809</v>
      </c>
      <c r="E155" s="389" t="s">
        <v>4810</v>
      </c>
    </row>
    <row r="156" spans="1:5" x14ac:dyDescent="0.25">
      <c r="A156" s="388">
        <v>155</v>
      </c>
      <c r="C156" s="389" t="s">
        <v>4811</v>
      </c>
      <c r="D156" s="389" t="s">
        <v>4812</v>
      </c>
      <c r="E156" s="389" t="s">
        <v>4811</v>
      </c>
    </row>
    <row r="157" spans="1:5" x14ac:dyDescent="0.25">
      <c r="A157" s="388">
        <v>156</v>
      </c>
      <c r="C157" s="389" t="s">
        <v>4811</v>
      </c>
      <c r="D157" s="389" t="s">
        <v>4812</v>
      </c>
      <c r="E157" s="389" t="s">
        <v>4811</v>
      </c>
    </row>
    <row r="158" spans="1:5" x14ac:dyDescent="0.25">
      <c r="A158" s="388">
        <v>157</v>
      </c>
      <c r="C158" s="389" t="s">
        <v>4813</v>
      </c>
      <c r="D158" s="389" t="s">
        <v>4813</v>
      </c>
      <c r="E158" s="389" t="s">
        <v>4813</v>
      </c>
    </row>
    <row r="159" spans="1:5" x14ac:dyDescent="0.25">
      <c r="A159" s="388">
        <v>158</v>
      </c>
      <c r="C159" s="389" t="s">
        <v>4814</v>
      </c>
      <c r="D159" s="389" t="s">
        <v>4815</v>
      </c>
      <c r="E159" s="389" t="s">
        <v>4816</v>
      </c>
    </row>
    <row r="160" spans="1:5" x14ac:dyDescent="0.25">
      <c r="A160" s="388">
        <v>159</v>
      </c>
    </row>
  </sheetData>
  <sheetProtection algorithmName="SHA-512" hashValue="L9RERghoO44NGNAjFEzK3JYEkSXaGOTCcjB2itxzI6kW971KkCsXmqC4P+HJ/bNvA330/tbzTyV9Gy2kEhrYdQ==" saltValue="ZRt+bdCx3yJcyePTpe2CQA==" spinCount="100000" sheet="1" objects="1" scenarios="1" formatCells="0" formatColumns="0" formatRows="0" insertColumns="0" insertRows="0" insertHyperlinks="0"/>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61"/>
  <sheetViews>
    <sheetView workbookViewId="0"/>
  </sheetViews>
  <sheetFormatPr defaultColWidth="1.7109375" defaultRowHeight="12.75" x14ac:dyDescent="0.25"/>
  <cols>
    <col min="1" max="16384" width="1.7109375" style="388"/>
  </cols>
  <sheetData>
    <row r="1" spans="1:5" x14ac:dyDescent="0.25">
      <c r="A1" s="388">
        <v>1</v>
      </c>
      <c r="B1" s="388" t="s">
        <v>2167</v>
      </c>
      <c r="C1" s="388" t="s">
        <v>1864</v>
      </c>
      <c r="D1" s="388" t="s">
        <v>4817</v>
      </c>
      <c r="E1" s="388" t="s">
        <v>4818</v>
      </c>
    </row>
    <row r="2" spans="1:5" x14ac:dyDescent="0.25">
      <c r="A2" s="388">
        <v>2</v>
      </c>
      <c r="B2" s="388" t="s">
        <v>2168</v>
      </c>
      <c r="C2" s="388" t="s">
        <v>4819</v>
      </c>
      <c r="D2" s="388" t="s">
        <v>4820</v>
      </c>
      <c r="E2" s="388" t="s">
        <v>4821</v>
      </c>
    </row>
    <row r="3" spans="1:5" x14ac:dyDescent="0.25">
      <c r="A3" s="388">
        <v>3</v>
      </c>
      <c r="B3" s="388" t="s">
        <v>2169</v>
      </c>
      <c r="C3" s="388" t="s">
        <v>4822</v>
      </c>
      <c r="D3" s="388" t="s">
        <v>4823</v>
      </c>
      <c r="E3" s="388" t="s">
        <v>4824</v>
      </c>
    </row>
    <row r="4" spans="1:5" x14ac:dyDescent="0.25">
      <c r="A4" s="388">
        <v>4</v>
      </c>
      <c r="B4" s="388" t="s">
        <v>2170</v>
      </c>
      <c r="C4" s="388" t="s">
        <v>4825</v>
      </c>
      <c r="D4" s="388" t="s">
        <v>4826</v>
      </c>
      <c r="E4" s="388" t="s">
        <v>4827</v>
      </c>
    </row>
    <row r="5" spans="1:5" x14ac:dyDescent="0.25">
      <c r="A5" s="388">
        <v>5</v>
      </c>
      <c r="B5" s="388" t="s">
        <v>2171</v>
      </c>
      <c r="C5" s="388" t="s">
        <v>4828</v>
      </c>
      <c r="D5" s="388" t="s">
        <v>4829</v>
      </c>
      <c r="E5" s="388" t="s">
        <v>4830</v>
      </c>
    </row>
    <row r="6" spans="1:5" x14ac:dyDescent="0.25">
      <c r="A6" s="388">
        <v>6</v>
      </c>
      <c r="B6" s="388" t="s">
        <v>2172</v>
      </c>
      <c r="C6" s="388" t="s">
        <v>4831</v>
      </c>
      <c r="D6" s="388" t="s">
        <v>4832</v>
      </c>
      <c r="E6" s="388" t="s">
        <v>4833</v>
      </c>
    </row>
    <row r="7" spans="1:5" x14ac:dyDescent="0.25">
      <c r="A7" s="388">
        <v>7</v>
      </c>
      <c r="B7" s="388" t="s">
        <v>2173</v>
      </c>
      <c r="C7" s="388" t="s">
        <v>4834</v>
      </c>
      <c r="D7" s="388" t="s">
        <v>4835</v>
      </c>
      <c r="E7" s="388" t="s">
        <v>4836</v>
      </c>
    </row>
    <row r="8" spans="1:5" x14ac:dyDescent="0.25">
      <c r="A8" s="388">
        <v>8</v>
      </c>
      <c r="B8" s="388" t="s">
        <v>2174</v>
      </c>
      <c r="C8" s="388" t="s">
        <v>4837</v>
      </c>
      <c r="D8" s="388" t="s">
        <v>4838</v>
      </c>
      <c r="E8" s="388" t="s">
        <v>4839</v>
      </c>
    </row>
    <row r="9" spans="1:5" x14ac:dyDescent="0.25">
      <c r="A9" s="388">
        <v>9</v>
      </c>
      <c r="B9" s="388" t="s">
        <v>2175</v>
      </c>
      <c r="C9" s="388" t="s">
        <v>4840</v>
      </c>
      <c r="D9" s="388" t="s">
        <v>4841</v>
      </c>
      <c r="E9" s="388" t="s">
        <v>4842</v>
      </c>
    </row>
    <row r="10" spans="1:5" x14ac:dyDescent="0.25">
      <c r="A10" s="388">
        <v>10</v>
      </c>
      <c r="B10" s="388" t="s">
        <v>2168</v>
      </c>
      <c r="C10" s="388" t="s">
        <v>4843</v>
      </c>
      <c r="D10" s="388" t="s">
        <v>4844</v>
      </c>
      <c r="E10" s="388" t="s">
        <v>4845</v>
      </c>
    </row>
    <row r="11" spans="1:5" x14ac:dyDescent="0.25">
      <c r="A11" s="388">
        <v>11</v>
      </c>
      <c r="B11" s="388" t="s">
        <v>2043</v>
      </c>
      <c r="C11" s="388" t="s">
        <v>4846</v>
      </c>
      <c r="D11" s="388" t="s">
        <v>4847</v>
      </c>
      <c r="E11" s="388" t="s">
        <v>4848</v>
      </c>
    </row>
    <row r="12" spans="1:5" x14ac:dyDescent="0.25">
      <c r="A12" s="388">
        <v>12</v>
      </c>
      <c r="B12" s="388" t="s">
        <v>2067</v>
      </c>
      <c r="C12" s="388" t="s">
        <v>4849</v>
      </c>
      <c r="D12" s="388" t="s">
        <v>4850</v>
      </c>
      <c r="E12" s="388" t="s">
        <v>4851</v>
      </c>
    </row>
    <row r="13" spans="1:5" x14ac:dyDescent="0.25">
      <c r="A13" s="388">
        <v>13</v>
      </c>
      <c r="B13" s="388" t="s">
        <v>2099</v>
      </c>
      <c r="C13" s="388" t="s">
        <v>4852</v>
      </c>
      <c r="D13" s="388" t="s">
        <v>4853</v>
      </c>
      <c r="E13" s="388" t="s">
        <v>4854</v>
      </c>
    </row>
    <row r="14" spans="1:5" x14ac:dyDescent="0.25">
      <c r="A14" s="388">
        <v>14</v>
      </c>
      <c r="B14" s="388" t="s">
        <v>2176</v>
      </c>
      <c r="C14" s="388" t="s">
        <v>4855</v>
      </c>
      <c r="D14" s="388" t="s">
        <v>4856</v>
      </c>
      <c r="E14" s="388" t="s">
        <v>4857</v>
      </c>
    </row>
    <row r="15" spans="1:5" x14ac:dyDescent="0.25">
      <c r="A15" s="388">
        <v>15</v>
      </c>
      <c r="B15" s="388" t="s">
        <v>2177</v>
      </c>
      <c r="C15" s="388" t="s">
        <v>4858</v>
      </c>
      <c r="D15" s="388" t="s">
        <v>4859</v>
      </c>
      <c r="E15" s="388" t="s">
        <v>4860</v>
      </c>
    </row>
    <row r="16" spans="1:5" x14ac:dyDescent="0.25">
      <c r="A16" s="388">
        <v>16</v>
      </c>
      <c r="B16" s="388" t="s">
        <v>2178</v>
      </c>
      <c r="C16" s="388" t="s">
        <v>4861</v>
      </c>
      <c r="D16" s="388" t="s">
        <v>4862</v>
      </c>
      <c r="E16" s="388" t="s">
        <v>4863</v>
      </c>
    </row>
    <row r="17" spans="1:5" x14ac:dyDescent="0.25">
      <c r="A17" s="388">
        <v>17</v>
      </c>
      <c r="B17" s="388" t="s">
        <v>2047</v>
      </c>
      <c r="C17" s="388" t="s">
        <v>4864</v>
      </c>
      <c r="D17" s="388" t="s">
        <v>4865</v>
      </c>
      <c r="E17" s="388" t="s">
        <v>4866</v>
      </c>
    </row>
    <row r="18" spans="1:5" x14ac:dyDescent="0.25">
      <c r="A18" s="388">
        <v>18</v>
      </c>
      <c r="B18" s="388" t="s">
        <v>2048</v>
      </c>
      <c r="C18" s="388" t="s">
        <v>4867</v>
      </c>
      <c r="D18" s="388" t="s">
        <v>4868</v>
      </c>
      <c r="E18" s="388" t="s">
        <v>4869</v>
      </c>
    </row>
    <row r="19" spans="1:5" x14ac:dyDescent="0.25">
      <c r="A19" s="388">
        <v>19</v>
      </c>
      <c r="B19" s="388" t="s">
        <v>2049</v>
      </c>
      <c r="C19" s="388" t="s">
        <v>4870</v>
      </c>
      <c r="D19" s="388" t="s">
        <v>4871</v>
      </c>
      <c r="E19" s="388" t="s">
        <v>4872</v>
      </c>
    </row>
    <row r="20" spans="1:5" x14ac:dyDescent="0.25">
      <c r="A20" s="388">
        <v>20</v>
      </c>
      <c r="B20" s="388" t="s">
        <v>2179</v>
      </c>
      <c r="C20" s="388" t="s">
        <v>4873</v>
      </c>
      <c r="D20" s="388" t="s">
        <v>4874</v>
      </c>
      <c r="E20" s="388" t="s">
        <v>4875</v>
      </c>
    </row>
    <row r="21" spans="1:5" x14ac:dyDescent="0.25">
      <c r="A21" s="388">
        <v>21</v>
      </c>
      <c r="B21" s="388" t="s">
        <v>2180</v>
      </c>
      <c r="C21" s="388" t="s">
        <v>4876</v>
      </c>
      <c r="D21" s="388" t="s">
        <v>4877</v>
      </c>
      <c r="E21" s="388" t="s">
        <v>4878</v>
      </c>
    </row>
    <row r="22" spans="1:5" x14ac:dyDescent="0.25">
      <c r="A22" s="388">
        <v>22</v>
      </c>
      <c r="B22" s="388" t="s">
        <v>2181</v>
      </c>
      <c r="C22" s="388" t="s">
        <v>4879</v>
      </c>
      <c r="D22" s="388" t="s">
        <v>4880</v>
      </c>
      <c r="E22" s="388" t="s">
        <v>4881</v>
      </c>
    </row>
    <row r="23" spans="1:5" x14ac:dyDescent="0.25">
      <c r="A23" s="388">
        <v>23</v>
      </c>
      <c r="B23" s="388" t="s">
        <v>2047</v>
      </c>
      <c r="C23" s="388" t="s">
        <v>4882</v>
      </c>
      <c r="D23" s="388" t="s">
        <v>4883</v>
      </c>
      <c r="E23" s="388" t="s">
        <v>4884</v>
      </c>
    </row>
    <row r="24" spans="1:5" x14ac:dyDescent="0.25">
      <c r="A24" s="388">
        <v>24</v>
      </c>
      <c r="B24" s="388" t="s">
        <v>2182</v>
      </c>
      <c r="C24" s="388" t="s">
        <v>4885</v>
      </c>
      <c r="D24" s="388" t="s">
        <v>4886</v>
      </c>
      <c r="E24" s="388" t="s">
        <v>4887</v>
      </c>
    </row>
    <row r="25" spans="1:5" x14ac:dyDescent="0.25">
      <c r="A25" s="388">
        <v>25</v>
      </c>
      <c r="B25" s="388" t="s">
        <v>2169</v>
      </c>
      <c r="C25" s="388" t="s">
        <v>4888</v>
      </c>
      <c r="D25" s="388" t="s">
        <v>4889</v>
      </c>
      <c r="E25" s="388" t="s">
        <v>4890</v>
      </c>
    </row>
    <row r="26" spans="1:5" x14ac:dyDescent="0.25">
      <c r="A26" s="388">
        <v>26</v>
      </c>
      <c r="B26" s="388" t="s">
        <v>2183</v>
      </c>
      <c r="C26" s="388" t="s">
        <v>4891</v>
      </c>
      <c r="D26" s="388" t="s">
        <v>4892</v>
      </c>
      <c r="E26" s="388" t="s">
        <v>4893</v>
      </c>
    </row>
    <row r="27" spans="1:5" x14ac:dyDescent="0.25">
      <c r="A27" s="388">
        <v>27</v>
      </c>
      <c r="B27" s="388" t="s">
        <v>2184</v>
      </c>
      <c r="C27" s="388" t="s">
        <v>4894</v>
      </c>
      <c r="D27" s="388" t="s">
        <v>4895</v>
      </c>
      <c r="E27" s="388" t="s">
        <v>4896</v>
      </c>
    </row>
    <row r="28" spans="1:5" x14ac:dyDescent="0.25">
      <c r="A28" s="388">
        <v>28</v>
      </c>
      <c r="B28" s="388" t="s">
        <v>2167</v>
      </c>
      <c r="C28" s="388" t="s">
        <v>4897</v>
      </c>
      <c r="D28" s="388" t="s">
        <v>4898</v>
      </c>
      <c r="E28" s="388" t="s">
        <v>4899</v>
      </c>
    </row>
    <row r="29" spans="1:5" x14ac:dyDescent="0.25">
      <c r="A29" s="388">
        <v>29</v>
      </c>
      <c r="B29" s="388" t="s">
        <v>2168</v>
      </c>
      <c r="C29" s="388" t="s">
        <v>4900</v>
      </c>
      <c r="D29" s="388" t="s">
        <v>4901</v>
      </c>
      <c r="E29" s="388" t="s">
        <v>4902</v>
      </c>
    </row>
    <row r="30" spans="1:5" x14ac:dyDescent="0.25">
      <c r="A30" s="388">
        <v>30</v>
      </c>
      <c r="B30" s="388" t="s">
        <v>2185</v>
      </c>
      <c r="C30" s="388" t="s">
        <v>4903</v>
      </c>
      <c r="D30" s="388" t="s">
        <v>4904</v>
      </c>
      <c r="E30" s="388" t="s">
        <v>4905</v>
      </c>
    </row>
    <row r="31" spans="1:5" x14ac:dyDescent="0.25">
      <c r="A31" s="388">
        <v>31</v>
      </c>
      <c r="B31" s="388" t="s">
        <v>2186</v>
      </c>
      <c r="C31" s="388" t="s">
        <v>4906</v>
      </c>
      <c r="D31" s="388" t="s">
        <v>4907</v>
      </c>
      <c r="E31" s="388" t="s">
        <v>4908</v>
      </c>
    </row>
    <row r="32" spans="1:5" x14ac:dyDescent="0.25">
      <c r="A32" s="388">
        <v>32</v>
      </c>
      <c r="B32" s="388" t="s">
        <v>2187</v>
      </c>
      <c r="C32" s="388" t="s">
        <v>4909</v>
      </c>
      <c r="D32" s="388" t="s">
        <v>4910</v>
      </c>
      <c r="E32" s="388" t="s">
        <v>4911</v>
      </c>
    </row>
    <row r="33" spans="1:5" x14ac:dyDescent="0.25">
      <c r="A33" s="388">
        <v>33</v>
      </c>
      <c r="B33" s="388" t="s">
        <v>2047</v>
      </c>
      <c r="C33" s="388" t="s">
        <v>4912</v>
      </c>
      <c r="D33" s="388" t="s">
        <v>4913</v>
      </c>
      <c r="E33" s="388" t="s">
        <v>4914</v>
      </c>
    </row>
    <row r="34" spans="1:5" x14ac:dyDescent="0.25">
      <c r="A34" s="388">
        <v>34</v>
      </c>
      <c r="B34" s="388" t="s">
        <v>2048</v>
      </c>
      <c r="C34" s="388" t="s">
        <v>4915</v>
      </c>
      <c r="D34" s="388" t="s">
        <v>4916</v>
      </c>
      <c r="E34" s="388" t="s">
        <v>4917</v>
      </c>
    </row>
    <row r="35" spans="1:5" x14ac:dyDescent="0.25">
      <c r="A35" s="388">
        <v>35</v>
      </c>
      <c r="B35" s="388" t="s">
        <v>2188</v>
      </c>
      <c r="C35" s="388" t="s">
        <v>4918</v>
      </c>
      <c r="D35" s="388" t="s">
        <v>4919</v>
      </c>
      <c r="E35" s="388" t="s">
        <v>4920</v>
      </c>
    </row>
    <row r="36" spans="1:5" x14ac:dyDescent="0.25">
      <c r="A36" s="388">
        <v>36</v>
      </c>
      <c r="B36" s="388" t="s">
        <v>2189</v>
      </c>
      <c r="C36" s="388" t="s">
        <v>4921</v>
      </c>
      <c r="D36" s="388" t="s">
        <v>4922</v>
      </c>
      <c r="E36" s="388" t="s">
        <v>4923</v>
      </c>
    </row>
    <row r="37" spans="1:5" x14ac:dyDescent="0.25">
      <c r="A37" s="388">
        <v>37</v>
      </c>
      <c r="B37" s="388" t="s">
        <v>2047</v>
      </c>
      <c r="C37" s="388" t="s">
        <v>4924</v>
      </c>
      <c r="D37" s="388" t="s">
        <v>4925</v>
      </c>
      <c r="E37" s="388" t="s">
        <v>4926</v>
      </c>
    </row>
    <row r="38" spans="1:5" x14ac:dyDescent="0.25">
      <c r="A38" s="388">
        <v>38</v>
      </c>
      <c r="B38" s="388" t="s">
        <v>2048</v>
      </c>
      <c r="C38" s="388" t="s">
        <v>4927</v>
      </c>
      <c r="D38" s="388" t="s">
        <v>4928</v>
      </c>
      <c r="E38" s="388" t="s">
        <v>4929</v>
      </c>
    </row>
    <row r="39" spans="1:5" x14ac:dyDescent="0.25">
      <c r="A39" s="388">
        <v>39</v>
      </c>
      <c r="B39" s="388" t="s">
        <v>2190</v>
      </c>
      <c r="C39" s="388" t="s">
        <v>4930</v>
      </c>
      <c r="D39" s="388" t="s">
        <v>4931</v>
      </c>
      <c r="E39" s="388" t="s">
        <v>4932</v>
      </c>
    </row>
    <row r="40" spans="1:5" x14ac:dyDescent="0.25">
      <c r="A40" s="388">
        <v>40</v>
      </c>
      <c r="B40" s="388" t="s">
        <v>2191</v>
      </c>
      <c r="C40" s="388" t="s">
        <v>4933</v>
      </c>
      <c r="D40" s="388" t="s">
        <v>4934</v>
      </c>
      <c r="E40" s="388" t="s">
        <v>4935</v>
      </c>
    </row>
    <row r="41" spans="1:5" x14ac:dyDescent="0.25">
      <c r="A41" s="388">
        <v>41</v>
      </c>
      <c r="B41" s="388" t="s">
        <v>2047</v>
      </c>
      <c r="C41" s="388" t="s">
        <v>4936</v>
      </c>
      <c r="D41" s="388" t="s">
        <v>4937</v>
      </c>
      <c r="E41" s="388" t="s">
        <v>4938</v>
      </c>
    </row>
    <row r="42" spans="1:5" x14ac:dyDescent="0.25">
      <c r="A42" s="388">
        <v>42</v>
      </c>
      <c r="B42" s="388" t="s">
        <v>2192</v>
      </c>
      <c r="C42" s="388" t="s">
        <v>4939</v>
      </c>
      <c r="D42" s="388" t="s">
        <v>4940</v>
      </c>
      <c r="E42" s="388" t="s">
        <v>4941</v>
      </c>
    </row>
    <row r="43" spans="1:5" x14ac:dyDescent="0.25">
      <c r="A43" s="388">
        <v>43</v>
      </c>
      <c r="B43" s="388" t="s">
        <v>2193</v>
      </c>
      <c r="C43" s="388" t="s">
        <v>4942</v>
      </c>
      <c r="D43" s="388" t="s">
        <v>4943</v>
      </c>
      <c r="E43" s="388" t="s">
        <v>4944</v>
      </c>
    </row>
    <row r="44" spans="1:5" x14ac:dyDescent="0.25">
      <c r="A44" s="388">
        <v>44</v>
      </c>
      <c r="B44" s="388" t="s">
        <v>2194</v>
      </c>
      <c r="C44" s="388" t="s">
        <v>4945</v>
      </c>
      <c r="D44" s="388" t="s">
        <v>4946</v>
      </c>
      <c r="E44" s="388" t="s">
        <v>4947</v>
      </c>
    </row>
    <row r="45" spans="1:5" x14ac:dyDescent="0.25">
      <c r="A45" s="388">
        <v>45</v>
      </c>
      <c r="B45" s="388" t="s">
        <v>2168</v>
      </c>
      <c r="C45" s="388" t="s">
        <v>4948</v>
      </c>
      <c r="D45" s="388" t="s">
        <v>4949</v>
      </c>
      <c r="E45" s="388" t="s">
        <v>4950</v>
      </c>
    </row>
    <row r="46" spans="1:5" x14ac:dyDescent="0.25">
      <c r="A46" s="388">
        <v>46</v>
      </c>
      <c r="B46" s="388" t="s">
        <v>2195</v>
      </c>
      <c r="C46" s="388" t="s">
        <v>4951</v>
      </c>
      <c r="D46" s="388" t="s">
        <v>4952</v>
      </c>
      <c r="E46" s="388" t="s">
        <v>4953</v>
      </c>
    </row>
    <row r="47" spans="1:5" x14ac:dyDescent="0.25">
      <c r="A47" s="388">
        <v>47</v>
      </c>
      <c r="B47" s="388" t="s">
        <v>2196</v>
      </c>
      <c r="C47" s="388" t="s">
        <v>4954</v>
      </c>
      <c r="D47" s="388" t="s">
        <v>4955</v>
      </c>
      <c r="E47" s="388" t="s">
        <v>4956</v>
      </c>
    </row>
    <row r="48" spans="1:5" x14ac:dyDescent="0.25">
      <c r="A48" s="388">
        <v>48</v>
      </c>
      <c r="B48" s="388" t="s">
        <v>2197</v>
      </c>
      <c r="C48" s="388" t="s">
        <v>4957</v>
      </c>
      <c r="D48" s="388" t="s">
        <v>4958</v>
      </c>
      <c r="E48" s="388" t="s">
        <v>4959</v>
      </c>
    </row>
    <row r="49" spans="1:5" x14ac:dyDescent="0.25">
      <c r="A49" s="388">
        <v>49</v>
      </c>
      <c r="B49" s="388" t="s">
        <v>2198</v>
      </c>
      <c r="C49" s="388" t="s">
        <v>4960</v>
      </c>
      <c r="D49" s="388" t="s">
        <v>4961</v>
      </c>
      <c r="E49" s="388" t="s">
        <v>4962</v>
      </c>
    </row>
    <row r="50" spans="1:5" x14ac:dyDescent="0.25">
      <c r="A50" s="388">
        <v>50</v>
      </c>
      <c r="B50" s="388" t="s">
        <v>2199</v>
      </c>
      <c r="C50" s="388" t="s">
        <v>4963</v>
      </c>
      <c r="D50" s="388" t="s">
        <v>4964</v>
      </c>
      <c r="E50" s="388" t="s">
        <v>4965</v>
      </c>
    </row>
    <row r="51" spans="1:5" x14ac:dyDescent="0.25">
      <c r="A51" s="388">
        <v>51</v>
      </c>
      <c r="B51" s="388" t="s">
        <v>2047</v>
      </c>
      <c r="C51" s="388" t="s">
        <v>4966</v>
      </c>
      <c r="D51" s="388" t="s">
        <v>4967</v>
      </c>
      <c r="E51" s="388" t="s">
        <v>4968</v>
      </c>
    </row>
    <row r="52" spans="1:5" x14ac:dyDescent="0.25">
      <c r="A52" s="388">
        <v>52</v>
      </c>
      <c r="B52" s="388" t="s">
        <v>2200</v>
      </c>
      <c r="C52" s="388" t="s">
        <v>4969</v>
      </c>
      <c r="D52" s="388" t="s">
        <v>4970</v>
      </c>
      <c r="E52" s="388" t="s">
        <v>4971</v>
      </c>
    </row>
    <row r="53" spans="1:5" x14ac:dyDescent="0.25">
      <c r="A53" s="388">
        <v>53</v>
      </c>
      <c r="B53" s="388" t="s">
        <v>2201</v>
      </c>
      <c r="C53" s="388" t="s">
        <v>4972</v>
      </c>
      <c r="D53" s="388" t="s">
        <v>4973</v>
      </c>
      <c r="E53" s="388" t="s">
        <v>4974</v>
      </c>
    </row>
    <row r="54" spans="1:5" x14ac:dyDescent="0.25">
      <c r="A54" s="388">
        <v>54</v>
      </c>
      <c r="B54" s="388" t="s">
        <v>2202</v>
      </c>
      <c r="C54" s="388" t="s">
        <v>4975</v>
      </c>
      <c r="D54" s="388" t="s">
        <v>4976</v>
      </c>
      <c r="E54" s="388" t="s">
        <v>4977</v>
      </c>
    </row>
    <row r="55" spans="1:5" x14ac:dyDescent="0.25">
      <c r="A55" s="388">
        <v>55</v>
      </c>
      <c r="B55" s="388" t="s">
        <v>2184</v>
      </c>
      <c r="C55" s="388" t="s">
        <v>4978</v>
      </c>
      <c r="D55" s="388" t="s">
        <v>4979</v>
      </c>
      <c r="E55" s="388" t="s">
        <v>4980</v>
      </c>
    </row>
    <row r="56" spans="1:5" x14ac:dyDescent="0.25">
      <c r="A56" s="388">
        <v>56</v>
      </c>
      <c r="B56" s="388" t="s">
        <v>2203</v>
      </c>
      <c r="C56" s="388" t="s">
        <v>4981</v>
      </c>
      <c r="D56" s="388" t="s">
        <v>4982</v>
      </c>
      <c r="E56" s="388" t="s">
        <v>4983</v>
      </c>
    </row>
    <row r="57" spans="1:5" x14ac:dyDescent="0.25">
      <c r="A57" s="388">
        <v>57</v>
      </c>
      <c r="B57" s="388" t="s">
        <v>2204</v>
      </c>
      <c r="C57" s="388" t="s">
        <v>4984</v>
      </c>
      <c r="D57" s="388" t="s">
        <v>4985</v>
      </c>
      <c r="E57" s="388" t="s">
        <v>4986</v>
      </c>
    </row>
    <row r="58" spans="1:5" x14ac:dyDescent="0.25">
      <c r="A58" s="388">
        <v>58</v>
      </c>
      <c r="B58" s="388" t="s">
        <v>2205</v>
      </c>
      <c r="C58" s="388" t="s">
        <v>4987</v>
      </c>
      <c r="D58" s="388" t="s">
        <v>4988</v>
      </c>
      <c r="E58" s="388" t="s">
        <v>4989</v>
      </c>
    </row>
    <row r="59" spans="1:5" x14ac:dyDescent="0.25">
      <c r="A59" s="388">
        <v>59</v>
      </c>
      <c r="B59" s="388" t="s">
        <v>2047</v>
      </c>
      <c r="C59" s="388" t="s">
        <v>4990</v>
      </c>
      <c r="D59" s="388" t="s">
        <v>4991</v>
      </c>
      <c r="E59" s="388" t="s">
        <v>4992</v>
      </c>
    </row>
    <row r="60" spans="1:5" x14ac:dyDescent="0.25">
      <c r="A60" s="388">
        <v>60</v>
      </c>
      <c r="B60" s="388" t="s">
        <v>2206</v>
      </c>
      <c r="C60" s="388" t="s">
        <v>4993</v>
      </c>
      <c r="D60" s="388" t="s">
        <v>4994</v>
      </c>
      <c r="E60" s="388" t="s">
        <v>4995</v>
      </c>
    </row>
    <row r="61" spans="1:5" x14ac:dyDescent="0.25">
      <c r="A61" s="388">
        <v>61</v>
      </c>
      <c r="B61" s="388" t="s">
        <v>2203</v>
      </c>
      <c r="C61" s="388" t="s">
        <v>4996</v>
      </c>
      <c r="D61" s="388" t="s">
        <v>4997</v>
      </c>
      <c r="E61" s="388" t="s">
        <v>4998</v>
      </c>
    </row>
  </sheetData>
  <sheetProtection sheet="1" objects="1" scenarios="1"/>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00CC"/>
  </sheetPr>
  <dimension ref="A1:GW147"/>
  <sheetViews>
    <sheetView topLeftCell="B1" workbookViewId="0"/>
  </sheetViews>
  <sheetFormatPr defaultColWidth="0.42578125" defaultRowHeight="3.75" customHeight="1" x14ac:dyDescent="0.2"/>
  <cols>
    <col min="1" max="1" width="3.140625" style="390" hidden="1" customWidth="1"/>
    <col min="2" max="16384" width="0.42578125" style="390"/>
  </cols>
  <sheetData>
    <row r="1" spans="1:205" ht="3.75" customHeight="1" thickBot="1" x14ac:dyDescent="0.25">
      <c r="A1" s="664"/>
    </row>
    <row r="2" spans="1:205" ht="25.5" customHeight="1" x14ac:dyDescent="0.2">
      <c r="B2" s="391"/>
      <c r="C2" s="392"/>
      <c r="D2" s="392"/>
      <c r="E2" s="392"/>
      <c r="F2" s="392"/>
      <c r="G2" s="392"/>
      <c r="H2" s="392"/>
      <c r="I2" s="1288" t="s">
        <v>4999</v>
      </c>
      <c r="J2" s="1288"/>
      <c r="K2" s="1288"/>
      <c r="L2" s="1288"/>
      <c r="M2" s="1288"/>
      <c r="N2" s="1288"/>
      <c r="O2" s="1288"/>
      <c r="P2" s="1288"/>
      <c r="Q2" s="1288"/>
      <c r="R2" s="1288"/>
      <c r="S2" s="1288"/>
      <c r="T2" s="1288"/>
      <c r="U2" s="1288"/>
      <c r="V2" s="1288"/>
      <c r="W2" s="1288"/>
      <c r="X2" s="1288"/>
      <c r="Y2" s="1288"/>
      <c r="Z2" s="1288"/>
      <c r="AA2" s="1288"/>
      <c r="AB2" s="1288"/>
      <c r="AC2" s="1288"/>
      <c r="AD2" s="1288"/>
      <c r="AE2" s="1288"/>
      <c r="AF2" s="1288"/>
      <c r="AG2" s="1288"/>
      <c r="AH2" s="1288"/>
      <c r="AI2" s="1289"/>
      <c r="AK2" s="1290" t="s">
        <v>2208</v>
      </c>
      <c r="AL2" s="1291"/>
      <c r="AM2" s="1291"/>
      <c r="AN2" s="1291"/>
      <c r="AO2" s="1291"/>
      <c r="AP2" s="1291"/>
      <c r="AQ2" s="1291"/>
      <c r="AR2" s="1291"/>
      <c r="AS2" s="393"/>
      <c r="AT2" s="1292">
        <f>VstupHlavička!$B$3</f>
        <v>0</v>
      </c>
      <c r="AU2" s="1293"/>
      <c r="AV2" s="1293"/>
      <c r="AW2" s="1293"/>
      <c r="AX2" s="1293"/>
      <c r="AY2" s="1293"/>
      <c r="AZ2" s="1293"/>
      <c r="BA2" s="1293"/>
      <c r="BB2" s="1293"/>
      <c r="BC2" s="1293"/>
      <c r="BD2" s="1293"/>
      <c r="BE2" s="1293"/>
      <c r="BF2" s="1293"/>
      <c r="BG2" s="1293"/>
      <c r="BH2" s="1293"/>
      <c r="BI2" s="1293"/>
      <c r="BJ2" s="1293"/>
      <c r="BK2" s="1293"/>
      <c r="BL2" s="1293"/>
      <c r="BM2" s="1293"/>
      <c r="BN2" s="1293"/>
      <c r="BO2" s="1293"/>
      <c r="BP2" s="1293"/>
      <c r="BQ2" s="1293"/>
      <c r="BR2" s="1293"/>
      <c r="BS2" s="1293"/>
      <c r="BT2" s="1293"/>
      <c r="BU2" s="1293"/>
      <c r="BV2" s="1293"/>
      <c r="BW2" s="1293"/>
      <c r="BX2" s="1293"/>
      <c r="BY2" s="1293"/>
      <c r="BZ2" s="1293"/>
      <c r="CA2" s="1293"/>
      <c r="CB2" s="1293"/>
      <c r="CC2" s="1293"/>
      <c r="CD2" s="1293"/>
      <c r="CE2" s="1293"/>
      <c r="CF2" s="1293"/>
      <c r="CG2" s="1293"/>
      <c r="CH2" s="1293"/>
      <c r="CI2" s="1293"/>
      <c r="CJ2" s="1293"/>
      <c r="CK2" s="1293"/>
      <c r="CL2" s="1293"/>
      <c r="CM2" s="1293"/>
      <c r="CN2" s="1293"/>
      <c r="CO2" s="1293"/>
      <c r="CP2" s="1293"/>
      <c r="CQ2" s="1293"/>
      <c r="CR2" s="1293"/>
      <c r="CS2" s="1293"/>
      <c r="CT2" s="393"/>
      <c r="CU2" s="394"/>
      <c r="CW2" s="1290" t="s">
        <v>3</v>
      </c>
      <c r="CX2" s="1291"/>
      <c r="CY2" s="1291"/>
      <c r="CZ2" s="1291"/>
      <c r="DA2" s="1291"/>
      <c r="DB2" s="1291"/>
      <c r="DC2" s="1291"/>
      <c r="DD2" s="393"/>
      <c r="DE2" s="1292">
        <f>VstupHlavička!$B$4</f>
        <v>0</v>
      </c>
      <c r="DF2" s="1293"/>
      <c r="DG2" s="1293"/>
      <c r="DH2" s="1293"/>
      <c r="DI2" s="1293"/>
      <c r="DJ2" s="1293"/>
      <c r="DK2" s="1293"/>
      <c r="DL2" s="1293"/>
      <c r="DM2" s="1293"/>
      <c r="DN2" s="1293"/>
      <c r="DO2" s="1293"/>
      <c r="DP2" s="1293"/>
      <c r="DQ2" s="1293"/>
      <c r="DR2" s="1293"/>
      <c r="DS2" s="1293"/>
      <c r="DT2" s="1293"/>
      <c r="DU2" s="1293"/>
      <c r="DV2" s="1293"/>
      <c r="DW2" s="1293"/>
      <c r="DX2" s="1293"/>
      <c r="DY2" s="1293"/>
      <c r="DZ2" s="1293"/>
      <c r="EA2" s="1293"/>
      <c r="EB2" s="1293"/>
      <c r="EC2" s="1293"/>
      <c r="ED2" s="1293"/>
      <c r="EE2" s="1293"/>
      <c r="EF2" s="1293"/>
      <c r="EG2" s="1293"/>
      <c r="EH2" s="1293"/>
      <c r="EI2" s="1293"/>
      <c r="EJ2" s="1293"/>
      <c r="EK2" s="1293"/>
      <c r="EL2" s="1293"/>
      <c r="EM2" s="1293"/>
      <c r="EN2" s="1293"/>
      <c r="EO2" s="1293"/>
      <c r="EP2" s="1293"/>
      <c r="EQ2" s="1293"/>
      <c r="ER2" s="1293"/>
      <c r="ES2" s="1293"/>
      <c r="ET2" s="1293"/>
      <c r="EU2" s="1293"/>
      <c r="EV2" s="393"/>
      <c r="EW2" s="394"/>
      <c r="GQ2" s="392"/>
      <c r="GR2" s="392"/>
      <c r="GS2" s="392"/>
      <c r="GT2" s="392"/>
      <c r="GU2" s="392"/>
      <c r="GV2" s="392"/>
      <c r="GW2" s="395"/>
    </row>
    <row r="3" spans="1:205" ht="3" customHeight="1" x14ac:dyDescent="0.2"/>
    <row r="4" spans="1:205" ht="11.25" customHeight="1" x14ac:dyDescent="0.3">
      <c r="B4" s="1294" t="s">
        <v>5000</v>
      </c>
      <c r="C4" s="1295"/>
      <c r="D4" s="1295"/>
      <c r="E4" s="1295"/>
      <c r="F4" s="1295"/>
      <c r="G4" s="1295"/>
      <c r="H4" s="1295"/>
      <c r="I4" s="1295"/>
      <c r="J4" s="1295"/>
      <c r="K4" s="1296"/>
      <c r="L4" s="1297" t="s">
        <v>5001</v>
      </c>
      <c r="M4" s="1298"/>
      <c r="N4" s="1298"/>
      <c r="O4" s="1298"/>
      <c r="P4" s="1298"/>
      <c r="Q4" s="1298"/>
      <c r="R4" s="1298"/>
      <c r="S4" s="1298"/>
      <c r="T4" s="1298"/>
      <c r="U4" s="1298"/>
      <c r="V4" s="1298"/>
      <c r="W4" s="1298"/>
      <c r="X4" s="1298"/>
      <c r="Y4" s="1298"/>
      <c r="Z4" s="1298"/>
      <c r="AA4" s="1298"/>
      <c r="AB4" s="1298"/>
      <c r="AC4" s="1298"/>
      <c r="AD4" s="1298"/>
      <c r="AE4" s="1298"/>
      <c r="AF4" s="1298"/>
      <c r="AG4" s="1298"/>
      <c r="AH4" s="1298"/>
      <c r="AI4" s="1298"/>
      <c r="AJ4" s="1298"/>
      <c r="AK4" s="1298"/>
      <c r="AL4" s="1298"/>
      <c r="AM4" s="1298"/>
      <c r="AN4" s="1298"/>
      <c r="AO4" s="1298"/>
      <c r="AP4" s="1298"/>
      <c r="AQ4" s="1303" t="str">
        <f>SUVAHAVUJ!$E$2</f>
        <v>Číslo riadku</v>
      </c>
      <c r="AR4" s="1304"/>
      <c r="AS4" s="1304"/>
      <c r="AT4" s="1304"/>
      <c r="AU4" s="1304"/>
      <c r="AV4" s="1304"/>
      <c r="AW4" s="1304"/>
      <c r="AX4" s="1305"/>
      <c r="AY4" s="1312" t="str">
        <f>SUVAHAVUJ!$I$1</f>
        <v>Bežné účtovné obdobie</v>
      </c>
      <c r="AZ4" s="1313"/>
      <c r="BA4" s="1313"/>
      <c r="BB4" s="1313"/>
      <c r="BC4" s="1313"/>
      <c r="BD4" s="1313"/>
      <c r="BE4" s="1313"/>
      <c r="BF4" s="1313"/>
      <c r="BG4" s="1313"/>
      <c r="BH4" s="1313"/>
      <c r="BI4" s="1313"/>
      <c r="BJ4" s="1313"/>
      <c r="BK4" s="1313"/>
      <c r="BL4" s="1313"/>
      <c r="BM4" s="1313"/>
      <c r="BN4" s="1313"/>
      <c r="BO4" s="1313"/>
      <c r="BP4" s="1313"/>
      <c r="BQ4" s="1313"/>
      <c r="BR4" s="1313"/>
      <c r="BS4" s="1313"/>
      <c r="BT4" s="1313"/>
      <c r="BU4" s="1313"/>
      <c r="BV4" s="1313"/>
      <c r="BW4" s="1313"/>
      <c r="BX4" s="1313"/>
      <c r="BY4" s="1313"/>
      <c r="BZ4" s="1313"/>
      <c r="CA4" s="1313"/>
      <c r="CB4" s="1313"/>
      <c r="CC4" s="1313"/>
      <c r="CD4" s="1313"/>
      <c r="CE4" s="1313"/>
      <c r="CF4" s="1313"/>
      <c r="CG4" s="1313"/>
      <c r="CH4" s="1313"/>
      <c r="CI4" s="1313"/>
      <c r="CJ4" s="1313"/>
      <c r="CK4" s="1313"/>
      <c r="CL4" s="1313"/>
      <c r="CM4" s="1313"/>
      <c r="CN4" s="1313"/>
      <c r="CO4" s="1313"/>
      <c r="CP4" s="1313"/>
      <c r="CQ4" s="1313"/>
      <c r="CR4" s="1313"/>
      <c r="CS4" s="1313"/>
      <c r="CT4" s="1313"/>
      <c r="CU4" s="1313"/>
      <c r="CV4" s="1313"/>
      <c r="CW4" s="1313"/>
      <c r="CX4" s="1313"/>
      <c r="CY4" s="1313"/>
      <c r="CZ4" s="1313"/>
      <c r="DA4" s="1313"/>
      <c r="DB4" s="1313"/>
      <c r="DC4" s="1313"/>
      <c r="DD4" s="1313"/>
      <c r="DE4" s="1313"/>
      <c r="DF4" s="1313"/>
      <c r="DG4" s="1313"/>
      <c r="DH4" s="1313"/>
      <c r="DI4" s="1313"/>
      <c r="DJ4" s="1313"/>
      <c r="DK4" s="1313"/>
      <c r="DL4" s="1313"/>
      <c r="DM4" s="1313"/>
      <c r="DN4" s="1313"/>
      <c r="DO4" s="1313"/>
      <c r="DP4" s="1313"/>
      <c r="DQ4" s="1313"/>
      <c r="DR4" s="1313"/>
      <c r="DS4" s="1313"/>
      <c r="DT4" s="1313"/>
      <c r="DU4" s="1313"/>
      <c r="DV4" s="1313"/>
      <c r="DW4" s="1313"/>
      <c r="DX4" s="1313"/>
      <c r="DY4" s="1313"/>
      <c r="DZ4" s="1313"/>
      <c r="EA4" s="1313"/>
      <c r="EB4" s="1313"/>
      <c r="EC4" s="1313"/>
      <c r="ED4" s="1313"/>
      <c r="EE4" s="1313"/>
      <c r="EF4" s="1313"/>
      <c r="EG4" s="1313"/>
      <c r="EH4" s="1313"/>
      <c r="EI4" s="1313"/>
      <c r="EJ4" s="1313"/>
      <c r="EK4" s="1313"/>
      <c r="EL4" s="1313"/>
      <c r="EM4" s="1313"/>
      <c r="EN4" s="1313"/>
      <c r="EO4" s="1313"/>
      <c r="EP4" s="1313"/>
      <c r="EQ4" s="1313"/>
      <c r="ER4" s="1313"/>
      <c r="ES4" s="1313"/>
      <c r="ET4" s="1313"/>
      <c r="EU4" s="1313"/>
      <c r="EV4" s="1313"/>
      <c r="EW4" s="1313"/>
      <c r="EX4" s="1313"/>
      <c r="EY4" s="1313"/>
      <c r="EZ4" s="1313"/>
      <c r="FA4" s="1313"/>
      <c r="FB4" s="1314"/>
      <c r="FC4" s="1315">
        <f>SUVAHAVUJ!$T$1</f>
        <v>0</v>
      </c>
      <c r="FD4" s="1295"/>
      <c r="FE4" s="1295"/>
      <c r="FF4" s="1295"/>
      <c r="FG4" s="1295"/>
      <c r="FH4" s="1295"/>
      <c r="FI4" s="1295"/>
      <c r="FJ4" s="1295"/>
      <c r="FK4" s="1295"/>
      <c r="FL4" s="1295"/>
      <c r="FM4" s="1295"/>
      <c r="FN4" s="1295"/>
      <c r="FO4" s="1295"/>
      <c r="FP4" s="1295"/>
      <c r="FQ4" s="1295"/>
      <c r="FR4" s="1295"/>
      <c r="FS4" s="1295"/>
      <c r="FT4" s="1295"/>
      <c r="FU4" s="1295"/>
      <c r="FV4" s="1295"/>
      <c r="FW4" s="1295"/>
      <c r="FX4" s="1295"/>
      <c r="FY4" s="1295"/>
      <c r="FZ4" s="1295"/>
      <c r="GA4" s="1295"/>
      <c r="GB4" s="1295"/>
      <c r="GC4" s="1295"/>
      <c r="GD4" s="1295"/>
      <c r="GE4" s="1295"/>
      <c r="GF4" s="1295"/>
      <c r="GG4" s="1295"/>
      <c r="GH4" s="1295"/>
      <c r="GI4" s="1295"/>
      <c r="GJ4" s="1295"/>
      <c r="GK4" s="1295"/>
      <c r="GL4" s="1295"/>
      <c r="GM4" s="1295"/>
      <c r="GN4" s="1295"/>
      <c r="GO4" s="1295"/>
      <c r="GP4" s="1295"/>
      <c r="GQ4" s="1295"/>
      <c r="GR4" s="1295"/>
      <c r="GS4" s="1295"/>
      <c r="GT4" s="1295"/>
      <c r="GU4" s="1295"/>
      <c r="GV4" s="1295"/>
      <c r="GW4" s="1296"/>
    </row>
    <row r="5" spans="1:205" ht="11.25" customHeight="1" x14ac:dyDescent="0.3">
      <c r="B5" s="1319" t="s">
        <v>5002</v>
      </c>
      <c r="C5" s="1320"/>
      <c r="D5" s="1320"/>
      <c r="E5" s="1320"/>
      <c r="F5" s="1320"/>
      <c r="G5" s="1320"/>
      <c r="H5" s="1320"/>
      <c r="I5" s="1320"/>
      <c r="J5" s="1320"/>
      <c r="K5" s="1321"/>
      <c r="L5" s="1299"/>
      <c r="M5" s="1300"/>
      <c r="N5" s="1300"/>
      <c r="O5" s="1300"/>
      <c r="P5" s="1300"/>
      <c r="Q5" s="1300"/>
      <c r="R5" s="1300"/>
      <c r="S5" s="1300"/>
      <c r="T5" s="1300"/>
      <c r="U5" s="1300"/>
      <c r="V5" s="1300"/>
      <c r="W5" s="1300"/>
      <c r="X5" s="1300"/>
      <c r="Y5" s="1300"/>
      <c r="Z5" s="1300"/>
      <c r="AA5" s="1300"/>
      <c r="AB5" s="1300"/>
      <c r="AC5" s="1300"/>
      <c r="AD5" s="1300"/>
      <c r="AE5" s="1300"/>
      <c r="AF5" s="1300"/>
      <c r="AG5" s="1300"/>
      <c r="AH5" s="1300"/>
      <c r="AI5" s="1300"/>
      <c r="AJ5" s="1300"/>
      <c r="AK5" s="1300"/>
      <c r="AL5" s="1300"/>
      <c r="AM5" s="1300"/>
      <c r="AN5" s="1300"/>
      <c r="AO5" s="1300"/>
      <c r="AP5" s="1300"/>
      <c r="AQ5" s="1306"/>
      <c r="AR5" s="1307"/>
      <c r="AS5" s="1307"/>
      <c r="AT5" s="1307"/>
      <c r="AU5" s="1307"/>
      <c r="AV5" s="1307"/>
      <c r="AW5" s="1307"/>
      <c r="AX5" s="1308"/>
      <c r="AY5" s="1322"/>
      <c r="AZ5" s="1323"/>
      <c r="BA5" s="1323"/>
      <c r="BB5" s="1323"/>
      <c r="BC5" s="1323"/>
      <c r="BD5" s="1324"/>
      <c r="BE5" s="1325" t="str">
        <f>SUVAHAVUJ!$I$2</f>
        <v>Brutto-časť 1</v>
      </c>
      <c r="BF5" s="1326"/>
      <c r="BG5" s="1326"/>
      <c r="BH5" s="1326"/>
      <c r="BI5" s="1326"/>
      <c r="BJ5" s="1326"/>
      <c r="BK5" s="1326"/>
      <c r="BL5" s="1326"/>
      <c r="BM5" s="1326"/>
      <c r="BN5" s="1326"/>
      <c r="BO5" s="1326"/>
      <c r="BP5" s="1326"/>
      <c r="BQ5" s="1326"/>
      <c r="BR5" s="1326"/>
      <c r="BS5" s="1326"/>
      <c r="BT5" s="1326"/>
      <c r="BU5" s="1326"/>
      <c r="BV5" s="1326"/>
      <c r="BW5" s="1326"/>
      <c r="BX5" s="1326"/>
      <c r="BY5" s="1326"/>
      <c r="BZ5" s="1326"/>
      <c r="CA5" s="1326"/>
      <c r="CB5" s="1326"/>
      <c r="CC5" s="1326"/>
      <c r="CD5" s="1326"/>
      <c r="CE5" s="1326"/>
      <c r="CF5" s="1326"/>
      <c r="CG5" s="1326"/>
      <c r="CH5" s="1326"/>
      <c r="CI5" s="1326"/>
      <c r="CJ5" s="1326"/>
      <c r="CK5" s="1326"/>
      <c r="CL5" s="1326"/>
      <c r="CM5" s="1326"/>
      <c r="CN5" s="1326"/>
      <c r="CO5" s="1326"/>
      <c r="CP5" s="1326"/>
      <c r="CQ5" s="1326"/>
      <c r="CR5" s="1326"/>
      <c r="CS5" s="1326"/>
      <c r="CT5" s="1326"/>
      <c r="CU5" s="1326"/>
      <c r="CV5" s="1326"/>
      <c r="CW5" s="1326"/>
      <c r="CX5" s="1326"/>
      <c r="CY5" s="1326"/>
      <c r="CZ5" s="1326"/>
      <c r="DA5" s="1326"/>
      <c r="DB5" s="1326"/>
      <c r="DC5" s="1326"/>
      <c r="DD5" s="1326"/>
      <c r="DE5" s="1326"/>
      <c r="DF5" s="1326"/>
      <c r="DG5" s="1326"/>
      <c r="DH5" s="1326"/>
      <c r="DI5" s="1327"/>
      <c r="DJ5" s="1328" t="str">
        <f>SUVAHAVUJ!$N$2</f>
        <v>Netto</v>
      </c>
      <c r="DK5" s="1313"/>
      <c r="DL5" s="1313"/>
      <c r="DM5" s="1313"/>
      <c r="DN5" s="1313"/>
      <c r="DO5" s="1313"/>
      <c r="DP5" s="1313"/>
      <c r="DQ5" s="1313"/>
      <c r="DR5" s="1313"/>
      <c r="DS5" s="1313"/>
      <c r="DT5" s="1313"/>
      <c r="DU5" s="1313"/>
      <c r="DV5" s="1313"/>
      <c r="DW5" s="1313"/>
      <c r="DX5" s="1313"/>
      <c r="DY5" s="1313"/>
      <c r="DZ5" s="1313"/>
      <c r="EA5" s="1313"/>
      <c r="EB5" s="1313"/>
      <c r="EC5" s="1313"/>
      <c r="ED5" s="1313"/>
      <c r="EE5" s="1313"/>
      <c r="EF5" s="1313"/>
      <c r="EG5" s="1313"/>
      <c r="EH5" s="1313"/>
      <c r="EI5" s="1313"/>
      <c r="EJ5" s="1313"/>
      <c r="EK5" s="1313"/>
      <c r="EL5" s="1313"/>
      <c r="EM5" s="1313"/>
      <c r="EN5" s="1313"/>
      <c r="EO5" s="1313"/>
      <c r="EP5" s="1313"/>
      <c r="EQ5" s="1313"/>
      <c r="ER5" s="1313"/>
      <c r="ES5" s="1313"/>
      <c r="ET5" s="1313"/>
      <c r="EU5" s="1313"/>
      <c r="EV5" s="1313"/>
      <c r="EW5" s="1313"/>
      <c r="EX5" s="1313"/>
      <c r="EY5" s="1313"/>
      <c r="EZ5" s="1313"/>
      <c r="FA5" s="1313"/>
      <c r="FB5" s="1314"/>
      <c r="FC5" s="1316"/>
      <c r="FD5" s="1317"/>
      <c r="FE5" s="1317"/>
      <c r="FF5" s="1317"/>
      <c r="FG5" s="1317"/>
      <c r="FH5" s="1317"/>
      <c r="FI5" s="1317"/>
      <c r="FJ5" s="1317"/>
      <c r="FK5" s="1317"/>
      <c r="FL5" s="1317"/>
      <c r="FM5" s="1317"/>
      <c r="FN5" s="1317"/>
      <c r="FO5" s="1317"/>
      <c r="FP5" s="1317"/>
      <c r="FQ5" s="1317"/>
      <c r="FR5" s="1317"/>
      <c r="FS5" s="1317"/>
      <c r="FT5" s="1317"/>
      <c r="FU5" s="1317"/>
      <c r="FV5" s="1317"/>
      <c r="FW5" s="1317"/>
      <c r="FX5" s="1317"/>
      <c r="FY5" s="1317"/>
      <c r="FZ5" s="1317"/>
      <c r="GA5" s="1317"/>
      <c r="GB5" s="1317"/>
      <c r="GC5" s="1317"/>
      <c r="GD5" s="1317"/>
      <c r="GE5" s="1317"/>
      <c r="GF5" s="1317"/>
      <c r="GG5" s="1317"/>
      <c r="GH5" s="1317"/>
      <c r="GI5" s="1317"/>
      <c r="GJ5" s="1317"/>
      <c r="GK5" s="1317"/>
      <c r="GL5" s="1317"/>
      <c r="GM5" s="1317"/>
      <c r="GN5" s="1317"/>
      <c r="GO5" s="1317"/>
      <c r="GP5" s="1317"/>
      <c r="GQ5" s="1317"/>
      <c r="GR5" s="1317"/>
      <c r="GS5" s="1317"/>
      <c r="GT5" s="1317"/>
      <c r="GU5" s="1317"/>
      <c r="GV5" s="1317"/>
      <c r="GW5" s="1318"/>
    </row>
    <row r="6" spans="1:205" ht="10.5" customHeight="1" x14ac:dyDescent="0.3">
      <c r="B6" s="1316" t="s">
        <v>1415</v>
      </c>
      <c r="C6" s="1317"/>
      <c r="D6" s="1317"/>
      <c r="E6" s="1317"/>
      <c r="F6" s="1317"/>
      <c r="G6" s="1317"/>
      <c r="H6" s="1317"/>
      <c r="I6" s="1317"/>
      <c r="J6" s="1317"/>
      <c r="K6" s="1318"/>
      <c r="L6" s="1301"/>
      <c r="M6" s="1302"/>
      <c r="N6" s="1302"/>
      <c r="O6" s="1302"/>
      <c r="P6" s="1302"/>
      <c r="Q6" s="1302"/>
      <c r="R6" s="1302"/>
      <c r="S6" s="1302"/>
      <c r="T6" s="1302"/>
      <c r="U6" s="1302"/>
      <c r="V6" s="1302"/>
      <c r="W6" s="1302"/>
      <c r="X6" s="1302"/>
      <c r="Y6" s="1302"/>
      <c r="Z6" s="1302"/>
      <c r="AA6" s="1302"/>
      <c r="AB6" s="1302"/>
      <c r="AC6" s="1302"/>
      <c r="AD6" s="1302"/>
      <c r="AE6" s="1302"/>
      <c r="AF6" s="1302"/>
      <c r="AG6" s="1302"/>
      <c r="AH6" s="1302"/>
      <c r="AI6" s="1302"/>
      <c r="AJ6" s="1302"/>
      <c r="AK6" s="1302"/>
      <c r="AL6" s="1302"/>
      <c r="AM6" s="1302"/>
      <c r="AN6" s="1302"/>
      <c r="AO6" s="1302"/>
      <c r="AP6" s="1302"/>
      <c r="AQ6" s="1309"/>
      <c r="AR6" s="1310"/>
      <c r="AS6" s="1310"/>
      <c r="AT6" s="1310"/>
      <c r="AU6" s="1310"/>
      <c r="AV6" s="1310"/>
      <c r="AW6" s="1310"/>
      <c r="AX6" s="1311"/>
      <c r="AY6" s="1322"/>
      <c r="AZ6" s="1323"/>
      <c r="BA6" s="1323"/>
      <c r="BB6" s="1323"/>
      <c r="BC6" s="1323"/>
      <c r="BD6" s="1324"/>
      <c r="BE6" s="1329" t="str">
        <f>SUVAHAVUJ!$K$2</f>
        <v>Oprávky</v>
      </c>
      <c r="BF6" s="1330"/>
      <c r="BG6" s="1330"/>
      <c r="BH6" s="1330"/>
      <c r="BI6" s="1330"/>
      <c r="BJ6" s="1330"/>
      <c r="BK6" s="1330"/>
      <c r="BL6" s="1330"/>
      <c r="BM6" s="1330"/>
      <c r="BN6" s="1330"/>
      <c r="BO6" s="1330"/>
      <c r="BP6" s="1330"/>
      <c r="BQ6" s="1330"/>
      <c r="BR6" s="1330"/>
      <c r="BS6" s="1330"/>
      <c r="BT6" s="1330"/>
      <c r="BU6" s="1330"/>
      <c r="BV6" s="1330"/>
      <c r="BW6" s="1330"/>
      <c r="BX6" s="1330"/>
      <c r="BY6" s="1330"/>
      <c r="BZ6" s="1330"/>
      <c r="CA6" s="1330"/>
      <c r="CB6" s="1330"/>
      <c r="CC6" s="1330"/>
      <c r="CD6" s="1330"/>
      <c r="CE6" s="1330"/>
      <c r="CF6" s="1330"/>
      <c r="CG6" s="1330"/>
      <c r="CH6" s="1330"/>
      <c r="CI6" s="1330"/>
      <c r="CJ6" s="1330"/>
      <c r="CK6" s="1330"/>
      <c r="CL6" s="1330"/>
      <c r="CM6" s="1330"/>
      <c r="CN6" s="1330"/>
      <c r="CO6" s="1330"/>
      <c r="CP6" s="1330"/>
      <c r="CQ6" s="1330"/>
      <c r="CR6" s="1330"/>
      <c r="CS6" s="1330"/>
      <c r="CT6" s="1330"/>
      <c r="CU6" s="1330"/>
      <c r="CV6" s="1330"/>
      <c r="CW6" s="1330"/>
      <c r="CX6" s="1330"/>
      <c r="CY6" s="1330"/>
      <c r="CZ6" s="1330"/>
      <c r="DA6" s="1330"/>
      <c r="DB6" s="1330"/>
      <c r="DC6" s="1330"/>
      <c r="DD6" s="1330"/>
      <c r="DE6" s="1330"/>
      <c r="DF6" s="1330"/>
      <c r="DG6" s="1330"/>
      <c r="DH6" s="1330"/>
      <c r="DI6" s="1331"/>
      <c r="DJ6" s="1312"/>
      <c r="DK6" s="1313"/>
      <c r="DL6" s="1313"/>
      <c r="DM6" s="1313"/>
      <c r="DN6" s="1313"/>
      <c r="DO6" s="1313"/>
      <c r="DP6" s="1313"/>
      <c r="DQ6" s="1313"/>
      <c r="DR6" s="1313"/>
      <c r="DS6" s="1313"/>
      <c r="DT6" s="1313"/>
      <c r="DU6" s="1313"/>
      <c r="DV6" s="1313"/>
      <c r="DW6" s="1313"/>
      <c r="DX6" s="1313"/>
      <c r="DY6" s="1313"/>
      <c r="DZ6" s="1313"/>
      <c r="EA6" s="1313"/>
      <c r="EB6" s="1313"/>
      <c r="EC6" s="1313"/>
      <c r="ED6" s="1313"/>
      <c r="EE6" s="1313"/>
      <c r="EF6" s="1313"/>
      <c r="EG6" s="1313"/>
      <c r="EH6" s="1313"/>
      <c r="EI6" s="1313"/>
      <c r="EJ6" s="1313"/>
      <c r="EK6" s="1313"/>
      <c r="EL6" s="1313"/>
      <c r="EM6" s="1313"/>
      <c r="EN6" s="1313"/>
      <c r="EO6" s="1313"/>
      <c r="EP6" s="1313"/>
      <c r="EQ6" s="1313"/>
      <c r="ER6" s="1313"/>
      <c r="ES6" s="1313"/>
      <c r="ET6" s="1313"/>
      <c r="EU6" s="1313"/>
      <c r="EV6" s="1313"/>
      <c r="EW6" s="1313"/>
      <c r="EX6" s="1313"/>
      <c r="EY6" s="1313"/>
      <c r="EZ6" s="1313"/>
      <c r="FA6" s="1313"/>
      <c r="FB6" s="1314"/>
      <c r="FC6" s="1332" t="str">
        <f>SUVAHAVUJ!$N$2</f>
        <v>Netto</v>
      </c>
      <c r="FD6" s="1333"/>
      <c r="FE6" s="1333"/>
      <c r="FF6" s="1333"/>
      <c r="FG6" s="1333"/>
      <c r="FH6" s="1333"/>
      <c r="FI6" s="1333"/>
      <c r="FJ6" s="1333"/>
      <c r="FK6" s="1333"/>
      <c r="FL6" s="1333"/>
      <c r="FM6" s="1333"/>
      <c r="FN6" s="1333"/>
      <c r="FO6" s="1333"/>
      <c r="FP6" s="1333"/>
      <c r="FQ6" s="1333"/>
      <c r="FR6" s="1333"/>
      <c r="FS6" s="1333"/>
      <c r="FT6" s="1333"/>
      <c r="FU6" s="1333"/>
      <c r="FV6" s="1333"/>
      <c r="FW6" s="1333"/>
      <c r="FX6" s="1333"/>
      <c r="FY6" s="1333"/>
      <c r="FZ6" s="1333"/>
      <c r="GA6" s="1333"/>
      <c r="GB6" s="1333"/>
      <c r="GC6" s="1333"/>
      <c r="GD6" s="1333"/>
      <c r="GE6" s="1333"/>
      <c r="GF6" s="1333"/>
      <c r="GG6" s="1333"/>
      <c r="GH6" s="1333"/>
      <c r="GI6" s="1333"/>
      <c r="GJ6" s="1333"/>
      <c r="GK6" s="1333"/>
      <c r="GL6" s="1333"/>
      <c r="GM6" s="1333"/>
      <c r="GN6" s="1333"/>
      <c r="GO6" s="1333"/>
      <c r="GP6" s="1333"/>
      <c r="GQ6" s="1333"/>
      <c r="GR6" s="1333"/>
      <c r="GS6" s="1333"/>
      <c r="GT6" s="1333"/>
      <c r="GU6" s="1333"/>
      <c r="GV6" s="1333"/>
      <c r="GW6" s="1334"/>
    </row>
    <row r="7" spans="1:205" ht="25.5" customHeight="1" x14ac:dyDescent="0.3">
      <c r="A7" s="1336">
        <v>1</v>
      </c>
      <c r="B7" s="1337"/>
      <c r="C7" s="1337"/>
      <c r="D7" s="1337"/>
      <c r="E7" s="1337"/>
      <c r="F7" s="1337"/>
      <c r="G7" s="1337"/>
      <c r="H7" s="1337"/>
      <c r="I7" s="1337"/>
      <c r="J7" s="1337"/>
      <c r="K7" s="1337"/>
      <c r="L7" s="1338" t="str">
        <f>SUVAHAVUJ!$D$3</f>
        <v>Spolu majetok r. 02 + r. 33 + r. 74</v>
      </c>
      <c r="M7" s="1339"/>
      <c r="N7" s="1339"/>
      <c r="O7" s="1339"/>
      <c r="P7" s="1339"/>
      <c r="Q7" s="1339"/>
      <c r="R7" s="1339"/>
      <c r="S7" s="1339"/>
      <c r="T7" s="1339"/>
      <c r="U7" s="1339"/>
      <c r="V7" s="1339"/>
      <c r="W7" s="1339"/>
      <c r="X7" s="1339"/>
      <c r="Y7" s="1339"/>
      <c r="Z7" s="1339"/>
      <c r="AA7" s="1339"/>
      <c r="AB7" s="1339"/>
      <c r="AC7" s="1339"/>
      <c r="AD7" s="1339"/>
      <c r="AE7" s="1339"/>
      <c r="AF7" s="1339"/>
      <c r="AG7" s="1339"/>
      <c r="AH7" s="1339"/>
      <c r="AI7" s="1339"/>
      <c r="AJ7" s="1339"/>
      <c r="AK7" s="1339"/>
      <c r="AL7" s="1339"/>
      <c r="AM7" s="1339"/>
      <c r="AN7" s="1339"/>
      <c r="AO7" s="1339"/>
      <c r="AP7" s="1339"/>
      <c r="AQ7" s="1340" t="s">
        <v>2041</v>
      </c>
      <c r="AR7" s="1340"/>
      <c r="AS7" s="1340"/>
      <c r="AT7" s="1340"/>
      <c r="AU7" s="1340"/>
      <c r="AV7" s="1340"/>
      <c r="AW7" s="1340"/>
      <c r="AX7" s="1340"/>
      <c r="AY7" s="396"/>
      <c r="AZ7" s="397"/>
      <c r="BA7" s="1335" t="str">
        <f>MID(SUVAHAVUJ!AD3,1,1)</f>
        <v xml:space="preserve"> </v>
      </c>
      <c r="BB7" s="1335"/>
      <c r="BC7" s="1335"/>
      <c r="BD7" s="1335"/>
      <c r="BE7" s="1335"/>
      <c r="BF7" s="1335"/>
      <c r="BG7" s="1335" t="str">
        <f>MID(SUVAHAVUJ!AD3,2,1)</f>
        <v xml:space="preserve"> </v>
      </c>
      <c r="BH7" s="1335"/>
      <c r="BI7" s="1335"/>
      <c r="BJ7" s="1335"/>
      <c r="BK7" s="1335"/>
      <c r="BL7" s="1335" t="str">
        <f>MID(SUVAHAVUJ!AD3,3,1)</f>
        <v xml:space="preserve"> </v>
      </c>
      <c r="BM7" s="1335"/>
      <c r="BN7" s="1335"/>
      <c r="BO7" s="1335"/>
      <c r="BP7" s="1335"/>
      <c r="BQ7" s="1335"/>
      <c r="BR7" s="1335" t="str">
        <f>MID(SUVAHAVUJ!AD3,4,1)</f>
        <v xml:space="preserve"> </v>
      </c>
      <c r="BS7" s="1335"/>
      <c r="BT7" s="1335"/>
      <c r="BU7" s="1335"/>
      <c r="BV7" s="1335"/>
      <c r="BW7" s="1335" t="str">
        <f>MID(SUVAHAVUJ!AD3,5,1)</f>
        <v xml:space="preserve"> </v>
      </c>
      <c r="BX7" s="1335"/>
      <c r="BY7" s="1335"/>
      <c r="BZ7" s="1335"/>
      <c r="CA7" s="1335"/>
      <c r="CB7" s="1335"/>
      <c r="CC7" s="1335" t="str">
        <f>MID(SUVAHAVUJ!AD3,6,1)</f>
        <v xml:space="preserve"> </v>
      </c>
      <c r="CD7" s="1335"/>
      <c r="CE7" s="1335"/>
      <c r="CF7" s="1335"/>
      <c r="CG7" s="1335"/>
      <c r="CH7" s="1335" t="str">
        <f>MID(SUVAHAVUJ!AD3,7,1)</f>
        <v xml:space="preserve"> </v>
      </c>
      <c r="CI7" s="1335"/>
      <c r="CJ7" s="1335"/>
      <c r="CK7" s="1335"/>
      <c r="CL7" s="1335"/>
      <c r="CM7" s="1335"/>
      <c r="CN7" s="1335" t="str">
        <f>MID(SUVAHAVUJ!AD3,8,1)</f>
        <v xml:space="preserve"> </v>
      </c>
      <c r="CO7" s="1335"/>
      <c r="CP7" s="1335"/>
      <c r="CQ7" s="1335"/>
      <c r="CR7" s="1335"/>
      <c r="CS7" s="1335" t="str">
        <f>MID(SUVAHAVUJ!AD3,9,1)</f>
        <v xml:space="preserve"> </v>
      </c>
      <c r="CT7" s="1335"/>
      <c r="CU7" s="1335"/>
      <c r="CV7" s="1335"/>
      <c r="CW7" s="1335"/>
      <c r="CX7" s="1335"/>
      <c r="CY7" s="1335" t="str">
        <f>MID(SUVAHAVUJ!AD3,10,1)</f>
        <v xml:space="preserve"> </v>
      </c>
      <c r="CZ7" s="1335"/>
      <c r="DA7" s="1335"/>
      <c r="DB7" s="1335"/>
      <c r="DC7" s="1335"/>
      <c r="DD7" s="1335" t="str">
        <f>MID(SUVAHAVUJ!AD3,11,1)</f>
        <v>0</v>
      </c>
      <c r="DE7" s="1335"/>
      <c r="DF7" s="1335"/>
      <c r="DG7" s="1335"/>
      <c r="DH7" s="1335"/>
      <c r="DI7" s="1343"/>
      <c r="DJ7" s="396"/>
      <c r="DK7" s="397"/>
      <c r="DL7" s="1335" t="str">
        <f>MID(SUVAHAVUJ!AF3,1,1)</f>
        <v xml:space="preserve"> </v>
      </c>
      <c r="DM7" s="1335"/>
      <c r="DN7" s="1335"/>
      <c r="DO7" s="1335"/>
      <c r="DP7" s="1335"/>
      <c r="DQ7" s="1335"/>
      <c r="DR7" s="1335" t="str">
        <f>MID(SUVAHAVUJ!AF3,2,1)</f>
        <v xml:space="preserve"> </v>
      </c>
      <c r="DS7" s="1335"/>
      <c r="DT7" s="1335"/>
      <c r="DU7" s="1335"/>
      <c r="DV7" s="1335"/>
      <c r="DW7" s="1335" t="str">
        <f>MID(SUVAHAVUJ!AF3,3,1)</f>
        <v xml:space="preserve"> </v>
      </c>
      <c r="DX7" s="1335"/>
      <c r="DY7" s="1335"/>
      <c r="DZ7" s="1335"/>
      <c r="EA7" s="1335"/>
      <c r="EB7" s="1335"/>
      <c r="EC7" s="1335" t="str">
        <f>MID(SUVAHAVUJ!AF3,4,1)</f>
        <v xml:space="preserve"> </v>
      </c>
      <c r="ED7" s="1335"/>
      <c r="EE7" s="1335"/>
      <c r="EF7" s="1335"/>
      <c r="EG7" s="1335"/>
      <c r="EH7" s="1335" t="str">
        <f>MID(SUVAHAVUJ!AF3,5,1)</f>
        <v xml:space="preserve"> </v>
      </c>
      <c r="EI7" s="1335"/>
      <c r="EJ7" s="1335"/>
      <c r="EK7" s="1335"/>
      <c r="EL7" s="1335"/>
      <c r="EM7" s="1335"/>
      <c r="EN7" s="1335" t="str">
        <f>MID(SUVAHAVUJ!AF3,6,1)</f>
        <v xml:space="preserve"> </v>
      </c>
      <c r="EO7" s="1335"/>
      <c r="EP7" s="1335"/>
      <c r="EQ7" s="1335"/>
      <c r="ER7" s="1335"/>
      <c r="ES7" s="1335" t="str">
        <f>MID(SUVAHAVUJ!AF3,7,1)</f>
        <v xml:space="preserve"> </v>
      </c>
      <c r="ET7" s="1335"/>
      <c r="EU7" s="1335"/>
      <c r="EV7" s="1335"/>
      <c r="EW7" s="1335"/>
      <c r="EX7" s="1335"/>
      <c r="EY7" s="1335" t="str">
        <f>MID(SUVAHAVUJ!AF3,8,1)</f>
        <v xml:space="preserve"> </v>
      </c>
      <c r="EZ7" s="1335"/>
      <c r="FA7" s="1335"/>
      <c r="FB7" s="1335"/>
      <c r="FC7" s="1335"/>
      <c r="FD7" s="1335" t="str">
        <f>MID(SUVAHAVUJ!AF3,9,1)</f>
        <v xml:space="preserve"> </v>
      </c>
      <c r="FE7" s="1335"/>
      <c r="FF7" s="1335"/>
      <c r="FG7" s="1335"/>
      <c r="FH7" s="1335"/>
      <c r="FI7" s="1335"/>
      <c r="FJ7" s="1335" t="str">
        <f>MID(SUVAHAVUJ!AF3,10,1)</f>
        <v xml:space="preserve"> </v>
      </c>
      <c r="FK7" s="1335"/>
      <c r="FL7" s="1335"/>
      <c r="FM7" s="1335"/>
      <c r="FN7" s="1335"/>
      <c r="FO7" s="1293" t="str">
        <f>MID(SUVAHAVUJ!AF3,11,1)</f>
        <v>0</v>
      </c>
      <c r="FP7" s="1293"/>
      <c r="FQ7" s="1293"/>
      <c r="FR7" s="1293"/>
      <c r="FS7" s="1341"/>
      <c r="FT7" s="1342"/>
      <c r="FU7" s="1342"/>
      <c r="FV7" s="1342"/>
      <c r="FW7" s="1342"/>
      <c r="FX7" s="1342"/>
      <c r="FY7" s="1342"/>
      <c r="FZ7" s="1342"/>
      <c r="GA7" s="1342"/>
      <c r="GB7" s="1342"/>
      <c r="GC7" s="1342"/>
      <c r="GD7" s="1342"/>
      <c r="GE7" s="1342"/>
      <c r="GF7" s="1342"/>
      <c r="GG7" s="1342"/>
      <c r="GH7" s="1342"/>
      <c r="GI7" s="1342"/>
      <c r="GJ7" s="1342"/>
      <c r="GK7" s="1342"/>
      <c r="GL7" s="1342"/>
      <c r="GM7" s="1342"/>
      <c r="GN7" s="1342"/>
      <c r="GO7" s="1342"/>
      <c r="GP7" s="1342"/>
      <c r="GQ7" s="1342"/>
      <c r="GR7" s="1342"/>
      <c r="GS7" s="1342"/>
      <c r="GT7" s="1342"/>
      <c r="GU7" s="1342"/>
      <c r="GV7" s="1342"/>
      <c r="GW7" s="1342"/>
    </row>
    <row r="8" spans="1:205" ht="22.5" customHeight="1" x14ac:dyDescent="0.3">
      <c r="A8" s="1336"/>
      <c r="B8" s="1337"/>
      <c r="C8" s="1337"/>
      <c r="D8" s="1337"/>
      <c r="E8" s="1337"/>
      <c r="F8" s="1337"/>
      <c r="G8" s="1337"/>
      <c r="H8" s="1337"/>
      <c r="I8" s="1337"/>
      <c r="J8" s="1337"/>
      <c r="K8" s="1337"/>
      <c r="L8" s="1339"/>
      <c r="M8" s="1339"/>
      <c r="N8" s="1339"/>
      <c r="O8" s="1339"/>
      <c r="P8" s="1339"/>
      <c r="Q8" s="1339"/>
      <c r="R8" s="1339"/>
      <c r="S8" s="1339"/>
      <c r="T8" s="1339"/>
      <c r="U8" s="1339"/>
      <c r="V8" s="1339"/>
      <c r="W8" s="1339"/>
      <c r="X8" s="1339"/>
      <c r="Y8" s="1339"/>
      <c r="Z8" s="1339"/>
      <c r="AA8" s="1339"/>
      <c r="AB8" s="1339"/>
      <c r="AC8" s="1339"/>
      <c r="AD8" s="1339"/>
      <c r="AE8" s="1339"/>
      <c r="AF8" s="1339"/>
      <c r="AG8" s="1339"/>
      <c r="AH8" s="1339"/>
      <c r="AI8" s="1339"/>
      <c r="AJ8" s="1339"/>
      <c r="AK8" s="1339"/>
      <c r="AL8" s="1339"/>
      <c r="AM8" s="1339"/>
      <c r="AN8" s="1339"/>
      <c r="AO8" s="1339"/>
      <c r="AP8" s="1339"/>
      <c r="AQ8" s="1340"/>
      <c r="AR8" s="1340"/>
      <c r="AS8" s="1340"/>
      <c r="AT8" s="1340"/>
      <c r="AU8" s="1340"/>
      <c r="AV8" s="1340"/>
      <c r="AW8" s="1340"/>
      <c r="AX8" s="1340"/>
      <c r="AY8" s="396"/>
      <c r="AZ8" s="397"/>
      <c r="BA8" s="1335" t="str">
        <f>MID(SUVAHAVUJ!AE3,1,1)</f>
        <v xml:space="preserve"> </v>
      </c>
      <c r="BB8" s="1335"/>
      <c r="BC8" s="1335"/>
      <c r="BD8" s="1335"/>
      <c r="BE8" s="1335"/>
      <c r="BF8" s="1335"/>
      <c r="BG8" s="1335" t="str">
        <f>MID(SUVAHAVUJ!AE3,2,1)</f>
        <v xml:space="preserve"> </v>
      </c>
      <c r="BH8" s="1335"/>
      <c r="BI8" s="1335"/>
      <c r="BJ8" s="1335"/>
      <c r="BK8" s="1335"/>
      <c r="BL8" s="1335" t="str">
        <f>MID(SUVAHAVUJ!AE3,3,1)</f>
        <v xml:space="preserve"> </v>
      </c>
      <c r="BM8" s="1335"/>
      <c r="BN8" s="1335"/>
      <c r="BO8" s="1335"/>
      <c r="BP8" s="1335"/>
      <c r="BQ8" s="1335"/>
      <c r="BR8" s="1335" t="str">
        <f>MID(SUVAHAVUJ!AE3,4,1)</f>
        <v xml:space="preserve"> </v>
      </c>
      <c r="BS8" s="1335"/>
      <c r="BT8" s="1335"/>
      <c r="BU8" s="1335"/>
      <c r="BV8" s="1335"/>
      <c r="BW8" s="1335" t="str">
        <f>MID(SUVAHAVUJ!AE3,5,1)</f>
        <v xml:space="preserve"> </v>
      </c>
      <c r="BX8" s="1335"/>
      <c r="BY8" s="1335"/>
      <c r="BZ8" s="1335"/>
      <c r="CA8" s="1335"/>
      <c r="CB8" s="1335"/>
      <c r="CC8" s="1335" t="str">
        <f>MID(SUVAHAVUJ!AE3,6,1)</f>
        <v xml:space="preserve"> </v>
      </c>
      <c r="CD8" s="1335"/>
      <c r="CE8" s="1335"/>
      <c r="CF8" s="1335"/>
      <c r="CG8" s="1335"/>
      <c r="CH8" s="1335" t="str">
        <f>MID(SUVAHAVUJ!AE3,7,1)</f>
        <v xml:space="preserve"> </v>
      </c>
      <c r="CI8" s="1335"/>
      <c r="CJ8" s="1335"/>
      <c r="CK8" s="1335"/>
      <c r="CL8" s="1335"/>
      <c r="CM8" s="1335"/>
      <c r="CN8" s="1335" t="str">
        <f>MID(SUVAHAVUJ!AE3,8,1)</f>
        <v xml:space="preserve"> </v>
      </c>
      <c r="CO8" s="1335"/>
      <c r="CP8" s="1335"/>
      <c r="CQ8" s="1335"/>
      <c r="CR8" s="1335"/>
      <c r="CS8" s="1335" t="str">
        <f>MID(SUVAHAVUJ!AE3,9,1)</f>
        <v xml:space="preserve"> </v>
      </c>
      <c r="CT8" s="1335"/>
      <c r="CU8" s="1335"/>
      <c r="CV8" s="1335"/>
      <c r="CW8" s="1335"/>
      <c r="CX8" s="1335"/>
      <c r="CY8" s="1335" t="str">
        <f>MID(SUVAHAVUJ!AE3,10,1)</f>
        <v xml:space="preserve"> </v>
      </c>
      <c r="CZ8" s="1335"/>
      <c r="DA8" s="1335"/>
      <c r="DB8" s="1335"/>
      <c r="DC8" s="1335"/>
      <c r="DD8" s="1335" t="str">
        <f>MID(SUVAHAVUJ!AE3,11,1)</f>
        <v>0</v>
      </c>
      <c r="DE8" s="1335"/>
      <c r="DF8" s="1335"/>
      <c r="DG8" s="1335"/>
      <c r="DH8" s="1335"/>
      <c r="DI8" s="1343"/>
      <c r="DJ8" s="1345"/>
      <c r="DK8" s="1345"/>
      <c r="DL8" s="1345"/>
      <c r="DM8" s="1345"/>
      <c r="DN8" s="1345"/>
      <c r="DO8" s="1345"/>
      <c r="DP8" s="1345"/>
      <c r="DQ8" s="1345"/>
      <c r="DR8" s="1345"/>
      <c r="DS8" s="1345"/>
      <c r="DT8" s="1345"/>
      <c r="DU8" s="1345"/>
      <c r="DV8" s="1345"/>
      <c r="DW8" s="1345"/>
      <c r="DX8" s="1345"/>
      <c r="DY8" s="1345"/>
      <c r="DZ8" s="1345"/>
      <c r="EA8" s="1345"/>
      <c r="EB8" s="1345"/>
      <c r="EC8" s="1345"/>
      <c r="ED8" s="1345"/>
      <c r="EE8" s="1345"/>
      <c r="EF8" s="1345"/>
      <c r="EG8" s="1345"/>
      <c r="EH8" s="1345"/>
      <c r="EI8" s="1345"/>
      <c r="EJ8" s="1345"/>
      <c r="EK8" s="1345"/>
      <c r="EL8" s="1345"/>
      <c r="EM8" s="1345"/>
      <c r="EN8" s="396"/>
      <c r="EO8" s="397"/>
      <c r="EP8" s="1335" t="str">
        <f>MID(SUVAHAVUJ!AG3,1,1)</f>
        <v xml:space="preserve"> </v>
      </c>
      <c r="EQ8" s="1335"/>
      <c r="ER8" s="1335"/>
      <c r="ES8" s="1335"/>
      <c r="ET8" s="1335"/>
      <c r="EU8" s="1335"/>
      <c r="EV8" s="1335" t="str">
        <f>MID(SUVAHAVUJ!AG3,2,1)</f>
        <v xml:space="preserve"> </v>
      </c>
      <c r="EW8" s="1335"/>
      <c r="EX8" s="1335"/>
      <c r="EY8" s="1335"/>
      <c r="EZ8" s="1335"/>
      <c r="FA8" s="1335" t="str">
        <f>MID(SUVAHAVUJ!AG3,3,1)</f>
        <v xml:space="preserve"> </v>
      </c>
      <c r="FB8" s="1335"/>
      <c r="FC8" s="1335"/>
      <c r="FD8" s="1335"/>
      <c r="FE8" s="1335"/>
      <c r="FF8" s="1335"/>
      <c r="FG8" s="1335" t="str">
        <f>MID(SUVAHAVUJ!AG3,4,1)</f>
        <v xml:space="preserve"> </v>
      </c>
      <c r="FH8" s="1335"/>
      <c r="FI8" s="1335"/>
      <c r="FJ8" s="1335"/>
      <c r="FK8" s="1335"/>
      <c r="FL8" s="1335" t="str">
        <f>MID(SUVAHAVUJ!AG3,5,1)</f>
        <v xml:space="preserve"> </v>
      </c>
      <c r="FM8" s="1335"/>
      <c r="FN8" s="1335"/>
      <c r="FO8" s="1335"/>
      <c r="FP8" s="1335"/>
      <c r="FQ8" s="1335"/>
      <c r="FR8" s="1335" t="str">
        <f>MID(SUVAHAVUJ!AG3,6,1)</f>
        <v xml:space="preserve"> </v>
      </c>
      <c r="FS8" s="1335"/>
      <c r="FT8" s="1335"/>
      <c r="FU8" s="1335"/>
      <c r="FV8" s="1335"/>
      <c r="FW8" s="1335" t="str">
        <f>MID(SUVAHAVUJ!AG3,7,1)</f>
        <v xml:space="preserve"> </v>
      </c>
      <c r="FX8" s="1335"/>
      <c r="FY8" s="1335"/>
      <c r="FZ8" s="1335"/>
      <c r="GA8" s="1335"/>
      <c r="GB8" s="1335"/>
      <c r="GC8" s="1335" t="str">
        <f>MID(SUVAHAVUJ!AG3,8,1)</f>
        <v xml:space="preserve"> </v>
      </c>
      <c r="GD8" s="1335"/>
      <c r="GE8" s="1335"/>
      <c r="GF8" s="1335"/>
      <c r="GG8" s="1335"/>
      <c r="GH8" s="1335" t="str">
        <f>MID(SUVAHAVUJ!AG3,9,1)</f>
        <v xml:space="preserve"> </v>
      </c>
      <c r="GI8" s="1335"/>
      <c r="GJ8" s="1335"/>
      <c r="GK8" s="1335"/>
      <c r="GL8" s="1335"/>
      <c r="GM8" s="1335"/>
      <c r="GN8" s="1335" t="str">
        <f>MID(SUVAHAVUJ!AG3,10,1)</f>
        <v xml:space="preserve"> </v>
      </c>
      <c r="GO8" s="1335"/>
      <c r="GP8" s="1335"/>
      <c r="GQ8" s="1335"/>
      <c r="GR8" s="1335"/>
      <c r="GS8" s="1293" t="str">
        <f>MID(SUVAHAVUJ!AG3,11,1)</f>
        <v>0</v>
      </c>
      <c r="GT8" s="1293"/>
      <c r="GU8" s="1293"/>
      <c r="GV8" s="1293"/>
      <c r="GW8" s="1341"/>
    </row>
    <row r="9" spans="1:205" ht="25.5" customHeight="1" x14ac:dyDescent="0.3">
      <c r="A9" s="1336">
        <v>2</v>
      </c>
      <c r="B9" s="1344" t="s">
        <v>2043</v>
      </c>
      <c r="C9" s="1344"/>
      <c r="D9" s="1344"/>
      <c r="E9" s="1344"/>
      <c r="F9" s="1344"/>
      <c r="G9" s="1344"/>
      <c r="H9" s="1344"/>
      <c r="I9" s="1344"/>
      <c r="J9" s="1344"/>
      <c r="K9" s="1344"/>
      <c r="L9" s="1338" t="str">
        <f>SUVAHAVUJ!$D4</f>
        <v>Neobežný majetok r. 03 + r. 11 + r. 21</v>
      </c>
      <c r="M9" s="1339"/>
      <c r="N9" s="1339"/>
      <c r="O9" s="1339"/>
      <c r="P9" s="1339"/>
      <c r="Q9" s="1339"/>
      <c r="R9" s="1339"/>
      <c r="S9" s="1339"/>
      <c r="T9" s="1339"/>
      <c r="U9" s="1339"/>
      <c r="V9" s="1339"/>
      <c r="W9" s="1339"/>
      <c r="X9" s="1339"/>
      <c r="Y9" s="1339"/>
      <c r="Z9" s="1339"/>
      <c r="AA9" s="1339"/>
      <c r="AB9" s="1339"/>
      <c r="AC9" s="1339"/>
      <c r="AD9" s="1339"/>
      <c r="AE9" s="1339"/>
      <c r="AF9" s="1339"/>
      <c r="AG9" s="1339"/>
      <c r="AH9" s="1339"/>
      <c r="AI9" s="1339"/>
      <c r="AJ9" s="1339"/>
      <c r="AK9" s="1339"/>
      <c r="AL9" s="1339"/>
      <c r="AM9" s="1339"/>
      <c r="AN9" s="1339"/>
      <c r="AO9" s="1339"/>
      <c r="AP9" s="1339"/>
      <c r="AQ9" s="1340" t="s">
        <v>2042</v>
      </c>
      <c r="AR9" s="1340"/>
      <c r="AS9" s="1340"/>
      <c r="AT9" s="1340"/>
      <c r="AU9" s="1340"/>
      <c r="AV9" s="1340"/>
      <c r="AW9" s="1340"/>
      <c r="AX9" s="1340"/>
      <c r="AY9" s="396"/>
      <c r="AZ9" s="397"/>
      <c r="BA9" s="1293" t="str">
        <f>MID(SUVAHAVUJ!AD4,1,1)</f>
        <v xml:space="preserve"> </v>
      </c>
      <c r="BB9" s="1293"/>
      <c r="BC9" s="1293"/>
      <c r="BD9" s="1293"/>
      <c r="BE9" s="1293"/>
      <c r="BF9" s="1293"/>
      <c r="BG9" s="1293" t="str">
        <f>MID(SUVAHAVUJ!AD4,2,1)</f>
        <v xml:space="preserve"> </v>
      </c>
      <c r="BH9" s="1293"/>
      <c r="BI9" s="1293"/>
      <c r="BJ9" s="1293"/>
      <c r="BK9" s="1293"/>
      <c r="BL9" s="1293" t="str">
        <f>MID(SUVAHAVUJ!AD4,3,1)</f>
        <v xml:space="preserve"> </v>
      </c>
      <c r="BM9" s="1293"/>
      <c r="BN9" s="1293"/>
      <c r="BO9" s="1293"/>
      <c r="BP9" s="1293"/>
      <c r="BQ9" s="1293"/>
      <c r="BR9" s="1293" t="str">
        <f>MID(SUVAHAVUJ!AD4,4,1)</f>
        <v xml:space="preserve"> </v>
      </c>
      <c r="BS9" s="1293"/>
      <c r="BT9" s="1293"/>
      <c r="BU9" s="1293"/>
      <c r="BV9" s="1293"/>
      <c r="BW9" s="1293" t="str">
        <f>MID(SUVAHAVUJ!AD4,5,1)</f>
        <v xml:space="preserve"> </v>
      </c>
      <c r="BX9" s="1293"/>
      <c r="BY9" s="1293"/>
      <c r="BZ9" s="1293"/>
      <c r="CA9" s="1293"/>
      <c r="CB9" s="1293"/>
      <c r="CC9" s="1293" t="str">
        <f>MID(SUVAHAVUJ!AD4,6,1)</f>
        <v xml:space="preserve"> </v>
      </c>
      <c r="CD9" s="1293"/>
      <c r="CE9" s="1293"/>
      <c r="CF9" s="1293"/>
      <c r="CG9" s="1293"/>
      <c r="CH9" s="1293" t="str">
        <f>MID(SUVAHAVUJ!AD4,7,1)</f>
        <v xml:space="preserve"> </v>
      </c>
      <c r="CI9" s="1293"/>
      <c r="CJ9" s="1293"/>
      <c r="CK9" s="1293"/>
      <c r="CL9" s="1293"/>
      <c r="CM9" s="1293"/>
      <c r="CN9" s="1293" t="str">
        <f>MID(SUVAHAVUJ!AD4,8,1)</f>
        <v xml:space="preserve"> </v>
      </c>
      <c r="CO9" s="1293"/>
      <c r="CP9" s="1293"/>
      <c r="CQ9" s="1293"/>
      <c r="CR9" s="1293"/>
      <c r="CS9" s="1293" t="str">
        <f>MID(SUVAHAVUJ!AD4,9,1)</f>
        <v xml:space="preserve"> </v>
      </c>
      <c r="CT9" s="1293"/>
      <c r="CU9" s="1293"/>
      <c r="CV9" s="1293"/>
      <c r="CW9" s="1293"/>
      <c r="CX9" s="1293"/>
      <c r="CY9" s="1293" t="str">
        <f>MID(SUVAHAVUJ!AD4,10,1)</f>
        <v xml:space="preserve"> </v>
      </c>
      <c r="CZ9" s="1293"/>
      <c r="DA9" s="1293"/>
      <c r="DB9" s="1293"/>
      <c r="DC9" s="1293"/>
      <c r="DD9" s="1293" t="str">
        <f>MID(SUVAHAVUJ!AD4,11,1)</f>
        <v>0</v>
      </c>
      <c r="DE9" s="1293"/>
      <c r="DF9" s="1293"/>
      <c r="DG9" s="1293"/>
      <c r="DH9" s="1293"/>
      <c r="DI9" s="1341"/>
      <c r="DJ9" s="396"/>
      <c r="DK9" s="397"/>
      <c r="DL9" s="1335" t="str">
        <f>MID(SUVAHAVUJ!AF4,1,1)</f>
        <v xml:space="preserve"> </v>
      </c>
      <c r="DM9" s="1335"/>
      <c r="DN9" s="1335"/>
      <c r="DO9" s="1335"/>
      <c r="DP9" s="1335"/>
      <c r="DQ9" s="1335"/>
      <c r="DR9" s="1335" t="str">
        <f>MID(SUVAHAVUJ!AF4,2,1)</f>
        <v xml:space="preserve"> </v>
      </c>
      <c r="DS9" s="1335"/>
      <c r="DT9" s="1335"/>
      <c r="DU9" s="1335"/>
      <c r="DV9" s="1335"/>
      <c r="DW9" s="1335" t="str">
        <f>MID(SUVAHAVUJ!AF4,3,1)</f>
        <v xml:space="preserve"> </v>
      </c>
      <c r="DX9" s="1335"/>
      <c r="DY9" s="1335"/>
      <c r="DZ9" s="1335"/>
      <c r="EA9" s="1335"/>
      <c r="EB9" s="1335"/>
      <c r="EC9" s="1335" t="str">
        <f>MID(SUVAHAVUJ!AF4,4,1)</f>
        <v xml:space="preserve"> </v>
      </c>
      <c r="ED9" s="1335"/>
      <c r="EE9" s="1335"/>
      <c r="EF9" s="1335"/>
      <c r="EG9" s="1335"/>
      <c r="EH9" s="1335" t="str">
        <f>MID(SUVAHAVUJ!AF4,5,1)</f>
        <v xml:space="preserve"> </v>
      </c>
      <c r="EI9" s="1335"/>
      <c r="EJ9" s="1335"/>
      <c r="EK9" s="1335"/>
      <c r="EL9" s="1335"/>
      <c r="EM9" s="1335"/>
      <c r="EN9" s="1335" t="str">
        <f>MID(SUVAHAVUJ!AF4,6,1)</f>
        <v xml:space="preserve"> </v>
      </c>
      <c r="EO9" s="1335"/>
      <c r="EP9" s="1335"/>
      <c r="EQ9" s="1335"/>
      <c r="ER9" s="1335"/>
      <c r="ES9" s="1335" t="str">
        <f>MID(SUVAHAVUJ!AF4,7,1)</f>
        <v xml:space="preserve"> </v>
      </c>
      <c r="ET9" s="1335"/>
      <c r="EU9" s="1335"/>
      <c r="EV9" s="1335"/>
      <c r="EW9" s="1335"/>
      <c r="EX9" s="1335"/>
      <c r="EY9" s="1335" t="str">
        <f>MID(SUVAHAVUJ!AF4,8,1)</f>
        <v xml:space="preserve"> </v>
      </c>
      <c r="EZ9" s="1335"/>
      <c r="FA9" s="1335"/>
      <c r="FB9" s="1335"/>
      <c r="FC9" s="1335"/>
      <c r="FD9" s="1335" t="str">
        <f>MID(SUVAHAVUJ!AF4,9,1)</f>
        <v xml:space="preserve"> </v>
      </c>
      <c r="FE9" s="1335"/>
      <c r="FF9" s="1335"/>
      <c r="FG9" s="1335"/>
      <c r="FH9" s="1335"/>
      <c r="FI9" s="1335"/>
      <c r="FJ9" s="1335" t="str">
        <f>MID(SUVAHAVUJ!AF4,10,1)</f>
        <v xml:space="preserve"> </v>
      </c>
      <c r="FK9" s="1335"/>
      <c r="FL9" s="1335"/>
      <c r="FM9" s="1335"/>
      <c r="FN9" s="1335"/>
      <c r="FO9" s="1293" t="str">
        <f>MID(SUVAHAVUJ!AF4,11,1)</f>
        <v>0</v>
      </c>
      <c r="FP9" s="1293"/>
      <c r="FQ9" s="1293"/>
      <c r="FR9" s="1293"/>
      <c r="FS9" s="1341"/>
      <c r="FT9" s="1342"/>
      <c r="FU9" s="1342"/>
      <c r="FV9" s="1342"/>
      <c r="FW9" s="1342"/>
      <c r="FX9" s="1342"/>
      <c r="FY9" s="1342"/>
      <c r="FZ9" s="1342"/>
      <c r="GA9" s="1342"/>
      <c r="GB9" s="1342"/>
      <c r="GC9" s="1342"/>
      <c r="GD9" s="1342"/>
      <c r="GE9" s="1342"/>
      <c r="GF9" s="1342"/>
      <c r="GG9" s="1342"/>
      <c r="GH9" s="1342"/>
      <c r="GI9" s="1342"/>
      <c r="GJ9" s="1342"/>
      <c r="GK9" s="1342"/>
      <c r="GL9" s="1342"/>
      <c r="GM9" s="1342"/>
      <c r="GN9" s="1342"/>
      <c r="GO9" s="1342"/>
      <c r="GP9" s="1342"/>
      <c r="GQ9" s="1342"/>
      <c r="GR9" s="1342"/>
      <c r="GS9" s="1342"/>
      <c r="GT9" s="1342"/>
      <c r="GU9" s="1342"/>
      <c r="GV9" s="1342"/>
      <c r="GW9" s="1342"/>
    </row>
    <row r="10" spans="1:205" ht="21" customHeight="1" x14ac:dyDescent="0.3">
      <c r="A10" s="1336"/>
      <c r="B10" s="1344"/>
      <c r="C10" s="1344"/>
      <c r="D10" s="1344"/>
      <c r="E10" s="1344"/>
      <c r="F10" s="1344"/>
      <c r="G10" s="1344"/>
      <c r="H10" s="1344"/>
      <c r="I10" s="1344"/>
      <c r="J10" s="1344"/>
      <c r="K10" s="1344"/>
      <c r="L10" s="1339"/>
      <c r="M10" s="1339"/>
      <c r="N10" s="1339"/>
      <c r="O10" s="1339"/>
      <c r="P10" s="1339"/>
      <c r="Q10" s="1339"/>
      <c r="R10" s="1339"/>
      <c r="S10" s="1339"/>
      <c r="T10" s="1339"/>
      <c r="U10" s="1339"/>
      <c r="V10" s="1339"/>
      <c r="W10" s="1339"/>
      <c r="X10" s="1339"/>
      <c r="Y10" s="1339"/>
      <c r="Z10" s="1339"/>
      <c r="AA10" s="1339"/>
      <c r="AB10" s="1339"/>
      <c r="AC10" s="1339"/>
      <c r="AD10" s="1339"/>
      <c r="AE10" s="1339"/>
      <c r="AF10" s="1339"/>
      <c r="AG10" s="1339"/>
      <c r="AH10" s="1339"/>
      <c r="AI10" s="1339"/>
      <c r="AJ10" s="1339"/>
      <c r="AK10" s="1339"/>
      <c r="AL10" s="1339"/>
      <c r="AM10" s="1339"/>
      <c r="AN10" s="1339"/>
      <c r="AO10" s="1339"/>
      <c r="AP10" s="1339"/>
      <c r="AQ10" s="1340"/>
      <c r="AR10" s="1340"/>
      <c r="AS10" s="1340"/>
      <c r="AT10" s="1340"/>
      <c r="AU10" s="1340"/>
      <c r="AV10" s="1340"/>
      <c r="AW10" s="1340"/>
      <c r="AX10" s="1340"/>
      <c r="AY10" s="396"/>
      <c r="AZ10" s="397"/>
      <c r="BA10" s="1335" t="str">
        <f>MID(SUVAHAVUJ!AE4,1,1)</f>
        <v xml:space="preserve"> </v>
      </c>
      <c r="BB10" s="1335"/>
      <c r="BC10" s="1335"/>
      <c r="BD10" s="1335"/>
      <c r="BE10" s="1335"/>
      <c r="BF10" s="1335"/>
      <c r="BG10" s="1335" t="str">
        <f>MID(SUVAHAVUJ!AE4,2,1)</f>
        <v xml:space="preserve"> </v>
      </c>
      <c r="BH10" s="1335"/>
      <c r="BI10" s="1335"/>
      <c r="BJ10" s="1335"/>
      <c r="BK10" s="1335"/>
      <c r="BL10" s="1335" t="str">
        <f>MID(SUVAHAVUJ!AE4,3,1)</f>
        <v xml:space="preserve"> </v>
      </c>
      <c r="BM10" s="1335"/>
      <c r="BN10" s="1335"/>
      <c r="BO10" s="1335"/>
      <c r="BP10" s="1335"/>
      <c r="BQ10" s="1335"/>
      <c r="BR10" s="1335" t="str">
        <f>MID(SUVAHAVUJ!AE4,4,1)</f>
        <v xml:space="preserve"> </v>
      </c>
      <c r="BS10" s="1335"/>
      <c r="BT10" s="1335"/>
      <c r="BU10" s="1335"/>
      <c r="BV10" s="1335"/>
      <c r="BW10" s="1335" t="str">
        <f>MID(SUVAHAVUJ!AE4,5,1)</f>
        <v xml:space="preserve"> </v>
      </c>
      <c r="BX10" s="1335"/>
      <c r="BY10" s="1335"/>
      <c r="BZ10" s="1335"/>
      <c r="CA10" s="1335"/>
      <c r="CB10" s="1335"/>
      <c r="CC10" s="1335" t="str">
        <f>MID(SUVAHAVUJ!AE4,6,1)</f>
        <v xml:space="preserve"> </v>
      </c>
      <c r="CD10" s="1335"/>
      <c r="CE10" s="1335"/>
      <c r="CF10" s="1335"/>
      <c r="CG10" s="1335"/>
      <c r="CH10" s="1335" t="str">
        <f>MID(SUVAHAVUJ!AE4,7,1)</f>
        <v xml:space="preserve"> </v>
      </c>
      <c r="CI10" s="1335"/>
      <c r="CJ10" s="1335"/>
      <c r="CK10" s="1335"/>
      <c r="CL10" s="1335"/>
      <c r="CM10" s="1335"/>
      <c r="CN10" s="1335" t="str">
        <f>MID(SUVAHAVUJ!AE4,8,1)</f>
        <v xml:space="preserve"> </v>
      </c>
      <c r="CO10" s="1335"/>
      <c r="CP10" s="1335"/>
      <c r="CQ10" s="1335"/>
      <c r="CR10" s="1335"/>
      <c r="CS10" s="1335" t="str">
        <f>MID(SUVAHAVUJ!AE4,9,1)</f>
        <v xml:space="preserve"> </v>
      </c>
      <c r="CT10" s="1335"/>
      <c r="CU10" s="1335"/>
      <c r="CV10" s="1335"/>
      <c r="CW10" s="1335"/>
      <c r="CX10" s="1335"/>
      <c r="CY10" s="1335" t="str">
        <f>MID(SUVAHAVUJ!AE4,10,1)</f>
        <v xml:space="preserve"> </v>
      </c>
      <c r="CZ10" s="1335"/>
      <c r="DA10" s="1335"/>
      <c r="DB10" s="1335"/>
      <c r="DC10" s="1335"/>
      <c r="DD10" s="1335" t="str">
        <f>MID(SUVAHAVUJ!AE4,11,1)</f>
        <v>0</v>
      </c>
      <c r="DE10" s="1335"/>
      <c r="DF10" s="1335"/>
      <c r="DG10" s="1335"/>
      <c r="DH10" s="1335"/>
      <c r="DI10" s="1343"/>
      <c r="DJ10" s="1345"/>
      <c r="DK10" s="1345"/>
      <c r="DL10" s="1345"/>
      <c r="DM10" s="1345"/>
      <c r="DN10" s="1345"/>
      <c r="DO10" s="1345"/>
      <c r="DP10" s="1345"/>
      <c r="DQ10" s="1345"/>
      <c r="DR10" s="1345"/>
      <c r="DS10" s="1345"/>
      <c r="DT10" s="1345"/>
      <c r="DU10" s="1345"/>
      <c r="DV10" s="1345"/>
      <c r="DW10" s="1345"/>
      <c r="DX10" s="1345"/>
      <c r="DY10" s="1345"/>
      <c r="DZ10" s="1345"/>
      <c r="EA10" s="1345"/>
      <c r="EB10" s="1345"/>
      <c r="EC10" s="1345"/>
      <c r="ED10" s="1345"/>
      <c r="EE10" s="1345"/>
      <c r="EF10" s="1345"/>
      <c r="EG10" s="1345"/>
      <c r="EH10" s="1345"/>
      <c r="EI10" s="1345"/>
      <c r="EJ10" s="1345"/>
      <c r="EK10" s="1345"/>
      <c r="EL10" s="1345"/>
      <c r="EM10" s="1345"/>
      <c r="EN10" s="396"/>
      <c r="EO10" s="397"/>
      <c r="EP10" s="1335" t="str">
        <f>MID(SUVAHAVUJ!AG4,1,1)</f>
        <v xml:space="preserve"> </v>
      </c>
      <c r="EQ10" s="1335"/>
      <c r="ER10" s="1335"/>
      <c r="ES10" s="1335"/>
      <c r="ET10" s="1335"/>
      <c r="EU10" s="1335"/>
      <c r="EV10" s="1335" t="str">
        <f>MID(SUVAHAVUJ!AG4,2,1)</f>
        <v xml:space="preserve"> </v>
      </c>
      <c r="EW10" s="1335"/>
      <c r="EX10" s="1335"/>
      <c r="EY10" s="1335"/>
      <c r="EZ10" s="1335"/>
      <c r="FA10" s="1335" t="str">
        <f>MID(SUVAHAVUJ!AG4,3,1)</f>
        <v xml:space="preserve"> </v>
      </c>
      <c r="FB10" s="1335"/>
      <c r="FC10" s="1335"/>
      <c r="FD10" s="1335"/>
      <c r="FE10" s="1335"/>
      <c r="FF10" s="1335"/>
      <c r="FG10" s="1335" t="str">
        <f>MID(SUVAHAVUJ!AG4,4,1)</f>
        <v xml:space="preserve"> </v>
      </c>
      <c r="FH10" s="1335"/>
      <c r="FI10" s="1335"/>
      <c r="FJ10" s="1335"/>
      <c r="FK10" s="1335"/>
      <c r="FL10" s="1335" t="str">
        <f>MID(SUVAHAVUJ!AG4,5,1)</f>
        <v xml:space="preserve"> </v>
      </c>
      <c r="FM10" s="1335"/>
      <c r="FN10" s="1335"/>
      <c r="FO10" s="1335"/>
      <c r="FP10" s="1335"/>
      <c r="FQ10" s="1335"/>
      <c r="FR10" s="1335" t="str">
        <f>MID(SUVAHAVUJ!AG4,6,1)</f>
        <v xml:space="preserve"> </v>
      </c>
      <c r="FS10" s="1335"/>
      <c r="FT10" s="1335"/>
      <c r="FU10" s="1335"/>
      <c r="FV10" s="1335"/>
      <c r="FW10" s="1335" t="str">
        <f>MID(SUVAHAVUJ!AG4,7,1)</f>
        <v xml:space="preserve"> </v>
      </c>
      <c r="FX10" s="1335"/>
      <c r="FY10" s="1335"/>
      <c r="FZ10" s="1335"/>
      <c r="GA10" s="1335"/>
      <c r="GB10" s="1335"/>
      <c r="GC10" s="1335" t="str">
        <f>MID(SUVAHAVUJ!AG4,8,1)</f>
        <v xml:space="preserve"> </v>
      </c>
      <c r="GD10" s="1335"/>
      <c r="GE10" s="1335"/>
      <c r="GF10" s="1335"/>
      <c r="GG10" s="1335"/>
      <c r="GH10" s="1335" t="str">
        <f>MID(SUVAHAVUJ!AG4,9,1)</f>
        <v xml:space="preserve"> </v>
      </c>
      <c r="GI10" s="1335"/>
      <c r="GJ10" s="1335"/>
      <c r="GK10" s="1335"/>
      <c r="GL10" s="1335"/>
      <c r="GM10" s="1335"/>
      <c r="GN10" s="1335" t="str">
        <f>MID(SUVAHAVUJ!AG4,10,1)</f>
        <v xml:space="preserve"> </v>
      </c>
      <c r="GO10" s="1335"/>
      <c r="GP10" s="1335"/>
      <c r="GQ10" s="1335"/>
      <c r="GR10" s="1335"/>
      <c r="GS10" s="1293" t="str">
        <f>MID(SUVAHAVUJ!AG4,11,1)</f>
        <v>0</v>
      </c>
      <c r="GT10" s="1293"/>
      <c r="GU10" s="1293"/>
      <c r="GV10" s="1293"/>
      <c r="GW10" s="1341"/>
    </row>
    <row r="11" spans="1:205" ht="23.25" customHeight="1" x14ac:dyDescent="0.3">
      <c r="A11" s="1336">
        <v>3</v>
      </c>
      <c r="B11" s="1344" t="s">
        <v>2045</v>
      </c>
      <c r="C11" s="1344"/>
      <c r="D11" s="1344"/>
      <c r="E11" s="1344"/>
      <c r="F11" s="1344"/>
      <c r="G11" s="1344"/>
      <c r="H11" s="1344"/>
      <c r="I11" s="1344"/>
      <c r="J11" s="1344"/>
      <c r="K11" s="1344"/>
      <c r="L11" s="1338" t="str">
        <f>SUVAHAVUJ!$D5</f>
        <v>Dlhodobý nehmotný majetok súčet  (r. 04 až r. 10)</v>
      </c>
      <c r="M11" s="1339"/>
      <c r="N11" s="1339"/>
      <c r="O11" s="1339"/>
      <c r="P11" s="1339"/>
      <c r="Q11" s="1339"/>
      <c r="R11" s="1339"/>
      <c r="S11" s="1339"/>
      <c r="T11" s="1339"/>
      <c r="U11" s="1339"/>
      <c r="V11" s="1339"/>
      <c r="W11" s="1339"/>
      <c r="X11" s="1339"/>
      <c r="Y11" s="1339"/>
      <c r="Z11" s="1339"/>
      <c r="AA11" s="1339"/>
      <c r="AB11" s="1339"/>
      <c r="AC11" s="1339"/>
      <c r="AD11" s="1339"/>
      <c r="AE11" s="1339"/>
      <c r="AF11" s="1339"/>
      <c r="AG11" s="1339"/>
      <c r="AH11" s="1339"/>
      <c r="AI11" s="1339"/>
      <c r="AJ11" s="1339"/>
      <c r="AK11" s="1339"/>
      <c r="AL11" s="1339"/>
      <c r="AM11" s="1339"/>
      <c r="AN11" s="1339"/>
      <c r="AO11" s="1339"/>
      <c r="AP11" s="1339"/>
      <c r="AQ11" s="1340" t="s">
        <v>2044</v>
      </c>
      <c r="AR11" s="1340"/>
      <c r="AS11" s="1340"/>
      <c r="AT11" s="1340"/>
      <c r="AU11" s="1340"/>
      <c r="AV11" s="1340"/>
      <c r="AW11" s="1340"/>
      <c r="AX11" s="1340"/>
      <c r="AY11" s="396"/>
      <c r="AZ11" s="397"/>
      <c r="BA11" s="1293" t="str">
        <f>MID(SUVAHAVUJ!AD5,1,1)</f>
        <v xml:space="preserve"> </v>
      </c>
      <c r="BB11" s="1293"/>
      <c r="BC11" s="1293"/>
      <c r="BD11" s="1293"/>
      <c r="BE11" s="1293"/>
      <c r="BF11" s="1293"/>
      <c r="BG11" s="1293" t="str">
        <f>MID(SUVAHAVUJ!AD5,2,1)</f>
        <v xml:space="preserve"> </v>
      </c>
      <c r="BH11" s="1293"/>
      <c r="BI11" s="1293"/>
      <c r="BJ11" s="1293"/>
      <c r="BK11" s="1293"/>
      <c r="BL11" s="1293" t="str">
        <f>MID(SUVAHAVUJ!AD5,3,1)</f>
        <v xml:space="preserve"> </v>
      </c>
      <c r="BM11" s="1293"/>
      <c r="BN11" s="1293"/>
      <c r="BO11" s="1293"/>
      <c r="BP11" s="1293"/>
      <c r="BQ11" s="1293"/>
      <c r="BR11" s="1293" t="str">
        <f>MID(SUVAHAVUJ!AD5,4,1)</f>
        <v xml:space="preserve"> </v>
      </c>
      <c r="BS11" s="1293"/>
      <c r="BT11" s="1293"/>
      <c r="BU11" s="1293"/>
      <c r="BV11" s="1293"/>
      <c r="BW11" s="1293" t="str">
        <f>MID(SUVAHAVUJ!AD5,5,1)</f>
        <v xml:space="preserve"> </v>
      </c>
      <c r="BX11" s="1293"/>
      <c r="BY11" s="1293"/>
      <c r="BZ11" s="1293"/>
      <c r="CA11" s="1293"/>
      <c r="CB11" s="1293"/>
      <c r="CC11" s="1293" t="str">
        <f>MID(SUVAHAVUJ!AD5,6,1)</f>
        <v xml:space="preserve"> </v>
      </c>
      <c r="CD11" s="1293"/>
      <c r="CE11" s="1293"/>
      <c r="CF11" s="1293"/>
      <c r="CG11" s="1293"/>
      <c r="CH11" s="1293" t="str">
        <f>MID(SUVAHAVUJ!AD5,7,1)</f>
        <v xml:space="preserve"> </v>
      </c>
      <c r="CI11" s="1293"/>
      <c r="CJ11" s="1293"/>
      <c r="CK11" s="1293"/>
      <c r="CL11" s="1293"/>
      <c r="CM11" s="1293"/>
      <c r="CN11" s="1293" t="str">
        <f>MID(SUVAHAVUJ!AD5,8,1)</f>
        <v xml:space="preserve"> </v>
      </c>
      <c r="CO11" s="1293"/>
      <c r="CP11" s="1293"/>
      <c r="CQ11" s="1293"/>
      <c r="CR11" s="1293"/>
      <c r="CS11" s="1293" t="str">
        <f>MID(SUVAHAVUJ!AD5,9,1)</f>
        <v xml:space="preserve"> </v>
      </c>
      <c r="CT11" s="1293"/>
      <c r="CU11" s="1293"/>
      <c r="CV11" s="1293"/>
      <c r="CW11" s="1293"/>
      <c r="CX11" s="1293"/>
      <c r="CY11" s="1293" t="str">
        <f>MID(SUVAHAVUJ!AD5,10,1)</f>
        <v xml:space="preserve"> </v>
      </c>
      <c r="CZ11" s="1293"/>
      <c r="DA11" s="1293"/>
      <c r="DB11" s="1293"/>
      <c r="DC11" s="1293"/>
      <c r="DD11" s="1293" t="str">
        <f>MID(SUVAHAVUJ!AD5,11,1)</f>
        <v>0</v>
      </c>
      <c r="DE11" s="1293"/>
      <c r="DF11" s="1293"/>
      <c r="DG11" s="1293"/>
      <c r="DH11" s="1293"/>
      <c r="DI11" s="1341"/>
      <c r="DJ11" s="396"/>
      <c r="DK11" s="397"/>
      <c r="DL11" s="1335" t="str">
        <f>MID(SUVAHAVUJ!AF5,1,1)</f>
        <v xml:space="preserve"> </v>
      </c>
      <c r="DM11" s="1335"/>
      <c r="DN11" s="1335"/>
      <c r="DO11" s="1335"/>
      <c r="DP11" s="1335"/>
      <c r="DQ11" s="1335"/>
      <c r="DR11" s="1335" t="str">
        <f>MID(SUVAHAVUJ!AF5,2,1)</f>
        <v xml:space="preserve"> </v>
      </c>
      <c r="DS11" s="1335"/>
      <c r="DT11" s="1335"/>
      <c r="DU11" s="1335"/>
      <c r="DV11" s="1335"/>
      <c r="DW11" s="1335" t="str">
        <f>MID(SUVAHAVUJ!AF5,3,1)</f>
        <v xml:space="preserve"> </v>
      </c>
      <c r="DX11" s="1335"/>
      <c r="DY11" s="1335"/>
      <c r="DZ11" s="1335"/>
      <c r="EA11" s="1335"/>
      <c r="EB11" s="1335"/>
      <c r="EC11" s="1335" t="str">
        <f>MID(SUVAHAVUJ!AF5,4,1)</f>
        <v xml:space="preserve"> </v>
      </c>
      <c r="ED11" s="1335"/>
      <c r="EE11" s="1335"/>
      <c r="EF11" s="1335"/>
      <c r="EG11" s="1335"/>
      <c r="EH11" s="1335" t="str">
        <f>MID(SUVAHAVUJ!AF5,5,1)</f>
        <v xml:space="preserve"> </v>
      </c>
      <c r="EI11" s="1335"/>
      <c r="EJ11" s="1335"/>
      <c r="EK11" s="1335"/>
      <c r="EL11" s="1335"/>
      <c r="EM11" s="1335"/>
      <c r="EN11" s="1335" t="str">
        <f>MID(SUVAHAVUJ!AF5,6,1)</f>
        <v xml:space="preserve"> </v>
      </c>
      <c r="EO11" s="1335"/>
      <c r="EP11" s="1335"/>
      <c r="EQ11" s="1335"/>
      <c r="ER11" s="1335"/>
      <c r="ES11" s="1335" t="str">
        <f>MID(SUVAHAVUJ!AF5,7,1)</f>
        <v xml:space="preserve"> </v>
      </c>
      <c r="ET11" s="1335"/>
      <c r="EU11" s="1335"/>
      <c r="EV11" s="1335"/>
      <c r="EW11" s="1335"/>
      <c r="EX11" s="1335"/>
      <c r="EY11" s="1335" t="str">
        <f>MID(SUVAHAVUJ!AF5,8,1)</f>
        <v xml:space="preserve"> </v>
      </c>
      <c r="EZ11" s="1335"/>
      <c r="FA11" s="1335"/>
      <c r="FB11" s="1335"/>
      <c r="FC11" s="1335"/>
      <c r="FD11" s="1335" t="str">
        <f>MID(SUVAHAVUJ!AF5,9,1)</f>
        <v xml:space="preserve"> </v>
      </c>
      <c r="FE11" s="1335"/>
      <c r="FF11" s="1335"/>
      <c r="FG11" s="1335"/>
      <c r="FH11" s="1335"/>
      <c r="FI11" s="1335"/>
      <c r="FJ11" s="1335" t="str">
        <f>MID(SUVAHAVUJ!AF5,10,1)</f>
        <v xml:space="preserve"> </v>
      </c>
      <c r="FK11" s="1335"/>
      <c r="FL11" s="1335"/>
      <c r="FM11" s="1335"/>
      <c r="FN11" s="1335"/>
      <c r="FO11" s="1293" t="str">
        <f>MID(SUVAHAVUJ!AF5,11,1)</f>
        <v>0</v>
      </c>
      <c r="FP11" s="1293"/>
      <c r="FQ11" s="1293"/>
      <c r="FR11" s="1293"/>
      <c r="FS11" s="1341"/>
      <c r="FT11" s="1342"/>
      <c r="FU11" s="1342"/>
      <c r="FV11" s="1342"/>
      <c r="FW11" s="1342"/>
      <c r="FX11" s="1342"/>
      <c r="FY11" s="1342"/>
      <c r="FZ11" s="1342"/>
      <c r="GA11" s="1342"/>
      <c r="GB11" s="1342"/>
      <c r="GC11" s="1342"/>
      <c r="GD11" s="1342"/>
      <c r="GE11" s="1342"/>
      <c r="GF11" s="1342"/>
      <c r="GG11" s="1342"/>
      <c r="GH11" s="1342"/>
      <c r="GI11" s="1342"/>
      <c r="GJ11" s="1342"/>
      <c r="GK11" s="1342"/>
      <c r="GL11" s="1342"/>
      <c r="GM11" s="1342"/>
      <c r="GN11" s="1342"/>
      <c r="GO11" s="1342"/>
      <c r="GP11" s="1342"/>
      <c r="GQ11" s="1342"/>
      <c r="GR11" s="1342"/>
      <c r="GS11" s="1342"/>
      <c r="GT11" s="1342"/>
      <c r="GU11" s="1342"/>
      <c r="GV11" s="1342"/>
      <c r="GW11" s="1342"/>
    </row>
    <row r="12" spans="1:205" ht="23.25" customHeight="1" x14ac:dyDescent="0.3">
      <c r="A12" s="1336"/>
      <c r="B12" s="1344"/>
      <c r="C12" s="1344"/>
      <c r="D12" s="1344"/>
      <c r="E12" s="1344"/>
      <c r="F12" s="1344"/>
      <c r="G12" s="1344"/>
      <c r="H12" s="1344"/>
      <c r="I12" s="1344"/>
      <c r="J12" s="1344"/>
      <c r="K12" s="1344"/>
      <c r="L12" s="1339"/>
      <c r="M12" s="1339"/>
      <c r="N12" s="1339"/>
      <c r="O12" s="1339"/>
      <c r="P12" s="1339"/>
      <c r="Q12" s="1339"/>
      <c r="R12" s="1339"/>
      <c r="S12" s="1339"/>
      <c r="T12" s="1339"/>
      <c r="U12" s="1339"/>
      <c r="V12" s="1339"/>
      <c r="W12" s="1339"/>
      <c r="X12" s="1339"/>
      <c r="Y12" s="1339"/>
      <c r="Z12" s="1339"/>
      <c r="AA12" s="1339"/>
      <c r="AB12" s="1339"/>
      <c r="AC12" s="1339"/>
      <c r="AD12" s="1339"/>
      <c r="AE12" s="1339"/>
      <c r="AF12" s="1339"/>
      <c r="AG12" s="1339"/>
      <c r="AH12" s="1339"/>
      <c r="AI12" s="1339"/>
      <c r="AJ12" s="1339"/>
      <c r="AK12" s="1339"/>
      <c r="AL12" s="1339"/>
      <c r="AM12" s="1339"/>
      <c r="AN12" s="1339"/>
      <c r="AO12" s="1339"/>
      <c r="AP12" s="1339"/>
      <c r="AQ12" s="1340"/>
      <c r="AR12" s="1340"/>
      <c r="AS12" s="1340"/>
      <c r="AT12" s="1340"/>
      <c r="AU12" s="1340"/>
      <c r="AV12" s="1340"/>
      <c r="AW12" s="1340"/>
      <c r="AX12" s="1340"/>
      <c r="AY12" s="396"/>
      <c r="AZ12" s="397"/>
      <c r="BA12" s="1335" t="str">
        <f>MID(SUVAHAVUJ!AE5,1,1)</f>
        <v xml:space="preserve"> </v>
      </c>
      <c r="BB12" s="1335"/>
      <c r="BC12" s="1335"/>
      <c r="BD12" s="1335"/>
      <c r="BE12" s="1335"/>
      <c r="BF12" s="1335"/>
      <c r="BG12" s="1335" t="str">
        <f>MID(SUVAHAVUJ!AE5,2,1)</f>
        <v xml:space="preserve"> </v>
      </c>
      <c r="BH12" s="1335"/>
      <c r="BI12" s="1335"/>
      <c r="BJ12" s="1335"/>
      <c r="BK12" s="1335"/>
      <c r="BL12" s="1335" t="str">
        <f>MID(SUVAHAVUJ!AE5,3,1)</f>
        <v xml:space="preserve"> </v>
      </c>
      <c r="BM12" s="1335"/>
      <c r="BN12" s="1335"/>
      <c r="BO12" s="1335"/>
      <c r="BP12" s="1335"/>
      <c r="BQ12" s="1335"/>
      <c r="BR12" s="1335" t="str">
        <f>MID(SUVAHAVUJ!AE5,4,1)</f>
        <v xml:space="preserve"> </v>
      </c>
      <c r="BS12" s="1335"/>
      <c r="BT12" s="1335"/>
      <c r="BU12" s="1335"/>
      <c r="BV12" s="1335"/>
      <c r="BW12" s="1335" t="str">
        <f>MID(SUVAHAVUJ!AE5,5,1)</f>
        <v xml:space="preserve"> </v>
      </c>
      <c r="BX12" s="1335"/>
      <c r="BY12" s="1335"/>
      <c r="BZ12" s="1335"/>
      <c r="CA12" s="1335"/>
      <c r="CB12" s="1335"/>
      <c r="CC12" s="1335" t="str">
        <f>MID(SUVAHAVUJ!AE5,6,1)</f>
        <v xml:space="preserve"> </v>
      </c>
      <c r="CD12" s="1335"/>
      <c r="CE12" s="1335"/>
      <c r="CF12" s="1335"/>
      <c r="CG12" s="1335"/>
      <c r="CH12" s="1335" t="str">
        <f>MID(SUVAHAVUJ!AE5,7,1)</f>
        <v xml:space="preserve"> </v>
      </c>
      <c r="CI12" s="1335"/>
      <c r="CJ12" s="1335"/>
      <c r="CK12" s="1335"/>
      <c r="CL12" s="1335"/>
      <c r="CM12" s="1335"/>
      <c r="CN12" s="1335" t="str">
        <f>MID(SUVAHAVUJ!AE5,8,1)</f>
        <v xml:space="preserve"> </v>
      </c>
      <c r="CO12" s="1335"/>
      <c r="CP12" s="1335"/>
      <c r="CQ12" s="1335"/>
      <c r="CR12" s="1335"/>
      <c r="CS12" s="1335" t="str">
        <f>MID(SUVAHAVUJ!AE5,9,1)</f>
        <v xml:space="preserve"> </v>
      </c>
      <c r="CT12" s="1335"/>
      <c r="CU12" s="1335"/>
      <c r="CV12" s="1335"/>
      <c r="CW12" s="1335"/>
      <c r="CX12" s="1335"/>
      <c r="CY12" s="1335" t="str">
        <f>MID(SUVAHAVUJ!AE5,10,1)</f>
        <v xml:space="preserve"> </v>
      </c>
      <c r="CZ12" s="1335"/>
      <c r="DA12" s="1335"/>
      <c r="DB12" s="1335"/>
      <c r="DC12" s="1335"/>
      <c r="DD12" s="1335" t="str">
        <f>MID(SUVAHAVUJ!AE5,11,1)</f>
        <v>0</v>
      </c>
      <c r="DE12" s="1335"/>
      <c r="DF12" s="1335"/>
      <c r="DG12" s="1335"/>
      <c r="DH12" s="1335"/>
      <c r="DI12" s="1343"/>
      <c r="DJ12" s="1345"/>
      <c r="DK12" s="1345"/>
      <c r="DL12" s="1345"/>
      <c r="DM12" s="1345"/>
      <c r="DN12" s="1345"/>
      <c r="DO12" s="1345"/>
      <c r="DP12" s="1345"/>
      <c r="DQ12" s="1345"/>
      <c r="DR12" s="1345"/>
      <c r="DS12" s="1345"/>
      <c r="DT12" s="1345"/>
      <c r="DU12" s="1345"/>
      <c r="DV12" s="1345"/>
      <c r="DW12" s="1345"/>
      <c r="DX12" s="1345"/>
      <c r="DY12" s="1345"/>
      <c r="DZ12" s="1345"/>
      <c r="EA12" s="1345"/>
      <c r="EB12" s="1345"/>
      <c r="EC12" s="1345"/>
      <c r="ED12" s="1345"/>
      <c r="EE12" s="1345"/>
      <c r="EF12" s="1345"/>
      <c r="EG12" s="1345"/>
      <c r="EH12" s="1345"/>
      <c r="EI12" s="1345"/>
      <c r="EJ12" s="1345"/>
      <c r="EK12" s="1345"/>
      <c r="EL12" s="1345"/>
      <c r="EM12" s="1345"/>
      <c r="EN12" s="396"/>
      <c r="EO12" s="397"/>
      <c r="EP12" s="1335" t="str">
        <f>MID(SUVAHAVUJ!AG5,1,1)</f>
        <v xml:space="preserve"> </v>
      </c>
      <c r="EQ12" s="1335"/>
      <c r="ER12" s="1335"/>
      <c r="ES12" s="1335"/>
      <c r="ET12" s="1335"/>
      <c r="EU12" s="1335"/>
      <c r="EV12" s="1335" t="str">
        <f>MID(SUVAHAVUJ!AG5,2,1)</f>
        <v xml:space="preserve"> </v>
      </c>
      <c r="EW12" s="1335"/>
      <c r="EX12" s="1335"/>
      <c r="EY12" s="1335"/>
      <c r="EZ12" s="1335"/>
      <c r="FA12" s="1335" t="str">
        <f>MID(SUVAHAVUJ!AG5,3,1)</f>
        <v xml:space="preserve"> </v>
      </c>
      <c r="FB12" s="1335"/>
      <c r="FC12" s="1335"/>
      <c r="FD12" s="1335"/>
      <c r="FE12" s="1335"/>
      <c r="FF12" s="1335"/>
      <c r="FG12" s="1335" t="str">
        <f>MID(SUVAHAVUJ!AG5,4,1)</f>
        <v xml:space="preserve"> </v>
      </c>
      <c r="FH12" s="1335"/>
      <c r="FI12" s="1335"/>
      <c r="FJ12" s="1335"/>
      <c r="FK12" s="1335"/>
      <c r="FL12" s="1335" t="str">
        <f>MID(SUVAHAVUJ!AG5,5,1)</f>
        <v xml:space="preserve"> </v>
      </c>
      <c r="FM12" s="1335"/>
      <c r="FN12" s="1335"/>
      <c r="FO12" s="1335"/>
      <c r="FP12" s="1335"/>
      <c r="FQ12" s="1335"/>
      <c r="FR12" s="1335" t="str">
        <f>MID(SUVAHAVUJ!AG5,6,1)</f>
        <v xml:space="preserve"> </v>
      </c>
      <c r="FS12" s="1335"/>
      <c r="FT12" s="1335"/>
      <c r="FU12" s="1335"/>
      <c r="FV12" s="1335"/>
      <c r="FW12" s="1335" t="str">
        <f>MID(SUVAHAVUJ!AG5,7,1)</f>
        <v xml:space="preserve"> </v>
      </c>
      <c r="FX12" s="1335"/>
      <c r="FY12" s="1335"/>
      <c r="FZ12" s="1335"/>
      <c r="GA12" s="1335"/>
      <c r="GB12" s="1335"/>
      <c r="GC12" s="1335" t="str">
        <f>MID(SUVAHAVUJ!AG5,8,1)</f>
        <v xml:space="preserve"> </v>
      </c>
      <c r="GD12" s="1335"/>
      <c r="GE12" s="1335"/>
      <c r="GF12" s="1335"/>
      <c r="GG12" s="1335"/>
      <c r="GH12" s="1335" t="str">
        <f>MID(SUVAHAVUJ!AG5,9,1)</f>
        <v xml:space="preserve"> </v>
      </c>
      <c r="GI12" s="1335"/>
      <c r="GJ12" s="1335"/>
      <c r="GK12" s="1335"/>
      <c r="GL12" s="1335"/>
      <c r="GM12" s="1335"/>
      <c r="GN12" s="1335" t="str">
        <f>MID(SUVAHAVUJ!AG5,10,1)</f>
        <v xml:space="preserve"> </v>
      </c>
      <c r="GO12" s="1335"/>
      <c r="GP12" s="1335"/>
      <c r="GQ12" s="1335"/>
      <c r="GR12" s="1335"/>
      <c r="GS12" s="1293" t="str">
        <f>MID(SUVAHAVUJ!AG5,11,1)</f>
        <v>0</v>
      </c>
      <c r="GT12" s="1293"/>
      <c r="GU12" s="1293"/>
      <c r="GV12" s="1293"/>
      <c r="GW12" s="1341"/>
    </row>
    <row r="13" spans="1:205" ht="23.25" customHeight="1" x14ac:dyDescent="0.3">
      <c r="A13" s="1336">
        <v>4</v>
      </c>
      <c r="B13" s="1346" t="s">
        <v>2046</v>
      </c>
      <c r="C13" s="1346"/>
      <c r="D13" s="1346"/>
      <c r="E13" s="1346"/>
      <c r="F13" s="1346"/>
      <c r="G13" s="1346"/>
      <c r="H13" s="1346"/>
      <c r="I13" s="1346"/>
      <c r="J13" s="1346"/>
      <c r="K13" s="1346"/>
      <c r="L13" s="1338" t="str">
        <f>SUVAHAVUJ!$D6</f>
        <v>Aktivované náklady na vývoj (012) - /072, 091A/</v>
      </c>
      <c r="M13" s="1339"/>
      <c r="N13" s="1339"/>
      <c r="O13" s="1339"/>
      <c r="P13" s="1339"/>
      <c r="Q13" s="1339"/>
      <c r="R13" s="1339"/>
      <c r="S13" s="1339"/>
      <c r="T13" s="1339"/>
      <c r="U13" s="1339"/>
      <c r="V13" s="1339"/>
      <c r="W13" s="1339"/>
      <c r="X13" s="1339"/>
      <c r="Y13" s="1339"/>
      <c r="Z13" s="1339"/>
      <c r="AA13" s="1339"/>
      <c r="AB13" s="1339"/>
      <c r="AC13" s="1339"/>
      <c r="AD13" s="1339"/>
      <c r="AE13" s="1339"/>
      <c r="AF13" s="1339"/>
      <c r="AG13" s="1339"/>
      <c r="AH13" s="1339"/>
      <c r="AI13" s="1339"/>
      <c r="AJ13" s="1339"/>
      <c r="AK13" s="1339"/>
      <c r="AL13" s="1339"/>
      <c r="AM13" s="1339"/>
      <c r="AN13" s="1339"/>
      <c r="AO13" s="1339"/>
      <c r="AP13" s="1339"/>
      <c r="AQ13" s="1340" t="s">
        <v>1213</v>
      </c>
      <c r="AR13" s="1340"/>
      <c r="AS13" s="1340"/>
      <c r="AT13" s="1340"/>
      <c r="AU13" s="1340"/>
      <c r="AV13" s="1340"/>
      <c r="AW13" s="1340"/>
      <c r="AX13" s="1340"/>
      <c r="AY13" s="396"/>
      <c r="AZ13" s="397"/>
      <c r="BA13" s="1293" t="str">
        <f>MID(SUVAHAVUJ!AD6,1,1)</f>
        <v xml:space="preserve"> </v>
      </c>
      <c r="BB13" s="1293"/>
      <c r="BC13" s="1293"/>
      <c r="BD13" s="1293"/>
      <c r="BE13" s="1293"/>
      <c r="BF13" s="1293"/>
      <c r="BG13" s="1293" t="str">
        <f>MID(SUVAHAVUJ!AD6,2,1)</f>
        <v xml:space="preserve"> </v>
      </c>
      <c r="BH13" s="1293"/>
      <c r="BI13" s="1293"/>
      <c r="BJ13" s="1293"/>
      <c r="BK13" s="1293"/>
      <c r="BL13" s="1293" t="str">
        <f>MID(SUVAHAVUJ!AD6,3,1)</f>
        <v xml:space="preserve"> </v>
      </c>
      <c r="BM13" s="1293"/>
      <c r="BN13" s="1293"/>
      <c r="BO13" s="1293"/>
      <c r="BP13" s="1293"/>
      <c r="BQ13" s="1293"/>
      <c r="BR13" s="1293" t="str">
        <f>MID(SUVAHAVUJ!AD6,4,1)</f>
        <v xml:space="preserve"> </v>
      </c>
      <c r="BS13" s="1293"/>
      <c r="BT13" s="1293"/>
      <c r="BU13" s="1293"/>
      <c r="BV13" s="1293"/>
      <c r="BW13" s="1293" t="str">
        <f>MID(SUVAHAVUJ!AD6,5,1)</f>
        <v xml:space="preserve"> </v>
      </c>
      <c r="BX13" s="1293"/>
      <c r="BY13" s="1293"/>
      <c r="BZ13" s="1293"/>
      <c r="CA13" s="1293"/>
      <c r="CB13" s="1293"/>
      <c r="CC13" s="1293" t="str">
        <f>MID(SUVAHAVUJ!AD6,6,1)</f>
        <v xml:space="preserve"> </v>
      </c>
      <c r="CD13" s="1293"/>
      <c r="CE13" s="1293"/>
      <c r="CF13" s="1293"/>
      <c r="CG13" s="1293"/>
      <c r="CH13" s="1293" t="str">
        <f>MID(SUVAHAVUJ!AD6,7,1)</f>
        <v xml:space="preserve"> </v>
      </c>
      <c r="CI13" s="1293"/>
      <c r="CJ13" s="1293"/>
      <c r="CK13" s="1293"/>
      <c r="CL13" s="1293"/>
      <c r="CM13" s="1293"/>
      <c r="CN13" s="1293" t="str">
        <f>MID(SUVAHAVUJ!AD6,8,1)</f>
        <v xml:space="preserve"> </v>
      </c>
      <c r="CO13" s="1293"/>
      <c r="CP13" s="1293"/>
      <c r="CQ13" s="1293"/>
      <c r="CR13" s="1293"/>
      <c r="CS13" s="1293" t="str">
        <f>MID(SUVAHAVUJ!AD6,9,1)</f>
        <v xml:space="preserve"> </v>
      </c>
      <c r="CT13" s="1293"/>
      <c r="CU13" s="1293"/>
      <c r="CV13" s="1293"/>
      <c r="CW13" s="1293"/>
      <c r="CX13" s="1293"/>
      <c r="CY13" s="1293" t="str">
        <f>MID(SUVAHAVUJ!AD6,10,1)</f>
        <v xml:space="preserve"> </v>
      </c>
      <c r="CZ13" s="1293"/>
      <c r="DA13" s="1293"/>
      <c r="DB13" s="1293"/>
      <c r="DC13" s="1293"/>
      <c r="DD13" s="1293" t="str">
        <f>MID(SUVAHAVUJ!AD6,11,1)</f>
        <v>0</v>
      </c>
      <c r="DE13" s="1293"/>
      <c r="DF13" s="1293"/>
      <c r="DG13" s="1293"/>
      <c r="DH13" s="1293"/>
      <c r="DI13" s="1341"/>
      <c r="DJ13" s="396"/>
      <c r="DK13" s="397"/>
      <c r="DL13" s="1335" t="str">
        <f>MID(SUVAHAVUJ!AF6,1,1)</f>
        <v xml:space="preserve"> </v>
      </c>
      <c r="DM13" s="1335"/>
      <c r="DN13" s="1335"/>
      <c r="DO13" s="1335"/>
      <c r="DP13" s="1335"/>
      <c r="DQ13" s="1335"/>
      <c r="DR13" s="1335" t="str">
        <f>MID(SUVAHAVUJ!AF6,2,1)</f>
        <v xml:space="preserve"> </v>
      </c>
      <c r="DS13" s="1335"/>
      <c r="DT13" s="1335"/>
      <c r="DU13" s="1335"/>
      <c r="DV13" s="1335"/>
      <c r="DW13" s="1335" t="str">
        <f>MID(SUVAHAVUJ!AF6,3,1)</f>
        <v xml:space="preserve"> </v>
      </c>
      <c r="DX13" s="1335"/>
      <c r="DY13" s="1335"/>
      <c r="DZ13" s="1335"/>
      <c r="EA13" s="1335"/>
      <c r="EB13" s="1335"/>
      <c r="EC13" s="1335" t="str">
        <f>MID(SUVAHAVUJ!AF6,4,1)</f>
        <v xml:space="preserve"> </v>
      </c>
      <c r="ED13" s="1335"/>
      <c r="EE13" s="1335"/>
      <c r="EF13" s="1335"/>
      <c r="EG13" s="1335"/>
      <c r="EH13" s="1335" t="str">
        <f>MID(SUVAHAVUJ!AF6,5,1)</f>
        <v xml:space="preserve"> </v>
      </c>
      <c r="EI13" s="1335"/>
      <c r="EJ13" s="1335"/>
      <c r="EK13" s="1335"/>
      <c r="EL13" s="1335"/>
      <c r="EM13" s="1335"/>
      <c r="EN13" s="1335" t="str">
        <f>MID(SUVAHAVUJ!AF6,6,1)</f>
        <v xml:space="preserve"> </v>
      </c>
      <c r="EO13" s="1335"/>
      <c r="EP13" s="1335"/>
      <c r="EQ13" s="1335"/>
      <c r="ER13" s="1335"/>
      <c r="ES13" s="1335" t="str">
        <f>MID(SUVAHAVUJ!AF6,7,1)</f>
        <v xml:space="preserve"> </v>
      </c>
      <c r="ET13" s="1335"/>
      <c r="EU13" s="1335"/>
      <c r="EV13" s="1335"/>
      <c r="EW13" s="1335"/>
      <c r="EX13" s="1335"/>
      <c r="EY13" s="1335" t="str">
        <f>MID(SUVAHAVUJ!AF6,8,1)</f>
        <v xml:space="preserve"> </v>
      </c>
      <c r="EZ13" s="1335"/>
      <c r="FA13" s="1335"/>
      <c r="FB13" s="1335"/>
      <c r="FC13" s="1335"/>
      <c r="FD13" s="1335" t="str">
        <f>MID(SUVAHAVUJ!AF6,9,1)</f>
        <v xml:space="preserve"> </v>
      </c>
      <c r="FE13" s="1335"/>
      <c r="FF13" s="1335"/>
      <c r="FG13" s="1335"/>
      <c r="FH13" s="1335"/>
      <c r="FI13" s="1335"/>
      <c r="FJ13" s="1335" t="str">
        <f>MID(SUVAHAVUJ!AF6,10,1)</f>
        <v xml:space="preserve"> </v>
      </c>
      <c r="FK13" s="1335"/>
      <c r="FL13" s="1335"/>
      <c r="FM13" s="1335"/>
      <c r="FN13" s="1335"/>
      <c r="FO13" s="1293" t="str">
        <f>MID(SUVAHAVUJ!AF6,11,1)</f>
        <v>0</v>
      </c>
      <c r="FP13" s="1293"/>
      <c r="FQ13" s="1293"/>
      <c r="FR13" s="1293"/>
      <c r="FS13" s="1341"/>
      <c r="FT13" s="1342"/>
      <c r="FU13" s="1342"/>
      <c r="FV13" s="1342"/>
      <c r="FW13" s="1342"/>
      <c r="FX13" s="1342"/>
      <c r="FY13" s="1342"/>
      <c r="FZ13" s="1342"/>
      <c r="GA13" s="1342"/>
      <c r="GB13" s="1342"/>
      <c r="GC13" s="1342"/>
      <c r="GD13" s="1342"/>
      <c r="GE13" s="1342"/>
      <c r="GF13" s="1342"/>
      <c r="GG13" s="1342"/>
      <c r="GH13" s="1342"/>
      <c r="GI13" s="1342"/>
      <c r="GJ13" s="1342"/>
      <c r="GK13" s="1342"/>
      <c r="GL13" s="1342"/>
      <c r="GM13" s="1342"/>
      <c r="GN13" s="1342"/>
      <c r="GO13" s="1342"/>
      <c r="GP13" s="1342"/>
      <c r="GQ13" s="1342"/>
      <c r="GR13" s="1342"/>
      <c r="GS13" s="1342"/>
      <c r="GT13" s="1342"/>
      <c r="GU13" s="1342"/>
      <c r="GV13" s="1342"/>
      <c r="GW13" s="1342"/>
    </row>
    <row r="14" spans="1:205" ht="23.25" customHeight="1" x14ac:dyDescent="0.3">
      <c r="A14" s="1336"/>
      <c r="B14" s="1346"/>
      <c r="C14" s="1346"/>
      <c r="D14" s="1346"/>
      <c r="E14" s="1346"/>
      <c r="F14" s="1346"/>
      <c r="G14" s="1346"/>
      <c r="H14" s="1346"/>
      <c r="I14" s="1346"/>
      <c r="J14" s="1346"/>
      <c r="K14" s="1346"/>
      <c r="L14" s="1339"/>
      <c r="M14" s="1339"/>
      <c r="N14" s="1339"/>
      <c r="O14" s="1339"/>
      <c r="P14" s="1339"/>
      <c r="Q14" s="1339"/>
      <c r="R14" s="1339"/>
      <c r="S14" s="1339"/>
      <c r="T14" s="1339"/>
      <c r="U14" s="1339"/>
      <c r="V14" s="1339"/>
      <c r="W14" s="1339"/>
      <c r="X14" s="1339"/>
      <c r="Y14" s="1339"/>
      <c r="Z14" s="1339"/>
      <c r="AA14" s="1339"/>
      <c r="AB14" s="1339"/>
      <c r="AC14" s="1339"/>
      <c r="AD14" s="1339"/>
      <c r="AE14" s="1339"/>
      <c r="AF14" s="1339"/>
      <c r="AG14" s="1339"/>
      <c r="AH14" s="1339"/>
      <c r="AI14" s="1339"/>
      <c r="AJ14" s="1339"/>
      <c r="AK14" s="1339"/>
      <c r="AL14" s="1339"/>
      <c r="AM14" s="1339"/>
      <c r="AN14" s="1339"/>
      <c r="AO14" s="1339"/>
      <c r="AP14" s="1339"/>
      <c r="AQ14" s="1340"/>
      <c r="AR14" s="1340"/>
      <c r="AS14" s="1340"/>
      <c r="AT14" s="1340"/>
      <c r="AU14" s="1340"/>
      <c r="AV14" s="1340"/>
      <c r="AW14" s="1340"/>
      <c r="AX14" s="1340"/>
      <c r="AY14" s="396"/>
      <c r="AZ14" s="397"/>
      <c r="BA14" s="1335" t="str">
        <f>MID(SUVAHAVUJ!AE6,1,1)</f>
        <v xml:space="preserve"> </v>
      </c>
      <c r="BB14" s="1335"/>
      <c r="BC14" s="1335"/>
      <c r="BD14" s="1335"/>
      <c r="BE14" s="1335"/>
      <c r="BF14" s="1335"/>
      <c r="BG14" s="1335" t="str">
        <f>MID(SUVAHAVUJ!AE6,2,1)</f>
        <v xml:space="preserve"> </v>
      </c>
      <c r="BH14" s="1335"/>
      <c r="BI14" s="1335"/>
      <c r="BJ14" s="1335"/>
      <c r="BK14" s="1335"/>
      <c r="BL14" s="1335" t="str">
        <f>MID(SUVAHAVUJ!AE6,3,1)</f>
        <v xml:space="preserve"> </v>
      </c>
      <c r="BM14" s="1335"/>
      <c r="BN14" s="1335"/>
      <c r="BO14" s="1335"/>
      <c r="BP14" s="1335"/>
      <c r="BQ14" s="1335"/>
      <c r="BR14" s="1335" t="str">
        <f>MID(SUVAHAVUJ!AE6,4,1)</f>
        <v xml:space="preserve"> </v>
      </c>
      <c r="BS14" s="1335"/>
      <c r="BT14" s="1335"/>
      <c r="BU14" s="1335"/>
      <c r="BV14" s="1335"/>
      <c r="BW14" s="1335" t="str">
        <f>MID(SUVAHAVUJ!AE6,5,1)</f>
        <v xml:space="preserve"> </v>
      </c>
      <c r="BX14" s="1335"/>
      <c r="BY14" s="1335"/>
      <c r="BZ14" s="1335"/>
      <c r="CA14" s="1335"/>
      <c r="CB14" s="1335"/>
      <c r="CC14" s="1335" t="str">
        <f>MID(SUVAHAVUJ!AE6,6,1)</f>
        <v xml:space="preserve"> </v>
      </c>
      <c r="CD14" s="1335"/>
      <c r="CE14" s="1335"/>
      <c r="CF14" s="1335"/>
      <c r="CG14" s="1335"/>
      <c r="CH14" s="1335" t="str">
        <f>MID(SUVAHAVUJ!AE6,7,1)</f>
        <v xml:space="preserve"> </v>
      </c>
      <c r="CI14" s="1335"/>
      <c r="CJ14" s="1335"/>
      <c r="CK14" s="1335"/>
      <c r="CL14" s="1335"/>
      <c r="CM14" s="1335"/>
      <c r="CN14" s="1335" t="str">
        <f>MID(SUVAHAVUJ!AE6,8,1)</f>
        <v xml:space="preserve"> </v>
      </c>
      <c r="CO14" s="1335"/>
      <c r="CP14" s="1335"/>
      <c r="CQ14" s="1335"/>
      <c r="CR14" s="1335"/>
      <c r="CS14" s="1335" t="str">
        <f>MID(SUVAHAVUJ!AE6,9,1)</f>
        <v xml:space="preserve"> </v>
      </c>
      <c r="CT14" s="1335"/>
      <c r="CU14" s="1335"/>
      <c r="CV14" s="1335"/>
      <c r="CW14" s="1335"/>
      <c r="CX14" s="1335"/>
      <c r="CY14" s="1335" t="str">
        <f>MID(SUVAHAVUJ!AE6,10,1)</f>
        <v xml:space="preserve"> </v>
      </c>
      <c r="CZ14" s="1335"/>
      <c r="DA14" s="1335"/>
      <c r="DB14" s="1335"/>
      <c r="DC14" s="1335"/>
      <c r="DD14" s="1335" t="str">
        <f>MID(SUVAHAVUJ!AE6,11,1)</f>
        <v>0</v>
      </c>
      <c r="DE14" s="1335"/>
      <c r="DF14" s="1335"/>
      <c r="DG14" s="1335"/>
      <c r="DH14" s="1335"/>
      <c r="DI14" s="1343"/>
      <c r="DJ14" s="1345"/>
      <c r="DK14" s="1345"/>
      <c r="DL14" s="1345"/>
      <c r="DM14" s="1345"/>
      <c r="DN14" s="1345"/>
      <c r="DO14" s="1345"/>
      <c r="DP14" s="1345"/>
      <c r="DQ14" s="1345"/>
      <c r="DR14" s="1345"/>
      <c r="DS14" s="1345"/>
      <c r="DT14" s="1345"/>
      <c r="DU14" s="1345"/>
      <c r="DV14" s="1345"/>
      <c r="DW14" s="1345"/>
      <c r="DX14" s="1345"/>
      <c r="DY14" s="1345"/>
      <c r="DZ14" s="1345"/>
      <c r="EA14" s="1345"/>
      <c r="EB14" s="1345"/>
      <c r="EC14" s="1345"/>
      <c r="ED14" s="1345"/>
      <c r="EE14" s="1345"/>
      <c r="EF14" s="1345"/>
      <c r="EG14" s="1345"/>
      <c r="EH14" s="1345"/>
      <c r="EI14" s="1345"/>
      <c r="EJ14" s="1345"/>
      <c r="EK14" s="1345"/>
      <c r="EL14" s="1345"/>
      <c r="EM14" s="1345"/>
      <c r="EN14" s="396"/>
      <c r="EO14" s="397"/>
      <c r="EP14" s="1335" t="str">
        <f>MID(SUVAHAVUJ!AG6,1,1)</f>
        <v xml:space="preserve"> </v>
      </c>
      <c r="EQ14" s="1335"/>
      <c r="ER14" s="1335"/>
      <c r="ES14" s="1335"/>
      <c r="ET14" s="1335"/>
      <c r="EU14" s="1335"/>
      <c r="EV14" s="1335" t="str">
        <f>MID(SUVAHAVUJ!AG6,2,1)</f>
        <v xml:space="preserve"> </v>
      </c>
      <c r="EW14" s="1335"/>
      <c r="EX14" s="1335"/>
      <c r="EY14" s="1335"/>
      <c r="EZ14" s="1335"/>
      <c r="FA14" s="1335" t="str">
        <f>MID(SUVAHAVUJ!AG6,3,1)</f>
        <v xml:space="preserve"> </v>
      </c>
      <c r="FB14" s="1335"/>
      <c r="FC14" s="1335"/>
      <c r="FD14" s="1335"/>
      <c r="FE14" s="1335"/>
      <c r="FF14" s="1335"/>
      <c r="FG14" s="1335" t="str">
        <f>MID(SUVAHAVUJ!AG6,4,1)</f>
        <v xml:space="preserve"> </v>
      </c>
      <c r="FH14" s="1335"/>
      <c r="FI14" s="1335"/>
      <c r="FJ14" s="1335"/>
      <c r="FK14" s="1335"/>
      <c r="FL14" s="1335" t="str">
        <f>MID(SUVAHAVUJ!AG6,5,1)</f>
        <v xml:space="preserve"> </v>
      </c>
      <c r="FM14" s="1335"/>
      <c r="FN14" s="1335"/>
      <c r="FO14" s="1335"/>
      <c r="FP14" s="1335"/>
      <c r="FQ14" s="1335"/>
      <c r="FR14" s="1335" t="str">
        <f>MID(SUVAHAVUJ!AG6,6,1)</f>
        <v xml:space="preserve"> </v>
      </c>
      <c r="FS14" s="1335"/>
      <c r="FT14" s="1335"/>
      <c r="FU14" s="1335"/>
      <c r="FV14" s="1335"/>
      <c r="FW14" s="1335" t="str">
        <f>MID(SUVAHAVUJ!AG6,7,1)</f>
        <v xml:space="preserve"> </v>
      </c>
      <c r="FX14" s="1335"/>
      <c r="FY14" s="1335"/>
      <c r="FZ14" s="1335"/>
      <c r="GA14" s="1335"/>
      <c r="GB14" s="1335"/>
      <c r="GC14" s="1335" t="str">
        <f>MID(SUVAHAVUJ!AG6,8,1)</f>
        <v xml:space="preserve"> </v>
      </c>
      <c r="GD14" s="1335"/>
      <c r="GE14" s="1335"/>
      <c r="GF14" s="1335"/>
      <c r="GG14" s="1335"/>
      <c r="GH14" s="1335" t="str">
        <f>MID(SUVAHAVUJ!AG6,9,1)</f>
        <v xml:space="preserve"> </v>
      </c>
      <c r="GI14" s="1335"/>
      <c r="GJ14" s="1335"/>
      <c r="GK14" s="1335"/>
      <c r="GL14" s="1335"/>
      <c r="GM14" s="1335"/>
      <c r="GN14" s="1335" t="str">
        <f>MID(SUVAHAVUJ!AG6,10,1)</f>
        <v xml:space="preserve"> </v>
      </c>
      <c r="GO14" s="1335"/>
      <c r="GP14" s="1335"/>
      <c r="GQ14" s="1335"/>
      <c r="GR14" s="1335"/>
      <c r="GS14" s="1293" t="str">
        <f>MID(SUVAHAVUJ!AG6,11,1)</f>
        <v>0</v>
      </c>
      <c r="GT14" s="1293"/>
      <c r="GU14" s="1293"/>
      <c r="GV14" s="1293"/>
      <c r="GW14" s="1341"/>
    </row>
    <row r="15" spans="1:205" ht="24" customHeight="1" x14ac:dyDescent="0.3">
      <c r="A15" s="1336">
        <v>5</v>
      </c>
      <c r="B15" s="1347" t="s">
        <v>2047</v>
      </c>
      <c r="C15" s="1347"/>
      <c r="D15" s="1347"/>
      <c r="E15" s="1347"/>
      <c r="F15" s="1347"/>
      <c r="G15" s="1347"/>
      <c r="H15" s="1347"/>
      <c r="I15" s="1347"/>
      <c r="J15" s="1347"/>
      <c r="K15" s="1347"/>
      <c r="L15" s="1338" t="str">
        <f>SUVAHAVUJ!$D7</f>
        <v>Softvér (013)-/073, 091A/</v>
      </c>
      <c r="M15" s="1339"/>
      <c r="N15" s="1339"/>
      <c r="O15" s="1339"/>
      <c r="P15" s="1339"/>
      <c r="Q15" s="1339"/>
      <c r="R15" s="1339"/>
      <c r="S15" s="1339"/>
      <c r="T15" s="1339"/>
      <c r="U15" s="1339"/>
      <c r="V15" s="1339"/>
      <c r="W15" s="1339"/>
      <c r="X15" s="1339"/>
      <c r="Y15" s="1339"/>
      <c r="Z15" s="1339"/>
      <c r="AA15" s="1339"/>
      <c r="AB15" s="1339"/>
      <c r="AC15" s="1339"/>
      <c r="AD15" s="1339"/>
      <c r="AE15" s="1339"/>
      <c r="AF15" s="1339"/>
      <c r="AG15" s="1339"/>
      <c r="AH15" s="1339"/>
      <c r="AI15" s="1339"/>
      <c r="AJ15" s="1339"/>
      <c r="AK15" s="1339"/>
      <c r="AL15" s="1339"/>
      <c r="AM15" s="1339"/>
      <c r="AN15" s="1339"/>
      <c r="AO15" s="1339"/>
      <c r="AP15" s="1339"/>
      <c r="AQ15" s="1340" t="s">
        <v>1214</v>
      </c>
      <c r="AR15" s="1340"/>
      <c r="AS15" s="1340"/>
      <c r="AT15" s="1340"/>
      <c r="AU15" s="1340"/>
      <c r="AV15" s="1340"/>
      <c r="AW15" s="1340"/>
      <c r="AX15" s="1340"/>
      <c r="AY15" s="396"/>
      <c r="AZ15" s="397"/>
      <c r="BA15" s="1293" t="str">
        <f>MID(SUVAHAVUJ!AD7,1,1)</f>
        <v xml:space="preserve"> </v>
      </c>
      <c r="BB15" s="1293"/>
      <c r="BC15" s="1293"/>
      <c r="BD15" s="1293"/>
      <c r="BE15" s="1293"/>
      <c r="BF15" s="1293"/>
      <c r="BG15" s="1293" t="str">
        <f>MID(SUVAHAVUJ!AD7,2,1)</f>
        <v xml:space="preserve"> </v>
      </c>
      <c r="BH15" s="1293"/>
      <c r="BI15" s="1293"/>
      <c r="BJ15" s="1293"/>
      <c r="BK15" s="1293"/>
      <c r="BL15" s="1293" t="str">
        <f>MID(SUVAHAVUJ!AD7,3,1)</f>
        <v xml:space="preserve"> </v>
      </c>
      <c r="BM15" s="1293"/>
      <c r="BN15" s="1293"/>
      <c r="BO15" s="1293"/>
      <c r="BP15" s="1293"/>
      <c r="BQ15" s="1293"/>
      <c r="BR15" s="1293" t="str">
        <f>MID(SUVAHAVUJ!AD7,4,1)</f>
        <v xml:space="preserve"> </v>
      </c>
      <c r="BS15" s="1293"/>
      <c r="BT15" s="1293"/>
      <c r="BU15" s="1293"/>
      <c r="BV15" s="1293"/>
      <c r="BW15" s="1293" t="str">
        <f>MID(SUVAHAVUJ!AD7,5,1)</f>
        <v xml:space="preserve"> </v>
      </c>
      <c r="BX15" s="1293"/>
      <c r="BY15" s="1293"/>
      <c r="BZ15" s="1293"/>
      <c r="CA15" s="1293"/>
      <c r="CB15" s="1293"/>
      <c r="CC15" s="1293" t="str">
        <f>MID(SUVAHAVUJ!AD7,6,1)</f>
        <v xml:space="preserve"> </v>
      </c>
      <c r="CD15" s="1293"/>
      <c r="CE15" s="1293"/>
      <c r="CF15" s="1293"/>
      <c r="CG15" s="1293"/>
      <c r="CH15" s="1293" t="str">
        <f>MID(SUVAHAVUJ!AD7,7,1)</f>
        <v xml:space="preserve"> </v>
      </c>
      <c r="CI15" s="1293"/>
      <c r="CJ15" s="1293"/>
      <c r="CK15" s="1293"/>
      <c r="CL15" s="1293"/>
      <c r="CM15" s="1293"/>
      <c r="CN15" s="1293" t="str">
        <f>MID(SUVAHAVUJ!AD7,8,1)</f>
        <v xml:space="preserve"> </v>
      </c>
      <c r="CO15" s="1293"/>
      <c r="CP15" s="1293"/>
      <c r="CQ15" s="1293"/>
      <c r="CR15" s="1293"/>
      <c r="CS15" s="1293" t="str">
        <f>MID(SUVAHAVUJ!AD7,9,1)</f>
        <v xml:space="preserve"> </v>
      </c>
      <c r="CT15" s="1293"/>
      <c r="CU15" s="1293"/>
      <c r="CV15" s="1293"/>
      <c r="CW15" s="1293"/>
      <c r="CX15" s="1293"/>
      <c r="CY15" s="1293" t="str">
        <f>MID(SUVAHAVUJ!AD7,10,1)</f>
        <v xml:space="preserve"> </v>
      </c>
      <c r="CZ15" s="1293"/>
      <c r="DA15" s="1293"/>
      <c r="DB15" s="1293"/>
      <c r="DC15" s="1293"/>
      <c r="DD15" s="1293" t="str">
        <f>MID(SUVAHAVUJ!AD7,11,1)</f>
        <v>0</v>
      </c>
      <c r="DE15" s="1293"/>
      <c r="DF15" s="1293"/>
      <c r="DG15" s="1293"/>
      <c r="DH15" s="1293"/>
      <c r="DI15" s="1341"/>
      <c r="DJ15" s="396"/>
      <c r="DK15" s="397"/>
      <c r="DL15" s="1335" t="str">
        <f>MID(SUVAHAVUJ!AF7,1,1)</f>
        <v xml:space="preserve"> </v>
      </c>
      <c r="DM15" s="1335"/>
      <c r="DN15" s="1335"/>
      <c r="DO15" s="1335"/>
      <c r="DP15" s="1335"/>
      <c r="DQ15" s="1335"/>
      <c r="DR15" s="1335" t="str">
        <f>MID(SUVAHAVUJ!AF7,2,1)</f>
        <v xml:space="preserve"> </v>
      </c>
      <c r="DS15" s="1335"/>
      <c r="DT15" s="1335"/>
      <c r="DU15" s="1335"/>
      <c r="DV15" s="1335"/>
      <c r="DW15" s="1335" t="str">
        <f>MID(SUVAHAVUJ!AF7,3,1)</f>
        <v xml:space="preserve"> </v>
      </c>
      <c r="DX15" s="1335"/>
      <c r="DY15" s="1335"/>
      <c r="DZ15" s="1335"/>
      <c r="EA15" s="1335"/>
      <c r="EB15" s="1335"/>
      <c r="EC15" s="1335" t="str">
        <f>MID(SUVAHAVUJ!AF7,4,1)</f>
        <v xml:space="preserve"> </v>
      </c>
      <c r="ED15" s="1335"/>
      <c r="EE15" s="1335"/>
      <c r="EF15" s="1335"/>
      <c r="EG15" s="1335"/>
      <c r="EH15" s="1335" t="str">
        <f>MID(SUVAHAVUJ!AF7,5,1)</f>
        <v xml:space="preserve"> </v>
      </c>
      <c r="EI15" s="1335"/>
      <c r="EJ15" s="1335"/>
      <c r="EK15" s="1335"/>
      <c r="EL15" s="1335"/>
      <c r="EM15" s="1335"/>
      <c r="EN15" s="1335" t="str">
        <f>MID(SUVAHAVUJ!AF7,6,1)</f>
        <v xml:space="preserve"> </v>
      </c>
      <c r="EO15" s="1335"/>
      <c r="EP15" s="1335"/>
      <c r="EQ15" s="1335"/>
      <c r="ER15" s="1335"/>
      <c r="ES15" s="1335" t="str">
        <f>MID(SUVAHAVUJ!AF7,7,1)</f>
        <v xml:space="preserve"> </v>
      </c>
      <c r="ET15" s="1335"/>
      <c r="EU15" s="1335"/>
      <c r="EV15" s="1335"/>
      <c r="EW15" s="1335"/>
      <c r="EX15" s="1335"/>
      <c r="EY15" s="1335" t="str">
        <f>MID(SUVAHAVUJ!AF7,8,1)</f>
        <v xml:space="preserve"> </v>
      </c>
      <c r="EZ15" s="1335"/>
      <c r="FA15" s="1335"/>
      <c r="FB15" s="1335"/>
      <c r="FC15" s="1335"/>
      <c r="FD15" s="1335" t="str">
        <f>MID(SUVAHAVUJ!AF7,9,1)</f>
        <v xml:space="preserve"> </v>
      </c>
      <c r="FE15" s="1335"/>
      <c r="FF15" s="1335"/>
      <c r="FG15" s="1335"/>
      <c r="FH15" s="1335"/>
      <c r="FI15" s="1335"/>
      <c r="FJ15" s="1335" t="str">
        <f>MID(SUVAHAVUJ!AF7,10,1)</f>
        <v xml:space="preserve"> </v>
      </c>
      <c r="FK15" s="1335"/>
      <c r="FL15" s="1335"/>
      <c r="FM15" s="1335"/>
      <c r="FN15" s="1335"/>
      <c r="FO15" s="1293" t="str">
        <f>MID(SUVAHAVUJ!AF7,11,1)</f>
        <v>0</v>
      </c>
      <c r="FP15" s="1293"/>
      <c r="FQ15" s="1293"/>
      <c r="FR15" s="1293"/>
      <c r="FS15" s="1341"/>
      <c r="FT15" s="1342"/>
      <c r="FU15" s="1342"/>
      <c r="FV15" s="1342"/>
      <c r="FW15" s="1342"/>
      <c r="FX15" s="1342"/>
      <c r="FY15" s="1342"/>
      <c r="FZ15" s="1342"/>
      <c r="GA15" s="1342"/>
      <c r="GB15" s="1342"/>
      <c r="GC15" s="1342"/>
      <c r="GD15" s="1342"/>
      <c r="GE15" s="1342"/>
      <c r="GF15" s="1342"/>
      <c r="GG15" s="1342"/>
      <c r="GH15" s="1342"/>
      <c r="GI15" s="1342"/>
      <c r="GJ15" s="1342"/>
      <c r="GK15" s="1342"/>
      <c r="GL15" s="1342"/>
      <c r="GM15" s="1342"/>
      <c r="GN15" s="1342"/>
      <c r="GO15" s="1342"/>
      <c r="GP15" s="1342"/>
      <c r="GQ15" s="1342"/>
      <c r="GR15" s="1342"/>
      <c r="GS15" s="1342"/>
      <c r="GT15" s="1342"/>
      <c r="GU15" s="1342"/>
      <c r="GV15" s="1342"/>
      <c r="GW15" s="1342"/>
    </row>
    <row r="16" spans="1:205" ht="24.75" customHeight="1" x14ac:dyDescent="0.3">
      <c r="A16" s="1336"/>
      <c r="B16" s="1347"/>
      <c r="C16" s="1347"/>
      <c r="D16" s="1347"/>
      <c r="E16" s="1347"/>
      <c r="F16" s="1347"/>
      <c r="G16" s="1347"/>
      <c r="H16" s="1347"/>
      <c r="I16" s="1347"/>
      <c r="J16" s="1347"/>
      <c r="K16" s="1347"/>
      <c r="L16" s="1339"/>
      <c r="M16" s="1339"/>
      <c r="N16" s="1339"/>
      <c r="O16" s="1339"/>
      <c r="P16" s="1339"/>
      <c r="Q16" s="1339"/>
      <c r="R16" s="1339"/>
      <c r="S16" s="1339"/>
      <c r="T16" s="1339"/>
      <c r="U16" s="1339"/>
      <c r="V16" s="1339"/>
      <c r="W16" s="1339"/>
      <c r="X16" s="1339"/>
      <c r="Y16" s="1339"/>
      <c r="Z16" s="1339"/>
      <c r="AA16" s="1339"/>
      <c r="AB16" s="1339"/>
      <c r="AC16" s="1339"/>
      <c r="AD16" s="1339"/>
      <c r="AE16" s="1339"/>
      <c r="AF16" s="1339"/>
      <c r="AG16" s="1339"/>
      <c r="AH16" s="1339"/>
      <c r="AI16" s="1339"/>
      <c r="AJ16" s="1339"/>
      <c r="AK16" s="1339"/>
      <c r="AL16" s="1339"/>
      <c r="AM16" s="1339"/>
      <c r="AN16" s="1339"/>
      <c r="AO16" s="1339"/>
      <c r="AP16" s="1339"/>
      <c r="AQ16" s="1340"/>
      <c r="AR16" s="1340"/>
      <c r="AS16" s="1340"/>
      <c r="AT16" s="1340"/>
      <c r="AU16" s="1340"/>
      <c r="AV16" s="1340"/>
      <c r="AW16" s="1340"/>
      <c r="AX16" s="1340"/>
      <c r="AY16" s="396"/>
      <c r="AZ16" s="397"/>
      <c r="BA16" s="1335" t="str">
        <f>MID(SUVAHAVUJ!AE7,1,1)</f>
        <v xml:space="preserve"> </v>
      </c>
      <c r="BB16" s="1335"/>
      <c r="BC16" s="1335"/>
      <c r="BD16" s="1335"/>
      <c r="BE16" s="1335"/>
      <c r="BF16" s="1335"/>
      <c r="BG16" s="1335" t="str">
        <f>MID(SUVAHAVUJ!AE7,2,1)</f>
        <v xml:space="preserve"> </v>
      </c>
      <c r="BH16" s="1335"/>
      <c r="BI16" s="1335"/>
      <c r="BJ16" s="1335"/>
      <c r="BK16" s="1335"/>
      <c r="BL16" s="1335" t="str">
        <f>MID(SUVAHAVUJ!AE7,3,1)</f>
        <v xml:space="preserve"> </v>
      </c>
      <c r="BM16" s="1335"/>
      <c r="BN16" s="1335"/>
      <c r="BO16" s="1335"/>
      <c r="BP16" s="1335"/>
      <c r="BQ16" s="1335"/>
      <c r="BR16" s="1335" t="str">
        <f>MID(SUVAHAVUJ!AE7,4,1)</f>
        <v xml:space="preserve"> </v>
      </c>
      <c r="BS16" s="1335"/>
      <c r="BT16" s="1335"/>
      <c r="BU16" s="1335"/>
      <c r="BV16" s="1335"/>
      <c r="BW16" s="1335" t="str">
        <f>MID(SUVAHAVUJ!AE7,5,1)</f>
        <v xml:space="preserve"> </v>
      </c>
      <c r="BX16" s="1335"/>
      <c r="BY16" s="1335"/>
      <c r="BZ16" s="1335"/>
      <c r="CA16" s="1335"/>
      <c r="CB16" s="1335"/>
      <c r="CC16" s="1335" t="str">
        <f>MID(SUVAHAVUJ!AE7,6,1)</f>
        <v xml:space="preserve"> </v>
      </c>
      <c r="CD16" s="1335"/>
      <c r="CE16" s="1335"/>
      <c r="CF16" s="1335"/>
      <c r="CG16" s="1335"/>
      <c r="CH16" s="1335" t="str">
        <f>MID(SUVAHAVUJ!AE7,7,1)</f>
        <v xml:space="preserve"> </v>
      </c>
      <c r="CI16" s="1335"/>
      <c r="CJ16" s="1335"/>
      <c r="CK16" s="1335"/>
      <c r="CL16" s="1335"/>
      <c r="CM16" s="1335"/>
      <c r="CN16" s="1335" t="str">
        <f>MID(SUVAHAVUJ!AE7,8,1)</f>
        <v xml:space="preserve"> </v>
      </c>
      <c r="CO16" s="1335"/>
      <c r="CP16" s="1335"/>
      <c r="CQ16" s="1335"/>
      <c r="CR16" s="1335"/>
      <c r="CS16" s="1335" t="str">
        <f>MID(SUVAHAVUJ!AE7,9,1)</f>
        <v xml:space="preserve"> </v>
      </c>
      <c r="CT16" s="1335"/>
      <c r="CU16" s="1335"/>
      <c r="CV16" s="1335"/>
      <c r="CW16" s="1335"/>
      <c r="CX16" s="1335"/>
      <c r="CY16" s="1335" t="str">
        <f>MID(SUVAHAVUJ!AE7,10,1)</f>
        <v xml:space="preserve"> </v>
      </c>
      <c r="CZ16" s="1335"/>
      <c r="DA16" s="1335"/>
      <c r="DB16" s="1335"/>
      <c r="DC16" s="1335"/>
      <c r="DD16" s="1335" t="str">
        <f>MID(SUVAHAVUJ!AE7,11,1)</f>
        <v>0</v>
      </c>
      <c r="DE16" s="1335"/>
      <c r="DF16" s="1335"/>
      <c r="DG16" s="1335"/>
      <c r="DH16" s="1335"/>
      <c r="DI16" s="1343"/>
      <c r="DJ16" s="1345"/>
      <c r="DK16" s="1345"/>
      <c r="DL16" s="1345"/>
      <c r="DM16" s="1345"/>
      <c r="DN16" s="1345"/>
      <c r="DO16" s="1345"/>
      <c r="DP16" s="1345"/>
      <c r="DQ16" s="1345"/>
      <c r="DR16" s="1345"/>
      <c r="DS16" s="1345"/>
      <c r="DT16" s="1345"/>
      <c r="DU16" s="1345"/>
      <c r="DV16" s="1345"/>
      <c r="DW16" s="1345"/>
      <c r="DX16" s="1345"/>
      <c r="DY16" s="1345"/>
      <c r="DZ16" s="1345"/>
      <c r="EA16" s="1345"/>
      <c r="EB16" s="1345"/>
      <c r="EC16" s="1345"/>
      <c r="ED16" s="1345"/>
      <c r="EE16" s="1345"/>
      <c r="EF16" s="1345"/>
      <c r="EG16" s="1345"/>
      <c r="EH16" s="1345"/>
      <c r="EI16" s="1345"/>
      <c r="EJ16" s="1345"/>
      <c r="EK16" s="1345"/>
      <c r="EL16" s="1345"/>
      <c r="EM16" s="1345"/>
      <c r="EN16" s="396"/>
      <c r="EO16" s="397"/>
      <c r="EP16" s="1335" t="str">
        <f>MID(SUVAHAVUJ!AG7,1,1)</f>
        <v xml:space="preserve"> </v>
      </c>
      <c r="EQ16" s="1335"/>
      <c r="ER16" s="1335"/>
      <c r="ES16" s="1335"/>
      <c r="ET16" s="1335"/>
      <c r="EU16" s="1335"/>
      <c r="EV16" s="1335" t="str">
        <f>MID(SUVAHAVUJ!AG7,2,1)</f>
        <v xml:space="preserve"> </v>
      </c>
      <c r="EW16" s="1335"/>
      <c r="EX16" s="1335"/>
      <c r="EY16" s="1335"/>
      <c r="EZ16" s="1335"/>
      <c r="FA16" s="1335" t="str">
        <f>MID(SUVAHAVUJ!AG7,3,1)</f>
        <v xml:space="preserve"> </v>
      </c>
      <c r="FB16" s="1335"/>
      <c r="FC16" s="1335"/>
      <c r="FD16" s="1335"/>
      <c r="FE16" s="1335"/>
      <c r="FF16" s="1335"/>
      <c r="FG16" s="1335" t="str">
        <f>MID(SUVAHAVUJ!AG7,4,1)</f>
        <v xml:space="preserve"> </v>
      </c>
      <c r="FH16" s="1335"/>
      <c r="FI16" s="1335"/>
      <c r="FJ16" s="1335"/>
      <c r="FK16" s="1335"/>
      <c r="FL16" s="1335" t="str">
        <f>MID(SUVAHAVUJ!AG7,5,1)</f>
        <v xml:space="preserve"> </v>
      </c>
      <c r="FM16" s="1335"/>
      <c r="FN16" s="1335"/>
      <c r="FO16" s="1335"/>
      <c r="FP16" s="1335"/>
      <c r="FQ16" s="1335"/>
      <c r="FR16" s="1335" t="str">
        <f>MID(SUVAHAVUJ!AG7,6,1)</f>
        <v xml:space="preserve"> </v>
      </c>
      <c r="FS16" s="1335"/>
      <c r="FT16" s="1335"/>
      <c r="FU16" s="1335"/>
      <c r="FV16" s="1335"/>
      <c r="FW16" s="1335" t="str">
        <f>MID(SUVAHAVUJ!AG7,7,1)</f>
        <v xml:space="preserve"> </v>
      </c>
      <c r="FX16" s="1335"/>
      <c r="FY16" s="1335"/>
      <c r="FZ16" s="1335"/>
      <c r="GA16" s="1335"/>
      <c r="GB16" s="1335"/>
      <c r="GC16" s="1335" t="str">
        <f>MID(SUVAHAVUJ!AG7,8,1)</f>
        <v xml:space="preserve"> </v>
      </c>
      <c r="GD16" s="1335"/>
      <c r="GE16" s="1335"/>
      <c r="GF16" s="1335"/>
      <c r="GG16" s="1335"/>
      <c r="GH16" s="1335" t="str">
        <f>MID(SUVAHAVUJ!AG7,9,1)</f>
        <v xml:space="preserve"> </v>
      </c>
      <c r="GI16" s="1335"/>
      <c r="GJ16" s="1335"/>
      <c r="GK16" s="1335"/>
      <c r="GL16" s="1335"/>
      <c r="GM16" s="1335"/>
      <c r="GN16" s="1335" t="str">
        <f>MID(SUVAHAVUJ!AG7,10,1)</f>
        <v xml:space="preserve"> </v>
      </c>
      <c r="GO16" s="1335"/>
      <c r="GP16" s="1335"/>
      <c r="GQ16" s="1335"/>
      <c r="GR16" s="1335"/>
      <c r="GS16" s="1293" t="str">
        <f>MID(SUVAHAVUJ!AG7,11,1)</f>
        <v>0</v>
      </c>
      <c r="GT16" s="1293"/>
      <c r="GU16" s="1293"/>
      <c r="GV16" s="1293"/>
      <c r="GW16" s="1341"/>
    </row>
    <row r="17" spans="1:205" ht="23.25" customHeight="1" x14ac:dyDescent="0.3">
      <c r="A17" s="1336">
        <v>6</v>
      </c>
      <c r="B17" s="1347" t="s">
        <v>2048</v>
      </c>
      <c r="C17" s="1347"/>
      <c r="D17" s="1347"/>
      <c r="E17" s="1347"/>
      <c r="F17" s="1347"/>
      <c r="G17" s="1347"/>
      <c r="H17" s="1347"/>
      <c r="I17" s="1347"/>
      <c r="J17" s="1347"/>
      <c r="K17" s="1347"/>
      <c r="L17" s="1338" t="str">
        <f>SUVAHAVUJ!$D8</f>
        <v>Oceniteľné práva (014)-/074, 091A/</v>
      </c>
      <c r="M17" s="1339"/>
      <c r="N17" s="1339"/>
      <c r="O17" s="1339"/>
      <c r="P17" s="1339"/>
      <c r="Q17" s="1339"/>
      <c r="R17" s="1339"/>
      <c r="S17" s="1339"/>
      <c r="T17" s="1339"/>
      <c r="U17" s="1339"/>
      <c r="V17" s="1339"/>
      <c r="W17" s="1339"/>
      <c r="X17" s="1339"/>
      <c r="Y17" s="1339"/>
      <c r="Z17" s="1339"/>
      <c r="AA17" s="1339"/>
      <c r="AB17" s="1339"/>
      <c r="AC17" s="1339"/>
      <c r="AD17" s="1339"/>
      <c r="AE17" s="1339"/>
      <c r="AF17" s="1339"/>
      <c r="AG17" s="1339"/>
      <c r="AH17" s="1339"/>
      <c r="AI17" s="1339"/>
      <c r="AJ17" s="1339"/>
      <c r="AK17" s="1339"/>
      <c r="AL17" s="1339"/>
      <c r="AM17" s="1339"/>
      <c r="AN17" s="1339"/>
      <c r="AO17" s="1339"/>
      <c r="AP17" s="1339"/>
      <c r="AQ17" s="1340" t="s">
        <v>1215</v>
      </c>
      <c r="AR17" s="1340"/>
      <c r="AS17" s="1340"/>
      <c r="AT17" s="1340"/>
      <c r="AU17" s="1340"/>
      <c r="AV17" s="1340"/>
      <c r="AW17" s="1340"/>
      <c r="AX17" s="1340"/>
      <c r="AY17" s="396"/>
      <c r="AZ17" s="397"/>
      <c r="BA17" s="1293" t="str">
        <f>MID(SUVAHAVUJ!AD8,1,1)</f>
        <v xml:space="preserve"> </v>
      </c>
      <c r="BB17" s="1293"/>
      <c r="BC17" s="1293"/>
      <c r="BD17" s="1293"/>
      <c r="BE17" s="1293"/>
      <c r="BF17" s="1293"/>
      <c r="BG17" s="1293" t="str">
        <f>MID(SUVAHAVUJ!AD8,2,1)</f>
        <v xml:space="preserve"> </v>
      </c>
      <c r="BH17" s="1293"/>
      <c r="BI17" s="1293"/>
      <c r="BJ17" s="1293"/>
      <c r="BK17" s="1293"/>
      <c r="BL17" s="1293" t="str">
        <f>MID(SUVAHAVUJ!AD8,3,1)</f>
        <v xml:space="preserve"> </v>
      </c>
      <c r="BM17" s="1293"/>
      <c r="BN17" s="1293"/>
      <c r="BO17" s="1293"/>
      <c r="BP17" s="1293"/>
      <c r="BQ17" s="1293"/>
      <c r="BR17" s="1293" t="str">
        <f>MID(SUVAHAVUJ!AD8,4,1)</f>
        <v xml:space="preserve"> </v>
      </c>
      <c r="BS17" s="1293"/>
      <c r="BT17" s="1293"/>
      <c r="BU17" s="1293"/>
      <c r="BV17" s="1293"/>
      <c r="BW17" s="1293" t="str">
        <f>MID(SUVAHAVUJ!AD8,5,1)</f>
        <v xml:space="preserve"> </v>
      </c>
      <c r="BX17" s="1293"/>
      <c r="BY17" s="1293"/>
      <c r="BZ17" s="1293"/>
      <c r="CA17" s="1293"/>
      <c r="CB17" s="1293"/>
      <c r="CC17" s="1293" t="str">
        <f>MID(SUVAHAVUJ!AD8,6,1)</f>
        <v xml:space="preserve"> </v>
      </c>
      <c r="CD17" s="1293"/>
      <c r="CE17" s="1293"/>
      <c r="CF17" s="1293"/>
      <c r="CG17" s="1293"/>
      <c r="CH17" s="1293" t="str">
        <f>MID(SUVAHAVUJ!AD8,7,1)</f>
        <v xml:space="preserve"> </v>
      </c>
      <c r="CI17" s="1293"/>
      <c r="CJ17" s="1293"/>
      <c r="CK17" s="1293"/>
      <c r="CL17" s="1293"/>
      <c r="CM17" s="1293"/>
      <c r="CN17" s="1293" t="str">
        <f>MID(SUVAHAVUJ!AD8,8,1)</f>
        <v xml:space="preserve"> </v>
      </c>
      <c r="CO17" s="1293"/>
      <c r="CP17" s="1293"/>
      <c r="CQ17" s="1293"/>
      <c r="CR17" s="1293"/>
      <c r="CS17" s="1293" t="str">
        <f>MID(SUVAHAVUJ!AD8,9,1)</f>
        <v xml:space="preserve"> </v>
      </c>
      <c r="CT17" s="1293"/>
      <c r="CU17" s="1293"/>
      <c r="CV17" s="1293"/>
      <c r="CW17" s="1293"/>
      <c r="CX17" s="1293"/>
      <c r="CY17" s="1293" t="str">
        <f>MID(SUVAHAVUJ!AD8,10,1)</f>
        <v xml:space="preserve"> </v>
      </c>
      <c r="CZ17" s="1293"/>
      <c r="DA17" s="1293"/>
      <c r="DB17" s="1293"/>
      <c r="DC17" s="1293"/>
      <c r="DD17" s="1293" t="str">
        <f>MID(SUVAHAVUJ!AD8,11,1)</f>
        <v>0</v>
      </c>
      <c r="DE17" s="1293"/>
      <c r="DF17" s="1293"/>
      <c r="DG17" s="1293"/>
      <c r="DH17" s="1293"/>
      <c r="DI17" s="1341"/>
      <c r="DJ17" s="396"/>
      <c r="DK17" s="397"/>
      <c r="DL17" s="1335" t="str">
        <f>MID(SUVAHAVUJ!AF8,1,1)</f>
        <v xml:space="preserve"> </v>
      </c>
      <c r="DM17" s="1335"/>
      <c r="DN17" s="1335"/>
      <c r="DO17" s="1335"/>
      <c r="DP17" s="1335"/>
      <c r="DQ17" s="1335"/>
      <c r="DR17" s="1335" t="str">
        <f>MID(SUVAHAVUJ!AF8,2,1)</f>
        <v xml:space="preserve"> </v>
      </c>
      <c r="DS17" s="1335"/>
      <c r="DT17" s="1335"/>
      <c r="DU17" s="1335"/>
      <c r="DV17" s="1335"/>
      <c r="DW17" s="1335" t="str">
        <f>MID(SUVAHAVUJ!AF8,3,1)</f>
        <v xml:space="preserve"> </v>
      </c>
      <c r="DX17" s="1335"/>
      <c r="DY17" s="1335"/>
      <c r="DZ17" s="1335"/>
      <c r="EA17" s="1335"/>
      <c r="EB17" s="1335"/>
      <c r="EC17" s="1335" t="str">
        <f>MID(SUVAHAVUJ!AF8,4,1)</f>
        <v xml:space="preserve"> </v>
      </c>
      <c r="ED17" s="1335"/>
      <c r="EE17" s="1335"/>
      <c r="EF17" s="1335"/>
      <c r="EG17" s="1335"/>
      <c r="EH17" s="1335" t="str">
        <f>MID(SUVAHAVUJ!AF8,5,1)</f>
        <v xml:space="preserve"> </v>
      </c>
      <c r="EI17" s="1335"/>
      <c r="EJ17" s="1335"/>
      <c r="EK17" s="1335"/>
      <c r="EL17" s="1335"/>
      <c r="EM17" s="1335"/>
      <c r="EN17" s="1335" t="str">
        <f>MID(SUVAHAVUJ!AF8,6,1)</f>
        <v xml:space="preserve"> </v>
      </c>
      <c r="EO17" s="1335"/>
      <c r="EP17" s="1335"/>
      <c r="EQ17" s="1335"/>
      <c r="ER17" s="1335"/>
      <c r="ES17" s="1335" t="str">
        <f>MID(SUVAHAVUJ!AF8,7,1)</f>
        <v xml:space="preserve"> </v>
      </c>
      <c r="ET17" s="1335"/>
      <c r="EU17" s="1335"/>
      <c r="EV17" s="1335"/>
      <c r="EW17" s="1335"/>
      <c r="EX17" s="1335"/>
      <c r="EY17" s="1335" t="str">
        <f>MID(SUVAHAVUJ!AF8,8,1)</f>
        <v xml:space="preserve"> </v>
      </c>
      <c r="EZ17" s="1335"/>
      <c r="FA17" s="1335"/>
      <c r="FB17" s="1335"/>
      <c r="FC17" s="1335"/>
      <c r="FD17" s="1335" t="str">
        <f>MID(SUVAHAVUJ!AF8,9,1)</f>
        <v xml:space="preserve"> </v>
      </c>
      <c r="FE17" s="1335"/>
      <c r="FF17" s="1335"/>
      <c r="FG17" s="1335"/>
      <c r="FH17" s="1335"/>
      <c r="FI17" s="1335"/>
      <c r="FJ17" s="1335" t="str">
        <f>MID(SUVAHAVUJ!AF8,10,1)</f>
        <v xml:space="preserve"> </v>
      </c>
      <c r="FK17" s="1335"/>
      <c r="FL17" s="1335"/>
      <c r="FM17" s="1335"/>
      <c r="FN17" s="1335"/>
      <c r="FO17" s="1293" t="str">
        <f>MID(SUVAHAVUJ!AF8,11,1)</f>
        <v>0</v>
      </c>
      <c r="FP17" s="1293"/>
      <c r="FQ17" s="1293"/>
      <c r="FR17" s="1293"/>
      <c r="FS17" s="1341"/>
      <c r="FT17" s="1342"/>
      <c r="FU17" s="1342"/>
      <c r="FV17" s="1342"/>
      <c r="FW17" s="1342"/>
      <c r="FX17" s="1342"/>
      <c r="FY17" s="1342"/>
      <c r="FZ17" s="1342"/>
      <c r="GA17" s="1342"/>
      <c r="GB17" s="1342"/>
      <c r="GC17" s="1342"/>
      <c r="GD17" s="1342"/>
      <c r="GE17" s="1342"/>
      <c r="GF17" s="1342"/>
      <c r="GG17" s="1342"/>
      <c r="GH17" s="1342"/>
      <c r="GI17" s="1342"/>
      <c r="GJ17" s="1342"/>
      <c r="GK17" s="1342"/>
      <c r="GL17" s="1342"/>
      <c r="GM17" s="1342"/>
      <c r="GN17" s="1342"/>
      <c r="GO17" s="1342"/>
      <c r="GP17" s="1342"/>
      <c r="GQ17" s="1342"/>
      <c r="GR17" s="1342"/>
      <c r="GS17" s="1342"/>
      <c r="GT17" s="1342"/>
      <c r="GU17" s="1342"/>
      <c r="GV17" s="1342"/>
      <c r="GW17" s="1342"/>
    </row>
    <row r="18" spans="1:205" ht="23.25" customHeight="1" x14ac:dyDescent="0.3">
      <c r="A18" s="1336"/>
      <c r="B18" s="1347"/>
      <c r="C18" s="1347"/>
      <c r="D18" s="1347"/>
      <c r="E18" s="1347"/>
      <c r="F18" s="1347"/>
      <c r="G18" s="1347"/>
      <c r="H18" s="1347"/>
      <c r="I18" s="1347"/>
      <c r="J18" s="1347"/>
      <c r="K18" s="1347"/>
      <c r="L18" s="1339"/>
      <c r="M18" s="1339"/>
      <c r="N18" s="1339"/>
      <c r="O18" s="1339"/>
      <c r="P18" s="1339"/>
      <c r="Q18" s="1339"/>
      <c r="R18" s="1339"/>
      <c r="S18" s="1339"/>
      <c r="T18" s="1339"/>
      <c r="U18" s="1339"/>
      <c r="V18" s="1339"/>
      <c r="W18" s="1339"/>
      <c r="X18" s="1339"/>
      <c r="Y18" s="1339"/>
      <c r="Z18" s="1339"/>
      <c r="AA18" s="1339"/>
      <c r="AB18" s="1339"/>
      <c r="AC18" s="1339"/>
      <c r="AD18" s="1339"/>
      <c r="AE18" s="1339"/>
      <c r="AF18" s="1339"/>
      <c r="AG18" s="1339"/>
      <c r="AH18" s="1339"/>
      <c r="AI18" s="1339"/>
      <c r="AJ18" s="1339"/>
      <c r="AK18" s="1339"/>
      <c r="AL18" s="1339"/>
      <c r="AM18" s="1339"/>
      <c r="AN18" s="1339"/>
      <c r="AO18" s="1339"/>
      <c r="AP18" s="1339"/>
      <c r="AQ18" s="1340"/>
      <c r="AR18" s="1340"/>
      <c r="AS18" s="1340"/>
      <c r="AT18" s="1340"/>
      <c r="AU18" s="1340"/>
      <c r="AV18" s="1340"/>
      <c r="AW18" s="1340"/>
      <c r="AX18" s="1340"/>
      <c r="AY18" s="396"/>
      <c r="AZ18" s="397"/>
      <c r="BA18" s="1335" t="str">
        <f>MID(SUVAHAVUJ!AE8,1,1)</f>
        <v xml:space="preserve"> </v>
      </c>
      <c r="BB18" s="1335"/>
      <c r="BC18" s="1335"/>
      <c r="BD18" s="1335"/>
      <c r="BE18" s="1335"/>
      <c r="BF18" s="1335"/>
      <c r="BG18" s="1335" t="str">
        <f>MID(SUVAHAVUJ!AE8,2,1)</f>
        <v xml:space="preserve"> </v>
      </c>
      <c r="BH18" s="1335"/>
      <c r="BI18" s="1335"/>
      <c r="BJ18" s="1335"/>
      <c r="BK18" s="1335"/>
      <c r="BL18" s="1335" t="str">
        <f>MID(SUVAHAVUJ!AE8,3,1)</f>
        <v xml:space="preserve"> </v>
      </c>
      <c r="BM18" s="1335"/>
      <c r="BN18" s="1335"/>
      <c r="BO18" s="1335"/>
      <c r="BP18" s="1335"/>
      <c r="BQ18" s="1335"/>
      <c r="BR18" s="1335" t="str">
        <f>MID(SUVAHAVUJ!AE8,4,1)</f>
        <v xml:space="preserve"> </v>
      </c>
      <c r="BS18" s="1335"/>
      <c r="BT18" s="1335"/>
      <c r="BU18" s="1335"/>
      <c r="BV18" s="1335"/>
      <c r="BW18" s="1335" t="str">
        <f>MID(SUVAHAVUJ!AE8,5,1)</f>
        <v xml:space="preserve"> </v>
      </c>
      <c r="BX18" s="1335"/>
      <c r="BY18" s="1335"/>
      <c r="BZ18" s="1335"/>
      <c r="CA18" s="1335"/>
      <c r="CB18" s="1335"/>
      <c r="CC18" s="1335" t="str">
        <f>MID(SUVAHAVUJ!AE8,6,1)</f>
        <v xml:space="preserve"> </v>
      </c>
      <c r="CD18" s="1335"/>
      <c r="CE18" s="1335"/>
      <c r="CF18" s="1335"/>
      <c r="CG18" s="1335"/>
      <c r="CH18" s="1335" t="str">
        <f>MID(SUVAHAVUJ!AE8,7,1)</f>
        <v xml:space="preserve"> </v>
      </c>
      <c r="CI18" s="1335"/>
      <c r="CJ18" s="1335"/>
      <c r="CK18" s="1335"/>
      <c r="CL18" s="1335"/>
      <c r="CM18" s="1335"/>
      <c r="CN18" s="1335" t="str">
        <f>MID(SUVAHAVUJ!AE8,8,1)</f>
        <v xml:space="preserve"> </v>
      </c>
      <c r="CO18" s="1335"/>
      <c r="CP18" s="1335"/>
      <c r="CQ18" s="1335"/>
      <c r="CR18" s="1335"/>
      <c r="CS18" s="1335" t="str">
        <f>MID(SUVAHAVUJ!AE8,9,1)</f>
        <v xml:space="preserve"> </v>
      </c>
      <c r="CT18" s="1335"/>
      <c r="CU18" s="1335"/>
      <c r="CV18" s="1335"/>
      <c r="CW18" s="1335"/>
      <c r="CX18" s="1335"/>
      <c r="CY18" s="1335" t="str">
        <f>MID(SUVAHAVUJ!AE8,10,1)</f>
        <v xml:space="preserve"> </v>
      </c>
      <c r="CZ18" s="1335"/>
      <c r="DA18" s="1335"/>
      <c r="DB18" s="1335"/>
      <c r="DC18" s="1335"/>
      <c r="DD18" s="1335" t="str">
        <f>MID(SUVAHAVUJ!AE8,11,1)</f>
        <v>0</v>
      </c>
      <c r="DE18" s="1335"/>
      <c r="DF18" s="1335"/>
      <c r="DG18" s="1335"/>
      <c r="DH18" s="1335"/>
      <c r="DI18" s="1343"/>
      <c r="DJ18" s="1345"/>
      <c r="DK18" s="1345"/>
      <c r="DL18" s="1345"/>
      <c r="DM18" s="1345"/>
      <c r="DN18" s="1345"/>
      <c r="DO18" s="1345"/>
      <c r="DP18" s="1345"/>
      <c r="DQ18" s="1345"/>
      <c r="DR18" s="1345"/>
      <c r="DS18" s="1345"/>
      <c r="DT18" s="1345"/>
      <c r="DU18" s="1345"/>
      <c r="DV18" s="1345"/>
      <c r="DW18" s="1345"/>
      <c r="DX18" s="1345"/>
      <c r="DY18" s="1345"/>
      <c r="DZ18" s="1345"/>
      <c r="EA18" s="1345"/>
      <c r="EB18" s="1345"/>
      <c r="EC18" s="1345"/>
      <c r="ED18" s="1345"/>
      <c r="EE18" s="1345"/>
      <c r="EF18" s="1345"/>
      <c r="EG18" s="1345"/>
      <c r="EH18" s="1345"/>
      <c r="EI18" s="1345"/>
      <c r="EJ18" s="1345"/>
      <c r="EK18" s="1345"/>
      <c r="EL18" s="1345"/>
      <c r="EM18" s="1345"/>
      <c r="EN18" s="396"/>
      <c r="EO18" s="397"/>
      <c r="EP18" s="1335" t="str">
        <f>MID(SUVAHAVUJ!AG8,1,1)</f>
        <v xml:space="preserve"> </v>
      </c>
      <c r="EQ18" s="1335"/>
      <c r="ER18" s="1335"/>
      <c r="ES18" s="1335"/>
      <c r="ET18" s="1335"/>
      <c r="EU18" s="1335"/>
      <c r="EV18" s="1335" t="str">
        <f>MID(SUVAHAVUJ!AG8,2,1)</f>
        <v xml:space="preserve"> </v>
      </c>
      <c r="EW18" s="1335"/>
      <c r="EX18" s="1335"/>
      <c r="EY18" s="1335"/>
      <c r="EZ18" s="1335"/>
      <c r="FA18" s="1335" t="str">
        <f>MID(SUVAHAVUJ!AG8,3,1)</f>
        <v xml:space="preserve"> </v>
      </c>
      <c r="FB18" s="1335"/>
      <c r="FC18" s="1335"/>
      <c r="FD18" s="1335"/>
      <c r="FE18" s="1335"/>
      <c r="FF18" s="1335"/>
      <c r="FG18" s="1335" t="str">
        <f>MID(SUVAHAVUJ!AG8,4,1)</f>
        <v xml:space="preserve"> </v>
      </c>
      <c r="FH18" s="1335"/>
      <c r="FI18" s="1335"/>
      <c r="FJ18" s="1335"/>
      <c r="FK18" s="1335"/>
      <c r="FL18" s="1335" t="str">
        <f>MID(SUVAHAVUJ!AG8,5,1)</f>
        <v xml:space="preserve"> </v>
      </c>
      <c r="FM18" s="1335"/>
      <c r="FN18" s="1335"/>
      <c r="FO18" s="1335"/>
      <c r="FP18" s="1335"/>
      <c r="FQ18" s="1335"/>
      <c r="FR18" s="1335" t="str">
        <f>MID(SUVAHAVUJ!AG8,6,1)</f>
        <v xml:space="preserve"> </v>
      </c>
      <c r="FS18" s="1335"/>
      <c r="FT18" s="1335"/>
      <c r="FU18" s="1335"/>
      <c r="FV18" s="1335"/>
      <c r="FW18" s="1335" t="str">
        <f>MID(SUVAHAVUJ!AG8,7,1)</f>
        <v xml:space="preserve"> </v>
      </c>
      <c r="FX18" s="1335"/>
      <c r="FY18" s="1335"/>
      <c r="FZ18" s="1335"/>
      <c r="GA18" s="1335"/>
      <c r="GB18" s="1335"/>
      <c r="GC18" s="1335" t="str">
        <f>MID(SUVAHAVUJ!AG8,8,1)</f>
        <v xml:space="preserve"> </v>
      </c>
      <c r="GD18" s="1335"/>
      <c r="GE18" s="1335"/>
      <c r="GF18" s="1335"/>
      <c r="GG18" s="1335"/>
      <c r="GH18" s="1335" t="str">
        <f>MID(SUVAHAVUJ!AG8,9,1)</f>
        <v xml:space="preserve"> </v>
      </c>
      <c r="GI18" s="1335"/>
      <c r="GJ18" s="1335"/>
      <c r="GK18" s="1335"/>
      <c r="GL18" s="1335"/>
      <c r="GM18" s="1335"/>
      <c r="GN18" s="1335" t="str">
        <f>MID(SUVAHAVUJ!AG8,10,1)</f>
        <v xml:space="preserve"> </v>
      </c>
      <c r="GO18" s="1335"/>
      <c r="GP18" s="1335"/>
      <c r="GQ18" s="1335"/>
      <c r="GR18" s="1335"/>
      <c r="GS18" s="1293" t="str">
        <f>MID(SUVAHAVUJ!AG8,11,1)</f>
        <v>0</v>
      </c>
      <c r="GT18" s="1293"/>
      <c r="GU18" s="1293"/>
      <c r="GV18" s="1293"/>
      <c r="GW18" s="1341"/>
    </row>
    <row r="19" spans="1:205" ht="23.25" customHeight="1" x14ac:dyDescent="0.3">
      <c r="A19" s="1336">
        <v>7</v>
      </c>
      <c r="B19" s="1347" t="s">
        <v>2049</v>
      </c>
      <c r="C19" s="1347"/>
      <c r="D19" s="1347"/>
      <c r="E19" s="1347"/>
      <c r="F19" s="1347"/>
      <c r="G19" s="1347"/>
      <c r="H19" s="1347"/>
      <c r="I19" s="1347"/>
      <c r="J19" s="1347"/>
      <c r="K19" s="1347"/>
      <c r="L19" s="1338" t="str">
        <f>SUVAHAVUJ!$D9</f>
        <v>Goodwill (015) - /075, 091A/</v>
      </c>
      <c r="M19" s="1339"/>
      <c r="N19" s="1339"/>
      <c r="O19" s="1339"/>
      <c r="P19" s="1339"/>
      <c r="Q19" s="1339"/>
      <c r="R19" s="1339"/>
      <c r="S19" s="1339"/>
      <c r="T19" s="1339"/>
      <c r="U19" s="1339"/>
      <c r="V19" s="1339"/>
      <c r="W19" s="1339"/>
      <c r="X19" s="1339"/>
      <c r="Y19" s="1339"/>
      <c r="Z19" s="1339"/>
      <c r="AA19" s="1339"/>
      <c r="AB19" s="1339"/>
      <c r="AC19" s="1339"/>
      <c r="AD19" s="1339"/>
      <c r="AE19" s="1339"/>
      <c r="AF19" s="1339"/>
      <c r="AG19" s="1339"/>
      <c r="AH19" s="1339"/>
      <c r="AI19" s="1339"/>
      <c r="AJ19" s="1339"/>
      <c r="AK19" s="1339"/>
      <c r="AL19" s="1339"/>
      <c r="AM19" s="1339"/>
      <c r="AN19" s="1339"/>
      <c r="AO19" s="1339"/>
      <c r="AP19" s="1339"/>
      <c r="AQ19" s="1340" t="s">
        <v>1216</v>
      </c>
      <c r="AR19" s="1340"/>
      <c r="AS19" s="1340"/>
      <c r="AT19" s="1340"/>
      <c r="AU19" s="1340"/>
      <c r="AV19" s="1340"/>
      <c r="AW19" s="1340"/>
      <c r="AX19" s="1340"/>
      <c r="AY19" s="396"/>
      <c r="AZ19" s="397"/>
      <c r="BA19" s="1293" t="str">
        <f>MID(SUVAHAVUJ!AD9,1,1)</f>
        <v xml:space="preserve"> </v>
      </c>
      <c r="BB19" s="1293"/>
      <c r="BC19" s="1293"/>
      <c r="BD19" s="1293"/>
      <c r="BE19" s="1293"/>
      <c r="BF19" s="1293"/>
      <c r="BG19" s="1293" t="str">
        <f>MID(SUVAHAVUJ!AD9,2,1)</f>
        <v xml:space="preserve"> </v>
      </c>
      <c r="BH19" s="1293"/>
      <c r="BI19" s="1293"/>
      <c r="BJ19" s="1293"/>
      <c r="BK19" s="1293"/>
      <c r="BL19" s="1293" t="str">
        <f>MID(SUVAHAVUJ!AD9,3,1)</f>
        <v xml:space="preserve"> </v>
      </c>
      <c r="BM19" s="1293"/>
      <c r="BN19" s="1293"/>
      <c r="BO19" s="1293"/>
      <c r="BP19" s="1293"/>
      <c r="BQ19" s="1293"/>
      <c r="BR19" s="1293" t="str">
        <f>MID(SUVAHAVUJ!AD9,4,1)</f>
        <v xml:space="preserve"> </v>
      </c>
      <c r="BS19" s="1293"/>
      <c r="BT19" s="1293"/>
      <c r="BU19" s="1293"/>
      <c r="BV19" s="1293"/>
      <c r="BW19" s="1293" t="str">
        <f>MID(SUVAHAVUJ!AD9,5,1)</f>
        <v xml:space="preserve"> </v>
      </c>
      <c r="BX19" s="1293"/>
      <c r="BY19" s="1293"/>
      <c r="BZ19" s="1293"/>
      <c r="CA19" s="1293"/>
      <c r="CB19" s="1293"/>
      <c r="CC19" s="1293" t="str">
        <f>MID(SUVAHAVUJ!AD9,6,1)</f>
        <v xml:space="preserve"> </v>
      </c>
      <c r="CD19" s="1293"/>
      <c r="CE19" s="1293"/>
      <c r="CF19" s="1293"/>
      <c r="CG19" s="1293"/>
      <c r="CH19" s="1293" t="str">
        <f>MID(SUVAHAVUJ!AD9,7,1)</f>
        <v xml:space="preserve"> </v>
      </c>
      <c r="CI19" s="1293"/>
      <c r="CJ19" s="1293"/>
      <c r="CK19" s="1293"/>
      <c r="CL19" s="1293"/>
      <c r="CM19" s="1293"/>
      <c r="CN19" s="1293" t="str">
        <f>MID(SUVAHAVUJ!AD9,8,1)</f>
        <v xml:space="preserve"> </v>
      </c>
      <c r="CO19" s="1293"/>
      <c r="CP19" s="1293"/>
      <c r="CQ19" s="1293"/>
      <c r="CR19" s="1293"/>
      <c r="CS19" s="1293" t="str">
        <f>MID(SUVAHAVUJ!AD9,9,1)</f>
        <v xml:space="preserve"> </v>
      </c>
      <c r="CT19" s="1293"/>
      <c r="CU19" s="1293"/>
      <c r="CV19" s="1293"/>
      <c r="CW19" s="1293"/>
      <c r="CX19" s="1293"/>
      <c r="CY19" s="1293" t="str">
        <f>MID(SUVAHAVUJ!AD9,10,1)</f>
        <v xml:space="preserve"> </v>
      </c>
      <c r="CZ19" s="1293"/>
      <c r="DA19" s="1293"/>
      <c r="DB19" s="1293"/>
      <c r="DC19" s="1293"/>
      <c r="DD19" s="1293" t="str">
        <f>MID(SUVAHAVUJ!AD9,11,1)</f>
        <v>0</v>
      </c>
      <c r="DE19" s="1293"/>
      <c r="DF19" s="1293"/>
      <c r="DG19" s="1293"/>
      <c r="DH19" s="1293"/>
      <c r="DI19" s="1341"/>
      <c r="DJ19" s="396"/>
      <c r="DK19" s="397"/>
      <c r="DL19" s="1335" t="str">
        <f>MID(SUVAHAVUJ!AF9,1,1)</f>
        <v xml:space="preserve"> </v>
      </c>
      <c r="DM19" s="1335"/>
      <c r="DN19" s="1335"/>
      <c r="DO19" s="1335"/>
      <c r="DP19" s="1335"/>
      <c r="DQ19" s="1335"/>
      <c r="DR19" s="1335" t="str">
        <f>MID(SUVAHAVUJ!AF9,2,1)</f>
        <v xml:space="preserve"> </v>
      </c>
      <c r="DS19" s="1335"/>
      <c r="DT19" s="1335"/>
      <c r="DU19" s="1335"/>
      <c r="DV19" s="1335"/>
      <c r="DW19" s="1335" t="str">
        <f>MID(SUVAHAVUJ!AF9,3,1)</f>
        <v xml:space="preserve"> </v>
      </c>
      <c r="DX19" s="1335"/>
      <c r="DY19" s="1335"/>
      <c r="DZ19" s="1335"/>
      <c r="EA19" s="1335"/>
      <c r="EB19" s="1335"/>
      <c r="EC19" s="1335" t="str">
        <f>MID(SUVAHAVUJ!AF9,4,1)</f>
        <v xml:space="preserve"> </v>
      </c>
      <c r="ED19" s="1335"/>
      <c r="EE19" s="1335"/>
      <c r="EF19" s="1335"/>
      <c r="EG19" s="1335"/>
      <c r="EH19" s="1335" t="str">
        <f>MID(SUVAHAVUJ!AF9,5,1)</f>
        <v xml:space="preserve"> </v>
      </c>
      <c r="EI19" s="1335"/>
      <c r="EJ19" s="1335"/>
      <c r="EK19" s="1335"/>
      <c r="EL19" s="1335"/>
      <c r="EM19" s="1335"/>
      <c r="EN19" s="1335" t="str">
        <f>MID(SUVAHAVUJ!AF9,6,1)</f>
        <v xml:space="preserve"> </v>
      </c>
      <c r="EO19" s="1335"/>
      <c r="EP19" s="1335"/>
      <c r="EQ19" s="1335"/>
      <c r="ER19" s="1335"/>
      <c r="ES19" s="1335" t="str">
        <f>MID(SUVAHAVUJ!AF9,7,1)</f>
        <v xml:space="preserve"> </v>
      </c>
      <c r="ET19" s="1335"/>
      <c r="EU19" s="1335"/>
      <c r="EV19" s="1335"/>
      <c r="EW19" s="1335"/>
      <c r="EX19" s="1335"/>
      <c r="EY19" s="1335" t="str">
        <f>MID(SUVAHAVUJ!AF9,8,1)</f>
        <v xml:space="preserve"> </v>
      </c>
      <c r="EZ19" s="1335"/>
      <c r="FA19" s="1335"/>
      <c r="FB19" s="1335"/>
      <c r="FC19" s="1335"/>
      <c r="FD19" s="1335" t="str">
        <f>MID(SUVAHAVUJ!AF9,9,1)</f>
        <v xml:space="preserve"> </v>
      </c>
      <c r="FE19" s="1335"/>
      <c r="FF19" s="1335"/>
      <c r="FG19" s="1335"/>
      <c r="FH19" s="1335"/>
      <c r="FI19" s="1335"/>
      <c r="FJ19" s="1335" t="str">
        <f>MID(SUVAHAVUJ!AF9,10,1)</f>
        <v xml:space="preserve"> </v>
      </c>
      <c r="FK19" s="1335"/>
      <c r="FL19" s="1335"/>
      <c r="FM19" s="1335"/>
      <c r="FN19" s="1335"/>
      <c r="FO19" s="1293" t="str">
        <f>MID(SUVAHAVUJ!AF9,11,1)</f>
        <v>0</v>
      </c>
      <c r="FP19" s="1293"/>
      <c r="FQ19" s="1293"/>
      <c r="FR19" s="1293"/>
      <c r="FS19" s="1341"/>
      <c r="FT19" s="1342"/>
      <c r="FU19" s="1342"/>
      <c r="FV19" s="1342"/>
      <c r="FW19" s="1342"/>
      <c r="FX19" s="1342"/>
      <c r="FY19" s="1342"/>
      <c r="FZ19" s="1342"/>
      <c r="GA19" s="1342"/>
      <c r="GB19" s="1342"/>
      <c r="GC19" s="1342"/>
      <c r="GD19" s="1342"/>
      <c r="GE19" s="1342"/>
      <c r="GF19" s="1342"/>
      <c r="GG19" s="1342"/>
      <c r="GH19" s="1342"/>
      <c r="GI19" s="1342"/>
      <c r="GJ19" s="1342"/>
      <c r="GK19" s="1342"/>
      <c r="GL19" s="1342"/>
      <c r="GM19" s="1342"/>
      <c r="GN19" s="1342"/>
      <c r="GO19" s="1342"/>
      <c r="GP19" s="1342"/>
      <c r="GQ19" s="1342"/>
      <c r="GR19" s="1342"/>
      <c r="GS19" s="1342"/>
      <c r="GT19" s="1342"/>
      <c r="GU19" s="1342"/>
      <c r="GV19" s="1342"/>
      <c r="GW19" s="1342"/>
    </row>
    <row r="20" spans="1:205" ht="24" customHeight="1" x14ac:dyDescent="0.3">
      <c r="A20" s="1336"/>
      <c r="B20" s="1347"/>
      <c r="C20" s="1347"/>
      <c r="D20" s="1347"/>
      <c r="E20" s="1347"/>
      <c r="F20" s="1347"/>
      <c r="G20" s="1347"/>
      <c r="H20" s="1347"/>
      <c r="I20" s="1347"/>
      <c r="J20" s="1347"/>
      <c r="K20" s="1347"/>
      <c r="L20" s="1339"/>
      <c r="M20" s="1339"/>
      <c r="N20" s="1339"/>
      <c r="O20" s="1339"/>
      <c r="P20" s="1339"/>
      <c r="Q20" s="1339"/>
      <c r="R20" s="1339"/>
      <c r="S20" s="1339"/>
      <c r="T20" s="1339"/>
      <c r="U20" s="1339"/>
      <c r="V20" s="1339"/>
      <c r="W20" s="1339"/>
      <c r="X20" s="1339"/>
      <c r="Y20" s="1339"/>
      <c r="Z20" s="1339"/>
      <c r="AA20" s="1339"/>
      <c r="AB20" s="1339"/>
      <c r="AC20" s="1339"/>
      <c r="AD20" s="1339"/>
      <c r="AE20" s="1339"/>
      <c r="AF20" s="1339"/>
      <c r="AG20" s="1339"/>
      <c r="AH20" s="1339"/>
      <c r="AI20" s="1339"/>
      <c r="AJ20" s="1339"/>
      <c r="AK20" s="1339"/>
      <c r="AL20" s="1339"/>
      <c r="AM20" s="1339"/>
      <c r="AN20" s="1339"/>
      <c r="AO20" s="1339"/>
      <c r="AP20" s="1339"/>
      <c r="AQ20" s="1340"/>
      <c r="AR20" s="1340"/>
      <c r="AS20" s="1340"/>
      <c r="AT20" s="1340"/>
      <c r="AU20" s="1340"/>
      <c r="AV20" s="1340"/>
      <c r="AW20" s="1340"/>
      <c r="AX20" s="1340"/>
      <c r="AY20" s="396"/>
      <c r="AZ20" s="397"/>
      <c r="BA20" s="1335" t="str">
        <f>MID(SUVAHAVUJ!AE9,1,1)</f>
        <v xml:space="preserve"> </v>
      </c>
      <c r="BB20" s="1335"/>
      <c r="BC20" s="1335"/>
      <c r="BD20" s="1335"/>
      <c r="BE20" s="1335"/>
      <c r="BF20" s="1335"/>
      <c r="BG20" s="1335" t="str">
        <f>MID(SUVAHAVUJ!AE9,2,1)</f>
        <v xml:space="preserve"> </v>
      </c>
      <c r="BH20" s="1335"/>
      <c r="BI20" s="1335"/>
      <c r="BJ20" s="1335"/>
      <c r="BK20" s="1335"/>
      <c r="BL20" s="1335" t="str">
        <f>MID(SUVAHAVUJ!AE9,3,1)</f>
        <v xml:space="preserve"> </v>
      </c>
      <c r="BM20" s="1335"/>
      <c r="BN20" s="1335"/>
      <c r="BO20" s="1335"/>
      <c r="BP20" s="1335"/>
      <c r="BQ20" s="1335"/>
      <c r="BR20" s="1335" t="str">
        <f>MID(SUVAHAVUJ!AE9,4,1)</f>
        <v xml:space="preserve"> </v>
      </c>
      <c r="BS20" s="1335"/>
      <c r="BT20" s="1335"/>
      <c r="BU20" s="1335"/>
      <c r="BV20" s="1335"/>
      <c r="BW20" s="1335" t="str">
        <f>MID(SUVAHAVUJ!AE9,5,1)</f>
        <v xml:space="preserve"> </v>
      </c>
      <c r="BX20" s="1335"/>
      <c r="BY20" s="1335"/>
      <c r="BZ20" s="1335"/>
      <c r="CA20" s="1335"/>
      <c r="CB20" s="1335"/>
      <c r="CC20" s="1335" t="str">
        <f>MID(SUVAHAVUJ!AE9,6,1)</f>
        <v xml:space="preserve"> </v>
      </c>
      <c r="CD20" s="1335"/>
      <c r="CE20" s="1335"/>
      <c r="CF20" s="1335"/>
      <c r="CG20" s="1335"/>
      <c r="CH20" s="1335" t="str">
        <f>MID(SUVAHAVUJ!AE9,7,1)</f>
        <v xml:space="preserve"> </v>
      </c>
      <c r="CI20" s="1335"/>
      <c r="CJ20" s="1335"/>
      <c r="CK20" s="1335"/>
      <c r="CL20" s="1335"/>
      <c r="CM20" s="1335"/>
      <c r="CN20" s="1335" t="str">
        <f>MID(SUVAHAVUJ!AE9,8,1)</f>
        <v xml:space="preserve"> </v>
      </c>
      <c r="CO20" s="1335"/>
      <c r="CP20" s="1335"/>
      <c r="CQ20" s="1335"/>
      <c r="CR20" s="1335"/>
      <c r="CS20" s="1335" t="str">
        <f>MID(SUVAHAVUJ!AE9,9,1)</f>
        <v xml:space="preserve"> </v>
      </c>
      <c r="CT20" s="1335"/>
      <c r="CU20" s="1335"/>
      <c r="CV20" s="1335"/>
      <c r="CW20" s="1335"/>
      <c r="CX20" s="1335"/>
      <c r="CY20" s="1335" t="str">
        <f>MID(SUVAHAVUJ!AE9,10,1)</f>
        <v xml:space="preserve"> </v>
      </c>
      <c r="CZ20" s="1335"/>
      <c r="DA20" s="1335"/>
      <c r="DB20" s="1335"/>
      <c r="DC20" s="1335"/>
      <c r="DD20" s="1335" t="str">
        <f>MID(SUVAHAVUJ!AE9,11,1)</f>
        <v>0</v>
      </c>
      <c r="DE20" s="1335"/>
      <c r="DF20" s="1335"/>
      <c r="DG20" s="1335"/>
      <c r="DH20" s="1335"/>
      <c r="DI20" s="1343"/>
      <c r="DJ20" s="1345"/>
      <c r="DK20" s="1345"/>
      <c r="DL20" s="1345"/>
      <c r="DM20" s="1345"/>
      <c r="DN20" s="1345"/>
      <c r="DO20" s="1345"/>
      <c r="DP20" s="1345"/>
      <c r="DQ20" s="1345"/>
      <c r="DR20" s="1345"/>
      <c r="DS20" s="1345"/>
      <c r="DT20" s="1345"/>
      <c r="DU20" s="1345"/>
      <c r="DV20" s="1345"/>
      <c r="DW20" s="1345"/>
      <c r="DX20" s="1345"/>
      <c r="DY20" s="1345"/>
      <c r="DZ20" s="1345"/>
      <c r="EA20" s="1345"/>
      <c r="EB20" s="1345"/>
      <c r="EC20" s="1345"/>
      <c r="ED20" s="1345"/>
      <c r="EE20" s="1345"/>
      <c r="EF20" s="1345"/>
      <c r="EG20" s="1345"/>
      <c r="EH20" s="1345"/>
      <c r="EI20" s="1345"/>
      <c r="EJ20" s="1345"/>
      <c r="EK20" s="1345"/>
      <c r="EL20" s="1345"/>
      <c r="EM20" s="1345"/>
      <c r="EN20" s="396"/>
      <c r="EO20" s="397"/>
      <c r="EP20" s="1335" t="str">
        <f>MID(SUVAHAVUJ!AG9,1,1)</f>
        <v xml:space="preserve"> </v>
      </c>
      <c r="EQ20" s="1335"/>
      <c r="ER20" s="1335"/>
      <c r="ES20" s="1335"/>
      <c r="ET20" s="1335"/>
      <c r="EU20" s="1335"/>
      <c r="EV20" s="1335" t="str">
        <f>MID(SUVAHAVUJ!AG9,2,1)</f>
        <v xml:space="preserve"> </v>
      </c>
      <c r="EW20" s="1335"/>
      <c r="EX20" s="1335"/>
      <c r="EY20" s="1335"/>
      <c r="EZ20" s="1335"/>
      <c r="FA20" s="1335" t="str">
        <f>MID(SUVAHAVUJ!AG9,3,1)</f>
        <v xml:space="preserve"> </v>
      </c>
      <c r="FB20" s="1335"/>
      <c r="FC20" s="1335"/>
      <c r="FD20" s="1335"/>
      <c r="FE20" s="1335"/>
      <c r="FF20" s="1335"/>
      <c r="FG20" s="1335" t="str">
        <f>MID(SUVAHAVUJ!AG9,4,1)</f>
        <v xml:space="preserve"> </v>
      </c>
      <c r="FH20" s="1335"/>
      <c r="FI20" s="1335"/>
      <c r="FJ20" s="1335"/>
      <c r="FK20" s="1335"/>
      <c r="FL20" s="1335" t="str">
        <f>MID(SUVAHAVUJ!AG9,5,1)</f>
        <v xml:space="preserve"> </v>
      </c>
      <c r="FM20" s="1335"/>
      <c r="FN20" s="1335"/>
      <c r="FO20" s="1335"/>
      <c r="FP20" s="1335"/>
      <c r="FQ20" s="1335"/>
      <c r="FR20" s="1335" t="str">
        <f>MID(SUVAHAVUJ!AG9,6,1)</f>
        <v xml:space="preserve"> </v>
      </c>
      <c r="FS20" s="1335"/>
      <c r="FT20" s="1335"/>
      <c r="FU20" s="1335"/>
      <c r="FV20" s="1335"/>
      <c r="FW20" s="1335" t="str">
        <f>MID(SUVAHAVUJ!AG9,7,1)</f>
        <v xml:space="preserve"> </v>
      </c>
      <c r="FX20" s="1335"/>
      <c r="FY20" s="1335"/>
      <c r="FZ20" s="1335"/>
      <c r="GA20" s="1335"/>
      <c r="GB20" s="1335"/>
      <c r="GC20" s="1335" t="str">
        <f>MID(SUVAHAVUJ!AG9,8,1)</f>
        <v xml:space="preserve"> </v>
      </c>
      <c r="GD20" s="1335"/>
      <c r="GE20" s="1335"/>
      <c r="GF20" s="1335"/>
      <c r="GG20" s="1335"/>
      <c r="GH20" s="1335" t="str">
        <f>MID(SUVAHAVUJ!AG9,9,1)</f>
        <v xml:space="preserve"> </v>
      </c>
      <c r="GI20" s="1335"/>
      <c r="GJ20" s="1335"/>
      <c r="GK20" s="1335"/>
      <c r="GL20" s="1335"/>
      <c r="GM20" s="1335"/>
      <c r="GN20" s="1335" t="str">
        <f>MID(SUVAHAVUJ!AG9,10,1)</f>
        <v xml:space="preserve"> </v>
      </c>
      <c r="GO20" s="1335"/>
      <c r="GP20" s="1335"/>
      <c r="GQ20" s="1335"/>
      <c r="GR20" s="1335"/>
      <c r="GS20" s="1293" t="str">
        <f>MID(SUVAHAVUJ!AG9,11,1)</f>
        <v>0</v>
      </c>
      <c r="GT20" s="1293"/>
      <c r="GU20" s="1293"/>
      <c r="GV20" s="1293"/>
      <c r="GW20" s="1341"/>
    </row>
    <row r="21" spans="1:205" ht="23.25" customHeight="1" x14ac:dyDescent="0.3">
      <c r="A21" s="1336">
        <v>8</v>
      </c>
      <c r="B21" s="1347" t="s">
        <v>2050</v>
      </c>
      <c r="C21" s="1347"/>
      <c r="D21" s="1347"/>
      <c r="E21" s="1347"/>
      <c r="F21" s="1347"/>
      <c r="G21" s="1347"/>
      <c r="H21" s="1347"/>
      <c r="I21" s="1347"/>
      <c r="J21" s="1347"/>
      <c r="K21" s="1347"/>
      <c r="L21" s="1338" t="str">
        <f>SUVAHAVUJ!$D10</f>
        <v>Ostatný dlhodobý nehmotný majetok (019, 01X)
- /079, 07X, 091A/</v>
      </c>
      <c r="M21" s="1339"/>
      <c r="N21" s="1339"/>
      <c r="O21" s="1339"/>
      <c r="P21" s="1339"/>
      <c r="Q21" s="1339"/>
      <c r="R21" s="1339"/>
      <c r="S21" s="1339"/>
      <c r="T21" s="1339"/>
      <c r="U21" s="1339"/>
      <c r="V21" s="1339"/>
      <c r="W21" s="1339"/>
      <c r="X21" s="1339"/>
      <c r="Y21" s="1339"/>
      <c r="Z21" s="1339"/>
      <c r="AA21" s="1339"/>
      <c r="AB21" s="1339"/>
      <c r="AC21" s="1339"/>
      <c r="AD21" s="1339"/>
      <c r="AE21" s="1339"/>
      <c r="AF21" s="1339"/>
      <c r="AG21" s="1339"/>
      <c r="AH21" s="1339"/>
      <c r="AI21" s="1339"/>
      <c r="AJ21" s="1339"/>
      <c r="AK21" s="1339"/>
      <c r="AL21" s="1339"/>
      <c r="AM21" s="1339"/>
      <c r="AN21" s="1339"/>
      <c r="AO21" s="1339"/>
      <c r="AP21" s="1339"/>
      <c r="AQ21" s="1340" t="s">
        <v>1217</v>
      </c>
      <c r="AR21" s="1340"/>
      <c r="AS21" s="1340"/>
      <c r="AT21" s="1340"/>
      <c r="AU21" s="1340"/>
      <c r="AV21" s="1340"/>
      <c r="AW21" s="1340"/>
      <c r="AX21" s="1340"/>
      <c r="AY21" s="396"/>
      <c r="AZ21" s="397"/>
      <c r="BA21" s="1293" t="str">
        <f>MID(SUVAHAVUJ!AD10,1,1)</f>
        <v xml:space="preserve"> </v>
      </c>
      <c r="BB21" s="1293"/>
      <c r="BC21" s="1293"/>
      <c r="BD21" s="1293"/>
      <c r="BE21" s="1293"/>
      <c r="BF21" s="1293"/>
      <c r="BG21" s="1293" t="str">
        <f>MID(SUVAHAVUJ!AD10,2,1)</f>
        <v xml:space="preserve"> </v>
      </c>
      <c r="BH21" s="1293"/>
      <c r="BI21" s="1293"/>
      <c r="BJ21" s="1293"/>
      <c r="BK21" s="1293"/>
      <c r="BL21" s="1293" t="str">
        <f>MID(SUVAHAVUJ!AD10,3,1)</f>
        <v xml:space="preserve"> </v>
      </c>
      <c r="BM21" s="1293"/>
      <c r="BN21" s="1293"/>
      <c r="BO21" s="1293"/>
      <c r="BP21" s="1293"/>
      <c r="BQ21" s="1293"/>
      <c r="BR21" s="1293" t="str">
        <f>MID(SUVAHAVUJ!AD10,4,1)</f>
        <v xml:space="preserve"> </v>
      </c>
      <c r="BS21" s="1293"/>
      <c r="BT21" s="1293"/>
      <c r="BU21" s="1293"/>
      <c r="BV21" s="1293"/>
      <c r="BW21" s="1293" t="str">
        <f>MID(SUVAHAVUJ!AD10,5,1)</f>
        <v xml:space="preserve"> </v>
      </c>
      <c r="BX21" s="1293"/>
      <c r="BY21" s="1293"/>
      <c r="BZ21" s="1293"/>
      <c r="CA21" s="1293"/>
      <c r="CB21" s="1293"/>
      <c r="CC21" s="1293" t="str">
        <f>MID(SUVAHAVUJ!AD10,6,1)</f>
        <v xml:space="preserve"> </v>
      </c>
      <c r="CD21" s="1293"/>
      <c r="CE21" s="1293"/>
      <c r="CF21" s="1293"/>
      <c r="CG21" s="1293"/>
      <c r="CH21" s="1293" t="str">
        <f>MID(SUVAHAVUJ!AD10,7,1)</f>
        <v xml:space="preserve"> </v>
      </c>
      <c r="CI21" s="1293"/>
      <c r="CJ21" s="1293"/>
      <c r="CK21" s="1293"/>
      <c r="CL21" s="1293"/>
      <c r="CM21" s="1293"/>
      <c r="CN21" s="1293" t="str">
        <f>MID(SUVAHAVUJ!AD10,8,1)</f>
        <v xml:space="preserve"> </v>
      </c>
      <c r="CO21" s="1293"/>
      <c r="CP21" s="1293"/>
      <c r="CQ21" s="1293"/>
      <c r="CR21" s="1293"/>
      <c r="CS21" s="1293" t="str">
        <f>MID(SUVAHAVUJ!AD10,9,1)</f>
        <v xml:space="preserve"> </v>
      </c>
      <c r="CT21" s="1293"/>
      <c r="CU21" s="1293"/>
      <c r="CV21" s="1293"/>
      <c r="CW21" s="1293"/>
      <c r="CX21" s="1293"/>
      <c r="CY21" s="1293" t="str">
        <f>MID(SUVAHAVUJ!AD10,10,1)</f>
        <v xml:space="preserve"> </v>
      </c>
      <c r="CZ21" s="1293"/>
      <c r="DA21" s="1293"/>
      <c r="DB21" s="1293"/>
      <c r="DC21" s="1293"/>
      <c r="DD21" s="1293" t="str">
        <f>MID(SUVAHAVUJ!AD10,11,1)</f>
        <v>0</v>
      </c>
      <c r="DE21" s="1293"/>
      <c r="DF21" s="1293"/>
      <c r="DG21" s="1293"/>
      <c r="DH21" s="1293"/>
      <c r="DI21" s="1341"/>
      <c r="DJ21" s="396"/>
      <c r="DK21" s="397"/>
      <c r="DL21" s="1335" t="str">
        <f>MID(SUVAHAVUJ!AF10,1,1)</f>
        <v xml:space="preserve"> </v>
      </c>
      <c r="DM21" s="1335"/>
      <c r="DN21" s="1335"/>
      <c r="DO21" s="1335"/>
      <c r="DP21" s="1335"/>
      <c r="DQ21" s="1335"/>
      <c r="DR21" s="1335" t="str">
        <f>MID(SUVAHAVUJ!AF10,2,1)</f>
        <v xml:space="preserve"> </v>
      </c>
      <c r="DS21" s="1335"/>
      <c r="DT21" s="1335"/>
      <c r="DU21" s="1335"/>
      <c r="DV21" s="1335"/>
      <c r="DW21" s="1335" t="str">
        <f>MID(SUVAHAVUJ!AF10,3,1)</f>
        <v xml:space="preserve"> </v>
      </c>
      <c r="DX21" s="1335"/>
      <c r="DY21" s="1335"/>
      <c r="DZ21" s="1335"/>
      <c r="EA21" s="1335"/>
      <c r="EB21" s="1335"/>
      <c r="EC21" s="1335" t="str">
        <f>MID(SUVAHAVUJ!AF10,4,1)</f>
        <v xml:space="preserve"> </v>
      </c>
      <c r="ED21" s="1335"/>
      <c r="EE21" s="1335"/>
      <c r="EF21" s="1335"/>
      <c r="EG21" s="1335"/>
      <c r="EH21" s="1335" t="str">
        <f>MID(SUVAHAVUJ!AF10,5,1)</f>
        <v xml:space="preserve"> </v>
      </c>
      <c r="EI21" s="1335"/>
      <c r="EJ21" s="1335"/>
      <c r="EK21" s="1335"/>
      <c r="EL21" s="1335"/>
      <c r="EM21" s="1335"/>
      <c r="EN21" s="1335" t="str">
        <f>MID(SUVAHAVUJ!AF10,6,1)</f>
        <v xml:space="preserve"> </v>
      </c>
      <c r="EO21" s="1335"/>
      <c r="EP21" s="1335"/>
      <c r="EQ21" s="1335"/>
      <c r="ER21" s="1335"/>
      <c r="ES21" s="1335" t="str">
        <f>MID(SUVAHAVUJ!AF10,7,1)</f>
        <v xml:space="preserve"> </v>
      </c>
      <c r="ET21" s="1335"/>
      <c r="EU21" s="1335"/>
      <c r="EV21" s="1335"/>
      <c r="EW21" s="1335"/>
      <c r="EX21" s="1335"/>
      <c r="EY21" s="1335" t="str">
        <f>MID(SUVAHAVUJ!AF10,8,1)</f>
        <v xml:space="preserve"> </v>
      </c>
      <c r="EZ21" s="1335"/>
      <c r="FA21" s="1335"/>
      <c r="FB21" s="1335"/>
      <c r="FC21" s="1335"/>
      <c r="FD21" s="1335" t="str">
        <f>MID(SUVAHAVUJ!AF10,9,1)</f>
        <v xml:space="preserve"> </v>
      </c>
      <c r="FE21" s="1335"/>
      <c r="FF21" s="1335"/>
      <c r="FG21" s="1335"/>
      <c r="FH21" s="1335"/>
      <c r="FI21" s="1335"/>
      <c r="FJ21" s="1335" t="str">
        <f>MID(SUVAHAVUJ!AF10,10,1)</f>
        <v xml:space="preserve"> </v>
      </c>
      <c r="FK21" s="1335"/>
      <c r="FL21" s="1335"/>
      <c r="FM21" s="1335"/>
      <c r="FN21" s="1335"/>
      <c r="FO21" s="1293" t="str">
        <f>MID(SUVAHAVUJ!AF10,11,1)</f>
        <v>0</v>
      </c>
      <c r="FP21" s="1293"/>
      <c r="FQ21" s="1293"/>
      <c r="FR21" s="1293"/>
      <c r="FS21" s="1341"/>
      <c r="FT21" s="1342"/>
      <c r="FU21" s="1342"/>
      <c r="FV21" s="1342"/>
      <c r="FW21" s="1342"/>
      <c r="FX21" s="1342"/>
      <c r="FY21" s="1342"/>
      <c r="FZ21" s="1342"/>
      <c r="GA21" s="1342"/>
      <c r="GB21" s="1342"/>
      <c r="GC21" s="1342"/>
      <c r="GD21" s="1342"/>
      <c r="GE21" s="1342"/>
      <c r="GF21" s="1342"/>
      <c r="GG21" s="1342"/>
      <c r="GH21" s="1342"/>
      <c r="GI21" s="1342"/>
      <c r="GJ21" s="1342"/>
      <c r="GK21" s="1342"/>
      <c r="GL21" s="1342"/>
      <c r="GM21" s="1342"/>
      <c r="GN21" s="1342"/>
      <c r="GO21" s="1342"/>
      <c r="GP21" s="1342"/>
      <c r="GQ21" s="1342"/>
      <c r="GR21" s="1342"/>
      <c r="GS21" s="1342"/>
      <c r="GT21" s="1342"/>
      <c r="GU21" s="1342"/>
      <c r="GV21" s="1342"/>
      <c r="GW21" s="1342"/>
    </row>
    <row r="22" spans="1:205" ht="23.25" customHeight="1" x14ac:dyDescent="0.3">
      <c r="A22" s="1336"/>
      <c r="B22" s="1347"/>
      <c r="C22" s="1347"/>
      <c r="D22" s="1347"/>
      <c r="E22" s="1347"/>
      <c r="F22" s="1347"/>
      <c r="G22" s="1347"/>
      <c r="H22" s="1347"/>
      <c r="I22" s="1347"/>
      <c r="J22" s="1347"/>
      <c r="K22" s="1347"/>
      <c r="L22" s="1339"/>
      <c r="M22" s="1339"/>
      <c r="N22" s="1339"/>
      <c r="O22" s="1339"/>
      <c r="P22" s="1339"/>
      <c r="Q22" s="1339"/>
      <c r="R22" s="1339"/>
      <c r="S22" s="1339"/>
      <c r="T22" s="1339"/>
      <c r="U22" s="1339"/>
      <c r="V22" s="1339"/>
      <c r="W22" s="1339"/>
      <c r="X22" s="1339"/>
      <c r="Y22" s="1339"/>
      <c r="Z22" s="1339"/>
      <c r="AA22" s="1339"/>
      <c r="AB22" s="1339"/>
      <c r="AC22" s="1339"/>
      <c r="AD22" s="1339"/>
      <c r="AE22" s="1339"/>
      <c r="AF22" s="1339"/>
      <c r="AG22" s="1339"/>
      <c r="AH22" s="1339"/>
      <c r="AI22" s="1339"/>
      <c r="AJ22" s="1339"/>
      <c r="AK22" s="1339"/>
      <c r="AL22" s="1339"/>
      <c r="AM22" s="1339"/>
      <c r="AN22" s="1339"/>
      <c r="AO22" s="1339"/>
      <c r="AP22" s="1339"/>
      <c r="AQ22" s="1340"/>
      <c r="AR22" s="1340"/>
      <c r="AS22" s="1340"/>
      <c r="AT22" s="1340"/>
      <c r="AU22" s="1340"/>
      <c r="AV22" s="1340"/>
      <c r="AW22" s="1340"/>
      <c r="AX22" s="1340"/>
      <c r="AY22" s="396"/>
      <c r="AZ22" s="397"/>
      <c r="BA22" s="1335" t="str">
        <f>MID(SUVAHAVUJ!AE10,1,1)</f>
        <v xml:space="preserve"> </v>
      </c>
      <c r="BB22" s="1335"/>
      <c r="BC22" s="1335"/>
      <c r="BD22" s="1335"/>
      <c r="BE22" s="1335"/>
      <c r="BF22" s="1335"/>
      <c r="BG22" s="1335" t="str">
        <f>MID(SUVAHAVUJ!AE10,2,1)</f>
        <v xml:space="preserve"> </v>
      </c>
      <c r="BH22" s="1335"/>
      <c r="BI22" s="1335"/>
      <c r="BJ22" s="1335"/>
      <c r="BK22" s="1335"/>
      <c r="BL22" s="1335" t="str">
        <f>MID(SUVAHAVUJ!AE10,3,1)</f>
        <v xml:space="preserve"> </v>
      </c>
      <c r="BM22" s="1335"/>
      <c r="BN22" s="1335"/>
      <c r="BO22" s="1335"/>
      <c r="BP22" s="1335"/>
      <c r="BQ22" s="1335"/>
      <c r="BR22" s="1335" t="str">
        <f>MID(SUVAHAVUJ!AE10,4,1)</f>
        <v xml:space="preserve"> </v>
      </c>
      <c r="BS22" s="1335"/>
      <c r="BT22" s="1335"/>
      <c r="BU22" s="1335"/>
      <c r="BV22" s="1335"/>
      <c r="BW22" s="1335" t="str">
        <f>MID(SUVAHAVUJ!AE10,5,1)</f>
        <v xml:space="preserve"> </v>
      </c>
      <c r="BX22" s="1335"/>
      <c r="BY22" s="1335"/>
      <c r="BZ22" s="1335"/>
      <c r="CA22" s="1335"/>
      <c r="CB22" s="1335"/>
      <c r="CC22" s="1335" t="str">
        <f>MID(SUVAHAVUJ!AE10,6,1)</f>
        <v xml:space="preserve"> </v>
      </c>
      <c r="CD22" s="1335"/>
      <c r="CE22" s="1335"/>
      <c r="CF22" s="1335"/>
      <c r="CG22" s="1335"/>
      <c r="CH22" s="1335" t="str">
        <f>MID(SUVAHAVUJ!AE10,7,1)</f>
        <v xml:space="preserve"> </v>
      </c>
      <c r="CI22" s="1335"/>
      <c r="CJ22" s="1335"/>
      <c r="CK22" s="1335"/>
      <c r="CL22" s="1335"/>
      <c r="CM22" s="1335"/>
      <c r="CN22" s="1335" t="str">
        <f>MID(SUVAHAVUJ!AE10,8,1)</f>
        <v xml:space="preserve"> </v>
      </c>
      <c r="CO22" s="1335"/>
      <c r="CP22" s="1335"/>
      <c r="CQ22" s="1335"/>
      <c r="CR22" s="1335"/>
      <c r="CS22" s="1335" t="str">
        <f>MID(SUVAHAVUJ!AE10,9,1)</f>
        <v xml:space="preserve"> </v>
      </c>
      <c r="CT22" s="1335"/>
      <c r="CU22" s="1335"/>
      <c r="CV22" s="1335"/>
      <c r="CW22" s="1335"/>
      <c r="CX22" s="1335"/>
      <c r="CY22" s="1335" t="str">
        <f>MID(SUVAHAVUJ!AE10,10,1)</f>
        <v xml:space="preserve"> </v>
      </c>
      <c r="CZ22" s="1335"/>
      <c r="DA22" s="1335"/>
      <c r="DB22" s="1335"/>
      <c r="DC22" s="1335"/>
      <c r="DD22" s="1335" t="str">
        <f>MID(SUVAHAVUJ!AE10,11,1)</f>
        <v>0</v>
      </c>
      <c r="DE22" s="1335"/>
      <c r="DF22" s="1335"/>
      <c r="DG22" s="1335"/>
      <c r="DH22" s="1335"/>
      <c r="DI22" s="1343"/>
      <c r="DJ22" s="1345"/>
      <c r="DK22" s="1345"/>
      <c r="DL22" s="1345"/>
      <c r="DM22" s="1345"/>
      <c r="DN22" s="1345"/>
      <c r="DO22" s="1345"/>
      <c r="DP22" s="1345"/>
      <c r="DQ22" s="1345"/>
      <c r="DR22" s="1345"/>
      <c r="DS22" s="1345"/>
      <c r="DT22" s="1345"/>
      <c r="DU22" s="1345"/>
      <c r="DV22" s="1345"/>
      <c r="DW22" s="1345"/>
      <c r="DX22" s="1345"/>
      <c r="DY22" s="1345"/>
      <c r="DZ22" s="1345"/>
      <c r="EA22" s="1345"/>
      <c r="EB22" s="1345"/>
      <c r="EC22" s="1345"/>
      <c r="ED22" s="1345"/>
      <c r="EE22" s="1345"/>
      <c r="EF22" s="1345"/>
      <c r="EG22" s="1345"/>
      <c r="EH22" s="1345"/>
      <c r="EI22" s="1345"/>
      <c r="EJ22" s="1345"/>
      <c r="EK22" s="1345"/>
      <c r="EL22" s="1345"/>
      <c r="EM22" s="1345"/>
      <c r="EN22" s="396"/>
      <c r="EO22" s="397"/>
      <c r="EP22" s="1335" t="str">
        <f>MID(SUVAHAVUJ!AG10,1,1)</f>
        <v xml:space="preserve"> </v>
      </c>
      <c r="EQ22" s="1335"/>
      <c r="ER22" s="1335"/>
      <c r="ES22" s="1335"/>
      <c r="ET22" s="1335"/>
      <c r="EU22" s="1335"/>
      <c r="EV22" s="1335" t="str">
        <f>MID(SUVAHAVUJ!AG10,2,1)</f>
        <v xml:space="preserve"> </v>
      </c>
      <c r="EW22" s="1335"/>
      <c r="EX22" s="1335"/>
      <c r="EY22" s="1335"/>
      <c r="EZ22" s="1335"/>
      <c r="FA22" s="1335" t="str">
        <f>MID(SUVAHAVUJ!AG10,3,1)</f>
        <v xml:space="preserve"> </v>
      </c>
      <c r="FB22" s="1335"/>
      <c r="FC22" s="1335"/>
      <c r="FD22" s="1335"/>
      <c r="FE22" s="1335"/>
      <c r="FF22" s="1335"/>
      <c r="FG22" s="1335" t="str">
        <f>MID(SUVAHAVUJ!AG10,4,1)</f>
        <v xml:space="preserve"> </v>
      </c>
      <c r="FH22" s="1335"/>
      <c r="FI22" s="1335"/>
      <c r="FJ22" s="1335"/>
      <c r="FK22" s="1335"/>
      <c r="FL22" s="1335" t="str">
        <f>MID(SUVAHAVUJ!AG10,5,1)</f>
        <v xml:space="preserve"> </v>
      </c>
      <c r="FM22" s="1335"/>
      <c r="FN22" s="1335"/>
      <c r="FO22" s="1335"/>
      <c r="FP22" s="1335"/>
      <c r="FQ22" s="1335"/>
      <c r="FR22" s="1335" t="str">
        <f>MID(SUVAHAVUJ!AG10,6,1)</f>
        <v xml:space="preserve"> </v>
      </c>
      <c r="FS22" s="1335"/>
      <c r="FT22" s="1335"/>
      <c r="FU22" s="1335"/>
      <c r="FV22" s="1335"/>
      <c r="FW22" s="1335" t="str">
        <f>MID(SUVAHAVUJ!AG10,7,1)</f>
        <v xml:space="preserve"> </v>
      </c>
      <c r="FX22" s="1335"/>
      <c r="FY22" s="1335"/>
      <c r="FZ22" s="1335"/>
      <c r="GA22" s="1335"/>
      <c r="GB22" s="1335"/>
      <c r="GC22" s="1335" t="str">
        <f>MID(SUVAHAVUJ!AG10,8,1)</f>
        <v xml:space="preserve"> </v>
      </c>
      <c r="GD22" s="1335"/>
      <c r="GE22" s="1335"/>
      <c r="GF22" s="1335"/>
      <c r="GG22" s="1335"/>
      <c r="GH22" s="1335" t="str">
        <f>MID(SUVAHAVUJ!AG10,9,1)</f>
        <v xml:space="preserve"> </v>
      </c>
      <c r="GI22" s="1335"/>
      <c r="GJ22" s="1335"/>
      <c r="GK22" s="1335"/>
      <c r="GL22" s="1335"/>
      <c r="GM22" s="1335"/>
      <c r="GN22" s="1335" t="str">
        <f>MID(SUVAHAVUJ!AG10,10,1)</f>
        <v xml:space="preserve"> </v>
      </c>
      <c r="GO22" s="1335"/>
      <c r="GP22" s="1335"/>
      <c r="GQ22" s="1335"/>
      <c r="GR22" s="1335"/>
      <c r="GS22" s="1293" t="str">
        <f>MID(SUVAHAVUJ!AG10,11,1)</f>
        <v>0</v>
      </c>
      <c r="GT22" s="1293"/>
      <c r="GU22" s="1293"/>
      <c r="GV22" s="1293"/>
      <c r="GW22" s="1341"/>
    </row>
    <row r="23" spans="1:205" ht="23.25" customHeight="1" x14ac:dyDescent="0.3">
      <c r="A23" s="1336">
        <v>9</v>
      </c>
      <c r="B23" s="1347" t="s">
        <v>2052</v>
      </c>
      <c r="C23" s="1347"/>
      <c r="D23" s="1347"/>
      <c r="E23" s="1347"/>
      <c r="F23" s="1347"/>
      <c r="G23" s="1347"/>
      <c r="H23" s="1347"/>
      <c r="I23" s="1347"/>
      <c r="J23" s="1347"/>
      <c r="K23" s="1347"/>
      <c r="L23" s="1338" t="str">
        <f>SUVAHAVUJ!$D11</f>
        <v>Obstarávaný dlhodobý nehmotný majetok (041)
- /093/</v>
      </c>
      <c r="M23" s="1339"/>
      <c r="N23" s="1339"/>
      <c r="O23" s="1339"/>
      <c r="P23" s="1339"/>
      <c r="Q23" s="1339"/>
      <c r="R23" s="1339"/>
      <c r="S23" s="1339"/>
      <c r="T23" s="1339"/>
      <c r="U23" s="1339"/>
      <c r="V23" s="1339"/>
      <c r="W23" s="1339"/>
      <c r="X23" s="1339"/>
      <c r="Y23" s="1339"/>
      <c r="Z23" s="1339"/>
      <c r="AA23" s="1339"/>
      <c r="AB23" s="1339"/>
      <c r="AC23" s="1339"/>
      <c r="AD23" s="1339"/>
      <c r="AE23" s="1339"/>
      <c r="AF23" s="1339"/>
      <c r="AG23" s="1339"/>
      <c r="AH23" s="1339"/>
      <c r="AI23" s="1339"/>
      <c r="AJ23" s="1339"/>
      <c r="AK23" s="1339"/>
      <c r="AL23" s="1339"/>
      <c r="AM23" s="1339"/>
      <c r="AN23" s="1339"/>
      <c r="AO23" s="1339"/>
      <c r="AP23" s="1339"/>
      <c r="AQ23" s="1340" t="s">
        <v>2051</v>
      </c>
      <c r="AR23" s="1340"/>
      <c r="AS23" s="1340"/>
      <c r="AT23" s="1340"/>
      <c r="AU23" s="1340"/>
      <c r="AV23" s="1340"/>
      <c r="AW23" s="1340"/>
      <c r="AX23" s="1340"/>
      <c r="AY23" s="396"/>
      <c r="AZ23" s="397"/>
      <c r="BA23" s="1293" t="str">
        <f>MID(SUVAHAVUJ!AD11,1,1)</f>
        <v xml:space="preserve"> </v>
      </c>
      <c r="BB23" s="1293"/>
      <c r="BC23" s="1293"/>
      <c r="BD23" s="1293"/>
      <c r="BE23" s="1293"/>
      <c r="BF23" s="1293"/>
      <c r="BG23" s="1293" t="str">
        <f>MID(SUVAHAVUJ!AD11,2,1)</f>
        <v xml:space="preserve"> </v>
      </c>
      <c r="BH23" s="1293"/>
      <c r="BI23" s="1293"/>
      <c r="BJ23" s="1293"/>
      <c r="BK23" s="1293"/>
      <c r="BL23" s="1293" t="str">
        <f>MID(SUVAHAVUJ!AD11,3,1)</f>
        <v xml:space="preserve"> </v>
      </c>
      <c r="BM23" s="1293"/>
      <c r="BN23" s="1293"/>
      <c r="BO23" s="1293"/>
      <c r="BP23" s="1293"/>
      <c r="BQ23" s="1293"/>
      <c r="BR23" s="1293" t="str">
        <f>MID(SUVAHAVUJ!AD11,4,1)</f>
        <v xml:space="preserve"> </v>
      </c>
      <c r="BS23" s="1293"/>
      <c r="BT23" s="1293"/>
      <c r="BU23" s="1293"/>
      <c r="BV23" s="1293"/>
      <c r="BW23" s="1293" t="str">
        <f>MID(SUVAHAVUJ!AD11,5,1)</f>
        <v xml:space="preserve"> </v>
      </c>
      <c r="BX23" s="1293"/>
      <c r="BY23" s="1293"/>
      <c r="BZ23" s="1293"/>
      <c r="CA23" s="1293"/>
      <c r="CB23" s="1293"/>
      <c r="CC23" s="1293" t="str">
        <f>MID(SUVAHAVUJ!AD11,6,1)</f>
        <v xml:space="preserve"> </v>
      </c>
      <c r="CD23" s="1293"/>
      <c r="CE23" s="1293"/>
      <c r="CF23" s="1293"/>
      <c r="CG23" s="1293"/>
      <c r="CH23" s="1293" t="str">
        <f>MID(SUVAHAVUJ!AD11,7,1)</f>
        <v xml:space="preserve"> </v>
      </c>
      <c r="CI23" s="1293"/>
      <c r="CJ23" s="1293"/>
      <c r="CK23" s="1293"/>
      <c r="CL23" s="1293"/>
      <c r="CM23" s="1293"/>
      <c r="CN23" s="1293" t="str">
        <f>MID(SUVAHAVUJ!AD11,8,1)</f>
        <v xml:space="preserve"> </v>
      </c>
      <c r="CO23" s="1293"/>
      <c r="CP23" s="1293"/>
      <c r="CQ23" s="1293"/>
      <c r="CR23" s="1293"/>
      <c r="CS23" s="1293" t="str">
        <f>MID(SUVAHAVUJ!AD11,9,1)</f>
        <v xml:space="preserve"> </v>
      </c>
      <c r="CT23" s="1293"/>
      <c r="CU23" s="1293"/>
      <c r="CV23" s="1293"/>
      <c r="CW23" s="1293"/>
      <c r="CX23" s="1293"/>
      <c r="CY23" s="1293" t="str">
        <f>MID(SUVAHAVUJ!AD11,10,1)</f>
        <v xml:space="preserve"> </v>
      </c>
      <c r="CZ23" s="1293"/>
      <c r="DA23" s="1293"/>
      <c r="DB23" s="1293"/>
      <c r="DC23" s="1293"/>
      <c r="DD23" s="1293" t="str">
        <f>MID(SUVAHAVUJ!AD11,11,1)</f>
        <v>0</v>
      </c>
      <c r="DE23" s="1293"/>
      <c r="DF23" s="1293"/>
      <c r="DG23" s="1293"/>
      <c r="DH23" s="1293"/>
      <c r="DI23" s="1341"/>
      <c r="DJ23" s="396"/>
      <c r="DK23" s="397"/>
      <c r="DL23" s="1335" t="str">
        <f>MID(SUVAHAVUJ!AF11,1,1)</f>
        <v xml:space="preserve"> </v>
      </c>
      <c r="DM23" s="1335"/>
      <c r="DN23" s="1335"/>
      <c r="DO23" s="1335"/>
      <c r="DP23" s="1335"/>
      <c r="DQ23" s="1335"/>
      <c r="DR23" s="1335" t="str">
        <f>MID(SUVAHAVUJ!AF11,2,1)</f>
        <v xml:space="preserve"> </v>
      </c>
      <c r="DS23" s="1335"/>
      <c r="DT23" s="1335"/>
      <c r="DU23" s="1335"/>
      <c r="DV23" s="1335"/>
      <c r="DW23" s="1335" t="str">
        <f>MID(SUVAHAVUJ!AF11,3,1)</f>
        <v xml:space="preserve"> </v>
      </c>
      <c r="DX23" s="1335"/>
      <c r="DY23" s="1335"/>
      <c r="DZ23" s="1335"/>
      <c r="EA23" s="1335"/>
      <c r="EB23" s="1335"/>
      <c r="EC23" s="1335" t="str">
        <f>MID(SUVAHAVUJ!AF11,4,1)</f>
        <v xml:space="preserve"> </v>
      </c>
      <c r="ED23" s="1335"/>
      <c r="EE23" s="1335"/>
      <c r="EF23" s="1335"/>
      <c r="EG23" s="1335"/>
      <c r="EH23" s="1335" t="str">
        <f>MID(SUVAHAVUJ!AF11,5,1)</f>
        <v xml:space="preserve"> </v>
      </c>
      <c r="EI23" s="1335"/>
      <c r="EJ23" s="1335"/>
      <c r="EK23" s="1335"/>
      <c r="EL23" s="1335"/>
      <c r="EM23" s="1335"/>
      <c r="EN23" s="1335" t="str">
        <f>MID(SUVAHAVUJ!AF11,6,1)</f>
        <v xml:space="preserve"> </v>
      </c>
      <c r="EO23" s="1335"/>
      <c r="EP23" s="1335"/>
      <c r="EQ23" s="1335"/>
      <c r="ER23" s="1335"/>
      <c r="ES23" s="1335" t="str">
        <f>MID(SUVAHAVUJ!AF11,7,1)</f>
        <v xml:space="preserve"> </v>
      </c>
      <c r="ET23" s="1335"/>
      <c r="EU23" s="1335"/>
      <c r="EV23" s="1335"/>
      <c r="EW23" s="1335"/>
      <c r="EX23" s="1335"/>
      <c r="EY23" s="1335" t="str">
        <f>MID(SUVAHAVUJ!AF11,8,1)</f>
        <v xml:space="preserve"> </v>
      </c>
      <c r="EZ23" s="1335"/>
      <c r="FA23" s="1335"/>
      <c r="FB23" s="1335"/>
      <c r="FC23" s="1335"/>
      <c r="FD23" s="1335" t="str">
        <f>MID(SUVAHAVUJ!AF11,9,1)</f>
        <v xml:space="preserve"> </v>
      </c>
      <c r="FE23" s="1335"/>
      <c r="FF23" s="1335"/>
      <c r="FG23" s="1335"/>
      <c r="FH23" s="1335"/>
      <c r="FI23" s="1335"/>
      <c r="FJ23" s="1335" t="str">
        <f>MID(SUVAHAVUJ!AF11,10,1)</f>
        <v xml:space="preserve"> </v>
      </c>
      <c r="FK23" s="1335"/>
      <c r="FL23" s="1335"/>
      <c r="FM23" s="1335"/>
      <c r="FN23" s="1335"/>
      <c r="FO23" s="1293" t="str">
        <f>MID(SUVAHAVUJ!AF11,11,1)</f>
        <v>0</v>
      </c>
      <c r="FP23" s="1293"/>
      <c r="FQ23" s="1293"/>
      <c r="FR23" s="1293"/>
      <c r="FS23" s="1341"/>
      <c r="FT23" s="1342"/>
      <c r="FU23" s="1342"/>
      <c r="FV23" s="1342"/>
      <c r="FW23" s="1342"/>
      <c r="FX23" s="1342"/>
      <c r="FY23" s="1342"/>
      <c r="FZ23" s="1342"/>
      <c r="GA23" s="1342"/>
      <c r="GB23" s="1342"/>
      <c r="GC23" s="1342"/>
      <c r="GD23" s="1342"/>
      <c r="GE23" s="1342"/>
      <c r="GF23" s="1342"/>
      <c r="GG23" s="1342"/>
      <c r="GH23" s="1342"/>
      <c r="GI23" s="1342"/>
      <c r="GJ23" s="1342"/>
      <c r="GK23" s="1342"/>
      <c r="GL23" s="1342"/>
      <c r="GM23" s="1342"/>
      <c r="GN23" s="1342"/>
      <c r="GO23" s="1342"/>
      <c r="GP23" s="1342"/>
      <c r="GQ23" s="1342"/>
      <c r="GR23" s="1342"/>
      <c r="GS23" s="1342"/>
      <c r="GT23" s="1342"/>
      <c r="GU23" s="1342"/>
      <c r="GV23" s="1342"/>
      <c r="GW23" s="1342"/>
    </row>
    <row r="24" spans="1:205" ht="23.25" customHeight="1" x14ac:dyDescent="0.3">
      <c r="A24" s="1336"/>
      <c r="B24" s="1347"/>
      <c r="C24" s="1347"/>
      <c r="D24" s="1347"/>
      <c r="E24" s="1347"/>
      <c r="F24" s="1347"/>
      <c r="G24" s="1347"/>
      <c r="H24" s="1347"/>
      <c r="I24" s="1347"/>
      <c r="J24" s="1347"/>
      <c r="K24" s="1347"/>
      <c r="L24" s="1339"/>
      <c r="M24" s="1339"/>
      <c r="N24" s="1339"/>
      <c r="O24" s="1339"/>
      <c r="P24" s="1339"/>
      <c r="Q24" s="1339"/>
      <c r="R24" s="1339"/>
      <c r="S24" s="1339"/>
      <c r="T24" s="1339"/>
      <c r="U24" s="1339"/>
      <c r="V24" s="1339"/>
      <c r="W24" s="1339"/>
      <c r="X24" s="1339"/>
      <c r="Y24" s="1339"/>
      <c r="Z24" s="1339"/>
      <c r="AA24" s="1339"/>
      <c r="AB24" s="1339"/>
      <c r="AC24" s="1339"/>
      <c r="AD24" s="1339"/>
      <c r="AE24" s="1339"/>
      <c r="AF24" s="1339"/>
      <c r="AG24" s="1339"/>
      <c r="AH24" s="1339"/>
      <c r="AI24" s="1339"/>
      <c r="AJ24" s="1339"/>
      <c r="AK24" s="1339"/>
      <c r="AL24" s="1339"/>
      <c r="AM24" s="1339"/>
      <c r="AN24" s="1339"/>
      <c r="AO24" s="1339"/>
      <c r="AP24" s="1339"/>
      <c r="AQ24" s="1340"/>
      <c r="AR24" s="1340"/>
      <c r="AS24" s="1340"/>
      <c r="AT24" s="1340"/>
      <c r="AU24" s="1340"/>
      <c r="AV24" s="1340"/>
      <c r="AW24" s="1340"/>
      <c r="AX24" s="1340"/>
      <c r="AY24" s="396"/>
      <c r="AZ24" s="397"/>
      <c r="BA24" s="1335" t="str">
        <f>MID(SUVAHAVUJ!AE11,1,1)</f>
        <v xml:space="preserve"> </v>
      </c>
      <c r="BB24" s="1335"/>
      <c r="BC24" s="1335"/>
      <c r="BD24" s="1335"/>
      <c r="BE24" s="1335"/>
      <c r="BF24" s="1335"/>
      <c r="BG24" s="1335" t="str">
        <f>MID(SUVAHAVUJ!AE11,2,1)</f>
        <v xml:space="preserve"> </v>
      </c>
      <c r="BH24" s="1335"/>
      <c r="BI24" s="1335"/>
      <c r="BJ24" s="1335"/>
      <c r="BK24" s="1335"/>
      <c r="BL24" s="1335" t="str">
        <f>MID(SUVAHAVUJ!AE11,3,1)</f>
        <v xml:space="preserve"> </v>
      </c>
      <c r="BM24" s="1335"/>
      <c r="BN24" s="1335"/>
      <c r="BO24" s="1335"/>
      <c r="BP24" s="1335"/>
      <c r="BQ24" s="1335"/>
      <c r="BR24" s="1335" t="str">
        <f>MID(SUVAHAVUJ!AE11,4,1)</f>
        <v xml:space="preserve"> </v>
      </c>
      <c r="BS24" s="1335"/>
      <c r="BT24" s="1335"/>
      <c r="BU24" s="1335"/>
      <c r="BV24" s="1335"/>
      <c r="BW24" s="1335" t="str">
        <f>MID(SUVAHAVUJ!AE11,5,1)</f>
        <v xml:space="preserve"> </v>
      </c>
      <c r="BX24" s="1335"/>
      <c r="BY24" s="1335"/>
      <c r="BZ24" s="1335"/>
      <c r="CA24" s="1335"/>
      <c r="CB24" s="1335"/>
      <c r="CC24" s="1335" t="str">
        <f>MID(SUVAHAVUJ!AE11,6,1)</f>
        <v xml:space="preserve"> </v>
      </c>
      <c r="CD24" s="1335"/>
      <c r="CE24" s="1335"/>
      <c r="CF24" s="1335"/>
      <c r="CG24" s="1335"/>
      <c r="CH24" s="1335" t="str">
        <f>MID(SUVAHAVUJ!AE11,7,1)</f>
        <v xml:space="preserve"> </v>
      </c>
      <c r="CI24" s="1335"/>
      <c r="CJ24" s="1335"/>
      <c r="CK24" s="1335"/>
      <c r="CL24" s="1335"/>
      <c r="CM24" s="1335"/>
      <c r="CN24" s="1335" t="str">
        <f>MID(SUVAHAVUJ!AE11,8,1)</f>
        <v xml:space="preserve"> </v>
      </c>
      <c r="CO24" s="1335"/>
      <c r="CP24" s="1335"/>
      <c r="CQ24" s="1335"/>
      <c r="CR24" s="1335"/>
      <c r="CS24" s="1335" t="str">
        <f>MID(SUVAHAVUJ!AE11,9,1)</f>
        <v xml:space="preserve"> </v>
      </c>
      <c r="CT24" s="1335"/>
      <c r="CU24" s="1335"/>
      <c r="CV24" s="1335"/>
      <c r="CW24" s="1335"/>
      <c r="CX24" s="1335"/>
      <c r="CY24" s="1335" t="str">
        <f>MID(SUVAHAVUJ!AE11,10,1)</f>
        <v xml:space="preserve"> </v>
      </c>
      <c r="CZ24" s="1335"/>
      <c r="DA24" s="1335"/>
      <c r="DB24" s="1335"/>
      <c r="DC24" s="1335"/>
      <c r="DD24" s="1335" t="str">
        <f>MID(SUVAHAVUJ!AE11,11,1)</f>
        <v>0</v>
      </c>
      <c r="DE24" s="1335"/>
      <c r="DF24" s="1335"/>
      <c r="DG24" s="1335"/>
      <c r="DH24" s="1335"/>
      <c r="DI24" s="1343"/>
      <c r="DJ24" s="1345"/>
      <c r="DK24" s="1345"/>
      <c r="DL24" s="1345"/>
      <c r="DM24" s="1345"/>
      <c r="DN24" s="1345"/>
      <c r="DO24" s="1345"/>
      <c r="DP24" s="1345"/>
      <c r="DQ24" s="1345"/>
      <c r="DR24" s="1345"/>
      <c r="DS24" s="1345"/>
      <c r="DT24" s="1345"/>
      <c r="DU24" s="1345"/>
      <c r="DV24" s="1345"/>
      <c r="DW24" s="1345"/>
      <c r="DX24" s="1345"/>
      <c r="DY24" s="1345"/>
      <c r="DZ24" s="1345"/>
      <c r="EA24" s="1345"/>
      <c r="EB24" s="1345"/>
      <c r="EC24" s="1345"/>
      <c r="ED24" s="1345"/>
      <c r="EE24" s="1345"/>
      <c r="EF24" s="1345"/>
      <c r="EG24" s="1345"/>
      <c r="EH24" s="1345"/>
      <c r="EI24" s="1345"/>
      <c r="EJ24" s="1345"/>
      <c r="EK24" s="1345"/>
      <c r="EL24" s="1345"/>
      <c r="EM24" s="1345"/>
      <c r="EN24" s="396"/>
      <c r="EO24" s="397"/>
      <c r="EP24" s="1335" t="str">
        <f>MID(SUVAHAVUJ!AG11,1,1)</f>
        <v xml:space="preserve"> </v>
      </c>
      <c r="EQ24" s="1335"/>
      <c r="ER24" s="1335"/>
      <c r="ES24" s="1335"/>
      <c r="ET24" s="1335"/>
      <c r="EU24" s="1335"/>
      <c r="EV24" s="1335" t="str">
        <f>MID(SUVAHAVUJ!AG11,2,1)</f>
        <v xml:space="preserve"> </v>
      </c>
      <c r="EW24" s="1335"/>
      <c r="EX24" s="1335"/>
      <c r="EY24" s="1335"/>
      <c r="EZ24" s="1335"/>
      <c r="FA24" s="1335" t="str">
        <f>MID(SUVAHAVUJ!AG11,3,1)</f>
        <v xml:space="preserve"> </v>
      </c>
      <c r="FB24" s="1335"/>
      <c r="FC24" s="1335"/>
      <c r="FD24" s="1335"/>
      <c r="FE24" s="1335"/>
      <c r="FF24" s="1335"/>
      <c r="FG24" s="1335" t="str">
        <f>MID(SUVAHAVUJ!AG11,4,1)</f>
        <v xml:space="preserve"> </v>
      </c>
      <c r="FH24" s="1335"/>
      <c r="FI24" s="1335"/>
      <c r="FJ24" s="1335"/>
      <c r="FK24" s="1335"/>
      <c r="FL24" s="1335" t="str">
        <f>MID(SUVAHAVUJ!AG11,5,1)</f>
        <v xml:space="preserve"> </v>
      </c>
      <c r="FM24" s="1335"/>
      <c r="FN24" s="1335"/>
      <c r="FO24" s="1335"/>
      <c r="FP24" s="1335"/>
      <c r="FQ24" s="1335"/>
      <c r="FR24" s="1335" t="str">
        <f>MID(SUVAHAVUJ!AG11,6,1)</f>
        <v xml:space="preserve"> </v>
      </c>
      <c r="FS24" s="1335"/>
      <c r="FT24" s="1335"/>
      <c r="FU24" s="1335"/>
      <c r="FV24" s="1335"/>
      <c r="FW24" s="1335" t="str">
        <f>MID(SUVAHAVUJ!AG11,7,1)</f>
        <v xml:space="preserve"> </v>
      </c>
      <c r="FX24" s="1335"/>
      <c r="FY24" s="1335"/>
      <c r="FZ24" s="1335"/>
      <c r="GA24" s="1335"/>
      <c r="GB24" s="1335"/>
      <c r="GC24" s="1335" t="str">
        <f>MID(SUVAHAVUJ!AG11,8,1)</f>
        <v xml:space="preserve"> </v>
      </c>
      <c r="GD24" s="1335"/>
      <c r="GE24" s="1335"/>
      <c r="GF24" s="1335"/>
      <c r="GG24" s="1335"/>
      <c r="GH24" s="1335" t="str">
        <f>MID(SUVAHAVUJ!AG11,9,1)</f>
        <v xml:space="preserve"> </v>
      </c>
      <c r="GI24" s="1335"/>
      <c r="GJ24" s="1335"/>
      <c r="GK24" s="1335"/>
      <c r="GL24" s="1335"/>
      <c r="GM24" s="1335"/>
      <c r="GN24" s="1335" t="str">
        <f>MID(SUVAHAVUJ!AG11,10,1)</f>
        <v xml:space="preserve"> </v>
      </c>
      <c r="GO24" s="1335"/>
      <c r="GP24" s="1335"/>
      <c r="GQ24" s="1335"/>
      <c r="GR24" s="1335"/>
      <c r="GS24" s="1293" t="str">
        <f>MID(SUVAHAVUJ!AG11,11,1)</f>
        <v>0</v>
      </c>
      <c r="GT24" s="1293"/>
      <c r="GU24" s="1293"/>
      <c r="GV24" s="1293"/>
      <c r="GW24" s="1341"/>
    </row>
    <row r="25" spans="1:205" ht="23.25" customHeight="1" x14ac:dyDescent="0.3">
      <c r="A25" s="1336">
        <v>10</v>
      </c>
      <c r="B25" s="1347" t="s">
        <v>2053</v>
      </c>
      <c r="C25" s="1347"/>
      <c r="D25" s="1347"/>
      <c r="E25" s="1347"/>
      <c r="F25" s="1347"/>
      <c r="G25" s="1347"/>
      <c r="H25" s="1347"/>
      <c r="I25" s="1347"/>
      <c r="J25" s="1347"/>
      <c r="K25" s="1347"/>
      <c r="L25" s="1338" t="str">
        <f>SUVAHAVUJ!$D12</f>
        <v>Poskytnuté preddavky na dlhodobý nehmotný majetok (051) - /095A/</v>
      </c>
      <c r="M25" s="1339"/>
      <c r="N25" s="1339"/>
      <c r="O25" s="1339"/>
      <c r="P25" s="1339"/>
      <c r="Q25" s="1339"/>
      <c r="R25" s="1339"/>
      <c r="S25" s="1339"/>
      <c r="T25" s="1339"/>
      <c r="U25" s="1339"/>
      <c r="V25" s="1339"/>
      <c r="W25" s="1339"/>
      <c r="X25" s="1339"/>
      <c r="Y25" s="1339"/>
      <c r="Z25" s="1339"/>
      <c r="AA25" s="1339"/>
      <c r="AB25" s="1339"/>
      <c r="AC25" s="1339"/>
      <c r="AD25" s="1339"/>
      <c r="AE25" s="1339"/>
      <c r="AF25" s="1339"/>
      <c r="AG25" s="1339"/>
      <c r="AH25" s="1339"/>
      <c r="AI25" s="1339"/>
      <c r="AJ25" s="1339"/>
      <c r="AK25" s="1339"/>
      <c r="AL25" s="1339"/>
      <c r="AM25" s="1339"/>
      <c r="AN25" s="1339"/>
      <c r="AO25" s="1339"/>
      <c r="AP25" s="1339"/>
      <c r="AQ25" s="1340" t="s">
        <v>1226</v>
      </c>
      <c r="AR25" s="1340"/>
      <c r="AS25" s="1340"/>
      <c r="AT25" s="1340"/>
      <c r="AU25" s="1340"/>
      <c r="AV25" s="1340"/>
      <c r="AW25" s="1340"/>
      <c r="AX25" s="1340"/>
      <c r="AY25" s="396"/>
      <c r="AZ25" s="397"/>
      <c r="BA25" s="1293" t="str">
        <f>MID(SUVAHAVUJ!AD12,1,1)</f>
        <v xml:space="preserve"> </v>
      </c>
      <c r="BB25" s="1293"/>
      <c r="BC25" s="1293"/>
      <c r="BD25" s="1293"/>
      <c r="BE25" s="1293"/>
      <c r="BF25" s="1293"/>
      <c r="BG25" s="1293" t="str">
        <f>MID(SUVAHAVUJ!AD12,2,1)</f>
        <v xml:space="preserve"> </v>
      </c>
      <c r="BH25" s="1293"/>
      <c r="BI25" s="1293"/>
      <c r="BJ25" s="1293"/>
      <c r="BK25" s="1293"/>
      <c r="BL25" s="1293" t="str">
        <f>MID(SUVAHAVUJ!AD12,3,1)</f>
        <v xml:space="preserve"> </v>
      </c>
      <c r="BM25" s="1293"/>
      <c r="BN25" s="1293"/>
      <c r="BO25" s="1293"/>
      <c r="BP25" s="1293"/>
      <c r="BQ25" s="1293"/>
      <c r="BR25" s="1293" t="str">
        <f>MID(SUVAHAVUJ!AD12,4,1)</f>
        <v xml:space="preserve"> </v>
      </c>
      <c r="BS25" s="1293"/>
      <c r="BT25" s="1293"/>
      <c r="BU25" s="1293"/>
      <c r="BV25" s="1293"/>
      <c r="BW25" s="1293" t="str">
        <f>MID(SUVAHAVUJ!AD12,5,1)</f>
        <v xml:space="preserve"> </v>
      </c>
      <c r="BX25" s="1293"/>
      <c r="BY25" s="1293"/>
      <c r="BZ25" s="1293"/>
      <c r="CA25" s="1293"/>
      <c r="CB25" s="1293"/>
      <c r="CC25" s="1293" t="str">
        <f>MID(SUVAHAVUJ!AD12,6,1)</f>
        <v xml:space="preserve"> </v>
      </c>
      <c r="CD25" s="1293"/>
      <c r="CE25" s="1293"/>
      <c r="CF25" s="1293"/>
      <c r="CG25" s="1293"/>
      <c r="CH25" s="1293" t="str">
        <f>MID(SUVAHAVUJ!AD12,7,1)</f>
        <v xml:space="preserve"> </v>
      </c>
      <c r="CI25" s="1293"/>
      <c r="CJ25" s="1293"/>
      <c r="CK25" s="1293"/>
      <c r="CL25" s="1293"/>
      <c r="CM25" s="1293"/>
      <c r="CN25" s="1293" t="str">
        <f>MID(SUVAHAVUJ!AD12,8,1)</f>
        <v xml:space="preserve"> </v>
      </c>
      <c r="CO25" s="1293"/>
      <c r="CP25" s="1293"/>
      <c r="CQ25" s="1293"/>
      <c r="CR25" s="1293"/>
      <c r="CS25" s="1293" t="str">
        <f>MID(SUVAHAVUJ!AD12,9,1)</f>
        <v xml:space="preserve"> </v>
      </c>
      <c r="CT25" s="1293"/>
      <c r="CU25" s="1293"/>
      <c r="CV25" s="1293"/>
      <c r="CW25" s="1293"/>
      <c r="CX25" s="1293"/>
      <c r="CY25" s="1293" t="str">
        <f>MID(SUVAHAVUJ!AD12,10,1)</f>
        <v xml:space="preserve"> </v>
      </c>
      <c r="CZ25" s="1293"/>
      <c r="DA25" s="1293"/>
      <c r="DB25" s="1293"/>
      <c r="DC25" s="1293"/>
      <c r="DD25" s="1293" t="str">
        <f>MID(SUVAHAVUJ!AD12,11,1)</f>
        <v>0</v>
      </c>
      <c r="DE25" s="1293"/>
      <c r="DF25" s="1293"/>
      <c r="DG25" s="1293"/>
      <c r="DH25" s="1293"/>
      <c r="DI25" s="1341"/>
      <c r="DJ25" s="396"/>
      <c r="DK25" s="397"/>
      <c r="DL25" s="1335" t="str">
        <f>MID(SUVAHAVUJ!AF12,1,1)</f>
        <v xml:space="preserve"> </v>
      </c>
      <c r="DM25" s="1335"/>
      <c r="DN25" s="1335"/>
      <c r="DO25" s="1335"/>
      <c r="DP25" s="1335"/>
      <c r="DQ25" s="1335"/>
      <c r="DR25" s="1335" t="str">
        <f>MID(SUVAHAVUJ!AF12,2,1)</f>
        <v xml:space="preserve"> </v>
      </c>
      <c r="DS25" s="1335"/>
      <c r="DT25" s="1335"/>
      <c r="DU25" s="1335"/>
      <c r="DV25" s="1335"/>
      <c r="DW25" s="1335" t="str">
        <f>MID(SUVAHAVUJ!AF12,3,1)</f>
        <v xml:space="preserve"> </v>
      </c>
      <c r="DX25" s="1335"/>
      <c r="DY25" s="1335"/>
      <c r="DZ25" s="1335"/>
      <c r="EA25" s="1335"/>
      <c r="EB25" s="1335"/>
      <c r="EC25" s="1335" t="str">
        <f>MID(SUVAHAVUJ!AF12,4,1)</f>
        <v xml:space="preserve"> </v>
      </c>
      <c r="ED25" s="1335"/>
      <c r="EE25" s="1335"/>
      <c r="EF25" s="1335"/>
      <c r="EG25" s="1335"/>
      <c r="EH25" s="1335" t="str">
        <f>MID(SUVAHAVUJ!AF12,5,1)</f>
        <v xml:space="preserve"> </v>
      </c>
      <c r="EI25" s="1335"/>
      <c r="EJ25" s="1335"/>
      <c r="EK25" s="1335"/>
      <c r="EL25" s="1335"/>
      <c r="EM25" s="1335"/>
      <c r="EN25" s="1335" t="str">
        <f>MID(SUVAHAVUJ!AF12,6,1)</f>
        <v xml:space="preserve"> </v>
      </c>
      <c r="EO25" s="1335"/>
      <c r="EP25" s="1335"/>
      <c r="EQ25" s="1335"/>
      <c r="ER25" s="1335"/>
      <c r="ES25" s="1335" t="str">
        <f>MID(SUVAHAVUJ!AF12,7,1)</f>
        <v xml:space="preserve"> </v>
      </c>
      <c r="ET25" s="1335"/>
      <c r="EU25" s="1335"/>
      <c r="EV25" s="1335"/>
      <c r="EW25" s="1335"/>
      <c r="EX25" s="1335"/>
      <c r="EY25" s="1335" t="str">
        <f>MID(SUVAHAVUJ!AF12,8,1)</f>
        <v xml:space="preserve"> </v>
      </c>
      <c r="EZ25" s="1335"/>
      <c r="FA25" s="1335"/>
      <c r="FB25" s="1335"/>
      <c r="FC25" s="1335"/>
      <c r="FD25" s="1335" t="str">
        <f>MID(SUVAHAVUJ!AF12,9,1)</f>
        <v xml:space="preserve"> </v>
      </c>
      <c r="FE25" s="1335"/>
      <c r="FF25" s="1335"/>
      <c r="FG25" s="1335"/>
      <c r="FH25" s="1335"/>
      <c r="FI25" s="1335"/>
      <c r="FJ25" s="1335" t="str">
        <f>MID(SUVAHAVUJ!AF12,10,1)</f>
        <v xml:space="preserve"> </v>
      </c>
      <c r="FK25" s="1335"/>
      <c r="FL25" s="1335"/>
      <c r="FM25" s="1335"/>
      <c r="FN25" s="1335"/>
      <c r="FO25" s="1293" t="str">
        <f>MID(SUVAHAVUJ!AF12,11,1)</f>
        <v>0</v>
      </c>
      <c r="FP25" s="1293"/>
      <c r="FQ25" s="1293"/>
      <c r="FR25" s="1293"/>
      <c r="FS25" s="1341"/>
      <c r="FT25" s="1342"/>
      <c r="FU25" s="1342"/>
      <c r="FV25" s="1342"/>
      <c r="FW25" s="1342"/>
      <c r="FX25" s="1342"/>
      <c r="FY25" s="1342"/>
      <c r="FZ25" s="1342"/>
      <c r="GA25" s="1342"/>
      <c r="GB25" s="1342"/>
      <c r="GC25" s="1342"/>
      <c r="GD25" s="1342"/>
      <c r="GE25" s="1342"/>
      <c r="GF25" s="1342"/>
      <c r="GG25" s="1342"/>
      <c r="GH25" s="1342"/>
      <c r="GI25" s="1342"/>
      <c r="GJ25" s="1342"/>
      <c r="GK25" s="1342"/>
      <c r="GL25" s="1342"/>
      <c r="GM25" s="1342"/>
      <c r="GN25" s="1342"/>
      <c r="GO25" s="1342"/>
      <c r="GP25" s="1342"/>
      <c r="GQ25" s="1342"/>
      <c r="GR25" s="1342"/>
      <c r="GS25" s="1342"/>
      <c r="GT25" s="1342"/>
      <c r="GU25" s="1342"/>
      <c r="GV25" s="1342"/>
      <c r="GW25" s="1342"/>
    </row>
    <row r="26" spans="1:205" ht="25.5" customHeight="1" x14ac:dyDescent="0.3">
      <c r="A26" s="1336"/>
      <c r="B26" s="1347"/>
      <c r="C26" s="1347"/>
      <c r="D26" s="1347"/>
      <c r="E26" s="1347"/>
      <c r="F26" s="1347"/>
      <c r="G26" s="1347"/>
      <c r="H26" s="1347"/>
      <c r="I26" s="1347"/>
      <c r="J26" s="1347"/>
      <c r="K26" s="1347"/>
      <c r="L26" s="1339"/>
      <c r="M26" s="1339"/>
      <c r="N26" s="1339"/>
      <c r="O26" s="1339"/>
      <c r="P26" s="1339"/>
      <c r="Q26" s="1339"/>
      <c r="R26" s="1339"/>
      <c r="S26" s="1339"/>
      <c r="T26" s="1339"/>
      <c r="U26" s="1339"/>
      <c r="V26" s="1339"/>
      <c r="W26" s="1339"/>
      <c r="X26" s="1339"/>
      <c r="Y26" s="1339"/>
      <c r="Z26" s="1339"/>
      <c r="AA26" s="1339"/>
      <c r="AB26" s="1339"/>
      <c r="AC26" s="1339"/>
      <c r="AD26" s="1339"/>
      <c r="AE26" s="1339"/>
      <c r="AF26" s="1339"/>
      <c r="AG26" s="1339"/>
      <c r="AH26" s="1339"/>
      <c r="AI26" s="1339"/>
      <c r="AJ26" s="1339"/>
      <c r="AK26" s="1339"/>
      <c r="AL26" s="1339"/>
      <c r="AM26" s="1339"/>
      <c r="AN26" s="1339"/>
      <c r="AO26" s="1339"/>
      <c r="AP26" s="1339"/>
      <c r="AQ26" s="1340"/>
      <c r="AR26" s="1340"/>
      <c r="AS26" s="1340"/>
      <c r="AT26" s="1340"/>
      <c r="AU26" s="1340"/>
      <c r="AV26" s="1340"/>
      <c r="AW26" s="1340"/>
      <c r="AX26" s="1340"/>
      <c r="AY26" s="396"/>
      <c r="AZ26" s="397"/>
      <c r="BA26" s="1335" t="str">
        <f>MID(SUVAHAVUJ!AE12,1,1)</f>
        <v xml:space="preserve"> </v>
      </c>
      <c r="BB26" s="1335"/>
      <c r="BC26" s="1335"/>
      <c r="BD26" s="1335"/>
      <c r="BE26" s="1335"/>
      <c r="BF26" s="1335"/>
      <c r="BG26" s="1335" t="str">
        <f>MID(SUVAHAVUJ!AE12,2,1)</f>
        <v xml:space="preserve"> </v>
      </c>
      <c r="BH26" s="1335"/>
      <c r="BI26" s="1335"/>
      <c r="BJ26" s="1335"/>
      <c r="BK26" s="1335"/>
      <c r="BL26" s="1335" t="str">
        <f>MID(SUVAHAVUJ!AE12,3,1)</f>
        <v xml:space="preserve"> </v>
      </c>
      <c r="BM26" s="1335"/>
      <c r="BN26" s="1335"/>
      <c r="BO26" s="1335"/>
      <c r="BP26" s="1335"/>
      <c r="BQ26" s="1335"/>
      <c r="BR26" s="1335" t="str">
        <f>MID(SUVAHAVUJ!AE12,4,1)</f>
        <v xml:space="preserve"> </v>
      </c>
      <c r="BS26" s="1335"/>
      <c r="BT26" s="1335"/>
      <c r="BU26" s="1335"/>
      <c r="BV26" s="1335"/>
      <c r="BW26" s="1335" t="str">
        <f>MID(SUVAHAVUJ!AE12,5,1)</f>
        <v xml:space="preserve"> </v>
      </c>
      <c r="BX26" s="1335"/>
      <c r="BY26" s="1335"/>
      <c r="BZ26" s="1335"/>
      <c r="CA26" s="1335"/>
      <c r="CB26" s="1335"/>
      <c r="CC26" s="1335" t="str">
        <f>MID(SUVAHAVUJ!AE12,6,1)</f>
        <v xml:space="preserve"> </v>
      </c>
      <c r="CD26" s="1335"/>
      <c r="CE26" s="1335"/>
      <c r="CF26" s="1335"/>
      <c r="CG26" s="1335"/>
      <c r="CH26" s="1335" t="str">
        <f>MID(SUVAHAVUJ!AE12,7,1)</f>
        <v xml:space="preserve"> </v>
      </c>
      <c r="CI26" s="1335"/>
      <c r="CJ26" s="1335"/>
      <c r="CK26" s="1335"/>
      <c r="CL26" s="1335"/>
      <c r="CM26" s="1335"/>
      <c r="CN26" s="1335" t="str">
        <f>MID(SUVAHAVUJ!AE12,8,1)</f>
        <v xml:space="preserve"> </v>
      </c>
      <c r="CO26" s="1335"/>
      <c r="CP26" s="1335"/>
      <c r="CQ26" s="1335"/>
      <c r="CR26" s="1335"/>
      <c r="CS26" s="1335" t="str">
        <f>MID(SUVAHAVUJ!AE12,9,1)</f>
        <v xml:space="preserve"> </v>
      </c>
      <c r="CT26" s="1335"/>
      <c r="CU26" s="1335"/>
      <c r="CV26" s="1335"/>
      <c r="CW26" s="1335"/>
      <c r="CX26" s="1335"/>
      <c r="CY26" s="1335" t="str">
        <f>MID(SUVAHAVUJ!AE12,10,1)</f>
        <v xml:space="preserve"> </v>
      </c>
      <c r="CZ26" s="1335"/>
      <c r="DA26" s="1335"/>
      <c r="DB26" s="1335"/>
      <c r="DC26" s="1335"/>
      <c r="DD26" s="1335" t="str">
        <f>MID(SUVAHAVUJ!AE12,11,1)</f>
        <v>0</v>
      </c>
      <c r="DE26" s="1335"/>
      <c r="DF26" s="1335"/>
      <c r="DG26" s="1335"/>
      <c r="DH26" s="1335"/>
      <c r="DI26" s="1343"/>
      <c r="DJ26" s="1345"/>
      <c r="DK26" s="1345"/>
      <c r="DL26" s="1345"/>
      <c r="DM26" s="1345"/>
      <c r="DN26" s="1345"/>
      <c r="DO26" s="1345"/>
      <c r="DP26" s="1345"/>
      <c r="DQ26" s="1345"/>
      <c r="DR26" s="1345"/>
      <c r="DS26" s="1345"/>
      <c r="DT26" s="1345"/>
      <c r="DU26" s="1345"/>
      <c r="DV26" s="1345"/>
      <c r="DW26" s="1345"/>
      <c r="DX26" s="1345"/>
      <c r="DY26" s="1345"/>
      <c r="DZ26" s="1345"/>
      <c r="EA26" s="1345"/>
      <c r="EB26" s="1345"/>
      <c r="EC26" s="1345"/>
      <c r="ED26" s="1345"/>
      <c r="EE26" s="1345"/>
      <c r="EF26" s="1345"/>
      <c r="EG26" s="1345"/>
      <c r="EH26" s="1345"/>
      <c r="EI26" s="1345"/>
      <c r="EJ26" s="1345"/>
      <c r="EK26" s="1345"/>
      <c r="EL26" s="1345"/>
      <c r="EM26" s="1345"/>
      <c r="EN26" s="396"/>
      <c r="EO26" s="397"/>
      <c r="EP26" s="1335" t="str">
        <f>MID(SUVAHAVUJ!AG12,1,1)</f>
        <v xml:space="preserve"> </v>
      </c>
      <c r="EQ26" s="1335"/>
      <c r="ER26" s="1335"/>
      <c r="ES26" s="1335"/>
      <c r="ET26" s="1335"/>
      <c r="EU26" s="1335"/>
      <c r="EV26" s="1335" t="str">
        <f>MID(SUVAHAVUJ!AG12,2,1)</f>
        <v xml:space="preserve"> </v>
      </c>
      <c r="EW26" s="1335"/>
      <c r="EX26" s="1335"/>
      <c r="EY26" s="1335"/>
      <c r="EZ26" s="1335"/>
      <c r="FA26" s="1335" t="str">
        <f>MID(SUVAHAVUJ!AG12,3,1)</f>
        <v xml:space="preserve"> </v>
      </c>
      <c r="FB26" s="1335"/>
      <c r="FC26" s="1335"/>
      <c r="FD26" s="1335"/>
      <c r="FE26" s="1335"/>
      <c r="FF26" s="1335"/>
      <c r="FG26" s="1335" t="str">
        <f>MID(SUVAHAVUJ!AG12,4,1)</f>
        <v xml:space="preserve"> </v>
      </c>
      <c r="FH26" s="1335"/>
      <c r="FI26" s="1335"/>
      <c r="FJ26" s="1335"/>
      <c r="FK26" s="1335"/>
      <c r="FL26" s="1335" t="str">
        <f>MID(SUVAHAVUJ!AG12,5,1)</f>
        <v xml:space="preserve"> </v>
      </c>
      <c r="FM26" s="1335"/>
      <c r="FN26" s="1335"/>
      <c r="FO26" s="1335"/>
      <c r="FP26" s="1335"/>
      <c r="FQ26" s="1335"/>
      <c r="FR26" s="1335" t="str">
        <f>MID(SUVAHAVUJ!AG12,6,1)</f>
        <v xml:space="preserve"> </v>
      </c>
      <c r="FS26" s="1335"/>
      <c r="FT26" s="1335"/>
      <c r="FU26" s="1335"/>
      <c r="FV26" s="1335"/>
      <c r="FW26" s="1335" t="str">
        <f>MID(SUVAHAVUJ!AG12,7,1)</f>
        <v xml:space="preserve"> </v>
      </c>
      <c r="FX26" s="1335"/>
      <c r="FY26" s="1335"/>
      <c r="FZ26" s="1335"/>
      <c r="GA26" s="1335"/>
      <c r="GB26" s="1335"/>
      <c r="GC26" s="1335" t="str">
        <f>MID(SUVAHAVUJ!AG12,8,1)</f>
        <v xml:space="preserve"> </v>
      </c>
      <c r="GD26" s="1335"/>
      <c r="GE26" s="1335"/>
      <c r="GF26" s="1335"/>
      <c r="GG26" s="1335"/>
      <c r="GH26" s="1335" t="str">
        <f>MID(SUVAHAVUJ!AG12,9,1)</f>
        <v xml:space="preserve"> </v>
      </c>
      <c r="GI26" s="1335"/>
      <c r="GJ26" s="1335"/>
      <c r="GK26" s="1335"/>
      <c r="GL26" s="1335"/>
      <c r="GM26" s="1335"/>
      <c r="GN26" s="1335" t="str">
        <f>MID(SUVAHAVUJ!AG12,10,1)</f>
        <v xml:space="preserve"> </v>
      </c>
      <c r="GO26" s="1335"/>
      <c r="GP26" s="1335"/>
      <c r="GQ26" s="1335"/>
      <c r="GR26" s="1335"/>
      <c r="GS26" s="1293" t="str">
        <f>MID(SUVAHAVUJ!AG12,11,1)</f>
        <v>0</v>
      </c>
      <c r="GT26" s="1293"/>
      <c r="GU26" s="1293"/>
      <c r="GV26" s="1293"/>
      <c r="GW26" s="1341"/>
    </row>
    <row r="27" spans="1:205" ht="23.25" customHeight="1" x14ac:dyDescent="0.3">
      <c r="A27" s="1336">
        <v>11</v>
      </c>
      <c r="B27" s="1344" t="s">
        <v>2054</v>
      </c>
      <c r="C27" s="1344"/>
      <c r="D27" s="1344"/>
      <c r="E27" s="1344"/>
      <c r="F27" s="1344"/>
      <c r="G27" s="1344"/>
      <c r="H27" s="1344"/>
      <c r="I27" s="1344"/>
      <c r="J27" s="1344"/>
      <c r="K27" s="1344"/>
      <c r="L27" s="1338" t="str">
        <f>SUVAHAVUJ!$D13</f>
        <v>Dlhodobý hmotný majetok súčet (r. 12 až r. 20)</v>
      </c>
      <c r="M27" s="1339"/>
      <c r="N27" s="1339"/>
      <c r="O27" s="1339"/>
      <c r="P27" s="1339"/>
      <c r="Q27" s="1339"/>
      <c r="R27" s="1339"/>
      <c r="S27" s="1339"/>
      <c r="T27" s="1339"/>
      <c r="U27" s="1339"/>
      <c r="V27" s="1339"/>
      <c r="W27" s="1339"/>
      <c r="X27" s="1339"/>
      <c r="Y27" s="1339"/>
      <c r="Z27" s="1339"/>
      <c r="AA27" s="1339"/>
      <c r="AB27" s="1339"/>
      <c r="AC27" s="1339"/>
      <c r="AD27" s="1339"/>
      <c r="AE27" s="1339"/>
      <c r="AF27" s="1339"/>
      <c r="AG27" s="1339"/>
      <c r="AH27" s="1339"/>
      <c r="AI27" s="1339"/>
      <c r="AJ27" s="1339"/>
      <c r="AK27" s="1339"/>
      <c r="AL27" s="1339"/>
      <c r="AM27" s="1339"/>
      <c r="AN27" s="1339"/>
      <c r="AO27" s="1339"/>
      <c r="AP27" s="1339"/>
      <c r="AQ27" s="1340" t="s">
        <v>2055</v>
      </c>
      <c r="AR27" s="1340"/>
      <c r="AS27" s="1340"/>
      <c r="AT27" s="1340"/>
      <c r="AU27" s="1340"/>
      <c r="AV27" s="1340"/>
      <c r="AW27" s="1340"/>
      <c r="AX27" s="1340"/>
      <c r="AY27" s="396"/>
      <c r="AZ27" s="397"/>
      <c r="BA27" s="1293" t="str">
        <f>MID(SUVAHAVUJ!AD13,1,1)</f>
        <v xml:space="preserve"> </v>
      </c>
      <c r="BB27" s="1293"/>
      <c r="BC27" s="1293"/>
      <c r="BD27" s="1293"/>
      <c r="BE27" s="1293"/>
      <c r="BF27" s="1293"/>
      <c r="BG27" s="1293" t="str">
        <f>MID(SUVAHAVUJ!AD13,2,1)</f>
        <v xml:space="preserve"> </v>
      </c>
      <c r="BH27" s="1293"/>
      <c r="BI27" s="1293"/>
      <c r="BJ27" s="1293"/>
      <c r="BK27" s="1293"/>
      <c r="BL27" s="1293" t="str">
        <f>MID(SUVAHAVUJ!AD13,3,1)</f>
        <v xml:space="preserve"> </v>
      </c>
      <c r="BM27" s="1293"/>
      <c r="BN27" s="1293"/>
      <c r="BO27" s="1293"/>
      <c r="BP27" s="1293"/>
      <c r="BQ27" s="1293"/>
      <c r="BR27" s="1293" t="str">
        <f>MID(SUVAHAVUJ!AD13,4,1)</f>
        <v xml:space="preserve"> </v>
      </c>
      <c r="BS27" s="1293"/>
      <c r="BT27" s="1293"/>
      <c r="BU27" s="1293"/>
      <c r="BV27" s="1293"/>
      <c r="BW27" s="1293" t="str">
        <f>MID(SUVAHAVUJ!AD13,5,1)</f>
        <v xml:space="preserve"> </v>
      </c>
      <c r="BX27" s="1293"/>
      <c r="BY27" s="1293"/>
      <c r="BZ27" s="1293"/>
      <c r="CA27" s="1293"/>
      <c r="CB27" s="1293"/>
      <c r="CC27" s="1293" t="str">
        <f>MID(SUVAHAVUJ!AD13,6,1)</f>
        <v xml:space="preserve"> </v>
      </c>
      <c r="CD27" s="1293"/>
      <c r="CE27" s="1293"/>
      <c r="CF27" s="1293"/>
      <c r="CG27" s="1293"/>
      <c r="CH27" s="1293" t="str">
        <f>MID(SUVAHAVUJ!AD13,7,1)</f>
        <v xml:space="preserve"> </v>
      </c>
      <c r="CI27" s="1293"/>
      <c r="CJ27" s="1293"/>
      <c r="CK27" s="1293"/>
      <c r="CL27" s="1293"/>
      <c r="CM27" s="1293"/>
      <c r="CN27" s="1293" t="str">
        <f>MID(SUVAHAVUJ!AD13,8,1)</f>
        <v xml:space="preserve"> </v>
      </c>
      <c r="CO27" s="1293"/>
      <c r="CP27" s="1293"/>
      <c r="CQ27" s="1293"/>
      <c r="CR27" s="1293"/>
      <c r="CS27" s="1293" t="str">
        <f>MID(SUVAHAVUJ!AD13,9,1)</f>
        <v xml:space="preserve"> </v>
      </c>
      <c r="CT27" s="1293"/>
      <c r="CU27" s="1293"/>
      <c r="CV27" s="1293"/>
      <c r="CW27" s="1293"/>
      <c r="CX27" s="1293"/>
      <c r="CY27" s="1293" t="str">
        <f>MID(SUVAHAVUJ!AD13,10,1)</f>
        <v xml:space="preserve"> </v>
      </c>
      <c r="CZ27" s="1293"/>
      <c r="DA27" s="1293"/>
      <c r="DB27" s="1293"/>
      <c r="DC27" s="1293"/>
      <c r="DD27" s="1293" t="str">
        <f>MID(SUVAHAVUJ!AD13,11,1)</f>
        <v>0</v>
      </c>
      <c r="DE27" s="1293"/>
      <c r="DF27" s="1293"/>
      <c r="DG27" s="1293"/>
      <c r="DH27" s="1293"/>
      <c r="DI27" s="1341"/>
      <c r="DJ27" s="396"/>
      <c r="DK27" s="397"/>
      <c r="DL27" s="1335" t="str">
        <f>MID(SUVAHAVUJ!AF13,1,1)</f>
        <v xml:space="preserve"> </v>
      </c>
      <c r="DM27" s="1335"/>
      <c r="DN27" s="1335"/>
      <c r="DO27" s="1335"/>
      <c r="DP27" s="1335"/>
      <c r="DQ27" s="1335"/>
      <c r="DR27" s="1335" t="str">
        <f>MID(SUVAHAVUJ!AF13,2,1)</f>
        <v xml:space="preserve"> </v>
      </c>
      <c r="DS27" s="1335"/>
      <c r="DT27" s="1335"/>
      <c r="DU27" s="1335"/>
      <c r="DV27" s="1335"/>
      <c r="DW27" s="1335" t="str">
        <f>MID(SUVAHAVUJ!AF13,3,1)</f>
        <v xml:space="preserve"> </v>
      </c>
      <c r="DX27" s="1335"/>
      <c r="DY27" s="1335"/>
      <c r="DZ27" s="1335"/>
      <c r="EA27" s="1335"/>
      <c r="EB27" s="1335"/>
      <c r="EC27" s="1335" t="str">
        <f>MID(SUVAHAVUJ!AF13,4,1)</f>
        <v xml:space="preserve"> </v>
      </c>
      <c r="ED27" s="1335"/>
      <c r="EE27" s="1335"/>
      <c r="EF27" s="1335"/>
      <c r="EG27" s="1335"/>
      <c r="EH27" s="1335" t="str">
        <f>MID(SUVAHAVUJ!AF13,5,1)</f>
        <v xml:space="preserve"> </v>
      </c>
      <c r="EI27" s="1335"/>
      <c r="EJ27" s="1335"/>
      <c r="EK27" s="1335"/>
      <c r="EL27" s="1335"/>
      <c r="EM27" s="1335"/>
      <c r="EN27" s="1335" t="str">
        <f>MID(SUVAHAVUJ!AF13,6,1)</f>
        <v xml:space="preserve"> </v>
      </c>
      <c r="EO27" s="1335"/>
      <c r="EP27" s="1335"/>
      <c r="EQ27" s="1335"/>
      <c r="ER27" s="1335"/>
      <c r="ES27" s="1335" t="str">
        <f>MID(SUVAHAVUJ!AF13,7,1)</f>
        <v xml:space="preserve"> </v>
      </c>
      <c r="ET27" s="1335"/>
      <c r="EU27" s="1335"/>
      <c r="EV27" s="1335"/>
      <c r="EW27" s="1335"/>
      <c r="EX27" s="1335"/>
      <c r="EY27" s="1335" t="str">
        <f>MID(SUVAHAVUJ!AF13,8,1)</f>
        <v xml:space="preserve"> </v>
      </c>
      <c r="EZ27" s="1335"/>
      <c r="FA27" s="1335"/>
      <c r="FB27" s="1335"/>
      <c r="FC27" s="1335"/>
      <c r="FD27" s="1335" t="str">
        <f>MID(SUVAHAVUJ!AF13,9,1)</f>
        <v xml:space="preserve"> </v>
      </c>
      <c r="FE27" s="1335"/>
      <c r="FF27" s="1335"/>
      <c r="FG27" s="1335"/>
      <c r="FH27" s="1335"/>
      <c r="FI27" s="1335"/>
      <c r="FJ27" s="1335" t="str">
        <f>MID(SUVAHAVUJ!AF13,10,1)</f>
        <v xml:space="preserve"> </v>
      </c>
      <c r="FK27" s="1335"/>
      <c r="FL27" s="1335"/>
      <c r="FM27" s="1335"/>
      <c r="FN27" s="1335"/>
      <c r="FO27" s="1293" t="str">
        <f>MID(SUVAHAVUJ!AF13,11,1)</f>
        <v>0</v>
      </c>
      <c r="FP27" s="1293"/>
      <c r="FQ27" s="1293"/>
      <c r="FR27" s="1293"/>
      <c r="FS27" s="1341"/>
      <c r="FT27" s="1342"/>
      <c r="FU27" s="1342"/>
      <c r="FV27" s="1342"/>
      <c r="FW27" s="1342"/>
      <c r="FX27" s="1342"/>
      <c r="FY27" s="1342"/>
      <c r="FZ27" s="1342"/>
      <c r="GA27" s="1342"/>
      <c r="GB27" s="1342"/>
      <c r="GC27" s="1342"/>
      <c r="GD27" s="1342"/>
      <c r="GE27" s="1342"/>
      <c r="GF27" s="1342"/>
      <c r="GG27" s="1342"/>
      <c r="GH27" s="1342"/>
      <c r="GI27" s="1342"/>
      <c r="GJ27" s="1342"/>
      <c r="GK27" s="1342"/>
      <c r="GL27" s="1342"/>
      <c r="GM27" s="1342"/>
      <c r="GN27" s="1342"/>
      <c r="GO27" s="1342"/>
      <c r="GP27" s="1342"/>
      <c r="GQ27" s="1342"/>
      <c r="GR27" s="1342"/>
      <c r="GS27" s="1342"/>
      <c r="GT27" s="1342"/>
      <c r="GU27" s="1342"/>
      <c r="GV27" s="1342"/>
      <c r="GW27" s="1342"/>
    </row>
    <row r="28" spans="1:205" ht="23.25" customHeight="1" x14ac:dyDescent="0.3">
      <c r="A28" s="1336"/>
      <c r="B28" s="1344"/>
      <c r="C28" s="1344"/>
      <c r="D28" s="1344"/>
      <c r="E28" s="1344"/>
      <c r="F28" s="1344"/>
      <c r="G28" s="1344"/>
      <c r="H28" s="1344"/>
      <c r="I28" s="1344"/>
      <c r="J28" s="1344"/>
      <c r="K28" s="1344"/>
      <c r="L28" s="1339"/>
      <c r="M28" s="1339"/>
      <c r="N28" s="1339"/>
      <c r="O28" s="1339"/>
      <c r="P28" s="1339"/>
      <c r="Q28" s="1339"/>
      <c r="R28" s="1339"/>
      <c r="S28" s="1339"/>
      <c r="T28" s="1339"/>
      <c r="U28" s="1339"/>
      <c r="V28" s="1339"/>
      <c r="W28" s="1339"/>
      <c r="X28" s="1339"/>
      <c r="Y28" s="1339"/>
      <c r="Z28" s="1339"/>
      <c r="AA28" s="1339"/>
      <c r="AB28" s="1339"/>
      <c r="AC28" s="1339"/>
      <c r="AD28" s="1339"/>
      <c r="AE28" s="1339"/>
      <c r="AF28" s="1339"/>
      <c r="AG28" s="1339"/>
      <c r="AH28" s="1339"/>
      <c r="AI28" s="1339"/>
      <c r="AJ28" s="1339"/>
      <c r="AK28" s="1339"/>
      <c r="AL28" s="1339"/>
      <c r="AM28" s="1339"/>
      <c r="AN28" s="1339"/>
      <c r="AO28" s="1339"/>
      <c r="AP28" s="1339"/>
      <c r="AQ28" s="1340"/>
      <c r="AR28" s="1340"/>
      <c r="AS28" s="1340"/>
      <c r="AT28" s="1340"/>
      <c r="AU28" s="1340"/>
      <c r="AV28" s="1340"/>
      <c r="AW28" s="1340"/>
      <c r="AX28" s="1340"/>
      <c r="AY28" s="396"/>
      <c r="AZ28" s="397"/>
      <c r="BA28" s="1335" t="str">
        <f>MID(SUVAHAVUJ!AE13,1,1)</f>
        <v xml:space="preserve"> </v>
      </c>
      <c r="BB28" s="1335"/>
      <c r="BC28" s="1335"/>
      <c r="BD28" s="1335"/>
      <c r="BE28" s="1335"/>
      <c r="BF28" s="1335"/>
      <c r="BG28" s="1335" t="str">
        <f>MID(SUVAHAVUJ!AE13,2,1)</f>
        <v xml:space="preserve"> </v>
      </c>
      <c r="BH28" s="1335"/>
      <c r="BI28" s="1335"/>
      <c r="BJ28" s="1335"/>
      <c r="BK28" s="1335"/>
      <c r="BL28" s="1335" t="str">
        <f>MID(SUVAHAVUJ!AE13,3,1)</f>
        <v xml:space="preserve"> </v>
      </c>
      <c r="BM28" s="1335"/>
      <c r="BN28" s="1335"/>
      <c r="BO28" s="1335"/>
      <c r="BP28" s="1335"/>
      <c r="BQ28" s="1335"/>
      <c r="BR28" s="1335" t="str">
        <f>MID(SUVAHAVUJ!AE13,4,1)</f>
        <v xml:space="preserve"> </v>
      </c>
      <c r="BS28" s="1335"/>
      <c r="BT28" s="1335"/>
      <c r="BU28" s="1335"/>
      <c r="BV28" s="1335"/>
      <c r="BW28" s="1335" t="str">
        <f>MID(SUVAHAVUJ!AE13,5,1)</f>
        <v xml:space="preserve"> </v>
      </c>
      <c r="BX28" s="1335"/>
      <c r="BY28" s="1335"/>
      <c r="BZ28" s="1335"/>
      <c r="CA28" s="1335"/>
      <c r="CB28" s="1335"/>
      <c r="CC28" s="1335" t="str">
        <f>MID(SUVAHAVUJ!AE13,6,1)</f>
        <v xml:space="preserve"> </v>
      </c>
      <c r="CD28" s="1335"/>
      <c r="CE28" s="1335"/>
      <c r="CF28" s="1335"/>
      <c r="CG28" s="1335"/>
      <c r="CH28" s="1335" t="str">
        <f>MID(SUVAHAVUJ!AE13,7,1)</f>
        <v xml:space="preserve"> </v>
      </c>
      <c r="CI28" s="1335"/>
      <c r="CJ28" s="1335"/>
      <c r="CK28" s="1335"/>
      <c r="CL28" s="1335"/>
      <c r="CM28" s="1335"/>
      <c r="CN28" s="1335" t="str">
        <f>MID(SUVAHAVUJ!AE13,8,1)</f>
        <v xml:space="preserve"> </v>
      </c>
      <c r="CO28" s="1335"/>
      <c r="CP28" s="1335"/>
      <c r="CQ28" s="1335"/>
      <c r="CR28" s="1335"/>
      <c r="CS28" s="1335" t="str">
        <f>MID(SUVAHAVUJ!AE13,9,1)</f>
        <v xml:space="preserve"> </v>
      </c>
      <c r="CT28" s="1335"/>
      <c r="CU28" s="1335"/>
      <c r="CV28" s="1335"/>
      <c r="CW28" s="1335"/>
      <c r="CX28" s="1335"/>
      <c r="CY28" s="1335" t="str">
        <f>MID(SUVAHAVUJ!AE13,10,1)</f>
        <v xml:space="preserve"> </v>
      </c>
      <c r="CZ28" s="1335"/>
      <c r="DA28" s="1335"/>
      <c r="DB28" s="1335"/>
      <c r="DC28" s="1335"/>
      <c r="DD28" s="1335" t="str">
        <f>MID(SUVAHAVUJ!AE13,11,1)</f>
        <v>0</v>
      </c>
      <c r="DE28" s="1335"/>
      <c r="DF28" s="1335"/>
      <c r="DG28" s="1335"/>
      <c r="DH28" s="1335"/>
      <c r="DI28" s="1343"/>
      <c r="DJ28" s="1345"/>
      <c r="DK28" s="1345"/>
      <c r="DL28" s="1345"/>
      <c r="DM28" s="1345"/>
      <c r="DN28" s="1345"/>
      <c r="DO28" s="1345"/>
      <c r="DP28" s="1345"/>
      <c r="DQ28" s="1345"/>
      <c r="DR28" s="1345"/>
      <c r="DS28" s="1345"/>
      <c r="DT28" s="1345"/>
      <c r="DU28" s="1345"/>
      <c r="DV28" s="1345"/>
      <c r="DW28" s="1345"/>
      <c r="DX28" s="1345"/>
      <c r="DY28" s="1345"/>
      <c r="DZ28" s="1345"/>
      <c r="EA28" s="1345"/>
      <c r="EB28" s="1345"/>
      <c r="EC28" s="1345"/>
      <c r="ED28" s="1345"/>
      <c r="EE28" s="1345"/>
      <c r="EF28" s="1345"/>
      <c r="EG28" s="1345"/>
      <c r="EH28" s="1345"/>
      <c r="EI28" s="1345"/>
      <c r="EJ28" s="1345"/>
      <c r="EK28" s="1345"/>
      <c r="EL28" s="1345"/>
      <c r="EM28" s="1345"/>
      <c r="EN28" s="396"/>
      <c r="EO28" s="397"/>
      <c r="EP28" s="1335" t="str">
        <f>MID(SUVAHAVUJ!AG13,1,1)</f>
        <v xml:space="preserve"> </v>
      </c>
      <c r="EQ28" s="1335"/>
      <c r="ER28" s="1335"/>
      <c r="ES28" s="1335"/>
      <c r="ET28" s="1335"/>
      <c r="EU28" s="1335"/>
      <c r="EV28" s="1335" t="str">
        <f>MID(SUVAHAVUJ!AG13,2,1)</f>
        <v xml:space="preserve"> </v>
      </c>
      <c r="EW28" s="1335"/>
      <c r="EX28" s="1335"/>
      <c r="EY28" s="1335"/>
      <c r="EZ28" s="1335"/>
      <c r="FA28" s="1335" t="str">
        <f>MID(SUVAHAVUJ!AG13,3,1)</f>
        <v xml:space="preserve"> </v>
      </c>
      <c r="FB28" s="1335"/>
      <c r="FC28" s="1335"/>
      <c r="FD28" s="1335"/>
      <c r="FE28" s="1335"/>
      <c r="FF28" s="1335"/>
      <c r="FG28" s="1335" t="str">
        <f>MID(SUVAHAVUJ!AG13,4,1)</f>
        <v xml:space="preserve"> </v>
      </c>
      <c r="FH28" s="1335"/>
      <c r="FI28" s="1335"/>
      <c r="FJ28" s="1335"/>
      <c r="FK28" s="1335"/>
      <c r="FL28" s="1335" t="str">
        <f>MID(SUVAHAVUJ!AG13,5,1)</f>
        <v xml:space="preserve"> </v>
      </c>
      <c r="FM28" s="1335"/>
      <c r="FN28" s="1335"/>
      <c r="FO28" s="1335"/>
      <c r="FP28" s="1335"/>
      <c r="FQ28" s="1335"/>
      <c r="FR28" s="1335" t="str">
        <f>MID(SUVAHAVUJ!AG13,6,1)</f>
        <v xml:space="preserve"> </v>
      </c>
      <c r="FS28" s="1335"/>
      <c r="FT28" s="1335"/>
      <c r="FU28" s="1335"/>
      <c r="FV28" s="1335"/>
      <c r="FW28" s="1335" t="str">
        <f>MID(SUVAHAVUJ!AG13,7,1)</f>
        <v xml:space="preserve"> </v>
      </c>
      <c r="FX28" s="1335"/>
      <c r="FY28" s="1335"/>
      <c r="FZ28" s="1335"/>
      <c r="GA28" s="1335"/>
      <c r="GB28" s="1335"/>
      <c r="GC28" s="1335" t="str">
        <f>MID(SUVAHAVUJ!AG13,8,1)</f>
        <v xml:space="preserve"> </v>
      </c>
      <c r="GD28" s="1335"/>
      <c r="GE28" s="1335"/>
      <c r="GF28" s="1335"/>
      <c r="GG28" s="1335"/>
      <c r="GH28" s="1335" t="str">
        <f>MID(SUVAHAVUJ!AG13,9,1)</f>
        <v xml:space="preserve"> </v>
      </c>
      <c r="GI28" s="1335"/>
      <c r="GJ28" s="1335"/>
      <c r="GK28" s="1335"/>
      <c r="GL28" s="1335"/>
      <c r="GM28" s="1335"/>
      <c r="GN28" s="1335" t="str">
        <f>MID(SUVAHAVUJ!AG13,10,1)</f>
        <v xml:space="preserve"> </v>
      </c>
      <c r="GO28" s="1335"/>
      <c r="GP28" s="1335"/>
      <c r="GQ28" s="1335"/>
      <c r="GR28" s="1335"/>
      <c r="GS28" s="1293" t="str">
        <f>MID(SUVAHAVUJ!AG13,11,1)</f>
        <v>0</v>
      </c>
      <c r="GT28" s="1293"/>
      <c r="GU28" s="1293"/>
      <c r="GV28" s="1293"/>
      <c r="GW28" s="1341"/>
    </row>
    <row r="29" spans="1:205" ht="24" customHeight="1" x14ac:dyDescent="0.3">
      <c r="A29" s="1336">
        <v>12</v>
      </c>
      <c r="B29" s="1346" t="s">
        <v>5003</v>
      </c>
      <c r="C29" s="1346"/>
      <c r="D29" s="1346"/>
      <c r="E29" s="1346"/>
      <c r="F29" s="1346"/>
      <c r="G29" s="1346"/>
      <c r="H29" s="1346"/>
      <c r="I29" s="1346"/>
      <c r="J29" s="1346"/>
      <c r="K29" s="1346"/>
      <c r="L29" s="1338" t="str">
        <f>SUVAHAVUJ!$D14</f>
        <v>Pozemky (031) - /092A/</v>
      </c>
      <c r="M29" s="1339"/>
      <c r="N29" s="1339"/>
      <c r="O29" s="1339"/>
      <c r="P29" s="1339"/>
      <c r="Q29" s="1339"/>
      <c r="R29" s="1339"/>
      <c r="S29" s="1339"/>
      <c r="T29" s="1339"/>
      <c r="U29" s="1339"/>
      <c r="V29" s="1339"/>
      <c r="W29" s="1339"/>
      <c r="X29" s="1339"/>
      <c r="Y29" s="1339"/>
      <c r="Z29" s="1339"/>
      <c r="AA29" s="1339"/>
      <c r="AB29" s="1339"/>
      <c r="AC29" s="1339"/>
      <c r="AD29" s="1339"/>
      <c r="AE29" s="1339"/>
      <c r="AF29" s="1339"/>
      <c r="AG29" s="1339"/>
      <c r="AH29" s="1339"/>
      <c r="AI29" s="1339"/>
      <c r="AJ29" s="1339"/>
      <c r="AK29" s="1339"/>
      <c r="AL29" s="1339"/>
      <c r="AM29" s="1339"/>
      <c r="AN29" s="1339"/>
      <c r="AO29" s="1339"/>
      <c r="AP29" s="1339"/>
      <c r="AQ29" s="1340" t="s">
        <v>1218</v>
      </c>
      <c r="AR29" s="1340"/>
      <c r="AS29" s="1340"/>
      <c r="AT29" s="1340"/>
      <c r="AU29" s="1340"/>
      <c r="AV29" s="1340"/>
      <c r="AW29" s="1340"/>
      <c r="AX29" s="1340"/>
      <c r="AY29" s="396"/>
      <c r="AZ29" s="397"/>
      <c r="BA29" s="1293" t="str">
        <f>MID(SUVAHAVUJ!AD14,1,1)</f>
        <v xml:space="preserve"> </v>
      </c>
      <c r="BB29" s="1293"/>
      <c r="BC29" s="1293"/>
      <c r="BD29" s="1293"/>
      <c r="BE29" s="1293"/>
      <c r="BF29" s="1293"/>
      <c r="BG29" s="1293" t="str">
        <f>MID(SUVAHAVUJ!AD14,2,1)</f>
        <v xml:space="preserve"> </v>
      </c>
      <c r="BH29" s="1293"/>
      <c r="BI29" s="1293"/>
      <c r="BJ29" s="1293"/>
      <c r="BK29" s="1293"/>
      <c r="BL29" s="1293" t="str">
        <f>MID(SUVAHAVUJ!AD14,3,1)</f>
        <v xml:space="preserve"> </v>
      </c>
      <c r="BM29" s="1293"/>
      <c r="BN29" s="1293"/>
      <c r="BO29" s="1293"/>
      <c r="BP29" s="1293"/>
      <c r="BQ29" s="1293"/>
      <c r="BR29" s="1293" t="str">
        <f>MID(SUVAHAVUJ!AD14,4,1)</f>
        <v xml:space="preserve"> </v>
      </c>
      <c r="BS29" s="1293"/>
      <c r="BT29" s="1293"/>
      <c r="BU29" s="1293"/>
      <c r="BV29" s="1293"/>
      <c r="BW29" s="1293" t="str">
        <f>MID(SUVAHAVUJ!AD14,5,1)</f>
        <v xml:space="preserve"> </v>
      </c>
      <c r="BX29" s="1293"/>
      <c r="BY29" s="1293"/>
      <c r="BZ29" s="1293"/>
      <c r="CA29" s="1293"/>
      <c r="CB29" s="1293"/>
      <c r="CC29" s="1293" t="str">
        <f>MID(SUVAHAVUJ!AD14,6,1)</f>
        <v xml:space="preserve"> </v>
      </c>
      <c r="CD29" s="1293"/>
      <c r="CE29" s="1293"/>
      <c r="CF29" s="1293"/>
      <c r="CG29" s="1293"/>
      <c r="CH29" s="1293" t="str">
        <f>MID(SUVAHAVUJ!AD14,7,1)</f>
        <v xml:space="preserve"> </v>
      </c>
      <c r="CI29" s="1293"/>
      <c r="CJ29" s="1293"/>
      <c r="CK29" s="1293"/>
      <c r="CL29" s="1293"/>
      <c r="CM29" s="1293"/>
      <c r="CN29" s="1293" t="str">
        <f>MID(SUVAHAVUJ!AD14,8,1)</f>
        <v xml:space="preserve"> </v>
      </c>
      <c r="CO29" s="1293"/>
      <c r="CP29" s="1293"/>
      <c r="CQ29" s="1293"/>
      <c r="CR29" s="1293"/>
      <c r="CS29" s="1293" t="str">
        <f>MID(SUVAHAVUJ!AD14,9,1)</f>
        <v xml:space="preserve"> </v>
      </c>
      <c r="CT29" s="1293"/>
      <c r="CU29" s="1293"/>
      <c r="CV29" s="1293"/>
      <c r="CW29" s="1293"/>
      <c r="CX29" s="1293"/>
      <c r="CY29" s="1293" t="str">
        <f>MID(SUVAHAVUJ!AD14,10,1)</f>
        <v xml:space="preserve"> </v>
      </c>
      <c r="CZ29" s="1293"/>
      <c r="DA29" s="1293"/>
      <c r="DB29" s="1293"/>
      <c r="DC29" s="1293"/>
      <c r="DD29" s="1293" t="str">
        <f>MID(SUVAHAVUJ!AD14,11,1)</f>
        <v>0</v>
      </c>
      <c r="DE29" s="1293"/>
      <c r="DF29" s="1293"/>
      <c r="DG29" s="1293"/>
      <c r="DH29" s="1293"/>
      <c r="DI29" s="1341"/>
      <c r="DJ29" s="396"/>
      <c r="DK29" s="397"/>
      <c r="DL29" s="1335" t="str">
        <f>MID(SUVAHAVUJ!AF14,1,1)</f>
        <v xml:space="preserve"> </v>
      </c>
      <c r="DM29" s="1335"/>
      <c r="DN29" s="1335"/>
      <c r="DO29" s="1335"/>
      <c r="DP29" s="1335"/>
      <c r="DQ29" s="1335"/>
      <c r="DR29" s="1335" t="str">
        <f>MID(SUVAHAVUJ!AF14,2,1)</f>
        <v xml:space="preserve"> </v>
      </c>
      <c r="DS29" s="1335"/>
      <c r="DT29" s="1335"/>
      <c r="DU29" s="1335"/>
      <c r="DV29" s="1335"/>
      <c r="DW29" s="1335" t="str">
        <f>MID(SUVAHAVUJ!AF14,3,1)</f>
        <v xml:space="preserve"> </v>
      </c>
      <c r="DX29" s="1335"/>
      <c r="DY29" s="1335"/>
      <c r="DZ29" s="1335"/>
      <c r="EA29" s="1335"/>
      <c r="EB29" s="1335"/>
      <c r="EC29" s="1335" t="str">
        <f>MID(SUVAHAVUJ!AF14,4,1)</f>
        <v xml:space="preserve"> </v>
      </c>
      <c r="ED29" s="1335"/>
      <c r="EE29" s="1335"/>
      <c r="EF29" s="1335"/>
      <c r="EG29" s="1335"/>
      <c r="EH29" s="1335" t="str">
        <f>MID(SUVAHAVUJ!AF14,5,1)</f>
        <v xml:space="preserve"> </v>
      </c>
      <c r="EI29" s="1335"/>
      <c r="EJ29" s="1335"/>
      <c r="EK29" s="1335"/>
      <c r="EL29" s="1335"/>
      <c r="EM29" s="1335"/>
      <c r="EN29" s="1335" t="str">
        <f>MID(SUVAHAVUJ!AF14,6,1)</f>
        <v xml:space="preserve"> </v>
      </c>
      <c r="EO29" s="1335"/>
      <c r="EP29" s="1335"/>
      <c r="EQ29" s="1335"/>
      <c r="ER29" s="1335"/>
      <c r="ES29" s="1335" t="str">
        <f>MID(SUVAHAVUJ!AF14,7,1)</f>
        <v xml:space="preserve"> </v>
      </c>
      <c r="ET29" s="1335"/>
      <c r="EU29" s="1335"/>
      <c r="EV29" s="1335"/>
      <c r="EW29" s="1335"/>
      <c r="EX29" s="1335"/>
      <c r="EY29" s="1335" t="str">
        <f>MID(SUVAHAVUJ!AF14,8,1)</f>
        <v xml:space="preserve"> </v>
      </c>
      <c r="EZ29" s="1335"/>
      <c r="FA29" s="1335"/>
      <c r="FB29" s="1335"/>
      <c r="FC29" s="1335"/>
      <c r="FD29" s="1335" t="str">
        <f>MID(SUVAHAVUJ!AF14,9,1)</f>
        <v xml:space="preserve"> </v>
      </c>
      <c r="FE29" s="1335"/>
      <c r="FF29" s="1335"/>
      <c r="FG29" s="1335"/>
      <c r="FH29" s="1335"/>
      <c r="FI29" s="1335"/>
      <c r="FJ29" s="1335" t="str">
        <f>MID(SUVAHAVUJ!AF14,10,1)</f>
        <v xml:space="preserve"> </v>
      </c>
      <c r="FK29" s="1335"/>
      <c r="FL29" s="1335"/>
      <c r="FM29" s="1335"/>
      <c r="FN29" s="1335"/>
      <c r="FO29" s="1293" t="str">
        <f>MID(SUVAHAVUJ!AF14,11,1)</f>
        <v>0</v>
      </c>
      <c r="FP29" s="1293"/>
      <c r="FQ29" s="1293"/>
      <c r="FR29" s="1293"/>
      <c r="FS29" s="1341"/>
      <c r="FT29" s="1342"/>
      <c r="FU29" s="1342"/>
      <c r="FV29" s="1342"/>
      <c r="FW29" s="1342"/>
      <c r="FX29" s="1342"/>
      <c r="FY29" s="1342"/>
      <c r="FZ29" s="1342"/>
      <c r="GA29" s="1342"/>
      <c r="GB29" s="1342"/>
      <c r="GC29" s="1342"/>
      <c r="GD29" s="1342"/>
      <c r="GE29" s="1342"/>
      <c r="GF29" s="1342"/>
      <c r="GG29" s="1342"/>
      <c r="GH29" s="1342"/>
      <c r="GI29" s="1342"/>
      <c r="GJ29" s="1342"/>
      <c r="GK29" s="1342"/>
      <c r="GL29" s="1342"/>
      <c r="GM29" s="1342"/>
      <c r="GN29" s="1342"/>
      <c r="GO29" s="1342"/>
      <c r="GP29" s="1342"/>
      <c r="GQ29" s="1342"/>
      <c r="GR29" s="1342"/>
      <c r="GS29" s="1342"/>
      <c r="GT29" s="1342"/>
      <c r="GU29" s="1342"/>
      <c r="GV29" s="1342"/>
      <c r="GW29" s="1342"/>
    </row>
    <row r="30" spans="1:205" ht="23.25" customHeight="1" x14ac:dyDescent="0.3">
      <c r="A30" s="1336"/>
      <c r="B30" s="1346"/>
      <c r="C30" s="1346"/>
      <c r="D30" s="1346"/>
      <c r="E30" s="1346"/>
      <c r="F30" s="1346"/>
      <c r="G30" s="1346"/>
      <c r="H30" s="1346"/>
      <c r="I30" s="1346"/>
      <c r="J30" s="1346"/>
      <c r="K30" s="1346"/>
      <c r="L30" s="1339"/>
      <c r="M30" s="1339"/>
      <c r="N30" s="1339"/>
      <c r="O30" s="1339"/>
      <c r="P30" s="1339"/>
      <c r="Q30" s="1339"/>
      <c r="R30" s="1339"/>
      <c r="S30" s="1339"/>
      <c r="T30" s="1339"/>
      <c r="U30" s="1339"/>
      <c r="V30" s="1339"/>
      <c r="W30" s="1339"/>
      <c r="X30" s="1339"/>
      <c r="Y30" s="1339"/>
      <c r="Z30" s="1339"/>
      <c r="AA30" s="1339"/>
      <c r="AB30" s="1339"/>
      <c r="AC30" s="1339"/>
      <c r="AD30" s="1339"/>
      <c r="AE30" s="1339"/>
      <c r="AF30" s="1339"/>
      <c r="AG30" s="1339"/>
      <c r="AH30" s="1339"/>
      <c r="AI30" s="1339"/>
      <c r="AJ30" s="1339"/>
      <c r="AK30" s="1339"/>
      <c r="AL30" s="1339"/>
      <c r="AM30" s="1339"/>
      <c r="AN30" s="1339"/>
      <c r="AO30" s="1339"/>
      <c r="AP30" s="1339"/>
      <c r="AQ30" s="1340"/>
      <c r="AR30" s="1340"/>
      <c r="AS30" s="1340"/>
      <c r="AT30" s="1340"/>
      <c r="AU30" s="1340"/>
      <c r="AV30" s="1340"/>
      <c r="AW30" s="1340"/>
      <c r="AX30" s="1340"/>
      <c r="AY30" s="396"/>
      <c r="AZ30" s="397"/>
      <c r="BA30" s="1335" t="str">
        <f>MID(SUVAHAVUJ!AE14,1,1)</f>
        <v xml:space="preserve"> </v>
      </c>
      <c r="BB30" s="1335"/>
      <c r="BC30" s="1335"/>
      <c r="BD30" s="1335"/>
      <c r="BE30" s="1335"/>
      <c r="BF30" s="1335"/>
      <c r="BG30" s="1335" t="str">
        <f>MID(SUVAHAVUJ!AE14,2,1)</f>
        <v xml:space="preserve"> </v>
      </c>
      <c r="BH30" s="1335"/>
      <c r="BI30" s="1335"/>
      <c r="BJ30" s="1335"/>
      <c r="BK30" s="1335"/>
      <c r="BL30" s="1335" t="str">
        <f>MID(SUVAHAVUJ!AE14,3,1)</f>
        <v xml:space="preserve"> </v>
      </c>
      <c r="BM30" s="1335"/>
      <c r="BN30" s="1335"/>
      <c r="BO30" s="1335"/>
      <c r="BP30" s="1335"/>
      <c r="BQ30" s="1335"/>
      <c r="BR30" s="1335" t="str">
        <f>MID(SUVAHAVUJ!AE14,4,1)</f>
        <v xml:space="preserve"> </v>
      </c>
      <c r="BS30" s="1335"/>
      <c r="BT30" s="1335"/>
      <c r="BU30" s="1335"/>
      <c r="BV30" s="1335"/>
      <c r="BW30" s="1335" t="str">
        <f>MID(SUVAHAVUJ!AE14,5,1)</f>
        <v xml:space="preserve"> </v>
      </c>
      <c r="BX30" s="1335"/>
      <c r="BY30" s="1335"/>
      <c r="BZ30" s="1335"/>
      <c r="CA30" s="1335"/>
      <c r="CB30" s="1335"/>
      <c r="CC30" s="1335" t="str">
        <f>MID(SUVAHAVUJ!AE14,6,1)</f>
        <v xml:space="preserve"> </v>
      </c>
      <c r="CD30" s="1335"/>
      <c r="CE30" s="1335"/>
      <c r="CF30" s="1335"/>
      <c r="CG30" s="1335"/>
      <c r="CH30" s="1335" t="str">
        <f>MID(SUVAHAVUJ!AE14,7,1)</f>
        <v xml:space="preserve"> </v>
      </c>
      <c r="CI30" s="1335"/>
      <c r="CJ30" s="1335"/>
      <c r="CK30" s="1335"/>
      <c r="CL30" s="1335"/>
      <c r="CM30" s="1335"/>
      <c r="CN30" s="1335" t="str">
        <f>MID(SUVAHAVUJ!AE14,8,1)</f>
        <v xml:space="preserve"> </v>
      </c>
      <c r="CO30" s="1335"/>
      <c r="CP30" s="1335"/>
      <c r="CQ30" s="1335"/>
      <c r="CR30" s="1335"/>
      <c r="CS30" s="1335" t="str">
        <f>MID(SUVAHAVUJ!AE14,9,1)</f>
        <v xml:space="preserve"> </v>
      </c>
      <c r="CT30" s="1335"/>
      <c r="CU30" s="1335"/>
      <c r="CV30" s="1335"/>
      <c r="CW30" s="1335"/>
      <c r="CX30" s="1335"/>
      <c r="CY30" s="1335" t="str">
        <f>MID(SUVAHAVUJ!AE14,10,1)</f>
        <v xml:space="preserve"> </v>
      </c>
      <c r="CZ30" s="1335"/>
      <c r="DA30" s="1335"/>
      <c r="DB30" s="1335"/>
      <c r="DC30" s="1335"/>
      <c r="DD30" s="1335" t="str">
        <f>MID(SUVAHAVUJ!AE14,11,1)</f>
        <v>0</v>
      </c>
      <c r="DE30" s="1335"/>
      <c r="DF30" s="1335"/>
      <c r="DG30" s="1335"/>
      <c r="DH30" s="1335"/>
      <c r="DI30" s="1343"/>
      <c r="DJ30" s="1345"/>
      <c r="DK30" s="1345"/>
      <c r="DL30" s="1345"/>
      <c r="DM30" s="1345"/>
      <c r="DN30" s="1345"/>
      <c r="DO30" s="1345"/>
      <c r="DP30" s="1345"/>
      <c r="DQ30" s="1345"/>
      <c r="DR30" s="1345"/>
      <c r="DS30" s="1345"/>
      <c r="DT30" s="1345"/>
      <c r="DU30" s="1345"/>
      <c r="DV30" s="1345"/>
      <c r="DW30" s="1345"/>
      <c r="DX30" s="1345"/>
      <c r="DY30" s="1345"/>
      <c r="DZ30" s="1345"/>
      <c r="EA30" s="1345"/>
      <c r="EB30" s="1345"/>
      <c r="EC30" s="1345"/>
      <c r="ED30" s="1345"/>
      <c r="EE30" s="1345"/>
      <c r="EF30" s="1345"/>
      <c r="EG30" s="1345"/>
      <c r="EH30" s="1345"/>
      <c r="EI30" s="1345"/>
      <c r="EJ30" s="1345"/>
      <c r="EK30" s="1345"/>
      <c r="EL30" s="1345"/>
      <c r="EM30" s="1345"/>
      <c r="EN30" s="396"/>
      <c r="EO30" s="397"/>
      <c r="EP30" s="1335" t="str">
        <f>MID(SUVAHAVUJ!AG14,1,1)</f>
        <v xml:space="preserve"> </v>
      </c>
      <c r="EQ30" s="1335"/>
      <c r="ER30" s="1335"/>
      <c r="ES30" s="1335"/>
      <c r="ET30" s="1335"/>
      <c r="EU30" s="1335"/>
      <c r="EV30" s="1335" t="str">
        <f>MID(SUVAHAVUJ!AG14,2,1)</f>
        <v xml:space="preserve"> </v>
      </c>
      <c r="EW30" s="1335"/>
      <c r="EX30" s="1335"/>
      <c r="EY30" s="1335"/>
      <c r="EZ30" s="1335"/>
      <c r="FA30" s="1335" t="str">
        <f>MID(SUVAHAVUJ!AG14,3,1)</f>
        <v xml:space="preserve"> </v>
      </c>
      <c r="FB30" s="1335"/>
      <c r="FC30" s="1335"/>
      <c r="FD30" s="1335"/>
      <c r="FE30" s="1335"/>
      <c r="FF30" s="1335"/>
      <c r="FG30" s="1335" t="str">
        <f>MID(SUVAHAVUJ!AG14,4,1)</f>
        <v xml:space="preserve"> </v>
      </c>
      <c r="FH30" s="1335"/>
      <c r="FI30" s="1335"/>
      <c r="FJ30" s="1335"/>
      <c r="FK30" s="1335"/>
      <c r="FL30" s="1335" t="str">
        <f>MID(SUVAHAVUJ!AG14,5,1)</f>
        <v xml:space="preserve"> </v>
      </c>
      <c r="FM30" s="1335"/>
      <c r="FN30" s="1335"/>
      <c r="FO30" s="1335"/>
      <c r="FP30" s="1335"/>
      <c r="FQ30" s="1335"/>
      <c r="FR30" s="1335" t="str">
        <f>MID(SUVAHAVUJ!AG14,6,1)</f>
        <v xml:space="preserve"> </v>
      </c>
      <c r="FS30" s="1335"/>
      <c r="FT30" s="1335"/>
      <c r="FU30" s="1335"/>
      <c r="FV30" s="1335"/>
      <c r="FW30" s="1335" t="str">
        <f>MID(SUVAHAVUJ!AG14,7,1)</f>
        <v xml:space="preserve"> </v>
      </c>
      <c r="FX30" s="1335"/>
      <c r="FY30" s="1335"/>
      <c r="FZ30" s="1335"/>
      <c r="GA30" s="1335"/>
      <c r="GB30" s="1335"/>
      <c r="GC30" s="1335" t="str">
        <f>MID(SUVAHAVUJ!AG14,8,1)</f>
        <v xml:space="preserve"> </v>
      </c>
      <c r="GD30" s="1335"/>
      <c r="GE30" s="1335"/>
      <c r="GF30" s="1335"/>
      <c r="GG30" s="1335"/>
      <c r="GH30" s="1335" t="str">
        <f>MID(SUVAHAVUJ!AG14,9,1)</f>
        <v xml:space="preserve"> </v>
      </c>
      <c r="GI30" s="1335"/>
      <c r="GJ30" s="1335"/>
      <c r="GK30" s="1335"/>
      <c r="GL30" s="1335"/>
      <c r="GM30" s="1335"/>
      <c r="GN30" s="1335" t="str">
        <f>MID(SUVAHAVUJ!AG14,10,1)</f>
        <v xml:space="preserve"> </v>
      </c>
      <c r="GO30" s="1335"/>
      <c r="GP30" s="1335"/>
      <c r="GQ30" s="1335"/>
      <c r="GR30" s="1335"/>
      <c r="GS30" s="1293" t="str">
        <f>MID(SUVAHAVUJ!AG14,11,1)</f>
        <v>0</v>
      </c>
      <c r="GT30" s="1293"/>
      <c r="GU30" s="1293"/>
      <c r="GV30" s="1293"/>
      <c r="GW30" s="1341"/>
    </row>
    <row r="31" spans="1:205" ht="23.25" customHeight="1" x14ac:dyDescent="0.3">
      <c r="A31" s="1336">
        <v>13</v>
      </c>
      <c r="B31" s="1347" t="s">
        <v>2047</v>
      </c>
      <c r="C31" s="1347"/>
      <c r="D31" s="1347"/>
      <c r="E31" s="1347"/>
      <c r="F31" s="1347"/>
      <c r="G31" s="1347"/>
      <c r="H31" s="1347"/>
      <c r="I31" s="1347"/>
      <c r="J31" s="1347"/>
      <c r="K31" s="1347"/>
      <c r="L31" s="1338" t="str">
        <f>SUVAHAVUJ!$D15</f>
        <v>Stavby (021) - /081, 092A/</v>
      </c>
      <c r="M31" s="1339"/>
      <c r="N31" s="1339"/>
      <c r="O31" s="1339"/>
      <c r="P31" s="1339"/>
      <c r="Q31" s="1339"/>
      <c r="R31" s="1339"/>
      <c r="S31" s="1339"/>
      <c r="T31" s="1339"/>
      <c r="U31" s="1339"/>
      <c r="V31" s="1339"/>
      <c r="W31" s="1339"/>
      <c r="X31" s="1339"/>
      <c r="Y31" s="1339"/>
      <c r="Z31" s="1339"/>
      <c r="AA31" s="1339"/>
      <c r="AB31" s="1339"/>
      <c r="AC31" s="1339"/>
      <c r="AD31" s="1339"/>
      <c r="AE31" s="1339"/>
      <c r="AF31" s="1339"/>
      <c r="AG31" s="1339"/>
      <c r="AH31" s="1339"/>
      <c r="AI31" s="1339"/>
      <c r="AJ31" s="1339"/>
      <c r="AK31" s="1339"/>
      <c r="AL31" s="1339"/>
      <c r="AM31" s="1339"/>
      <c r="AN31" s="1339"/>
      <c r="AO31" s="1339"/>
      <c r="AP31" s="1339"/>
      <c r="AQ31" s="1340" t="s">
        <v>1219</v>
      </c>
      <c r="AR31" s="1340"/>
      <c r="AS31" s="1340"/>
      <c r="AT31" s="1340"/>
      <c r="AU31" s="1340"/>
      <c r="AV31" s="1340"/>
      <c r="AW31" s="1340"/>
      <c r="AX31" s="1340"/>
      <c r="AY31" s="396"/>
      <c r="AZ31" s="397"/>
      <c r="BA31" s="1293" t="str">
        <f>MID(SUVAHAVUJ!AD15,1,1)</f>
        <v xml:space="preserve"> </v>
      </c>
      <c r="BB31" s="1293"/>
      <c r="BC31" s="1293"/>
      <c r="BD31" s="1293"/>
      <c r="BE31" s="1293"/>
      <c r="BF31" s="1293"/>
      <c r="BG31" s="1293" t="str">
        <f>MID(SUVAHAVUJ!AD15,2,1)</f>
        <v xml:space="preserve"> </v>
      </c>
      <c r="BH31" s="1293"/>
      <c r="BI31" s="1293"/>
      <c r="BJ31" s="1293"/>
      <c r="BK31" s="1293"/>
      <c r="BL31" s="1293" t="str">
        <f>MID(SUVAHAVUJ!AD15,3,1)</f>
        <v xml:space="preserve"> </v>
      </c>
      <c r="BM31" s="1293"/>
      <c r="BN31" s="1293"/>
      <c r="BO31" s="1293"/>
      <c r="BP31" s="1293"/>
      <c r="BQ31" s="1293"/>
      <c r="BR31" s="1293" t="str">
        <f>MID(SUVAHAVUJ!AD15,4,1)</f>
        <v xml:space="preserve"> </v>
      </c>
      <c r="BS31" s="1293"/>
      <c r="BT31" s="1293"/>
      <c r="BU31" s="1293"/>
      <c r="BV31" s="1293"/>
      <c r="BW31" s="1293" t="str">
        <f>MID(SUVAHAVUJ!AD15,5,1)</f>
        <v xml:space="preserve"> </v>
      </c>
      <c r="BX31" s="1293"/>
      <c r="BY31" s="1293"/>
      <c r="BZ31" s="1293"/>
      <c r="CA31" s="1293"/>
      <c r="CB31" s="1293"/>
      <c r="CC31" s="1293" t="str">
        <f>MID(SUVAHAVUJ!AD15,6,1)</f>
        <v xml:space="preserve"> </v>
      </c>
      <c r="CD31" s="1293"/>
      <c r="CE31" s="1293"/>
      <c r="CF31" s="1293"/>
      <c r="CG31" s="1293"/>
      <c r="CH31" s="1293" t="str">
        <f>MID(SUVAHAVUJ!AD15,7,1)</f>
        <v xml:space="preserve"> </v>
      </c>
      <c r="CI31" s="1293"/>
      <c r="CJ31" s="1293"/>
      <c r="CK31" s="1293"/>
      <c r="CL31" s="1293"/>
      <c r="CM31" s="1293"/>
      <c r="CN31" s="1293" t="str">
        <f>MID(SUVAHAVUJ!AD15,8,1)</f>
        <v xml:space="preserve"> </v>
      </c>
      <c r="CO31" s="1293"/>
      <c r="CP31" s="1293"/>
      <c r="CQ31" s="1293"/>
      <c r="CR31" s="1293"/>
      <c r="CS31" s="1293" t="str">
        <f>MID(SUVAHAVUJ!AD15,9,1)</f>
        <v xml:space="preserve"> </v>
      </c>
      <c r="CT31" s="1293"/>
      <c r="CU31" s="1293"/>
      <c r="CV31" s="1293"/>
      <c r="CW31" s="1293"/>
      <c r="CX31" s="1293"/>
      <c r="CY31" s="1293" t="str">
        <f>MID(SUVAHAVUJ!AD15,10,1)</f>
        <v xml:space="preserve"> </v>
      </c>
      <c r="CZ31" s="1293"/>
      <c r="DA31" s="1293"/>
      <c r="DB31" s="1293"/>
      <c r="DC31" s="1293"/>
      <c r="DD31" s="1293" t="str">
        <f>MID(SUVAHAVUJ!AD15,11,1)</f>
        <v>0</v>
      </c>
      <c r="DE31" s="1293"/>
      <c r="DF31" s="1293"/>
      <c r="DG31" s="1293"/>
      <c r="DH31" s="1293"/>
      <c r="DI31" s="1341"/>
      <c r="DJ31" s="396"/>
      <c r="DK31" s="397"/>
      <c r="DL31" s="1335" t="str">
        <f>MID(SUVAHAVUJ!AF15,1,1)</f>
        <v xml:space="preserve"> </v>
      </c>
      <c r="DM31" s="1335"/>
      <c r="DN31" s="1335"/>
      <c r="DO31" s="1335"/>
      <c r="DP31" s="1335"/>
      <c r="DQ31" s="1335"/>
      <c r="DR31" s="1335" t="str">
        <f>MID(SUVAHAVUJ!AF15,2,1)</f>
        <v xml:space="preserve"> </v>
      </c>
      <c r="DS31" s="1335"/>
      <c r="DT31" s="1335"/>
      <c r="DU31" s="1335"/>
      <c r="DV31" s="1335"/>
      <c r="DW31" s="1335" t="str">
        <f>MID(SUVAHAVUJ!AF15,3,1)</f>
        <v xml:space="preserve"> </v>
      </c>
      <c r="DX31" s="1335"/>
      <c r="DY31" s="1335"/>
      <c r="DZ31" s="1335"/>
      <c r="EA31" s="1335"/>
      <c r="EB31" s="1335"/>
      <c r="EC31" s="1335" t="str">
        <f>MID(SUVAHAVUJ!AF15,4,1)</f>
        <v xml:space="preserve"> </v>
      </c>
      <c r="ED31" s="1335"/>
      <c r="EE31" s="1335"/>
      <c r="EF31" s="1335"/>
      <c r="EG31" s="1335"/>
      <c r="EH31" s="1335" t="str">
        <f>MID(SUVAHAVUJ!AF15,5,1)</f>
        <v xml:space="preserve"> </v>
      </c>
      <c r="EI31" s="1335"/>
      <c r="EJ31" s="1335"/>
      <c r="EK31" s="1335"/>
      <c r="EL31" s="1335"/>
      <c r="EM31" s="1335"/>
      <c r="EN31" s="1335" t="str">
        <f>MID(SUVAHAVUJ!AF15,6,1)</f>
        <v xml:space="preserve"> </v>
      </c>
      <c r="EO31" s="1335"/>
      <c r="EP31" s="1335"/>
      <c r="EQ31" s="1335"/>
      <c r="ER31" s="1335"/>
      <c r="ES31" s="1335" t="str">
        <f>MID(SUVAHAVUJ!AF15,7,1)</f>
        <v xml:space="preserve"> </v>
      </c>
      <c r="ET31" s="1335"/>
      <c r="EU31" s="1335"/>
      <c r="EV31" s="1335"/>
      <c r="EW31" s="1335"/>
      <c r="EX31" s="1335"/>
      <c r="EY31" s="1335" t="str">
        <f>MID(SUVAHAVUJ!AF15,8,1)</f>
        <v xml:space="preserve"> </v>
      </c>
      <c r="EZ31" s="1335"/>
      <c r="FA31" s="1335"/>
      <c r="FB31" s="1335"/>
      <c r="FC31" s="1335"/>
      <c r="FD31" s="1335" t="str">
        <f>MID(SUVAHAVUJ!AF15,9,1)</f>
        <v xml:space="preserve"> </v>
      </c>
      <c r="FE31" s="1335"/>
      <c r="FF31" s="1335"/>
      <c r="FG31" s="1335"/>
      <c r="FH31" s="1335"/>
      <c r="FI31" s="1335"/>
      <c r="FJ31" s="1335" t="str">
        <f>MID(SUVAHAVUJ!AF15,10,1)</f>
        <v xml:space="preserve"> </v>
      </c>
      <c r="FK31" s="1335"/>
      <c r="FL31" s="1335"/>
      <c r="FM31" s="1335"/>
      <c r="FN31" s="1335"/>
      <c r="FO31" s="1293" t="str">
        <f>MID(SUVAHAVUJ!AF15,11,1)</f>
        <v>0</v>
      </c>
      <c r="FP31" s="1293"/>
      <c r="FQ31" s="1293"/>
      <c r="FR31" s="1293"/>
      <c r="FS31" s="1341"/>
      <c r="FT31" s="1342"/>
      <c r="FU31" s="1342"/>
      <c r="FV31" s="1342"/>
      <c r="FW31" s="1342"/>
      <c r="FX31" s="1342"/>
      <c r="FY31" s="1342"/>
      <c r="FZ31" s="1342"/>
      <c r="GA31" s="1342"/>
      <c r="GB31" s="1342"/>
      <c r="GC31" s="1342"/>
      <c r="GD31" s="1342"/>
      <c r="GE31" s="1342"/>
      <c r="GF31" s="1342"/>
      <c r="GG31" s="1342"/>
      <c r="GH31" s="1342"/>
      <c r="GI31" s="1342"/>
      <c r="GJ31" s="1342"/>
      <c r="GK31" s="1342"/>
      <c r="GL31" s="1342"/>
      <c r="GM31" s="1342"/>
      <c r="GN31" s="1342"/>
      <c r="GO31" s="1342"/>
      <c r="GP31" s="1342"/>
      <c r="GQ31" s="1342"/>
      <c r="GR31" s="1342"/>
      <c r="GS31" s="1342"/>
      <c r="GT31" s="1342"/>
      <c r="GU31" s="1342"/>
      <c r="GV31" s="1342"/>
      <c r="GW31" s="1342"/>
    </row>
    <row r="32" spans="1:205" ht="23.25" customHeight="1" x14ac:dyDescent="0.3">
      <c r="A32" s="1336"/>
      <c r="B32" s="1347"/>
      <c r="C32" s="1347"/>
      <c r="D32" s="1347"/>
      <c r="E32" s="1347"/>
      <c r="F32" s="1347"/>
      <c r="G32" s="1347"/>
      <c r="H32" s="1347"/>
      <c r="I32" s="1347"/>
      <c r="J32" s="1347"/>
      <c r="K32" s="1347"/>
      <c r="L32" s="1339"/>
      <c r="M32" s="1339"/>
      <c r="N32" s="1339"/>
      <c r="O32" s="1339"/>
      <c r="P32" s="1339"/>
      <c r="Q32" s="1339"/>
      <c r="R32" s="1339"/>
      <c r="S32" s="1339"/>
      <c r="T32" s="1339"/>
      <c r="U32" s="1339"/>
      <c r="V32" s="1339"/>
      <c r="W32" s="1339"/>
      <c r="X32" s="1339"/>
      <c r="Y32" s="1339"/>
      <c r="Z32" s="1339"/>
      <c r="AA32" s="1339"/>
      <c r="AB32" s="1339"/>
      <c r="AC32" s="1339"/>
      <c r="AD32" s="1339"/>
      <c r="AE32" s="1339"/>
      <c r="AF32" s="1339"/>
      <c r="AG32" s="1339"/>
      <c r="AH32" s="1339"/>
      <c r="AI32" s="1339"/>
      <c r="AJ32" s="1339"/>
      <c r="AK32" s="1339"/>
      <c r="AL32" s="1339"/>
      <c r="AM32" s="1339"/>
      <c r="AN32" s="1339"/>
      <c r="AO32" s="1339"/>
      <c r="AP32" s="1339"/>
      <c r="AQ32" s="1340"/>
      <c r="AR32" s="1340"/>
      <c r="AS32" s="1340"/>
      <c r="AT32" s="1340"/>
      <c r="AU32" s="1340"/>
      <c r="AV32" s="1340"/>
      <c r="AW32" s="1340"/>
      <c r="AX32" s="1340"/>
      <c r="AY32" s="396"/>
      <c r="AZ32" s="397"/>
      <c r="BA32" s="1335" t="str">
        <f>MID(SUVAHAVUJ!AE15,1,1)</f>
        <v xml:space="preserve"> </v>
      </c>
      <c r="BB32" s="1335"/>
      <c r="BC32" s="1335"/>
      <c r="BD32" s="1335"/>
      <c r="BE32" s="1335"/>
      <c r="BF32" s="1335"/>
      <c r="BG32" s="1335" t="str">
        <f>MID(SUVAHAVUJ!AE15,2,1)</f>
        <v xml:space="preserve"> </v>
      </c>
      <c r="BH32" s="1335"/>
      <c r="BI32" s="1335"/>
      <c r="BJ32" s="1335"/>
      <c r="BK32" s="1335"/>
      <c r="BL32" s="1335" t="str">
        <f>MID(SUVAHAVUJ!AE15,3,1)</f>
        <v xml:space="preserve"> </v>
      </c>
      <c r="BM32" s="1335"/>
      <c r="BN32" s="1335"/>
      <c r="BO32" s="1335"/>
      <c r="BP32" s="1335"/>
      <c r="BQ32" s="1335"/>
      <c r="BR32" s="1335" t="str">
        <f>MID(SUVAHAVUJ!AE15,4,1)</f>
        <v xml:space="preserve"> </v>
      </c>
      <c r="BS32" s="1335"/>
      <c r="BT32" s="1335"/>
      <c r="BU32" s="1335"/>
      <c r="BV32" s="1335"/>
      <c r="BW32" s="1335" t="str">
        <f>MID(SUVAHAVUJ!AE15,5,1)</f>
        <v xml:space="preserve"> </v>
      </c>
      <c r="BX32" s="1335"/>
      <c r="BY32" s="1335"/>
      <c r="BZ32" s="1335"/>
      <c r="CA32" s="1335"/>
      <c r="CB32" s="1335"/>
      <c r="CC32" s="1335" t="str">
        <f>MID(SUVAHAVUJ!AE15,6,1)</f>
        <v xml:space="preserve"> </v>
      </c>
      <c r="CD32" s="1335"/>
      <c r="CE32" s="1335"/>
      <c r="CF32" s="1335"/>
      <c r="CG32" s="1335"/>
      <c r="CH32" s="1335" t="str">
        <f>MID(SUVAHAVUJ!AE15,7,1)</f>
        <v xml:space="preserve"> </v>
      </c>
      <c r="CI32" s="1335"/>
      <c r="CJ32" s="1335"/>
      <c r="CK32" s="1335"/>
      <c r="CL32" s="1335"/>
      <c r="CM32" s="1335"/>
      <c r="CN32" s="1335" t="str">
        <f>MID(SUVAHAVUJ!AE15,8,1)</f>
        <v xml:space="preserve"> </v>
      </c>
      <c r="CO32" s="1335"/>
      <c r="CP32" s="1335"/>
      <c r="CQ32" s="1335"/>
      <c r="CR32" s="1335"/>
      <c r="CS32" s="1335" t="str">
        <f>MID(SUVAHAVUJ!AE15,9,1)</f>
        <v xml:space="preserve"> </v>
      </c>
      <c r="CT32" s="1335"/>
      <c r="CU32" s="1335"/>
      <c r="CV32" s="1335"/>
      <c r="CW32" s="1335"/>
      <c r="CX32" s="1335"/>
      <c r="CY32" s="1335" t="str">
        <f>MID(SUVAHAVUJ!AE15,10,1)</f>
        <v xml:space="preserve"> </v>
      </c>
      <c r="CZ32" s="1335"/>
      <c r="DA32" s="1335"/>
      <c r="DB32" s="1335"/>
      <c r="DC32" s="1335"/>
      <c r="DD32" s="1335" t="str">
        <f>MID(SUVAHAVUJ!AE15,11,1)</f>
        <v>0</v>
      </c>
      <c r="DE32" s="1335"/>
      <c r="DF32" s="1335"/>
      <c r="DG32" s="1335"/>
      <c r="DH32" s="1335"/>
      <c r="DI32" s="1343"/>
      <c r="DJ32" s="1345"/>
      <c r="DK32" s="1345"/>
      <c r="DL32" s="1345"/>
      <c r="DM32" s="1345"/>
      <c r="DN32" s="1345"/>
      <c r="DO32" s="1345"/>
      <c r="DP32" s="1345"/>
      <c r="DQ32" s="1345"/>
      <c r="DR32" s="1345"/>
      <c r="DS32" s="1345"/>
      <c r="DT32" s="1345"/>
      <c r="DU32" s="1345"/>
      <c r="DV32" s="1345"/>
      <c r="DW32" s="1345"/>
      <c r="DX32" s="1345"/>
      <c r="DY32" s="1345"/>
      <c r="DZ32" s="1345"/>
      <c r="EA32" s="1345"/>
      <c r="EB32" s="1345"/>
      <c r="EC32" s="1345"/>
      <c r="ED32" s="1345"/>
      <c r="EE32" s="1345"/>
      <c r="EF32" s="1345"/>
      <c r="EG32" s="1345"/>
      <c r="EH32" s="1345"/>
      <c r="EI32" s="1345"/>
      <c r="EJ32" s="1345"/>
      <c r="EK32" s="1345"/>
      <c r="EL32" s="1345"/>
      <c r="EM32" s="1345"/>
      <c r="EN32" s="396"/>
      <c r="EO32" s="397"/>
      <c r="EP32" s="1335" t="str">
        <f>MID(SUVAHAVUJ!AG15,1,1)</f>
        <v xml:space="preserve"> </v>
      </c>
      <c r="EQ32" s="1335"/>
      <c r="ER32" s="1335"/>
      <c r="ES32" s="1335"/>
      <c r="ET32" s="1335"/>
      <c r="EU32" s="1335"/>
      <c r="EV32" s="1335" t="str">
        <f>MID(SUVAHAVUJ!AG15,2,1)</f>
        <v xml:space="preserve"> </v>
      </c>
      <c r="EW32" s="1335"/>
      <c r="EX32" s="1335"/>
      <c r="EY32" s="1335"/>
      <c r="EZ32" s="1335"/>
      <c r="FA32" s="1335" t="str">
        <f>MID(SUVAHAVUJ!AG15,3,1)</f>
        <v xml:space="preserve"> </v>
      </c>
      <c r="FB32" s="1335"/>
      <c r="FC32" s="1335"/>
      <c r="FD32" s="1335"/>
      <c r="FE32" s="1335"/>
      <c r="FF32" s="1335"/>
      <c r="FG32" s="1335" t="str">
        <f>MID(SUVAHAVUJ!AG15,4,1)</f>
        <v xml:space="preserve"> </v>
      </c>
      <c r="FH32" s="1335"/>
      <c r="FI32" s="1335"/>
      <c r="FJ32" s="1335"/>
      <c r="FK32" s="1335"/>
      <c r="FL32" s="1335" t="str">
        <f>MID(SUVAHAVUJ!AG15,5,1)</f>
        <v xml:space="preserve"> </v>
      </c>
      <c r="FM32" s="1335"/>
      <c r="FN32" s="1335"/>
      <c r="FO32" s="1335"/>
      <c r="FP32" s="1335"/>
      <c r="FQ32" s="1335"/>
      <c r="FR32" s="1335" t="str">
        <f>MID(SUVAHAVUJ!AG15,6,1)</f>
        <v xml:space="preserve"> </v>
      </c>
      <c r="FS32" s="1335"/>
      <c r="FT32" s="1335"/>
      <c r="FU32" s="1335"/>
      <c r="FV32" s="1335"/>
      <c r="FW32" s="1335" t="str">
        <f>MID(SUVAHAVUJ!AG15,7,1)</f>
        <v xml:space="preserve"> </v>
      </c>
      <c r="FX32" s="1335"/>
      <c r="FY32" s="1335"/>
      <c r="FZ32" s="1335"/>
      <c r="GA32" s="1335"/>
      <c r="GB32" s="1335"/>
      <c r="GC32" s="1335" t="str">
        <f>MID(SUVAHAVUJ!AG15,8,1)</f>
        <v xml:space="preserve"> </v>
      </c>
      <c r="GD32" s="1335"/>
      <c r="GE32" s="1335"/>
      <c r="GF32" s="1335"/>
      <c r="GG32" s="1335"/>
      <c r="GH32" s="1335" t="str">
        <f>MID(SUVAHAVUJ!AG15,9,1)</f>
        <v xml:space="preserve"> </v>
      </c>
      <c r="GI32" s="1335"/>
      <c r="GJ32" s="1335"/>
      <c r="GK32" s="1335"/>
      <c r="GL32" s="1335"/>
      <c r="GM32" s="1335"/>
      <c r="GN32" s="1335" t="str">
        <f>MID(SUVAHAVUJ!AG15,10,1)</f>
        <v xml:space="preserve"> </v>
      </c>
      <c r="GO32" s="1335"/>
      <c r="GP32" s="1335"/>
      <c r="GQ32" s="1335"/>
      <c r="GR32" s="1335"/>
      <c r="GS32" s="1293" t="str">
        <f>MID(SUVAHAVUJ!AG15,11,1)</f>
        <v>0</v>
      </c>
      <c r="GT32" s="1293"/>
      <c r="GU32" s="1293"/>
      <c r="GV32" s="1293"/>
      <c r="GW32" s="1341"/>
    </row>
    <row r="33" spans="1:205" ht="23.25" customHeight="1" x14ac:dyDescent="0.3">
      <c r="A33" s="1336">
        <v>14</v>
      </c>
      <c r="B33" s="1347" t="s">
        <v>2048</v>
      </c>
      <c r="C33" s="1347"/>
      <c r="D33" s="1347"/>
      <c r="E33" s="1347"/>
      <c r="F33" s="1347"/>
      <c r="G33" s="1347"/>
      <c r="H33" s="1347"/>
      <c r="I33" s="1347"/>
      <c r="J33" s="1347"/>
      <c r="K33" s="1347"/>
      <c r="L33" s="1338" t="str">
        <f>SUVAHAVUJ!$D16</f>
        <v>Samostatné hnuteľné veci a súbory hnuteľných vecí (022) - /082, 092A/</v>
      </c>
      <c r="M33" s="1339"/>
      <c r="N33" s="1339"/>
      <c r="O33" s="1339"/>
      <c r="P33" s="1339"/>
      <c r="Q33" s="1339"/>
      <c r="R33" s="1339"/>
      <c r="S33" s="1339"/>
      <c r="T33" s="1339"/>
      <c r="U33" s="1339"/>
      <c r="V33" s="1339"/>
      <c r="W33" s="1339"/>
      <c r="X33" s="1339"/>
      <c r="Y33" s="1339"/>
      <c r="Z33" s="1339"/>
      <c r="AA33" s="1339"/>
      <c r="AB33" s="1339"/>
      <c r="AC33" s="1339"/>
      <c r="AD33" s="1339"/>
      <c r="AE33" s="1339"/>
      <c r="AF33" s="1339"/>
      <c r="AG33" s="1339"/>
      <c r="AH33" s="1339"/>
      <c r="AI33" s="1339"/>
      <c r="AJ33" s="1339"/>
      <c r="AK33" s="1339"/>
      <c r="AL33" s="1339"/>
      <c r="AM33" s="1339"/>
      <c r="AN33" s="1339"/>
      <c r="AO33" s="1339"/>
      <c r="AP33" s="1339"/>
      <c r="AQ33" s="1340" t="s">
        <v>1220</v>
      </c>
      <c r="AR33" s="1340"/>
      <c r="AS33" s="1340"/>
      <c r="AT33" s="1340"/>
      <c r="AU33" s="1340"/>
      <c r="AV33" s="1340"/>
      <c r="AW33" s="1340"/>
      <c r="AX33" s="1340"/>
      <c r="AY33" s="396"/>
      <c r="AZ33" s="397"/>
      <c r="BA33" s="1293" t="str">
        <f>MID(SUVAHAVUJ!AD16,1,1)</f>
        <v xml:space="preserve"> </v>
      </c>
      <c r="BB33" s="1293"/>
      <c r="BC33" s="1293"/>
      <c r="BD33" s="1293"/>
      <c r="BE33" s="1293"/>
      <c r="BF33" s="1293"/>
      <c r="BG33" s="1293" t="str">
        <f>MID(SUVAHAVUJ!AD16,2,1)</f>
        <v xml:space="preserve"> </v>
      </c>
      <c r="BH33" s="1293"/>
      <c r="BI33" s="1293"/>
      <c r="BJ33" s="1293"/>
      <c r="BK33" s="1293"/>
      <c r="BL33" s="1293" t="str">
        <f>MID(SUVAHAVUJ!AD16,3,1)</f>
        <v xml:space="preserve"> </v>
      </c>
      <c r="BM33" s="1293"/>
      <c r="BN33" s="1293"/>
      <c r="BO33" s="1293"/>
      <c r="BP33" s="1293"/>
      <c r="BQ33" s="1293"/>
      <c r="BR33" s="1293" t="str">
        <f>MID(SUVAHAVUJ!AD16,4,1)</f>
        <v xml:space="preserve"> </v>
      </c>
      <c r="BS33" s="1293"/>
      <c r="BT33" s="1293"/>
      <c r="BU33" s="1293"/>
      <c r="BV33" s="1293"/>
      <c r="BW33" s="1293" t="str">
        <f>MID(SUVAHAVUJ!AD16,5,1)</f>
        <v xml:space="preserve"> </v>
      </c>
      <c r="BX33" s="1293"/>
      <c r="BY33" s="1293"/>
      <c r="BZ33" s="1293"/>
      <c r="CA33" s="1293"/>
      <c r="CB33" s="1293"/>
      <c r="CC33" s="1293" t="str">
        <f>MID(SUVAHAVUJ!AD16,6,1)</f>
        <v xml:space="preserve"> </v>
      </c>
      <c r="CD33" s="1293"/>
      <c r="CE33" s="1293"/>
      <c r="CF33" s="1293"/>
      <c r="CG33" s="1293"/>
      <c r="CH33" s="1293" t="str">
        <f>MID(SUVAHAVUJ!AD16,7,1)</f>
        <v xml:space="preserve"> </v>
      </c>
      <c r="CI33" s="1293"/>
      <c r="CJ33" s="1293"/>
      <c r="CK33" s="1293"/>
      <c r="CL33" s="1293"/>
      <c r="CM33" s="1293"/>
      <c r="CN33" s="1293" t="str">
        <f>MID(SUVAHAVUJ!AD16,8,1)</f>
        <v xml:space="preserve"> </v>
      </c>
      <c r="CO33" s="1293"/>
      <c r="CP33" s="1293"/>
      <c r="CQ33" s="1293"/>
      <c r="CR33" s="1293"/>
      <c r="CS33" s="1293" t="str">
        <f>MID(SUVAHAVUJ!AD16,9,1)</f>
        <v xml:space="preserve"> </v>
      </c>
      <c r="CT33" s="1293"/>
      <c r="CU33" s="1293"/>
      <c r="CV33" s="1293"/>
      <c r="CW33" s="1293"/>
      <c r="CX33" s="1293"/>
      <c r="CY33" s="1293" t="str">
        <f>MID(SUVAHAVUJ!AD16,10,1)</f>
        <v xml:space="preserve"> </v>
      </c>
      <c r="CZ33" s="1293"/>
      <c r="DA33" s="1293"/>
      <c r="DB33" s="1293"/>
      <c r="DC33" s="1293"/>
      <c r="DD33" s="1293" t="str">
        <f>MID(SUVAHAVUJ!AD16,11,1)</f>
        <v>0</v>
      </c>
      <c r="DE33" s="1293"/>
      <c r="DF33" s="1293"/>
      <c r="DG33" s="1293"/>
      <c r="DH33" s="1293"/>
      <c r="DI33" s="1341"/>
      <c r="DJ33" s="396"/>
      <c r="DK33" s="397"/>
      <c r="DL33" s="1335" t="str">
        <f>MID(SUVAHAVUJ!AF16,1,1)</f>
        <v xml:space="preserve"> </v>
      </c>
      <c r="DM33" s="1335"/>
      <c r="DN33" s="1335"/>
      <c r="DO33" s="1335"/>
      <c r="DP33" s="1335"/>
      <c r="DQ33" s="1335"/>
      <c r="DR33" s="1335" t="str">
        <f>MID(SUVAHAVUJ!AF16,2,1)</f>
        <v xml:space="preserve"> </v>
      </c>
      <c r="DS33" s="1335"/>
      <c r="DT33" s="1335"/>
      <c r="DU33" s="1335"/>
      <c r="DV33" s="1335"/>
      <c r="DW33" s="1335" t="str">
        <f>MID(SUVAHAVUJ!AF16,3,1)</f>
        <v xml:space="preserve"> </v>
      </c>
      <c r="DX33" s="1335"/>
      <c r="DY33" s="1335"/>
      <c r="DZ33" s="1335"/>
      <c r="EA33" s="1335"/>
      <c r="EB33" s="1335"/>
      <c r="EC33" s="1335" t="str">
        <f>MID(SUVAHAVUJ!AF16,4,1)</f>
        <v xml:space="preserve"> </v>
      </c>
      <c r="ED33" s="1335"/>
      <c r="EE33" s="1335"/>
      <c r="EF33" s="1335"/>
      <c r="EG33" s="1335"/>
      <c r="EH33" s="1335" t="str">
        <f>MID(SUVAHAVUJ!AF16,5,1)</f>
        <v xml:space="preserve"> </v>
      </c>
      <c r="EI33" s="1335"/>
      <c r="EJ33" s="1335"/>
      <c r="EK33" s="1335"/>
      <c r="EL33" s="1335"/>
      <c r="EM33" s="1335"/>
      <c r="EN33" s="1335" t="str">
        <f>MID(SUVAHAVUJ!AF16,6,1)</f>
        <v xml:space="preserve"> </v>
      </c>
      <c r="EO33" s="1335"/>
      <c r="EP33" s="1335"/>
      <c r="EQ33" s="1335"/>
      <c r="ER33" s="1335"/>
      <c r="ES33" s="1335" t="str">
        <f>MID(SUVAHAVUJ!AF16,7,1)</f>
        <v xml:space="preserve"> </v>
      </c>
      <c r="ET33" s="1335"/>
      <c r="EU33" s="1335"/>
      <c r="EV33" s="1335"/>
      <c r="EW33" s="1335"/>
      <c r="EX33" s="1335"/>
      <c r="EY33" s="1335" t="str">
        <f>MID(SUVAHAVUJ!AF16,8,1)</f>
        <v xml:space="preserve"> </v>
      </c>
      <c r="EZ33" s="1335"/>
      <c r="FA33" s="1335"/>
      <c r="FB33" s="1335"/>
      <c r="FC33" s="1335"/>
      <c r="FD33" s="1335" t="str">
        <f>MID(SUVAHAVUJ!AF16,9,1)</f>
        <v xml:space="preserve"> </v>
      </c>
      <c r="FE33" s="1335"/>
      <c r="FF33" s="1335"/>
      <c r="FG33" s="1335"/>
      <c r="FH33" s="1335"/>
      <c r="FI33" s="1335"/>
      <c r="FJ33" s="1335" t="str">
        <f>MID(SUVAHAVUJ!AF16,10,1)</f>
        <v xml:space="preserve"> </v>
      </c>
      <c r="FK33" s="1335"/>
      <c r="FL33" s="1335"/>
      <c r="FM33" s="1335"/>
      <c r="FN33" s="1335"/>
      <c r="FO33" s="1293" t="str">
        <f>MID(SUVAHAVUJ!AF16,11,1)</f>
        <v>0</v>
      </c>
      <c r="FP33" s="1293"/>
      <c r="FQ33" s="1293"/>
      <c r="FR33" s="1293"/>
      <c r="FS33" s="1341"/>
      <c r="FT33" s="1342"/>
      <c r="FU33" s="1342"/>
      <c r="FV33" s="1342"/>
      <c r="FW33" s="1342"/>
      <c r="FX33" s="1342"/>
      <c r="FY33" s="1342"/>
      <c r="FZ33" s="1342"/>
      <c r="GA33" s="1342"/>
      <c r="GB33" s="1342"/>
      <c r="GC33" s="1342"/>
      <c r="GD33" s="1342"/>
      <c r="GE33" s="1342"/>
      <c r="GF33" s="1342"/>
      <c r="GG33" s="1342"/>
      <c r="GH33" s="1342"/>
      <c r="GI33" s="1342"/>
      <c r="GJ33" s="1342"/>
      <c r="GK33" s="1342"/>
      <c r="GL33" s="1342"/>
      <c r="GM33" s="1342"/>
      <c r="GN33" s="1342"/>
      <c r="GO33" s="1342"/>
      <c r="GP33" s="1342"/>
      <c r="GQ33" s="1342"/>
      <c r="GR33" s="1342"/>
      <c r="GS33" s="1342"/>
      <c r="GT33" s="1342"/>
      <c r="GU33" s="1342"/>
      <c r="GV33" s="1342"/>
      <c r="GW33" s="1342"/>
    </row>
    <row r="34" spans="1:205" ht="23.25" customHeight="1" x14ac:dyDescent="0.3">
      <c r="A34" s="1336"/>
      <c r="B34" s="1347"/>
      <c r="C34" s="1347"/>
      <c r="D34" s="1347"/>
      <c r="E34" s="1347"/>
      <c r="F34" s="1347"/>
      <c r="G34" s="1347"/>
      <c r="H34" s="1347"/>
      <c r="I34" s="1347"/>
      <c r="J34" s="1347"/>
      <c r="K34" s="1347"/>
      <c r="L34" s="1339"/>
      <c r="M34" s="1339"/>
      <c r="N34" s="1339"/>
      <c r="O34" s="1339"/>
      <c r="P34" s="1339"/>
      <c r="Q34" s="1339"/>
      <c r="R34" s="1339"/>
      <c r="S34" s="1339"/>
      <c r="T34" s="1339"/>
      <c r="U34" s="1339"/>
      <c r="V34" s="1339"/>
      <c r="W34" s="1339"/>
      <c r="X34" s="1339"/>
      <c r="Y34" s="1339"/>
      <c r="Z34" s="1339"/>
      <c r="AA34" s="1339"/>
      <c r="AB34" s="1339"/>
      <c r="AC34" s="1339"/>
      <c r="AD34" s="1339"/>
      <c r="AE34" s="1339"/>
      <c r="AF34" s="1339"/>
      <c r="AG34" s="1339"/>
      <c r="AH34" s="1339"/>
      <c r="AI34" s="1339"/>
      <c r="AJ34" s="1339"/>
      <c r="AK34" s="1339"/>
      <c r="AL34" s="1339"/>
      <c r="AM34" s="1339"/>
      <c r="AN34" s="1339"/>
      <c r="AO34" s="1339"/>
      <c r="AP34" s="1339"/>
      <c r="AQ34" s="1340"/>
      <c r="AR34" s="1340"/>
      <c r="AS34" s="1340"/>
      <c r="AT34" s="1340"/>
      <c r="AU34" s="1340"/>
      <c r="AV34" s="1340"/>
      <c r="AW34" s="1340"/>
      <c r="AX34" s="1340"/>
      <c r="AY34" s="396"/>
      <c r="AZ34" s="397"/>
      <c r="BA34" s="1335" t="str">
        <f>MID(SUVAHAVUJ!AE16,1,1)</f>
        <v xml:space="preserve"> </v>
      </c>
      <c r="BB34" s="1335"/>
      <c r="BC34" s="1335"/>
      <c r="BD34" s="1335"/>
      <c r="BE34" s="1335"/>
      <c r="BF34" s="1335"/>
      <c r="BG34" s="1335" t="str">
        <f>MID(SUVAHAVUJ!AE16,2,1)</f>
        <v xml:space="preserve"> </v>
      </c>
      <c r="BH34" s="1335"/>
      <c r="BI34" s="1335"/>
      <c r="BJ34" s="1335"/>
      <c r="BK34" s="1335"/>
      <c r="BL34" s="1335" t="str">
        <f>MID(SUVAHAVUJ!AE16,3,1)</f>
        <v xml:space="preserve"> </v>
      </c>
      <c r="BM34" s="1335"/>
      <c r="BN34" s="1335"/>
      <c r="BO34" s="1335"/>
      <c r="BP34" s="1335"/>
      <c r="BQ34" s="1335"/>
      <c r="BR34" s="1335" t="str">
        <f>MID(SUVAHAVUJ!AE16,4,1)</f>
        <v xml:space="preserve"> </v>
      </c>
      <c r="BS34" s="1335"/>
      <c r="BT34" s="1335"/>
      <c r="BU34" s="1335"/>
      <c r="BV34" s="1335"/>
      <c r="BW34" s="1335" t="str">
        <f>MID(SUVAHAVUJ!AE16,5,1)</f>
        <v xml:space="preserve"> </v>
      </c>
      <c r="BX34" s="1335"/>
      <c r="BY34" s="1335"/>
      <c r="BZ34" s="1335"/>
      <c r="CA34" s="1335"/>
      <c r="CB34" s="1335"/>
      <c r="CC34" s="1335" t="str">
        <f>MID(SUVAHAVUJ!AE16,6,1)</f>
        <v xml:space="preserve"> </v>
      </c>
      <c r="CD34" s="1335"/>
      <c r="CE34" s="1335"/>
      <c r="CF34" s="1335"/>
      <c r="CG34" s="1335"/>
      <c r="CH34" s="1335" t="str">
        <f>MID(SUVAHAVUJ!AE16,7,1)</f>
        <v xml:space="preserve"> </v>
      </c>
      <c r="CI34" s="1335"/>
      <c r="CJ34" s="1335"/>
      <c r="CK34" s="1335"/>
      <c r="CL34" s="1335"/>
      <c r="CM34" s="1335"/>
      <c r="CN34" s="1335" t="str">
        <f>MID(SUVAHAVUJ!AE16,8,1)</f>
        <v xml:space="preserve"> </v>
      </c>
      <c r="CO34" s="1335"/>
      <c r="CP34" s="1335"/>
      <c r="CQ34" s="1335"/>
      <c r="CR34" s="1335"/>
      <c r="CS34" s="1335" t="str">
        <f>MID(SUVAHAVUJ!AE16,9,1)</f>
        <v xml:space="preserve"> </v>
      </c>
      <c r="CT34" s="1335"/>
      <c r="CU34" s="1335"/>
      <c r="CV34" s="1335"/>
      <c r="CW34" s="1335"/>
      <c r="CX34" s="1335"/>
      <c r="CY34" s="1335" t="str">
        <f>MID(SUVAHAVUJ!AE16,10,1)</f>
        <v xml:space="preserve"> </v>
      </c>
      <c r="CZ34" s="1335"/>
      <c r="DA34" s="1335"/>
      <c r="DB34" s="1335"/>
      <c r="DC34" s="1335"/>
      <c r="DD34" s="1335" t="str">
        <f>MID(SUVAHAVUJ!AE16,11,1)</f>
        <v>0</v>
      </c>
      <c r="DE34" s="1335"/>
      <c r="DF34" s="1335"/>
      <c r="DG34" s="1335"/>
      <c r="DH34" s="1335"/>
      <c r="DI34" s="1343"/>
      <c r="DJ34" s="1345"/>
      <c r="DK34" s="1345"/>
      <c r="DL34" s="1345"/>
      <c r="DM34" s="1345"/>
      <c r="DN34" s="1345"/>
      <c r="DO34" s="1345"/>
      <c r="DP34" s="1345"/>
      <c r="DQ34" s="1345"/>
      <c r="DR34" s="1345"/>
      <c r="DS34" s="1345"/>
      <c r="DT34" s="1345"/>
      <c r="DU34" s="1345"/>
      <c r="DV34" s="1345"/>
      <c r="DW34" s="1345"/>
      <c r="DX34" s="1345"/>
      <c r="DY34" s="1345"/>
      <c r="DZ34" s="1345"/>
      <c r="EA34" s="1345"/>
      <c r="EB34" s="1345"/>
      <c r="EC34" s="1345"/>
      <c r="ED34" s="1345"/>
      <c r="EE34" s="1345"/>
      <c r="EF34" s="1345"/>
      <c r="EG34" s="1345"/>
      <c r="EH34" s="1345"/>
      <c r="EI34" s="1345"/>
      <c r="EJ34" s="1345"/>
      <c r="EK34" s="1345"/>
      <c r="EL34" s="1345"/>
      <c r="EM34" s="1345"/>
      <c r="EN34" s="396"/>
      <c r="EO34" s="397"/>
      <c r="EP34" s="1335" t="str">
        <f>MID(SUVAHAVUJ!AG16,1,1)</f>
        <v xml:space="preserve"> </v>
      </c>
      <c r="EQ34" s="1335"/>
      <c r="ER34" s="1335"/>
      <c r="ES34" s="1335"/>
      <c r="ET34" s="1335"/>
      <c r="EU34" s="1335"/>
      <c r="EV34" s="1335" t="str">
        <f>MID(SUVAHAVUJ!AG16,2,1)</f>
        <v xml:space="preserve"> </v>
      </c>
      <c r="EW34" s="1335"/>
      <c r="EX34" s="1335"/>
      <c r="EY34" s="1335"/>
      <c r="EZ34" s="1335"/>
      <c r="FA34" s="1335" t="str">
        <f>MID(SUVAHAVUJ!AG16,3,1)</f>
        <v xml:space="preserve"> </v>
      </c>
      <c r="FB34" s="1335"/>
      <c r="FC34" s="1335"/>
      <c r="FD34" s="1335"/>
      <c r="FE34" s="1335"/>
      <c r="FF34" s="1335"/>
      <c r="FG34" s="1335" t="str">
        <f>MID(SUVAHAVUJ!AG16,4,1)</f>
        <v xml:space="preserve"> </v>
      </c>
      <c r="FH34" s="1335"/>
      <c r="FI34" s="1335"/>
      <c r="FJ34" s="1335"/>
      <c r="FK34" s="1335"/>
      <c r="FL34" s="1335" t="str">
        <f>MID(SUVAHAVUJ!AG16,5,1)</f>
        <v xml:space="preserve"> </v>
      </c>
      <c r="FM34" s="1335"/>
      <c r="FN34" s="1335"/>
      <c r="FO34" s="1335"/>
      <c r="FP34" s="1335"/>
      <c r="FQ34" s="1335"/>
      <c r="FR34" s="1335" t="str">
        <f>MID(SUVAHAVUJ!AG16,6,1)</f>
        <v xml:space="preserve"> </v>
      </c>
      <c r="FS34" s="1335"/>
      <c r="FT34" s="1335"/>
      <c r="FU34" s="1335"/>
      <c r="FV34" s="1335"/>
      <c r="FW34" s="1335" t="str">
        <f>MID(SUVAHAVUJ!AG16,7,1)</f>
        <v xml:space="preserve"> </v>
      </c>
      <c r="FX34" s="1335"/>
      <c r="FY34" s="1335"/>
      <c r="FZ34" s="1335"/>
      <c r="GA34" s="1335"/>
      <c r="GB34" s="1335"/>
      <c r="GC34" s="1335" t="str">
        <f>MID(SUVAHAVUJ!AG16,8,1)</f>
        <v xml:space="preserve"> </v>
      </c>
      <c r="GD34" s="1335"/>
      <c r="GE34" s="1335"/>
      <c r="GF34" s="1335"/>
      <c r="GG34" s="1335"/>
      <c r="GH34" s="1335" t="str">
        <f>MID(SUVAHAVUJ!AG16,9,1)</f>
        <v xml:space="preserve"> </v>
      </c>
      <c r="GI34" s="1335"/>
      <c r="GJ34" s="1335"/>
      <c r="GK34" s="1335"/>
      <c r="GL34" s="1335"/>
      <c r="GM34" s="1335"/>
      <c r="GN34" s="1335" t="str">
        <f>MID(SUVAHAVUJ!AG16,10,1)</f>
        <v xml:space="preserve"> </v>
      </c>
      <c r="GO34" s="1335"/>
      <c r="GP34" s="1335"/>
      <c r="GQ34" s="1335"/>
      <c r="GR34" s="1335"/>
      <c r="GS34" s="1293" t="str">
        <f>MID(SUVAHAVUJ!AG16,11,1)</f>
        <v>0</v>
      </c>
      <c r="GT34" s="1293"/>
      <c r="GU34" s="1293"/>
      <c r="GV34" s="1293"/>
      <c r="GW34" s="1341"/>
    </row>
    <row r="35" spans="1:205" ht="12" customHeight="1" x14ac:dyDescent="0.2">
      <c r="A35" s="398"/>
      <c r="B35" s="399"/>
      <c r="C35" s="400"/>
      <c r="D35" s="400"/>
      <c r="E35" s="400"/>
      <c r="F35" s="400"/>
      <c r="G35" s="400"/>
      <c r="H35" s="400"/>
      <c r="I35" s="400"/>
      <c r="J35" s="400"/>
      <c r="K35" s="400"/>
      <c r="L35" s="400"/>
      <c r="GQ35" s="400"/>
      <c r="GR35" s="400"/>
      <c r="GS35" s="400"/>
      <c r="GT35" s="400"/>
      <c r="GU35" s="400"/>
      <c r="GV35" s="400"/>
      <c r="GW35" s="401"/>
    </row>
    <row r="36" spans="1:205" ht="12.75" customHeight="1" thickBot="1" x14ac:dyDescent="0.25">
      <c r="A36" s="402"/>
      <c r="B36" s="403"/>
      <c r="C36" s="404"/>
      <c r="D36" s="404"/>
      <c r="E36" s="404"/>
      <c r="F36" s="404"/>
      <c r="G36" s="404"/>
      <c r="H36" s="404"/>
      <c r="I36" s="404"/>
      <c r="J36" s="404"/>
      <c r="K36" s="404"/>
      <c r="L36" s="404"/>
      <c r="GQ36" s="404"/>
      <c r="GR36" s="404"/>
      <c r="GS36" s="404"/>
      <c r="GT36" s="404"/>
      <c r="GU36" s="404"/>
      <c r="GV36" s="404"/>
      <c r="GW36" s="405"/>
    </row>
    <row r="37" spans="1:205" ht="9" customHeight="1" thickTop="1" x14ac:dyDescent="0.2"/>
    <row r="52" spans="43:43" ht="3.75" customHeight="1" x14ac:dyDescent="0.2">
      <c r="AQ52" s="390">
        <v>57</v>
      </c>
    </row>
    <row r="147" spans="10:10" ht="3.75" customHeight="1" x14ac:dyDescent="0.2">
      <c r="J147" s="390">
        <v>33</v>
      </c>
    </row>
  </sheetData>
  <mergeCells count="718">
    <mergeCell ref="EP34:EU34"/>
    <mergeCell ref="FJ33:FN33"/>
    <mergeCell ref="FO33:FS33"/>
    <mergeCell ref="FT33:GW33"/>
    <mergeCell ref="EN33:ER33"/>
    <mergeCell ref="ES33:EX33"/>
    <mergeCell ref="EY33:FC33"/>
    <mergeCell ref="FD33:FI33"/>
    <mergeCell ref="GC34:GG34"/>
    <mergeCell ref="GH34:GM34"/>
    <mergeCell ref="GN34:GR34"/>
    <mergeCell ref="GS34:GW34"/>
    <mergeCell ref="EV34:EZ34"/>
    <mergeCell ref="FA34:FF34"/>
    <mergeCell ref="FG34:FK34"/>
    <mergeCell ref="FL34:FQ34"/>
    <mergeCell ref="FR34:FV34"/>
    <mergeCell ref="FW34:GB34"/>
    <mergeCell ref="BL34:BQ34"/>
    <mergeCell ref="BR34:BV34"/>
    <mergeCell ref="BW34:CB34"/>
    <mergeCell ref="CC34:CG34"/>
    <mergeCell ref="CH34:CM34"/>
    <mergeCell ref="EC33:EG33"/>
    <mergeCell ref="EH33:EM33"/>
    <mergeCell ref="CS33:CX33"/>
    <mergeCell ref="CY33:DC33"/>
    <mergeCell ref="DD33:DI33"/>
    <mergeCell ref="DL33:DQ33"/>
    <mergeCell ref="DR33:DV33"/>
    <mergeCell ref="DW33:EB33"/>
    <mergeCell ref="BL33:BQ33"/>
    <mergeCell ref="BR33:BV33"/>
    <mergeCell ref="BW33:CB33"/>
    <mergeCell ref="CC33:CG33"/>
    <mergeCell ref="CH33:CM33"/>
    <mergeCell ref="CN33:CR33"/>
    <mergeCell ref="CN34:CR34"/>
    <mergeCell ref="CS34:CX34"/>
    <mergeCell ref="CY34:DC34"/>
    <mergeCell ref="DD34:DI34"/>
    <mergeCell ref="DJ34:EM34"/>
    <mergeCell ref="GC32:GG32"/>
    <mergeCell ref="GH32:GM32"/>
    <mergeCell ref="GN32:GR32"/>
    <mergeCell ref="GS32:GW32"/>
    <mergeCell ref="A33:A34"/>
    <mergeCell ref="B33:K34"/>
    <mergeCell ref="L33:AP34"/>
    <mergeCell ref="AQ33:AX34"/>
    <mergeCell ref="BA33:BF33"/>
    <mergeCell ref="BG33:BK33"/>
    <mergeCell ref="EV32:EZ32"/>
    <mergeCell ref="FA32:FF32"/>
    <mergeCell ref="FG32:FK32"/>
    <mergeCell ref="FL32:FQ32"/>
    <mergeCell ref="FR32:FV32"/>
    <mergeCell ref="FW32:GB32"/>
    <mergeCell ref="CN32:CR32"/>
    <mergeCell ref="CS32:CX32"/>
    <mergeCell ref="CY32:DC32"/>
    <mergeCell ref="DD32:DI32"/>
    <mergeCell ref="DJ32:EM32"/>
    <mergeCell ref="EP32:EU32"/>
    <mergeCell ref="BA34:BF34"/>
    <mergeCell ref="BG34:BK34"/>
    <mergeCell ref="FJ31:FN31"/>
    <mergeCell ref="FO31:FS31"/>
    <mergeCell ref="FT31:GW31"/>
    <mergeCell ref="BA32:BF32"/>
    <mergeCell ref="BG32:BK32"/>
    <mergeCell ref="BL32:BQ32"/>
    <mergeCell ref="BR32:BV32"/>
    <mergeCell ref="BW32:CB32"/>
    <mergeCell ref="CC32:CG32"/>
    <mergeCell ref="CH32:CM32"/>
    <mergeCell ref="EC31:EG31"/>
    <mergeCell ref="EH31:EM31"/>
    <mergeCell ref="EN31:ER31"/>
    <mergeCell ref="ES31:EX31"/>
    <mergeCell ref="EY31:FC31"/>
    <mergeCell ref="FD31:FI31"/>
    <mergeCell ref="CS31:CX31"/>
    <mergeCell ref="CY31:DC31"/>
    <mergeCell ref="DD31:DI31"/>
    <mergeCell ref="DL31:DQ31"/>
    <mergeCell ref="DR31:DV31"/>
    <mergeCell ref="DW31:EB31"/>
    <mergeCell ref="BL31:BQ31"/>
    <mergeCell ref="BR31:BV31"/>
    <mergeCell ref="BW31:CB31"/>
    <mergeCell ref="CC31:CG31"/>
    <mergeCell ref="CH31:CM31"/>
    <mergeCell ref="CN31:CR31"/>
    <mergeCell ref="GC30:GG30"/>
    <mergeCell ref="GH30:GM30"/>
    <mergeCell ref="GN30:GR30"/>
    <mergeCell ref="GS30:GW30"/>
    <mergeCell ref="A31:A32"/>
    <mergeCell ref="B31:K32"/>
    <mergeCell ref="L31:AP32"/>
    <mergeCell ref="AQ31:AX32"/>
    <mergeCell ref="BA31:BF31"/>
    <mergeCell ref="BG31:BK31"/>
    <mergeCell ref="EV30:EZ30"/>
    <mergeCell ref="FA30:FF30"/>
    <mergeCell ref="FG30:FK30"/>
    <mergeCell ref="FL30:FQ30"/>
    <mergeCell ref="FR30:FV30"/>
    <mergeCell ref="FW30:GB30"/>
    <mergeCell ref="CN30:CR30"/>
    <mergeCell ref="CS30:CX30"/>
    <mergeCell ref="CY30:DC30"/>
    <mergeCell ref="DD30:DI30"/>
    <mergeCell ref="BW30:CB30"/>
    <mergeCell ref="CC30:CG30"/>
    <mergeCell ref="CH30:CM30"/>
    <mergeCell ref="EC29:EG29"/>
    <mergeCell ref="EH29:EM29"/>
    <mergeCell ref="CS29:CX29"/>
    <mergeCell ref="CY29:DC29"/>
    <mergeCell ref="DD29:DI29"/>
    <mergeCell ref="DL29:DQ29"/>
    <mergeCell ref="DR29:DV29"/>
    <mergeCell ref="DW29:EB29"/>
    <mergeCell ref="CN29:CR29"/>
    <mergeCell ref="GC28:GG28"/>
    <mergeCell ref="GH28:GM28"/>
    <mergeCell ref="GN28:GR28"/>
    <mergeCell ref="DJ30:EM30"/>
    <mergeCell ref="EP30:EU30"/>
    <mergeCell ref="FJ29:FN29"/>
    <mergeCell ref="FO29:FS29"/>
    <mergeCell ref="FT29:GW29"/>
    <mergeCell ref="EN29:ER29"/>
    <mergeCell ref="ES29:EX29"/>
    <mergeCell ref="EY29:FC29"/>
    <mergeCell ref="FD29:FI29"/>
    <mergeCell ref="GS28:GW28"/>
    <mergeCell ref="FL28:FQ28"/>
    <mergeCell ref="FR28:FV28"/>
    <mergeCell ref="FW28:GB28"/>
    <mergeCell ref="A29:A30"/>
    <mergeCell ref="B29:K30"/>
    <mergeCell ref="L29:AP30"/>
    <mergeCell ref="AQ29:AX30"/>
    <mergeCell ref="BA29:BF29"/>
    <mergeCell ref="BG29:BK29"/>
    <mergeCell ref="EV28:EZ28"/>
    <mergeCell ref="FA28:FF28"/>
    <mergeCell ref="FG28:FK28"/>
    <mergeCell ref="CN28:CR28"/>
    <mergeCell ref="CS28:CX28"/>
    <mergeCell ref="CY28:DC28"/>
    <mergeCell ref="DD28:DI28"/>
    <mergeCell ref="DJ28:EM28"/>
    <mergeCell ref="EP28:EU28"/>
    <mergeCell ref="BL29:BQ29"/>
    <mergeCell ref="BR29:BV29"/>
    <mergeCell ref="BW29:CB29"/>
    <mergeCell ref="CC29:CG29"/>
    <mergeCell ref="CH29:CM29"/>
    <mergeCell ref="BA30:BF30"/>
    <mergeCell ref="BG30:BK30"/>
    <mergeCell ref="BL30:BQ30"/>
    <mergeCell ref="BR30:BV30"/>
    <mergeCell ref="FJ27:FN27"/>
    <mergeCell ref="FO27:FS27"/>
    <mergeCell ref="FT27:GW27"/>
    <mergeCell ref="BA28:BF28"/>
    <mergeCell ref="BG28:BK28"/>
    <mergeCell ref="BL28:BQ28"/>
    <mergeCell ref="BR28:BV28"/>
    <mergeCell ref="BW28:CB28"/>
    <mergeCell ref="CC28:CG28"/>
    <mergeCell ref="CH28:CM28"/>
    <mergeCell ref="EC27:EG27"/>
    <mergeCell ref="EH27:EM27"/>
    <mergeCell ref="EN27:ER27"/>
    <mergeCell ref="ES27:EX27"/>
    <mergeCell ref="EY27:FC27"/>
    <mergeCell ref="FD27:FI27"/>
    <mergeCell ref="CS27:CX27"/>
    <mergeCell ref="CY27:DC27"/>
    <mergeCell ref="DD27:DI27"/>
    <mergeCell ref="DL27:DQ27"/>
    <mergeCell ref="DR27:DV27"/>
    <mergeCell ref="DW27:EB27"/>
    <mergeCell ref="BL27:BQ27"/>
    <mergeCell ref="BR27:BV27"/>
    <mergeCell ref="BW27:CB27"/>
    <mergeCell ref="CC27:CG27"/>
    <mergeCell ref="CH27:CM27"/>
    <mergeCell ref="CN27:CR27"/>
    <mergeCell ref="GC26:GG26"/>
    <mergeCell ref="GH26:GM26"/>
    <mergeCell ref="GN26:GR26"/>
    <mergeCell ref="GS26:GW26"/>
    <mergeCell ref="A27:A28"/>
    <mergeCell ref="B27:K28"/>
    <mergeCell ref="L27:AP28"/>
    <mergeCell ref="AQ27:AX28"/>
    <mergeCell ref="BA27:BF27"/>
    <mergeCell ref="BG27:BK27"/>
    <mergeCell ref="EV26:EZ26"/>
    <mergeCell ref="FA26:FF26"/>
    <mergeCell ref="FG26:FK26"/>
    <mergeCell ref="FL26:FQ26"/>
    <mergeCell ref="FR26:FV26"/>
    <mergeCell ref="FW26:GB26"/>
    <mergeCell ref="CN26:CR26"/>
    <mergeCell ref="CS26:CX26"/>
    <mergeCell ref="CY26:DC26"/>
    <mergeCell ref="DD26:DI26"/>
    <mergeCell ref="BW26:CB26"/>
    <mergeCell ref="CC26:CG26"/>
    <mergeCell ref="CH26:CM26"/>
    <mergeCell ref="EC25:EG25"/>
    <mergeCell ref="EH25:EM25"/>
    <mergeCell ref="CS25:CX25"/>
    <mergeCell ref="CY25:DC25"/>
    <mergeCell ref="DD25:DI25"/>
    <mergeCell ref="DL25:DQ25"/>
    <mergeCell ref="DR25:DV25"/>
    <mergeCell ref="DW25:EB25"/>
    <mergeCell ref="CN25:CR25"/>
    <mergeCell ref="GC24:GG24"/>
    <mergeCell ref="GH24:GM24"/>
    <mergeCell ref="GN24:GR24"/>
    <mergeCell ref="DJ26:EM26"/>
    <mergeCell ref="EP26:EU26"/>
    <mergeCell ref="FJ25:FN25"/>
    <mergeCell ref="FO25:FS25"/>
    <mergeCell ref="FT25:GW25"/>
    <mergeCell ref="EN25:ER25"/>
    <mergeCell ref="ES25:EX25"/>
    <mergeCell ref="EY25:FC25"/>
    <mergeCell ref="FD25:FI25"/>
    <mergeCell ref="GS24:GW24"/>
    <mergeCell ref="FL24:FQ24"/>
    <mergeCell ref="FR24:FV24"/>
    <mergeCell ref="FW24:GB24"/>
    <mergeCell ref="A25:A26"/>
    <mergeCell ref="B25:K26"/>
    <mergeCell ref="L25:AP26"/>
    <mergeCell ref="AQ25:AX26"/>
    <mergeCell ref="BA25:BF25"/>
    <mergeCell ref="BG25:BK25"/>
    <mergeCell ref="EV24:EZ24"/>
    <mergeCell ref="FA24:FF24"/>
    <mergeCell ref="FG24:FK24"/>
    <mergeCell ref="CN24:CR24"/>
    <mergeCell ref="CS24:CX24"/>
    <mergeCell ref="CY24:DC24"/>
    <mergeCell ref="DD24:DI24"/>
    <mergeCell ref="DJ24:EM24"/>
    <mergeCell ref="EP24:EU24"/>
    <mergeCell ref="BL25:BQ25"/>
    <mergeCell ref="BR25:BV25"/>
    <mergeCell ref="BW25:CB25"/>
    <mergeCell ref="CC25:CG25"/>
    <mergeCell ref="CH25:CM25"/>
    <mergeCell ref="BA26:BF26"/>
    <mergeCell ref="BG26:BK26"/>
    <mergeCell ref="BL26:BQ26"/>
    <mergeCell ref="BR26:BV26"/>
    <mergeCell ref="FJ23:FN23"/>
    <mergeCell ref="FO23:FS23"/>
    <mergeCell ref="FT23:GW23"/>
    <mergeCell ref="BA24:BF24"/>
    <mergeCell ref="BG24:BK24"/>
    <mergeCell ref="BL24:BQ24"/>
    <mergeCell ref="BR24:BV24"/>
    <mergeCell ref="BW24:CB24"/>
    <mergeCell ref="CC24:CG24"/>
    <mergeCell ref="CH24:CM24"/>
    <mergeCell ref="EC23:EG23"/>
    <mergeCell ref="EH23:EM23"/>
    <mergeCell ref="EN23:ER23"/>
    <mergeCell ref="ES23:EX23"/>
    <mergeCell ref="EY23:FC23"/>
    <mergeCell ref="FD23:FI23"/>
    <mergeCell ref="CS23:CX23"/>
    <mergeCell ref="CY23:DC23"/>
    <mergeCell ref="DD23:DI23"/>
    <mergeCell ref="DL23:DQ23"/>
    <mergeCell ref="DR23:DV23"/>
    <mergeCell ref="DW23:EB23"/>
    <mergeCell ref="BL23:BQ23"/>
    <mergeCell ref="BR23:BV23"/>
    <mergeCell ref="BW23:CB23"/>
    <mergeCell ref="CC23:CG23"/>
    <mergeCell ref="CH23:CM23"/>
    <mergeCell ref="CN23:CR23"/>
    <mergeCell ref="GC22:GG22"/>
    <mergeCell ref="GH22:GM22"/>
    <mergeCell ref="GN22:GR22"/>
    <mergeCell ref="GS22:GW22"/>
    <mergeCell ref="A23:A24"/>
    <mergeCell ref="B23:K24"/>
    <mergeCell ref="L23:AP24"/>
    <mergeCell ref="AQ23:AX24"/>
    <mergeCell ref="BA23:BF23"/>
    <mergeCell ref="BG23:BK23"/>
    <mergeCell ref="EV22:EZ22"/>
    <mergeCell ref="FA22:FF22"/>
    <mergeCell ref="FG22:FK22"/>
    <mergeCell ref="FL22:FQ22"/>
    <mergeCell ref="FR22:FV22"/>
    <mergeCell ref="FW22:GB22"/>
    <mergeCell ref="CN22:CR22"/>
    <mergeCell ref="CS22:CX22"/>
    <mergeCell ref="CY22:DC22"/>
    <mergeCell ref="DD22:DI22"/>
    <mergeCell ref="BW22:CB22"/>
    <mergeCell ref="CC22:CG22"/>
    <mergeCell ref="CH22:CM22"/>
    <mergeCell ref="EC21:EG21"/>
    <mergeCell ref="EH21:EM21"/>
    <mergeCell ref="CS21:CX21"/>
    <mergeCell ref="CY21:DC21"/>
    <mergeCell ref="DD21:DI21"/>
    <mergeCell ref="DL21:DQ21"/>
    <mergeCell ref="DR21:DV21"/>
    <mergeCell ref="DW21:EB21"/>
    <mergeCell ref="CN21:CR21"/>
    <mergeCell ref="GC20:GG20"/>
    <mergeCell ref="GH20:GM20"/>
    <mergeCell ref="GN20:GR20"/>
    <mergeCell ref="DJ22:EM22"/>
    <mergeCell ref="EP22:EU22"/>
    <mergeCell ref="FJ21:FN21"/>
    <mergeCell ref="FO21:FS21"/>
    <mergeCell ref="FT21:GW21"/>
    <mergeCell ref="EN21:ER21"/>
    <mergeCell ref="ES21:EX21"/>
    <mergeCell ref="EY21:FC21"/>
    <mergeCell ref="FD21:FI21"/>
    <mergeCell ref="GS20:GW20"/>
    <mergeCell ref="FL20:FQ20"/>
    <mergeCell ref="FR20:FV20"/>
    <mergeCell ref="FW20:GB20"/>
    <mergeCell ref="A21:A22"/>
    <mergeCell ref="B21:K22"/>
    <mergeCell ref="L21:AP22"/>
    <mergeCell ref="AQ21:AX22"/>
    <mergeCell ref="BA21:BF21"/>
    <mergeCell ref="BG21:BK21"/>
    <mergeCell ref="EV20:EZ20"/>
    <mergeCell ref="FA20:FF20"/>
    <mergeCell ref="FG20:FK20"/>
    <mergeCell ref="CN20:CR20"/>
    <mergeCell ref="CS20:CX20"/>
    <mergeCell ref="CY20:DC20"/>
    <mergeCell ref="DD20:DI20"/>
    <mergeCell ref="DJ20:EM20"/>
    <mergeCell ref="EP20:EU20"/>
    <mergeCell ref="BL21:BQ21"/>
    <mergeCell ref="BR21:BV21"/>
    <mergeCell ref="BW21:CB21"/>
    <mergeCell ref="CC21:CG21"/>
    <mergeCell ref="CH21:CM21"/>
    <mergeCell ref="BA22:BF22"/>
    <mergeCell ref="BG22:BK22"/>
    <mergeCell ref="BL22:BQ22"/>
    <mergeCell ref="BR22:BV22"/>
    <mergeCell ref="FJ19:FN19"/>
    <mergeCell ref="FO19:FS19"/>
    <mergeCell ref="FT19:GW19"/>
    <mergeCell ref="BA20:BF20"/>
    <mergeCell ref="BG20:BK20"/>
    <mergeCell ref="BL20:BQ20"/>
    <mergeCell ref="BR20:BV20"/>
    <mergeCell ref="BW20:CB20"/>
    <mergeCell ref="CC20:CG20"/>
    <mergeCell ref="CH20:CM20"/>
    <mergeCell ref="EC19:EG19"/>
    <mergeCell ref="EH19:EM19"/>
    <mergeCell ref="EN19:ER19"/>
    <mergeCell ref="ES19:EX19"/>
    <mergeCell ref="EY19:FC19"/>
    <mergeCell ref="FD19:FI19"/>
    <mergeCell ref="CS19:CX19"/>
    <mergeCell ref="CY19:DC19"/>
    <mergeCell ref="DD19:DI19"/>
    <mergeCell ref="DL19:DQ19"/>
    <mergeCell ref="DR19:DV19"/>
    <mergeCell ref="DW19:EB19"/>
    <mergeCell ref="BL19:BQ19"/>
    <mergeCell ref="BR19:BV19"/>
    <mergeCell ref="BW19:CB19"/>
    <mergeCell ref="CC19:CG19"/>
    <mergeCell ref="CH19:CM19"/>
    <mergeCell ref="CN19:CR19"/>
    <mergeCell ref="GC18:GG18"/>
    <mergeCell ref="GH18:GM18"/>
    <mergeCell ref="GN18:GR18"/>
    <mergeCell ref="GS18:GW18"/>
    <mergeCell ref="A19:A20"/>
    <mergeCell ref="B19:K20"/>
    <mergeCell ref="L19:AP20"/>
    <mergeCell ref="AQ19:AX20"/>
    <mergeCell ref="BA19:BF19"/>
    <mergeCell ref="BG19:BK19"/>
    <mergeCell ref="EV18:EZ18"/>
    <mergeCell ref="FA18:FF18"/>
    <mergeCell ref="FG18:FK18"/>
    <mergeCell ref="FL18:FQ18"/>
    <mergeCell ref="FR18:FV18"/>
    <mergeCell ref="FW18:GB18"/>
    <mergeCell ref="CN18:CR18"/>
    <mergeCell ref="CS18:CX18"/>
    <mergeCell ref="CY18:DC18"/>
    <mergeCell ref="DD18:DI18"/>
    <mergeCell ref="BW18:CB18"/>
    <mergeCell ref="CC18:CG18"/>
    <mergeCell ref="CH18:CM18"/>
    <mergeCell ref="EC17:EG17"/>
    <mergeCell ref="EH17:EM17"/>
    <mergeCell ref="CS17:CX17"/>
    <mergeCell ref="CY17:DC17"/>
    <mergeCell ref="DD17:DI17"/>
    <mergeCell ref="DL17:DQ17"/>
    <mergeCell ref="DR17:DV17"/>
    <mergeCell ref="DW17:EB17"/>
    <mergeCell ref="CN17:CR17"/>
    <mergeCell ref="GC16:GG16"/>
    <mergeCell ref="GH16:GM16"/>
    <mergeCell ref="GN16:GR16"/>
    <mergeCell ref="DJ18:EM18"/>
    <mergeCell ref="EP18:EU18"/>
    <mergeCell ref="FJ17:FN17"/>
    <mergeCell ref="FO17:FS17"/>
    <mergeCell ref="FT17:GW17"/>
    <mergeCell ref="EN17:ER17"/>
    <mergeCell ref="ES17:EX17"/>
    <mergeCell ref="EY17:FC17"/>
    <mergeCell ref="FD17:FI17"/>
    <mergeCell ref="GS16:GW16"/>
    <mergeCell ref="FL16:FQ16"/>
    <mergeCell ref="FR16:FV16"/>
    <mergeCell ref="FW16:GB16"/>
    <mergeCell ref="A17:A18"/>
    <mergeCell ref="B17:K18"/>
    <mergeCell ref="L17:AP18"/>
    <mergeCell ref="AQ17:AX18"/>
    <mergeCell ref="BA17:BF17"/>
    <mergeCell ref="BG17:BK17"/>
    <mergeCell ref="EV16:EZ16"/>
    <mergeCell ref="FA16:FF16"/>
    <mergeCell ref="FG16:FK16"/>
    <mergeCell ref="CN16:CR16"/>
    <mergeCell ref="CS16:CX16"/>
    <mergeCell ref="CY16:DC16"/>
    <mergeCell ref="DD16:DI16"/>
    <mergeCell ref="DJ16:EM16"/>
    <mergeCell ref="EP16:EU16"/>
    <mergeCell ref="BL17:BQ17"/>
    <mergeCell ref="BR17:BV17"/>
    <mergeCell ref="BW17:CB17"/>
    <mergeCell ref="CC17:CG17"/>
    <mergeCell ref="CH17:CM17"/>
    <mergeCell ref="BA18:BF18"/>
    <mergeCell ref="BG18:BK18"/>
    <mergeCell ref="BL18:BQ18"/>
    <mergeCell ref="BR18:BV18"/>
    <mergeCell ref="FJ15:FN15"/>
    <mergeCell ref="FO15:FS15"/>
    <mergeCell ref="FT15:GW15"/>
    <mergeCell ref="BA16:BF16"/>
    <mergeCell ref="BG16:BK16"/>
    <mergeCell ref="BL16:BQ16"/>
    <mergeCell ref="BR16:BV16"/>
    <mergeCell ref="BW16:CB16"/>
    <mergeCell ref="CC16:CG16"/>
    <mergeCell ref="CH16:CM16"/>
    <mergeCell ref="EC15:EG15"/>
    <mergeCell ref="EH15:EM15"/>
    <mergeCell ref="EN15:ER15"/>
    <mergeCell ref="ES15:EX15"/>
    <mergeCell ref="EY15:FC15"/>
    <mergeCell ref="FD15:FI15"/>
    <mergeCell ref="CS15:CX15"/>
    <mergeCell ref="CY15:DC15"/>
    <mergeCell ref="DD15:DI15"/>
    <mergeCell ref="DL15:DQ15"/>
    <mergeCell ref="DR15:DV15"/>
    <mergeCell ref="DW15:EB15"/>
    <mergeCell ref="BL15:BQ15"/>
    <mergeCell ref="BR15:BV15"/>
    <mergeCell ref="BW15:CB15"/>
    <mergeCell ref="CC15:CG15"/>
    <mergeCell ref="CH15:CM15"/>
    <mergeCell ref="CN15:CR15"/>
    <mergeCell ref="GC14:GG14"/>
    <mergeCell ref="GH14:GM14"/>
    <mergeCell ref="GN14:GR14"/>
    <mergeCell ref="GS14:GW14"/>
    <mergeCell ref="A15:A16"/>
    <mergeCell ref="B15:K16"/>
    <mergeCell ref="L15:AP16"/>
    <mergeCell ref="AQ15:AX16"/>
    <mergeCell ref="BA15:BF15"/>
    <mergeCell ref="BG15:BK15"/>
    <mergeCell ref="EV14:EZ14"/>
    <mergeCell ref="FA14:FF14"/>
    <mergeCell ref="FG14:FK14"/>
    <mergeCell ref="FL14:FQ14"/>
    <mergeCell ref="FR14:FV14"/>
    <mergeCell ref="FW14:GB14"/>
    <mergeCell ref="CN14:CR14"/>
    <mergeCell ref="CS14:CX14"/>
    <mergeCell ref="CY14:DC14"/>
    <mergeCell ref="DD14:DI14"/>
    <mergeCell ref="BW14:CB14"/>
    <mergeCell ref="CC14:CG14"/>
    <mergeCell ref="CH14:CM14"/>
    <mergeCell ref="EC13:EG13"/>
    <mergeCell ref="EH13:EM13"/>
    <mergeCell ref="CS13:CX13"/>
    <mergeCell ref="CY13:DC13"/>
    <mergeCell ref="DD13:DI13"/>
    <mergeCell ref="DL13:DQ13"/>
    <mergeCell ref="DR13:DV13"/>
    <mergeCell ref="DW13:EB13"/>
    <mergeCell ref="CN13:CR13"/>
    <mergeCell ref="GC12:GG12"/>
    <mergeCell ref="GH12:GM12"/>
    <mergeCell ref="GN12:GR12"/>
    <mergeCell ref="DJ14:EM14"/>
    <mergeCell ref="EP14:EU14"/>
    <mergeCell ref="FJ13:FN13"/>
    <mergeCell ref="FO13:FS13"/>
    <mergeCell ref="FT13:GW13"/>
    <mergeCell ref="EN13:ER13"/>
    <mergeCell ref="ES13:EX13"/>
    <mergeCell ref="EY13:FC13"/>
    <mergeCell ref="FD13:FI13"/>
    <mergeCell ref="GS12:GW12"/>
    <mergeCell ref="FL12:FQ12"/>
    <mergeCell ref="FR12:FV12"/>
    <mergeCell ref="FW12:GB12"/>
    <mergeCell ref="A13:A14"/>
    <mergeCell ref="B13:K14"/>
    <mergeCell ref="L13:AP14"/>
    <mergeCell ref="AQ13:AX14"/>
    <mergeCell ref="BA13:BF13"/>
    <mergeCell ref="BG13:BK13"/>
    <mergeCell ref="EV12:EZ12"/>
    <mergeCell ref="FA12:FF12"/>
    <mergeCell ref="FG12:FK12"/>
    <mergeCell ref="CN12:CR12"/>
    <mergeCell ref="CS12:CX12"/>
    <mergeCell ref="CY12:DC12"/>
    <mergeCell ref="DD12:DI12"/>
    <mergeCell ref="DJ12:EM12"/>
    <mergeCell ref="EP12:EU12"/>
    <mergeCell ref="BL13:BQ13"/>
    <mergeCell ref="BR13:BV13"/>
    <mergeCell ref="BW13:CB13"/>
    <mergeCell ref="CC13:CG13"/>
    <mergeCell ref="CH13:CM13"/>
    <mergeCell ref="BA14:BF14"/>
    <mergeCell ref="BG14:BK14"/>
    <mergeCell ref="BL14:BQ14"/>
    <mergeCell ref="BR14:BV14"/>
    <mergeCell ref="FJ11:FN11"/>
    <mergeCell ref="FO11:FS11"/>
    <mergeCell ref="FT11:GW11"/>
    <mergeCell ref="BA12:BF12"/>
    <mergeCell ref="BG12:BK12"/>
    <mergeCell ref="BL12:BQ12"/>
    <mergeCell ref="BR12:BV12"/>
    <mergeCell ref="BW12:CB12"/>
    <mergeCell ref="CC12:CG12"/>
    <mergeCell ref="CH12:CM12"/>
    <mergeCell ref="EC11:EG11"/>
    <mergeCell ref="EH11:EM11"/>
    <mergeCell ref="EN11:ER11"/>
    <mergeCell ref="ES11:EX11"/>
    <mergeCell ref="EY11:FC11"/>
    <mergeCell ref="FD11:FI11"/>
    <mergeCell ref="CS11:CX11"/>
    <mergeCell ref="CY11:DC11"/>
    <mergeCell ref="DD11:DI11"/>
    <mergeCell ref="DL11:DQ11"/>
    <mergeCell ref="DR11:DV11"/>
    <mergeCell ref="DW11:EB11"/>
    <mergeCell ref="BL11:BQ11"/>
    <mergeCell ref="BR11:BV11"/>
    <mergeCell ref="BW11:CB11"/>
    <mergeCell ref="CC11:CG11"/>
    <mergeCell ref="CH11:CM11"/>
    <mergeCell ref="CN11:CR11"/>
    <mergeCell ref="GC10:GG10"/>
    <mergeCell ref="GH10:GM10"/>
    <mergeCell ref="GN10:GR10"/>
    <mergeCell ref="GS10:GW10"/>
    <mergeCell ref="A11:A12"/>
    <mergeCell ref="B11:K12"/>
    <mergeCell ref="L11:AP12"/>
    <mergeCell ref="AQ11:AX12"/>
    <mergeCell ref="BA11:BF11"/>
    <mergeCell ref="BG11:BK11"/>
    <mergeCell ref="EV10:EZ10"/>
    <mergeCell ref="FA10:FF10"/>
    <mergeCell ref="FG10:FK10"/>
    <mergeCell ref="FL10:FQ10"/>
    <mergeCell ref="FR10:FV10"/>
    <mergeCell ref="FW10:GB10"/>
    <mergeCell ref="CN10:CR10"/>
    <mergeCell ref="CS10:CX10"/>
    <mergeCell ref="CY10:DC10"/>
    <mergeCell ref="DD10:DI10"/>
    <mergeCell ref="BW10:CB10"/>
    <mergeCell ref="CC10:CG10"/>
    <mergeCell ref="CH10:CM10"/>
    <mergeCell ref="EC9:EG9"/>
    <mergeCell ref="EH9:EM9"/>
    <mergeCell ref="CS9:CX9"/>
    <mergeCell ref="CY9:DC9"/>
    <mergeCell ref="DD9:DI9"/>
    <mergeCell ref="DL9:DQ9"/>
    <mergeCell ref="DR9:DV9"/>
    <mergeCell ref="DW9:EB9"/>
    <mergeCell ref="CN9:CR9"/>
    <mergeCell ref="GC8:GG8"/>
    <mergeCell ref="GH8:GM8"/>
    <mergeCell ref="GN8:GR8"/>
    <mergeCell ref="DJ10:EM10"/>
    <mergeCell ref="EP10:EU10"/>
    <mergeCell ref="FJ9:FN9"/>
    <mergeCell ref="FO9:FS9"/>
    <mergeCell ref="FT9:GW9"/>
    <mergeCell ref="EN9:ER9"/>
    <mergeCell ref="ES9:EX9"/>
    <mergeCell ref="EY9:FC9"/>
    <mergeCell ref="FD9:FI9"/>
    <mergeCell ref="GS8:GW8"/>
    <mergeCell ref="FL8:FQ8"/>
    <mergeCell ref="FR8:FV8"/>
    <mergeCell ref="FW8:GB8"/>
    <mergeCell ref="A9:A10"/>
    <mergeCell ref="B9:K10"/>
    <mergeCell ref="L9:AP10"/>
    <mergeCell ref="AQ9:AX10"/>
    <mergeCell ref="BA9:BF9"/>
    <mergeCell ref="BG9:BK9"/>
    <mergeCell ref="EV8:EZ8"/>
    <mergeCell ref="FA8:FF8"/>
    <mergeCell ref="FG8:FK8"/>
    <mergeCell ref="CN8:CR8"/>
    <mergeCell ref="CS8:CX8"/>
    <mergeCell ref="CY8:DC8"/>
    <mergeCell ref="DD8:DI8"/>
    <mergeCell ref="DJ8:EM8"/>
    <mergeCell ref="EP8:EU8"/>
    <mergeCell ref="BL9:BQ9"/>
    <mergeCell ref="BR9:BV9"/>
    <mergeCell ref="BW9:CB9"/>
    <mergeCell ref="CC9:CG9"/>
    <mergeCell ref="CH9:CM9"/>
    <mergeCell ref="BA10:BF10"/>
    <mergeCell ref="BG10:BK10"/>
    <mergeCell ref="BL10:BQ10"/>
    <mergeCell ref="BR10:BV10"/>
    <mergeCell ref="FJ7:FN7"/>
    <mergeCell ref="FO7:FS7"/>
    <mergeCell ref="FT7:GW7"/>
    <mergeCell ref="BA8:BF8"/>
    <mergeCell ref="BG8:BK8"/>
    <mergeCell ref="BL8:BQ8"/>
    <mergeCell ref="BR8:BV8"/>
    <mergeCell ref="BW8:CB8"/>
    <mergeCell ref="CC8:CG8"/>
    <mergeCell ref="CH8:CM8"/>
    <mergeCell ref="EC7:EG7"/>
    <mergeCell ref="EH7:EM7"/>
    <mergeCell ref="EN7:ER7"/>
    <mergeCell ref="ES7:EX7"/>
    <mergeCell ref="EY7:FC7"/>
    <mergeCell ref="FD7:FI7"/>
    <mergeCell ref="CS7:CX7"/>
    <mergeCell ref="CY7:DC7"/>
    <mergeCell ref="DD7:DI7"/>
    <mergeCell ref="DL7:DQ7"/>
    <mergeCell ref="DR7:DV7"/>
    <mergeCell ref="DW7:EB7"/>
    <mergeCell ref="BL7:BQ7"/>
    <mergeCell ref="BR7:BV7"/>
    <mergeCell ref="BW7:CB7"/>
    <mergeCell ref="CC7:CG7"/>
    <mergeCell ref="CH7:CM7"/>
    <mergeCell ref="CN7:CR7"/>
    <mergeCell ref="A7:A8"/>
    <mergeCell ref="B7:K8"/>
    <mergeCell ref="L7:AP8"/>
    <mergeCell ref="AQ7:AX8"/>
    <mergeCell ref="BA7:BF7"/>
    <mergeCell ref="BG7:BK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31A0B7"/>
  </sheetPr>
  <dimension ref="A1:GW147"/>
  <sheetViews>
    <sheetView workbookViewId="0"/>
  </sheetViews>
  <sheetFormatPr defaultColWidth="0.42578125" defaultRowHeight="3.75" customHeight="1" x14ac:dyDescent="0.2"/>
  <cols>
    <col min="1" max="1" width="0.28515625" style="390" customWidth="1"/>
    <col min="2" max="16384" width="0.42578125" style="390"/>
  </cols>
  <sheetData>
    <row r="1" spans="1:205" ht="3.75" customHeight="1" thickBot="1" x14ac:dyDescent="0.25">
      <c r="A1" s="664"/>
    </row>
    <row r="2" spans="1:205" ht="25.5" customHeight="1" x14ac:dyDescent="0.2">
      <c r="B2" s="391"/>
      <c r="C2" s="392"/>
      <c r="D2" s="392"/>
      <c r="E2" s="392"/>
      <c r="F2" s="392"/>
      <c r="G2" s="392"/>
      <c r="H2" s="392"/>
      <c r="I2" s="1288" t="s">
        <v>5004</v>
      </c>
      <c r="J2" s="1288"/>
      <c r="K2" s="1288"/>
      <c r="L2" s="1288"/>
      <c r="M2" s="1288"/>
      <c r="N2" s="1288"/>
      <c r="O2" s="1288"/>
      <c r="P2" s="1288"/>
      <c r="Q2" s="1288"/>
      <c r="R2" s="1288"/>
      <c r="S2" s="1288"/>
      <c r="T2" s="1288"/>
      <c r="U2" s="1288"/>
      <c r="V2" s="1288"/>
      <c r="W2" s="1288"/>
      <c r="X2" s="1288"/>
      <c r="Y2" s="1288"/>
      <c r="Z2" s="1288"/>
      <c r="AA2" s="1288"/>
      <c r="AB2" s="1288"/>
      <c r="AC2" s="1288"/>
      <c r="AD2" s="1288"/>
      <c r="AE2" s="1288"/>
      <c r="AF2" s="1288"/>
      <c r="AG2" s="1288"/>
      <c r="AH2" s="1288"/>
      <c r="AI2" s="1289"/>
      <c r="AK2" s="1290" t="s">
        <v>2208</v>
      </c>
      <c r="AL2" s="1291"/>
      <c r="AM2" s="1291"/>
      <c r="AN2" s="1291"/>
      <c r="AO2" s="1291"/>
      <c r="AP2" s="1291"/>
      <c r="AQ2" s="1291"/>
      <c r="AR2" s="1291"/>
      <c r="AS2" s="393"/>
      <c r="AT2" s="1348">
        <f>'S 002'!$AT$2</f>
        <v>0</v>
      </c>
      <c r="AU2" s="1348"/>
      <c r="AV2" s="1348"/>
      <c r="AW2" s="1348"/>
      <c r="AX2" s="1348"/>
      <c r="AY2" s="1348"/>
      <c r="AZ2" s="1348"/>
      <c r="BA2" s="1348"/>
      <c r="BB2" s="1348"/>
      <c r="BC2" s="1348"/>
      <c r="BD2" s="1348"/>
      <c r="BE2" s="1348"/>
      <c r="BF2" s="1348"/>
      <c r="BG2" s="1348"/>
      <c r="BH2" s="1348"/>
      <c r="BI2" s="1348"/>
      <c r="BJ2" s="1348"/>
      <c r="BK2" s="1348"/>
      <c r="BL2" s="1348"/>
      <c r="BM2" s="1348"/>
      <c r="BN2" s="1348"/>
      <c r="BO2" s="1348"/>
      <c r="BP2" s="1348"/>
      <c r="BQ2" s="1348"/>
      <c r="BR2" s="1348"/>
      <c r="BS2" s="1348"/>
      <c r="BT2" s="1348"/>
      <c r="BU2" s="1348"/>
      <c r="BV2" s="1348"/>
      <c r="BW2" s="1348"/>
      <c r="BX2" s="1348"/>
      <c r="BY2" s="1348"/>
      <c r="BZ2" s="1348"/>
      <c r="CA2" s="1348"/>
      <c r="CB2" s="1348"/>
      <c r="CC2" s="1348"/>
      <c r="CD2" s="1348"/>
      <c r="CE2" s="1348"/>
      <c r="CF2" s="1348"/>
      <c r="CG2" s="1348"/>
      <c r="CH2" s="1348"/>
      <c r="CI2" s="1348"/>
      <c r="CJ2" s="1348"/>
      <c r="CK2" s="1348"/>
      <c r="CL2" s="1348"/>
      <c r="CM2" s="1348"/>
      <c r="CN2" s="1348"/>
      <c r="CO2" s="1348"/>
      <c r="CP2" s="1348"/>
      <c r="CQ2" s="1348"/>
      <c r="CR2" s="1348"/>
      <c r="CS2" s="1348"/>
      <c r="CT2" s="393"/>
      <c r="CU2" s="394"/>
      <c r="CW2" s="1290" t="s">
        <v>3</v>
      </c>
      <c r="CX2" s="1291"/>
      <c r="CY2" s="1291"/>
      <c r="CZ2" s="1291"/>
      <c r="DA2" s="1291"/>
      <c r="DB2" s="1291"/>
      <c r="DC2" s="1291"/>
      <c r="DD2" s="393"/>
      <c r="DE2" s="1348">
        <f>'S 002'!$DE$2</f>
        <v>0</v>
      </c>
      <c r="DF2" s="1348"/>
      <c r="DG2" s="1348"/>
      <c r="DH2" s="1348"/>
      <c r="DI2" s="1348"/>
      <c r="DJ2" s="1348"/>
      <c r="DK2" s="1348"/>
      <c r="DL2" s="1348"/>
      <c r="DM2" s="1348"/>
      <c r="DN2" s="1348"/>
      <c r="DO2" s="1348"/>
      <c r="DP2" s="1348"/>
      <c r="DQ2" s="1348"/>
      <c r="DR2" s="1348"/>
      <c r="DS2" s="1348"/>
      <c r="DT2" s="1348"/>
      <c r="DU2" s="1348"/>
      <c r="DV2" s="1348"/>
      <c r="DW2" s="1348"/>
      <c r="DX2" s="1348"/>
      <c r="DY2" s="1348"/>
      <c r="DZ2" s="1348"/>
      <c r="EA2" s="1348"/>
      <c r="EB2" s="1348"/>
      <c r="EC2" s="1348"/>
      <c r="ED2" s="1348"/>
      <c r="EE2" s="1348"/>
      <c r="EF2" s="1348"/>
      <c r="EG2" s="1348"/>
      <c r="EH2" s="1348"/>
      <c r="EI2" s="1348"/>
      <c r="EJ2" s="1348"/>
      <c r="EK2" s="1348"/>
      <c r="EL2" s="1348"/>
      <c r="EM2" s="1348"/>
      <c r="EN2" s="1348"/>
      <c r="EO2" s="1348"/>
      <c r="EP2" s="1348"/>
      <c r="EQ2" s="1348"/>
      <c r="ER2" s="1348"/>
      <c r="ES2" s="1348"/>
      <c r="ET2" s="1348"/>
      <c r="EU2" s="1348"/>
      <c r="EV2" s="393"/>
      <c r="EW2" s="394"/>
      <c r="GQ2" s="392"/>
      <c r="GR2" s="392"/>
      <c r="GS2" s="392"/>
      <c r="GT2" s="392"/>
      <c r="GU2" s="392"/>
      <c r="GV2" s="392"/>
      <c r="GW2" s="395"/>
    </row>
    <row r="3" spans="1:205" ht="3" customHeight="1" x14ac:dyDescent="0.2"/>
    <row r="4" spans="1:205" ht="11.25" customHeight="1" x14ac:dyDescent="0.3">
      <c r="B4" s="1294" t="s">
        <v>5000</v>
      </c>
      <c r="C4" s="1295"/>
      <c r="D4" s="1295"/>
      <c r="E4" s="1295"/>
      <c r="F4" s="1295"/>
      <c r="G4" s="1295"/>
      <c r="H4" s="1295"/>
      <c r="I4" s="1295"/>
      <c r="J4" s="1295"/>
      <c r="K4" s="1296"/>
      <c r="L4" s="1297" t="s">
        <v>5001</v>
      </c>
      <c r="M4" s="1298"/>
      <c r="N4" s="1298"/>
      <c r="O4" s="1298"/>
      <c r="P4" s="1298"/>
      <c r="Q4" s="1298"/>
      <c r="R4" s="1298"/>
      <c r="S4" s="1298"/>
      <c r="T4" s="1298"/>
      <c r="U4" s="1298"/>
      <c r="V4" s="1298"/>
      <c r="W4" s="1298"/>
      <c r="X4" s="1298"/>
      <c r="Y4" s="1298"/>
      <c r="Z4" s="1298"/>
      <c r="AA4" s="1298"/>
      <c r="AB4" s="1298"/>
      <c r="AC4" s="1298"/>
      <c r="AD4" s="1298"/>
      <c r="AE4" s="1298"/>
      <c r="AF4" s="1298"/>
      <c r="AG4" s="1298"/>
      <c r="AH4" s="1298"/>
      <c r="AI4" s="1298"/>
      <c r="AJ4" s="1298"/>
      <c r="AK4" s="1298"/>
      <c r="AL4" s="1298"/>
      <c r="AM4" s="1298"/>
      <c r="AN4" s="1298"/>
      <c r="AO4" s="1298"/>
      <c r="AP4" s="1298"/>
      <c r="AQ4" s="1303" t="str">
        <f>'S 002'!$AQ$4</f>
        <v>Číslo riadku</v>
      </c>
      <c r="AR4" s="1304"/>
      <c r="AS4" s="1304"/>
      <c r="AT4" s="1304"/>
      <c r="AU4" s="1304"/>
      <c r="AV4" s="1304"/>
      <c r="AW4" s="1304"/>
      <c r="AX4" s="1305"/>
      <c r="AY4" s="1312" t="str">
        <f>'S 002'!AY4</f>
        <v>Bežné účtovné obdobie</v>
      </c>
      <c r="AZ4" s="1313"/>
      <c r="BA4" s="1313"/>
      <c r="BB4" s="1313"/>
      <c r="BC4" s="1313"/>
      <c r="BD4" s="1313"/>
      <c r="BE4" s="1313"/>
      <c r="BF4" s="1313"/>
      <c r="BG4" s="1313"/>
      <c r="BH4" s="1313"/>
      <c r="BI4" s="1313"/>
      <c r="BJ4" s="1313"/>
      <c r="BK4" s="1313"/>
      <c r="BL4" s="1313"/>
      <c r="BM4" s="1313"/>
      <c r="BN4" s="1313"/>
      <c r="BO4" s="1313"/>
      <c r="BP4" s="1313"/>
      <c r="BQ4" s="1313"/>
      <c r="BR4" s="1313"/>
      <c r="BS4" s="1313"/>
      <c r="BT4" s="1313"/>
      <c r="BU4" s="1313"/>
      <c r="BV4" s="1313"/>
      <c r="BW4" s="1313"/>
      <c r="BX4" s="1313"/>
      <c r="BY4" s="1313"/>
      <c r="BZ4" s="1313"/>
      <c r="CA4" s="1313"/>
      <c r="CB4" s="1313"/>
      <c r="CC4" s="1313"/>
      <c r="CD4" s="1313"/>
      <c r="CE4" s="1313"/>
      <c r="CF4" s="1313"/>
      <c r="CG4" s="1313"/>
      <c r="CH4" s="1313"/>
      <c r="CI4" s="1313"/>
      <c r="CJ4" s="1313"/>
      <c r="CK4" s="1313"/>
      <c r="CL4" s="1313"/>
      <c r="CM4" s="1313"/>
      <c r="CN4" s="1313"/>
      <c r="CO4" s="1313"/>
      <c r="CP4" s="1313"/>
      <c r="CQ4" s="1313"/>
      <c r="CR4" s="1313"/>
      <c r="CS4" s="1313"/>
      <c r="CT4" s="1313"/>
      <c r="CU4" s="1313"/>
      <c r="CV4" s="1313"/>
      <c r="CW4" s="1313"/>
      <c r="CX4" s="1313"/>
      <c r="CY4" s="1313"/>
      <c r="CZ4" s="1313"/>
      <c r="DA4" s="1313"/>
      <c r="DB4" s="1313"/>
      <c r="DC4" s="1313"/>
      <c r="DD4" s="1313"/>
      <c r="DE4" s="1313"/>
      <c r="DF4" s="1313"/>
      <c r="DG4" s="1313"/>
      <c r="DH4" s="1313"/>
      <c r="DI4" s="1313"/>
      <c r="DJ4" s="1313"/>
      <c r="DK4" s="1313"/>
      <c r="DL4" s="1313"/>
      <c r="DM4" s="1313"/>
      <c r="DN4" s="1313"/>
      <c r="DO4" s="1313"/>
      <c r="DP4" s="1313"/>
      <c r="DQ4" s="1313"/>
      <c r="DR4" s="1313"/>
      <c r="DS4" s="1313"/>
      <c r="DT4" s="1313"/>
      <c r="DU4" s="1313"/>
      <c r="DV4" s="1313"/>
      <c r="DW4" s="1313"/>
      <c r="DX4" s="1313"/>
      <c r="DY4" s="1313"/>
      <c r="DZ4" s="1313"/>
      <c r="EA4" s="1313"/>
      <c r="EB4" s="1313"/>
      <c r="EC4" s="1313"/>
      <c r="ED4" s="1313"/>
      <c r="EE4" s="1313"/>
      <c r="EF4" s="1313"/>
      <c r="EG4" s="1313"/>
      <c r="EH4" s="1313"/>
      <c r="EI4" s="1313"/>
      <c r="EJ4" s="1313"/>
      <c r="EK4" s="1313"/>
      <c r="EL4" s="1313"/>
      <c r="EM4" s="1313"/>
      <c r="EN4" s="1313"/>
      <c r="EO4" s="1313"/>
      <c r="EP4" s="1313"/>
      <c r="EQ4" s="1313"/>
      <c r="ER4" s="1313"/>
      <c r="ES4" s="1313"/>
      <c r="ET4" s="1313"/>
      <c r="EU4" s="1313"/>
      <c r="EV4" s="1313"/>
      <c r="EW4" s="1313"/>
      <c r="EX4" s="1313"/>
      <c r="EY4" s="1313"/>
      <c r="EZ4" s="1313"/>
      <c r="FA4" s="1313"/>
      <c r="FB4" s="1314"/>
      <c r="FC4" s="1349">
        <f>'S 002'!FC4</f>
        <v>0</v>
      </c>
      <c r="FD4" s="1295"/>
      <c r="FE4" s="1295"/>
      <c r="FF4" s="1295"/>
      <c r="FG4" s="1295"/>
      <c r="FH4" s="1295"/>
      <c r="FI4" s="1295"/>
      <c r="FJ4" s="1295"/>
      <c r="FK4" s="1295"/>
      <c r="FL4" s="1295"/>
      <c r="FM4" s="1295"/>
      <c r="FN4" s="1295"/>
      <c r="FO4" s="1295"/>
      <c r="FP4" s="1295"/>
      <c r="FQ4" s="1295"/>
      <c r="FR4" s="1295"/>
      <c r="FS4" s="1295"/>
      <c r="FT4" s="1295"/>
      <c r="FU4" s="1295"/>
      <c r="FV4" s="1295"/>
      <c r="FW4" s="1295"/>
      <c r="FX4" s="1295"/>
      <c r="FY4" s="1295"/>
      <c r="FZ4" s="1295"/>
      <c r="GA4" s="1295"/>
      <c r="GB4" s="1295"/>
      <c r="GC4" s="1295"/>
      <c r="GD4" s="1295"/>
      <c r="GE4" s="1295"/>
      <c r="GF4" s="1295"/>
      <c r="GG4" s="1295"/>
      <c r="GH4" s="1295"/>
      <c r="GI4" s="1295"/>
      <c r="GJ4" s="1295"/>
      <c r="GK4" s="1295"/>
      <c r="GL4" s="1295"/>
      <c r="GM4" s="1295"/>
      <c r="GN4" s="1295"/>
      <c r="GO4" s="1295"/>
      <c r="GP4" s="1295"/>
      <c r="GQ4" s="1295"/>
      <c r="GR4" s="1295"/>
      <c r="GS4" s="1295"/>
      <c r="GT4" s="1295"/>
      <c r="GU4" s="1295"/>
      <c r="GV4" s="1295"/>
      <c r="GW4" s="1296"/>
    </row>
    <row r="5" spans="1:205" ht="11.25" customHeight="1" x14ac:dyDescent="0.3">
      <c r="B5" s="1319" t="s">
        <v>5002</v>
      </c>
      <c r="C5" s="1320"/>
      <c r="D5" s="1320"/>
      <c r="E5" s="1320"/>
      <c r="F5" s="1320"/>
      <c r="G5" s="1320"/>
      <c r="H5" s="1320"/>
      <c r="I5" s="1320"/>
      <c r="J5" s="1320"/>
      <c r="K5" s="1321"/>
      <c r="L5" s="1299"/>
      <c r="M5" s="1300"/>
      <c r="N5" s="1300"/>
      <c r="O5" s="1300"/>
      <c r="P5" s="1300"/>
      <c r="Q5" s="1300"/>
      <c r="R5" s="1300"/>
      <c r="S5" s="1300"/>
      <c r="T5" s="1300"/>
      <c r="U5" s="1300"/>
      <c r="V5" s="1300"/>
      <c r="W5" s="1300"/>
      <c r="X5" s="1300"/>
      <c r="Y5" s="1300"/>
      <c r="Z5" s="1300"/>
      <c r="AA5" s="1300"/>
      <c r="AB5" s="1300"/>
      <c r="AC5" s="1300"/>
      <c r="AD5" s="1300"/>
      <c r="AE5" s="1300"/>
      <c r="AF5" s="1300"/>
      <c r="AG5" s="1300"/>
      <c r="AH5" s="1300"/>
      <c r="AI5" s="1300"/>
      <c r="AJ5" s="1300"/>
      <c r="AK5" s="1300"/>
      <c r="AL5" s="1300"/>
      <c r="AM5" s="1300"/>
      <c r="AN5" s="1300"/>
      <c r="AO5" s="1300"/>
      <c r="AP5" s="1300"/>
      <c r="AQ5" s="1306"/>
      <c r="AR5" s="1307"/>
      <c r="AS5" s="1307"/>
      <c r="AT5" s="1307"/>
      <c r="AU5" s="1307"/>
      <c r="AV5" s="1307"/>
      <c r="AW5" s="1307"/>
      <c r="AX5" s="1308"/>
      <c r="AY5" s="1322">
        <f>'S 002'!AY5</f>
        <v>0</v>
      </c>
      <c r="AZ5" s="1323"/>
      <c r="BA5" s="1323"/>
      <c r="BB5" s="1323"/>
      <c r="BC5" s="1323"/>
      <c r="BD5" s="1324"/>
      <c r="BE5" s="1325" t="str">
        <f>'S 002'!BE5</f>
        <v>Brutto-časť 1</v>
      </c>
      <c r="BF5" s="1326"/>
      <c r="BG5" s="1326"/>
      <c r="BH5" s="1326"/>
      <c r="BI5" s="1326"/>
      <c r="BJ5" s="1326"/>
      <c r="BK5" s="1326"/>
      <c r="BL5" s="1326"/>
      <c r="BM5" s="1326"/>
      <c r="BN5" s="1326"/>
      <c r="BO5" s="1326"/>
      <c r="BP5" s="1326"/>
      <c r="BQ5" s="1326"/>
      <c r="BR5" s="1326"/>
      <c r="BS5" s="1326"/>
      <c r="BT5" s="1326"/>
      <c r="BU5" s="1326"/>
      <c r="BV5" s="1326"/>
      <c r="BW5" s="1326"/>
      <c r="BX5" s="1326"/>
      <c r="BY5" s="1326"/>
      <c r="BZ5" s="1326"/>
      <c r="CA5" s="1326"/>
      <c r="CB5" s="1326"/>
      <c r="CC5" s="1326"/>
      <c r="CD5" s="1326"/>
      <c r="CE5" s="1326"/>
      <c r="CF5" s="1326"/>
      <c r="CG5" s="1326"/>
      <c r="CH5" s="1326"/>
      <c r="CI5" s="1326"/>
      <c r="CJ5" s="1326"/>
      <c r="CK5" s="1326"/>
      <c r="CL5" s="1326"/>
      <c r="CM5" s="1326"/>
      <c r="CN5" s="1326"/>
      <c r="CO5" s="1326"/>
      <c r="CP5" s="1326"/>
      <c r="CQ5" s="1326"/>
      <c r="CR5" s="1326"/>
      <c r="CS5" s="1326"/>
      <c r="CT5" s="1326"/>
      <c r="CU5" s="1326"/>
      <c r="CV5" s="1326"/>
      <c r="CW5" s="1326"/>
      <c r="CX5" s="1326"/>
      <c r="CY5" s="1326"/>
      <c r="CZ5" s="1326"/>
      <c r="DA5" s="1326"/>
      <c r="DB5" s="1326"/>
      <c r="DC5" s="1326"/>
      <c r="DD5" s="1326"/>
      <c r="DE5" s="1326"/>
      <c r="DF5" s="1326"/>
      <c r="DG5" s="1326"/>
      <c r="DH5" s="1326"/>
      <c r="DI5" s="1327"/>
      <c r="DJ5" s="1312" t="str">
        <f>'S 002'!DJ5</f>
        <v>Netto</v>
      </c>
      <c r="DK5" s="1313"/>
      <c r="DL5" s="1313"/>
      <c r="DM5" s="1313"/>
      <c r="DN5" s="1313"/>
      <c r="DO5" s="1313"/>
      <c r="DP5" s="1313"/>
      <c r="DQ5" s="1313"/>
      <c r="DR5" s="1313"/>
      <c r="DS5" s="1313"/>
      <c r="DT5" s="1313"/>
      <c r="DU5" s="1313"/>
      <c r="DV5" s="1313"/>
      <c r="DW5" s="1313"/>
      <c r="DX5" s="1313"/>
      <c r="DY5" s="1313"/>
      <c r="DZ5" s="1313"/>
      <c r="EA5" s="1313"/>
      <c r="EB5" s="1313"/>
      <c r="EC5" s="1313"/>
      <c r="ED5" s="1313"/>
      <c r="EE5" s="1313"/>
      <c r="EF5" s="1313"/>
      <c r="EG5" s="1313"/>
      <c r="EH5" s="1313"/>
      <c r="EI5" s="1313"/>
      <c r="EJ5" s="1313"/>
      <c r="EK5" s="1313"/>
      <c r="EL5" s="1313"/>
      <c r="EM5" s="1313"/>
      <c r="EN5" s="1313"/>
      <c r="EO5" s="1313"/>
      <c r="EP5" s="1313"/>
      <c r="EQ5" s="1313"/>
      <c r="ER5" s="1313"/>
      <c r="ES5" s="1313"/>
      <c r="ET5" s="1313"/>
      <c r="EU5" s="1313"/>
      <c r="EV5" s="1313"/>
      <c r="EW5" s="1313"/>
      <c r="EX5" s="1313"/>
      <c r="EY5" s="1313"/>
      <c r="EZ5" s="1313"/>
      <c r="FA5" s="1313"/>
      <c r="FB5" s="1314"/>
      <c r="FC5" s="1316"/>
      <c r="FD5" s="1317"/>
      <c r="FE5" s="1317"/>
      <c r="FF5" s="1317"/>
      <c r="FG5" s="1317"/>
      <c r="FH5" s="1317"/>
      <c r="FI5" s="1317"/>
      <c r="FJ5" s="1317"/>
      <c r="FK5" s="1317"/>
      <c r="FL5" s="1317"/>
      <c r="FM5" s="1317"/>
      <c r="FN5" s="1317"/>
      <c r="FO5" s="1317"/>
      <c r="FP5" s="1317"/>
      <c r="FQ5" s="1317"/>
      <c r="FR5" s="1317"/>
      <c r="FS5" s="1317"/>
      <c r="FT5" s="1317"/>
      <c r="FU5" s="1317"/>
      <c r="FV5" s="1317"/>
      <c r="FW5" s="1317"/>
      <c r="FX5" s="1317"/>
      <c r="FY5" s="1317"/>
      <c r="FZ5" s="1317"/>
      <c r="GA5" s="1317"/>
      <c r="GB5" s="1317"/>
      <c r="GC5" s="1317"/>
      <c r="GD5" s="1317"/>
      <c r="GE5" s="1317"/>
      <c r="GF5" s="1317"/>
      <c r="GG5" s="1317"/>
      <c r="GH5" s="1317"/>
      <c r="GI5" s="1317"/>
      <c r="GJ5" s="1317"/>
      <c r="GK5" s="1317"/>
      <c r="GL5" s="1317"/>
      <c r="GM5" s="1317"/>
      <c r="GN5" s="1317"/>
      <c r="GO5" s="1317"/>
      <c r="GP5" s="1317"/>
      <c r="GQ5" s="1317"/>
      <c r="GR5" s="1317"/>
      <c r="GS5" s="1317"/>
      <c r="GT5" s="1317"/>
      <c r="GU5" s="1317"/>
      <c r="GV5" s="1317"/>
      <c r="GW5" s="1318"/>
    </row>
    <row r="6" spans="1:205" ht="10.5" customHeight="1" x14ac:dyDescent="0.3">
      <c r="B6" s="1316" t="s">
        <v>1415</v>
      </c>
      <c r="C6" s="1317"/>
      <c r="D6" s="1317"/>
      <c r="E6" s="1317"/>
      <c r="F6" s="1317"/>
      <c r="G6" s="1317"/>
      <c r="H6" s="1317"/>
      <c r="I6" s="1317"/>
      <c r="J6" s="1317"/>
      <c r="K6" s="1318"/>
      <c r="L6" s="1301"/>
      <c r="M6" s="1302"/>
      <c r="N6" s="1302"/>
      <c r="O6" s="1302"/>
      <c r="P6" s="1302"/>
      <c r="Q6" s="1302"/>
      <c r="R6" s="1302"/>
      <c r="S6" s="1302"/>
      <c r="T6" s="1302"/>
      <c r="U6" s="1302"/>
      <c r="V6" s="1302"/>
      <c r="W6" s="1302"/>
      <c r="X6" s="1302"/>
      <c r="Y6" s="1302"/>
      <c r="Z6" s="1302"/>
      <c r="AA6" s="1302"/>
      <c r="AB6" s="1302"/>
      <c r="AC6" s="1302"/>
      <c r="AD6" s="1302"/>
      <c r="AE6" s="1302"/>
      <c r="AF6" s="1302"/>
      <c r="AG6" s="1302"/>
      <c r="AH6" s="1302"/>
      <c r="AI6" s="1302"/>
      <c r="AJ6" s="1302"/>
      <c r="AK6" s="1302"/>
      <c r="AL6" s="1302"/>
      <c r="AM6" s="1302"/>
      <c r="AN6" s="1302"/>
      <c r="AO6" s="1302"/>
      <c r="AP6" s="1302"/>
      <c r="AQ6" s="1309"/>
      <c r="AR6" s="1310"/>
      <c r="AS6" s="1310"/>
      <c r="AT6" s="1310"/>
      <c r="AU6" s="1310"/>
      <c r="AV6" s="1310"/>
      <c r="AW6" s="1310"/>
      <c r="AX6" s="1311"/>
      <c r="AY6" s="1322"/>
      <c r="AZ6" s="1323"/>
      <c r="BA6" s="1323"/>
      <c r="BB6" s="1323"/>
      <c r="BC6" s="1323"/>
      <c r="BD6" s="1324"/>
      <c r="BE6" s="1329" t="str">
        <f>'S 002'!BE6</f>
        <v>Oprávky</v>
      </c>
      <c r="BF6" s="1330"/>
      <c r="BG6" s="1330"/>
      <c r="BH6" s="1330"/>
      <c r="BI6" s="1330"/>
      <c r="BJ6" s="1330"/>
      <c r="BK6" s="1330"/>
      <c r="BL6" s="1330"/>
      <c r="BM6" s="1330"/>
      <c r="BN6" s="1330"/>
      <c r="BO6" s="1330"/>
      <c r="BP6" s="1330"/>
      <c r="BQ6" s="1330"/>
      <c r="BR6" s="1330"/>
      <c r="BS6" s="1330"/>
      <c r="BT6" s="1330"/>
      <c r="BU6" s="1330"/>
      <c r="BV6" s="1330"/>
      <c r="BW6" s="1330"/>
      <c r="BX6" s="1330"/>
      <c r="BY6" s="1330"/>
      <c r="BZ6" s="1330"/>
      <c r="CA6" s="1330"/>
      <c r="CB6" s="1330"/>
      <c r="CC6" s="1330"/>
      <c r="CD6" s="1330"/>
      <c r="CE6" s="1330"/>
      <c r="CF6" s="1330"/>
      <c r="CG6" s="1330"/>
      <c r="CH6" s="1330"/>
      <c r="CI6" s="1330"/>
      <c r="CJ6" s="1330"/>
      <c r="CK6" s="1330"/>
      <c r="CL6" s="1330"/>
      <c r="CM6" s="1330"/>
      <c r="CN6" s="1330"/>
      <c r="CO6" s="1330"/>
      <c r="CP6" s="1330"/>
      <c r="CQ6" s="1330"/>
      <c r="CR6" s="1330"/>
      <c r="CS6" s="1330"/>
      <c r="CT6" s="1330"/>
      <c r="CU6" s="1330"/>
      <c r="CV6" s="1330"/>
      <c r="CW6" s="1330"/>
      <c r="CX6" s="1330"/>
      <c r="CY6" s="1330"/>
      <c r="CZ6" s="1330"/>
      <c r="DA6" s="1330"/>
      <c r="DB6" s="1330"/>
      <c r="DC6" s="1330"/>
      <c r="DD6" s="1330"/>
      <c r="DE6" s="1330"/>
      <c r="DF6" s="1330"/>
      <c r="DG6" s="1330"/>
      <c r="DH6" s="1330"/>
      <c r="DI6" s="1331"/>
      <c r="DJ6" s="1312">
        <f>'S 002'!DJ6</f>
        <v>0</v>
      </c>
      <c r="DK6" s="1313"/>
      <c r="DL6" s="1313"/>
      <c r="DM6" s="1313"/>
      <c r="DN6" s="1313"/>
      <c r="DO6" s="1313"/>
      <c r="DP6" s="1313"/>
      <c r="DQ6" s="1313"/>
      <c r="DR6" s="1313"/>
      <c r="DS6" s="1313"/>
      <c r="DT6" s="1313"/>
      <c r="DU6" s="1313"/>
      <c r="DV6" s="1313"/>
      <c r="DW6" s="1313"/>
      <c r="DX6" s="1313"/>
      <c r="DY6" s="1313"/>
      <c r="DZ6" s="1313"/>
      <c r="EA6" s="1313"/>
      <c r="EB6" s="1313"/>
      <c r="EC6" s="1313"/>
      <c r="ED6" s="1313"/>
      <c r="EE6" s="1313"/>
      <c r="EF6" s="1313"/>
      <c r="EG6" s="1313"/>
      <c r="EH6" s="1313"/>
      <c r="EI6" s="1313"/>
      <c r="EJ6" s="1313"/>
      <c r="EK6" s="1313"/>
      <c r="EL6" s="1313"/>
      <c r="EM6" s="1313"/>
      <c r="EN6" s="1313"/>
      <c r="EO6" s="1313"/>
      <c r="EP6" s="1313"/>
      <c r="EQ6" s="1313"/>
      <c r="ER6" s="1313"/>
      <c r="ES6" s="1313"/>
      <c r="ET6" s="1313"/>
      <c r="EU6" s="1313"/>
      <c r="EV6" s="1313"/>
      <c r="EW6" s="1313"/>
      <c r="EX6" s="1313"/>
      <c r="EY6" s="1313"/>
      <c r="EZ6" s="1313"/>
      <c r="FA6" s="1313"/>
      <c r="FB6" s="1314"/>
      <c r="FC6" s="1350" t="str">
        <f>'S 002'!FC6</f>
        <v>Netto</v>
      </c>
      <c r="FD6" s="1333"/>
      <c r="FE6" s="1333"/>
      <c r="FF6" s="1333"/>
      <c r="FG6" s="1333"/>
      <c r="FH6" s="1333"/>
      <c r="FI6" s="1333"/>
      <c r="FJ6" s="1333"/>
      <c r="FK6" s="1333"/>
      <c r="FL6" s="1333"/>
      <c r="FM6" s="1333"/>
      <c r="FN6" s="1333"/>
      <c r="FO6" s="1333"/>
      <c r="FP6" s="1333"/>
      <c r="FQ6" s="1333"/>
      <c r="FR6" s="1333"/>
      <c r="FS6" s="1333"/>
      <c r="FT6" s="1333"/>
      <c r="FU6" s="1333"/>
      <c r="FV6" s="1333"/>
      <c r="FW6" s="1333"/>
      <c r="FX6" s="1333"/>
      <c r="FY6" s="1333"/>
      <c r="FZ6" s="1333"/>
      <c r="GA6" s="1333"/>
      <c r="GB6" s="1333"/>
      <c r="GC6" s="1333"/>
      <c r="GD6" s="1333"/>
      <c r="GE6" s="1333"/>
      <c r="GF6" s="1333"/>
      <c r="GG6" s="1333"/>
      <c r="GH6" s="1333"/>
      <c r="GI6" s="1333"/>
      <c r="GJ6" s="1333"/>
      <c r="GK6" s="1333"/>
      <c r="GL6" s="1333"/>
      <c r="GM6" s="1333"/>
      <c r="GN6" s="1333"/>
      <c r="GO6" s="1333"/>
      <c r="GP6" s="1333"/>
      <c r="GQ6" s="1333"/>
      <c r="GR6" s="1333"/>
      <c r="GS6" s="1333"/>
      <c r="GT6" s="1333"/>
      <c r="GU6" s="1333"/>
      <c r="GV6" s="1333"/>
      <c r="GW6" s="1334"/>
    </row>
    <row r="7" spans="1:205" ht="25.5" customHeight="1" x14ac:dyDescent="0.3">
      <c r="A7" s="1336"/>
      <c r="B7" s="1347" t="s">
        <v>2049</v>
      </c>
      <c r="C7" s="1347"/>
      <c r="D7" s="1347"/>
      <c r="E7" s="1347"/>
      <c r="F7" s="1347"/>
      <c r="G7" s="1347"/>
      <c r="H7" s="1347"/>
      <c r="I7" s="1347"/>
      <c r="J7" s="1347"/>
      <c r="K7" s="1347"/>
      <c r="L7" s="1338" t="str">
        <f>SUVAHAVUJ!$D$17</f>
        <v>Pestovateľské celky trvalých porastov (025)
- /085, 092A/</v>
      </c>
      <c r="M7" s="1339"/>
      <c r="N7" s="1339"/>
      <c r="O7" s="1339"/>
      <c r="P7" s="1339"/>
      <c r="Q7" s="1339"/>
      <c r="R7" s="1339"/>
      <c r="S7" s="1339"/>
      <c r="T7" s="1339"/>
      <c r="U7" s="1339"/>
      <c r="V7" s="1339"/>
      <c r="W7" s="1339"/>
      <c r="X7" s="1339"/>
      <c r="Y7" s="1339"/>
      <c r="Z7" s="1339"/>
      <c r="AA7" s="1339"/>
      <c r="AB7" s="1339"/>
      <c r="AC7" s="1339"/>
      <c r="AD7" s="1339"/>
      <c r="AE7" s="1339"/>
      <c r="AF7" s="1339"/>
      <c r="AG7" s="1339"/>
      <c r="AH7" s="1339"/>
      <c r="AI7" s="1339"/>
      <c r="AJ7" s="1339"/>
      <c r="AK7" s="1339"/>
      <c r="AL7" s="1339"/>
      <c r="AM7" s="1339"/>
      <c r="AN7" s="1339"/>
      <c r="AO7" s="1339"/>
      <c r="AP7" s="1339"/>
      <c r="AQ7" s="1340" t="s">
        <v>1221</v>
      </c>
      <c r="AR7" s="1340"/>
      <c r="AS7" s="1340"/>
      <c r="AT7" s="1340"/>
      <c r="AU7" s="1340"/>
      <c r="AV7" s="1340"/>
      <c r="AW7" s="1340"/>
      <c r="AX7" s="1340"/>
      <c r="AY7" s="396"/>
      <c r="AZ7" s="397"/>
      <c r="BA7" s="1335" t="str">
        <f>MID(SUVAHAVUJ!AD17,1,1)</f>
        <v xml:space="preserve"> </v>
      </c>
      <c r="BB7" s="1335"/>
      <c r="BC7" s="1335"/>
      <c r="BD7" s="1335"/>
      <c r="BE7" s="1335"/>
      <c r="BF7" s="1335"/>
      <c r="BG7" s="1335" t="str">
        <f>MID(SUVAHAVUJ!AD17,2,1)</f>
        <v xml:space="preserve"> </v>
      </c>
      <c r="BH7" s="1335"/>
      <c r="BI7" s="1335"/>
      <c r="BJ7" s="1335"/>
      <c r="BK7" s="1335"/>
      <c r="BL7" s="1335" t="str">
        <f>MID(SUVAHAVUJ!AD17,3,1)</f>
        <v xml:space="preserve"> </v>
      </c>
      <c r="BM7" s="1335"/>
      <c r="BN7" s="1335"/>
      <c r="BO7" s="1335"/>
      <c r="BP7" s="1335"/>
      <c r="BQ7" s="1335"/>
      <c r="BR7" s="1335" t="str">
        <f>MID(SUVAHAVUJ!AD17,4,1)</f>
        <v xml:space="preserve"> </v>
      </c>
      <c r="BS7" s="1335"/>
      <c r="BT7" s="1335"/>
      <c r="BU7" s="1335"/>
      <c r="BV7" s="1335"/>
      <c r="BW7" s="1335" t="str">
        <f>MID(SUVAHAVUJ!AD17,5,1)</f>
        <v xml:space="preserve"> </v>
      </c>
      <c r="BX7" s="1335"/>
      <c r="BY7" s="1335"/>
      <c r="BZ7" s="1335"/>
      <c r="CA7" s="1335"/>
      <c r="CB7" s="1335"/>
      <c r="CC7" s="1335" t="str">
        <f>MID(SUVAHAVUJ!AD17,6,1)</f>
        <v xml:space="preserve"> </v>
      </c>
      <c r="CD7" s="1335"/>
      <c r="CE7" s="1335"/>
      <c r="CF7" s="1335"/>
      <c r="CG7" s="1335"/>
      <c r="CH7" s="1335" t="str">
        <f>MID(SUVAHAVUJ!AD17,7,1)</f>
        <v xml:space="preserve"> </v>
      </c>
      <c r="CI7" s="1335"/>
      <c r="CJ7" s="1335"/>
      <c r="CK7" s="1335"/>
      <c r="CL7" s="1335"/>
      <c r="CM7" s="1335"/>
      <c r="CN7" s="1335" t="str">
        <f>MID(SUVAHAVUJ!AD17,8,1)</f>
        <v xml:space="preserve"> </v>
      </c>
      <c r="CO7" s="1335"/>
      <c r="CP7" s="1335"/>
      <c r="CQ7" s="1335"/>
      <c r="CR7" s="1335"/>
      <c r="CS7" s="1335" t="str">
        <f>MID(SUVAHAVUJ!AD17,9,1)</f>
        <v xml:space="preserve"> </v>
      </c>
      <c r="CT7" s="1335"/>
      <c r="CU7" s="1335"/>
      <c r="CV7" s="1335"/>
      <c r="CW7" s="1335"/>
      <c r="CX7" s="1335"/>
      <c r="CY7" s="1335" t="str">
        <f>MID(SUVAHAVUJ!AD17,10,1)</f>
        <v xml:space="preserve"> </v>
      </c>
      <c r="CZ7" s="1335"/>
      <c r="DA7" s="1335"/>
      <c r="DB7" s="1335"/>
      <c r="DC7" s="1335"/>
      <c r="DD7" s="1335" t="str">
        <f>MID(SUVAHAVUJ!AD17,11,1)</f>
        <v>0</v>
      </c>
      <c r="DE7" s="1335"/>
      <c r="DF7" s="1335"/>
      <c r="DG7" s="1335"/>
      <c r="DH7" s="1335"/>
      <c r="DI7" s="1343"/>
      <c r="DJ7" s="396"/>
      <c r="DK7" s="397"/>
      <c r="DL7" s="1335" t="str">
        <f>MID(SUVAHAVUJ!AF17,1,1)</f>
        <v xml:space="preserve"> </v>
      </c>
      <c r="DM7" s="1335"/>
      <c r="DN7" s="1335"/>
      <c r="DO7" s="1335"/>
      <c r="DP7" s="1335"/>
      <c r="DQ7" s="1335"/>
      <c r="DR7" s="1335" t="str">
        <f>MID(SUVAHAVUJ!AF17,2,1)</f>
        <v xml:space="preserve"> </v>
      </c>
      <c r="DS7" s="1335"/>
      <c r="DT7" s="1335"/>
      <c r="DU7" s="1335"/>
      <c r="DV7" s="1335"/>
      <c r="DW7" s="1335" t="str">
        <f>MID(SUVAHAVUJ!AF17,3,1)</f>
        <v xml:space="preserve"> </v>
      </c>
      <c r="DX7" s="1335"/>
      <c r="DY7" s="1335"/>
      <c r="DZ7" s="1335"/>
      <c r="EA7" s="1335"/>
      <c r="EB7" s="1335"/>
      <c r="EC7" s="1335" t="str">
        <f>MID(SUVAHAVUJ!AF17,4,1)</f>
        <v xml:space="preserve"> </v>
      </c>
      <c r="ED7" s="1335"/>
      <c r="EE7" s="1335"/>
      <c r="EF7" s="1335"/>
      <c r="EG7" s="1335"/>
      <c r="EH7" s="1335" t="str">
        <f>MID(SUVAHAVUJ!AF17,5,1)</f>
        <v xml:space="preserve"> </v>
      </c>
      <c r="EI7" s="1335"/>
      <c r="EJ7" s="1335"/>
      <c r="EK7" s="1335"/>
      <c r="EL7" s="1335"/>
      <c r="EM7" s="1335"/>
      <c r="EN7" s="1335" t="str">
        <f>MID(SUVAHAVUJ!AF17,6,1)</f>
        <v xml:space="preserve"> </v>
      </c>
      <c r="EO7" s="1335"/>
      <c r="EP7" s="1335"/>
      <c r="EQ7" s="1335"/>
      <c r="ER7" s="1335"/>
      <c r="ES7" s="1335" t="str">
        <f>MID(SUVAHAVUJ!AF17,7,1)</f>
        <v xml:space="preserve"> </v>
      </c>
      <c r="ET7" s="1335"/>
      <c r="EU7" s="1335"/>
      <c r="EV7" s="1335"/>
      <c r="EW7" s="1335"/>
      <c r="EX7" s="1335"/>
      <c r="EY7" s="1335" t="str">
        <f>MID(SUVAHAVUJ!AF17,8,1)</f>
        <v xml:space="preserve"> </v>
      </c>
      <c r="EZ7" s="1335"/>
      <c r="FA7" s="1335"/>
      <c r="FB7" s="1335"/>
      <c r="FC7" s="1335"/>
      <c r="FD7" s="1335" t="str">
        <f>MID(SUVAHAVUJ!AF17,9,1)</f>
        <v xml:space="preserve"> </v>
      </c>
      <c r="FE7" s="1335"/>
      <c r="FF7" s="1335"/>
      <c r="FG7" s="1335"/>
      <c r="FH7" s="1335"/>
      <c r="FI7" s="1335"/>
      <c r="FJ7" s="1335" t="str">
        <f>MID(SUVAHAVUJ!AF17,10,1)</f>
        <v xml:space="preserve"> </v>
      </c>
      <c r="FK7" s="1335"/>
      <c r="FL7" s="1335"/>
      <c r="FM7" s="1335"/>
      <c r="FN7" s="1335"/>
      <c r="FO7" s="1293" t="str">
        <f>MID(SUVAHAVUJ!AF17,11,1)</f>
        <v>0</v>
      </c>
      <c r="FP7" s="1293"/>
      <c r="FQ7" s="1293"/>
      <c r="FR7" s="1293"/>
      <c r="FS7" s="1341"/>
      <c r="FT7" s="1342"/>
      <c r="FU7" s="1342"/>
      <c r="FV7" s="1342"/>
      <c r="FW7" s="1342"/>
      <c r="FX7" s="1342"/>
      <c r="FY7" s="1342"/>
      <c r="FZ7" s="1342"/>
      <c r="GA7" s="1342"/>
      <c r="GB7" s="1342"/>
      <c r="GC7" s="1342"/>
      <c r="GD7" s="1342"/>
      <c r="GE7" s="1342"/>
      <c r="GF7" s="1342"/>
      <c r="GG7" s="1342"/>
      <c r="GH7" s="1342"/>
      <c r="GI7" s="1342"/>
      <c r="GJ7" s="1342"/>
      <c r="GK7" s="1342"/>
      <c r="GL7" s="1342"/>
      <c r="GM7" s="1342"/>
      <c r="GN7" s="1342"/>
      <c r="GO7" s="1342"/>
      <c r="GP7" s="1342"/>
      <c r="GQ7" s="1342"/>
      <c r="GR7" s="1342"/>
      <c r="GS7" s="1342"/>
      <c r="GT7" s="1342"/>
      <c r="GU7" s="1342"/>
      <c r="GV7" s="1342"/>
      <c r="GW7" s="1342"/>
    </row>
    <row r="8" spans="1:205" ht="22.5" customHeight="1" x14ac:dyDescent="0.3">
      <c r="A8" s="1336"/>
      <c r="B8" s="1347"/>
      <c r="C8" s="1347"/>
      <c r="D8" s="1347"/>
      <c r="E8" s="1347"/>
      <c r="F8" s="1347"/>
      <c r="G8" s="1347"/>
      <c r="H8" s="1347"/>
      <c r="I8" s="1347"/>
      <c r="J8" s="1347"/>
      <c r="K8" s="1347"/>
      <c r="L8" s="1339"/>
      <c r="M8" s="1339"/>
      <c r="N8" s="1339"/>
      <c r="O8" s="1339"/>
      <c r="P8" s="1339"/>
      <c r="Q8" s="1339"/>
      <c r="R8" s="1339"/>
      <c r="S8" s="1339"/>
      <c r="T8" s="1339"/>
      <c r="U8" s="1339"/>
      <c r="V8" s="1339"/>
      <c r="W8" s="1339"/>
      <c r="X8" s="1339"/>
      <c r="Y8" s="1339"/>
      <c r="Z8" s="1339"/>
      <c r="AA8" s="1339"/>
      <c r="AB8" s="1339"/>
      <c r="AC8" s="1339"/>
      <c r="AD8" s="1339"/>
      <c r="AE8" s="1339"/>
      <c r="AF8" s="1339"/>
      <c r="AG8" s="1339"/>
      <c r="AH8" s="1339"/>
      <c r="AI8" s="1339"/>
      <c r="AJ8" s="1339"/>
      <c r="AK8" s="1339"/>
      <c r="AL8" s="1339"/>
      <c r="AM8" s="1339"/>
      <c r="AN8" s="1339"/>
      <c r="AO8" s="1339"/>
      <c r="AP8" s="1339"/>
      <c r="AQ8" s="1340"/>
      <c r="AR8" s="1340"/>
      <c r="AS8" s="1340"/>
      <c r="AT8" s="1340"/>
      <c r="AU8" s="1340"/>
      <c r="AV8" s="1340"/>
      <c r="AW8" s="1340"/>
      <c r="AX8" s="1340"/>
      <c r="AY8" s="396"/>
      <c r="AZ8" s="397"/>
      <c r="BA8" s="1335" t="str">
        <f>MID(SUVAHAVUJ!AE17,1,1)</f>
        <v xml:space="preserve"> </v>
      </c>
      <c r="BB8" s="1335"/>
      <c r="BC8" s="1335"/>
      <c r="BD8" s="1335"/>
      <c r="BE8" s="1335"/>
      <c r="BF8" s="1335"/>
      <c r="BG8" s="1335" t="str">
        <f>MID(SUVAHAVUJ!AE17,2,1)</f>
        <v xml:space="preserve"> </v>
      </c>
      <c r="BH8" s="1335"/>
      <c r="BI8" s="1335"/>
      <c r="BJ8" s="1335"/>
      <c r="BK8" s="1335"/>
      <c r="BL8" s="1335" t="str">
        <f>MID(SUVAHAVUJ!AE17,3,1)</f>
        <v xml:space="preserve"> </v>
      </c>
      <c r="BM8" s="1335"/>
      <c r="BN8" s="1335"/>
      <c r="BO8" s="1335"/>
      <c r="BP8" s="1335"/>
      <c r="BQ8" s="1335"/>
      <c r="BR8" s="1335" t="str">
        <f>MID(SUVAHAVUJ!AE17,4,1)</f>
        <v xml:space="preserve"> </v>
      </c>
      <c r="BS8" s="1335"/>
      <c r="BT8" s="1335"/>
      <c r="BU8" s="1335"/>
      <c r="BV8" s="1335"/>
      <c r="BW8" s="1335" t="str">
        <f>MID(SUVAHAVUJ!AE17,5,1)</f>
        <v xml:space="preserve"> </v>
      </c>
      <c r="BX8" s="1335"/>
      <c r="BY8" s="1335"/>
      <c r="BZ8" s="1335"/>
      <c r="CA8" s="1335"/>
      <c r="CB8" s="1335"/>
      <c r="CC8" s="1335" t="str">
        <f>MID(SUVAHAVUJ!AE17,6,1)</f>
        <v xml:space="preserve"> </v>
      </c>
      <c r="CD8" s="1335"/>
      <c r="CE8" s="1335"/>
      <c r="CF8" s="1335"/>
      <c r="CG8" s="1335"/>
      <c r="CH8" s="1335" t="str">
        <f>MID(SUVAHAVUJ!AE17,7,1)</f>
        <v xml:space="preserve"> </v>
      </c>
      <c r="CI8" s="1335"/>
      <c r="CJ8" s="1335"/>
      <c r="CK8" s="1335"/>
      <c r="CL8" s="1335"/>
      <c r="CM8" s="1335"/>
      <c r="CN8" s="1335" t="str">
        <f>MID(SUVAHAVUJ!AE17,8,1)</f>
        <v xml:space="preserve"> </v>
      </c>
      <c r="CO8" s="1335"/>
      <c r="CP8" s="1335"/>
      <c r="CQ8" s="1335"/>
      <c r="CR8" s="1335"/>
      <c r="CS8" s="1335" t="str">
        <f>MID(SUVAHAVUJ!AE17,9,1)</f>
        <v xml:space="preserve"> </v>
      </c>
      <c r="CT8" s="1335"/>
      <c r="CU8" s="1335"/>
      <c r="CV8" s="1335"/>
      <c r="CW8" s="1335"/>
      <c r="CX8" s="1335"/>
      <c r="CY8" s="1335" t="str">
        <f>MID(SUVAHAVUJ!AE17,10,1)</f>
        <v xml:space="preserve"> </v>
      </c>
      <c r="CZ8" s="1335"/>
      <c r="DA8" s="1335"/>
      <c r="DB8" s="1335"/>
      <c r="DC8" s="1335"/>
      <c r="DD8" s="1335" t="str">
        <f>MID(SUVAHAVUJ!AE17,11,1)</f>
        <v>0</v>
      </c>
      <c r="DE8" s="1335"/>
      <c r="DF8" s="1335"/>
      <c r="DG8" s="1335"/>
      <c r="DH8" s="1335"/>
      <c r="DI8" s="1343"/>
      <c r="DJ8" s="1345"/>
      <c r="DK8" s="1345"/>
      <c r="DL8" s="1345"/>
      <c r="DM8" s="1345"/>
      <c r="DN8" s="1345"/>
      <c r="DO8" s="1345"/>
      <c r="DP8" s="1345"/>
      <c r="DQ8" s="1345"/>
      <c r="DR8" s="1345"/>
      <c r="DS8" s="1345"/>
      <c r="DT8" s="1345"/>
      <c r="DU8" s="1345"/>
      <c r="DV8" s="1345"/>
      <c r="DW8" s="1345"/>
      <c r="DX8" s="1345"/>
      <c r="DY8" s="1345"/>
      <c r="DZ8" s="1345"/>
      <c r="EA8" s="1345"/>
      <c r="EB8" s="1345"/>
      <c r="EC8" s="1345"/>
      <c r="ED8" s="1345"/>
      <c r="EE8" s="1345"/>
      <c r="EF8" s="1345"/>
      <c r="EG8" s="1345"/>
      <c r="EH8" s="1345"/>
      <c r="EI8" s="1345"/>
      <c r="EJ8" s="1345"/>
      <c r="EK8" s="1345"/>
      <c r="EL8" s="1345"/>
      <c r="EM8" s="1345"/>
      <c r="EN8" s="396"/>
      <c r="EO8" s="397"/>
      <c r="EP8" s="1335" t="str">
        <f>MID(SUVAHAVUJ!AG17,1,1)</f>
        <v xml:space="preserve"> </v>
      </c>
      <c r="EQ8" s="1335"/>
      <c r="ER8" s="1335"/>
      <c r="ES8" s="1335"/>
      <c r="ET8" s="1335"/>
      <c r="EU8" s="1335"/>
      <c r="EV8" s="1335" t="str">
        <f>MID(SUVAHAVUJ!AG17,2,1)</f>
        <v xml:space="preserve"> </v>
      </c>
      <c r="EW8" s="1335"/>
      <c r="EX8" s="1335"/>
      <c r="EY8" s="1335"/>
      <c r="EZ8" s="1335"/>
      <c r="FA8" s="1335" t="str">
        <f>MID(SUVAHAVUJ!AG17,3,1)</f>
        <v xml:space="preserve"> </v>
      </c>
      <c r="FB8" s="1335"/>
      <c r="FC8" s="1335"/>
      <c r="FD8" s="1335"/>
      <c r="FE8" s="1335"/>
      <c r="FF8" s="1335"/>
      <c r="FG8" s="1335" t="str">
        <f>MID(SUVAHAVUJ!AG17,4,1)</f>
        <v xml:space="preserve"> </v>
      </c>
      <c r="FH8" s="1335"/>
      <c r="FI8" s="1335"/>
      <c r="FJ8" s="1335"/>
      <c r="FK8" s="1335"/>
      <c r="FL8" s="1335" t="str">
        <f>MID(SUVAHAVUJ!AG17,5,1)</f>
        <v xml:space="preserve"> </v>
      </c>
      <c r="FM8" s="1335"/>
      <c r="FN8" s="1335"/>
      <c r="FO8" s="1335"/>
      <c r="FP8" s="1335"/>
      <c r="FQ8" s="1335"/>
      <c r="FR8" s="1335" t="str">
        <f>MID(SUVAHAVUJ!AG17,6,1)</f>
        <v xml:space="preserve"> </v>
      </c>
      <c r="FS8" s="1335"/>
      <c r="FT8" s="1335"/>
      <c r="FU8" s="1335"/>
      <c r="FV8" s="1335"/>
      <c r="FW8" s="1335" t="str">
        <f>MID(SUVAHAVUJ!AG17,7,1)</f>
        <v xml:space="preserve"> </v>
      </c>
      <c r="FX8" s="1335"/>
      <c r="FY8" s="1335"/>
      <c r="FZ8" s="1335"/>
      <c r="GA8" s="1335"/>
      <c r="GB8" s="1335"/>
      <c r="GC8" s="1335" t="str">
        <f>MID(SUVAHAVUJ!AG17,8,1)</f>
        <v xml:space="preserve"> </v>
      </c>
      <c r="GD8" s="1335"/>
      <c r="GE8" s="1335"/>
      <c r="GF8" s="1335"/>
      <c r="GG8" s="1335"/>
      <c r="GH8" s="1335" t="str">
        <f>MID(SUVAHAVUJ!AG17,9,1)</f>
        <v xml:space="preserve"> </v>
      </c>
      <c r="GI8" s="1335"/>
      <c r="GJ8" s="1335"/>
      <c r="GK8" s="1335"/>
      <c r="GL8" s="1335"/>
      <c r="GM8" s="1335"/>
      <c r="GN8" s="1335" t="str">
        <f>MID(SUVAHAVUJ!AG17,10,1)</f>
        <v xml:space="preserve"> </v>
      </c>
      <c r="GO8" s="1335"/>
      <c r="GP8" s="1335"/>
      <c r="GQ8" s="1335"/>
      <c r="GR8" s="1335"/>
      <c r="GS8" s="1293" t="str">
        <f>MID(SUVAHAVUJ!AG17,11,1)</f>
        <v>0</v>
      </c>
      <c r="GT8" s="1293"/>
      <c r="GU8" s="1293"/>
      <c r="GV8" s="1293"/>
      <c r="GW8" s="1341"/>
    </row>
    <row r="9" spans="1:205" ht="25.5" customHeight="1" x14ac:dyDescent="0.3">
      <c r="B9" s="1347" t="s">
        <v>2050</v>
      </c>
      <c r="C9" s="1347"/>
      <c r="D9" s="1347"/>
      <c r="E9" s="1347"/>
      <c r="F9" s="1347"/>
      <c r="G9" s="1347"/>
      <c r="H9" s="1347"/>
      <c r="I9" s="1347"/>
      <c r="J9" s="1347"/>
      <c r="K9" s="1347"/>
      <c r="L9" s="1338" t="str">
        <f>SUVAHAVUJ!$D$18</f>
        <v>Základné stádo a ťažné zvieratá (026) - /086, 092A/</v>
      </c>
      <c r="M9" s="1339"/>
      <c r="N9" s="1339"/>
      <c r="O9" s="1339"/>
      <c r="P9" s="1339"/>
      <c r="Q9" s="1339"/>
      <c r="R9" s="1339"/>
      <c r="S9" s="1339"/>
      <c r="T9" s="1339"/>
      <c r="U9" s="1339"/>
      <c r="V9" s="1339"/>
      <c r="W9" s="1339"/>
      <c r="X9" s="1339"/>
      <c r="Y9" s="1339"/>
      <c r="Z9" s="1339"/>
      <c r="AA9" s="1339"/>
      <c r="AB9" s="1339"/>
      <c r="AC9" s="1339"/>
      <c r="AD9" s="1339"/>
      <c r="AE9" s="1339"/>
      <c r="AF9" s="1339"/>
      <c r="AG9" s="1339"/>
      <c r="AH9" s="1339"/>
      <c r="AI9" s="1339"/>
      <c r="AJ9" s="1339"/>
      <c r="AK9" s="1339"/>
      <c r="AL9" s="1339"/>
      <c r="AM9" s="1339"/>
      <c r="AN9" s="1339"/>
      <c r="AO9" s="1339"/>
      <c r="AP9" s="1339"/>
      <c r="AQ9" s="1340" t="s">
        <v>1222</v>
      </c>
      <c r="AR9" s="1340"/>
      <c r="AS9" s="1340"/>
      <c r="AT9" s="1340"/>
      <c r="AU9" s="1340"/>
      <c r="AV9" s="1340"/>
      <c r="AW9" s="1340"/>
      <c r="AX9" s="1340"/>
      <c r="AY9" s="396"/>
      <c r="AZ9" s="397"/>
      <c r="BA9" s="1335" t="str">
        <f>MID(SUVAHAVUJ!AD18,1,1)</f>
        <v xml:space="preserve"> </v>
      </c>
      <c r="BB9" s="1335"/>
      <c r="BC9" s="1335"/>
      <c r="BD9" s="1335"/>
      <c r="BE9" s="1335"/>
      <c r="BF9" s="1335"/>
      <c r="BG9" s="1335" t="str">
        <f>MID(SUVAHAVUJ!AD18,2,1)</f>
        <v xml:space="preserve"> </v>
      </c>
      <c r="BH9" s="1335"/>
      <c r="BI9" s="1335"/>
      <c r="BJ9" s="1335"/>
      <c r="BK9" s="1335"/>
      <c r="BL9" s="1335" t="str">
        <f>MID(SUVAHAVUJ!AD18,3,1)</f>
        <v xml:space="preserve"> </v>
      </c>
      <c r="BM9" s="1335"/>
      <c r="BN9" s="1335"/>
      <c r="BO9" s="1335"/>
      <c r="BP9" s="1335"/>
      <c r="BQ9" s="1335"/>
      <c r="BR9" s="1335" t="str">
        <f>MID(SUVAHAVUJ!AD18,4,1)</f>
        <v xml:space="preserve"> </v>
      </c>
      <c r="BS9" s="1335"/>
      <c r="BT9" s="1335"/>
      <c r="BU9" s="1335"/>
      <c r="BV9" s="1335"/>
      <c r="BW9" s="1335" t="str">
        <f>MID(SUVAHAVUJ!AD18,5,1)</f>
        <v xml:space="preserve"> </v>
      </c>
      <c r="BX9" s="1335"/>
      <c r="BY9" s="1335"/>
      <c r="BZ9" s="1335"/>
      <c r="CA9" s="1335"/>
      <c r="CB9" s="1335"/>
      <c r="CC9" s="1335" t="str">
        <f>MID(SUVAHAVUJ!AD18,6,1)</f>
        <v xml:space="preserve"> </v>
      </c>
      <c r="CD9" s="1335"/>
      <c r="CE9" s="1335"/>
      <c r="CF9" s="1335"/>
      <c r="CG9" s="1335"/>
      <c r="CH9" s="1335" t="str">
        <f>MID(SUVAHAVUJ!AD18,7,1)</f>
        <v xml:space="preserve"> </v>
      </c>
      <c r="CI9" s="1335"/>
      <c r="CJ9" s="1335"/>
      <c r="CK9" s="1335"/>
      <c r="CL9" s="1335"/>
      <c r="CM9" s="1335"/>
      <c r="CN9" s="1335" t="str">
        <f>MID(SUVAHAVUJ!AD18,8,1)</f>
        <v xml:space="preserve"> </v>
      </c>
      <c r="CO9" s="1335"/>
      <c r="CP9" s="1335"/>
      <c r="CQ9" s="1335"/>
      <c r="CR9" s="1335"/>
      <c r="CS9" s="1335" t="str">
        <f>MID(SUVAHAVUJ!AD18,9,1)</f>
        <v xml:space="preserve"> </v>
      </c>
      <c r="CT9" s="1335"/>
      <c r="CU9" s="1335"/>
      <c r="CV9" s="1335"/>
      <c r="CW9" s="1335"/>
      <c r="CX9" s="1335"/>
      <c r="CY9" s="1335" t="str">
        <f>MID(SUVAHAVUJ!AD18,10,1)</f>
        <v xml:space="preserve"> </v>
      </c>
      <c r="CZ9" s="1335"/>
      <c r="DA9" s="1335"/>
      <c r="DB9" s="1335"/>
      <c r="DC9" s="1335"/>
      <c r="DD9" s="1335" t="str">
        <f>MID(SUVAHAVUJ!AD18,11,1)</f>
        <v>0</v>
      </c>
      <c r="DE9" s="1335"/>
      <c r="DF9" s="1335"/>
      <c r="DG9" s="1335"/>
      <c r="DH9" s="1335"/>
      <c r="DI9" s="1343"/>
      <c r="DJ9" s="396"/>
      <c r="DK9" s="397"/>
      <c r="DL9" s="1335" t="str">
        <f>MID(SUVAHAVUJ!AF18,1,1)</f>
        <v xml:space="preserve"> </v>
      </c>
      <c r="DM9" s="1335"/>
      <c r="DN9" s="1335"/>
      <c r="DO9" s="1335"/>
      <c r="DP9" s="1335"/>
      <c r="DQ9" s="1335"/>
      <c r="DR9" s="1335" t="str">
        <f>MID(SUVAHAVUJ!AF18,2,1)</f>
        <v xml:space="preserve"> </v>
      </c>
      <c r="DS9" s="1335"/>
      <c r="DT9" s="1335"/>
      <c r="DU9" s="1335"/>
      <c r="DV9" s="1335"/>
      <c r="DW9" s="1335" t="str">
        <f>MID(SUVAHAVUJ!AF18,3,1)</f>
        <v xml:space="preserve"> </v>
      </c>
      <c r="DX9" s="1335"/>
      <c r="DY9" s="1335"/>
      <c r="DZ9" s="1335"/>
      <c r="EA9" s="1335"/>
      <c r="EB9" s="1335"/>
      <c r="EC9" s="1335" t="str">
        <f>MID(SUVAHAVUJ!AF18,4,1)</f>
        <v xml:space="preserve"> </v>
      </c>
      <c r="ED9" s="1335"/>
      <c r="EE9" s="1335"/>
      <c r="EF9" s="1335"/>
      <c r="EG9" s="1335"/>
      <c r="EH9" s="1335" t="str">
        <f>MID(SUVAHAVUJ!AF18,5,1)</f>
        <v xml:space="preserve"> </v>
      </c>
      <c r="EI9" s="1335"/>
      <c r="EJ9" s="1335"/>
      <c r="EK9" s="1335"/>
      <c r="EL9" s="1335"/>
      <c r="EM9" s="1335"/>
      <c r="EN9" s="1335" t="str">
        <f>MID(SUVAHAVUJ!AF18,6,1)</f>
        <v xml:space="preserve"> </v>
      </c>
      <c r="EO9" s="1335"/>
      <c r="EP9" s="1335"/>
      <c r="EQ9" s="1335"/>
      <c r="ER9" s="1335"/>
      <c r="ES9" s="1335" t="str">
        <f>MID(SUVAHAVUJ!AF18,7,1)</f>
        <v xml:space="preserve"> </v>
      </c>
      <c r="ET9" s="1335"/>
      <c r="EU9" s="1335"/>
      <c r="EV9" s="1335"/>
      <c r="EW9" s="1335"/>
      <c r="EX9" s="1335"/>
      <c r="EY9" s="1335" t="str">
        <f>MID(SUVAHAVUJ!AF18,8,1)</f>
        <v xml:space="preserve"> </v>
      </c>
      <c r="EZ9" s="1335"/>
      <c r="FA9" s="1335"/>
      <c r="FB9" s="1335"/>
      <c r="FC9" s="1335"/>
      <c r="FD9" s="1335" t="str">
        <f>MID(SUVAHAVUJ!AF18,9,1)</f>
        <v xml:space="preserve"> </v>
      </c>
      <c r="FE9" s="1335"/>
      <c r="FF9" s="1335"/>
      <c r="FG9" s="1335"/>
      <c r="FH9" s="1335"/>
      <c r="FI9" s="1335"/>
      <c r="FJ9" s="1335" t="str">
        <f>MID(SUVAHAVUJ!AF18,10,1)</f>
        <v xml:space="preserve"> </v>
      </c>
      <c r="FK9" s="1335"/>
      <c r="FL9" s="1335"/>
      <c r="FM9" s="1335"/>
      <c r="FN9" s="1335"/>
      <c r="FO9" s="1293" t="str">
        <f>MID(SUVAHAVUJ!AF18,11,1)</f>
        <v>0</v>
      </c>
      <c r="FP9" s="1293"/>
      <c r="FQ9" s="1293"/>
      <c r="FR9" s="1293"/>
      <c r="FS9" s="1341"/>
      <c r="FT9" s="1342"/>
      <c r="FU9" s="1342"/>
      <c r="FV9" s="1342"/>
      <c r="FW9" s="1342"/>
      <c r="FX9" s="1342"/>
      <c r="FY9" s="1342"/>
      <c r="FZ9" s="1342"/>
      <c r="GA9" s="1342"/>
      <c r="GB9" s="1342"/>
      <c r="GC9" s="1342"/>
      <c r="GD9" s="1342"/>
      <c r="GE9" s="1342"/>
      <c r="GF9" s="1342"/>
      <c r="GG9" s="1342"/>
      <c r="GH9" s="1342"/>
      <c r="GI9" s="1342"/>
      <c r="GJ9" s="1342"/>
      <c r="GK9" s="1342"/>
      <c r="GL9" s="1342"/>
      <c r="GM9" s="1342"/>
      <c r="GN9" s="1342"/>
      <c r="GO9" s="1342"/>
      <c r="GP9" s="1342"/>
      <c r="GQ9" s="1342"/>
      <c r="GR9" s="1342"/>
      <c r="GS9" s="1342"/>
      <c r="GT9" s="1342"/>
      <c r="GU9" s="1342"/>
      <c r="GV9" s="1342"/>
      <c r="GW9" s="1342"/>
    </row>
    <row r="10" spans="1:205" ht="21" customHeight="1" x14ac:dyDescent="0.3">
      <c r="B10" s="1347"/>
      <c r="C10" s="1347"/>
      <c r="D10" s="1347"/>
      <c r="E10" s="1347"/>
      <c r="F10" s="1347"/>
      <c r="G10" s="1347"/>
      <c r="H10" s="1347"/>
      <c r="I10" s="1347"/>
      <c r="J10" s="1347"/>
      <c r="K10" s="1347"/>
      <c r="L10" s="1339"/>
      <c r="M10" s="1339"/>
      <c r="N10" s="1339"/>
      <c r="O10" s="1339"/>
      <c r="P10" s="1339"/>
      <c r="Q10" s="1339"/>
      <c r="R10" s="1339"/>
      <c r="S10" s="1339"/>
      <c r="T10" s="1339"/>
      <c r="U10" s="1339"/>
      <c r="V10" s="1339"/>
      <c r="W10" s="1339"/>
      <c r="X10" s="1339"/>
      <c r="Y10" s="1339"/>
      <c r="Z10" s="1339"/>
      <c r="AA10" s="1339"/>
      <c r="AB10" s="1339"/>
      <c r="AC10" s="1339"/>
      <c r="AD10" s="1339"/>
      <c r="AE10" s="1339"/>
      <c r="AF10" s="1339"/>
      <c r="AG10" s="1339"/>
      <c r="AH10" s="1339"/>
      <c r="AI10" s="1339"/>
      <c r="AJ10" s="1339"/>
      <c r="AK10" s="1339"/>
      <c r="AL10" s="1339"/>
      <c r="AM10" s="1339"/>
      <c r="AN10" s="1339"/>
      <c r="AO10" s="1339"/>
      <c r="AP10" s="1339"/>
      <c r="AQ10" s="1340"/>
      <c r="AR10" s="1340"/>
      <c r="AS10" s="1340"/>
      <c r="AT10" s="1340"/>
      <c r="AU10" s="1340"/>
      <c r="AV10" s="1340"/>
      <c r="AW10" s="1340"/>
      <c r="AX10" s="1340"/>
      <c r="AY10" s="396"/>
      <c r="AZ10" s="397"/>
      <c r="BA10" s="1335" t="str">
        <f>MID(SUVAHAVUJ!AE18,1,1)</f>
        <v xml:space="preserve"> </v>
      </c>
      <c r="BB10" s="1335"/>
      <c r="BC10" s="1335"/>
      <c r="BD10" s="1335"/>
      <c r="BE10" s="1335"/>
      <c r="BF10" s="1335"/>
      <c r="BG10" s="1335" t="str">
        <f>MID(SUVAHAVUJ!AE18,2,1)</f>
        <v xml:space="preserve"> </v>
      </c>
      <c r="BH10" s="1335"/>
      <c r="BI10" s="1335"/>
      <c r="BJ10" s="1335"/>
      <c r="BK10" s="1335"/>
      <c r="BL10" s="1335" t="str">
        <f>MID(SUVAHAVUJ!AE18,3,1)</f>
        <v xml:space="preserve"> </v>
      </c>
      <c r="BM10" s="1335"/>
      <c r="BN10" s="1335"/>
      <c r="BO10" s="1335"/>
      <c r="BP10" s="1335"/>
      <c r="BQ10" s="1335"/>
      <c r="BR10" s="1335" t="str">
        <f>MID(SUVAHAVUJ!AE18,4,1)</f>
        <v xml:space="preserve"> </v>
      </c>
      <c r="BS10" s="1335"/>
      <c r="BT10" s="1335"/>
      <c r="BU10" s="1335"/>
      <c r="BV10" s="1335"/>
      <c r="BW10" s="1335" t="str">
        <f>MID(SUVAHAVUJ!AE18,5,1)</f>
        <v xml:space="preserve"> </v>
      </c>
      <c r="BX10" s="1335"/>
      <c r="BY10" s="1335"/>
      <c r="BZ10" s="1335"/>
      <c r="CA10" s="1335"/>
      <c r="CB10" s="1335"/>
      <c r="CC10" s="1335" t="str">
        <f>MID(SUVAHAVUJ!AE18,6,1)</f>
        <v xml:space="preserve"> </v>
      </c>
      <c r="CD10" s="1335"/>
      <c r="CE10" s="1335"/>
      <c r="CF10" s="1335"/>
      <c r="CG10" s="1335"/>
      <c r="CH10" s="1335" t="str">
        <f>MID(SUVAHAVUJ!AE18,7,1)</f>
        <v xml:space="preserve"> </v>
      </c>
      <c r="CI10" s="1335"/>
      <c r="CJ10" s="1335"/>
      <c r="CK10" s="1335"/>
      <c r="CL10" s="1335"/>
      <c r="CM10" s="1335"/>
      <c r="CN10" s="1335" t="str">
        <f>MID(SUVAHAVUJ!AE18,8,1)</f>
        <v xml:space="preserve"> </v>
      </c>
      <c r="CO10" s="1335"/>
      <c r="CP10" s="1335"/>
      <c r="CQ10" s="1335"/>
      <c r="CR10" s="1335"/>
      <c r="CS10" s="1335" t="str">
        <f>MID(SUVAHAVUJ!AE18,9,1)</f>
        <v xml:space="preserve"> </v>
      </c>
      <c r="CT10" s="1335"/>
      <c r="CU10" s="1335"/>
      <c r="CV10" s="1335"/>
      <c r="CW10" s="1335"/>
      <c r="CX10" s="1335"/>
      <c r="CY10" s="1335" t="str">
        <f>MID(SUVAHAVUJ!AE18,10,1)</f>
        <v xml:space="preserve"> </v>
      </c>
      <c r="CZ10" s="1335"/>
      <c r="DA10" s="1335"/>
      <c r="DB10" s="1335"/>
      <c r="DC10" s="1335"/>
      <c r="DD10" s="1335" t="str">
        <f>MID(SUVAHAVUJ!AE18,11,1)</f>
        <v>0</v>
      </c>
      <c r="DE10" s="1335"/>
      <c r="DF10" s="1335"/>
      <c r="DG10" s="1335"/>
      <c r="DH10" s="1335"/>
      <c r="DI10" s="1343"/>
      <c r="DJ10" s="1345"/>
      <c r="DK10" s="1345"/>
      <c r="DL10" s="1345"/>
      <c r="DM10" s="1345"/>
      <c r="DN10" s="1345"/>
      <c r="DO10" s="1345"/>
      <c r="DP10" s="1345"/>
      <c r="DQ10" s="1345"/>
      <c r="DR10" s="1345"/>
      <c r="DS10" s="1345"/>
      <c r="DT10" s="1345"/>
      <c r="DU10" s="1345"/>
      <c r="DV10" s="1345"/>
      <c r="DW10" s="1345"/>
      <c r="DX10" s="1345"/>
      <c r="DY10" s="1345"/>
      <c r="DZ10" s="1345"/>
      <c r="EA10" s="1345"/>
      <c r="EB10" s="1345"/>
      <c r="EC10" s="1345"/>
      <c r="ED10" s="1345"/>
      <c r="EE10" s="1345"/>
      <c r="EF10" s="1345"/>
      <c r="EG10" s="1345"/>
      <c r="EH10" s="1345"/>
      <c r="EI10" s="1345"/>
      <c r="EJ10" s="1345"/>
      <c r="EK10" s="1345"/>
      <c r="EL10" s="1345"/>
      <c r="EM10" s="1345"/>
      <c r="EN10" s="396"/>
      <c r="EO10" s="397"/>
      <c r="EP10" s="1335" t="str">
        <f>MID(SUVAHAVUJ!AG18,1,1)</f>
        <v xml:space="preserve"> </v>
      </c>
      <c r="EQ10" s="1335"/>
      <c r="ER10" s="1335"/>
      <c r="ES10" s="1335"/>
      <c r="ET10" s="1335"/>
      <c r="EU10" s="1335"/>
      <c r="EV10" s="1335" t="str">
        <f>MID(SUVAHAVUJ!AG18,2,1)</f>
        <v xml:space="preserve"> </v>
      </c>
      <c r="EW10" s="1335"/>
      <c r="EX10" s="1335"/>
      <c r="EY10" s="1335"/>
      <c r="EZ10" s="1335"/>
      <c r="FA10" s="1335" t="str">
        <f>MID(SUVAHAVUJ!AG18,3,1)</f>
        <v xml:space="preserve"> </v>
      </c>
      <c r="FB10" s="1335"/>
      <c r="FC10" s="1335"/>
      <c r="FD10" s="1335"/>
      <c r="FE10" s="1335"/>
      <c r="FF10" s="1335"/>
      <c r="FG10" s="1335" t="str">
        <f>MID(SUVAHAVUJ!AG18,4,1)</f>
        <v xml:space="preserve"> </v>
      </c>
      <c r="FH10" s="1335"/>
      <c r="FI10" s="1335"/>
      <c r="FJ10" s="1335"/>
      <c r="FK10" s="1335"/>
      <c r="FL10" s="1335" t="str">
        <f>MID(SUVAHAVUJ!AG18,5,1)</f>
        <v xml:space="preserve"> </v>
      </c>
      <c r="FM10" s="1335"/>
      <c r="FN10" s="1335"/>
      <c r="FO10" s="1335"/>
      <c r="FP10" s="1335"/>
      <c r="FQ10" s="1335"/>
      <c r="FR10" s="1335" t="str">
        <f>MID(SUVAHAVUJ!AG18,6,1)</f>
        <v xml:space="preserve"> </v>
      </c>
      <c r="FS10" s="1335"/>
      <c r="FT10" s="1335"/>
      <c r="FU10" s="1335"/>
      <c r="FV10" s="1335"/>
      <c r="FW10" s="1335" t="str">
        <f>MID(SUVAHAVUJ!AG18,7,1)</f>
        <v xml:space="preserve"> </v>
      </c>
      <c r="FX10" s="1335"/>
      <c r="FY10" s="1335"/>
      <c r="FZ10" s="1335"/>
      <c r="GA10" s="1335"/>
      <c r="GB10" s="1335"/>
      <c r="GC10" s="1335" t="str">
        <f>MID(SUVAHAVUJ!AG18,8,1)</f>
        <v xml:space="preserve"> </v>
      </c>
      <c r="GD10" s="1335"/>
      <c r="GE10" s="1335"/>
      <c r="GF10" s="1335"/>
      <c r="GG10" s="1335"/>
      <c r="GH10" s="1335" t="str">
        <f>MID(SUVAHAVUJ!AG18,9,1)</f>
        <v xml:space="preserve"> </v>
      </c>
      <c r="GI10" s="1335"/>
      <c r="GJ10" s="1335"/>
      <c r="GK10" s="1335"/>
      <c r="GL10" s="1335"/>
      <c r="GM10" s="1335"/>
      <c r="GN10" s="1335" t="str">
        <f>MID(SUVAHAVUJ!AG18,10,1)</f>
        <v xml:space="preserve"> </v>
      </c>
      <c r="GO10" s="1335"/>
      <c r="GP10" s="1335"/>
      <c r="GQ10" s="1335"/>
      <c r="GR10" s="1335"/>
      <c r="GS10" s="1293" t="str">
        <f>MID(SUVAHAVUJ!AG18,11,1)</f>
        <v>0</v>
      </c>
      <c r="GT10" s="1293"/>
      <c r="GU10" s="1293"/>
      <c r="GV10" s="1293"/>
      <c r="GW10" s="1341"/>
    </row>
    <row r="11" spans="1:205" ht="23.25" customHeight="1" x14ac:dyDescent="0.3">
      <c r="B11" s="1347" t="s">
        <v>2052</v>
      </c>
      <c r="C11" s="1347"/>
      <c r="D11" s="1347"/>
      <c r="E11" s="1347"/>
      <c r="F11" s="1347"/>
      <c r="G11" s="1347"/>
      <c r="H11" s="1347"/>
      <c r="I11" s="1347"/>
      <c r="J11" s="1347"/>
      <c r="K11" s="1347"/>
      <c r="L11" s="1338" t="str">
        <f>SUVAHAVUJ!$D$19</f>
        <v>Ostatný dlhodobý hmotný majetok
(029, 02X, 032) - /089, 08X, 092A/</v>
      </c>
      <c r="M11" s="1339"/>
      <c r="N11" s="1339"/>
      <c r="O11" s="1339"/>
      <c r="P11" s="1339"/>
      <c r="Q11" s="1339"/>
      <c r="R11" s="1339"/>
      <c r="S11" s="1339"/>
      <c r="T11" s="1339"/>
      <c r="U11" s="1339"/>
      <c r="V11" s="1339"/>
      <c r="W11" s="1339"/>
      <c r="X11" s="1339"/>
      <c r="Y11" s="1339"/>
      <c r="Z11" s="1339"/>
      <c r="AA11" s="1339"/>
      <c r="AB11" s="1339"/>
      <c r="AC11" s="1339"/>
      <c r="AD11" s="1339"/>
      <c r="AE11" s="1339"/>
      <c r="AF11" s="1339"/>
      <c r="AG11" s="1339"/>
      <c r="AH11" s="1339"/>
      <c r="AI11" s="1339"/>
      <c r="AJ11" s="1339"/>
      <c r="AK11" s="1339"/>
      <c r="AL11" s="1339"/>
      <c r="AM11" s="1339"/>
      <c r="AN11" s="1339"/>
      <c r="AO11" s="1339"/>
      <c r="AP11" s="1339"/>
      <c r="AQ11" s="1340" t="s">
        <v>1223</v>
      </c>
      <c r="AR11" s="1340"/>
      <c r="AS11" s="1340"/>
      <c r="AT11" s="1340"/>
      <c r="AU11" s="1340"/>
      <c r="AV11" s="1340"/>
      <c r="AW11" s="1340"/>
      <c r="AX11" s="1340"/>
      <c r="AY11" s="396"/>
      <c r="AZ11" s="397"/>
      <c r="BA11" s="1335" t="str">
        <f>MID(SUVAHAVUJ!AD19,1,1)</f>
        <v xml:space="preserve"> </v>
      </c>
      <c r="BB11" s="1335"/>
      <c r="BC11" s="1335"/>
      <c r="BD11" s="1335"/>
      <c r="BE11" s="1335"/>
      <c r="BF11" s="1335"/>
      <c r="BG11" s="1335" t="str">
        <f>MID(SUVAHAVUJ!AD19,2,1)</f>
        <v xml:space="preserve"> </v>
      </c>
      <c r="BH11" s="1335"/>
      <c r="BI11" s="1335"/>
      <c r="BJ11" s="1335"/>
      <c r="BK11" s="1335"/>
      <c r="BL11" s="1335" t="str">
        <f>MID(SUVAHAVUJ!AD19,3,1)</f>
        <v xml:space="preserve"> </v>
      </c>
      <c r="BM11" s="1335"/>
      <c r="BN11" s="1335"/>
      <c r="BO11" s="1335"/>
      <c r="BP11" s="1335"/>
      <c r="BQ11" s="1335"/>
      <c r="BR11" s="1335" t="str">
        <f>MID(SUVAHAVUJ!AD19,4,1)</f>
        <v xml:space="preserve"> </v>
      </c>
      <c r="BS11" s="1335"/>
      <c r="BT11" s="1335"/>
      <c r="BU11" s="1335"/>
      <c r="BV11" s="1335"/>
      <c r="BW11" s="1335" t="str">
        <f>MID(SUVAHAVUJ!AD19,5,1)</f>
        <v xml:space="preserve"> </v>
      </c>
      <c r="BX11" s="1335"/>
      <c r="BY11" s="1335"/>
      <c r="BZ11" s="1335"/>
      <c r="CA11" s="1335"/>
      <c r="CB11" s="1335"/>
      <c r="CC11" s="1335" t="str">
        <f>MID(SUVAHAVUJ!AD19,6,1)</f>
        <v xml:space="preserve"> </v>
      </c>
      <c r="CD11" s="1335"/>
      <c r="CE11" s="1335"/>
      <c r="CF11" s="1335"/>
      <c r="CG11" s="1335"/>
      <c r="CH11" s="1335" t="str">
        <f>MID(SUVAHAVUJ!AD19,7,1)</f>
        <v xml:space="preserve"> </v>
      </c>
      <c r="CI11" s="1335"/>
      <c r="CJ11" s="1335"/>
      <c r="CK11" s="1335"/>
      <c r="CL11" s="1335"/>
      <c r="CM11" s="1335"/>
      <c r="CN11" s="1335" t="str">
        <f>MID(SUVAHAVUJ!AD19,8,1)</f>
        <v xml:space="preserve"> </v>
      </c>
      <c r="CO11" s="1335"/>
      <c r="CP11" s="1335"/>
      <c r="CQ11" s="1335"/>
      <c r="CR11" s="1335"/>
      <c r="CS11" s="1335" t="str">
        <f>MID(SUVAHAVUJ!AD19,9,1)</f>
        <v xml:space="preserve"> </v>
      </c>
      <c r="CT11" s="1335"/>
      <c r="CU11" s="1335"/>
      <c r="CV11" s="1335"/>
      <c r="CW11" s="1335"/>
      <c r="CX11" s="1335"/>
      <c r="CY11" s="1335" t="str">
        <f>MID(SUVAHAVUJ!AD19,10,1)</f>
        <v xml:space="preserve"> </v>
      </c>
      <c r="CZ11" s="1335"/>
      <c r="DA11" s="1335"/>
      <c r="DB11" s="1335"/>
      <c r="DC11" s="1335"/>
      <c r="DD11" s="1335" t="str">
        <f>MID(SUVAHAVUJ!AD19,11,1)</f>
        <v>0</v>
      </c>
      <c r="DE11" s="1335"/>
      <c r="DF11" s="1335"/>
      <c r="DG11" s="1335"/>
      <c r="DH11" s="1335"/>
      <c r="DI11" s="1343"/>
      <c r="DJ11" s="396"/>
      <c r="DK11" s="397"/>
      <c r="DL11" s="1335" t="str">
        <f>MID(SUVAHAVUJ!AF19,1,1)</f>
        <v xml:space="preserve"> </v>
      </c>
      <c r="DM11" s="1335"/>
      <c r="DN11" s="1335"/>
      <c r="DO11" s="1335"/>
      <c r="DP11" s="1335"/>
      <c r="DQ11" s="1335"/>
      <c r="DR11" s="1335" t="str">
        <f>MID(SUVAHAVUJ!AF19,2,1)</f>
        <v xml:space="preserve"> </v>
      </c>
      <c r="DS11" s="1335"/>
      <c r="DT11" s="1335"/>
      <c r="DU11" s="1335"/>
      <c r="DV11" s="1335"/>
      <c r="DW11" s="1335" t="str">
        <f>MID(SUVAHAVUJ!AF19,3,1)</f>
        <v xml:space="preserve"> </v>
      </c>
      <c r="DX11" s="1335"/>
      <c r="DY11" s="1335"/>
      <c r="DZ11" s="1335"/>
      <c r="EA11" s="1335"/>
      <c r="EB11" s="1335"/>
      <c r="EC11" s="1335" t="str">
        <f>MID(SUVAHAVUJ!AF19,4,1)</f>
        <v xml:space="preserve"> </v>
      </c>
      <c r="ED11" s="1335"/>
      <c r="EE11" s="1335"/>
      <c r="EF11" s="1335"/>
      <c r="EG11" s="1335"/>
      <c r="EH11" s="1335" t="str">
        <f>MID(SUVAHAVUJ!AF19,5,1)</f>
        <v xml:space="preserve"> </v>
      </c>
      <c r="EI11" s="1335"/>
      <c r="EJ11" s="1335"/>
      <c r="EK11" s="1335"/>
      <c r="EL11" s="1335"/>
      <c r="EM11" s="1335"/>
      <c r="EN11" s="1335" t="str">
        <f>MID(SUVAHAVUJ!AF19,6,1)</f>
        <v xml:space="preserve"> </v>
      </c>
      <c r="EO11" s="1335"/>
      <c r="EP11" s="1335"/>
      <c r="EQ11" s="1335"/>
      <c r="ER11" s="1335"/>
      <c r="ES11" s="1335" t="str">
        <f>MID(SUVAHAVUJ!AF19,7,1)</f>
        <v xml:space="preserve"> </v>
      </c>
      <c r="ET11" s="1335"/>
      <c r="EU11" s="1335"/>
      <c r="EV11" s="1335"/>
      <c r="EW11" s="1335"/>
      <c r="EX11" s="1335"/>
      <c r="EY11" s="1335" t="str">
        <f>MID(SUVAHAVUJ!AF19,8,1)</f>
        <v xml:space="preserve"> </v>
      </c>
      <c r="EZ11" s="1335"/>
      <c r="FA11" s="1335"/>
      <c r="FB11" s="1335"/>
      <c r="FC11" s="1335"/>
      <c r="FD11" s="1335" t="str">
        <f>MID(SUVAHAVUJ!AF19,9,1)</f>
        <v xml:space="preserve"> </v>
      </c>
      <c r="FE11" s="1335"/>
      <c r="FF11" s="1335"/>
      <c r="FG11" s="1335"/>
      <c r="FH11" s="1335"/>
      <c r="FI11" s="1335"/>
      <c r="FJ11" s="1335" t="str">
        <f>MID(SUVAHAVUJ!AF19,10,1)</f>
        <v xml:space="preserve"> </v>
      </c>
      <c r="FK11" s="1335"/>
      <c r="FL11" s="1335"/>
      <c r="FM11" s="1335"/>
      <c r="FN11" s="1335"/>
      <c r="FO11" s="1293" t="str">
        <f>MID(SUVAHAVUJ!AF19,11,1)</f>
        <v>0</v>
      </c>
      <c r="FP11" s="1293"/>
      <c r="FQ11" s="1293"/>
      <c r="FR11" s="1293"/>
      <c r="FS11" s="1341"/>
      <c r="FT11" s="1342"/>
      <c r="FU11" s="1342"/>
      <c r="FV11" s="1342"/>
      <c r="FW11" s="1342"/>
      <c r="FX11" s="1342"/>
      <c r="FY11" s="1342"/>
      <c r="FZ11" s="1342"/>
      <c r="GA11" s="1342"/>
      <c r="GB11" s="1342"/>
      <c r="GC11" s="1342"/>
      <c r="GD11" s="1342"/>
      <c r="GE11" s="1342"/>
      <c r="GF11" s="1342"/>
      <c r="GG11" s="1342"/>
      <c r="GH11" s="1342"/>
      <c r="GI11" s="1342"/>
      <c r="GJ11" s="1342"/>
      <c r="GK11" s="1342"/>
      <c r="GL11" s="1342"/>
      <c r="GM11" s="1342"/>
      <c r="GN11" s="1342"/>
      <c r="GO11" s="1342"/>
      <c r="GP11" s="1342"/>
      <c r="GQ11" s="1342"/>
      <c r="GR11" s="1342"/>
      <c r="GS11" s="1342"/>
      <c r="GT11" s="1342"/>
      <c r="GU11" s="1342"/>
      <c r="GV11" s="1342"/>
      <c r="GW11" s="1342"/>
    </row>
    <row r="12" spans="1:205" ht="23.25" customHeight="1" x14ac:dyDescent="0.3">
      <c r="B12" s="1347"/>
      <c r="C12" s="1347"/>
      <c r="D12" s="1347"/>
      <c r="E12" s="1347"/>
      <c r="F12" s="1347"/>
      <c r="G12" s="1347"/>
      <c r="H12" s="1347"/>
      <c r="I12" s="1347"/>
      <c r="J12" s="1347"/>
      <c r="K12" s="1347"/>
      <c r="L12" s="1339"/>
      <c r="M12" s="1339"/>
      <c r="N12" s="1339"/>
      <c r="O12" s="1339"/>
      <c r="P12" s="1339"/>
      <c r="Q12" s="1339"/>
      <c r="R12" s="1339"/>
      <c r="S12" s="1339"/>
      <c r="T12" s="1339"/>
      <c r="U12" s="1339"/>
      <c r="V12" s="1339"/>
      <c r="W12" s="1339"/>
      <c r="X12" s="1339"/>
      <c r="Y12" s="1339"/>
      <c r="Z12" s="1339"/>
      <c r="AA12" s="1339"/>
      <c r="AB12" s="1339"/>
      <c r="AC12" s="1339"/>
      <c r="AD12" s="1339"/>
      <c r="AE12" s="1339"/>
      <c r="AF12" s="1339"/>
      <c r="AG12" s="1339"/>
      <c r="AH12" s="1339"/>
      <c r="AI12" s="1339"/>
      <c r="AJ12" s="1339"/>
      <c r="AK12" s="1339"/>
      <c r="AL12" s="1339"/>
      <c r="AM12" s="1339"/>
      <c r="AN12" s="1339"/>
      <c r="AO12" s="1339"/>
      <c r="AP12" s="1339"/>
      <c r="AQ12" s="1340"/>
      <c r="AR12" s="1340"/>
      <c r="AS12" s="1340"/>
      <c r="AT12" s="1340"/>
      <c r="AU12" s="1340"/>
      <c r="AV12" s="1340"/>
      <c r="AW12" s="1340"/>
      <c r="AX12" s="1340"/>
      <c r="AY12" s="396"/>
      <c r="AZ12" s="397"/>
      <c r="BA12" s="1335" t="str">
        <f>MID(SUVAHAVUJ!AE19,1,1)</f>
        <v xml:space="preserve"> </v>
      </c>
      <c r="BB12" s="1335"/>
      <c r="BC12" s="1335"/>
      <c r="BD12" s="1335"/>
      <c r="BE12" s="1335"/>
      <c r="BF12" s="1335"/>
      <c r="BG12" s="1335" t="str">
        <f>MID(SUVAHAVUJ!AE19,2,1)</f>
        <v xml:space="preserve"> </v>
      </c>
      <c r="BH12" s="1335"/>
      <c r="BI12" s="1335"/>
      <c r="BJ12" s="1335"/>
      <c r="BK12" s="1335"/>
      <c r="BL12" s="1335" t="str">
        <f>MID(SUVAHAVUJ!AE19,3,1)</f>
        <v xml:space="preserve"> </v>
      </c>
      <c r="BM12" s="1335"/>
      <c r="BN12" s="1335"/>
      <c r="BO12" s="1335"/>
      <c r="BP12" s="1335"/>
      <c r="BQ12" s="1335"/>
      <c r="BR12" s="1335" t="str">
        <f>MID(SUVAHAVUJ!AE19,4,1)</f>
        <v xml:space="preserve"> </v>
      </c>
      <c r="BS12" s="1335"/>
      <c r="BT12" s="1335"/>
      <c r="BU12" s="1335"/>
      <c r="BV12" s="1335"/>
      <c r="BW12" s="1335" t="str">
        <f>MID(SUVAHAVUJ!AE19,5,1)</f>
        <v xml:space="preserve"> </v>
      </c>
      <c r="BX12" s="1335"/>
      <c r="BY12" s="1335"/>
      <c r="BZ12" s="1335"/>
      <c r="CA12" s="1335"/>
      <c r="CB12" s="1335"/>
      <c r="CC12" s="1335" t="str">
        <f>MID(SUVAHAVUJ!AE19,6,1)</f>
        <v xml:space="preserve"> </v>
      </c>
      <c r="CD12" s="1335"/>
      <c r="CE12" s="1335"/>
      <c r="CF12" s="1335"/>
      <c r="CG12" s="1335"/>
      <c r="CH12" s="1335" t="str">
        <f>MID(SUVAHAVUJ!AE19,7,1)</f>
        <v xml:space="preserve"> </v>
      </c>
      <c r="CI12" s="1335"/>
      <c r="CJ12" s="1335"/>
      <c r="CK12" s="1335"/>
      <c r="CL12" s="1335"/>
      <c r="CM12" s="1335"/>
      <c r="CN12" s="1335" t="str">
        <f>MID(SUVAHAVUJ!AE19,8,1)</f>
        <v xml:space="preserve"> </v>
      </c>
      <c r="CO12" s="1335"/>
      <c r="CP12" s="1335"/>
      <c r="CQ12" s="1335"/>
      <c r="CR12" s="1335"/>
      <c r="CS12" s="1335" t="str">
        <f>MID(SUVAHAVUJ!AE19,9,1)</f>
        <v xml:space="preserve"> </v>
      </c>
      <c r="CT12" s="1335"/>
      <c r="CU12" s="1335"/>
      <c r="CV12" s="1335"/>
      <c r="CW12" s="1335"/>
      <c r="CX12" s="1335"/>
      <c r="CY12" s="1335" t="str">
        <f>MID(SUVAHAVUJ!AE19,10,1)</f>
        <v xml:space="preserve"> </v>
      </c>
      <c r="CZ12" s="1335"/>
      <c r="DA12" s="1335"/>
      <c r="DB12" s="1335"/>
      <c r="DC12" s="1335"/>
      <c r="DD12" s="1335" t="str">
        <f>MID(SUVAHAVUJ!AE19,11,1)</f>
        <v>0</v>
      </c>
      <c r="DE12" s="1335"/>
      <c r="DF12" s="1335"/>
      <c r="DG12" s="1335"/>
      <c r="DH12" s="1335"/>
      <c r="DI12" s="1343"/>
      <c r="DJ12" s="1345"/>
      <c r="DK12" s="1345"/>
      <c r="DL12" s="1345"/>
      <c r="DM12" s="1345"/>
      <c r="DN12" s="1345"/>
      <c r="DO12" s="1345"/>
      <c r="DP12" s="1345"/>
      <c r="DQ12" s="1345"/>
      <c r="DR12" s="1345"/>
      <c r="DS12" s="1345"/>
      <c r="DT12" s="1345"/>
      <c r="DU12" s="1345"/>
      <c r="DV12" s="1345"/>
      <c r="DW12" s="1345"/>
      <c r="DX12" s="1345"/>
      <c r="DY12" s="1345"/>
      <c r="DZ12" s="1345"/>
      <c r="EA12" s="1345"/>
      <c r="EB12" s="1345"/>
      <c r="EC12" s="1345"/>
      <c r="ED12" s="1345"/>
      <c r="EE12" s="1345"/>
      <c r="EF12" s="1345"/>
      <c r="EG12" s="1345"/>
      <c r="EH12" s="1345"/>
      <c r="EI12" s="1345"/>
      <c r="EJ12" s="1345"/>
      <c r="EK12" s="1345"/>
      <c r="EL12" s="1345"/>
      <c r="EM12" s="1345"/>
      <c r="EN12" s="396"/>
      <c r="EO12" s="397"/>
      <c r="EP12" s="1335" t="str">
        <f>MID(SUVAHAVUJ!AG19,1,1)</f>
        <v xml:space="preserve"> </v>
      </c>
      <c r="EQ12" s="1335"/>
      <c r="ER12" s="1335"/>
      <c r="ES12" s="1335"/>
      <c r="ET12" s="1335"/>
      <c r="EU12" s="1335"/>
      <c r="EV12" s="1335" t="str">
        <f>MID(SUVAHAVUJ!AG19,2,1)</f>
        <v xml:space="preserve"> </v>
      </c>
      <c r="EW12" s="1335"/>
      <c r="EX12" s="1335"/>
      <c r="EY12" s="1335"/>
      <c r="EZ12" s="1335"/>
      <c r="FA12" s="1335" t="str">
        <f>MID(SUVAHAVUJ!AG19,3,1)</f>
        <v xml:space="preserve"> </v>
      </c>
      <c r="FB12" s="1335"/>
      <c r="FC12" s="1335"/>
      <c r="FD12" s="1335"/>
      <c r="FE12" s="1335"/>
      <c r="FF12" s="1335"/>
      <c r="FG12" s="1335" t="str">
        <f>MID(SUVAHAVUJ!AG19,4,1)</f>
        <v xml:space="preserve"> </v>
      </c>
      <c r="FH12" s="1335"/>
      <c r="FI12" s="1335"/>
      <c r="FJ12" s="1335"/>
      <c r="FK12" s="1335"/>
      <c r="FL12" s="1335" t="str">
        <f>MID(SUVAHAVUJ!AG19,5,1)</f>
        <v xml:space="preserve"> </v>
      </c>
      <c r="FM12" s="1335"/>
      <c r="FN12" s="1335"/>
      <c r="FO12" s="1335"/>
      <c r="FP12" s="1335"/>
      <c r="FQ12" s="1335"/>
      <c r="FR12" s="1335" t="str">
        <f>MID(SUVAHAVUJ!AG19,6,1)</f>
        <v xml:space="preserve"> </v>
      </c>
      <c r="FS12" s="1335"/>
      <c r="FT12" s="1335"/>
      <c r="FU12" s="1335"/>
      <c r="FV12" s="1335"/>
      <c r="FW12" s="1335" t="str">
        <f>MID(SUVAHAVUJ!AG19,7,1)</f>
        <v xml:space="preserve"> </v>
      </c>
      <c r="FX12" s="1335"/>
      <c r="FY12" s="1335"/>
      <c r="FZ12" s="1335"/>
      <c r="GA12" s="1335"/>
      <c r="GB12" s="1335"/>
      <c r="GC12" s="1335" t="str">
        <f>MID(SUVAHAVUJ!AG19,8,1)</f>
        <v xml:space="preserve"> </v>
      </c>
      <c r="GD12" s="1335"/>
      <c r="GE12" s="1335"/>
      <c r="GF12" s="1335"/>
      <c r="GG12" s="1335"/>
      <c r="GH12" s="1335" t="str">
        <f>MID(SUVAHAVUJ!AG19,9,1)</f>
        <v xml:space="preserve"> </v>
      </c>
      <c r="GI12" s="1335"/>
      <c r="GJ12" s="1335"/>
      <c r="GK12" s="1335"/>
      <c r="GL12" s="1335"/>
      <c r="GM12" s="1335"/>
      <c r="GN12" s="1335" t="str">
        <f>MID(SUVAHAVUJ!AG19,10,1)</f>
        <v xml:space="preserve"> </v>
      </c>
      <c r="GO12" s="1335"/>
      <c r="GP12" s="1335"/>
      <c r="GQ12" s="1335"/>
      <c r="GR12" s="1335"/>
      <c r="GS12" s="1293" t="str">
        <f>MID(SUVAHAVUJ!AG19,11,1)</f>
        <v>0</v>
      </c>
      <c r="GT12" s="1293"/>
      <c r="GU12" s="1293"/>
      <c r="GV12" s="1293"/>
      <c r="GW12" s="1341"/>
    </row>
    <row r="13" spans="1:205" ht="23.25" customHeight="1" x14ac:dyDescent="0.3">
      <c r="B13" s="1347" t="s">
        <v>2053</v>
      </c>
      <c r="C13" s="1347"/>
      <c r="D13" s="1347"/>
      <c r="E13" s="1347"/>
      <c r="F13" s="1347"/>
      <c r="G13" s="1347"/>
      <c r="H13" s="1347"/>
      <c r="I13" s="1347"/>
      <c r="J13" s="1347"/>
      <c r="K13" s="1347"/>
      <c r="L13" s="1338" t="str">
        <f>SUVAHAVUJ!$D$20</f>
        <v>Obstarávaný dlhodobý hmotný majetok
(042) - /094/</v>
      </c>
      <c r="M13" s="1339"/>
      <c r="N13" s="1339"/>
      <c r="O13" s="1339"/>
      <c r="P13" s="1339"/>
      <c r="Q13" s="1339"/>
      <c r="R13" s="1339"/>
      <c r="S13" s="1339"/>
      <c r="T13" s="1339"/>
      <c r="U13" s="1339"/>
      <c r="V13" s="1339"/>
      <c r="W13" s="1339"/>
      <c r="X13" s="1339"/>
      <c r="Y13" s="1339"/>
      <c r="Z13" s="1339"/>
      <c r="AA13" s="1339"/>
      <c r="AB13" s="1339"/>
      <c r="AC13" s="1339"/>
      <c r="AD13" s="1339"/>
      <c r="AE13" s="1339"/>
      <c r="AF13" s="1339"/>
      <c r="AG13" s="1339"/>
      <c r="AH13" s="1339"/>
      <c r="AI13" s="1339"/>
      <c r="AJ13" s="1339"/>
      <c r="AK13" s="1339"/>
      <c r="AL13" s="1339"/>
      <c r="AM13" s="1339"/>
      <c r="AN13" s="1339"/>
      <c r="AO13" s="1339"/>
      <c r="AP13" s="1339"/>
      <c r="AQ13" s="1340" t="s">
        <v>2057</v>
      </c>
      <c r="AR13" s="1340"/>
      <c r="AS13" s="1340"/>
      <c r="AT13" s="1340"/>
      <c r="AU13" s="1340"/>
      <c r="AV13" s="1340"/>
      <c r="AW13" s="1340"/>
      <c r="AX13" s="1340"/>
      <c r="AY13" s="396"/>
      <c r="AZ13" s="397"/>
      <c r="BA13" s="1335" t="str">
        <f>MID(SUVAHAVUJ!AD20,1,1)</f>
        <v xml:space="preserve"> </v>
      </c>
      <c r="BB13" s="1335"/>
      <c r="BC13" s="1335"/>
      <c r="BD13" s="1335"/>
      <c r="BE13" s="1335"/>
      <c r="BF13" s="1335"/>
      <c r="BG13" s="1335" t="str">
        <f>MID(SUVAHAVUJ!AD20,2,1)</f>
        <v xml:space="preserve"> </v>
      </c>
      <c r="BH13" s="1335"/>
      <c r="BI13" s="1335"/>
      <c r="BJ13" s="1335"/>
      <c r="BK13" s="1335"/>
      <c r="BL13" s="1335" t="str">
        <f>MID(SUVAHAVUJ!AD20,3,1)</f>
        <v xml:space="preserve"> </v>
      </c>
      <c r="BM13" s="1335"/>
      <c r="BN13" s="1335"/>
      <c r="BO13" s="1335"/>
      <c r="BP13" s="1335"/>
      <c r="BQ13" s="1335"/>
      <c r="BR13" s="1335" t="str">
        <f>MID(SUVAHAVUJ!AD20,4,1)</f>
        <v xml:space="preserve"> </v>
      </c>
      <c r="BS13" s="1335"/>
      <c r="BT13" s="1335"/>
      <c r="BU13" s="1335"/>
      <c r="BV13" s="1335"/>
      <c r="BW13" s="1335" t="str">
        <f>MID(SUVAHAVUJ!AD20,5,1)</f>
        <v xml:space="preserve"> </v>
      </c>
      <c r="BX13" s="1335"/>
      <c r="BY13" s="1335"/>
      <c r="BZ13" s="1335"/>
      <c r="CA13" s="1335"/>
      <c r="CB13" s="1335"/>
      <c r="CC13" s="1335" t="str">
        <f>MID(SUVAHAVUJ!AD20,6,1)</f>
        <v xml:space="preserve"> </v>
      </c>
      <c r="CD13" s="1335"/>
      <c r="CE13" s="1335"/>
      <c r="CF13" s="1335"/>
      <c r="CG13" s="1335"/>
      <c r="CH13" s="1335" t="str">
        <f>MID(SUVAHAVUJ!AD20,7,1)</f>
        <v xml:space="preserve"> </v>
      </c>
      <c r="CI13" s="1335"/>
      <c r="CJ13" s="1335"/>
      <c r="CK13" s="1335"/>
      <c r="CL13" s="1335"/>
      <c r="CM13" s="1335"/>
      <c r="CN13" s="1335" t="str">
        <f>MID(SUVAHAVUJ!AD20,8,1)</f>
        <v xml:space="preserve"> </v>
      </c>
      <c r="CO13" s="1335"/>
      <c r="CP13" s="1335"/>
      <c r="CQ13" s="1335"/>
      <c r="CR13" s="1335"/>
      <c r="CS13" s="1335" t="str">
        <f>MID(SUVAHAVUJ!AD20,9,1)</f>
        <v xml:space="preserve"> </v>
      </c>
      <c r="CT13" s="1335"/>
      <c r="CU13" s="1335"/>
      <c r="CV13" s="1335"/>
      <c r="CW13" s="1335"/>
      <c r="CX13" s="1335"/>
      <c r="CY13" s="1335" t="str">
        <f>MID(SUVAHAVUJ!AD20,10,1)</f>
        <v xml:space="preserve"> </v>
      </c>
      <c r="CZ13" s="1335"/>
      <c r="DA13" s="1335"/>
      <c r="DB13" s="1335"/>
      <c r="DC13" s="1335"/>
      <c r="DD13" s="1335" t="str">
        <f>MID(SUVAHAVUJ!AD20,11,1)</f>
        <v>0</v>
      </c>
      <c r="DE13" s="1335"/>
      <c r="DF13" s="1335"/>
      <c r="DG13" s="1335"/>
      <c r="DH13" s="1335"/>
      <c r="DI13" s="1343"/>
      <c r="DJ13" s="396"/>
      <c r="DK13" s="397"/>
      <c r="DL13" s="1335" t="str">
        <f>MID(SUVAHAVUJ!AF20,1,1)</f>
        <v xml:space="preserve"> </v>
      </c>
      <c r="DM13" s="1335"/>
      <c r="DN13" s="1335"/>
      <c r="DO13" s="1335"/>
      <c r="DP13" s="1335"/>
      <c r="DQ13" s="1335"/>
      <c r="DR13" s="1335" t="str">
        <f>MID(SUVAHAVUJ!AF20,2,1)</f>
        <v xml:space="preserve"> </v>
      </c>
      <c r="DS13" s="1335"/>
      <c r="DT13" s="1335"/>
      <c r="DU13" s="1335"/>
      <c r="DV13" s="1335"/>
      <c r="DW13" s="1335" t="str">
        <f>MID(SUVAHAVUJ!AF20,3,1)</f>
        <v xml:space="preserve"> </v>
      </c>
      <c r="DX13" s="1335"/>
      <c r="DY13" s="1335"/>
      <c r="DZ13" s="1335"/>
      <c r="EA13" s="1335"/>
      <c r="EB13" s="1335"/>
      <c r="EC13" s="1335" t="str">
        <f>MID(SUVAHAVUJ!AF20,4,1)</f>
        <v xml:space="preserve"> </v>
      </c>
      <c r="ED13" s="1335"/>
      <c r="EE13" s="1335"/>
      <c r="EF13" s="1335"/>
      <c r="EG13" s="1335"/>
      <c r="EH13" s="1335" t="str">
        <f>MID(SUVAHAVUJ!AF20,5,1)</f>
        <v xml:space="preserve"> </v>
      </c>
      <c r="EI13" s="1335"/>
      <c r="EJ13" s="1335"/>
      <c r="EK13" s="1335"/>
      <c r="EL13" s="1335"/>
      <c r="EM13" s="1335"/>
      <c r="EN13" s="1335" t="str">
        <f>MID(SUVAHAVUJ!AF20,6,1)</f>
        <v xml:space="preserve"> </v>
      </c>
      <c r="EO13" s="1335"/>
      <c r="EP13" s="1335"/>
      <c r="EQ13" s="1335"/>
      <c r="ER13" s="1335"/>
      <c r="ES13" s="1335" t="str">
        <f>MID(SUVAHAVUJ!AF20,7,1)</f>
        <v xml:space="preserve"> </v>
      </c>
      <c r="ET13" s="1335"/>
      <c r="EU13" s="1335"/>
      <c r="EV13" s="1335"/>
      <c r="EW13" s="1335"/>
      <c r="EX13" s="1335"/>
      <c r="EY13" s="1335" t="str">
        <f>MID(SUVAHAVUJ!AF20,8,1)</f>
        <v xml:space="preserve"> </v>
      </c>
      <c r="EZ13" s="1335"/>
      <c r="FA13" s="1335"/>
      <c r="FB13" s="1335"/>
      <c r="FC13" s="1335"/>
      <c r="FD13" s="1335" t="str">
        <f>MID(SUVAHAVUJ!AF20,9,1)</f>
        <v xml:space="preserve"> </v>
      </c>
      <c r="FE13" s="1335"/>
      <c r="FF13" s="1335"/>
      <c r="FG13" s="1335"/>
      <c r="FH13" s="1335"/>
      <c r="FI13" s="1335"/>
      <c r="FJ13" s="1335" t="str">
        <f>MID(SUVAHAVUJ!AF20,10,1)</f>
        <v xml:space="preserve"> </v>
      </c>
      <c r="FK13" s="1335"/>
      <c r="FL13" s="1335"/>
      <c r="FM13" s="1335"/>
      <c r="FN13" s="1335"/>
      <c r="FO13" s="1293" t="str">
        <f>MID(SUVAHAVUJ!AF20,11,1)</f>
        <v>0</v>
      </c>
      <c r="FP13" s="1293"/>
      <c r="FQ13" s="1293"/>
      <c r="FR13" s="1293"/>
      <c r="FS13" s="1341"/>
      <c r="FT13" s="1342"/>
      <c r="FU13" s="1342"/>
      <c r="FV13" s="1342"/>
      <c r="FW13" s="1342"/>
      <c r="FX13" s="1342"/>
      <c r="FY13" s="1342"/>
      <c r="FZ13" s="1342"/>
      <c r="GA13" s="1342"/>
      <c r="GB13" s="1342"/>
      <c r="GC13" s="1342"/>
      <c r="GD13" s="1342"/>
      <c r="GE13" s="1342"/>
      <c r="GF13" s="1342"/>
      <c r="GG13" s="1342"/>
      <c r="GH13" s="1342"/>
      <c r="GI13" s="1342"/>
      <c r="GJ13" s="1342"/>
      <c r="GK13" s="1342"/>
      <c r="GL13" s="1342"/>
      <c r="GM13" s="1342"/>
      <c r="GN13" s="1342"/>
      <c r="GO13" s="1342"/>
      <c r="GP13" s="1342"/>
      <c r="GQ13" s="1342"/>
      <c r="GR13" s="1342"/>
      <c r="GS13" s="1342"/>
      <c r="GT13" s="1342"/>
      <c r="GU13" s="1342"/>
      <c r="GV13" s="1342"/>
      <c r="GW13" s="1342"/>
    </row>
    <row r="14" spans="1:205" ht="23.25" customHeight="1" x14ac:dyDescent="0.3">
      <c r="B14" s="1347"/>
      <c r="C14" s="1347"/>
      <c r="D14" s="1347"/>
      <c r="E14" s="1347"/>
      <c r="F14" s="1347"/>
      <c r="G14" s="1347"/>
      <c r="H14" s="1347"/>
      <c r="I14" s="1347"/>
      <c r="J14" s="1347"/>
      <c r="K14" s="1347"/>
      <c r="L14" s="1339"/>
      <c r="M14" s="1339"/>
      <c r="N14" s="1339"/>
      <c r="O14" s="1339"/>
      <c r="P14" s="1339"/>
      <c r="Q14" s="1339"/>
      <c r="R14" s="1339"/>
      <c r="S14" s="1339"/>
      <c r="T14" s="1339"/>
      <c r="U14" s="1339"/>
      <c r="V14" s="1339"/>
      <c r="W14" s="1339"/>
      <c r="X14" s="1339"/>
      <c r="Y14" s="1339"/>
      <c r="Z14" s="1339"/>
      <c r="AA14" s="1339"/>
      <c r="AB14" s="1339"/>
      <c r="AC14" s="1339"/>
      <c r="AD14" s="1339"/>
      <c r="AE14" s="1339"/>
      <c r="AF14" s="1339"/>
      <c r="AG14" s="1339"/>
      <c r="AH14" s="1339"/>
      <c r="AI14" s="1339"/>
      <c r="AJ14" s="1339"/>
      <c r="AK14" s="1339"/>
      <c r="AL14" s="1339"/>
      <c r="AM14" s="1339"/>
      <c r="AN14" s="1339"/>
      <c r="AO14" s="1339"/>
      <c r="AP14" s="1339"/>
      <c r="AQ14" s="1340"/>
      <c r="AR14" s="1340"/>
      <c r="AS14" s="1340"/>
      <c r="AT14" s="1340"/>
      <c r="AU14" s="1340"/>
      <c r="AV14" s="1340"/>
      <c r="AW14" s="1340"/>
      <c r="AX14" s="1340"/>
      <c r="AY14" s="396"/>
      <c r="AZ14" s="397"/>
      <c r="BA14" s="1335" t="str">
        <f>MID(SUVAHAVUJ!AE20,1,1)</f>
        <v xml:space="preserve"> </v>
      </c>
      <c r="BB14" s="1335"/>
      <c r="BC14" s="1335"/>
      <c r="BD14" s="1335"/>
      <c r="BE14" s="1335"/>
      <c r="BF14" s="1335"/>
      <c r="BG14" s="1335" t="str">
        <f>MID(SUVAHAVUJ!AE20,2,1)</f>
        <v xml:space="preserve"> </v>
      </c>
      <c r="BH14" s="1335"/>
      <c r="BI14" s="1335"/>
      <c r="BJ14" s="1335"/>
      <c r="BK14" s="1335"/>
      <c r="BL14" s="1335" t="str">
        <f>MID(SUVAHAVUJ!AE20,3,1)</f>
        <v xml:space="preserve"> </v>
      </c>
      <c r="BM14" s="1335"/>
      <c r="BN14" s="1335"/>
      <c r="BO14" s="1335"/>
      <c r="BP14" s="1335"/>
      <c r="BQ14" s="1335"/>
      <c r="BR14" s="1335" t="str">
        <f>MID(SUVAHAVUJ!AE20,4,1)</f>
        <v xml:space="preserve"> </v>
      </c>
      <c r="BS14" s="1335"/>
      <c r="BT14" s="1335"/>
      <c r="BU14" s="1335"/>
      <c r="BV14" s="1335"/>
      <c r="BW14" s="1335" t="str">
        <f>MID(SUVAHAVUJ!AE20,5,1)</f>
        <v xml:space="preserve"> </v>
      </c>
      <c r="BX14" s="1335"/>
      <c r="BY14" s="1335"/>
      <c r="BZ14" s="1335"/>
      <c r="CA14" s="1335"/>
      <c r="CB14" s="1335"/>
      <c r="CC14" s="1335" t="str">
        <f>MID(SUVAHAVUJ!AE20,6,1)</f>
        <v xml:space="preserve"> </v>
      </c>
      <c r="CD14" s="1335"/>
      <c r="CE14" s="1335"/>
      <c r="CF14" s="1335"/>
      <c r="CG14" s="1335"/>
      <c r="CH14" s="1335" t="str">
        <f>MID(SUVAHAVUJ!AE20,7,1)</f>
        <v xml:space="preserve"> </v>
      </c>
      <c r="CI14" s="1335"/>
      <c r="CJ14" s="1335"/>
      <c r="CK14" s="1335"/>
      <c r="CL14" s="1335"/>
      <c r="CM14" s="1335"/>
      <c r="CN14" s="1335" t="str">
        <f>MID(SUVAHAVUJ!AE20,8,1)</f>
        <v xml:space="preserve"> </v>
      </c>
      <c r="CO14" s="1335"/>
      <c r="CP14" s="1335"/>
      <c r="CQ14" s="1335"/>
      <c r="CR14" s="1335"/>
      <c r="CS14" s="1335" t="str">
        <f>MID(SUVAHAVUJ!AE20,9,1)</f>
        <v xml:space="preserve"> </v>
      </c>
      <c r="CT14" s="1335"/>
      <c r="CU14" s="1335"/>
      <c r="CV14" s="1335"/>
      <c r="CW14" s="1335"/>
      <c r="CX14" s="1335"/>
      <c r="CY14" s="1335" t="str">
        <f>MID(SUVAHAVUJ!AE20,10,1)</f>
        <v xml:space="preserve"> </v>
      </c>
      <c r="CZ14" s="1335"/>
      <c r="DA14" s="1335"/>
      <c r="DB14" s="1335"/>
      <c r="DC14" s="1335"/>
      <c r="DD14" s="1335" t="str">
        <f>MID(SUVAHAVUJ!AE20,11,1)</f>
        <v>0</v>
      </c>
      <c r="DE14" s="1335"/>
      <c r="DF14" s="1335"/>
      <c r="DG14" s="1335"/>
      <c r="DH14" s="1335"/>
      <c r="DI14" s="1343"/>
      <c r="DJ14" s="1345"/>
      <c r="DK14" s="1345"/>
      <c r="DL14" s="1345"/>
      <c r="DM14" s="1345"/>
      <c r="DN14" s="1345"/>
      <c r="DO14" s="1345"/>
      <c r="DP14" s="1345"/>
      <c r="DQ14" s="1345"/>
      <c r="DR14" s="1345"/>
      <c r="DS14" s="1345"/>
      <c r="DT14" s="1345"/>
      <c r="DU14" s="1345"/>
      <c r="DV14" s="1345"/>
      <c r="DW14" s="1345"/>
      <c r="DX14" s="1345"/>
      <c r="DY14" s="1345"/>
      <c r="DZ14" s="1345"/>
      <c r="EA14" s="1345"/>
      <c r="EB14" s="1345"/>
      <c r="EC14" s="1345"/>
      <c r="ED14" s="1345"/>
      <c r="EE14" s="1345"/>
      <c r="EF14" s="1345"/>
      <c r="EG14" s="1345"/>
      <c r="EH14" s="1345"/>
      <c r="EI14" s="1345"/>
      <c r="EJ14" s="1345"/>
      <c r="EK14" s="1345"/>
      <c r="EL14" s="1345"/>
      <c r="EM14" s="1345"/>
      <c r="EN14" s="396"/>
      <c r="EO14" s="397"/>
      <c r="EP14" s="1335" t="str">
        <f>MID(SUVAHAVUJ!AG20,1,1)</f>
        <v xml:space="preserve"> </v>
      </c>
      <c r="EQ14" s="1335"/>
      <c r="ER14" s="1335"/>
      <c r="ES14" s="1335"/>
      <c r="ET14" s="1335"/>
      <c r="EU14" s="1335"/>
      <c r="EV14" s="1335" t="str">
        <f>MID(SUVAHAVUJ!AG20,2,1)</f>
        <v xml:space="preserve"> </v>
      </c>
      <c r="EW14" s="1335"/>
      <c r="EX14" s="1335"/>
      <c r="EY14" s="1335"/>
      <c r="EZ14" s="1335"/>
      <c r="FA14" s="1335" t="str">
        <f>MID(SUVAHAVUJ!AG20,3,1)</f>
        <v xml:space="preserve"> </v>
      </c>
      <c r="FB14" s="1335"/>
      <c r="FC14" s="1335"/>
      <c r="FD14" s="1335"/>
      <c r="FE14" s="1335"/>
      <c r="FF14" s="1335"/>
      <c r="FG14" s="1335" t="str">
        <f>MID(SUVAHAVUJ!AG20,4,1)</f>
        <v xml:space="preserve"> </v>
      </c>
      <c r="FH14" s="1335"/>
      <c r="FI14" s="1335"/>
      <c r="FJ14" s="1335"/>
      <c r="FK14" s="1335"/>
      <c r="FL14" s="1335" t="str">
        <f>MID(SUVAHAVUJ!AG20,5,1)</f>
        <v xml:space="preserve"> </v>
      </c>
      <c r="FM14" s="1335"/>
      <c r="FN14" s="1335"/>
      <c r="FO14" s="1335"/>
      <c r="FP14" s="1335"/>
      <c r="FQ14" s="1335"/>
      <c r="FR14" s="1335" t="str">
        <f>MID(SUVAHAVUJ!AG20,6,1)</f>
        <v xml:space="preserve"> </v>
      </c>
      <c r="FS14" s="1335"/>
      <c r="FT14" s="1335"/>
      <c r="FU14" s="1335"/>
      <c r="FV14" s="1335"/>
      <c r="FW14" s="1335" t="str">
        <f>MID(SUVAHAVUJ!AG20,7,1)</f>
        <v xml:space="preserve"> </v>
      </c>
      <c r="FX14" s="1335"/>
      <c r="FY14" s="1335"/>
      <c r="FZ14" s="1335"/>
      <c r="GA14" s="1335"/>
      <c r="GB14" s="1335"/>
      <c r="GC14" s="1335" t="str">
        <f>MID(SUVAHAVUJ!AG20,8,1)</f>
        <v xml:space="preserve"> </v>
      </c>
      <c r="GD14" s="1335"/>
      <c r="GE14" s="1335"/>
      <c r="GF14" s="1335"/>
      <c r="GG14" s="1335"/>
      <c r="GH14" s="1335" t="str">
        <f>MID(SUVAHAVUJ!AG20,9,1)</f>
        <v xml:space="preserve"> </v>
      </c>
      <c r="GI14" s="1335"/>
      <c r="GJ14" s="1335"/>
      <c r="GK14" s="1335"/>
      <c r="GL14" s="1335"/>
      <c r="GM14" s="1335"/>
      <c r="GN14" s="1335" t="str">
        <f>MID(SUVAHAVUJ!AG20,10,1)</f>
        <v xml:space="preserve"> </v>
      </c>
      <c r="GO14" s="1335"/>
      <c r="GP14" s="1335"/>
      <c r="GQ14" s="1335"/>
      <c r="GR14" s="1335"/>
      <c r="GS14" s="1293" t="str">
        <f>MID(SUVAHAVUJ!AG20,11,1)</f>
        <v>0</v>
      </c>
      <c r="GT14" s="1293"/>
      <c r="GU14" s="1293"/>
      <c r="GV14" s="1293"/>
      <c r="GW14" s="1341"/>
    </row>
    <row r="15" spans="1:205" ht="24" customHeight="1" x14ac:dyDescent="0.3">
      <c r="B15" s="1347" t="s">
        <v>2058</v>
      </c>
      <c r="C15" s="1347"/>
      <c r="D15" s="1347"/>
      <c r="E15" s="1347"/>
      <c r="F15" s="1347"/>
      <c r="G15" s="1347"/>
      <c r="H15" s="1347"/>
      <c r="I15" s="1347"/>
      <c r="J15" s="1347"/>
      <c r="K15" s="1347"/>
      <c r="L15" s="1338" t="str">
        <f>SUVAHAVUJ!$D$21</f>
        <v>Poskytnuté preddavky na dlhodobý hmotný majetok (052) - /095A/</v>
      </c>
      <c r="M15" s="1339"/>
      <c r="N15" s="1339"/>
      <c r="O15" s="1339"/>
      <c r="P15" s="1339"/>
      <c r="Q15" s="1339"/>
      <c r="R15" s="1339"/>
      <c r="S15" s="1339"/>
      <c r="T15" s="1339"/>
      <c r="U15" s="1339"/>
      <c r="V15" s="1339"/>
      <c r="W15" s="1339"/>
      <c r="X15" s="1339"/>
      <c r="Y15" s="1339"/>
      <c r="Z15" s="1339"/>
      <c r="AA15" s="1339"/>
      <c r="AB15" s="1339"/>
      <c r="AC15" s="1339"/>
      <c r="AD15" s="1339"/>
      <c r="AE15" s="1339"/>
      <c r="AF15" s="1339"/>
      <c r="AG15" s="1339"/>
      <c r="AH15" s="1339"/>
      <c r="AI15" s="1339"/>
      <c r="AJ15" s="1339"/>
      <c r="AK15" s="1339"/>
      <c r="AL15" s="1339"/>
      <c r="AM15" s="1339"/>
      <c r="AN15" s="1339"/>
      <c r="AO15" s="1339"/>
      <c r="AP15" s="1339"/>
      <c r="AQ15" s="1340" t="s">
        <v>1227</v>
      </c>
      <c r="AR15" s="1340"/>
      <c r="AS15" s="1340"/>
      <c r="AT15" s="1340"/>
      <c r="AU15" s="1340"/>
      <c r="AV15" s="1340"/>
      <c r="AW15" s="1340"/>
      <c r="AX15" s="1340"/>
      <c r="AY15" s="396"/>
      <c r="AZ15" s="397"/>
      <c r="BA15" s="1335" t="str">
        <f>MID(SUVAHAVUJ!AD21,1,1)</f>
        <v xml:space="preserve"> </v>
      </c>
      <c r="BB15" s="1335"/>
      <c r="BC15" s="1335"/>
      <c r="BD15" s="1335"/>
      <c r="BE15" s="1335"/>
      <c r="BF15" s="1335"/>
      <c r="BG15" s="1335" t="str">
        <f>MID(SUVAHAVUJ!AD21,2,1)</f>
        <v xml:space="preserve"> </v>
      </c>
      <c r="BH15" s="1335"/>
      <c r="BI15" s="1335"/>
      <c r="BJ15" s="1335"/>
      <c r="BK15" s="1335"/>
      <c r="BL15" s="1335" t="str">
        <f>MID(SUVAHAVUJ!AD21,3,1)</f>
        <v xml:space="preserve"> </v>
      </c>
      <c r="BM15" s="1335"/>
      <c r="BN15" s="1335"/>
      <c r="BO15" s="1335"/>
      <c r="BP15" s="1335"/>
      <c r="BQ15" s="1335"/>
      <c r="BR15" s="1335" t="str">
        <f>MID(SUVAHAVUJ!AD21,4,1)</f>
        <v xml:space="preserve"> </v>
      </c>
      <c r="BS15" s="1335"/>
      <c r="BT15" s="1335"/>
      <c r="BU15" s="1335"/>
      <c r="BV15" s="1335"/>
      <c r="BW15" s="1335" t="str">
        <f>MID(SUVAHAVUJ!AD21,5,1)</f>
        <v xml:space="preserve"> </v>
      </c>
      <c r="BX15" s="1335"/>
      <c r="BY15" s="1335"/>
      <c r="BZ15" s="1335"/>
      <c r="CA15" s="1335"/>
      <c r="CB15" s="1335"/>
      <c r="CC15" s="1335" t="str">
        <f>MID(SUVAHAVUJ!AD21,6,1)</f>
        <v xml:space="preserve"> </v>
      </c>
      <c r="CD15" s="1335"/>
      <c r="CE15" s="1335"/>
      <c r="CF15" s="1335"/>
      <c r="CG15" s="1335"/>
      <c r="CH15" s="1335" t="str">
        <f>MID(SUVAHAVUJ!AD21,7,1)</f>
        <v xml:space="preserve"> </v>
      </c>
      <c r="CI15" s="1335"/>
      <c r="CJ15" s="1335"/>
      <c r="CK15" s="1335"/>
      <c r="CL15" s="1335"/>
      <c r="CM15" s="1335"/>
      <c r="CN15" s="1335" t="str">
        <f>MID(SUVAHAVUJ!AD21,8,1)</f>
        <v xml:space="preserve"> </v>
      </c>
      <c r="CO15" s="1335"/>
      <c r="CP15" s="1335"/>
      <c r="CQ15" s="1335"/>
      <c r="CR15" s="1335"/>
      <c r="CS15" s="1335" t="str">
        <f>MID(SUVAHAVUJ!AD21,9,1)</f>
        <v xml:space="preserve"> </v>
      </c>
      <c r="CT15" s="1335"/>
      <c r="CU15" s="1335"/>
      <c r="CV15" s="1335"/>
      <c r="CW15" s="1335"/>
      <c r="CX15" s="1335"/>
      <c r="CY15" s="1335" t="str">
        <f>MID(SUVAHAVUJ!AD21,10,1)</f>
        <v xml:space="preserve"> </v>
      </c>
      <c r="CZ15" s="1335"/>
      <c r="DA15" s="1335"/>
      <c r="DB15" s="1335"/>
      <c r="DC15" s="1335"/>
      <c r="DD15" s="1335" t="str">
        <f>MID(SUVAHAVUJ!AD21,11,1)</f>
        <v>0</v>
      </c>
      <c r="DE15" s="1335"/>
      <c r="DF15" s="1335"/>
      <c r="DG15" s="1335"/>
      <c r="DH15" s="1335"/>
      <c r="DI15" s="1343"/>
      <c r="DJ15" s="396"/>
      <c r="DK15" s="397"/>
      <c r="DL15" s="1335" t="str">
        <f>MID(SUVAHAVUJ!AF21,1,1)</f>
        <v xml:space="preserve"> </v>
      </c>
      <c r="DM15" s="1335"/>
      <c r="DN15" s="1335"/>
      <c r="DO15" s="1335"/>
      <c r="DP15" s="1335"/>
      <c r="DQ15" s="1335"/>
      <c r="DR15" s="1335" t="str">
        <f>MID(SUVAHAVUJ!AF21,2,1)</f>
        <v xml:space="preserve"> </v>
      </c>
      <c r="DS15" s="1335"/>
      <c r="DT15" s="1335"/>
      <c r="DU15" s="1335"/>
      <c r="DV15" s="1335"/>
      <c r="DW15" s="1335" t="str">
        <f>MID(SUVAHAVUJ!AF21,3,1)</f>
        <v xml:space="preserve"> </v>
      </c>
      <c r="DX15" s="1335"/>
      <c r="DY15" s="1335"/>
      <c r="DZ15" s="1335"/>
      <c r="EA15" s="1335"/>
      <c r="EB15" s="1335"/>
      <c r="EC15" s="1335" t="str">
        <f>MID(SUVAHAVUJ!AF21,4,1)</f>
        <v xml:space="preserve"> </v>
      </c>
      <c r="ED15" s="1335"/>
      <c r="EE15" s="1335"/>
      <c r="EF15" s="1335"/>
      <c r="EG15" s="1335"/>
      <c r="EH15" s="1335" t="str">
        <f>MID(SUVAHAVUJ!AF21,5,1)</f>
        <v xml:space="preserve"> </v>
      </c>
      <c r="EI15" s="1335"/>
      <c r="EJ15" s="1335"/>
      <c r="EK15" s="1335"/>
      <c r="EL15" s="1335"/>
      <c r="EM15" s="1335"/>
      <c r="EN15" s="1335" t="str">
        <f>MID(SUVAHAVUJ!AF21,6,1)</f>
        <v xml:space="preserve"> </v>
      </c>
      <c r="EO15" s="1335"/>
      <c r="EP15" s="1335"/>
      <c r="EQ15" s="1335"/>
      <c r="ER15" s="1335"/>
      <c r="ES15" s="1335" t="str">
        <f>MID(SUVAHAVUJ!AF21,7,1)</f>
        <v xml:space="preserve"> </v>
      </c>
      <c r="ET15" s="1335"/>
      <c r="EU15" s="1335"/>
      <c r="EV15" s="1335"/>
      <c r="EW15" s="1335"/>
      <c r="EX15" s="1335"/>
      <c r="EY15" s="1335" t="str">
        <f>MID(SUVAHAVUJ!AF21,8,1)</f>
        <v xml:space="preserve"> </v>
      </c>
      <c r="EZ15" s="1335"/>
      <c r="FA15" s="1335"/>
      <c r="FB15" s="1335"/>
      <c r="FC15" s="1335"/>
      <c r="FD15" s="1335" t="str">
        <f>MID(SUVAHAVUJ!AF21,9,1)</f>
        <v xml:space="preserve"> </v>
      </c>
      <c r="FE15" s="1335"/>
      <c r="FF15" s="1335"/>
      <c r="FG15" s="1335"/>
      <c r="FH15" s="1335"/>
      <c r="FI15" s="1335"/>
      <c r="FJ15" s="1335" t="str">
        <f>MID(SUVAHAVUJ!AF21,10,1)</f>
        <v xml:space="preserve"> </v>
      </c>
      <c r="FK15" s="1335"/>
      <c r="FL15" s="1335"/>
      <c r="FM15" s="1335"/>
      <c r="FN15" s="1335"/>
      <c r="FO15" s="1293" t="str">
        <f>MID(SUVAHAVUJ!AF21,11,1)</f>
        <v>0</v>
      </c>
      <c r="FP15" s="1293"/>
      <c r="FQ15" s="1293"/>
      <c r="FR15" s="1293"/>
      <c r="FS15" s="1341"/>
      <c r="FT15" s="1342"/>
      <c r="FU15" s="1342"/>
      <c r="FV15" s="1342"/>
      <c r="FW15" s="1342"/>
      <c r="FX15" s="1342"/>
      <c r="FY15" s="1342"/>
      <c r="FZ15" s="1342"/>
      <c r="GA15" s="1342"/>
      <c r="GB15" s="1342"/>
      <c r="GC15" s="1342"/>
      <c r="GD15" s="1342"/>
      <c r="GE15" s="1342"/>
      <c r="GF15" s="1342"/>
      <c r="GG15" s="1342"/>
      <c r="GH15" s="1342"/>
      <c r="GI15" s="1342"/>
      <c r="GJ15" s="1342"/>
      <c r="GK15" s="1342"/>
      <c r="GL15" s="1342"/>
      <c r="GM15" s="1342"/>
      <c r="GN15" s="1342"/>
      <c r="GO15" s="1342"/>
      <c r="GP15" s="1342"/>
      <c r="GQ15" s="1342"/>
      <c r="GR15" s="1342"/>
      <c r="GS15" s="1342"/>
      <c r="GT15" s="1342"/>
      <c r="GU15" s="1342"/>
      <c r="GV15" s="1342"/>
      <c r="GW15" s="1342"/>
    </row>
    <row r="16" spans="1:205" ht="24.75" customHeight="1" x14ac:dyDescent="0.3">
      <c r="B16" s="1347"/>
      <c r="C16" s="1347"/>
      <c r="D16" s="1347"/>
      <c r="E16" s="1347"/>
      <c r="F16" s="1347"/>
      <c r="G16" s="1347"/>
      <c r="H16" s="1347"/>
      <c r="I16" s="1347"/>
      <c r="J16" s="1347"/>
      <c r="K16" s="1347"/>
      <c r="L16" s="1339"/>
      <c r="M16" s="1339"/>
      <c r="N16" s="1339"/>
      <c r="O16" s="1339"/>
      <c r="P16" s="1339"/>
      <c r="Q16" s="1339"/>
      <c r="R16" s="1339"/>
      <c r="S16" s="1339"/>
      <c r="T16" s="1339"/>
      <c r="U16" s="1339"/>
      <c r="V16" s="1339"/>
      <c r="W16" s="1339"/>
      <c r="X16" s="1339"/>
      <c r="Y16" s="1339"/>
      <c r="Z16" s="1339"/>
      <c r="AA16" s="1339"/>
      <c r="AB16" s="1339"/>
      <c r="AC16" s="1339"/>
      <c r="AD16" s="1339"/>
      <c r="AE16" s="1339"/>
      <c r="AF16" s="1339"/>
      <c r="AG16" s="1339"/>
      <c r="AH16" s="1339"/>
      <c r="AI16" s="1339"/>
      <c r="AJ16" s="1339"/>
      <c r="AK16" s="1339"/>
      <c r="AL16" s="1339"/>
      <c r="AM16" s="1339"/>
      <c r="AN16" s="1339"/>
      <c r="AO16" s="1339"/>
      <c r="AP16" s="1339"/>
      <c r="AQ16" s="1340"/>
      <c r="AR16" s="1340"/>
      <c r="AS16" s="1340"/>
      <c r="AT16" s="1340"/>
      <c r="AU16" s="1340"/>
      <c r="AV16" s="1340"/>
      <c r="AW16" s="1340"/>
      <c r="AX16" s="1340"/>
      <c r="AY16" s="396"/>
      <c r="AZ16" s="397"/>
      <c r="BA16" s="1335" t="str">
        <f>MID(SUVAHAVUJ!AE21,1,1)</f>
        <v xml:space="preserve"> </v>
      </c>
      <c r="BB16" s="1335"/>
      <c r="BC16" s="1335"/>
      <c r="BD16" s="1335"/>
      <c r="BE16" s="1335"/>
      <c r="BF16" s="1335"/>
      <c r="BG16" s="1335" t="str">
        <f>MID(SUVAHAVUJ!AE21,2,1)</f>
        <v xml:space="preserve"> </v>
      </c>
      <c r="BH16" s="1335"/>
      <c r="BI16" s="1335"/>
      <c r="BJ16" s="1335"/>
      <c r="BK16" s="1335"/>
      <c r="BL16" s="1335" t="str">
        <f>MID(SUVAHAVUJ!AE21,3,1)</f>
        <v xml:space="preserve"> </v>
      </c>
      <c r="BM16" s="1335"/>
      <c r="BN16" s="1335"/>
      <c r="BO16" s="1335"/>
      <c r="BP16" s="1335"/>
      <c r="BQ16" s="1335"/>
      <c r="BR16" s="1335" t="str">
        <f>MID(SUVAHAVUJ!AE21,4,1)</f>
        <v xml:space="preserve"> </v>
      </c>
      <c r="BS16" s="1335"/>
      <c r="BT16" s="1335"/>
      <c r="BU16" s="1335"/>
      <c r="BV16" s="1335"/>
      <c r="BW16" s="1335" t="str">
        <f>MID(SUVAHAVUJ!AE21,5,1)</f>
        <v xml:space="preserve"> </v>
      </c>
      <c r="BX16" s="1335"/>
      <c r="BY16" s="1335"/>
      <c r="BZ16" s="1335"/>
      <c r="CA16" s="1335"/>
      <c r="CB16" s="1335"/>
      <c r="CC16" s="1335" t="str">
        <f>MID(SUVAHAVUJ!AE21,6,1)</f>
        <v xml:space="preserve"> </v>
      </c>
      <c r="CD16" s="1335"/>
      <c r="CE16" s="1335"/>
      <c r="CF16" s="1335"/>
      <c r="CG16" s="1335"/>
      <c r="CH16" s="1335" t="str">
        <f>MID(SUVAHAVUJ!AE21,7,1)</f>
        <v xml:space="preserve"> </v>
      </c>
      <c r="CI16" s="1335"/>
      <c r="CJ16" s="1335"/>
      <c r="CK16" s="1335"/>
      <c r="CL16" s="1335"/>
      <c r="CM16" s="1335"/>
      <c r="CN16" s="1335" t="str">
        <f>MID(SUVAHAVUJ!AE21,8,1)</f>
        <v xml:space="preserve"> </v>
      </c>
      <c r="CO16" s="1335"/>
      <c r="CP16" s="1335"/>
      <c r="CQ16" s="1335"/>
      <c r="CR16" s="1335"/>
      <c r="CS16" s="1335" t="str">
        <f>MID(SUVAHAVUJ!AE21,9,1)</f>
        <v xml:space="preserve"> </v>
      </c>
      <c r="CT16" s="1335"/>
      <c r="CU16" s="1335"/>
      <c r="CV16" s="1335"/>
      <c r="CW16" s="1335"/>
      <c r="CX16" s="1335"/>
      <c r="CY16" s="1335" t="str">
        <f>MID(SUVAHAVUJ!AE21,10,1)</f>
        <v xml:space="preserve"> </v>
      </c>
      <c r="CZ16" s="1335"/>
      <c r="DA16" s="1335"/>
      <c r="DB16" s="1335"/>
      <c r="DC16" s="1335"/>
      <c r="DD16" s="1335" t="str">
        <f>MID(SUVAHAVUJ!AE21,11,1)</f>
        <v>0</v>
      </c>
      <c r="DE16" s="1335"/>
      <c r="DF16" s="1335"/>
      <c r="DG16" s="1335"/>
      <c r="DH16" s="1335"/>
      <c r="DI16" s="1343"/>
      <c r="DJ16" s="1345"/>
      <c r="DK16" s="1345"/>
      <c r="DL16" s="1345"/>
      <c r="DM16" s="1345"/>
      <c r="DN16" s="1345"/>
      <c r="DO16" s="1345"/>
      <c r="DP16" s="1345"/>
      <c r="DQ16" s="1345"/>
      <c r="DR16" s="1345"/>
      <c r="DS16" s="1345"/>
      <c r="DT16" s="1345"/>
      <c r="DU16" s="1345"/>
      <c r="DV16" s="1345"/>
      <c r="DW16" s="1345"/>
      <c r="DX16" s="1345"/>
      <c r="DY16" s="1345"/>
      <c r="DZ16" s="1345"/>
      <c r="EA16" s="1345"/>
      <c r="EB16" s="1345"/>
      <c r="EC16" s="1345"/>
      <c r="ED16" s="1345"/>
      <c r="EE16" s="1345"/>
      <c r="EF16" s="1345"/>
      <c r="EG16" s="1345"/>
      <c r="EH16" s="1345"/>
      <c r="EI16" s="1345"/>
      <c r="EJ16" s="1345"/>
      <c r="EK16" s="1345"/>
      <c r="EL16" s="1345"/>
      <c r="EM16" s="1345"/>
      <c r="EN16" s="396"/>
      <c r="EO16" s="397"/>
      <c r="EP16" s="1335" t="str">
        <f>MID(SUVAHAVUJ!AG21,1,1)</f>
        <v xml:space="preserve"> </v>
      </c>
      <c r="EQ16" s="1335"/>
      <c r="ER16" s="1335"/>
      <c r="ES16" s="1335"/>
      <c r="ET16" s="1335"/>
      <c r="EU16" s="1335"/>
      <c r="EV16" s="1335" t="str">
        <f>MID(SUVAHAVUJ!AG21,2,1)</f>
        <v xml:space="preserve"> </v>
      </c>
      <c r="EW16" s="1335"/>
      <c r="EX16" s="1335"/>
      <c r="EY16" s="1335"/>
      <c r="EZ16" s="1335"/>
      <c r="FA16" s="1335" t="str">
        <f>MID(SUVAHAVUJ!AG21,3,1)</f>
        <v xml:space="preserve"> </v>
      </c>
      <c r="FB16" s="1335"/>
      <c r="FC16" s="1335"/>
      <c r="FD16" s="1335"/>
      <c r="FE16" s="1335"/>
      <c r="FF16" s="1335"/>
      <c r="FG16" s="1335" t="str">
        <f>MID(SUVAHAVUJ!AG21,4,1)</f>
        <v xml:space="preserve"> </v>
      </c>
      <c r="FH16" s="1335"/>
      <c r="FI16" s="1335"/>
      <c r="FJ16" s="1335"/>
      <c r="FK16" s="1335"/>
      <c r="FL16" s="1335" t="str">
        <f>MID(SUVAHAVUJ!AG21,5,1)</f>
        <v xml:space="preserve"> </v>
      </c>
      <c r="FM16" s="1335"/>
      <c r="FN16" s="1335"/>
      <c r="FO16" s="1335"/>
      <c r="FP16" s="1335"/>
      <c r="FQ16" s="1335"/>
      <c r="FR16" s="1335" t="str">
        <f>MID(SUVAHAVUJ!AG21,6,1)</f>
        <v xml:space="preserve"> </v>
      </c>
      <c r="FS16" s="1335"/>
      <c r="FT16" s="1335"/>
      <c r="FU16" s="1335"/>
      <c r="FV16" s="1335"/>
      <c r="FW16" s="1335" t="str">
        <f>MID(SUVAHAVUJ!AG21,7,1)</f>
        <v xml:space="preserve"> </v>
      </c>
      <c r="FX16" s="1335"/>
      <c r="FY16" s="1335"/>
      <c r="FZ16" s="1335"/>
      <c r="GA16" s="1335"/>
      <c r="GB16" s="1335"/>
      <c r="GC16" s="1335" t="str">
        <f>MID(SUVAHAVUJ!AG21,8,1)</f>
        <v xml:space="preserve"> </v>
      </c>
      <c r="GD16" s="1335"/>
      <c r="GE16" s="1335"/>
      <c r="GF16" s="1335"/>
      <c r="GG16" s="1335"/>
      <c r="GH16" s="1335" t="str">
        <f>MID(SUVAHAVUJ!AG21,9,1)</f>
        <v xml:space="preserve"> </v>
      </c>
      <c r="GI16" s="1335"/>
      <c r="GJ16" s="1335"/>
      <c r="GK16" s="1335"/>
      <c r="GL16" s="1335"/>
      <c r="GM16" s="1335"/>
      <c r="GN16" s="1335" t="str">
        <f>MID(SUVAHAVUJ!AG21,10,1)</f>
        <v xml:space="preserve"> </v>
      </c>
      <c r="GO16" s="1335"/>
      <c r="GP16" s="1335"/>
      <c r="GQ16" s="1335"/>
      <c r="GR16" s="1335"/>
      <c r="GS16" s="1293" t="str">
        <f>MID(SUVAHAVUJ!AG21,11,1)</f>
        <v>0</v>
      </c>
      <c r="GT16" s="1293"/>
      <c r="GU16" s="1293"/>
      <c r="GV16" s="1293"/>
      <c r="GW16" s="1341"/>
    </row>
    <row r="17" spans="2:205" ht="23.25" customHeight="1" x14ac:dyDescent="0.3">
      <c r="B17" s="1347" t="s">
        <v>2059</v>
      </c>
      <c r="C17" s="1347"/>
      <c r="D17" s="1347"/>
      <c r="E17" s="1347"/>
      <c r="F17" s="1347"/>
      <c r="G17" s="1347"/>
      <c r="H17" s="1347"/>
      <c r="I17" s="1347"/>
      <c r="J17" s="1347"/>
      <c r="K17" s="1347"/>
      <c r="L17" s="1338" t="str">
        <f>SUVAHAVUJ!$D$22</f>
        <v>Opravná položka k nadobudnutému majetku 
(+/- 097) +/- 098</v>
      </c>
      <c r="M17" s="1339"/>
      <c r="N17" s="1339"/>
      <c r="O17" s="1339"/>
      <c r="P17" s="1339"/>
      <c r="Q17" s="1339"/>
      <c r="R17" s="1339"/>
      <c r="S17" s="1339"/>
      <c r="T17" s="1339"/>
      <c r="U17" s="1339"/>
      <c r="V17" s="1339"/>
      <c r="W17" s="1339"/>
      <c r="X17" s="1339"/>
      <c r="Y17" s="1339"/>
      <c r="Z17" s="1339"/>
      <c r="AA17" s="1339"/>
      <c r="AB17" s="1339"/>
      <c r="AC17" s="1339"/>
      <c r="AD17" s="1339"/>
      <c r="AE17" s="1339"/>
      <c r="AF17" s="1339"/>
      <c r="AG17" s="1339"/>
      <c r="AH17" s="1339"/>
      <c r="AI17" s="1339"/>
      <c r="AJ17" s="1339"/>
      <c r="AK17" s="1339"/>
      <c r="AL17" s="1339"/>
      <c r="AM17" s="1339"/>
      <c r="AN17" s="1339"/>
      <c r="AO17" s="1339"/>
      <c r="AP17" s="1339"/>
      <c r="AQ17" s="1340" t="s">
        <v>2060</v>
      </c>
      <c r="AR17" s="1340"/>
      <c r="AS17" s="1340"/>
      <c r="AT17" s="1340"/>
      <c r="AU17" s="1340"/>
      <c r="AV17" s="1340"/>
      <c r="AW17" s="1340"/>
      <c r="AX17" s="1340"/>
      <c r="AY17" s="396"/>
      <c r="AZ17" s="397"/>
      <c r="BA17" s="1293" t="str">
        <f>MID(SUVAHAVUJ!AD22,1,1)</f>
        <v xml:space="preserve"> </v>
      </c>
      <c r="BB17" s="1293"/>
      <c r="BC17" s="1293"/>
      <c r="BD17" s="1293"/>
      <c r="BE17" s="1293"/>
      <c r="BF17" s="1293"/>
      <c r="BG17" s="1293" t="str">
        <f>MID(SUVAHAVUJ!AD22,2,1)</f>
        <v xml:space="preserve"> </v>
      </c>
      <c r="BH17" s="1293"/>
      <c r="BI17" s="1293"/>
      <c r="BJ17" s="1293"/>
      <c r="BK17" s="1293"/>
      <c r="BL17" s="1293" t="str">
        <f>MID(SUVAHAVUJ!AD22,3,1)</f>
        <v xml:space="preserve"> </v>
      </c>
      <c r="BM17" s="1293"/>
      <c r="BN17" s="1293"/>
      <c r="BO17" s="1293"/>
      <c r="BP17" s="1293"/>
      <c r="BQ17" s="1293"/>
      <c r="BR17" s="1293" t="str">
        <f>MID(SUVAHAVUJ!AD22,4,1)</f>
        <v xml:space="preserve"> </v>
      </c>
      <c r="BS17" s="1293"/>
      <c r="BT17" s="1293"/>
      <c r="BU17" s="1293"/>
      <c r="BV17" s="1293"/>
      <c r="BW17" s="1293" t="str">
        <f>MID(SUVAHAVUJ!AD22,5,1)</f>
        <v xml:space="preserve"> </v>
      </c>
      <c r="BX17" s="1293"/>
      <c r="BY17" s="1293"/>
      <c r="BZ17" s="1293"/>
      <c r="CA17" s="1293"/>
      <c r="CB17" s="1293"/>
      <c r="CC17" s="1293" t="str">
        <f>MID(SUVAHAVUJ!AD22,6,1)</f>
        <v xml:space="preserve"> </v>
      </c>
      <c r="CD17" s="1293"/>
      <c r="CE17" s="1293"/>
      <c r="CF17" s="1293"/>
      <c r="CG17" s="1293"/>
      <c r="CH17" s="1293" t="str">
        <f>MID(SUVAHAVUJ!AD22,7,1)</f>
        <v xml:space="preserve"> </v>
      </c>
      <c r="CI17" s="1293"/>
      <c r="CJ17" s="1293"/>
      <c r="CK17" s="1293"/>
      <c r="CL17" s="1293"/>
      <c r="CM17" s="1293"/>
      <c r="CN17" s="1293" t="str">
        <f>MID(SUVAHAVUJ!AD22,8,1)</f>
        <v xml:space="preserve"> </v>
      </c>
      <c r="CO17" s="1293"/>
      <c r="CP17" s="1293"/>
      <c r="CQ17" s="1293"/>
      <c r="CR17" s="1293"/>
      <c r="CS17" s="1293" t="str">
        <f>MID(SUVAHAVUJ!AD22,9,1)</f>
        <v xml:space="preserve"> </v>
      </c>
      <c r="CT17" s="1293"/>
      <c r="CU17" s="1293"/>
      <c r="CV17" s="1293"/>
      <c r="CW17" s="1293"/>
      <c r="CX17" s="1293"/>
      <c r="CY17" s="1293" t="str">
        <f>MID(SUVAHAVUJ!AD22,10,1)</f>
        <v xml:space="preserve"> </v>
      </c>
      <c r="CZ17" s="1293"/>
      <c r="DA17" s="1293"/>
      <c r="DB17" s="1293"/>
      <c r="DC17" s="1293"/>
      <c r="DD17" s="1293" t="str">
        <f>MID(SUVAHAVUJ!AD22,11,1)</f>
        <v>0</v>
      </c>
      <c r="DE17" s="1293"/>
      <c r="DF17" s="1293"/>
      <c r="DG17" s="1293"/>
      <c r="DH17" s="1293"/>
      <c r="DI17" s="1341"/>
      <c r="DJ17" s="396"/>
      <c r="DK17" s="397"/>
      <c r="DL17" s="1335" t="str">
        <f>MID(SUVAHAVUJ!AF22,1,1)</f>
        <v xml:space="preserve"> </v>
      </c>
      <c r="DM17" s="1335"/>
      <c r="DN17" s="1335"/>
      <c r="DO17" s="1335"/>
      <c r="DP17" s="1335"/>
      <c r="DQ17" s="1335"/>
      <c r="DR17" s="1335" t="str">
        <f>MID(SUVAHAVUJ!AF22,2,1)</f>
        <v xml:space="preserve"> </v>
      </c>
      <c r="DS17" s="1335"/>
      <c r="DT17" s="1335"/>
      <c r="DU17" s="1335"/>
      <c r="DV17" s="1335"/>
      <c r="DW17" s="1335" t="str">
        <f>MID(SUVAHAVUJ!AF22,3,1)</f>
        <v xml:space="preserve"> </v>
      </c>
      <c r="DX17" s="1335"/>
      <c r="DY17" s="1335"/>
      <c r="DZ17" s="1335"/>
      <c r="EA17" s="1335"/>
      <c r="EB17" s="1335"/>
      <c r="EC17" s="1335" t="str">
        <f>MID(SUVAHAVUJ!AF22,4,1)</f>
        <v xml:space="preserve"> </v>
      </c>
      <c r="ED17" s="1335"/>
      <c r="EE17" s="1335"/>
      <c r="EF17" s="1335"/>
      <c r="EG17" s="1335"/>
      <c r="EH17" s="1335" t="str">
        <f>MID(SUVAHAVUJ!AF22,5,1)</f>
        <v xml:space="preserve"> </v>
      </c>
      <c r="EI17" s="1335"/>
      <c r="EJ17" s="1335"/>
      <c r="EK17" s="1335"/>
      <c r="EL17" s="1335"/>
      <c r="EM17" s="1335"/>
      <c r="EN17" s="1335" t="str">
        <f>MID(SUVAHAVUJ!AF22,6,1)</f>
        <v xml:space="preserve"> </v>
      </c>
      <c r="EO17" s="1335"/>
      <c r="EP17" s="1335"/>
      <c r="EQ17" s="1335"/>
      <c r="ER17" s="1335"/>
      <c r="ES17" s="1335" t="str">
        <f>MID(SUVAHAVUJ!AF22,7,1)</f>
        <v xml:space="preserve"> </v>
      </c>
      <c r="ET17" s="1335"/>
      <c r="EU17" s="1335"/>
      <c r="EV17" s="1335"/>
      <c r="EW17" s="1335"/>
      <c r="EX17" s="1335"/>
      <c r="EY17" s="1335" t="str">
        <f>MID(SUVAHAVUJ!AF22,8,1)</f>
        <v xml:space="preserve"> </v>
      </c>
      <c r="EZ17" s="1335"/>
      <c r="FA17" s="1335"/>
      <c r="FB17" s="1335"/>
      <c r="FC17" s="1335"/>
      <c r="FD17" s="1335" t="str">
        <f>MID(SUVAHAVUJ!AF22,9,1)</f>
        <v xml:space="preserve"> </v>
      </c>
      <c r="FE17" s="1335"/>
      <c r="FF17" s="1335"/>
      <c r="FG17" s="1335"/>
      <c r="FH17" s="1335"/>
      <c r="FI17" s="1335"/>
      <c r="FJ17" s="1335" t="str">
        <f>MID(SUVAHAVUJ!AF22,10,1)</f>
        <v xml:space="preserve"> </v>
      </c>
      <c r="FK17" s="1335"/>
      <c r="FL17" s="1335"/>
      <c r="FM17" s="1335"/>
      <c r="FN17" s="1335"/>
      <c r="FO17" s="1293" t="str">
        <f>MID(SUVAHAVUJ!AF22,11,1)</f>
        <v>0</v>
      </c>
      <c r="FP17" s="1293"/>
      <c r="FQ17" s="1293"/>
      <c r="FR17" s="1293"/>
      <c r="FS17" s="1341"/>
      <c r="FT17" s="1342"/>
      <c r="FU17" s="1342"/>
      <c r="FV17" s="1342"/>
      <c r="FW17" s="1342"/>
      <c r="FX17" s="1342"/>
      <c r="FY17" s="1342"/>
      <c r="FZ17" s="1342"/>
      <c r="GA17" s="1342"/>
      <c r="GB17" s="1342"/>
      <c r="GC17" s="1342"/>
      <c r="GD17" s="1342"/>
      <c r="GE17" s="1342"/>
      <c r="GF17" s="1342"/>
      <c r="GG17" s="1342"/>
      <c r="GH17" s="1342"/>
      <c r="GI17" s="1342"/>
      <c r="GJ17" s="1342"/>
      <c r="GK17" s="1342"/>
      <c r="GL17" s="1342"/>
      <c r="GM17" s="1342"/>
      <c r="GN17" s="1342"/>
      <c r="GO17" s="1342"/>
      <c r="GP17" s="1342"/>
      <c r="GQ17" s="1342"/>
      <c r="GR17" s="1342"/>
      <c r="GS17" s="1342"/>
      <c r="GT17" s="1342"/>
      <c r="GU17" s="1342"/>
      <c r="GV17" s="1342"/>
      <c r="GW17" s="1342"/>
    </row>
    <row r="18" spans="2:205" ht="23.25" customHeight="1" x14ac:dyDescent="0.3">
      <c r="B18" s="1347"/>
      <c r="C18" s="1347"/>
      <c r="D18" s="1347"/>
      <c r="E18" s="1347"/>
      <c r="F18" s="1347"/>
      <c r="G18" s="1347"/>
      <c r="H18" s="1347"/>
      <c r="I18" s="1347"/>
      <c r="J18" s="1347"/>
      <c r="K18" s="1347"/>
      <c r="L18" s="1339"/>
      <c r="M18" s="1339"/>
      <c r="N18" s="1339"/>
      <c r="O18" s="1339"/>
      <c r="P18" s="1339"/>
      <c r="Q18" s="1339"/>
      <c r="R18" s="1339"/>
      <c r="S18" s="1339"/>
      <c r="T18" s="1339"/>
      <c r="U18" s="1339"/>
      <c r="V18" s="1339"/>
      <c r="W18" s="1339"/>
      <c r="X18" s="1339"/>
      <c r="Y18" s="1339"/>
      <c r="Z18" s="1339"/>
      <c r="AA18" s="1339"/>
      <c r="AB18" s="1339"/>
      <c r="AC18" s="1339"/>
      <c r="AD18" s="1339"/>
      <c r="AE18" s="1339"/>
      <c r="AF18" s="1339"/>
      <c r="AG18" s="1339"/>
      <c r="AH18" s="1339"/>
      <c r="AI18" s="1339"/>
      <c r="AJ18" s="1339"/>
      <c r="AK18" s="1339"/>
      <c r="AL18" s="1339"/>
      <c r="AM18" s="1339"/>
      <c r="AN18" s="1339"/>
      <c r="AO18" s="1339"/>
      <c r="AP18" s="1339"/>
      <c r="AQ18" s="1340"/>
      <c r="AR18" s="1340"/>
      <c r="AS18" s="1340"/>
      <c r="AT18" s="1340"/>
      <c r="AU18" s="1340"/>
      <c r="AV18" s="1340"/>
      <c r="AW18" s="1340"/>
      <c r="AX18" s="1340"/>
      <c r="AY18" s="396"/>
      <c r="AZ18" s="397"/>
      <c r="BA18" s="1335" t="str">
        <f>MID(SUVAHAVUJ!AE22,1,1)</f>
        <v xml:space="preserve"> </v>
      </c>
      <c r="BB18" s="1335"/>
      <c r="BC18" s="1335"/>
      <c r="BD18" s="1335"/>
      <c r="BE18" s="1335"/>
      <c r="BF18" s="1335"/>
      <c r="BG18" s="1335" t="str">
        <f>MID(SUVAHAVUJ!AE22,2,1)</f>
        <v xml:space="preserve"> </v>
      </c>
      <c r="BH18" s="1335"/>
      <c r="BI18" s="1335"/>
      <c r="BJ18" s="1335"/>
      <c r="BK18" s="1335"/>
      <c r="BL18" s="1335" t="str">
        <f>MID(SUVAHAVUJ!AE22,3,1)</f>
        <v xml:space="preserve"> </v>
      </c>
      <c r="BM18" s="1335"/>
      <c r="BN18" s="1335"/>
      <c r="BO18" s="1335"/>
      <c r="BP18" s="1335"/>
      <c r="BQ18" s="1335"/>
      <c r="BR18" s="1335" t="str">
        <f>MID(SUVAHAVUJ!AE22,4,1)</f>
        <v xml:space="preserve"> </v>
      </c>
      <c r="BS18" s="1335"/>
      <c r="BT18" s="1335"/>
      <c r="BU18" s="1335"/>
      <c r="BV18" s="1335"/>
      <c r="BW18" s="1335" t="str">
        <f>MID(SUVAHAVUJ!AE22,5,1)</f>
        <v xml:space="preserve"> </v>
      </c>
      <c r="BX18" s="1335"/>
      <c r="BY18" s="1335"/>
      <c r="BZ18" s="1335"/>
      <c r="CA18" s="1335"/>
      <c r="CB18" s="1335"/>
      <c r="CC18" s="1335" t="str">
        <f>MID(SUVAHAVUJ!AE22,6,1)</f>
        <v xml:space="preserve"> </v>
      </c>
      <c r="CD18" s="1335"/>
      <c r="CE18" s="1335"/>
      <c r="CF18" s="1335"/>
      <c r="CG18" s="1335"/>
      <c r="CH18" s="1335" t="str">
        <f>MID(SUVAHAVUJ!AE22,7,1)</f>
        <v xml:space="preserve"> </v>
      </c>
      <c r="CI18" s="1335"/>
      <c r="CJ18" s="1335"/>
      <c r="CK18" s="1335"/>
      <c r="CL18" s="1335"/>
      <c r="CM18" s="1335"/>
      <c r="CN18" s="1335" t="str">
        <f>MID(SUVAHAVUJ!AE22,8,1)</f>
        <v xml:space="preserve"> </v>
      </c>
      <c r="CO18" s="1335"/>
      <c r="CP18" s="1335"/>
      <c r="CQ18" s="1335"/>
      <c r="CR18" s="1335"/>
      <c r="CS18" s="1335" t="str">
        <f>MID(SUVAHAVUJ!AE22,9,1)</f>
        <v xml:space="preserve"> </v>
      </c>
      <c r="CT18" s="1335"/>
      <c r="CU18" s="1335"/>
      <c r="CV18" s="1335"/>
      <c r="CW18" s="1335"/>
      <c r="CX18" s="1335"/>
      <c r="CY18" s="1335" t="str">
        <f>MID(SUVAHAVUJ!AE22,10,1)</f>
        <v xml:space="preserve"> </v>
      </c>
      <c r="CZ18" s="1335"/>
      <c r="DA18" s="1335"/>
      <c r="DB18" s="1335"/>
      <c r="DC18" s="1335"/>
      <c r="DD18" s="1335" t="str">
        <f>MID(SUVAHAVUJ!AE22,11,1)</f>
        <v>0</v>
      </c>
      <c r="DE18" s="1335"/>
      <c r="DF18" s="1335"/>
      <c r="DG18" s="1335"/>
      <c r="DH18" s="1335"/>
      <c r="DI18" s="1343"/>
      <c r="DJ18" s="1345"/>
      <c r="DK18" s="1345"/>
      <c r="DL18" s="1345"/>
      <c r="DM18" s="1345"/>
      <c r="DN18" s="1345"/>
      <c r="DO18" s="1345"/>
      <c r="DP18" s="1345"/>
      <c r="DQ18" s="1345"/>
      <c r="DR18" s="1345"/>
      <c r="DS18" s="1345"/>
      <c r="DT18" s="1345"/>
      <c r="DU18" s="1345"/>
      <c r="DV18" s="1345"/>
      <c r="DW18" s="1345"/>
      <c r="DX18" s="1345"/>
      <c r="DY18" s="1345"/>
      <c r="DZ18" s="1345"/>
      <c r="EA18" s="1345"/>
      <c r="EB18" s="1345"/>
      <c r="EC18" s="1345"/>
      <c r="ED18" s="1345"/>
      <c r="EE18" s="1345"/>
      <c r="EF18" s="1345"/>
      <c r="EG18" s="1345"/>
      <c r="EH18" s="1345"/>
      <c r="EI18" s="1345"/>
      <c r="EJ18" s="1345"/>
      <c r="EK18" s="1345"/>
      <c r="EL18" s="1345"/>
      <c r="EM18" s="1345"/>
      <c r="EN18" s="396"/>
      <c r="EO18" s="397"/>
      <c r="EP18" s="1335" t="str">
        <f>MID(SUVAHAVUJ!AG22,1,1)</f>
        <v xml:space="preserve"> </v>
      </c>
      <c r="EQ18" s="1335"/>
      <c r="ER18" s="1335"/>
      <c r="ES18" s="1335"/>
      <c r="ET18" s="1335"/>
      <c r="EU18" s="1335"/>
      <c r="EV18" s="1335" t="str">
        <f>MID(SUVAHAVUJ!AG22,2,1)</f>
        <v xml:space="preserve"> </v>
      </c>
      <c r="EW18" s="1335"/>
      <c r="EX18" s="1335"/>
      <c r="EY18" s="1335"/>
      <c r="EZ18" s="1335"/>
      <c r="FA18" s="1335" t="str">
        <f>MID(SUVAHAVUJ!AG22,3,1)</f>
        <v xml:space="preserve"> </v>
      </c>
      <c r="FB18" s="1335"/>
      <c r="FC18" s="1335"/>
      <c r="FD18" s="1335"/>
      <c r="FE18" s="1335"/>
      <c r="FF18" s="1335"/>
      <c r="FG18" s="1335" t="str">
        <f>MID(SUVAHAVUJ!AG22,4,1)</f>
        <v xml:space="preserve"> </v>
      </c>
      <c r="FH18" s="1335"/>
      <c r="FI18" s="1335"/>
      <c r="FJ18" s="1335"/>
      <c r="FK18" s="1335"/>
      <c r="FL18" s="1335" t="str">
        <f>MID(SUVAHAVUJ!AG22,5,1)</f>
        <v xml:space="preserve"> </v>
      </c>
      <c r="FM18" s="1335"/>
      <c r="FN18" s="1335"/>
      <c r="FO18" s="1335"/>
      <c r="FP18" s="1335"/>
      <c r="FQ18" s="1335"/>
      <c r="FR18" s="1335" t="str">
        <f>MID(SUVAHAVUJ!AG22,6,1)</f>
        <v xml:space="preserve"> </v>
      </c>
      <c r="FS18" s="1335"/>
      <c r="FT18" s="1335"/>
      <c r="FU18" s="1335"/>
      <c r="FV18" s="1335"/>
      <c r="FW18" s="1335" t="str">
        <f>MID(SUVAHAVUJ!AG22,7,1)</f>
        <v xml:space="preserve"> </v>
      </c>
      <c r="FX18" s="1335"/>
      <c r="FY18" s="1335"/>
      <c r="FZ18" s="1335"/>
      <c r="GA18" s="1335"/>
      <c r="GB18" s="1335"/>
      <c r="GC18" s="1335" t="str">
        <f>MID(SUVAHAVUJ!AG22,8,1)</f>
        <v xml:space="preserve"> </v>
      </c>
      <c r="GD18" s="1335"/>
      <c r="GE18" s="1335"/>
      <c r="GF18" s="1335"/>
      <c r="GG18" s="1335"/>
      <c r="GH18" s="1335" t="str">
        <f>MID(SUVAHAVUJ!AG22,9,1)</f>
        <v xml:space="preserve"> </v>
      </c>
      <c r="GI18" s="1335"/>
      <c r="GJ18" s="1335"/>
      <c r="GK18" s="1335"/>
      <c r="GL18" s="1335"/>
      <c r="GM18" s="1335"/>
      <c r="GN18" s="1335" t="str">
        <f>MID(SUVAHAVUJ!AG22,10,1)</f>
        <v xml:space="preserve"> </v>
      </c>
      <c r="GO18" s="1335"/>
      <c r="GP18" s="1335"/>
      <c r="GQ18" s="1335"/>
      <c r="GR18" s="1335"/>
      <c r="GS18" s="1293" t="str">
        <f>MID(SUVAHAVUJ!AG22,11,1)</f>
        <v>0</v>
      </c>
      <c r="GT18" s="1293"/>
      <c r="GU18" s="1293"/>
      <c r="GV18" s="1293"/>
      <c r="GW18" s="1341"/>
    </row>
    <row r="19" spans="2:205" ht="23.25" customHeight="1" x14ac:dyDescent="0.3">
      <c r="B19" s="1344" t="s">
        <v>2061</v>
      </c>
      <c r="C19" s="1344"/>
      <c r="D19" s="1344"/>
      <c r="E19" s="1344"/>
      <c r="F19" s="1344"/>
      <c r="G19" s="1344"/>
      <c r="H19" s="1344"/>
      <c r="I19" s="1344"/>
      <c r="J19" s="1344"/>
      <c r="K19" s="1344"/>
      <c r="L19" s="1338" t="str">
        <f>SUVAHAVUJ!$D$23</f>
        <v>Dlhodobý finančný majetok súčet (r. 22 až r. 32)</v>
      </c>
      <c r="M19" s="1339"/>
      <c r="N19" s="1339"/>
      <c r="O19" s="1339"/>
      <c r="P19" s="1339"/>
      <c r="Q19" s="1339"/>
      <c r="R19" s="1339"/>
      <c r="S19" s="1339"/>
      <c r="T19" s="1339"/>
      <c r="U19" s="1339"/>
      <c r="V19" s="1339"/>
      <c r="W19" s="1339"/>
      <c r="X19" s="1339"/>
      <c r="Y19" s="1339"/>
      <c r="Z19" s="1339"/>
      <c r="AA19" s="1339"/>
      <c r="AB19" s="1339"/>
      <c r="AC19" s="1339"/>
      <c r="AD19" s="1339"/>
      <c r="AE19" s="1339"/>
      <c r="AF19" s="1339"/>
      <c r="AG19" s="1339"/>
      <c r="AH19" s="1339"/>
      <c r="AI19" s="1339"/>
      <c r="AJ19" s="1339"/>
      <c r="AK19" s="1339"/>
      <c r="AL19" s="1339"/>
      <c r="AM19" s="1339"/>
      <c r="AN19" s="1339"/>
      <c r="AO19" s="1339"/>
      <c r="AP19" s="1339"/>
      <c r="AQ19" s="1340" t="s">
        <v>2062</v>
      </c>
      <c r="AR19" s="1340"/>
      <c r="AS19" s="1340"/>
      <c r="AT19" s="1340"/>
      <c r="AU19" s="1340"/>
      <c r="AV19" s="1340"/>
      <c r="AW19" s="1340"/>
      <c r="AX19" s="1340"/>
      <c r="AY19" s="396"/>
      <c r="AZ19" s="397"/>
      <c r="BA19" s="1293" t="str">
        <f>MID(SUVAHAVUJ!AD23,1,1)</f>
        <v xml:space="preserve"> </v>
      </c>
      <c r="BB19" s="1293"/>
      <c r="BC19" s="1293"/>
      <c r="BD19" s="1293"/>
      <c r="BE19" s="1293"/>
      <c r="BF19" s="1293"/>
      <c r="BG19" s="1293" t="str">
        <f>MID(SUVAHAVUJ!AD23,2,1)</f>
        <v xml:space="preserve"> </v>
      </c>
      <c r="BH19" s="1293"/>
      <c r="BI19" s="1293"/>
      <c r="BJ19" s="1293"/>
      <c r="BK19" s="1293"/>
      <c r="BL19" s="1293" t="str">
        <f>MID(SUVAHAVUJ!AD23,3,1)</f>
        <v xml:space="preserve"> </v>
      </c>
      <c r="BM19" s="1293"/>
      <c r="BN19" s="1293"/>
      <c r="BO19" s="1293"/>
      <c r="BP19" s="1293"/>
      <c r="BQ19" s="1293"/>
      <c r="BR19" s="1293" t="str">
        <f>MID(SUVAHAVUJ!AD23,4,1)</f>
        <v xml:space="preserve"> </v>
      </c>
      <c r="BS19" s="1293"/>
      <c r="BT19" s="1293"/>
      <c r="BU19" s="1293"/>
      <c r="BV19" s="1293"/>
      <c r="BW19" s="1293" t="str">
        <f>MID(SUVAHAVUJ!AD23,5,1)</f>
        <v xml:space="preserve"> </v>
      </c>
      <c r="BX19" s="1293"/>
      <c r="BY19" s="1293"/>
      <c r="BZ19" s="1293"/>
      <c r="CA19" s="1293"/>
      <c r="CB19" s="1293"/>
      <c r="CC19" s="1293" t="str">
        <f>MID(SUVAHAVUJ!AD23,6,1)</f>
        <v xml:space="preserve"> </v>
      </c>
      <c r="CD19" s="1293"/>
      <c r="CE19" s="1293"/>
      <c r="CF19" s="1293"/>
      <c r="CG19" s="1293"/>
      <c r="CH19" s="1293" t="str">
        <f>MID(SUVAHAVUJ!AD23,7,1)</f>
        <v xml:space="preserve"> </v>
      </c>
      <c r="CI19" s="1293"/>
      <c r="CJ19" s="1293"/>
      <c r="CK19" s="1293"/>
      <c r="CL19" s="1293"/>
      <c r="CM19" s="1293"/>
      <c r="CN19" s="1293" t="str">
        <f>MID(SUVAHAVUJ!AD23,8,1)</f>
        <v xml:space="preserve"> </v>
      </c>
      <c r="CO19" s="1293"/>
      <c r="CP19" s="1293"/>
      <c r="CQ19" s="1293"/>
      <c r="CR19" s="1293"/>
      <c r="CS19" s="1293" t="str">
        <f>MID(SUVAHAVUJ!AD23,9,1)</f>
        <v xml:space="preserve"> </v>
      </c>
      <c r="CT19" s="1293"/>
      <c r="CU19" s="1293"/>
      <c r="CV19" s="1293"/>
      <c r="CW19" s="1293"/>
      <c r="CX19" s="1293"/>
      <c r="CY19" s="1293" t="str">
        <f>MID(SUVAHAVUJ!AD23,10,1)</f>
        <v xml:space="preserve"> </v>
      </c>
      <c r="CZ19" s="1293"/>
      <c r="DA19" s="1293"/>
      <c r="DB19" s="1293"/>
      <c r="DC19" s="1293"/>
      <c r="DD19" s="1293" t="str">
        <f>MID(SUVAHAVUJ!AD23,11,1)</f>
        <v>0</v>
      </c>
      <c r="DE19" s="1293"/>
      <c r="DF19" s="1293"/>
      <c r="DG19" s="1293"/>
      <c r="DH19" s="1293"/>
      <c r="DI19" s="1341"/>
      <c r="DJ19" s="396"/>
      <c r="DK19" s="397"/>
      <c r="DL19" s="1335" t="str">
        <f>MID(SUVAHAVUJ!AF23,1,1)</f>
        <v xml:space="preserve"> </v>
      </c>
      <c r="DM19" s="1335"/>
      <c r="DN19" s="1335"/>
      <c r="DO19" s="1335"/>
      <c r="DP19" s="1335"/>
      <c r="DQ19" s="1335"/>
      <c r="DR19" s="1335" t="str">
        <f>MID(SUVAHAVUJ!AF23,2,1)</f>
        <v xml:space="preserve"> </v>
      </c>
      <c r="DS19" s="1335"/>
      <c r="DT19" s="1335"/>
      <c r="DU19" s="1335"/>
      <c r="DV19" s="1335"/>
      <c r="DW19" s="1335" t="str">
        <f>MID(SUVAHAVUJ!AF23,3,1)</f>
        <v xml:space="preserve"> </v>
      </c>
      <c r="DX19" s="1335"/>
      <c r="DY19" s="1335"/>
      <c r="DZ19" s="1335"/>
      <c r="EA19" s="1335"/>
      <c r="EB19" s="1335"/>
      <c r="EC19" s="1335" t="str">
        <f>MID(SUVAHAVUJ!AF23,4,1)</f>
        <v xml:space="preserve"> </v>
      </c>
      <c r="ED19" s="1335"/>
      <c r="EE19" s="1335"/>
      <c r="EF19" s="1335"/>
      <c r="EG19" s="1335"/>
      <c r="EH19" s="1335" t="str">
        <f>MID(SUVAHAVUJ!AF23,5,1)</f>
        <v xml:space="preserve"> </v>
      </c>
      <c r="EI19" s="1335"/>
      <c r="EJ19" s="1335"/>
      <c r="EK19" s="1335"/>
      <c r="EL19" s="1335"/>
      <c r="EM19" s="1335"/>
      <c r="EN19" s="1335" t="str">
        <f>MID(SUVAHAVUJ!AF23,6,1)</f>
        <v xml:space="preserve"> </v>
      </c>
      <c r="EO19" s="1335"/>
      <c r="EP19" s="1335"/>
      <c r="EQ19" s="1335"/>
      <c r="ER19" s="1335"/>
      <c r="ES19" s="1335" t="str">
        <f>MID(SUVAHAVUJ!AF23,7,1)</f>
        <v xml:space="preserve"> </v>
      </c>
      <c r="ET19" s="1335"/>
      <c r="EU19" s="1335"/>
      <c r="EV19" s="1335"/>
      <c r="EW19" s="1335"/>
      <c r="EX19" s="1335"/>
      <c r="EY19" s="1335" t="str">
        <f>MID(SUVAHAVUJ!AF23,8,1)</f>
        <v xml:space="preserve"> </v>
      </c>
      <c r="EZ19" s="1335"/>
      <c r="FA19" s="1335"/>
      <c r="FB19" s="1335"/>
      <c r="FC19" s="1335"/>
      <c r="FD19" s="1335" t="str">
        <f>MID(SUVAHAVUJ!AF23,9,1)</f>
        <v xml:space="preserve"> </v>
      </c>
      <c r="FE19" s="1335"/>
      <c r="FF19" s="1335"/>
      <c r="FG19" s="1335"/>
      <c r="FH19" s="1335"/>
      <c r="FI19" s="1335"/>
      <c r="FJ19" s="1335" t="str">
        <f>MID(SUVAHAVUJ!AF23,10,1)</f>
        <v xml:space="preserve"> </v>
      </c>
      <c r="FK19" s="1335"/>
      <c r="FL19" s="1335"/>
      <c r="FM19" s="1335"/>
      <c r="FN19" s="1335"/>
      <c r="FO19" s="1293" t="str">
        <f>MID(SUVAHAVUJ!AF23,11,1)</f>
        <v>0</v>
      </c>
      <c r="FP19" s="1293"/>
      <c r="FQ19" s="1293"/>
      <c r="FR19" s="1293"/>
      <c r="FS19" s="1341"/>
      <c r="FT19" s="1342"/>
      <c r="FU19" s="1342"/>
      <c r="FV19" s="1342"/>
      <c r="FW19" s="1342"/>
      <c r="FX19" s="1342"/>
      <c r="FY19" s="1342"/>
      <c r="FZ19" s="1342"/>
      <c r="GA19" s="1342"/>
      <c r="GB19" s="1342"/>
      <c r="GC19" s="1342"/>
      <c r="GD19" s="1342"/>
      <c r="GE19" s="1342"/>
      <c r="GF19" s="1342"/>
      <c r="GG19" s="1342"/>
      <c r="GH19" s="1342"/>
      <c r="GI19" s="1342"/>
      <c r="GJ19" s="1342"/>
      <c r="GK19" s="1342"/>
      <c r="GL19" s="1342"/>
      <c r="GM19" s="1342"/>
      <c r="GN19" s="1342"/>
      <c r="GO19" s="1342"/>
      <c r="GP19" s="1342"/>
      <c r="GQ19" s="1342"/>
      <c r="GR19" s="1342"/>
      <c r="GS19" s="1342"/>
      <c r="GT19" s="1342"/>
      <c r="GU19" s="1342"/>
      <c r="GV19" s="1342"/>
      <c r="GW19" s="1342"/>
    </row>
    <row r="20" spans="2:205" ht="24" customHeight="1" x14ac:dyDescent="0.3">
      <c r="B20" s="1344"/>
      <c r="C20" s="1344"/>
      <c r="D20" s="1344"/>
      <c r="E20" s="1344"/>
      <c r="F20" s="1344"/>
      <c r="G20" s="1344"/>
      <c r="H20" s="1344"/>
      <c r="I20" s="1344"/>
      <c r="J20" s="1344"/>
      <c r="K20" s="1344"/>
      <c r="L20" s="1339"/>
      <c r="M20" s="1339"/>
      <c r="N20" s="1339"/>
      <c r="O20" s="1339"/>
      <c r="P20" s="1339"/>
      <c r="Q20" s="1339"/>
      <c r="R20" s="1339"/>
      <c r="S20" s="1339"/>
      <c r="T20" s="1339"/>
      <c r="U20" s="1339"/>
      <c r="V20" s="1339"/>
      <c r="W20" s="1339"/>
      <c r="X20" s="1339"/>
      <c r="Y20" s="1339"/>
      <c r="Z20" s="1339"/>
      <c r="AA20" s="1339"/>
      <c r="AB20" s="1339"/>
      <c r="AC20" s="1339"/>
      <c r="AD20" s="1339"/>
      <c r="AE20" s="1339"/>
      <c r="AF20" s="1339"/>
      <c r="AG20" s="1339"/>
      <c r="AH20" s="1339"/>
      <c r="AI20" s="1339"/>
      <c r="AJ20" s="1339"/>
      <c r="AK20" s="1339"/>
      <c r="AL20" s="1339"/>
      <c r="AM20" s="1339"/>
      <c r="AN20" s="1339"/>
      <c r="AO20" s="1339"/>
      <c r="AP20" s="1339"/>
      <c r="AQ20" s="1340"/>
      <c r="AR20" s="1340"/>
      <c r="AS20" s="1340"/>
      <c r="AT20" s="1340"/>
      <c r="AU20" s="1340"/>
      <c r="AV20" s="1340"/>
      <c r="AW20" s="1340"/>
      <c r="AX20" s="1340"/>
      <c r="AY20" s="396"/>
      <c r="AZ20" s="397"/>
      <c r="BA20" s="1335" t="str">
        <f>MID(SUVAHAVUJ!AE23,1,1)</f>
        <v xml:space="preserve"> </v>
      </c>
      <c r="BB20" s="1335"/>
      <c r="BC20" s="1335"/>
      <c r="BD20" s="1335"/>
      <c r="BE20" s="1335"/>
      <c r="BF20" s="1335"/>
      <c r="BG20" s="1335" t="str">
        <f>MID(SUVAHAVUJ!AE23,2,1)</f>
        <v xml:space="preserve"> </v>
      </c>
      <c r="BH20" s="1335"/>
      <c r="BI20" s="1335"/>
      <c r="BJ20" s="1335"/>
      <c r="BK20" s="1335"/>
      <c r="BL20" s="1335" t="str">
        <f>MID(SUVAHAVUJ!AE23,3,1)</f>
        <v xml:space="preserve"> </v>
      </c>
      <c r="BM20" s="1335"/>
      <c r="BN20" s="1335"/>
      <c r="BO20" s="1335"/>
      <c r="BP20" s="1335"/>
      <c r="BQ20" s="1335"/>
      <c r="BR20" s="1335" t="str">
        <f>MID(SUVAHAVUJ!AE23,4,1)</f>
        <v xml:space="preserve"> </v>
      </c>
      <c r="BS20" s="1335"/>
      <c r="BT20" s="1335"/>
      <c r="BU20" s="1335"/>
      <c r="BV20" s="1335"/>
      <c r="BW20" s="1335" t="str">
        <f>MID(SUVAHAVUJ!AE23,5,1)</f>
        <v xml:space="preserve"> </v>
      </c>
      <c r="BX20" s="1335"/>
      <c r="BY20" s="1335"/>
      <c r="BZ20" s="1335"/>
      <c r="CA20" s="1335"/>
      <c r="CB20" s="1335"/>
      <c r="CC20" s="1335" t="str">
        <f>MID(SUVAHAVUJ!AE23,6,1)</f>
        <v xml:space="preserve"> </v>
      </c>
      <c r="CD20" s="1335"/>
      <c r="CE20" s="1335"/>
      <c r="CF20" s="1335"/>
      <c r="CG20" s="1335"/>
      <c r="CH20" s="1335" t="str">
        <f>MID(SUVAHAVUJ!AE23,7,1)</f>
        <v xml:space="preserve"> </v>
      </c>
      <c r="CI20" s="1335"/>
      <c r="CJ20" s="1335"/>
      <c r="CK20" s="1335"/>
      <c r="CL20" s="1335"/>
      <c r="CM20" s="1335"/>
      <c r="CN20" s="1335" t="str">
        <f>MID(SUVAHAVUJ!AE23,8,1)</f>
        <v xml:space="preserve"> </v>
      </c>
      <c r="CO20" s="1335"/>
      <c r="CP20" s="1335"/>
      <c r="CQ20" s="1335"/>
      <c r="CR20" s="1335"/>
      <c r="CS20" s="1335" t="str">
        <f>MID(SUVAHAVUJ!AE23,9,1)</f>
        <v xml:space="preserve"> </v>
      </c>
      <c r="CT20" s="1335"/>
      <c r="CU20" s="1335"/>
      <c r="CV20" s="1335"/>
      <c r="CW20" s="1335"/>
      <c r="CX20" s="1335"/>
      <c r="CY20" s="1335" t="str">
        <f>MID(SUVAHAVUJ!AE23,10,1)</f>
        <v xml:space="preserve"> </v>
      </c>
      <c r="CZ20" s="1335"/>
      <c r="DA20" s="1335"/>
      <c r="DB20" s="1335"/>
      <c r="DC20" s="1335"/>
      <c r="DD20" s="1335" t="str">
        <f>MID(SUVAHAVUJ!AE23,11,1)</f>
        <v>0</v>
      </c>
      <c r="DE20" s="1335"/>
      <c r="DF20" s="1335"/>
      <c r="DG20" s="1335"/>
      <c r="DH20" s="1335"/>
      <c r="DI20" s="1343"/>
      <c r="DJ20" s="1345"/>
      <c r="DK20" s="1345"/>
      <c r="DL20" s="1345"/>
      <c r="DM20" s="1345"/>
      <c r="DN20" s="1345"/>
      <c r="DO20" s="1345"/>
      <c r="DP20" s="1345"/>
      <c r="DQ20" s="1345"/>
      <c r="DR20" s="1345"/>
      <c r="DS20" s="1345"/>
      <c r="DT20" s="1345"/>
      <c r="DU20" s="1345"/>
      <c r="DV20" s="1345"/>
      <c r="DW20" s="1345"/>
      <c r="DX20" s="1345"/>
      <c r="DY20" s="1345"/>
      <c r="DZ20" s="1345"/>
      <c r="EA20" s="1345"/>
      <c r="EB20" s="1345"/>
      <c r="EC20" s="1345"/>
      <c r="ED20" s="1345"/>
      <c r="EE20" s="1345"/>
      <c r="EF20" s="1345"/>
      <c r="EG20" s="1345"/>
      <c r="EH20" s="1345"/>
      <c r="EI20" s="1345"/>
      <c r="EJ20" s="1345"/>
      <c r="EK20" s="1345"/>
      <c r="EL20" s="1345"/>
      <c r="EM20" s="1345"/>
      <c r="EN20" s="396"/>
      <c r="EO20" s="397"/>
      <c r="EP20" s="1335" t="str">
        <f>MID(SUVAHAVUJ!AG23,1,1)</f>
        <v xml:space="preserve"> </v>
      </c>
      <c r="EQ20" s="1335"/>
      <c r="ER20" s="1335"/>
      <c r="ES20" s="1335"/>
      <c r="ET20" s="1335"/>
      <c r="EU20" s="1335"/>
      <c r="EV20" s="1335" t="str">
        <f>MID(SUVAHAVUJ!AG23,2,1)</f>
        <v xml:space="preserve"> </v>
      </c>
      <c r="EW20" s="1335"/>
      <c r="EX20" s="1335"/>
      <c r="EY20" s="1335"/>
      <c r="EZ20" s="1335"/>
      <c r="FA20" s="1335" t="str">
        <f>MID(SUVAHAVUJ!AG23,3,1)</f>
        <v xml:space="preserve"> </v>
      </c>
      <c r="FB20" s="1335"/>
      <c r="FC20" s="1335"/>
      <c r="FD20" s="1335"/>
      <c r="FE20" s="1335"/>
      <c r="FF20" s="1335"/>
      <c r="FG20" s="1335" t="str">
        <f>MID(SUVAHAVUJ!AG23,4,1)</f>
        <v xml:space="preserve"> </v>
      </c>
      <c r="FH20" s="1335"/>
      <c r="FI20" s="1335"/>
      <c r="FJ20" s="1335"/>
      <c r="FK20" s="1335"/>
      <c r="FL20" s="1335" t="str">
        <f>MID(SUVAHAVUJ!AG23,5,1)</f>
        <v xml:space="preserve"> </v>
      </c>
      <c r="FM20" s="1335"/>
      <c r="FN20" s="1335"/>
      <c r="FO20" s="1335"/>
      <c r="FP20" s="1335"/>
      <c r="FQ20" s="1335"/>
      <c r="FR20" s="1335" t="str">
        <f>MID(SUVAHAVUJ!AG23,6,1)</f>
        <v xml:space="preserve"> </v>
      </c>
      <c r="FS20" s="1335"/>
      <c r="FT20" s="1335"/>
      <c r="FU20" s="1335"/>
      <c r="FV20" s="1335"/>
      <c r="FW20" s="1335" t="str">
        <f>MID(SUVAHAVUJ!AG23,7,1)</f>
        <v xml:space="preserve"> </v>
      </c>
      <c r="FX20" s="1335"/>
      <c r="FY20" s="1335"/>
      <c r="FZ20" s="1335"/>
      <c r="GA20" s="1335"/>
      <c r="GB20" s="1335"/>
      <c r="GC20" s="1335" t="str">
        <f>MID(SUVAHAVUJ!AG23,8,1)</f>
        <v xml:space="preserve"> </v>
      </c>
      <c r="GD20" s="1335"/>
      <c r="GE20" s="1335"/>
      <c r="GF20" s="1335"/>
      <c r="GG20" s="1335"/>
      <c r="GH20" s="1335" t="str">
        <f>MID(SUVAHAVUJ!AG23,9,1)</f>
        <v xml:space="preserve"> </v>
      </c>
      <c r="GI20" s="1335"/>
      <c r="GJ20" s="1335"/>
      <c r="GK20" s="1335"/>
      <c r="GL20" s="1335"/>
      <c r="GM20" s="1335"/>
      <c r="GN20" s="1335" t="str">
        <f>MID(SUVAHAVUJ!AG23,10,1)</f>
        <v xml:space="preserve"> </v>
      </c>
      <c r="GO20" s="1335"/>
      <c r="GP20" s="1335"/>
      <c r="GQ20" s="1335"/>
      <c r="GR20" s="1335"/>
      <c r="GS20" s="1293" t="str">
        <f>MID(SUVAHAVUJ!AG23,11,1)</f>
        <v>0</v>
      </c>
      <c r="GT20" s="1293"/>
      <c r="GU20" s="1293"/>
      <c r="GV20" s="1293"/>
      <c r="GW20" s="1341"/>
    </row>
    <row r="21" spans="2:205" ht="23.25" customHeight="1" x14ac:dyDescent="0.3">
      <c r="B21" s="1344" t="s">
        <v>2063</v>
      </c>
      <c r="C21" s="1344"/>
      <c r="D21" s="1344"/>
      <c r="E21" s="1344"/>
      <c r="F21" s="1344"/>
      <c r="G21" s="1344"/>
      <c r="H21" s="1344"/>
      <c r="I21" s="1344"/>
      <c r="J21" s="1344"/>
      <c r="K21" s="1344"/>
      <c r="L21" s="1338" t="str">
        <f>SUVAHAVUJ!$D$24</f>
        <v>Podielové cenné papiere a podiely v prepojených účtovných jednotkách (061A, 062A, 063A) - /096A/</v>
      </c>
      <c r="M21" s="1339"/>
      <c r="N21" s="1339"/>
      <c r="O21" s="1339"/>
      <c r="P21" s="1339"/>
      <c r="Q21" s="1339"/>
      <c r="R21" s="1339"/>
      <c r="S21" s="1339"/>
      <c r="T21" s="1339"/>
      <c r="U21" s="1339"/>
      <c r="V21" s="1339"/>
      <c r="W21" s="1339"/>
      <c r="X21" s="1339"/>
      <c r="Y21" s="1339"/>
      <c r="Z21" s="1339"/>
      <c r="AA21" s="1339"/>
      <c r="AB21" s="1339"/>
      <c r="AC21" s="1339"/>
      <c r="AD21" s="1339"/>
      <c r="AE21" s="1339"/>
      <c r="AF21" s="1339"/>
      <c r="AG21" s="1339"/>
      <c r="AH21" s="1339"/>
      <c r="AI21" s="1339"/>
      <c r="AJ21" s="1339"/>
      <c r="AK21" s="1339"/>
      <c r="AL21" s="1339"/>
      <c r="AM21" s="1339"/>
      <c r="AN21" s="1339"/>
      <c r="AO21" s="1339"/>
      <c r="AP21" s="1339"/>
      <c r="AQ21" s="1340" t="s">
        <v>1198</v>
      </c>
      <c r="AR21" s="1340"/>
      <c r="AS21" s="1340"/>
      <c r="AT21" s="1340"/>
      <c r="AU21" s="1340"/>
      <c r="AV21" s="1340"/>
      <c r="AW21" s="1340"/>
      <c r="AX21" s="1340"/>
      <c r="AY21" s="396"/>
      <c r="AZ21" s="397"/>
      <c r="BA21" s="1293" t="str">
        <f>MID(SUVAHAVUJ!AD24,1,1)</f>
        <v xml:space="preserve"> </v>
      </c>
      <c r="BB21" s="1293"/>
      <c r="BC21" s="1293"/>
      <c r="BD21" s="1293"/>
      <c r="BE21" s="1293"/>
      <c r="BF21" s="1293"/>
      <c r="BG21" s="1293" t="str">
        <f>MID(SUVAHAVUJ!AD24,2,1)</f>
        <v xml:space="preserve"> </v>
      </c>
      <c r="BH21" s="1293"/>
      <c r="BI21" s="1293"/>
      <c r="BJ21" s="1293"/>
      <c r="BK21" s="1293"/>
      <c r="BL21" s="1293" t="str">
        <f>MID(SUVAHAVUJ!AD24,3,1)</f>
        <v xml:space="preserve"> </v>
      </c>
      <c r="BM21" s="1293"/>
      <c r="BN21" s="1293"/>
      <c r="BO21" s="1293"/>
      <c r="BP21" s="1293"/>
      <c r="BQ21" s="1293"/>
      <c r="BR21" s="1293" t="str">
        <f>MID(SUVAHAVUJ!AD24,4,1)</f>
        <v xml:space="preserve"> </v>
      </c>
      <c r="BS21" s="1293"/>
      <c r="BT21" s="1293"/>
      <c r="BU21" s="1293"/>
      <c r="BV21" s="1293"/>
      <c r="BW21" s="1293" t="str">
        <f>MID(SUVAHAVUJ!AD24,5,1)</f>
        <v xml:space="preserve"> </v>
      </c>
      <c r="BX21" s="1293"/>
      <c r="BY21" s="1293"/>
      <c r="BZ21" s="1293"/>
      <c r="CA21" s="1293"/>
      <c r="CB21" s="1293"/>
      <c r="CC21" s="1293" t="str">
        <f>MID(SUVAHAVUJ!AD24,6,1)</f>
        <v xml:space="preserve"> </v>
      </c>
      <c r="CD21" s="1293"/>
      <c r="CE21" s="1293"/>
      <c r="CF21" s="1293"/>
      <c r="CG21" s="1293"/>
      <c r="CH21" s="1293" t="str">
        <f>MID(SUVAHAVUJ!AD24,7,1)</f>
        <v xml:space="preserve"> </v>
      </c>
      <c r="CI21" s="1293"/>
      <c r="CJ21" s="1293"/>
      <c r="CK21" s="1293"/>
      <c r="CL21" s="1293"/>
      <c r="CM21" s="1293"/>
      <c r="CN21" s="1293" t="str">
        <f>MID(SUVAHAVUJ!AD24,8,1)</f>
        <v xml:space="preserve"> </v>
      </c>
      <c r="CO21" s="1293"/>
      <c r="CP21" s="1293"/>
      <c r="CQ21" s="1293"/>
      <c r="CR21" s="1293"/>
      <c r="CS21" s="1293" t="str">
        <f>MID(SUVAHAVUJ!AD24,9,1)</f>
        <v xml:space="preserve"> </v>
      </c>
      <c r="CT21" s="1293"/>
      <c r="CU21" s="1293"/>
      <c r="CV21" s="1293"/>
      <c r="CW21" s="1293"/>
      <c r="CX21" s="1293"/>
      <c r="CY21" s="1293" t="str">
        <f>MID(SUVAHAVUJ!AD24,10,1)</f>
        <v xml:space="preserve"> </v>
      </c>
      <c r="CZ21" s="1293"/>
      <c r="DA21" s="1293"/>
      <c r="DB21" s="1293"/>
      <c r="DC21" s="1293"/>
      <c r="DD21" s="1293" t="str">
        <f>MID(SUVAHAVUJ!AD24,11,1)</f>
        <v>0</v>
      </c>
      <c r="DE21" s="1293"/>
      <c r="DF21" s="1293"/>
      <c r="DG21" s="1293"/>
      <c r="DH21" s="1293"/>
      <c r="DI21" s="1341"/>
      <c r="DJ21" s="396"/>
      <c r="DK21" s="397"/>
      <c r="DL21" s="1335" t="str">
        <f>MID(SUVAHAVUJ!AF24,1,1)</f>
        <v xml:space="preserve"> </v>
      </c>
      <c r="DM21" s="1335"/>
      <c r="DN21" s="1335"/>
      <c r="DO21" s="1335"/>
      <c r="DP21" s="1335"/>
      <c r="DQ21" s="1335"/>
      <c r="DR21" s="1335" t="str">
        <f>MID(SUVAHAVUJ!AF24,2,1)</f>
        <v xml:space="preserve"> </v>
      </c>
      <c r="DS21" s="1335"/>
      <c r="DT21" s="1335"/>
      <c r="DU21" s="1335"/>
      <c r="DV21" s="1335"/>
      <c r="DW21" s="1335" t="str">
        <f>MID(SUVAHAVUJ!AF24,3,1)</f>
        <v xml:space="preserve"> </v>
      </c>
      <c r="DX21" s="1335"/>
      <c r="DY21" s="1335"/>
      <c r="DZ21" s="1335"/>
      <c r="EA21" s="1335"/>
      <c r="EB21" s="1335"/>
      <c r="EC21" s="1335" t="str">
        <f>MID(SUVAHAVUJ!AF24,4,1)</f>
        <v xml:space="preserve"> </v>
      </c>
      <c r="ED21" s="1335"/>
      <c r="EE21" s="1335"/>
      <c r="EF21" s="1335"/>
      <c r="EG21" s="1335"/>
      <c r="EH21" s="1335" t="str">
        <f>MID(SUVAHAVUJ!AF24,5,1)</f>
        <v xml:space="preserve"> </v>
      </c>
      <c r="EI21" s="1335"/>
      <c r="EJ21" s="1335"/>
      <c r="EK21" s="1335"/>
      <c r="EL21" s="1335"/>
      <c r="EM21" s="1335"/>
      <c r="EN21" s="1335" t="str">
        <f>MID(SUVAHAVUJ!AF24,6,1)</f>
        <v xml:space="preserve"> </v>
      </c>
      <c r="EO21" s="1335"/>
      <c r="EP21" s="1335"/>
      <c r="EQ21" s="1335"/>
      <c r="ER21" s="1335"/>
      <c r="ES21" s="1335" t="str">
        <f>MID(SUVAHAVUJ!AF24,7,1)</f>
        <v xml:space="preserve"> </v>
      </c>
      <c r="ET21" s="1335"/>
      <c r="EU21" s="1335"/>
      <c r="EV21" s="1335"/>
      <c r="EW21" s="1335"/>
      <c r="EX21" s="1335"/>
      <c r="EY21" s="1335" t="str">
        <f>MID(SUVAHAVUJ!AF24,8,1)</f>
        <v xml:space="preserve"> </v>
      </c>
      <c r="EZ21" s="1335"/>
      <c r="FA21" s="1335"/>
      <c r="FB21" s="1335"/>
      <c r="FC21" s="1335"/>
      <c r="FD21" s="1335" t="str">
        <f>MID(SUVAHAVUJ!AF24,9,1)</f>
        <v xml:space="preserve"> </v>
      </c>
      <c r="FE21" s="1335"/>
      <c r="FF21" s="1335"/>
      <c r="FG21" s="1335"/>
      <c r="FH21" s="1335"/>
      <c r="FI21" s="1335"/>
      <c r="FJ21" s="1335" t="str">
        <f>MID(SUVAHAVUJ!AF24,10,1)</f>
        <v xml:space="preserve"> </v>
      </c>
      <c r="FK21" s="1335"/>
      <c r="FL21" s="1335"/>
      <c r="FM21" s="1335"/>
      <c r="FN21" s="1335"/>
      <c r="FO21" s="1293" t="str">
        <f>MID(SUVAHAVUJ!AF24,11,1)</f>
        <v>0</v>
      </c>
      <c r="FP21" s="1293"/>
      <c r="FQ21" s="1293"/>
      <c r="FR21" s="1293"/>
      <c r="FS21" s="1341"/>
      <c r="FT21" s="1342"/>
      <c r="FU21" s="1342"/>
      <c r="FV21" s="1342"/>
      <c r="FW21" s="1342"/>
      <c r="FX21" s="1342"/>
      <c r="FY21" s="1342"/>
      <c r="FZ21" s="1342"/>
      <c r="GA21" s="1342"/>
      <c r="GB21" s="1342"/>
      <c r="GC21" s="1342"/>
      <c r="GD21" s="1342"/>
      <c r="GE21" s="1342"/>
      <c r="GF21" s="1342"/>
      <c r="GG21" s="1342"/>
      <c r="GH21" s="1342"/>
      <c r="GI21" s="1342"/>
      <c r="GJ21" s="1342"/>
      <c r="GK21" s="1342"/>
      <c r="GL21" s="1342"/>
      <c r="GM21" s="1342"/>
      <c r="GN21" s="1342"/>
      <c r="GO21" s="1342"/>
      <c r="GP21" s="1342"/>
      <c r="GQ21" s="1342"/>
      <c r="GR21" s="1342"/>
      <c r="GS21" s="1342"/>
      <c r="GT21" s="1342"/>
      <c r="GU21" s="1342"/>
      <c r="GV21" s="1342"/>
      <c r="GW21" s="1342"/>
    </row>
    <row r="22" spans="2:205" ht="23.25" customHeight="1" x14ac:dyDescent="0.3">
      <c r="B22" s="1344"/>
      <c r="C22" s="1344"/>
      <c r="D22" s="1344"/>
      <c r="E22" s="1344"/>
      <c r="F22" s="1344"/>
      <c r="G22" s="1344"/>
      <c r="H22" s="1344"/>
      <c r="I22" s="1344"/>
      <c r="J22" s="1344"/>
      <c r="K22" s="1344"/>
      <c r="L22" s="1339"/>
      <c r="M22" s="1339"/>
      <c r="N22" s="1339"/>
      <c r="O22" s="1339"/>
      <c r="P22" s="1339"/>
      <c r="Q22" s="1339"/>
      <c r="R22" s="1339"/>
      <c r="S22" s="1339"/>
      <c r="T22" s="1339"/>
      <c r="U22" s="1339"/>
      <c r="V22" s="1339"/>
      <c r="W22" s="1339"/>
      <c r="X22" s="1339"/>
      <c r="Y22" s="1339"/>
      <c r="Z22" s="1339"/>
      <c r="AA22" s="1339"/>
      <c r="AB22" s="1339"/>
      <c r="AC22" s="1339"/>
      <c r="AD22" s="1339"/>
      <c r="AE22" s="1339"/>
      <c r="AF22" s="1339"/>
      <c r="AG22" s="1339"/>
      <c r="AH22" s="1339"/>
      <c r="AI22" s="1339"/>
      <c r="AJ22" s="1339"/>
      <c r="AK22" s="1339"/>
      <c r="AL22" s="1339"/>
      <c r="AM22" s="1339"/>
      <c r="AN22" s="1339"/>
      <c r="AO22" s="1339"/>
      <c r="AP22" s="1339"/>
      <c r="AQ22" s="1340"/>
      <c r="AR22" s="1340"/>
      <c r="AS22" s="1340"/>
      <c r="AT22" s="1340"/>
      <c r="AU22" s="1340"/>
      <c r="AV22" s="1340"/>
      <c r="AW22" s="1340"/>
      <c r="AX22" s="1340"/>
      <c r="AY22" s="396"/>
      <c r="AZ22" s="397"/>
      <c r="BA22" s="1335" t="str">
        <f>MID(SUVAHAVUJ!AE24,1,1)</f>
        <v xml:space="preserve"> </v>
      </c>
      <c r="BB22" s="1335"/>
      <c r="BC22" s="1335"/>
      <c r="BD22" s="1335"/>
      <c r="BE22" s="1335"/>
      <c r="BF22" s="1335"/>
      <c r="BG22" s="1335" t="str">
        <f>MID(SUVAHAVUJ!AE24,2,1)</f>
        <v xml:space="preserve"> </v>
      </c>
      <c r="BH22" s="1335"/>
      <c r="BI22" s="1335"/>
      <c r="BJ22" s="1335"/>
      <c r="BK22" s="1335"/>
      <c r="BL22" s="1335" t="str">
        <f>MID(SUVAHAVUJ!AE24,3,1)</f>
        <v xml:space="preserve"> </v>
      </c>
      <c r="BM22" s="1335"/>
      <c r="BN22" s="1335"/>
      <c r="BO22" s="1335"/>
      <c r="BP22" s="1335"/>
      <c r="BQ22" s="1335"/>
      <c r="BR22" s="1335" t="str">
        <f>MID(SUVAHAVUJ!AE24,4,1)</f>
        <v xml:space="preserve"> </v>
      </c>
      <c r="BS22" s="1335"/>
      <c r="BT22" s="1335"/>
      <c r="BU22" s="1335"/>
      <c r="BV22" s="1335"/>
      <c r="BW22" s="1335" t="str">
        <f>MID(SUVAHAVUJ!AE24,5,1)</f>
        <v xml:space="preserve"> </v>
      </c>
      <c r="BX22" s="1335"/>
      <c r="BY22" s="1335"/>
      <c r="BZ22" s="1335"/>
      <c r="CA22" s="1335"/>
      <c r="CB22" s="1335"/>
      <c r="CC22" s="1335" t="str">
        <f>MID(SUVAHAVUJ!AE24,6,1)</f>
        <v xml:space="preserve"> </v>
      </c>
      <c r="CD22" s="1335"/>
      <c r="CE22" s="1335"/>
      <c r="CF22" s="1335"/>
      <c r="CG22" s="1335"/>
      <c r="CH22" s="1335" t="str">
        <f>MID(SUVAHAVUJ!AE24,7,1)</f>
        <v xml:space="preserve"> </v>
      </c>
      <c r="CI22" s="1335"/>
      <c r="CJ22" s="1335"/>
      <c r="CK22" s="1335"/>
      <c r="CL22" s="1335"/>
      <c r="CM22" s="1335"/>
      <c r="CN22" s="1335" t="str">
        <f>MID(SUVAHAVUJ!AE24,8,1)</f>
        <v xml:space="preserve"> </v>
      </c>
      <c r="CO22" s="1335"/>
      <c r="CP22" s="1335"/>
      <c r="CQ22" s="1335"/>
      <c r="CR22" s="1335"/>
      <c r="CS22" s="1335" t="str">
        <f>MID(SUVAHAVUJ!AE24,9,1)</f>
        <v xml:space="preserve"> </v>
      </c>
      <c r="CT22" s="1335"/>
      <c r="CU22" s="1335"/>
      <c r="CV22" s="1335"/>
      <c r="CW22" s="1335"/>
      <c r="CX22" s="1335"/>
      <c r="CY22" s="1335" t="str">
        <f>MID(SUVAHAVUJ!AE24,10,1)</f>
        <v xml:space="preserve"> </v>
      </c>
      <c r="CZ22" s="1335"/>
      <c r="DA22" s="1335"/>
      <c r="DB22" s="1335"/>
      <c r="DC22" s="1335"/>
      <c r="DD22" s="1335" t="str">
        <f>MID(SUVAHAVUJ!AE24,11,1)</f>
        <v>0</v>
      </c>
      <c r="DE22" s="1335"/>
      <c r="DF22" s="1335"/>
      <c r="DG22" s="1335"/>
      <c r="DH22" s="1335"/>
      <c r="DI22" s="1343"/>
      <c r="DJ22" s="1345"/>
      <c r="DK22" s="1345"/>
      <c r="DL22" s="1345"/>
      <c r="DM22" s="1345"/>
      <c r="DN22" s="1345"/>
      <c r="DO22" s="1345"/>
      <c r="DP22" s="1345"/>
      <c r="DQ22" s="1345"/>
      <c r="DR22" s="1345"/>
      <c r="DS22" s="1345"/>
      <c r="DT22" s="1345"/>
      <c r="DU22" s="1345"/>
      <c r="DV22" s="1345"/>
      <c r="DW22" s="1345"/>
      <c r="DX22" s="1345"/>
      <c r="DY22" s="1345"/>
      <c r="DZ22" s="1345"/>
      <c r="EA22" s="1345"/>
      <c r="EB22" s="1345"/>
      <c r="EC22" s="1345"/>
      <c r="ED22" s="1345"/>
      <c r="EE22" s="1345"/>
      <c r="EF22" s="1345"/>
      <c r="EG22" s="1345"/>
      <c r="EH22" s="1345"/>
      <c r="EI22" s="1345"/>
      <c r="EJ22" s="1345"/>
      <c r="EK22" s="1345"/>
      <c r="EL22" s="1345"/>
      <c r="EM22" s="1345"/>
      <c r="EN22" s="396"/>
      <c r="EO22" s="397"/>
      <c r="EP22" s="1335" t="str">
        <f>MID(SUVAHAVUJ!AG24,1,1)</f>
        <v xml:space="preserve"> </v>
      </c>
      <c r="EQ22" s="1335"/>
      <c r="ER22" s="1335"/>
      <c r="ES22" s="1335"/>
      <c r="ET22" s="1335"/>
      <c r="EU22" s="1335"/>
      <c r="EV22" s="1335" t="str">
        <f>MID(SUVAHAVUJ!AG24,2,1)</f>
        <v xml:space="preserve"> </v>
      </c>
      <c r="EW22" s="1335"/>
      <c r="EX22" s="1335"/>
      <c r="EY22" s="1335"/>
      <c r="EZ22" s="1335"/>
      <c r="FA22" s="1335" t="str">
        <f>MID(SUVAHAVUJ!AG24,3,1)</f>
        <v xml:space="preserve"> </v>
      </c>
      <c r="FB22" s="1335"/>
      <c r="FC22" s="1335"/>
      <c r="FD22" s="1335"/>
      <c r="FE22" s="1335"/>
      <c r="FF22" s="1335"/>
      <c r="FG22" s="1335" t="str">
        <f>MID(SUVAHAVUJ!AG24,4,1)</f>
        <v xml:space="preserve"> </v>
      </c>
      <c r="FH22" s="1335"/>
      <c r="FI22" s="1335"/>
      <c r="FJ22" s="1335"/>
      <c r="FK22" s="1335"/>
      <c r="FL22" s="1335" t="str">
        <f>MID(SUVAHAVUJ!AG24,5,1)</f>
        <v xml:space="preserve"> </v>
      </c>
      <c r="FM22" s="1335"/>
      <c r="FN22" s="1335"/>
      <c r="FO22" s="1335"/>
      <c r="FP22" s="1335"/>
      <c r="FQ22" s="1335"/>
      <c r="FR22" s="1335" t="str">
        <f>MID(SUVAHAVUJ!AG24,6,1)</f>
        <v xml:space="preserve"> </v>
      </c>
      <c r="FS22" s="1335"/>
      <c r="FT22" s="1335"/>
      <c r="FU22" s="1335"/>
      <c r="FV22" s="1335"/>
      <c r="FW22" s="1335" t="str">
        <f>MID(SUVAHAVUJ!AG24,7,1)</f>
        <v xml:space="preserve"> </v>
      </c>
      <c r="FX22" s="1335"/>
      <c r="FY22" s="1335"/>
      <c r="FZ22" s="1335"/>
      <c r="GA22" s="1335"/>
      <c r="GB22" s="1335"/>
      <c r="GC22" s="1335" t="str">
        <f>MID(SUVAHAVUJ!AG24,8,1)</f>
        <v xml:space="preserve"> </v>
      </c>
      <c r="GD22" s="1335"/>
      <c r="GE22" s="1335"/>
      <c r="GF22" s="1335"/>
      <c r="GG22" s="1335"/>
      <c r="GH22" s="1335" t="str">
        <f>MID(SUVAHAVUJ!AG24,9,1)</f>
        <v xml:space="preserve"> </v>
      </c>
      <c r="GI22" s="1335"/>
      <c r="GJ22" s="1335"/>
      <c r="GK22" s="1335"/>
      <c r="GL22" s="1335"/>
      <c r="GM22" s="1335"/>
      <c r="GN22" s="1335" t="str">
        <f>MID(SUVAHAVUJ!AG24,10,1)</f>
        <v xml:space="preserve"> </v>
      </c>
      <c r="GO22" s="1335"/>
      <c r="GP22" s="1335"/>
      <c r="GQ22" s="1335"/>
      <c r="GR22" s="1335"/>
      <c r="GS22" s="1293" t="str">
        <f>MID(SUVAHAVUJ!AG24,11,1)</f>
        <v>0</v>
      </c>
      <c r="GT22" s="1293"/>
      <c r="GU22" s="1293"/>
      <c r="GV22" s="1293"/>
      <c r="GW22" s="1341"/>
    </row>
    <row r="23" spans="2:205" ht="23.25" customHeight="1" x14ac:dyDescent="0.3">
      <c r="B23" s="1347" t="s">
        <v>2047</v>
      </c>
      <c r="C23" s="1347"/>
      <c r="D23" s="1347"/>
      <c r="E23" s="1347"/>
      <c r="F23" s="1347"/>
      <c r="G23" s="1347"/>
      <c r="H23" s="1347"/>
      <c r="I23" s="1347"/>
      <c r="J23" s="1347"/>
      <c r="K23" s="1347"/>
      <c r="L23" s="1338" t="str">
        <f>SUVAHAVUJ!$D$25</f>
        <v>Podielové cenné papiere a podiely s podielovou účasťou okrem v prepojených účtovných jednotkách 
(062A) - /096A/</v>
      </c>
      <c r="M23" s="1339"/>
      <c r="N23" s="1339"/>
      <c r="O23" s="1339"/>
      <c r="P23" s="1339"/>
      <c r="Q23" s="1339"/>
      <c r="R23" s="1339"/>
      <c r="S23" s="1339"/>
      <c r="T23" s="1339"/>
      <c r="U23" s="1339"/>
      <c r="V23" s="1339"/>
      <c r="W23" s="1339"/>
      <c r="X23" s="1339"/>
      <c r="Y23" s="1339"/>
      <c r="Z23" s="1339"/>
      <c r="AA23" s="1339"/>
      <c r="AB23" s="1339"/>
      <c r="AC23" s="1339"/>
      <c r="AD23" s="1339"/>
      <c r="AE23" s="1339"/>
      <c r="AF23" s="1339"/>
      <c r="AG23" s="1339"/>
      <c r="AH23" s="1339"/>
      <c r="AI23" s="1339"/>
      <c r="AJ23" s="1339"/>
      <c r="AK23" s="1339"/>
      <c r="AL23" s="1339"/>
      <c r="AM23" s="1339"/>
      <c r="AN23" s="1339"/>
      <c r="AO23" s="1339"/>
      <c r="AP23" s="1339"/>
      <c r="AQ23" s="1340" t="s">
        <v>1200</v>
      </c>
      <c r="AR23" s="1340"/>
      <c r="AS23" s="1340"/>
      <c r="AT23" s="1340"/>
      <c r="AU23" s="1340"/>
      <c r="AV23" s="1340"/>
      <c r="AW23" s="1340"/>
      <c r="AX23" s="1340"/>
      <c r="AY23" s="396"/>
      <c r="AZ23" s="397"/>
      <c r="BA23" s="1293" t="str">
        <f>MID(SUVAHAVUJ!AD25,1,1)</f>
        <v xml:space="preserve"> </v>
      </c>
      <c r="BB23" s="1293"/>
      <c r="BC23" s="1293"/>
      <c r="BD23" s="1293"/>
      <c r="BE23" s="1293"/>
      <c r="BF23" s="1293"/>
      <c r="BG23" s="1293" t="str">
        <f>MID(SUVAHAVUJ!AD25,2,1)</f>
        <v xml:space="preserve"> </v>
      </c>
      <c r="BH23" s="1293"/>
      <c r="BI23" s="1293"/>
      <c r="BJ23" s="1293"/>
      <c r="BK23" s="1293"/>
      <c r="BL23" s="1293" t="str">
        <f>MID(SUVAHAVUJ!AD25,3,1)</f>
        <v xml:space="preserve"> </v>
      </c>
      <c r="BM23" s="1293"/>
      <c r="BN23" s="1293"/>
      <c r="BO23" s="1293"/>
      <c r="BP23" s="1293"/>
      <c r="BQ23" s="1293"/>
      <c r="BR23" s="1293" t="str">
        <f>MID(SUVAHAVUJ!AD25,4,1)</f>
        <v xml:space="preserve"> </v>
      </c>
      <c r="BS23" s="1293"/>
      <c r="BT23" s="1293"/>
      <c r="BU23" s="1293"/>
      <c r="BV23" s="1293"/>
      <c r="BW23" s="1293" t="str">
        <f>MID(SUVAHAVUJ!AD25,5,1)</f>
        <v xml:space="preserve"> </v>
      </c>
      <c r="BX23" s="1293"/>
      <c r="BY23" s="1293"/>
      <c r="BZ23" s="1293"/>
      <c r="CA23" s="1293"/>
      <c r="CB23" s="1293"/>
      <c r="CC23" s="1293" t="str">
        <f>MID(SUVAHAVUJ!AD25,6,1)</f>
        <v xml:space="preserve"> </v>
      </c>
      <c r="CD23" s="1293"/>
      <c r="CE23" s="1293"/>
      <c r="CF23" s="1293"/>
      <c r="CG23" s="1293"/>
      <c r="CH23" s="1293" t="str">
        <f>MID(SUVAHAVUJ!AD25,7,1)</f>
        <v xml:space="preserve"> </v>
      </c>
      <c r="CI23" s="1293"/>
      <c r="CJ23" s="1293"/>
      <c r="CK23" s="1293"/>
      <c r="CL23" s="1293"/>
      <c r="CM23" s="1293"/>
      <c r="CN23" s="1293" t="str">
        <f>MID(SUVAHAVUJ!AD25,8,1)</f>
        <v xml:space="preserve"> </v>
      </c>
      <c r="CO23" s="1293"/>
      <c r="CP23" s="1293"/>
      <c r="CQ23" s="1293"/>
      <c r="CR23" s="1293"/>
      <c r="CS23" s="1293" t="str">
        <f>MID(SUVAHAVUJ!AD25,9,1)</f>
        <v xml:space="preserve"> </v>
      </c>
      <c r="CT23" s="1293"/>
      <c r="CU23" s="1293"/>
      <c r="CV23" s="1293"/>
      <c r="CW23" s="1293"/>
      <c r="CX23" s="1293"/>
      <c r="CY23" s="1293" t="str">
        <f>MID(SUVAHAVUJ!AD25,10,1)</f>
        <v xml:space="preserve"> </v>
      </c>
      <c r="CZ23" s="1293"/>
      <c r="DA23" s="1293"/>
      <c r="DB23" s="1293"/>
      <c r="DC23" s="1293"/>
      <c r="DD23" s="1293" t="str">
        <f>MID(SUVAHAVUJ!AD25,11,1)</f>
        <v>0</v>
      </c>
      <c r="DE23" s="1293"/>
      <c r="DF23" s="1293"/>
      <c r="DG23" s="1293"/>
      <c r="DH23" s="1293"/>
      <c r="DI23" s="1341"/>
      <c r="DJ23" s="396"/>
      <c r="DK23" s="397"/>
      <c r="DL23" s="1335" t="str">
        <f>MID(SUVAHAVUJ!AF25,1,1)</f>
        <v xml:space="preserve"> </v>
      </c>
      <c r="DM23" s="1335"/>
      <c r="DN23" s="1335"/>
      <c r="DO23" s="1335"/>
      <c r="DP23" s="1335"/>
      <c r="DQ23" s="1335"/>
      <c r="DR23" s="1335" t="str">
        <f>MID(SUVAHAVUJ!AF25,2,1)</f>
        <v xml:space="preserve"> </v>
      </c>
      <c r="DS23" s="1335"/>
      <c r="DT23" s="1335"/>
      <c r="DU23" s="1335"/>
      <c r="DV23" s="1335"/>
      <c r="DW23" s="1335" t="str">
        <f>MID(SUVAHAVUJ!AF25,3,1)</f>
        <v xml:space="preserve"> </v>
      </c>
      <c r="DX23" s="1335"/>
      <c r="DY23" s="1335"/>
      <c r="DZ23" s="1335"/>
      <c r="EA23" s="1335"/>
      <c r="EB23" s="1335"/>
      <c r="EC23" s="1335" t="str">
        <f>MID(SUVAHAVUJ!AF25,4,1)</f>
        <v xml:space="preserve"> </v>
      </c>
      <c r="ED23" s="1335"/>
      <c r="EE23" s="1335"/>
      <c r="EF23" s="1335"/>
      <c r="EG23" s="1335"/>
      <c r="EH23" s="1335" t="str">
        <f>MID(SUVAHAVUJ!AF25,5,1)</f>
        <v xml:space="preserve"> </v>
      </c>
      <c r="EI23" s="1335"/>
      <c r="EJ23" s="1335"/>
      <c r="EK23" s="1335"/>
      <c r="EL23" s="1335"/>
      <c r="EM23" s="1335"/>
      <c r="EN23" s="1335" t="str">
        <f>MID(SUVAHAVUJ!AF25,6,1)</f>
        <v xml:space="preserve"> </v>
      </c>
      <c r="EO23" s="1335"/>
      <c r="EP23" s="1335"/>
      <c r="EQ23" s="1335"/>
      <c r="ER23" s="1335"/>
      <c r="ES23" s="1335" t="str">
        <f>MID(SUVAHAVUJ!AF25,7,1)</f>
        <v xml:space="preserve"> </v>
      </c>
      <c r="ET23" s="1335"/>
      <c r="EU23" s="1335"/>
      <c r="EV23" s="1335"/>
      <c r="EW23" s="1335"/>
      <c r="EX23" s="1335"/>
      <c r="EY23" s="1335" t="str">
        <f>MID(SUVAHAVUJ!AF25,8,1)</f>
        <v xml:space="preserve"> </v>
      </c>
      <c r="EZ23" s="1335"/>
      <c r="FA23" s="1335"/>
      <c r="FB23" s="1335"/>
      <c r="FC23" s="1335"/>
      <c r="FD23" s="1335" t="str">
        <f>MID(SUVAHAVUJ!AF25,9,1)</f>
        <v xml:space="preserve"> </v>
      </c>
      <c r="FE23" s="1335"/>
      <c r="FF23" s="1335"/>
      <c r="FG23" s="1335"/>
      <c r="FH23" s="1335"/>
      <c r="FI23" s="1335"/>
      <c r="FJ23" s="1335" t="str">
        <f>MID(SUVAHAVUJ!AF25,10,1)</f>
        <v xml:space="preserve"> </v>
      </c>
      <c r="FK23" s="1335"/>
      <c r="FL23" s="1335"/>
      <c r="FM23" s="1335"/>
      <c r="FN23" s="1335"/>
      <c r="FO23" s="1293" t="str">
        <f>MID(SUVAHAVUJ!AF25,11,1)</f>
        <v>0</v>
      </c>
      <c r="FP23" s="1293"/>
      <c r="FQ23" s="1293"/>
      <c r="FR23" s="1293"/>
      <c r="FS23" s="1341"/>
      <c r="FT23" s="1342"/>
      <c r="FU23" s="1342"/>
      <c r="FV23" s="1342"/>
      <c r="FW23" s="1342"/>
      <c r="FX23" s="1342"/>
      <c r="FY23" s="1342"/>
      <c r="FZ23" s="1342"/>
      <c r="GA23" s="1342"/>
      <c r="GB23" s="1342"/>
      <c r="GC23" s="1342"/>
      <c r="GD23" s="1342"/>
      <c r="GE23" s="1342"/>
      <c r="GF23" s="1342"/>
      <c r="GG23" s="1342"/>
      <c r="GH23" s="1342"/>
      <c r="GI23" s="1342"/>
      <c r="GJ23" s="1342"/>
      <c r="GK23" s="1342"/>
      <c r="GL23" s="1342"/>
      <c r="GM23" s="1342"/>
      <c r="GN23" s="1342"/>
      <c r="GO23" s="1342"/>
      <c r="GP23" s="1342"/>
      <c r="GQ23" s="1342"/>
      <c r="GR23" s="1342"/>
      <c r="GS23" s="1342"/>
      <c r="GT23" s="1342"/>
      <c r="GU23" s="1342"/>
      <c r="GV23" s="1342"/>
      <c r="GW23" s="1342"/>
    </row>
    <row r="24" spans="2:205" ht="23.25" customHeight="1" x14ac:dyDescent="0.3">
      <c r="B24" s="1347"/>
      <c r="C24" s="1347"/>
      <c r="D24" s="1347"/>
      <c r="E24" s="1347"/>
      <c r="F24" s="1347"/>
      <c r="G24" s="1347"/>
      <c r="H24" s="1347"/>
      <c r="I24" s="1347"/>
      <c r="J24" s="1347"/>
      <c r="K24" s="1347"/>
      <c r="L24" s="1339"/>
      <c r="M24" s="1339"/>
      <c r="N24" s="1339"/>
      <c r="O24" s="1339"/>
      <c r="P24" s="1339"/>
      <c r="Q24" s="1339"/>
      <c r="R24" s="1339"/>
      <c r="S24" s="1339"/>
      <c r="T24" s="1339"/>
      <c r="U24" s="1339"/>
      <c r="V24" s="1339"/>
      <c r="W24" s="1339"/>
      <c r="X24" s="1339"/>
      <c r="Y24" s="1339"/>
      <c r="Z24" s="1339"/>
      <c r="AA24" s="1339"/>
      <c r="AB24" s="1339"/>
      <c r="AC24" s="1339"/>
      <c r="AD24" s="1339"/>
      <c r="AE24" s="1339"/>
      <c r="AF24" s="1339"/>
      <c r="AG24" s="1339"/>
      <c r="AH24" s="1339"/>
      <c r="AI24" s="1339"/>
      <c r="AJ24" s="1339"/>
      <c r="AK24" s="1339"/>
      <c r="AL24" s="1339"/>
      <c r="AM24" s="1339"/>
      <c r="AN24" s="1339"/>
      <c r="AO24" s="1339"/>
      <c r="AP24" s="1339"/>
      <c r="AQ24" s="1340"/>
      <c r="AR24" s="1340"/>
      <c r="AS24" s="1340"/>
      <c r="AT24" s="1340"/>
      <c r="AU24" s="1340"/>
      <c r="AV24" s="1340"/>
      <c r="AW24" s="1340"/>
      <c r="AX24" s="1340"/>
      <c r="AY24" s="396"/>
      <c r="AZ24" s="397"/>
      <c r="BA24" s="1335" t="str">
        <f>MID(SUVAHAVUJ!AE25,1,1)</f>
        <v xml:space="preserve"> </v>
      </c>
      <c r="BB24" s="1335"/>
      <c r="BC24" s="1335"/>
      <c r="BD24" s="1335"/>
      <c r="BE24" s="1335"/>
      <c r="BF24" s="1335"/>
      <c r="BG24" s="1335" t="str">
        <f>MID(SUVAHAVUJ!AE25,2,1)</f>
        <v xml:space="preserve"> </v>
      </c>
      <c r="BH24" s="1335"/>
      <c r="BI24" s="1335"/>
      <c r="BJ24" s="1335"/>
      <c r="BK24" s="1335"/>
      <c r="BL24" s="1335" t="str">
        <f>MID(SUVAHAVUJ!AE25,3,1)</f>
        <v xml:space="preserve"> </v>
      </c>
      <c r="BM24" s="1335"/>
      <c r="BN24" s="1335"/>
      <c r="BO24" s="1335"/>
      <c r="BP24" s="1335"/>
      <c r="BQ24" s="1335"/>
      <c r="BR24" s="1335" t="str">
        <f>MID(SUVAHAVUJ!AE25,4,1)</f>
        <v xml:space="preserve"> </v>
      </c>
      <c r="BS24" s="1335"/>
      <c r="BT24" s="1335"/>
      <c r="BU24" s="1335"/>
      <c r="BV24" s="1335"/>
      <c r="BW24" s="1335" t="str">
        <f>MID(SUVAHAVUJ!AE25,5,1)</f>
        <v xml:space="preserve"> </v>
      </c>
      <c r="BX24" s="1335"/>
      <c r="BY24" s="1335"/>
      <c r="BZ24" s="1335"/>
      <c r="CA24" s="1335"/>
      <c r="CB24" s="1335"/>
      <c r="CC24" s="1335" t="str">
        <f>MID(SUVAHAVUJ!AE25,6,1)</f>
        <v xml:space="preserve"> </v>
      </c>
      <c r="CD24" s="1335"/>
      <c r="CE24" s="1335"/>
      <c r="CF24" s="1335"/>
      <c r="CG24" s="1335"/>
      <c r="CH24" s="1335" t="str">
        <f>MID(SUVAHAVUJ!AE25,7,1)</f>
        <v xml:space="preserve"> </v>
      </c>
      <c r="CI24" s="1335"/>
      <c r="CJ24" s="1335"/>
      <c r="CK24" s="1335"/>
      <c r="CL24" s="1335"/>
      <c r="CM24" s="1335"/>
      <c r="CN24" s="1335" t="str">
        <f>MID(SUVAHAVUJ!AE25,8,1)</f>
        <v xml:space="preserve"> </v>
      </c>
      <c r="CO24" s="1335"/>
      <c r="CP24" s="1335"/>
      <c r="CQ24" s="1335"/>
      <c r="CR24" s="1335"/>
      <c r="CS24" s="1335" t="str">
        <f>MID(SUVAHAVUJ!AE25,9,1)</f>
        <v xml:space="preserve"> </v>
      </c>
      <c r="CT24" s="1335"/>
      <c r="CU24" s="1335"/>
      <c r="CV24" s="1335"/>
      <c r="CW24" s="1335"/>
      <c r="CX24" s="1335"/>
      <c r="CY24" s="1335" t="str">
        <f>MID(SUVAHAVUJ!AE25,10,1)</f>
        <v xml:space="preserve"> </v>
      </c>
      <c r="CZ24" s="1335"/>
      <c r="DA24" s="1335"/>
      <c r="DB24" s="1335"/>
      <c r="DC24" s="1335"/>
      <c r="DD24" s="1335" t="str">
        <f>MID(SUVAHAVUJ!AE25,11,1)</f>
        <v>0</v>
      </c>
      <c r="DE24" s="1335"/>
      <c r="DF24" s="1335"/>
      <c r="DG24" s="1335"/>
      <c r="DH24" s="1335"/>
      <c r="DI24" s="1343"/>
      <c r="DJ24" s="1345"/>
      <c r="DK24" s="1345"/>
      <c r="DL24" s="1345"/>
      <c r="DM24" s="1345"/>
      <c r="DN24" s="1345"/>
      <c r="DO24" s="1345"/>
      <c r="DP24" s="1345"/>
      <c r="DQ24" s="1345"/>
      <c r="DR24" s="1345"/>
      <c r="DS24" s="1345"/>
      <c r="DT24" s="1345"/>
      <c r="DU24" s="1345"/>
      <c r="DV24" s="1345"/>
      <c r="DW24" s="1345"/>
      <c r="DX24" s="1345"/>
      <c r="DY24" s="1345"/>
      <c r="DZ24" s="1345"/>
      <c r="EA24" s="1345"/>
      <c r="EB24" s="1345"/>
      <c r="EC24" s="1345"/>
      <c r="ED24" s="1345"/>
      <c r="EE24" s="1345"/>
      <c r="EF24" s="1345"/>
      <c r="EG24" s="1345"/>
      <c r="EH24" s="1345"/>
      <c r="EI24" s="1345"/>
      <c r="EJ24" s="1345"/>
      <c r="EK24" s="1345"/>
      <c r="EL24" s="1345"/>
      <c r="EM24" s="1345"/>
      <c r="EN24" s="396"/>
      <c r="EO24" s="397"/>
      <c r="EP24" s="1335" t="str">
        <f>MID(SUVAHAVUJ!AG25,1,1)</f>
        <v xml:space="preserve"> </v>
      </c>
      <c r="EQ24" s="1335"/>
      <c r="ER24" s="1335"/>
      <c r="ES24" s="1335"/>
      <c r="ET24" s="1335"/>
      <c r="EU24" s="1335"/>
      <c r="EV24" s="1335" t="str">
        <f>MID(SUVAHAVUJ!AG25,2,1)</f>
        <v xml:space="preserve"> </v>
      </c>
      <c r="EW24" s="1335"/>
      <c r="EX24" s="1335"/>
      <c r="EY24" s="1335"/>
      <c r="EZ24" s="1335"/>
      <c r="FA24" s="1335" t="str">
        <f>MID(SUVAHAVUJ!AG25,3,1)</f>
        <v xml:space="preserve"> </v>
      </c>
      <c r="FB24" s="1335"/>
      <c r="FC24" s="1335"/>
      <c r="FD24" s="1335"/>
      <c r="FE24" s="1335"/>
      <c r="FF24" s="1335"/>
      <c r="FG24" s="1335" t="str">
        <f>MID(SUVAHAVUJ!AG25,4,1)</f>
        <v xml:space="preserve"> </v>
      </c>
      <c r="FH24" s="1335"/>
      <c r="FI24" s="1335"/>
      <c r="FJ24" s="1335"/>
      <c r="FK24" s="1335"/>
      <c r="FL24" s="1335" t="str">
        <f>MID(SUVAHAVUJ!AG25,5,1)</f>
        <v xml:space="preserve"> </v>
      </c>
      <c r="FM24" s="1335"/>
      <c r="FN24" s="1335"/>
      <c r="FO24" s="1335"/>
      <c r="FP24" s="1335"/>
      <c r="FQ24" s="1335"/>
      <c r="FR24" s="1335" t="str">
        <f>MID(SUVAHAVUJ!AG25,6,1)</f>
        <v xml:space="preserve"> </v>
      </c>
      <c r="FS24" s="1335"/>
      <c r="FT24" s="1335"/>
      <c r="FU24" s="1335"/>
      <c r="FV24" s="1335"/>
      <c r="FW24" s="1335" t="str">
        <f>MID(SUVAHAVUJ!AG25,7,1)</f>
        <v xml:space="preserve"> </v>
      </c>
      <c r="FX24" s="1335"/>
      <c r="FY24" s="1335"/>
      <c r="FZ24" s="1335"/>
      <c r="GA24" s="1335"/>
      <c r="GB24" s="1335"/>
      <c r="GC24" s="1335" t="str">
        <f>MID(SUVAHAVUJ!AG25,8,1)</f>
        <v xml:space="preserve"> </v>
      </c>
      <c r="GD24" s="1335"/>
      <c r="GE24" s="1335"/>
      <c r="GF24" s="1335"/>
      <c r="GG24" s="1335"/>
      <c r="GH24" s="1335" t="str">
        <f>MID(SUVAHAVUJ!AG25,9,1)</f>
        <v xml:space="preserve"> </v>
      </c>
      <c r="GI24" s="1335"/>
      <c r="GJ24" s="1335"/>
      <c r="GK24" s="1335"/>
      <c r="GL24" s="1335"/>
      <c r="GM24" s="1335"/>
      <c r="GN24" s="1335" t="str">
        <f>MID(SUVAHAVUJ!AG25,10,1)</f>
        <v xml:space="preserve"> </v>
      </c>
      <c r="GO24" s="1335"/>
      <c r="GP24" s="1335"/>
      <c r="GQ24" s="1335"/>
      <c r="GR24" s="1335"/>
      <c r="GS24" s="1293" t="str">
        <f>MID(SUVAHAVUJ!AG25,11,1)</f>
        <v>0</v>
      </c>
      <c r="GT24" s="1293"/>
      <c r="GU24" s="1293"/>
      <c r="GV24" s="1293"/>
      <c r="GW24" s="1341"/>
    </row>
    <row r="25" spans="2:205" ht="23.25" customHeight="1" x14ac:dyDescent="0.3">
      <c r="B25" s="1347" t="s">
        <v>2048</v>
      </c>
      <c r="C25" s="1347"/>
      <c r="D25" s="1347"/>
      <c r="E25" s="1347"/>
      <c r="F25" s="1347"/>
      <c r="G25" s="1347"/>
      <c r="H25" s="1347"/>
      <c r="I25" s="1347"/>
      <c r="J25" s="1347"/>
      <c r="K25" s="1347"/>
      <c r="L25" s="1338" t="str">
        <f>SUVAHAVUJ!$D$26</f>
        <v>Ostatné realizovateľné cenné papiere a podiely
(063A) - /096A/</v>
      </c>
      <c r="M25" s="1339"/>
      <c r="N25" s="1339"/>
      <c r="O25" s="1339"/>
      <c r="P25" s="1339"/>
      <c r="Q25" s="1339"/>
      <c r="R25" s="1339"/>
      <c r="S25" s="1339"/>
      <c r="T25" s="1339"/>
      <c r="U25" s="1339"/>
      <c r="V25" s="1339"/>
      <c r="W25" s="1339"/>
      <c r="X25" s="1339"/>
      <c r="Y25" s="1339"/>
      <c r="Z25" s="1339"/>
      <c r="AA25" s="1339"/>
      <c r="AB25" s="1339"/>
      <c r="AC25" s="1339"/>
      <c r="AD25" s="1339"/>
      <c r="AE25" s="1339"/>
      <c r="AF25" s="1339"/>
      <c r="AG25" s="1339"/>
      <c r="AH25" s="1339"/>
      <c r="AI25" s="1339"/>
      <c r="AJ25" s="1339"/>
      <c r="AK25" s="1339"/>
      <c r="AL25" s="1339"/>
      <c r="AM25" s="1339"/>
      <c r="AN25" s="1339"/>
      <c r="AO25" s="1339"/>
      <c r="AP25" s="1339"/>
      <c r="AQ25" s="1340" t="s">
        <v>1203</v>
      </c>
      <c r="AR25" s="1340"/>
      <c r="AS25" s="1340"/>
      <c r="AT25" s="1340"/>
      <c r="AU25" s="1340"/>
      <c r="AV25" s="1340"/>
      <c r="AW25" s="1340"/>
      <c r="AX25" s="1340"/>
      <c r="AY25" s="396"/>
      <c r="AZ25" s="397"/>
      <c r="BA25" s="1293" t="str">
        <f>MID(SUVAHAVUJ!AD26,1,1)</f>
        <v xml:space="preserve"> </v>
      </c>
      <c r="BB25" s="1293"/>
      <c r="BC25" s="1293"/>
      <c r="BD25" s="1293"/>
      <c r="BE25" s="1293"/>
      <c r="BF25" s="1293"/>
      <c r="BG25" s="1293" t="str">
        <f>MID(SUVAHAVUJ!AD26,2,1)</f>
        <v xml:space="preserve"> </v>
      </c>
      <c r="BH25" s="1293"/>
      <c r="BI25" s="1293"/>
      <c r="BJ25" s="1293"/>
      <c r="BK25" s="1293"/>
      <c r="BL25" s="1293" t="str">
        <f>MID(SUVAHAVUJ!AD26,3,1)</f>
        <v xml:space="preserve"> </v>
      </c>
      <c r="BM25" s="1293"/>
      <c r="BN25" s="1293"/>
      <c r="BO25" s="1293"/>
      <c r="BP25" s="1293"/>
      <c r="BQ25" s="1293"/>
      <c r="BR25" s="1293" t="str">
        <f>MID(SUVAHAVUJ!AD26,4,1)</f>
        <v xml:space="preserve"> </v>
      </c>
      <c r="BS25" s="1293"/>
      <c r="BT25" s="1293"/>
      <c r="BU25" s="1293"/>
      <c r="BV25" s="1293"/>
      <c r="BW25" s="1293" t="str">
        <f>MID(SUVAHAVUJ!AD26,5,1)</f>
        <v xml:space="preserve"> </v>
      </c>
      <c r="BX25" s="1293"/>
      <c r="BY25" s="1293"/>
      <c r="BZ25" s="1293"/>
      <c r="CA25" s="1293"/>
      <c r="CB25" s="1293"/>
      <c r="CC25" s="1293" t="str">
        <f>MID(SUVAHAVUJ!AD26,6,1)</f>
        <v xml:space="preserve"> </v>
      </c>
      <c r="CD25" s="1293"/>
      <c r="CE25" s="1293"/>
      <c r="CF25" s="1293"/>
      <c r="CG25" s="1293"/>
      <c r="CH25" s="1293" t="str">
        <f>MID(SUVAHAVUJ!AD26,7,1)</f>
        <v xml:space="preserve"> </v>
      </c>
      <c r="CI25" s="1293"/>
      <c r="CJ25" s="1293"/>
      <c r="CK25" s="1293"/>
      <c r="CL25" s="1293"/>
      <c r="CM25" s="1293"/>
      <c r="CN25" s="1293" t="str">
        <f>MID(SUVAHAVUJ!AD26,8,1)</f>
        <v xml:space="preserve"> </v>
      </c>
      <c r="CO25" s="1293"/>
      <c r="CP25" s="1293"/>
      <c r="CQ25" s="1293"/>
      <c r="CR25" s="1293"/>
      <c r="CS25" s="1293" t="str">
        <f>MID(SUVAHAVUJ!AD26,9,1)</f>
        <v xml:space="preserve"> </v>
      </c>
      <c r="CT25" s="1293"/>
      <c r="CU25" s="1293"/>
      <c r="CV25" s="1293"/>
      <c r="CW25" s="1293"/>
      <c r="CX25" s="1293"/>
      <c r="CY25" s="1293" t="str">
        <f>MID(SUVAHAVUJ!AD26,10,1)</f>
        <v xml:space="preserve"> </v>
      </c>
      <c r="CZ25" s="1293"/>
      <c r="DA25" s="1293"/>
      <c r="DB25" s="1293"/>
      <c r="DC25" s="1293"/>
      <c r="DD25" s="1293" t="str">
        <f>MID(SUVAHAVUJ!AD26,11,1)</f>
        <v>0</v>
      </c>
      <c r="DE25" s="1293"/>
      <c r="DF25" s="1293"/>
      <c r="DG25" s="1293"/>
      <c r="DH25" s="1293"/>
      <c r="DI25" s="1341"/>
      <c r="DJ25" s="396"/>
      <c r="DK25" s="397"/>
      <c r="DL25" s="1335" t="str">
        <f>MID(SUVAHAVUJ!AF26,1,1)</f>
        <v xml:space="preserve"> </v>
      </c>
      <c r="DM25" s="1335"/>
      <c r="DN25" s="1335"/>
      <c r="DO25" s="1335"/>
      <c r="DP25" s="1335"/>
      <c r="DQ25" s="1335"/>
      <c r="DR25" s="1335" t="str">
        <f>MID(SUVAHAVUJ!AF26,2,1)</f>
        <v xml:space="preserve"> </v>
      </c>
      <c r="DS25" s="1335"/>
      <c r="DT25" s="1335"/>
      <c r="DU25" s="1335"/>
      <c r="DV25" s="1335"/>
      <c r="DW25" s="1335" t="str">
        <f>MID(SUVAHAVUJ!AF26,3,1)</f>
        <v xml:space="preserve"> </v>
      </c>
      <c r="DX25" s="1335"/>
      <c r="DY25" s="1335"/>
      <c r="DZ25" s="1335"/>
      <c r="EA25" s="1335"/>
      <c r="EB25" s="1335"/>
      <c r="EC25" s="1335" t="str">
        <f>MID(SUVAHAVUJ!AF26,4,1)</f>
        <v xml:space="preserve"> </v>
      </c>
      <c r="ED25" s="1335"/>
      <c r="EE25" s="1335"/>
      <c r="EF25" s="1335"/>
      <c r="EG25" s="1335"/>
      <c r="EH25" s="1335" t="str">
        <f>MID(SUVAHAVUJ!AF26,5,1)</f>
        <v xml:space="preserve"> </v>
      </c>
      <c r="EI25" s="1335"/>
      <c r="EJ25" s="1335"/>
      <c r="EK25" s="1335"/>
      <c r="EL25" s="1335"/>
      <c r="EM25" s="1335"/>
      <c r="EN25" s="1335" t="str">
        <f>MID(SUVAHAVUJ!AF26,6,1)</f>
        <v xml:space="preserve"> </v>
      </c>
      <c r="EO25" s="1335"/>
      <c r="EP25" s="1335"/>
      <c r="EQ25" s="1335"/>
      <c r="ER25" s="1335"/>
      <c r="ES25" s="1335" t="str">
        <f>MID(SUVAHAVUJ!AF26,7,1)</f>
        <v xml:space="preserve"> </v>
      </c>
      <c r="ET25" s="1335"/>
      <c r="EU25" s="1335"/>
      <c r="EV25" s="1335"/>
      <c r="EW25" s="1335"/>
      <c r="EX25" s="1335"/>
      <c r="EY25" s="1335" t="str">
        <f>MID(SUVAHAVUJ!AF26,8,1)</f>
        <v xml:space="preserve"> </v>
      </c>
      <c r="EZ25" s="1335"/>
      <c r="FA25" s="1335"/>
      <c r="FB25" s="1335"/>
      <c r="FC25" s="1335"/>
      <c r="FD25" s="1335" t="str">
        <f>MID(SUVAHAVUJ!AF26,9,1)</f>
        <v xml:space="preserve"> </v>
      </c>
      <c r="FE25" s="1335"/>
      <c r="FF25" s="1335"/>
      <c r="FG25" s="1335"/>
      <c r="FH25" s="1335"/>
      <c r="FI25" s="1335"/>
      <c r="FJ25" s="1335" t="str">
        <f>MID(SUVAHAVUJ!AF26,10,1)</f>
        <v xml:space="preserve"> </v>
      </c>
      <c r="FK25" s="1335"/>
      <c r="FL25" s="1335"/>
      <c r="FM25" s="1335"/>
      <c r="FN25" s="1335"/>
      <c r="FO25" s="1293" t="str">
        <f>MID(SUVAHAVUJ!AF26,11,1)</f>
        <v>0</v>
      </c>
      <c r="FP25" s="1293"/>
      <c r="FQ25" s="1293"/>
      <c r="FR25" s="1293"/>
      <c r="FS25" s="1341"/>
      <c r="FT25" s="1342"/>
      <c r="FU25" s="1342"/>
      <c r="FV25" s="1342"/>
      <c r="FW25" s="1342"/>
      <c r="FX25" s="1342"/>
      <c r="FY25" s="1342"/>
      <c r="FZ25" s="1342"/>
      <c r="GA25" s="1342"/>
      <c r="GB25" s="1342"/>
      <c r="GC25" s="1342"/>
      <c r="GD25" s="1342"/>
      <c r="GE25" s="1342"/>
      <c r="GF25" s="1342"/>
      <c r="GG25" s="1342"/>
      <c r="GH25" s="1342"/>
      <c r="GI25" s="1342"/>
      <c r="GJ25" s="1342"/>
      <c r="GK25" s="1342"/>
      <c r="GL25" s="1342"/>
      <c r="GM25" s="1342"/>
      <c r="GN25" s="1342"/>
      <c r="GO25" s="1342"/>
      <c r="GP25" s="1342"/>
      <c r="GQ25" s="1342"/>
      <c r="GR25" s="1342"/>
      <c r="GS25" s="1342"/>
      <c r="GT25" s="1342"/>
      <c r="GU25" s="1342"/>
      <c r="GV25" s="1342"/>
      <c r="GW25" s="1342"/>
    </row>
    <row r="26" spans="2:205" ht="25.5" customHeight="1" x14ac:dyDescent="0.3">
      <c r="B26" s="1347"/>
      <c r="C26" s="1347"/>
      <c r="D26" s="1347"/>
      <c r="E26" s="1347"/>
      <c r="F26" s="1347"/>
      <c r="G26" s="1347"/>
      <c r="H26" s="1347"/>
      <c r="I26" s="1347"/>
      <c r="J26" s="1347"/>
      <c r="K26" s="1347"/>
      <c r="L26" s="1339"/>
      <c r="M26" s="1339"/>
      <c r="N26" s="1339"/>
      <c r="O26" s="1339"/>
      <c r="P26" s="1339"/>
      <c r="Q26" s="1339"/>
      <c r="R26" s="1339"/>
      <c r="S26" s="1339"/>
      <c r="T26" s="1339"/>
      <c r="U26" s="1339"/>
      <c r="V26" s="1339"/>
      <c r="W26" s="1339"/>
      <c r="X26" s="1339"/>
      <c r="Y26" s="1339"/>
      <c r="Z26" s="1339"/>
      <c r="AA26" s="1339"/>
      <c r="AB26" s="1339"/>
      <c r="AC26" s="1339"/>
      <c r="AD26" s="1339"/>
      <c r="AE26" s="1339"/>
      <c r="AF26" s="1339"/>
      <c r="AG26" s="1339"/>
      <c r="AH26" s="1339"/>
      <c r="AI26" s="1339"/>
      <c r="AJ26" s="1339"/>
      <c r="AK26" s="1339"/>
      <c r="AL26" s="1339"/>
      <c r="AM26" s="1339"/>
      <c r="AN26" s="1339"/>
      <c r="AO26" s="1339"/>
      <c r="AP26" s="1339"/>
      <c r="AQ26" s="1340"/>
      <c r="AR26" s="1340"/>
      <c r="AS26" s="1340"/>
      <c r="AT26" s="1340"/>
      <c r="AU26" s="1340"/>
      <c r="AV26" s="1340"/>
      <c r="AW26" s="1340"/>
      <c r="AX26" s="1340"/>
      <c r="AY26" s="396"/>
      <c r="AZ26" s="397"/>
      <c r="BA26" s="1335" t="str">
        <f>MID(SUVAHAVUJ!AE26,1,1)</f>
        <v xml:space="preserve"> </v>
      </c>
      <c r="BB26" s="1335"/>
      <c r="BC26" s="1335"/>
      <c r="BD26" s="1335"/>
      <c r="BE26" s="1335"/>
      <c r="BF26" s="1335"/>
      <c r="BG26" s="1335" t="str">
        <f>MID(SUVAHAVUJ!AE26,2,1)</f>
        <v xml:space="preserve"> </v>
      </c>
      <c r="BH26" s="1335"/>
      <c r="BI26" s="1335"/>
      <c r="BJ26" s="1335"/>
      <c r="BK26" s="1335"/>
      <c r="BL26" s="1335" t="str">
        <f>MID(SUVAHAVUJ!AE26,3,1)</f>
        <v xml:space="preserve"> </v>
      </c>
      <c r="BM26" s="1335"/>
      <c r="BN26" s="1335"/>
      <c r="BO26" s="1335"/>
      <c r="BP26" s="1335"/>
      <c r="BQ26" s="1335"/>
      <c r="BR26" s="1335" t="str">
        <f>MID(SUVAHAVUJ!AE26,4,1)</f>
        <v xml:space="preserve"> </v>
      </c>
      <c r="BS26" s="1335"/>
      <c r="BT26" s="1335"/>
      <c r="BU26" s="1335"/>
      <c r="BV26" s="1335"/>
      <c r="BW26" s="1335" t="str">
        <f>MID(SUVAHAVUJ!AE26,5,1)</f>
        <v xml:space="preserve"> </v>
      </c>
      <c r="BX26" s="1335"/>
      <c r="BY26" s="1335"/>
      <c r="BZ26" s="1335"/>
      <c r="CA26" s="1335"/>
      <c r="CB26" s="1335"/>
      <c r="CC26" s="1335" t="str">
        <f>MID(SUVAHAVUJ!AE26,6,1)</f>
        <v xml:space="preserve"> </v>
      </c>
      <c r="CD26" s="1335"/>
      <c r="CE26" s="1335"/>
      <c r="CF26" s="1335"/>
      <c r="CG26" s="1335"/>
      <c r="CH26" s="1335" t="str">
        <f>MID(SUVAHAVUJ!AE26,7,1)</f>
        <v xml:space="preserve"> </v>
      </c>
      <c r="CI26" s="1335"/>
      <c r="CJ26" s="1335"/>
      <c r="CK26" s="1335"/>
      <c r="CL26" s="1335"/>
      <c r="CM26" s="1335"/>
      <c r="CN26" s="1335" t="str">
        <f>MID(SUVAHAVUJ!AE26,8,1)</f>
        <v xml:space="preserve"> </v>
      </c>
      <c r="CO26" s="1335"/>
      <c r="CP26" s="1335"/>
      <c r="CQ26" s="1335"/>
      <c r="CR26" s="1335"/>
      <c r="CS26" s="1335" t="str">
        <f>MID(SUVAHAVUJ!AE26,9,1)</f>
        <v xml:space="preserve"> </v>
      </c>
      <c r="CT26" s="1335"/>
      <c r="CU26" s="1335"/>
      <c r="CV26" s="1335"/>
      <c r="CW26" s="1335"/>
      <c r="CX26" s="1335"/>
      <c r="CY26" s="1335" t="str">
        <f>MID(SUVAHAVUJ!AE26,10,1)</f>
        <v xml:space="preserve"> </v>
      </c>
      <c r="CZ26" s="1335"/>
      <c r="DA26" s="1335"/>
      <c r="DB26" s="1335"/>
      <c r="DC26" s="1335"/>
      <c r="DD26" s="1335" t="str">
        <f>MID(SUVAHAVUJ!AE26,11,1)</f>
        <v>0</v>
      </c>
      <c r="DE26" s="1335"/>
      <c r="DF26" s="1335"/>
      <c r="DG26" s="1335"/>
      <c r="DH26" s="1335"/>
      <c r="DI26" s="1343"/>
      <c r="DJ26" s="1345"/>
      <c r="DK26" s="1345"/>
      <c r="DL26" s="1345"/>
      <c r="DM26" s="1345"/>
      <c r="DN26" s="1345"/>
      <c r="DO26" s="1345"/>
      <c r="DP26" s="1345"/>
      <c r="DQ26" s="1345"/>
      <c r="DR26" s="1345"/>
      <c r="DS26" s="1345"/>
      <c r="DT26" s="1345"/>
      <c r="DU26" s="1345"/>
      <c r="DV26" s="1345"/>
      <c r="DW26" s="1345"/>
      <c r="DX26" s="1345"/>
      <c r="DY26" s="1345"/>
      <c r="DZ26" s="1345"/>
      <c r="EA26" s="1345"/>
      <c r="EB26" s="1345"/>
      <c r="EC26" s="1345"/>
      <c r="ED26" s="1345"/>
      <c r="EE26" s="1345"/>
      <c r="EF26" s="1345"/>
      <c r="EG26" s="1345"/>
      <c r="EH26" s="1345"/>
      <c r="EI26" s="1345"/>
      <c r="EJ26" s="1345"/>
      <c r="EK26" s="1345"/>
      <c r="EL26" s="1345"/>
      <c r="EM26" s="1345"/>
      <c r="EN26" s="396"/>
      <c r="EO26" s="397"/>
      <c r="EP26" s="1335" t="str">
        <f>MID(SUVAHAVUJ!AG26,1,1)</f>
        <v xml:space="preserve"> </v>
      </c>
      <c r="EQ26" s="1335"/>
      <c r="ER26" s="1335"/>
      <c r="ES26" s="1335"/>
      <c r="ET26" s="1335"/>
      <c r="EU26" s="1335"/>
      <c r="EV26" s="1335" t="str">
        <f>MID(SUVAHAVUJ!AG26,2,1)</f>
        <v xml:space="preserve"> </v>
      </c>
      <c r="EW26" s="1335"/>
      <c r="EX26" s="1335"/>
      <c r="EY26" s="1335"/>
      <c r="EZ26" s="1335"/>
      <c r="FA26" s="1335" t="str">
        <f>MID(SUVAHAVUJ!AG26,3,1)</f>
        <v xml:space="preserve"> </v>
      </c>
      <c r="FB26" s="1335"/>
      <c r="FC26" s="1335"/>
      <c r="FD26" s="1335"/>
      <c r="FE26" s="1335"/>
      <c r="FF26" s="1335"/>
      <c r="FG26" s="1335" t="str">
        <f>MID(SUVAHAVUJ!AG26,4,1)</f>
        <v xml:space="preserve"> </v>
      </c>
      <c r="FH26" s="1335"/>
      <c r="FI26" s="1335"/>
      <c r="FJ26" s="1335"/>
      <c r="FK26" s="1335"/>
      <c r="FL26" s="1335" t="str">
        <f>MID(SUVAHAVUJ!AG26,5,1)</f>
        <v xml:space="preserve"> </v>
      </c>
      <c r="FM26" s="1335"/>
      <c r="FN26" s="1335"/>
      <c r="FO26" s="1335"/>
      <c r="FP26" s="1335"/>
      <c r="FQ26" s="1335"/>
      <c r="FR26" s="1335" t="str">
        <f>MID(SUVAHAVUJ!AG26,6,1)</f>
        <v xml:space="preserve"> </v>
      </c>
      <c r="FS26" s="1335"/>
      <c r="FT26" s="1335"/>
      <c r="FU26" s="1335"/>
      <c r="FV26" s="1335"/>
      <c r="FW26" s="1335" t="str">
        <f>MID(SUVAHAVUJ!AG26,7,1)</f>
        <v xml:space="preserve"> </v>
      </c>
      <c r="FX26" s="1335"/>
      <c r="FY26" s="1335"/>
      <c r="FZ26" s="1335"/>
      <c r="GA26" s="1335"/>
      <c r="GB26" s="1335"/>
      <c r="GC26" s="1335" t="str">
        <f>MID(SUVAHAVUJ!AG26,8,1)</f>
        <v xml:space="preserve"> </v>
      </c>
      <c r="GD26" s="1335"/>
      <c r="GE26" s="1335"/>
      <c r="GF26" s="1335"/>
      <c r="GG26" s="1335"/>
      <c r="GH26" s="1335" t="str">
        <f>MID(SUVAHAVUJ!AG26,9,1)</f>
        <v xml:space="preserve"> </v>
      </c>
      <c r="GI26" s="1335"/>
      <c r="GJ26" s="1335"/>
      <c r="GK26" s="1335"/>
      <c r="GL26" s="1335"/>
      <c r="GM26" s="1335"/>
      <c r="GN26" s="1335" t="str">
        <f>MID(SUVAHAVUJ!AG26,10,1)</f>
        <v xml:space="preserve"> </v>
      </c>
      <c r="GO26" s="1335"/>
      <c r="GP26" s="1335"/>
      <c r="GQ26" s="1335"/>
      <c r="GR26" s="1335"/>
      <c r="GS26" s="1293" t="str">
        <f>MID(SUVAHAVUJ!AG26,11,1)</f>
        <v>0</v>
      </c>
      <c r="GT26" s="1293"/>
      <c r="GU26" s="1293"/>
      <c r="GV26" s="1293"/>
      <c r="GW26" s="1341"/>
    </row>
    <row r="27" spans="2:205" ht="23.25" customHeight="1" x14ac:dyDescent="0.3">
      <c r="B27" s="1347" t="s">
        <v>2049</v>
      </c>
      <c r="C27" s="1347"/>
      <c r="D27" s="1347"/>
      <c r="E27" s="1347"/>
      <c r="F27" s="1347"/>
      <c r="G27" s="1347"/>
      <c r="H27" s="1347"/>
      <c r="I27" s="1347"/>
      <c r="J27" s="1347"/>
      <c r="K27" s="1347"/>
      <c r="L27" s="1338" t="str">
        <f>SUVAHAVUJ!$D$27</f>
        <v>Pôžičky prepojeným účtovným jednotkám (066A)
- /096A/</v>
      </c>
      <c r="M27" s="1339"/>
      <c r="N27" s="1339"/>
      <c r="O27" s="1339"/>
      <c r="P27" s="1339"/>
      <c r="Q27" s="1339"/>
      <c r="R27" s="1339"/>
      <c r="S27" s="1339"/>
      <c r="T27" s="1339"/>
      <c r="U27" s="1339"/>
      <c r="V27" s="1339"/>
      <c r="W27" s="1339"/>
      <c r="X27" s="1339"/>
      <c r="Y27" s="1339"/>
      <c r="Z27" s="1339"/>
      <c r="AA27" s="1339"/>
      <c r="AB27" s="1339"/>
      <c r="AC27" s="1339"/>
      <c r="AD27" s="1339"/>
      <c r="AE27" s="1339"/>
      <c r="AF27" s="1339"/>
      <c r="AG27" s="1339"/>
      <c r="AH27" s="1339"/>
      <c r="AI27" s="1339"/>
      <c r="AJ27" s="1339"/>
      <c r="AK27" s="1339"/>
      <c r="AL27" s="1339"/>
      <c r="AM27" s="1339"/>
      <c r="AN27" s="1339"/>
      <c r="AO27" s="1339"/>
      <c r="AP27" s="1339"/>
      <c r="AQ27" s="1340" t="s">
        <v>1206</v>
      </c>
      <c r="AR27" s="1340"/>
      <c r="AS27" s="1340"/>
      <c r="AT27" s="1340"/>
      <c r="AU27" s="1340"/>
      <c r="AV27" s="1340"/>
      <c r="AW27" s="1340"/>
      <c r="AX27" s="1340"/>
      <c r="AY27" s="396"/>
      <c r="AZ27" s="397"/>
      <c r="BA27" s="1293" t="str">
        <f>MID(SUVAHAVUJ!AD27,1,1)</f>
        <v xml:space="preserve"> </v>
      </c>
      <c r="BB27" s="1293"/>
      <c r="BC27" s="1293"/>
      <c r="BD27" s="1293"/>
      <c r="BE27" s="1293"/>
      <c r="BF27" s="1293"/>
      <c r="BG27" s="1293" t="str">
        <f>MID(SUVAHAVUJ!AD27,2,1)</f>
        <v xml:space="preserve"> </v>
      </c>
      <c r="BH27" s="1293"/>
      <c r="BI27" s="1293"/>
      <c r="BJ27" s="1293"/>
      <c r="BK27" s="1293"/>
      <c r="BL27" s="1293" t="str">
        <f>MID(SUVAHAVUJ!AD27,3,1)</f>
        <v xml:space="preserve"> </v>
      </c>
      <c r="BM27" s="1293"/>
      <c r="BN27" s="1293"/>
      <c r="BO27" s="1293"/>
      <c r="BP27" s="1293"/>
      <c r="BQ27" s="1293"/>
      <c r="BR27" s="1293" t="str">
        <f>MID(SUVAHAVUJ!AD27,4,1)</f>
        <v xml:space="preserve"> </v>
      </c>
      <c r="BS27" s="1293"/>
      <c r="BT27" s="1293"/>
      <c r="BU27" s="1293"/>
      <c r="BV27" s="1293"/>
      <c r="BW27" s="1293" t="str">
        <f>MID(SUVAHAVUJ!AD27,5,1)</f>
        <v xml:space="preserve"> </v>
      </c>
      <c r="BX27" s="1293"/>
      <c r="BY27" s="1293"/>
      <c r="BZ27" s="1293"/>
      <c r="CA27" s="1293"/>
      <c r="CB27" s="1293"/>
      <c r="CC27" s="1293" t="str">
        <f>MID(SUVAHAVUJ!AD27,6,1)</f>
        <v xml:space="preserve"> </v>
      </c>
      <c r="CD27" s="1293"/>
      <c r="CE27" s="1293"/>
      <c r="CF27" s="1293"/>
      <c r="CG27" s="1293"/>
      <c r="CH27" s="1293" t="str">
        <f>MID(SUVAHAVUJ!AD27,7,1)</f>
        <v xml:space="preserve"> </v>
      </c>
      <c r="CI27" s="1293"/>
      <c r="CJ27" s="1293"/>
      <c r="CK27" s="1293"/>
      <c r="CL27" s="1293"/>
      <c r="CM27" s="1293"/>
      <c r="CN27" s="1293" t="str">
        <f>MID(SUVAHAVUJ!AD27,8,1)</f>
        <v xml:space="preserve"> </v>
      </c>
      <c r="CO27" s="1293"/>
      <c r="CP27" s="1293"/>
      <c r="CQ27" s="1293"/>
      <c r="CR27" s="1293"/>
      <c r="CS27" s="1293" t="str">
        <f>MID(SUVAHAVUJ!AD27,9,1)</f>
        <v xml:space="preserve"> </v>
      </c>
      <c r="CT27" s="1293"/>
      <c r="CU27" s="1293"/>
      <c r="CV27" s="1293"/>
      <c r="CW27" s="1293"/>
      <c r="CX27" s="1293"/>
      <c r="CY27" s="1293" t="str">
        <f>MID(SUVAHAVUJ!AD27,10,1)</f>
        <v xml:space="preserve"> </v>
      </c>
      <c r="CZ27" s="1293"/>
      <c r="DA27" s="1293"/>
      <c r="DB27" s="1293"/>
      <c r="DC27" s="1293"/>
      <c r="DD27" s="1293" t="str">
        <f>MID(SUVAHAVUJ!AD27,11,1)</f>
        <v>0</v>
      </c>
      <c r="DE27" s="1293"/>
      <c r="DF27" s="1293"/>
      <c r="DG27" s="1293"/>
      <c r="DH27" s="1293"/>
      <c r="DI27" s="1341"/>
      <c r="DJ27" s="396"/>
      <c r="DK27" s="397"/>
      <c r="DL27" s="1335" t="str">
        <f>MID(SUVAHAVUJ!AF27,1,1)</f>
        <v xml:space="preserve"> </v>
      </c>
      <c r="DM27" s="1335"/>
      <c r="DN27" s="1335"/>
      <c r="DO27" s="1335"/>
      <c r="DP27" s="1335"/>
      <c r="DQ27" s="1335"/>
      <c r="DR27" s="1335" t="str">
        <f>MID(SUVAHAVUJ!AF27,2,1)</f>
        <v xml:space="preserve"> </v>
      </c>
      <c r="DS27" s="1335"/>
      <c r="DT27" s="1335"/>
      <c r="DU27" s="1335"/>
      <c r="DV27" s="1335"/>
      <c r="DW27" s="1335" t="str">
        <f>MID(SUVAHAVUJ!AF27,3,1)</f>
        <v xml:space="preserve"> </v>
      </c>
      <c r="DX27" s="1335"/>
      <c r="DY27" s="1335"/>
      <c r="DZ27" s="1335"/>
      <c r="EA27" s="1335"/>
      <c r="EB27" s="1335"/>
      <c r="EC27" s="1335" t="str">
        <f>MID(SUVAHAVUJ!AF27,4,1)</f>
        <v xml:space="preserve"> </v>
      </c>
      <c r="ED27" s="1335"/>
      <c r="EE27" s="1335"/>
      <c r="EF27" s="1335"/>
      <c r="EG27" s="1335"/>
      <c r="EH27" s="1335" t="str">
        <f>MID(SUVAHAVUJ!AF27,5,1)</f>
        <v xml:space="preserve"> </v>
      </c>
      <c r="EI27" s="1335"/>
      <c r="EJ27" s="1335"/>
      <c r="EK27" s="1335"/>
      <c r="EL27" s="1335"/>
      <c r="EM27" s="1335"/>
      <c r="EN27" s="1335" t="str">
        <f>MID(SUVAHAVUJ!AF27,6,1)</f>
        <v xml:space="preserve"> </v>
      </c>
      <c r="EO27" s="1335"/>
      <c r="EP27" s="1335"/>
      <c r="EQ27" s="1335"/>
      <c r="ER27" s="1335"/>
      <c r="ES27" s="1335" t="str">
        <f>MID(SUVAHAVUJ!AF27,7,1)</f>
        <v xml:space="preserve"> </v>
      </c>
      <c r="ET27" s="1335"/>
      <c r="EU27" s="1335"/>
      <c r="EV27" s="1335"/>
      <c r="EW27" s="1335"/>
      <c r="EX27" s="1335"/>
      <c r="EY27" s="1335" t="str">
        <f>MID(SUVAHAVUJ!AF27,8,1)</f>
        <v xml:space="preserve"> </v>
      </c>
      <c r="EZ27" s="1335"/>
      <c r="FA27" s="1335"/>
      <c r="FB27" s="1335"/>
      <c r="FC27" s="1335"/>
      <c r="FD27" s="1335" t="str">
        <f>MID(SUVAHAVUJ!AF27,9,1)</f>
        <v xml:space="preserve"> </v>
      </c>
      <c r="FE27" s="1335"/>
      <c r="FF27" s="1335"/>
      <c r="FG27" s="1335"/>
      <c r="FH27" s="1335"/>
      <c r="FI27" s="1335"/>
      <c r="FJ27" s="1335" t="str">
        <f>MID(SUVAHAVUJ!AF27,10,1)</f>
        <v xml:space="preserve"> </v>
      </c>
      <c r="FK27" s="1335"/>
      <c r="FL27" s="1335"/>
      <c r="FM27" s="1335"/>
      <c r="FN27" s="1335"/>
      <c r="FO27" s="1293" t="str">
        <f>MID(SUVAHAVUJ!AF27,11,1)</f>
        <v>0</v>
      </c>
      <c r="FP27" s="1293"/>
      <c r="FQ27" s="1293"/>
      <c r="FR27" s="1293"/>
      <c r="FS27" s="1341"/>
      <c r="FT27" s="1342"/>
      <c r="FU27" s="1342"/>
      <c r="FV27" s="1342"/>
      <c r="FW27" s="1342"/>
      <c r="FX27" s="1342"/>
      <c r="FY27" s="1342"/>
      <c r="FZ27" s="1342"/>
      <c r="GA27" s="1342"/>
      <c r="GB27" s="1342"/>
      <c r="GC27" s="1342"/>
      <c r="GD27" s="1342"/>
      <c r="GE27" s="1342"/>
      <c r="GF27" s="1342"/>
      <c r="GG27" s="1342"/>
      <c r="GH27" s="1342"/>
      <c r="GI27" s="1342"/>
      <c r="GJ27" s="1342"/>
      <c r="GK27" s="1342"/>
      <c r="GL27" s="1342"/>
      <c r="GM27" s="1342"/>
      <c r="GN27" s="1342"/>
      <c r="GO27" s="1342"/>
      <c r="GP27" s="1342"/>
      <c r="GQ27" s="1342"/>
      <c r="GR27" s="1342"/>
      <c r="GS27" s="1342"/>
      <c r="GT27" s="1342"/>
      <c r="GU27" s="1342"/>
      <c r="GV27" s="1342"/>
      <c r="GW27" s="1342"/>
    </row>
    <row r="28" spans="2:205" ht="23.25" customHeight="1" x14ac:dyDescent="0.3">
      <c r="B28" s="1347"/>
      <c r="C28" s="1347"/>
      <c r="D28" s="1347"/>
      <c r="E28" s="1347"/>
      <c r="F28" s="1347"/>
      <c r="G28" s="1347"/>
      <c r="H28" s="1347"/>
      <c r="I28" s="1347"/>
      <c r="J28" s="1347"/>
      <c r="K28" s="1347"/>
      <c r="L28" s="1339"/>
      <c r="M28" s="1339"/>
      <c r="N28" s="1339"/>
      <c r="O28" s="1339"/>
      <c r="P28" s="1339"/>
      <c r="Q28" s="1339"/>
      <c r="R28" s="1339"/>
      <c r="S28" s="1339"/>
      <c r="T28" s="1339"/>
      <c r="U28" s="1339"/>
      <c r="V28" s="1339"/>
      <c r="W28" s="1339"/>
      <c r="X28" s="1339"/>
      <c r="Y28" s="1339"/>
      <c r="Z28" s="1339"/>
      <c r="AA28" s="1339"/>
      <c r="AB28" s="1339"/>
      <c r="AC28" s="1339"/>
      <c r="AD28" s="1339"/>
      <c r="AE28" s="1339"/>
      <c r="AF28" s="1339"/>
      <c r="AG28" s="1339"/>
      <c r="AH28" s="1339"/>
      <c r="AI28" s="1339"/>
      <c r="AJ28" s="1339"/>
      <c r="AK28" s="1339"/>
      <c r="AL28" s="1339"/>
      <c r="AM28" s="1339"/>
      <c r="AN28" s="1339"/>
      <c r="AO28" s="1339"/>
      <c r="AP28" s="1339"/>
      <c r="AQ28" s="1340"/>
      <c r="AR28" s="1340"/>
      <c r="AS28" s="1340"/>
      <c r="AT28" s="1340"/>
      <c r="AU28" s="1340"/>
      <c r="AV28" s="1340"/>
      <c r="AW28" s="1340"/>
      <c r="AX28" s="1340"/>
      <c r="AY28" s="396"/>
      <c r="AZ28" s="397"/>
      <c r="BA28" s="1335" t="str">
        <f>MID(SUVAHAVUJ!AE27,1,1)</f>
        <v xml:space="preserve"> </v>
      </c>
      <c r="BB28" s="1335"/>
      <c r="BC28" s="1335"/>
      <c r="BD28" s="1335"/>
      <c r="BE28" s="1335"/>
      <c r="BF28" s="1335"/>
      <c r="BG28" s="1335" t="str">
        <f>MID(SUVAHAVUJ!AE27,2,1)</f>
        <v xml:space="preserve"> </v>
      </c>
      <c r="BH28" s="1335"/>
      <c r="BI28" s="1335"/>
      <c r="BJ28" s="1335"/>
      <c r="BK28" s="1335"/>
      <c r="BL28" s="1335" t="str">
        <f>MID(SUVAHAVUJ!AE27,3,1)</f>
        <v xml:space="preserve"> </v>
      </c>
      <c r="BM28" s="1335"/>
      <c r="BN28" s="1335"/>
      <c r="BO28" s="1335"/>
      <c r="BP28" s="1335"/>
      <c r="BQ28" s="1335"/>
      <c r="BR28" s="1335" t="str">
        <f>MID(SUVAHAVUJ!AE27,4,1)</f>
        <v xml:space="preserve"> </v>
      </c>
      <c r="BS28" s="1335"/>
      <c r="BT28" s="1335"/>
      <c r="BU28" s="1335"/>
      <c r="BV28" s="1335"/>
      <c r="BW28" s="1335" t="str">
        <f>MID(SUVAHAVUJ!AE27,5,1)</f>
        <v xml:space="preserve"> </v>
      </c>
      <c r="BX28" s="1335"/>
      <c r="BY28" s="1335"/>
      <c r="BZ28" s="1335"/>
      <c r="CA28" s="1335"/>
      <c r="CB28" s="1335"/>
      <c r="CC28" s="1335" t="str">
        <f>MID(SUVAHAVUJ!AE27,6,1)</f>
        <v xml:space="preserve"> </v>
      </c>
      <c r="CD28" s="1335"/>
      <c r="CE28" s="1335"/>
      <c r="CF28" s="1335"/>
      <c r="CG28" s="1335"/>
      <c r="CH28" s="1335" t="str">
        <f>MID(SUVAHAVUJ!AE27,7,1)</f>
        <v xml:space="preserve"> </v>
      </c>
      <c r="CI28" s="1335"/>
      <c r="CJ28" s="1335"/>
      <c r="CK28" s="1335"/>
      <c r="CL28" s="1335"/>
      <c r="CM28" s="1335"/>
      <c r="CN28" s="1335" t="str">
        <f>MID(SUVAHAVUJ!AE27,8,1)</f>
        <v xml:space="preserve"> </v>
      </c>
      <c r="CO28" s="1335"/>
      <c r="CP28" s="1335"/>
      <c r="CQ28" s="1335"/>
      <c r="CR28" s="1335"/>
      <c r="CS28" s="1335" t="str">
        <f>MID(SUVAHAVUJ!AE27,9,1)</f>
        <v xml:space="preserve"> </v>
      </c>
      <c r="CT28" s="1335"/>
      <c r="CU28" s="1335"/>
      <c r="CV28" s="1335"/>
      <c r="CW28" s="1335"/>
      <c r="CX28" s="1335"/>
      <c r="CY28" s="1335" t="str">
        <f>MID(SUVAHAVUJ!AE27,10,1)</f>
        <v xml:space="preserve"> </v>
      </c>
      <c r="CZ28" s="1335"/>
      <c r="DA28" s="1335"/>
      <c r="DB28" s="1335"/>
      <c r="DC28" s="1335"/>
      <c r="DD28" s="1335" t="str">
        <f>MID(SUVAHAVUJ!AE27,11,1)</f>
        <v>0</v>
      </c>
      <c r="DE28" s="1335"/>
      <c r="DF28" s="1335"/>
      <c r="DG28" s="1335"/>
      <c r="DH28" s="1335"/>
      <c r="DI28" s="1343"/>
      <c r="DJ28" s="1345"/>
      <c r="DK28" s="1345"/>
      <c r="DL28" s="1345"/>
      <c r="DM28" s="1345"/>
      <c r="DN28" s="1345"/>
      <c r="DO28" s="1345"/>
      <c r="DP28" s="1345"/>
      <c r="DQ28" s="1345"/>
      <c r="DR28" s="1345"/>
      <c r="DS28" s="1345"/>
      <c r="DT28" s="1345"/>
      <c r="DU28" s="1345"/>
      <c r="DV28" s="1345"/>
      <c r="DW28" s="1345"/>
      <c r="DX28" s="1345"/>
      <c r="DY28" s="1345"/>
      <c r="DZ28" s="1345"/>
      <c r="EA28" s="1345"/>
      <c r="EB28" s="1345"/>
      <c r="EC28" s="1345"/>
      <c r="ED28" s="1345"/>
      <c r="EE28" s="1345"/>
      <c r="EF28" s="1345"/>
      <c r="EG28" s="1345"/>
      <c r="EH28" s="1345"/>
      <c r="EI28" s="1345"/>
      <c r="EJ28" s="1345"/>
      <c r="EK28" s="1345"/>
      <c r="EL28" s="1345"/>
      <c r="EM28" s="1345"/>
      <c r="EN28" s="396"/>
      <c r="EO28" s="397"/>
      <c r="EP28" s="1335" t="str">
        <f>MID(SUVAHAVUJ!AG27,1,1)</f>
        <v xml:space="preserve"> </v>
      </c>
      <c r="EQ28" s="1335"/>
      <c r="ER28" s="1335"/>
      <c r="ES28" s="1335"/>
      <c r="ET28" s="1335"/>
      <c r="EU28" s="1335"/>
      <c r="EV28" s="1335" t="str">
        <f>MID(SUVAHAVUJ!AG27,2,1)</f>
        <v xml:space="preserve"> </v>
      </c>
      <c r="EW28" s="1335"/>
      <c r="EX28" s="1335"/>
      <c r="EY28" s="1335"/>
      <c r="EZ28" s="1335"/>
      <c r="FA28" s="1335" t="str">
        <f>MID(SUVAHAVUJ!AG27,3,1)</f>
        <v xml:space="preserve"> </v>
      </c>
      <c r="FB28" s="1335"/>
      <c r="FC28" s="1335"/>
      <c r="FD28" s="1335"/>
      <c r="FE28" s="1335"/>
      <c r="FF28" s="1335"/>
      <c r="FG28" s="1335" t="str">
        <f>MID(SUVAHAVUJ!AG27,4,1)</f>
        <v xml:space="preserve"> </v>
      </c>
      <c r="FH28" s="1335"/>
      <c r="FI28" s="1335"/>
      <c r="FJ28" s="1335"/>
      <c r="FK28" s="1335"/>
      <c r="FL28" s="1335" t="str">
        <f>MID(SUVAHAVUJ!AG27,5,1)</f>
        <v xml:space="preserve"> </v>
      </c>
      <c r="FM28" s="1335"/>
      <c r="FN28" s="1335"/>
      <c r="FO28" s="1335"/>
      <c r="FP28" s="1335"/>
      <c r="FQ28" s="1335"/>
      <c r="FR28" s="1335" t="str">
        <f>MID(SUVAHAVUJ!AG27,6,1)</f>
        <v xml:space="preserve"> </v>
      </c>
      <c r="FS28" s="1335"/>
      <c r="FT28" s="1335"/>
      <c r="FU28" s="1335"/>
      <c r="FV28" s="1335"/>
      <c r="FW28" s="1335" t="str">
        <f>MID(SUVAHAVUJ!AG27,7,1)</f>
        <v xml:space="preserve"> </v>
      </c>
      <c r="FX28" s="1335"/>
      <c r="FY28" s="1335"/>
      <c r="FZ28" s="1335"/>
      <c r="GA28" s="1335"/>
      <c r="GB28" s="1335"/>
      <c r="GC28" s="1335" t="str">
        <f>MID(SUVAHAVUJ!AG27,8,1)</f>
        <v xml:space="preserve"> </v>
      </c>
      <c r="GD28" s="1335"/>
      <c r="GE28" s="1335"/>
      <c r="GF28" s="1335"/>
      <c r="GG28" s="1335"/>
      <c r="GH28" s="1335" t="str">
        <f>MID(SUVAHAVUJ!AG27,9,1)</f>
        <v xml:space="preserve"> </v>
      </c>
      <c r="GI28" s="1335"/>
      <c r="GJ28" s="1335"/>
      <c r="GK28" s="1335"/>
      <c r="GL28" s="1335"/>
      <c r="GM28" s="1335"/>
      <c r="GN28" s="1335" t="str">
        <f>MID(SUVAHAVUJ!AG27,10,1)</f>
        <v xml:space="preserve"> </v>
      </c>
      <c r="GO28" s="1335"/>
      <c r="GP28" s="1335"/>
      <c r="GQ28" s="1335"/>
      <c r="GR28" s="1335"/>
      <c r="GS28" s="1293" t="str">
        <f>MID(SUVAHAVUJ!AG27,11,1)</f>
        <v>0</v>
      </c>
      <c r="GT28" s="1293"/>
      <c r="GU28" s="1293"/>
      <c r="GV28" s="1293"/>
      <c r="GW28" s="1341"/>
    </row>
    <row r="29" spans="2:205" ht="24" customHeight="1" x14ac:dyDescent="0.3">
      <c r="B29" s="1347" t="s">
        <v>2050</v>
      </c>
      <c r="C29" s="1347"/>
      <c r="D29" s="1347"/>
      <c r="E29" s="1347"/>
      <c r="F29" s="1347"/>
      <c r="G29" s="1347"/>
      <c r="H29" s="1347"/>
      <c r="I29" s="1347"/>
      <c r="J29" s="1347"/>
      <c r="K29" s="1347"/>
      <c r="L29" s="1338" t="str">
        <f>SUVAHAVUJ!$D$28</f>
        <v>Pôžičky v rámci podielovej účasti okrem prepojeným účtovným jednotkám (066A) - /096A/</v>
      </c>
      <c r="M29" s="1339"/>
      <c r="N29" s="1339"/>
      <c r="O29" s="1339"/>
      <c r="P29" s="1339"/>
      <c r="Q29" s="1339"/>
      <c r="R29" s="1339"/>
      <c r="S29" s="1339"/>
      <c r="T29" s="1339"/>
      <c r="U29" s="1339"/>
      <c r="V29" s="1339"/>
      <c r="W29" s="1339"/>
      <c r="X29" s="1339"/>
      <c r="Y29" s="1339"/>
      <c r="Z29" s="1339"/>
      <c r="AA29" s="1339"/>
      <c r="AB29" s="1339"/>
      <c r="AC29" s="1339"/>
      <c r="AD29" s="1339"/>
      <c r="AE29" s="1339"/>
      <c r="AF29" s="1339"/>
      <c r="AG29" s="1339"/>
      <c r="AH29" s="1339"/>
      <c r="AI29" s="1339"/>
      <c r="AJ29" s="1339"/>
      <c r="AK29" s="1339"/>
      <c r="AL29" s="1339"/>
      <c r="AM29" s="1339"/>
      <c r="AN29" s="1339"/>
      <c r="AO29" s="1339"/>
      <c r="AP29" s="1339"/>
      <c r="AQ29" s="1340" t="s">
        <v>1207</v>
      </c>
      <c r="AR29" s="1340"/>
      <c r="AS29" s="1340"/>
      <c r="AT29" s="1340"/>
      <c r="AU29" s="1340"/>
      <c r="AV29" s="1340"/>
      <c r="AW29" s="1340"/>
      <c r="AX29" s="1340"/>
      <c r="AY29" s="396"/>
      <c r="AZ29" s="397"/>
      <c r="BA29" s="1293" t="str">
        <f>MID(SUVAHAVUJ!AD28,1,1)</f>
        <v xml:space="preserve"> </v>
      </c>
      <c r="BB29" s="1293"/>
      <c r="BC29" s="1293"/>
      <c r="BD29" s="1293"/>
      <c r="BE29" s="1293"/>
      <c r="BF29" s="1293"/>
      <c r="BG29" s="1293" t="str">
        <f>MID(SUVAHAVUJ!AD28,2,1)</f>
        <v xml:space="preserve"> </v>
      </c>
      <c r="BH29" s="1293"/>
      <c r="BI29" s="1293"/>
      <c r="BJ29" s="1293"/>
      <c r="BK29" s="1293"/>
      <c r="BL29" s="1293" t="str">
        <f>MID(SUVAHAVUJ!AD28,3,1)</f>
        <v xml:space="preserve"> </v>
      </c>
      <c r="BM29" s="1293"/>
      <c r="BN29" s="1293"/>
      <c r="BO29" s="1293"/>
      <c r="BP29" s="1293"/>
      <c r="BQ29" s="1293"/>
      <c r="BR29" s="1293" t="str">
        <f>MID(SUVAHAVUJ!AD28,4,1)</f>
        <v xml:space="preserve"> </v>
      </c>
      <c r="BS29" s="1293"/>
      <c r="BT29" s="1293"/>
      <c r="BU29" s="1293"/>
      <c r="BV29" s="1293"/>
      <c r="BW29" s="1293" t="str">
        <f>MID(SUVAHAVUJ!AD28,5,1)</f>
        <v xml:space="preserve"> </v>
      </c>
      <c r="BX29" s="1293"/>
      <c r="BY29" s="1293"/>
      <c r="BZ29" s="1293"/>
      <c r="CA29" s="1293"/>
      <c r="CB29" s="1293"/>
      <c r="CC29" s="1293" t="str">
        <f>MID(SUVAHAVUJ!AD28,6,1)</f>
        <v xml:space="preserve"> </v>
      </c>
      <c r="CD29" s="1293"/>
      <c r="CE29" s="1293"/>
      <c r="CF29" s="1293"/>
      <c r="CG29" s="1293"/>
      <c r="CH29" s="1293" t="str">
        <f>MID(SUVAHAVUJ!AD28,7,1)</f>
        <v xml:space="preserve"> </v>
      </c>
      <c r="CI29" s="1293"/>
      <c r="CJ29" s="1293"/>
      <c r="CK29" s="1293"/>
      <c r="CL29" s="1293"/>
      <c r="CM29" s="1293"/>
      <c r="CN29" s="1293" t="str">
        <f>MID(SUVAHAVUJ!AD28,8,1)</f>
        <v xml:space="preserve"> </v>
      </c>
      <c r="CO29" s="1293"/>
      <c r="CP29" s="1293"/>
      <c r="CQ29" s="1293"/>
      <c r="CR29" s="1293"/>
      <c r="CS29" s="1293" t="str">
        <f>MID(SUVAHAVUJ!AD28,9,1)</f>
        <v xml:space="preserve"> </v>
      </c>
      <c r="CT29" s="1293"/>
      <c r="CU29" s="1293"/>
      <c r="CV29" s="1293"/>
      <c r="CW29" s="1293"/>
      <c r="CX29" s="1293"/>
      <c r="CY29" s="1293" t="str">
        <f>MID(SUVAHAVUJ!AD28,10,1)</f>
        <v xml:space="preserve"> </v>
      </c>
      <c r="CZ29" s="1293"/>
      <c r="DA29" s="1293"/>
      <c r="DB29" s="1293"/>
      <c r="DC29" s="1293"/>
      <c r="DD29" s="1293" t="str">
        <f>MID(SUVAHAVUJ!AD28,11,1)</f>
        <v>0</v>
      </c>
      <c r="DE29" s="1293"/>
      <c r="DF29" s="1293"/>
      <c r="DG29" s="1293"/>
      <c r="DH29" s="1293"/>
      <c r="DI29" s="1341"/>
      <c r="DJ29" s="396"/>
      <c r="DK29" s="397"/>
      <c r="DL29" s="1335" t="str">
        <f>MID(SUVAHAVUJ!AF28,1,1)</f>
        <v xml:space="preserve"> </v>
      </c>
      <c r="DM29" s="1335"/>
      <c r="DN29" s="1335"/>
      <c r="DO29" s="1335"/>
      <c r="DP29" s="1335"/>
      <c r="DQ29" s="1335"/>
      <c r="DR29" s="1335" t="str">
        <f>MID(SUVAHAVUJ!AF28,2,1)</f>
        <v xml:space="preserve"> </v>
      </c>
      <c r="DS29" s="1335"/>
      <c r="DT29" s="1335"/>
      <c r="DU29" s="1335"/>
      <c r="DV29" s="1335"/>
      <c r="DW29" s="1335" t="str">
        <f>MID(SUVAHAVUJ!AF28,3,1)</f>
        <v xml:space="preserve"> </v>
      </c>
      <c r="DX29" s="1335"/>
      <c r="DY29" s="1335"/>
      <c r="DZ29" s="1335"/>
      <c r="EA29" s="1335"/>
      <c r="EB29" s="1335"/>
      <c r="EC29" s="1335" t="str">
        <f>MID(SUVAHAVUJ!AF28,4,1)</f>
        <v xml:space="preserve"> </v>
      </c>
      <c r="ED29" s="1335"/>
      <c r="EE29" s="1335"/>
      <c r="EF29" s="1335"/>
      <c r="EG29" s="1335"/>
      <c r="EH29" s="1335" t="str">
        <f>MID(SUVAHAVUJ!AF28,5,1)</f>
        <v xml:space="preserve"> </v>
      </c>
      <c r="EI29" s="1335"/>
      <c r="EJ29" s="1335"/>
      <c r="EK29" s="1335"/>
      <c r="EL29" s="1335"/>
      <c r="EM29" s="1335"/>
      <c r="EN29" s="1335" t="str">
        <f>MID(SUVAHAVUJ!AF28,6,1)</f>
        <v xml:space="preserve"> </v>
      </c>
      <c r="EO29" s="1335"/>
      <c r="EP29" s="1335"/>
      <c r="EQ29" s="1335"/>
      <c r="ER29" s="1335"/>
      <c r="ES29" s="1335" t="str">
        <f>MID(SUVAHAVUJ!AF28,7,1)</f>
        <v xml:space="preserve"> </v>
      </c>
      <c r="ET29" s="1335"/>
      <c r="EU29" s="1335"/>
      <c r="EV29" s="1335"/>
      <c r="EW29" s="1335"/>
      <c r="EX29" s="1335"/>
      <c r="EY29" s="1335" t="str">
        <f>MID(SUVAHAVUJ!AF28,8,1)</f>
        <v xml:space="preserve"> </v>
      </c>
      <c r="EZ29" s="1335"/>
      <c r="FA29" s="1335"/>
      <c r="FB29" s="1335"/>
      <c r="FC29" s="1335"/>
      <c r="FD29" s="1335" t="str">
        <f>MID(SUVAHAVUJ!AF28,9,1)</f>
        <v xml:space="preserve"> </v>
      </c>
      <c r="FE29" s="1335"/>
      <c r="FF29" s="1335"/>
      <c r="FG29" s="1335"/>
      <c r="FH29" s="1335"/>
      <c r="FI29" s="1335"/>
      <c r="FJ29" s="1335" t="str">
        <f>MID(SUVAHAVUJ!AF28,10,1)</f>
        <v xml:space="preserve"> </v>
      </c>
      <c r="FK29" s="1335"/>
      <c r="FL29" s="1335"/>
      <c r="FM29" s="1335"/>
      <c r="FN29" s="1335"/>
      <c r="FO29" s="1293" t="str">
        <f>MID(SUVAHAVUJ!AF28,11,1)</f>
        <v>0</v>
      </c>
      <c r="FP29" s="1293"/>
      <c r="FQ29" s="1293"/>
      <c r="FR29" s="1293"/>
      <c r="FS29" s="1341"/>
      <c r="FT29" s="1342"/>
      <c r="FU29" s="1342"/>
      <c r="FV29" s="1342"/>
      <c r="FW29" s="1342"/>
      <c r="FX29" s="1342"/>
      <c r="FY29" s="1342"/>
      <c r="FZ29" s="1342"/>
      <c r="GA29" s="1342"/>
      <c r="GB29" s="1342"/>
      <c r="GC29" s="1342"/>
      <c r="GD29" s="1342"/>
      <c r="GE29" s="1342"/>
      <c r="GF29" s="1342"/>
      <c r="GG29" s="1342"/>
      <c r="GH29" s="1342"/>
      <c r="GI29" s="1342"/>
      <c r="GJ29" s="1342"/>
      <c r="GK29" s="1342"/>
      <c r="GL29" s="1342"/>
      <c r="GM29" s="1342"/>
      <c r="GN29" s="1342"/>
      <c r="GO29" s="1342"/>
      <c r="GP29" s="1342"/>
      <c r="GQ29" s="1342"/>
      <c r="GR29" s="1342"/>
      <c r="GS29" s="1342"/>
      <c r="GT29" s="1342"/>
      <c r="GU29" s="1342"/>
      <c r="GV29" s="1342"/>
      <c r="GW29" s="1342"/>
    </row>
    <row r="30" spans="2:205" ht="23.25" customHeight="1" x14ac:dyDescent="0.3">
      <c r="B30" s="1347"/>
      <c r="C30" s="1347"/>
      <c r="D30" s="1347"/>
      <c r="E30" s="1347"/>
      <c r="F30" s="1347"/>
      <c r="G30" s="1347"/>
      <c r="H30" s="1347"/>
      <c r="I30" s="1347"/>
      <c r="J30" s="1347"/>
      <c r="K30" s="1347"/>
      <c r="L30" s="1339"/>
      <c r="M30" s="1339"/>
      <c r="N30" s="1339"/>
      <c r="O30" s="1339"/>
      <c r="P30" s="1339"/>
      <c r="Q30" s="1339"/>
      <c r="R30" s="1339"/>
      <c r="S30" s="1339"/>
      <c r="T30" s="1339"/>
      <c r="U30" s="1339"/>
      <c r="V30" s="1339"/>
      <c r="W30" s="1339"/>
      <c r="X30" s="1339"/>
      <c r="Y30" s="1339"/>
      <c r="Z30" s="1339"/>
      <c r="AA30" s="1339"/>
      <c r="AB30" s="1339"/>
      <c r="AC30" s="1339"/>
      <c r="AD30" s="1339"/>
      <c r="AE30" s="1339"/>
      <c r="AF30" s="1339"/>
      <c r="AG30" s="1339"/>
      <c r="AH30" s="1339"/>
      <c r="AI30" s="1339"/>
      <c r="AJ30" s="1339"/>
      <c r="AK30" s="1339"/>
      <c r="AL30" s="1339"/>
      <c r="AM30" s="1339"/>
      <c r="AN30" s="1339"/>
      <c r="AO30" s="1339"/>
      <c r="AP30" s="1339"/>
      <c r="AQ30" s="1340"/>
      <c r="AR30" s="1340"/>
      <c r="AS30" s="1340"/>
      <c r="AT30" s="1340"/>
      <c r="AU30" s="1340"/>
      <c r="AV30" s="1340"/>
      <c r="AW30" s="1340"/>
      <c r="AX30" s="1340"/>
      <c r="AY30" s="396"/>
      <c r="AZ30" s="397"/>
      <c r="BA30" s="1335" t="str">
        <f>MID(SUVAHAVUJ!AE28,1,1)</f>
        <v xml:space="preserve"> </v>
      </c>
      <c r="BB30" s="1335"/>
      <c r="BC30" s="1335"/>
      <c r="BD30" s="1335"/>
      <c r="BE30" s="1335"/>
      <c r="BF30" s="1335"/>
      <c r="BG30" s="1335" t="str">
        <f>MID(SUVAHAVUJ!AE28,2,1)</f>
        <v xml:space="preserve"> </v>
      </c>
      <c r="BH30" s="1335"/>
      <c r="BI30" s="1335"/>
      <c r="BJ30" s="1335"/>
      <c r="BK30" s="1335"/>
      <c r="BL30" s="1335" t="str">
        <f>MID(SUVAHAVUJ!AE28,3,1)</f>
        <v xml:space="preserve"> </v>
      </c>
      <c r="BM30" s="1335"/>
      <c r="BN30" s="1335"/>
      <c r="BO30" s="1335"/>
      <c r="BP30" s="1335"/>
      <c r="BQ30" s="1335"/>
      <c r="BR30" s="1335" t="str">
        <f>MID(SUVAHAVUJ!AE28,4,1)</f>
        <v xml:space="preserve"> </v>
      </c>
      <c r="BS30" s="1335"/>
      <c r="BT30" s="1335"/>
      <c r="BU30" s="1335"/>
      <c r="BV30" s="1335"/>
      <c r="BW30" s="1335" t="str">
        <f>MID(SUVAHAVUJ!AE28,5,1)</f>
        <v xml:space="preserve"> </v>
      </c>
      <c r="BX30" s="1335"/>
      <c r="BY30" s="1335"/>
      <c r="BZ30" s="1335"/>
      <c r="CA30" s="1335"/>
      <c r="CB30" s="1335"/>
      <c r="CC30" s="1335" t="str">
        <f>MID(SUVAHAVUJ!AE28,6,1)</f>
        <v xml:space="preserve"> </v>
      </c>
      <c r="CD30" s="1335"/>
      <c r="CE30" s="1335"/>
      <c r="CF30" s="1335"/>
      <c r="CG30" s="1335"/>
      <c r="CH30" s="1335" t="str">
        <f>MID(SUVAHAVUJ!AE28,7,1)</f>
        <v xml:space="preserve"> </v>
      </c>
      <c r="CI30" s="1335"/>
      <c r="CJ30" s="1335"/>
      <c r="CK30" s="1335"/>
      <c r="CL30" s="1335"/>
      <c r="CM30" s="1335"/>
      <c r="CN30" s="1335" t="str">
        <f>MID(SUVAHAVUJ!AE28,8,1)</f>
        <v xml:space="preserve"> </v>
      </c>
      <c r="CO30" s="1335"/>
      <c r="CP30" s="1335"/>
      <c r="CQ30" s="1335"/>
      <c r="CR30" s="1335"/>
      <c r="CS30" s="1335" t="str">
        <f>MID(SUVAHAVUJ!AE28,9,1)</f>
        <v xml:space="preserve"> </v>
      </c>
      <c r="CT30" s="1335"/>
      <c r="CU30" s="1335"/>
      <c r="CV30" s="1335"/>
      <c r="CW30" s="1335"/>
      <c r="CX30" s="1335"/>
      <c r="CY30" s="1335" t="str">
        <f>MID(SUVAHAVUJ!AE28,10,1)</f>
        <v xml:space="preserve"> </v>
      </c>
      <c r="CZ30" s="1335"/>
      <c r="DA30" s="1335"/>
      <c r="DB30" s="1335"/>
      <c r="DC30" s="1335"/>
      <c r="DD30" s="1335" t="str">
        <f>MID(SUVAHAVUJ!AE28,11,1)</f>
        <v>0</v>
      </c>
      <c r="DE30" s="1335"/>
      <c r="DF30" s="1335"/>
      <c r="DG30" s="1335"/>
      <c r="DH30" s="1335"/>
      <c r="DI30" s="1343"/>
      <c r="DJ30" s="1345"/>
      <c r="DK30" s="1345"/>
      <c r="DL30" s="1345"/>
      <c r="DM30" s="1345"/>
      <c r="DN30" s="1345"/>
      <c r="DO30" s="1345"/>
      <c r="DP30" s="1345"/>
      <c r="DQ30" s="1345"/>
      <c r="DR30" s="1345"/>
      <c r="DS30" s="1345"/>
      <c r="DT30" s="1345"/>
      <c r="DU30" s="1345"/>
      <c r="DV30" s="1345"/>
      <c r="DW30" s="1345"/>
      <c r="DX30" s="1345"/>
      <c r="DY30" s="1345"/>
      <c r="DZ30" s="1345"/>
      <c r="EA30" s="1345"/>
      <c r="EB30" s="1345"/>
      <c r="EC30" s="1345"/>
      <c r="ED30" s="1345"/>
      <c r="EE30" s="1345"/>
      <c r="EF30" s="1345"/>
      <c r="EG30" s="1345"/>
      <c r="EH30" s="1345"/>
      <c r="EI30" s="1345"/>
      <c r="EJ30" s="1345"/>
      <c r="EK30" s="1345"/>
      <c r="EL30" s="1345"/>
      <c r="EM30" s="1345"/>
      <c r="EN30" s="396"/>
      <c r="EO30" s="397"/>
      <c r="EP30" s="1335" t="str">
        <f>MID(SUVAHAVUJ!AG28,1,1)</f>
        <v xml:space="preserve"> </v>
      </c>
      <c r="EQ30" s="1335"/>
      <c r="ER30" s="1335"/>
      <c r="ES30" s="1335"/>
      <c r="ET30" s="1335"/>
      <c r="EU30" s="1335"/>
      <c r="EV30" s="1335" t="str">
        <f>MID(SUVAHAVUJ!AG28,2,1)</f>
        <v xml:space="preserve"> </v>
      </c>
      <c r="EW30" s="1335"/>
      <c r="EX30" s="1335"/>
      <c r="EY30" s="1335"/>
      <c r="EZ30" s="1335"/>
      <c r="FA30" s="1335" t="str">
        <f>MID(SUVAHAVUJ!AG28,3,1)</f>
        <v xml:space="preserve"> </v>
      </c>
      <c r="FB30" s="1335"/>
      <c r="FC30" s="1335"/>
      <c r="FD30" s="1335"/>
      <c r="FE30" s="1335"/>
      <c r="FF30" s="1335"/>
      <c r="FG30" s="1335" t="str">
        <f>MID(SUVAHAVUJ!AG28,4,1)</f>
        <v xml:space="preserve"> </v>
      </c>
      <c r="FH30" s="1335"/>
      <c r="FI30" s="1335"/>
      <c r="FJ30" s="1335"/>
      <c r="FK30" s="1335"/>
      <c r="FL30" s="1335" t="str">
        <f>MID(SUVAHAVUJ!AG28,5,1)</f>
        <v xml:space="preserve"> </v>
      </c>
      <c r="FM30" s="1335"/>
      <c r="FN30" s="1335"/>
      <c r="FO30" s="1335"/>
      <c r="FP30" s="1335"/>
      <c r="FQ30" s="1335"/>
      <c r="FR30" s="1335" t="str">
        <f>MID(SUVAHAVUJ!AG28,6,1)</f>
        <v xml:space="preserve"> </v>
      </c>
      <c r="FS30" s="1335"/>
      <c r="FT30" s="1335"/>
      <c r="FU30" s="1335"/>
      <c r="FV30" s="1335"/>
      <c r="FW30" s="1335" t="str">
        <f>MID(SUVAHAVUJ!AG28,7,1)</f>
        <v xml:space="preserve"> </v>
      </c>
      <c r="FX30" s="1335"/>
      <c r="FY30" s="1335"/>
      <c r="FZ30" s="1335"/>
      <c r="GA30" s="1335"/>
      <c r="GB30" s="1335"/>
      <c r="GC30" s="1335" t="str">
        <f>MID(SUVAHAVUJ!AG28,8,1)</f>
        <v xml:space="preserve"> </v>
      </c>
      <c r="GD30" s="1335"/>
      <c r="GE30" s="1335"/>
      <c r="GF30" s="1335"/>
      <c r="GG30" s="1335"/>
      <c r="GH30" s="1335" t="str">
        <f>MID(SUVAHAVUJ!AG28,9,1)</f>
        <v xml:space="preserve"> </v>
      </c>
      <c r="GI30" s="1335"/>
      <c r="GJ30" s="1335"/>
      <c r="GK30" s="1335"/>
      <c r="GL30" s="1335"/>
      <c r="GM30" s="1335"/>
      <c r="GN30" s="1335" t="str">
        <f>MID(SUVAHAVUJ!AG28,10,1)</f>
        <v xml:space="preserve"> </v>
      </c>
      <c r="GO30" s="1335"/>
      <c r="GP30" s="1335"/>
      <c r="GQ30" s="1335"/>
      <c r="GR30" s="1335"/>
      <c r="GS30" s="1293" t="str">
        <f>MID(SUVAHAVUJ!AG28,11,1)</f>
        <v>0</v>
      </c>
      <c r="GT30" s="1293"/>
      <c r="GU30" s="1293"/>
      <c r="GV30" s="1293"/>
      <c r="GW30" s="1341"/>
    </row>
    <row r="31" spans="2:205" ht="23.25" customHeight="1" x14ac:dyDescent="0.3">
      <c r="B31" s="1347" t="s">
        <v>2052</v>
      </c>
      <c r="C31" s="1347"/>
      <c r="D31" s="1347"/>
      <c r="E31" s="1347"/>
      <c r="F31" s="1347"/>
      <c r="G31" s="1347"/>
      <c r="H31" s="1347"/>
      <c r="I31" s="1347"/>
      <c r="J31" s="1347"/>
      <c r="K31" s="1347"/>
      <c r="L31" s="1338" t="str">
        <f>SUVAHAVUJ!$D$29</f>
        <v>Ostatné pôžičky (067A) - /096A/</v>
      </c>
      <c r="M31" s="1339"/>
      <c r="N31" s="1339"/>
      <c r="O31" s="1339"/>
      <c r="P31" s="1339"/>
      <c r="Q31" s="1339"/>
      <c r="R31" s="1339"/>
      <c r="S31" s="1339"/>
      <c r="T31" s="1339"/>
      <c r="U31" s="1339"/>
      <c r="V31" s="1339"/>
      <c r="W31" s="1339"/>
      <c r="X31" s="1339"/>
      <c r="Y31" s="1339"/>
      <c r="Z31" s="1339"/>
      <c r="AA31" s="1339"/>
      <c r="AB31" s="1339"/>
      <c r="AC31" s="1339"/>
      <c r="AD31" s="1339"/>
      <c r="AE31" s="1339"/>
      <c r="AF31" s="1339"/>
      <c r="AG31" s="1339"/>
      <c r="AH31" s="1339"/>
      <c r="AI31" s="1339"/>
      <c r="AJ31" s="1339"/>
      <c r="AK31" s="1339"/>
      <c r="AL31" s="1339"/>
      <c r="AM31" s="1339"/>
      <c r="AN31" s="1339"/>
      <c r="AO31" s="1339"/>
      <c r="AP31" s="1339"/>
      <c r="AQ31" s="1340" t="s">
        <v>1211</v>
      </c>
      <c r="AR31" s="1340"/>
      <c r="AS31" s="1340"/>
      <c r="AT31" s="1340"/>
      <c r="AU31" s="1340"/>
      <c r="AV31" s="1340"/>
      <c r="AW31" s="1340"/>
      <c r="AX31" s="1340"/>
      <c r="AY31" s="396"/>
      <c r="AZ31" s="397"/>
      <c r="BA31" s="1293" t="str">
        <f>MID(SUVAHAVUJ!AD29,1,1)</f>
        <v xml:space="preserve"> </v>
      </c>
      <c r="BB31" s="1293"/>
      <c r="BC31" s="1293"/>
      <c r="BD31" s="1293"/>
      <c r="BE31" s="1293"/>
      <c r="BF31" s="1293"/>
      <c r="BG31" s="1293" t="str">
        <f>MID(SUVAHAVUJ!AD29,2,1)</f>
        <v xml:space="preserve"> </v>
      </c>
      <c r="BH31" s="1293"/>
      <c r="BI31" s="1293"/>
      <c r="BJ31" s="1293"/>
      <c r="BK31" s="1293"/>
      <c r="BL31" s="1293" t="str">
        <f>MID(SUVAHAVUJ!AD29,3,1)</f>
        <v xml:space="preserve"> </v>
      </c>
      <c r="BM31" s="1293"/>
      <c r="BN31" s="1293"/>
      <c r="BO31" s="1293"/>
      <c r="BP31" s="1293"/>
      <c r="BQ31" s="1293"/>
      <c r="BR31" s="1293" t="str">
        <f>MID(SUVAHAVUJ!AD29,4,1)</f>
        <v xml:space="preserve"> </v>
      </c>
      <c r="BS31" s="1293"/>
      <c r="BT31" s="1293"/>
      <c r="BU31" s="1293"/>
      <c r="BV31" s="1293"/>
      <c r="BW31" s="1293" t="str">
        <f>MID(SUVAHAVUJ!AD29,5,1)</f>
        <v xml:space="preserve"> </v>
      </c>
      <c r="BX31" s="1293"/>
      <c r="BY31" s="1293"/>
      <c r="BZ31" s="1293"/>
      <c r="CA31" s="1293"/>
      <c r="CB31" s="1293"/>
      <c r="CC31" s="1293" t="str">
        <f>MID(SUVAHAVUJ!AD29,6,1)</f>
        <v xml:space="preserve"> </v>
      </c>
      <c r="CD31" s="1293"/>
      <c r="CE31" s="1293"/>
      <c r="CF31" s="1293"/>
      <c r="CG31" s="1293"/>
      <c r="CH31" s="1293" t="str">
        <f>MID(SUVAHAVUJ!AD29,7,1)</f>
        <v xml:space="preserve"> </v>
      </c>
      <c r="CI31" s="1293"/>
      <c r="CJ31" s="1293"/>
      <c r="CK31" s="1293"/>
      <c r="CL31" s="1293"/>
      <c r="CM31" s="1293"/>
      <c r="CN31" s="1293" t="str">
        <f>MID(SUVAHAVUJ!AD29,8,1)</f>
        <v xml:space="preserve"> </v>
      </c>
      <c r="CO31" s="1293"/>
      <c r="CP31" s="1293"/>
      <c r="CQ31" s="1293"/>
      <c r="CR31" s="1293"/>
      <c r="CS31" s="1293" t="str">
        <f>MID(SUVAHAVUJ!AD29,9,1)</f>
        <v xml:space="preserve"> </v>
      </c>
      <c r="CT31" s="1293"/>
      <c r="CU31" s="1293"/>
      <c r="CV31" s="1293"/>
      <c r="CW31" s="1293"/>
      <c r="CX31" s="1293"/>
      <c r="CY31" s="1293" t="str">
        <f>MID(SUVAHAVUJ!AD29,10,1)</f>
        <v xml:space="preserve"> </v>
      </c>
      <c r="CZ31" s="1293"/>
      <c r="DA31" s="1293"/>
      <c r="DB31" s="1293"/>
      <c r="DC31" s="1293"/>
      <c r="DD31" s="1293" t="str">
        <f>MID(SUVAHAVUJ!AD29,11,1)</f>
        <v>0</v>
      </c>
      <c r="DE31" s="1293"/>
      <c r="DF31" s="1293"/>
      <c r="DG31" s="1293"/>
      <c r="DH31" s="1293"/>
      <c r="DI31" s="1341"/>
      <c r="DJ31" s="396"/>
      <c r="DK31" s="397"/>
      <c r="DL31" s="1335" t="str">
        <f>MID(SUVAHAVUJ!AF29,1,1)</f>
        <v xml:space="preserve"> </v>
      </c>
      <c r="DM31" s="1335"/>
      <c r="DN31" s="1335"/>
      <c r="DO31" s="1335"/>
      <c r="DP31" s="1335"/>
      <c r="DQ31" s="1335"/>
      <c r="DR31" s="1335" t="str">
        <f>MID(SUVAHAVUJ!AF29,2,1)</f>
        <v xml:space="preserve"> </v>
      </c>
      <c r="DS31" s="1335"/>
      <c r="DT31" s="1335"/>
      <c r="DU31" s="1335"/>
      <c r="DV31" s="1335"/>
      <c r="DW31" s="1335" t="str">
        <f>MID(SUVAHAVUJ!AF29,3,1)</f>
        <v xml:space="preserve"> </v>
      </c>
      <c r="DX31" s="1335"/>
      <c r="DY31" s="1335"/>
      <c r="DZ31" s="1335"/>
      <c r="EA31" s="1335"/>
      <c r="EB31" s="1335"/>
      <c r="EC31" s="1335" t="str">
        <f>MID(SUVAHAVUJ!AF29,4,1)</f>
        <v xml:space="preserve"> </v>
      </c>
      <c r="ED31" s="1335"/>
      <c r="EE31" s="1335"/>
      <c r="EF31" s="1335"/>
      <c r="EG31" s="1335"/>
      <c r="EH31" s="1335" t="str">
        <f>MID(SUVAHAVUJ!AF29,5,1)</f>
        <v xml:space="preserve"> </v>
      </c>
      <c r="EI31" s="1335"/>
      <c r="EJ31" s="1335"/>
      <c r="EK31" s="1335"/>
      <c r="EL31" s="1335"/>
      <c r="EM31" s="1335"/>
      <c r="EN31" s="1335" t="str">
        <f>MID(SUVAHAVUJ!AF29,6,1)</f>
        <v xml:space="preserve"> </v>
      </c>
      <c r="EO31" s="1335"/>
      <c r="EP31" s="1335"/>
      <c r="EQ31" s="1335"/>
      <c r="ER31" s="1335"/>
      <c r="ES31" s="1335" t="str">
        <f>MID(SUVAHAVUJ!AF29,7,1)</f>
        <v xml:space="preserve"> </v>
      </c>
      <c r="ET31" s="1335"/>
      <c r="EU31" s="1335"/>
      <c r="EV31" s="1335"/>
      <c r="EW31" s="1335"/>
      <c r="EX31" s="1335"/>
      <c r="EY31" s="1335" t="str">
        <f>MID(SUVAHAVUJ!AF29,8,1)</f>
        <v xml:space="preserve"> </v>
      </c>
      <c r="EZ31" s="1335"/>
      <c r="FA31" s="1335"/>
      <c r="FB31" s="1335"/>
      <c r="FC31" s="1335"/>
      <c r="FD31" s="1335" t="str">
        <f>MID(SUVAHAVUJ!AF29,9,1)</f>
        <v xml:space="preserve"> </v>
      </c>
      <c r="FE31" s="1335"/>
      <c r="FF31" s="1335"/>
      <c r="FG31" s="1335"/>
      <c r="FH31" s="1335"/>
      <c r="FI31" s="1335"/>
      <c r="FJ31" s="1335" t="str">
        <f>MID(SUVAHAVUJ!AF29,10,1)</f>
        <v xml:space="preserve"> </v>
      </c>
      <c r="FK31" s="1335"/>
      <c r="FL31" s="1335"/>
      <c r="FM31" s="1335"/>
      <c r="FN31" s="1335"/>
      <c r="FO31" s="1293" t="str">
        <f>MID(SUVAHAVUJ!AF29,11,1)</f>
        <v>0</v>
      </c>
      <c r="FP31" s="1293"/>
      <c r="FQ31" s="1293"/>
      <c r="FR31" s="1293"/>
      <c r="FS31" s="1341"/>
      <c r="FT31" s="1342"/>
      <c r="FU31" s="1342"/>
      <c r="FV31" s="1342"/>
      <c r="FW31" s="1342"/>
      <c r="FX31" s="1342"/>
      <c r="FY31" s="1342"/>
      <c r="FZ31" s="1342"/>
      <c r="GA31" s="1342"/>
      <c r="GB31" s="1342"/>
      <c r="GC31" s="1342"/>
      <c r="GD31" s="1342"/>
      <c r="GE31" s="1342"/>
      <c r="GF31" s="1342"/>
      <c r="GG31" s="1342"/>
      <c r="GH31" s="1342"/>
      <c r="GI31" s="1342"/>
      <c r="GJ31" s="1342"/>
      <c r="GK31" s="1342"/>
      <c r="GL31" s="1342"/>
      <c r="GM31" s="1342"/>
      <c r="GN31" s="1342"/>
      <c r="GO31" s="1342"/>
      <c r="GP31" s="1342"/>
      <c r="GQ31" s="1342"/>
      <c r="GR31" s="1342"/>
      <c r="GS31" s="1342"/>
      <c r="GT31" s="1342"/>
      <c r="GU31" s="1342"/>
      <c r="GV31" s="1342"/>
      <c r="GW31" s="1342"/>
    </row>
    <row r="32" spans="2:205" ht="23.25" customHeight="1" x14ac:dyDescent="0.3">
      <c r="B32" s="1347"/>
      <c r="C32" s="1347"/>
      <c r="D32" s="1347"/>
      <c r="E32" s="1347"/>
      <c r="F32" s="1347"/>
      <c r="G32" s="1347"/>
      <c r="H32" s="1347"/>
      <c r="I32" s="1347"/>
      <c r="J32" s="1347"/>
      <c r="K32" s="1347"/>
      <c r="L32" s="1339"/>
      <c r="M32" s="1339"/>
      <c r="N32" s="1339"/>
      <c r="O32" s="1339"/>
      <c r="P32" s="1339"/>
      <c r="Q32" s="1339"/>
      <c r="R32" s="1339"/>
      <c r="S32" s="1339"/>
      <c r="T32" s="1339"/>
      <c r="U32" s="1339"/>
      <c r="V32" s="1339"/>
      <c r="W32" s="1339"/>
      <c r="X32" s="1339"/>
      <c r="Y32" s="1339"/>
      <c r="Z32" s="1339"/>
      <c r="AA32" s="1339"/>
      <c r="AB32" s="1339"/>
      <c r="AC32" s="1339"/>
      <c r="AD32" s="1339"/>
      <c r="AE32" s="1339"/>
      <c r="AF32" s="1339"/>
      <c r="AG32" s="1339"/>
      <c r="AH32" s="1339"/>
      <c r="AI32" s="1339"/>
      <c r="AJ32" s="1339"/>
      <c r="AK32" s="1339"/>
      <c r="AL32" s="1339"/>
      <c r="AM32" s="1339"/>
      <c r="AN32" s="1339"/>
      <c r="AO32" s="1339"/>
      <c r="AP32" s="1339"/>
      <c r="AQ32" s="1340"/>
      <c r="AR32" s="1340"/>
      <c r="AS32" s="1340"/>
      <c r="AT32" s="1340"/>
      <c r="AU32" s="1340"/>
      <c r="AV32" s="1340"/>
      <c r="AW32" s="1340"/>
      <c r="AX32" s="1340"/>
      <c r="AY32" s="396"/>
      <c r="AZ32" s="397"/>
      <c r="BA32" s="1335" t="str">
        <f>MID(SUVAHAVUJ!AE29,1,1)</f>
        <v xml:space="preserve"> </v>
      </c>
      <c r="BB32" s="1335"/>
      <c r="BC32" s="1335"/>
      <c r="BD32" s="1335"/>
      <c r="BE32" s="1335"/>
      <c r="BF32" s="1335"/>
      <c r="BG32" s="1335" t="str">
        <f>MID(SUVAHAVUJ!AE29,2,1)</f>
        <v xml:space="preserve"> </v>
      </c>
      <c r="BH32" s="1335"/>
      <c r="BI32" s="1335"/>
      <c r="BJ32" s="1335"/>
      <c r="BK32" s="1335"/>
      <c r="BL32" s="1335" t="str">
        <f>MID(SUVAHAVUJ!AE29,3,1)</f>
        <v xml:space="preserve"> </v>
      </c>
      <c r="BM32" s="1335"/>
      <c r="BN32" s="1335"/>
      <c r="BO32" s="1335"/>
      <c r="BP32" s="1335"/>
      <c r="BQ32" s="1335"/>
      <c r="BR32" s="1335" t="str">
        <f>MID(SUVAHAVUJ!AE29,4,1)</f>
        <v xml:space="preserve"> </v>
      </c>
      <c r="BS32" s="1335"/>
      <c r="BT32" s="1335"/>
      <c r="BU32" s="1335"/>
      <c r="BV32" s="1335"/>
      <c r="BW32" s="1335" t="str">
        <f>MID(SUVAHAVUJ!AE29,5,1)</f>
        <v xml:space="preserve"> </v>
      </c>
      <c r="BX32" s="1335"/>
      <c r="BY32" s="1335"/>
      <c r="BZ32" s="1335"/>
      <c r="CA32" s="1335"/>
      <c r="CB32" s="1335"/>
      <c r="CC32" s="1335" t="str">
        <f>MID(SUVAHAVUJ!AE29,6,1)</f>
        <v xml:space="preserve"> </v>
      </c>
      <c r="CD32" s="1335"/>
      <c r="CE32" s="1335"/>
      <c r="CF32" s="1335"/>
      <c r="CG32" s="1335"/>
      <c r="CH32" s="1335" t="str">
        <f>MID(SUVAHAVUJ!AE29,7,1)</f>
        <v xml:space="preserve"> </v>
      </c>
      <c r="CI32" s="1335"/>
      <c r="CJ32" s="1335"/>
      <c r="CK32" s="1335"/>
      <c r="CL32" s="1335"/>
      <c r="CM32" s="1335"/>
      <c r="CN32" s="1335" t="str">
        <f>MID(SUVAHAVUJ!AE29,8,1)</f>
        <v xml:space="preserve"> </v>
      </c>
      <c r="CO32" s="1335"/>
      <c r="CP32" s="1335"/>
      <c r="CQ32" s="1335"/>
      <c r="CR32" s="1335"/>
      <c r="CS32" s="1335" t="str">
        <f>MID(SUVAHAVUJ!AE29,9,1)</f>
        <v xml:space="preserve"> </v>
      </c>
      <c r="CT32" s="1335"/>
      <c r="CU32" s="1335"/>
      <c r="CV32" s="1335"/>
      <c r="CW32" s="1335"/>
      <c r="CX32" s="1335"/>
      <c r="CY32" s="1335" t="str">
        <f>MID(SUVAHAVUJ!AE29,10,1)</f>
        <v xml:space="preserve"> </v>
      </c>
      <c r="CZ32" s="1335"/>
      <c r="DA32" s="1335"/>
      <c r="DB32" s="1335"/>
      <c r="DC32" s="1335"/>
      <c r="DD32" s="1335" t="str">
        <f>MID(SUVAHAVUJ!AE29,11,1)</f>
        <v>0</v>
      </c>
      <c r="DE32" s="1335"/>
      <c r="DF32" s="1335"/>
      <c r="DG32" s="1335"/>
      <c r="DH32" s="1335"/>
      <c r="DI32" s="1343"/>
      <c r="DJ32" s="1345"/>
      <c r="DK32" s="1345"/>
      <c r="DL32" s="1345"/>
      <c r="DM32" s="1345"/>
      <c r="DN32" s="1345"/>
      <c r="DO32" s="1345"/>
      <c r="DP32" s="1345"/>
      <c r="DQ32" s="1345"/>
      <c r="DR32" s="1345"/>
      <c r="DS32" s="1345"/>
      <c r="DT32" s="1345"/>
      <c r="DU32" s="1345"/>
      <c r="DV32" s="1345"/>
      <c r="DW32" s="1345"/>
      <c r="DX32" s="1345"/>
      <c r="DY32" s="1345"/>
      <c r="DZ32" s="1345"/>
      <c r="EA32" s="1345"/>
      <c r="EB32" s="1345"/>
      <c r="EC32" s="1345"/>
      <c r="ED32" s="1345"/>
      <c r="EE32" s="1345"/>
      <c r="EF32" s="1345"/>
      <c r="EG32" s="1345"/>
      <c r="EH32" s="1345"/>
      <c r="EI32" s="1345"/>
      <c r="EJ32" s="1345"/>
      <c r="EK32" s="1345"/>
      <c r="EL32" s="1345"/>
      <c r="EM32" s="1345"/>
      <c r="EN32" s="396"/>
      <c r="EO32" s="397"/>
      <c r="EP32" s="1335" t="str">
        <f>MID(SUVAHAVUJ!AG29,1,1)</f>
        <v xml:space="preserve"> </v>
      </c>
      <c r="EQ32" s="1335"/>
      <c r="ER32" s="1335"/>
      <c r="ES32" s="1335"/>
      <c r="ET32" s="1335"/>
      <c r="EU32" s="1335"/>
      <c r="EV32" s="1335" t="str">
        <f>MID(SUVAHAVUJ!AG29,2,1)</f>
        <v xml:space="preserve"> </v>
      </c>
      <c r="EW32" s="1335"/>
      <c r="EX32" s="1335"/>
      <c r="EY32" s="1335"/>
      <c r="EZ32" s="1335"/>
      <c r="FA32" s="1335" t="str">
        <f>MID(SUVAHAVUJ!AG29,3,1)</f>
        <v xml:space="preserve"> </v>
      </c>
      <c r="FB32" s="1335"/>
      <c r="FC32" s="1335"/>
      <c r="FD32" s="1335"/>
      <c r="FE32" s="1335"/>
      <c r="FF32" s="1335"/>
      <c r="FG32" s="1335" t="str">
        <f>MID(SUVAHAVUJ!AG29,4,1)</f>
        <v xml:space="preserve"> </v>
      </c>
      <c r="FH32" s="1335"/>
      <c r="FI32" s="1335"/>
      <c r="FJ32" s="1335"/>
      <c r="FK32" s="1335"/>
      <c r="FL32" s="1335" t="str">
        <f>MID(SUVAHAVUJ!AG29,5,1)</f>
        <v xml:space="preserve"> </v>
      </c>
      <c r="FM32" s="1335"/>
      <c r="FN32" s="1335"/>
      <c r="FO32" s="1335"/>
      <c r="FP32" s="1335"/>
      <c r="FQ32" s="1335"/>
      <c r="FR32" s="1335" t="str">
        <f>MID(SUVAHAVUJ!AG29,6,1)</f>
        <v xml:space="preserve"> </v>
      </c>
      <c r="FS32" s="1335"/>
      <c r="FT32" s="1335"/>
      <c r="FU32" s="1335"/>
      <c r="FV32" s="1335"/>
      <c r="FW32" s="1335" t="str">
        <f>MID(SUVAHAVUJ!AG29,7,1)</f>
        <v xml:space="preserve"> </v>
      </c>
      <c r="FX32" s="1335"/>
      <c r="FY32" s="1335"/>
      <c r="FZ32" s="1335"/>
      <c r="GA32" s="1335"/>
      <c r="GB32" s="1335"/>
      <c r="GC32" s="1335" t="str">
        <f>MID(SUVAHAVUJ!AG29,8,1)</f>
        <v xml:space="preserve"> </v>
      </c>
      <c r="GD32" s="1335"/>
      <c r="GE32" s="1335"/>
      <c r="GF32" s="1335"/>
      <c r="GG32" s="1335"/>
      <c r="GH32" s="1335" t="str">
        <f>MID(SUVAHAVUJ!AG29,9,1)</f>
        <v xml:space="preserve"> </v>
      </c>
      <c r="GI32" s="1335"/>
      <c r="GJ32" s="1335"/>
      <c r="GK32" s="1335"/>
      <c r="GL32" s="1335"/>
      <c r="GM32" s="1335"/>
      <c r="GN32" s="1335" t="str">
        <f>MID(SUVAHAVUJ!AG29,10,1)</f>
        <v xml:space="preserve"> </v>
      </c>
      <c r="GO32" s="1335"/>
      <c r="GP32" s="1335"/>
      <c r="GQ32" s="1335"/>
      <c r="GR32" s="1335"/>
      <c r="GS32" s="1293" t="str">
        <f>MID(SUVAHAVUJ!AG29,11,1)</f>
        <v>0</v>
      </c>
      <c r="GT32" s="1293"/>
      <c r="GU32" s="1293"/>
      <c r="GV32" s="1293"/>
      <c r="GW32" s="1341"/>
    </row>
    <row r="33" spans="2:205" ht="23.25" customHeight="1" x14ac:dyDescent="0.3">
      <c r="B33" s="1347" t="s">
        <v>2053</v>
      </c>
      <c r="C33" s="1347"/>
      <c r="D33" s="1347"/>
      <c r="E33" s="1347"/>
      <c r="F33" s="1347"/>
      <c r="G33" s="1347"/>
      <c r="H33" s="1347"/>
      <c r="I33" s="1347"/>
      <c r="J33" s="1347"/>
      <c r="K33" s="1347"/>
      <c r="L33" s="1338" t="str">
        <f>SUVAHAVUJ!$D$30</f>
        <v>Dlhové cenné papiere a ostatný dlhodobý finančný majetok (065A, 069A, 06XA) - /096A/</v>
      </c>
      <c r="M33" s="1339"/>
      <c r="N33" s="1339"/>
      <c r="O33" s="1339"/>
      <c r="P33" s="1339"/>
      <c r="Q33" s="1339"/>
      <c r="R33" s="1339"/>
      <c r="S33" s="1339"/>
      <c r="T33" s="1339"/>
      <c r="U33" s="1339"/>
      <c r="V33" s="1339"/>
      <c r="W33" s="1339"/>
      <c r="X33" s="1339"/>
      <c r="Y33" s="1339"/>
      <c r="Z33" s="1339"/>
      <c r="AA33" s="1339"/>
      <c r="AB33" s="1339"/>
      <c r="AC33" s="1339"/>
      <c r="AD33" s="1339"/>
      <c r="AE33" s="1339"/>
      <c r="AF33" s="1339"/>
      <c r="AG33" s="1339"/>
      <c r="AH33" s="1339"/>
      <c r="AI33" s="1339"/>
      <c r="AJ33" s="1339"/>
      <c r="AK33" s="1339"/>
      <c r="AL33" s="1339"/>
      <c r="AM33" s="1339"/>
      <c r="AN33" s="1339"/>
      <c r="AO33" s="1339"/>
      <c r="AP33" s="1339"/>
      <c r="AQ33" s="1340" t="s">
        <v>1212</v>
      </c>
      <c r="AR33" s="1340"/>
      <c r="AS33" s="1340"/>
      <c r="AT33" s="1340"/>
      <c r="AU33" s="1340"/>
      <c r="AV33" s="1340"/>
      <c r="AW33" s="1340"/>
      <c r="AX33" s="1340"/>
      <c r="AY33" s="396"/>
      <c r="AZ33" s="397"/>
      <c r="BA33" s="1293" t="str">
        <f>MID(SUVAHAVUJ!AD30,1,1)</f>
        <v xml:space="preserve"> </v>
      </c>
      <c r="BB33" s="1293"/>
      <c r="BC33" s="1293"/>
      <c r="BD33" s="1293"/>
      <c r="BE33" s="1293"/>
      <c r="BF33" s="1293"/>
      <c r="BG33" s="1293" t="str">
        <f>MID(SUVAHAVUJ!AD30,2,1)</f>
        <v xml:space="preserve"> </v>
      </c>
      <c r="BH33" s="1293"/>
      <c r="BI33" s="1293"/>
      <c r="BJ33" s="1293"/>
      <c r="BK33" s="1293"/>
      <c r="BL33" s="1293" t="str">
        <f>MID(SUVAHAVUJ!AD30,3,1)</f>
        <v xml:space="preserve"> </v>
      </c>
      <c r="BM33" s="1293"/>
      <c r="BN33" s="1293"/>
      <c r="BO33" s="1293"/>
      <c r="BP33" s="1293"/>
      <c r="BQ33" s="1293"/>
      <c r="BR33" s="1293" t="str">
        <f>MID(SUVAHAVUJ!AD30,4,1)</f>
        <v xml:space="preserve"> </v>
      </c>
      <c r="BS33" s="1293"/>
      <c r="BT33" s="1293"/>
      <c r="BU33" s="1293"/>
      <c r="BV33" s="1293"/>
      <c r="BW33" s="1293" t="str">
        <f>MID(SUVAHAVUJ!AD30,5,1)</f>
        <v xml:space="preserve"> </v>
      </c>
      <c r="BX33" s="1293"/>
      <c r="BY33" s="1293"/>
      <c r="BZ33" s="1293"/>
      <c r="CA33" s="1293"/>
      <c r="CB33" s="1293"/>
      <c r="CC33" s="1293" t="str">
        <f>MID(SUVAHAVUJ!AD30,6,1)</f>
        <v xml:space="preserve"> </v>
      </c>
      <c r="CD33" s="1293"/>
      <c r="CE33" s="1293"/>
      <c r="CF33" s="1293"/>
      <c r="CG33" s="1293"/>
      <c r="CH33" s="1293" t="str">
        <f>MID(SUVAHAVUJ!AD30,7,1)</f>
        <v xml:space="preserve"> </v>
      </c>
      <c r="CI33" s="1293"/>
      <c r="CJ33" s="1293"/>
      <c r="CK33" s="1293"/>
      <c r="CL33" s="1293"/>
      <c r="CM33" s="1293"/>
      <c r="CN33" s="1293" t="str">
        <f>MID(SUVAHAVUJ!AD30,8,1)</f>
        <v xml:space="preserve"> </v>
      </c>
      <c r="CO33" s="1293"/>
      <c r="CP33" s="1293"/>
      <c r="CQ33" s="1293"/>
      <c r="CR33" s="1293"/>
      <c r="CS33" s="1293" t="str">
        <f>MID(SUVAHAVUJ!AD30,9,1)</f>
        <v xml:space="preserve"> </v>
      </c>
      <c r="CT33" s="1293"/>
      <c r="CU33" s="1293"/>
      <c r="CV33" s="1293"/>
      <c r="CW33" s="1293"/>
      <c r="CX33" s="1293"/>
      <c r="CY33" s="1293" t="str">
        <f>MID(SUVAHAVUJ!AD30,10,1)</f>
        <v xml:space="preserve"> </v>
      </c>
      <c r="CZ33" s="1293"/>
      <c r="DA33" s="1293"/>
      <c r="DB33" s="1293"/>
      <c r="DC33" s="1293"/>
      <c r="DD33" s="1293" t="str">
        <f>MID(SUVAHAVUJ!AD30,11,1)</f>
        <v>0</v>
      </c>
      <c r="DE33" s="1293"/>
      <c r="DF33" s="1293"/>
      <c r="DG33" s="1293"/>
      <c r="DH33" s="1293"/>
      <c r="DI33" s="1341"/>
      <c r="DJ33" s="396"/>
      <c r="DK33" s="397"/>
      <c r="DL33" s="1335" t="str">
        <f>MID(SUVAHAVUJ!AF30,1,1)</f>
        <v xml:space="preserve"> </v>
      </c>
      <c r="DM33" s="1335"/>
      <c r="DN33" s="1335"/>
      <c r="DO33" s="1335"/>
      <c r="DP33" s="1335"/>
      <c r="DQ33" s="1335"/>
      <c r="DR33" s="1335" t="str">
        <f>MID(SUVAHAVUJ!AF30,2,1)</f>
        <v xml:space="preserve"> </v>
      </c>
      <c r="DS33" s="1335"/>
      <c r="DT33" s="1335"/>
      <c r="DU33" s="1335"/>
      <c r="DV33" s="1335"/>
      <c r="DW33" s="1335" t="str">
        <f>MID(SUVAHAVUJ!AF30,3,1)</f>
        <v xml:space="preserve"> </v>
      </c>
      <c r="DX33" s="1335"/>
      <c r="DY33" s="1335"/>
      <c r="DZ33" s="1335"/>
      <c r="EA33" s="1335"/>
      <c r="EB33" s="1335"/>
      <c r="EC33" s="1335" t="str">
        <f>MID(SUVAHAVUJ!AF30,4,1)</f>
        <v xml:space="preserve"> </v>
      </c>
      <c r="ED33" s="1335"/>
      <c r="EE33" s="1335"/>
      <c r="EF33" s="1335"/>
      <c r="EG33" s="1335"/>
      <c r="EH33" s="1335" t="str">
        <f>MID(SUVAHAVUJ!AF30,5,1)</f>
        <v xml:space="preserve"> </v>
      </c>
      <c r="EI33" s="1335"/>
      <c r="EJ33" s="1335"/>
      <c r="EK33" s="1335"/>
      <c r="EL33" s="1335"/>
      <c r="EM33" s="1335"/>
      <c r="EN33" s="1335" t="str">
        <f>MID(SUVAHAVUJ!AF30,6,1)</f>
        <v xml:space="preserve"> </v>
      </c>
      <c r="EO33" s="1335"/>
      <c r="EP33" s="1335"/>
      <c r="EQ33" s="1335"/>
      <c r="ER33" s="1335"/>
      <c r="ES33" s="1335" t="str">
        <f>MID(SUVAHAVUJ!AF30,7,1)</f>
        <v xml:space="preserve"> </v>
      </c>
      <c r="ET33" s="1335"/>
      <c r="EU33" s="1335"/>
      <c r="EV33" s="1335"/>
      <c r="EW33" s="1335"/>
      <c r="EX33" s="1335"/>
      <c r="EY33" s="1335" t="str">
        <f>MID(SUVAHAVUJ!AF30,8,1)</f>
        <v xml:space="preserve"> </v>
      </c>
      <c r="EZ33" s="1335"/>
      <c r="FA33" s="1335"/>
      <c r="FB33" s="1335"/>
      <c r="FC33" s="1335"/>
      <c r="FD33" s="1335" t="str">
        <f>MID(SUVAHAVUJ!AF30,9,1)</f>
        <v xml:space="preserve"> </v>
      </c>
      <c r="FE33" s="1335"/>
      <c r="FF33" s="1335"/>
      <c r="FG33" s="1335"/>
      <c r="FH33" s="1335"/>
      <c r="FI33" s="1335"/>
      <c r="FJ33" s="1335" t="str">
        <f>MID(SUVAHAVUJ!AF30,10,1)</f>
        <v xml:space="preserve"> </v>
      </c>
      <c r="FK33" s="1335"/>
      <c r="FL33" s="1335"/>
      <c r="FM33" s="1335"/>
      <c r="FN33" s="1335"/>
      <c r="FO33" s="1293" t="str">
        <f>MID(SUVAHAVUJ!AF30,11,1)</f>
        <v>0</v>
      </c>
      <c r="FP33" s="1293"/>
      <c r="FQ33" s="1293"/>
      <c r="FR33" s="1293"/>
      <c r="FS33" s="1341"/>
      <c r="FT33" s="1342"/>
      <c r="FU33" s="1342"/>
      <c r="FV33" s="1342"/>
      <c r="FW33" s="1342"/>
      <c r="FX33" s="1342"/>
      <c r="FY33" s="1342"/>
      <c r="FZ33" s="1342"/>
      <c r="GA33" s="1342"/>
      <c r="GB33" s="1342"/>
      <c r="GC33" s="1342"/>
      <c r="GD33" s="1342"/>
      <c r="GE33" s="1342"/>
      <c r="GF33" s="1342"/>
      <c r="GG33" s="1342"/>
      <c r="GH33" s="1342"/>
      <c r="GI33" s="1342"/>
      <c r="GJ33" s="1342"/>
      <c r="GK33" s="1342"/>
      <c r="GL33" s="1342"/>
      <c r="GM33" s="1342"/>
      <c r="GN33" s="1342"/>
      <c r="GO33" s="1342"/>
      <c r="GP33" s="1342"/>
      <c r="GQ33" s="1342"/>
      <c r="GR33" s="1342"/>
      <c r="GS33" s="1342"/>
      <c r="GT33" s="1342"/>
      <c r="GU33" s="1342"/>
      <c r="GV33" s="1342"/>
      <c r="GW33" s="1342"/>
    </row>
    <row r="34" spans="2:205" ht="23.25" customHeight="1" x14ac:dyDescent="0.3">
      <c r="B34" s="1347"/>
      <c r="C34" s="1347"/>
      <c r="D34" s="1347"/>
      <c r="E34" s="1347"/>
      <c r="F34" s="1347"/>
      <c r="G34" s="1347"/>
      <c r="H34" s="1347"/>
      <c r="I34" s="1347"/>
      <c r="J34" s="1347"/>
      <c r="K34" s="1347"/>
      <c r="L34" s="1339"/>
      <c r="M34" s="1339"/>
      <c r="N34" s="1339"/>
      <c r="O34" s="1339"/>
      <c r="P34" s="1339"/>
      <c r="Q34" s="1339"/>
      <c r="R34" s="1339"/>
      <c r="S34" s="1339"/>
      <c r="T34" s="1339"/>
      <c r="U34" s="1339"/>
      <c r="V34" s="1339"/>
      <c r="W34" s="1339"/>
      <c r="X34" s="1339"/>
      <c r="Y34" s="1339"/>
      <c r="Z34" s="1339"/>
      <c r="AA34" s="1339"/>
      <c r="AB34" s="1339"/>
      <c r="AC34" s="1339"/>
      <c r="AD34" s="1339"/>
      <c r="AE34" s="1339"/>
      <c r="AF34" s="1339"/>
      <c r="AG34" s="1339"/>
      <c r="AH34" s="1339"/>
      <c r="AI34" s="1339"/>
      <c r="AJ34" s="1339"/>
      <c r="AK34" s="1339"/>
      <c r="AL34" s="1339"/>
      <c r="AM34" s="1339"/>
      <c r="AN34" s="1339"/>
      <c r="AO34" s="1339"/>
      <c r="AP34" s="1339"/>
      <c r="AQ34" s="1340"/>
      <c r="AR34" s="1340"/>
      <c r="AS34" s="1340"/>
      <c r="AT34" s="1340"/>
      <c r="AU34" s="1340"/>
      <c r="AV34" s="1340"/>
      <c r="AW34" s="1340"/>
      <c r="AX34" s="1340"/>
      <c r="AY34" s="396"/>
      <c r="AZ34" s="397"/>
      <c r="BA34" s="1335" t="str">
        <f>MID(SUVAHAVUJ!AE30,1,1)</f>
        <v xml:space="preserve"> </v>
      </c>
      <c r="BB34" s="1335"/>
      <c r="BC34" s="1335"/>
      <c r="BD34" s="1335"/>
      <c r="BE34" s="1335"/>
      <c r="BF34" s="1335"/>
      <c r="BG34" s="1335" t="str">
        <f>MID(SUVAHAVUJ!AE30,2,1)</f>
        <v xml:space="preserve"> </v>
      </c>
      <c r="BH34" s="1335"/>
      <c r="BI34" s="1335"/>
      <c r="BJ34" s="1335"/>
      <c r="BK34" s="1335"/>
      <c r="BL34" s="1335" t="str">
        <f>MID(SUVAHAVUJ!AE30,3,1)</f>
        <v xml:space="preserve"> </v>
      </c>
      <c r="BM34" s="1335"/>
      <c r="BN34" s="1335"/>
      <c r="BO34" s="1335"/>
      <c r="BP34" s="1335"/>
      <c r="BQ34" s="1335"/>
      <c r="BR34" s="1335" t="str">
        <f>MID(SUVAHAVUJ!AE30,4,1)</f>
        <v xml:space="preserve"> </v>
      </c>
      <c r="BS34" s="1335"/>
      <c r="BT34" s="1335"/>
      <c r="BU34" s="1335"/>
      <c r="BV34" s="1335"/>
      <c r="BW34" s="1335" t="str">
        <f>MID(SUVAHAVUJ!AE30,5,1)</f>
        <v xml:space="preserve"> </v>
      </c>
      <c r="BX34" s="1335"/>
      <c r="BY34" s="1335"/>
      <c r="BZ34" s="1335"/>
      <c r="CA34" s="1335"/>
      <c r="CB34" s="1335"/>
      <c r="CC34" s="1335" t="str">
        <f>MID(SUVAHAVUJ!AE30,6,1)</f>
        <v xml:space="preserve"> </v>
      </c>
      <c r="CD34" s="1335"/>
      <c r="CE34" s="1335"/>
      <c r="CF34" s="1335"/>
      <c r="CG34" s="1335"/>
      <c r="CH34" s="1335" t="str">
        <f>MID(SUVAHAVUJ!AE30,7,1)</f>
        <v xml:space="preserve"> </v>
      </c>
      <c r="CI34" s="1335"/>
      <c r="CJ34" s="1335"/>
      <c r="CK34" s="1335"/>
      <c r="CL34" s="1335"/>
      <c r="CM34" s="1335"/>
      <c r="CN34" s="1335" t="str">
        <f>MID(SUVAHAVUJ!AE30,8,1)</f>
        <v xml:space="preserve"> </v>
      </c>
      <c r="CO34" s="1335"/>
      <c r="CP34" s="1335"/>
      <c r="CQ34" s="1335"/>
      <c r="CR34" s="1335"/>
      <c r="CS34" s="1335" t="str">
        <f>MID(SUVAHAVUJ!AE30,9,1)</f>
        <v xml:space="preserve"> </v>
      </c>
      <c r="CT34" s="1335"/>
      <c r="CU34" s="1335"/>
      <c r="CV34" s="1335"/>
      <c r="CW34" s="1335"/>
      <c r="CX34" s="1335"/>
      <c r="CY34" s="1335" t="str">
        <f>MID(SUVAHAVUJ!AE30,10,1)</f>
        <v xml:space="preserve"> </v>
      </c>
      <c r="CZ34" s="1335"/>
      <c r="DA34" s="1335"/>
      <c r="DB34" s="1335"/>
      <c r="DC34" s="1335"/>
      <c r="DD34" s="1335" t="str">
        <f>MID(SUVAHAVUJ!AE30,11,1)</f>
        <v>0</v>
      </c>
      <c r="DE34" s="1335"/>
      <c r="DF34" s="1335"/>
      <c r="DG34" s="1335"/>
      <c r="DH34" s="1335"/>
      <c r="DI34" s="1343"/>
      <c r="DJ34" s="1345"/>
      <c r="DK34" s="1345"/>
      <c r="DL34" s="1345"/>
      <c r="DM34" s="1345"/>
      <c r="DN34" s="1345"/>
      <c r="DO34" s="1345"/>
      <c r="DP34" s="1345"/>
      <c r="DQ34" s="1345"/>
      <c r="DR34" s="1345"/>
      <c r="DS34" s="1345"/>
      <c r="DT34" s="1345"/>
      <c r="DU34" s="1345"/>
      <c r="DV34" s="1345"/>
      <c r="DW34" s="1345"/>
      <c r="DX34" s="1345"/>
      <c r="DY34" s="1345"/>
      <c r="DZ34" s="1345"/>
      <c r="EA34" s="1345"/>
      <c r="EB34" s="1345"/>
      <c r="EC34" s="1345"/>
      <c r="ED34" s="1345"/>
      <c r="EE34" s="1345"/>
      <c r="EF34" s="1345"/>
      <c r="EG34" s="1345"/>
      <c r="EH34" s="1345"/>
      <c r="EI34" s="1345"/>
      <c r="EJ34" s="1345"/>
      <c r="EK34" s="1345"/>
      <c r="EL34" s="1345"/>
      <c r="EM34" s="1345"/>
      <c r="EN34" s="396"/>
      <c r="EO34" s="397"/>
      <c r="EP34" s="1335" t="str">
        <f>MID(SUVAHAVUJ!AG30,1,1)</f>
        <v xml:space="preserve"> </v>
      </c>
      <c r="EQ34" s="1335"/>
      <c r="ER34" s="1335"/>
      <c r="ES34" s="1335"/>
      <c r="ET34" s="1335"/>
      <c r="EU34" s="1335"/>
      <c r="EV34" s="1335" t="str">
        <f>MID(SUVAHAVUJ!AG30,2,1)</f>
        <v xml:space="preserve"> </v>
      </c>
      <c r="EW34" s="1335"/>
      <c r="EX34" s="1335"/>
      <c r="EY34" s="1335"/>
      <c r="EZ34" s="1335"/>
      <c r="FA34" s="1335" t="str">
        <f>MID(SUVAHAVUJ!AG30,3,1)</f>
        <v xml:space="preserve"> </v>
      </c>
      <c r="FB34" s="1335"/>
      <c r="FC34" s="1335"/>
      <c r="FD34" s="1335"/>
      <c r="FE34" s="1335"/>
      <c r="FF34" s="1335"/>
      <c r="FG34" s="1335" t="str">
        <f>MID(SUVAHAVUJ!AG30,4,1)</f>
        <v xml:space="preserve"> </v>
      </c>
      <c r="FH34" s="1335"/>
      <c r="FI34" s="1335"/>
      <c r="FJ34" s="1335"/>
      <c r="FK34" s="1335"/>
      <c r="FL34" s="1335" t="str">
        <f>MID(SUVAHAVUJ!AG30,5,1)</f>
        <v xml:space="preserve"> </v>
      </c>
      <c r="FM34" s="1335"/>
      <c r="FN34" s="1335"/>
      <c r="FO34" s="1335"/>
      <c r="FP34" s="1335"/>
      <c r="FQ34" s="1335"/>
      <c r="FR34" s="1335" t="str">
        <f>MID(SUVAHAVUJ!AG30,6,1)</f>
        <v xml:space="preserve"> </v>
      </c>
      <c r="FS34" s="1335"/>
      <c r="FT34" s="1335"/>
      <c r="FU34" s="1335"/>
      <c r="FV34" s="1335"/>
      <c r="FW34" s="1335" t="str">
        <f>MID(SUVAHAVUJ!AG30,7,1)</f>
        <v xml:space="preserve"> </v>
      </c>
      <c r="FX34" s="1335"/>
      <c r="FY34" s="1335"/>
      <c r="FZ34" s="1335"/>
      <c r="GA34" s="1335"/>
      <c r="GB34" s="1335"/>
      <c r="GC34" s="1335" t="str">
        <f>MID(SUVAHAVUJ!AG30,8,1)</f>
        <v xml:space="preserve"> </v>
      </c>
      <c r="GD34" s="1335"/>
      <c r="GE34" s="1335"/>
      <c r="GF34" s="1335"/>
      <c r="GG34" s="1335"/>
      <c r="GH34" s="1335" t="str">
        <f>MID(SUVAHAVUJ!AG30,9,1)</f>
        <v xml:space="preserve"> </v>
      </c>
      <c r="GI34" s="1335"/>
      <c r="GJ34" s="1335"/>
      <c r="GK34" s="1335"/>
      <c r="GL34" s="1335"/>
      <c r="GM34" s="1335"/>
      <c r="GN34" s="1335" t="str">
        <f>MID(SUVAHAVUJ!AG30,10,1)</f>
        <v xml:space="preserve"> </v>
      </c>
      <c r="GO34" s="1335"/>
      <c r="GP34" s="1335"/>
      <c r="GQ34" s="1335"/>
      <c r="GR34" s="1335"/>
      <c r="GS34" s="1293" t="str">
        <f>MID(SUVAHAVUJ!AG30,11,1)</f>
        <v>0</v>
      </c>
      <c r="GT34" s="1293"/>
      <c r="GU34" s="1293"/>
      <c r="GV34" s="1293"/>
      <c r="GW34" s="1341"/>
    </row>
    <row r="35" spans="2:205" ht="12" customHeight="1" x14ac:dyDescent="0.2">
      <c r="B35" s="399"/>
      <c r="C35" s="400"/>
      <c r="D35" s="400"/>
      <c r="E35" s="400"/>
      <c r="F35" s="400"/>
      <c r="G35" s="400"/>
      <c r="H35" s="400"/>
      <c r="I35" s="400"/>
      <c r="J35" s="400"/>
      <c r="K35" s="400"/>
      <c r="GQ35" s="400"/>
      <c r="GR35" s="400"/>
      <c r="GS35" s="400"/>
      <c r="GT35" s="400"/>
      <c r="GU35" s="400"/>
      <c r="GV35" s="400"/>
      <c r="GW35" s="401"/>
    </row>
    <row r="36" spans="2:205" ht="12.75" customHeight="1" thickBot="1" x14ac:dyDescent="0.25">
      <c r="B36" s="403"/>
      <c r="C36" s="404"/>
      <c r="D36" s="404"/>
      <c r="E36" s="404"/>
      <c r="F36" s="404"/>
      <c r="G36" s="404"/>
      <c r="H36" s="404"/>
      <c r="I36" s="404"/>
      <c r="J36" s="404"/>
      <c r="K36" s="404"/>
      <c r="GQ36" s="404"/>
      <c r="GR36" s="404"/>
      <c r="GS36" s="404"/>
      <c r="GT36" s="404"/>
      <c r="GU36" s="404"/>
      <c r="GV36" s="404"/>
      <c r="GW36" s="405"/>
    </row>
    <row r="37" spans="2:205" ht="9" customHeight="1" x14ac:dyDescent="0.2"/>
    <row r="52" spans="43:43" ht="3.75" customHeight="1" x14ac:dyDescent="0.2">
      <c r="AQ52" s="390">
        <v>57</v>
      </c>
    </row>
    <row r="147" spans="10:10" ht="3.75" customHeight="1" x14ac:dyDescent="0.2">
      <c r="J147" s="390">
        <v>33</v>
      </c>
    </row>
  </sheetData>
  <mergeCells count="705">
    <mergeCell ref="GH34:GM34"/>
    <mergeCell ref="GN34:GR34"/>
    <mergeCell ref="GS34:GW34"/>
    <mergeCell ref="FA34:FF34"/>
    <mergeCell ref="FG34:FK34"/>
    <mergeCell ref="FL34:FQ34"/>
    <mergeCell ref="FR34:FV34"/>
    <mergeCell ref="FW34:GB34"/>
    <mergeCell ref="GC34:GG34"/>
    <mergeCell ref="CS34:CX34"/>
    <mergeCell ref="CY34:DC34"/>
    <mergeCell ref="DD34:DI34"/>
    <mergeCell ref="DJ34:EM34"/>
    <mergeCell ref="EP34:EU34"/>
    <mergeCell ref="EV34:EZ34"/>
    <mergeCell ref="FO33:FS33"/>
    <mergeCell ref="FT33:GW33"/>
    <mergeCell ref="BA34:BF34"/>
    <mergeCell ref="BG34:BK34"/>
    <mergeCell ref="BL34:BQ34"/>
    <mergeCell ref="BR34:BV34"/>
    <mergeCell ref="BW34:CB34"/>
    <mergeCell ref="CC34:CG34"/>
    <mergeCell ref="CH34:CM34"/>
    <mergeCell ref="CN34:CR34"/>
    <mergeCell ref="EH33:EM33"/>
    <mergeCell ref="EN33:ER33"/>
    <mergeCell ref="ES33:EX33"/>
    <mergeCell ref="EY33:FC33"/>
    <mergeCell ref="FD33:FI33"/>
    <mergeCell ref="FJ33:FN33"/>
    <mergeCell ref="CY33:DC33"/>
    <mergeCell ref="DD33:DI33"/>
    <mergeCell ref="DL33:DQ33"/>
    <mergeCell ref="DR33:DV33"/>
    <mergeCell ref="DW33:EB33"/>
    <mergeCell ref="EC33:EG33"/>
    <mergeCell ref="BR33:BV33"/>
    <mergeCell ref="BW33:CB33"/>
    <mergeCell ref="CC33:CG33"/>
    <mergeCell ref="CH33:CM33"/>
    <mergeCell ref="CN33:CR33"/>
    <mergeCell ref="CS33:CX33"/>
    <mergeCell ref="GC32:GG32"/>
    <mergeCell ref="GH32:GM32"/>
    <mergeCell ref="GN32:GR32"/>
    <mergeCell ref="GS32:GW32"/>
    <mergeCell ref="B33:K34"/>
    <mergeCell ref="L33:AP34"/>
    <mergeCell ref="AQ33:AX34"/>
    <mergeCell ref="BA33:BF33"/>
    <mergeCell ref="BG33:BK33"/>
    <mergeCell ref="BL33:BQ33"/>
    <mergeCell ref="EV32:EZ32"/>
    <mergeCell ref="FA32:FF32"/>
    <mergeCell ref="FG32:FK32"/>
    <mergeCell ref="FL32:FQ32"/>
    <mergeCell ref="FR32:FV32"/>
    <mergeCell ref="FW32:GB32"/>
    <mergeCell ref="CN32:CR32"/>
    <mergeCell ref="CS32:CX32"/>
    <mergeCell ref="CY32:DC32"/>
    <mergeCell ref="DD32:DI32"/>
    <mergeCell ref="DJ32:EM32"/>
    <mergeCell ref="EP32:EU32"/>
    <mergeCell ref="B31:K32"/>
    <mergeCell ref="L31:AP32"/>
    <mergeCell ref="BA32:BF32"/>
    <mergeCell ref="BG32:BK32"/>
    <mergeCell ref="BL32:BQ32"/>
    <mergeCell ref="BR32:BV32"/>
    <mergeCell ref="BW32:CB32"/>
    <mergeCell ref="CC32:CG32"/>
    <mergeCell ref="CH32:CM32"/>
    <mergeCell ref="EC31:EG31"/>
    <mergeCell ref="EH31:EM31"/>
    <mergeCell ref="CS31:CX31"/>
    <mergeCell ref="CY31:DC31"/>
    <mergeCell ref="DD31:DI31"/>
    <mergeCell ref="DL31:DQ31"/>
    <mergeCell ref="DR31:DV31"/>
    <mergeCell ref="DW31:EB31"/>
    <mergeCell ref="BL31:BQ31"/>
    <mergeCell ref="BR31:BV31"/>
    <mergeCell ref="CN31:CR31"/>
    <mergeCell ref="FW30:GB30"/>
    <mergeCell ref="GC30:GG30"/>
    <mergeCell ref="GH30:GM30"/>
    <mergeCell ref="GN30:GR30"/>
    <mergeCell ref="GS30:GW30"/>
    <mergeCell ref="FJ31:FN31"/>
    <mergeCell ref="FO31:FS31"/>
    <mergeCell ref="FT31:GW31"/>
    <mergeCell ref="EN31:ER31"/>
    <mergeCell ref="ES31:EX31"/>
    <mergeCell ref="EY31:FC31"/>
    <mergeCell ref="FD31:FI31"/>
    <mergeCell ref="AQ31:AX32"/>
    <mergeCell ref="BA31:BF31"/>
    <mergeCell ref="BG31:BK31"/>
    <mergeCell ref="EP30:EU30"/>
    <mergeCell ref="EV30:EZ30"/>
    <mergeCell ref="FA30:FF30"/>
    <mergeCell ref="FG30:FK30"/>
    <mergeCell ref="FL30:FQ30"/>
    <mergeCell ref="FR30:FV30"/>
    <mergeCell ref="CH30:CM30"/>
    <mergeCell ref="CN30:CR30"/>
    <mergeCell ref="CS30:CX30"/>
    <mergeCell ref="CY30:DC30"/>
    <mergeCell ref="DD30:DI30"/>
    <mergeCell ref="DJ30:EM30"/>
    <mergeCell ref="BA30:BF30"/>
    <mergeCell ref="BG30:BK30"/>
    <mergeCell ref="BL30:BQ30"/>
    <mergeCell ref="BR30:BV30"/>
    <mergeCell ref="BW30:CB30"/>
    <mergeCell ref="CC30:CG30"/>
    <mergeCell ref="BW31:CB31"/>
    <mergeCell ref="CC31:CG31"/>
    <mergeCell ref="CH31:CM31"/>
    <mergeCell ref="BA27:BF27"/>
    <mergeCell ref="BG27:BK27"/>
    <mergeCell ref="BL27:BQ27"/>
    <mergeCell ref="GH28:GM28"/>
    <mergeCell ref="CY28:DC28"/>
    <mergeCell ref="DD28:DI28"/>
    <mergeCell ref="ES29:EX29"/>
    <mergeCell ref="EY29:FC29"/>
    <mergeCell ref="FD29:FI29"/>
    <mergeCell ref="FJ29:FN29"/>
    <mergeCell ref="FO29:FS29"/>
    <mergeCell ref="FT29:GW29"/>
    <mergeCell ref="DL29:DQ29"/>
    <mergeCell ref="DR29:DV29"/>
    <mergeCell ref="DW29:EB29"/>
    <mergeCell ref="EC29:EG29"/>
    <mergeCell ref="EH29:EM29"/>
    <mergeCell ref="EN29:ER29"/>
    <mergeCell ref="FR28:FV28"/>
    <mergeCell ref="FW28:GB28"/>
    <mergeCell ref="GC28:GG28"/>
    <mergeCell ref="BA28:BF28"/>
    <mergeCell ref="BG28:BK28"/>
    <mergeCell ref="BL28:BQ28"/>
    <mergeCell ref="B29:K30"/>
    <mergeCell ref="L29:AP30"/>
    <mergeCell ref="AQ29:AX30"/>
    <mergeCell ref="BA29:BF29"/>
    <mergeCell ref="BG29:BK29"/>
    <mergeCell ref="BL29:BQ29"/>
    <mergeCell ref="BR29:BV29"/>
    <mergeCell ref="BW29:CB29"/>
    <mergeCell ref="FG28:FK28"/>
    <mergeCell ref="CH28:CM28"/>
    <mergeCell ref="CN28:CR28"/>
    <mergeCell ref="CS28:CX28"/>
    <mergeCell ref="CC29:CG29"/>
    <mergeCell ref="CH29:CM29"/>
    <mergeCell ref="CN29:CR29"/>
    <mergeCell ref="CS29:CX29"/>
    <mergeCell ref="CY29:DC29"/>
    <mergeCell ref="DD29:DI29"/>
    <mergeCell ref="B27:K28"/>
    <mergeCell ref="L27:AP28"/>
    <mergeCell ref="AQ27:AX28"/>
    <mergeCell ref="CS27:CX27"/>
    <mergeCell ref="CY27:DC27"/>
    <mergeCell ref="DD27:DI27"/>
    <mergeCell ref="GH26:GM26"/>
    <mergeCell ref="DJ28:EM28"/>
    <mergeCell ref="EP28:EU28"/>
    <mergeCell ref="EV28:EZ28"/>
    <mergeCell ref="FA28:FF28"/>
    <mergeCell ref="FT27:GW27"/>
    <mergeCell ref="EN27:ER27"/>
    <mergeCell ref="ES27:EX27"/>
    <mergeCell ref="EY27:FC27"/>
    <mergeCell ref="FD27:FI27"/>
    <mergeCell ref="FJ27:FN27"/>
    <mergeCell ref="FO27:FS27"/>
    <mergeCell ref="DL27:DQ27"/>
    <mergeCell ref="DR27:DV27"/>
    <mergeCell ref="DW27:EB27"/>
    <mergeCell ref="GN26:GR26"/>
    <mergeCell ref="GS26:GW26"/>
    <mergeCell ref="FL26:FQ26"/>
    <mergeCell ref="GN28:GR28"/>
    <mergeCell ref="GS28:GW28"/>
    <mergeCell ref="FL28:FQ28"/>
    <mergeCell ref="BR28:BV28"/>
    <mergeCell ref="BW28:CB28"/>
    <mergeCell ref="CC28:CG28"/>
    <mergeCell ref="FR26:FV26"/>
    <mergeCell ref="FW26:GB26"/>
    <mergeCell ref="GC26:GG26"/>
    <mergeCell ref="CS26:CX26"/>
    <mergeCell ref="CY26:DC26"/>
    <mergeCell ref="DD26:DI26"/>
    <mergeCell ref="DJ26:EM26"/>
    <mergeCell ref="EP26:EU26"/>
    <mergeCell ref="EV26:EZ26"/>
    <mergeCell ref="BR27:BV27"/>
    <mergeCell ref="FA26:FF26"/>
    <mergeCell ref="FG26:FK26"/>
    <mergeCell ref="EC27:EG27"/>
    <mergeCell ref="EH27:EM27"/>
    <mergeCell ref="BW27:CB27"/>
    <mergeCell ref="CC27:CG27"/>
    <mergeCell ref="CH27:CM27"/>
    <mergeCell ref="CN27:CR27"/>
    <mergeCell ref="FO25:FS25"/>
    <mergeCell ref="FT25:GW25"/>
    <mergeCell ref="BA26:BF26"/>
    <mergeCell ref="BG26:BK26"/>
    <mergeCell ref="BL26:BQ26"/>
    <mergeCell ref="BR26:BV26"/>
    <mergeCell ref="BW26:CB26"/>
    <mergeCell ref="CC26:CG26"/>
    <mergeCell ref="CH26:CM26"/>
    <mergeCell ref="CN26:CR26"/>
    <mergeCell ref="EH25:EM25"/>
    <mergeCell ref="EN25:ER25"/>
    <mergeCell ref="ES25:EX25"/>
    <mergeCell ref="EY25:FC25"/>
    <mergeCell ref="FD25:FI25"/>
    <mergeCell ref="FJ25:FN25"/>
    <mergeCell ref="CY25:DC25"/>
    <mergeCell ref="DD25:DI25"/>
    <mergeCell ref="DL25:DQ25"/>
    <mergeCell ref="DR25:DV25"/>
    <mergeCell ref="DW25:EB25"/>
    <mergeCell ref="EC25:EG25"/>
    <mergeCell ref="BR25:BV25"/>
    <mergeCell ref="BW25:CB25"/>
    <mergeCell ref="CC25:CG25"/>
    <mergeCell ref="CH25:CM25"/>
    <mergeCell ref="CN25:CR25"/>
    <mergeCell ref="CS25:CX25"/>
    <mergeCell ref="GC24:GG24"/>
    <mergeCell ref="GH24:GM24"/>
    <mergeCell ref="GN24:GR24"/>
    <mergeCell ref="GS24:GW24"/>
    <mergeCell ref="B25:K26"/>
    <mergeCell ref="L25:AP26"/>
    <mergeCell ref="AQ25:AX26"/>
    <mergeCell ref="BA25:BF25"/>
    <mergeCell ref="BG25:BK25"/>
    <mergeCell ref="BL25:BQ25"/>
    <mergeCell ref="EV24:EZ24"/>
    <mergeCell ref="FA24:FF24"/>
    <mergeCell ref="FG24:FK24"/>
    <mergeCell ref="FL24:FQ24"/>
    <mergeCell ref="FR24:FV24"/>
    <mergeCell ref="FW24:GB24"/>
    <mergeCell ref="CN24:CR24"/>
    <mergeCell ref="CS24:CX24"/>
    <mergeCell ref="CY24:DC24"/>
    <mergeCell ref="DD24:DI24"/>
    <mergeCell ref="DJ24:EM24"/>
    <mergeCell ref="EP24:EU24"/>
    <mergeCell ref="FJ23:FN23"/>
    <mergeCell ref="FO23:FS23"/>
    <mergeCell ref="FT23:GW23"/>
    <mergeCell ref="BA24:BF24"/>
    <mergeCell ref="BG24:BK24"/>
    <mergeCell ref="BL24:BQ24"/>
    <mergeCell ref="BR24:BV24"/>
    <mergeCell ref="BW24:CB24"/>
    <mergeCell ref="CC24:CG24"/>
    <mergeCell ref="CH24:CM24"/>
    <mergeCell ref="EC23:EG23"/>
    <mergeCell ref="EH23:EM23"/>
    <mergeCell ref="EN23:ER23"/>
    <mergeCell ref="ES23:EX23"/>
    <mergeCell ref="EY23:FC23"/>
    <mergeCell ref="FD23:FI23"/>
    <mergeCell ref="CS23:CX23"/>
    <mergeCell ref="CY23:DC23"/>
    <mergeCell ref="DD23:DI23"/>
    <mergeCell ref="DL23:DQ23"/>
    <mergeCell ref="DR23:DV23"/>
    <mergeCell ref="DW23:EB23"/>
    <mergeCell ref="BL23:BQ23"/>
    <mergeCell ref="BR23:BV23"/>
    <mergeCell ref="BW23:CB23"/>
    <mergeCell ref="CC23:CG23"/>
    <mergeCell ref="CH23:CM23"/>
    <mergeCell ref="CN23:CR23"/>
    <mergeCell ref="FW22:GB22"/>
    <mergeCell ref="GC22:GG22"/>
    <mergeCell ref="GH22:GM22"/>
    <mergeCell ref="CC22:CG22"/>
    <mergeCell ref="GN22:GR22"/>
    <mergeCell ref="GS22:GW22"/>
    <mergeCell ref="B23:K24"/>
    <mergeCell ref="L23:AP24"/>
    <mergeCell ref="AQ23:AX24"/>
    <mergeCell ref="BA23:BF23"/>
    <mergeCell ref="BG23:BK23"/>
    <mergeCell ref="EP22:EU22"/>
    <mergeCell ref="EV22:EZ22"/>
    <mergeCell ref="FA22:FF22"/>
    <mergeCell ref="FG22:FK22"/>
    <mergeCell ref="FL22:FQ22"/>
    <mergeCell ref="FR22:FV22"/>
    <mergeCell ref="CH22:CM22"/>
    <mergeCell ref="CN22:CR22"/>
    <mergeCell ref="CS22:CX22"/>
    <mergeCell ref="CY22:DC22"/>
    <mergeCell ref="DD22:DI22"/>
    <mergeCell ref="DJ22:EM22"/>
    <mergeCell ref="BA22:BF22"/>
    <mergeCell ref="BG22:BK22"/>
    <mergeCell ref="BL22:BQ22"/>
    <mergeCell ref="BR22:BV22"/>
    <mergeCell ref="BW22:CB22"/>
    <mergeCell ref="BA19:BF19"/>
    <mergeCell ref="BG19:BK19"/>
    <mergeCell ref="BL19:BQ19"/>
    <mergeCell ref="GH20:GM20"/>
    <mergeCell ref="CY20:DC20"/>
    <mergeCell ref="DD20:DI20"/>
    <mergeCell ref="ES21:EX21"/>
    <mergeCell ref="EY21:FC21"/>
    <mergeCell ref="FD21:FI21"/>
    <mergeCell ref="FJ21:FN21"/>
    <mergeCell ref="FO21:FS21"/>
    <mergeCell ref="FT21:GW21"/>
    <mergeCell ref="DL21:DQ21"/>
    <mergeCell ref="DR21:DV21"/>
    <mergeCell ref="DW21:EB21"/>
    <mergeCell ref="EC21:EG21"/>
    <mergeCell ref="EH21:EM21"/>
    <mergeCell ref="EN21:ER21"/>
    <mergeCell ref="FR20:FV20"/>
    <mergeCell ref="FW20:GB20"/>
    <mergeCell ref="GC20:GG20"/>
    <mergeCell ref="BA20:BF20"/>
    <mergeCell ref="BG20:BK20"/>
    <mergeCell ref="BL20:BQ20"/>
    <mergeCell ref="B21:K22"/>
    <mergeCell ref="L21:AP22"/>
    <mergeCell ref="AQ21:AX22"/>
    <mergeCell ref="BA21:BF21"/>
    <mergeCell ref="BG21:BK21"/>
    <mergeCell ref="BL21:BQ21"/>
    <mergeCell ref="BR21:BV21"/>
    <mergeCell ref="BW21:CB21"/>
    <mergeCell ref="FG20:FK20"/>
    <mergeCell ref="CH20:CM20"/>
    <mergeCell ref="CN20:CR20"/>
    <mergeCell ref="CS20:CX20"/>
    <mergeCell ref="CC21:CG21"/>
    <mergeCell ref="CH21:CM21"/>
    <mergeCell ref="CN21:CR21"/>
    <mergeCell ref="CS21:CX21"/>
    <mergeCell ref="CY21:DC21"/>
    <mergeCell ref="DD21:DI21"/>
    <mergeCell ref="B19:K20"/>
    <mergeCell ref="L19:AP20"/>
    <mergeCell ref="AQ19:AX20"/>
    <mergeCell ref="CS19:CX19"/>
    <mergeCell ref="CY19:DC19"/>
    <mergeCell ref="DD19:DI19"/>
    <mergeCell ref="GH18:GM18"/>
    <mergeCell ref="DJ20:EM20"/>
    <mergeCell ref="EP20:EU20"/>
    <mergeCell ref="EV20:EZ20"/>
    <mergeCell ref="FA20:FF20"/>
    <mergeCell ref="FT19:GW19"/>
    <mergeCell ref="EN19:ER19"/>
    <mergeCell ref="ES19:EX19"/>
    <mergeCell ref="EY19:FC19"/>
    <mergeCell ref="FD19:FI19"/>
    <mergeCell ref="FJ19:FN19"/>
    <mergeCell ref="FO19:FS19"/>
    <mergeCell ref="DL19:DQ19"/>
    <mergeCell ref="DR19:DV19"/>
    <mergeCell ref="DW19:EB19"/>
    <mergeCell ref="GN18:GR18"/>
    <mergeCell ref="GS18:GW18"/>
    <mergeCell ref="FL18:FQ18"/>
    <mergeCell ref="GN20:GR20"/>
    <mergeCell ref="GS20:GW20"/>
    <mergeCell ref="FL20:FQ20"/>
    <mergeCell ref="BR20:BV20"/>
    <mergeCell ref="BW20:CB20"/>
    <mergeCell ref="CC20:CG20"/>
    <mergeCell ref="FR18:FV18"/>
    <mergeCell ref="FW18:GB18"/>
    <mergeCell ref="GC18:GG18"/>
    <mergeCell ref="CS18:CX18"/>
    <mergeCell ref="CY18:DC18"/>
    <mergeCell ref="DD18:DI18"/>
    <mergeCell ref="DJ18:EM18"/>
    <mergeCell ref="EP18:EU18"/>
    <mergeCell ref="EV18:EZ18"/>
    <mergeCell ref="BR19:BV19"/>
    <mergeCell ref="FA18:FF18"/>
    <mergeCell ref="FG18:FK18"/>
    <mergeCell ref="EC19:EG19"/>
    <mergeCell ref="EH19:EM19"/>
    <mergeCell ref="BW19:CB19"/>
    <mergeCell ref="CC19:CG19"/>
    <mergeCell ref="CH19:CM19"/>
    <mergeCell ref="CN19:CR19"/>
    <mergeCell ref="FO17:FS17"/>
    <mergeCell ref="FT17:GW17"/>
    <mergeCell ref="BA18:BF18"/>
    <mergeCell ref="BG18:BK18"/>
    <mergeCell ref="BL18:BQ18"/>
    <mergeCell ref="BR18:BV18"/>
    <mergeCell ref="BW18:CB18"/>
    <mergeCell ref="CC18:CG18"/>
    <mergeCell ref="CH18:CM18"/>
    <mergeCell ref="CN18:CR18"/>
    <mergeCell ref="EH17:EM17"/>
    <mergeCell ref="EN17:ER17"/>
    <mergeCell ref="ES17:EX17"/>
    <mergeCell ref="EY17:FC17"/>
    <mergeCell ref="FD17:FI17"/>
    <mergeCell ref="FJ17:FN17"/>
    <mergeCell ref="CY17:DC17"/>
    <mergeCell ref="DD17:DI17"/>
    <mergeCell ref="DL17:DQ17"/>
    <mergeCell ref="DR17:DV17"/>
    <mergeCell ref="DW17:EB17"/>
    <mergeCell ref="EC17:EG17"/>
    <mergeCell ref="BR17:BV17"/>
    <mergeCell ref="BW17:CB17"/>
    <mergeCell ref="CC17:CG17"/>
    <mergeCell ref="CH17:CM17"/>
    <mergeCell ref="CN17:CR17"/>
    <mergeCell ref="CS17:CX17"/>
    <mergeCell ref="GC16:GG16"/>
    <mergeCell ref="GH16:GM16"/>
    <mergeCell ref="GN16:GR16"/>
    <mergeCell ref="GS16:GW16"/>
    <mergeCell ref="B17:K18"/>
    <mergeCell ref="L17:AP18"/>
    <mergeCell ref="AQ17:AX18"/>
    <mergeCell ref="BA17:BF17"/>
    <mergeCell ref="BG17:BK17"/>
    <mergeCell ref="BL17:BQ17"/>
    <mergeCell ref="EV16:EZ16"/>
    <mergeCell ref="FA16:FF16"/>
    <mergeCell ref="FG16:FK16"/>
    <mergeCell ref="FL16:FQ16"/>
    <mergeCell ref="FR16:FV16"/>
    <mergeCell ref="FW16:GB16"/>
    <mergeCell ref="CN16:CR16"/>
    <mergeCell ref="CS16:CX16"/>
    <mergeCell ref="CY16:DC16"/>
    <mergeCell ref="DD16:DI16"/>
    <mergeCell ref="DJ16:EM16"/>
    <mergeCell ref="EP16:EU16"/>
    <mergeCell ref="FJ15:FN15"/>
    <mergeCell ref="FO15:FS15"/>
    <mergeCell ref="FT15:GW15"/>
    <mergeCell ref="BA16:BF16"/>
    <mergeCell ref="BG16:BK16"/>
    <mergeCell ref="BL16:BQ16"/>
    <mergeCell ref="BR16:BV16"/>
    <mergeCell ref="BW16:CB16"/>
    <mergeCell ref="CC16:CG16"/>
    <mergeCell ref="CH16:CM16"/>
    <mergeCell ref="EC15:EG15"/>
    <mergeCell ref="EH15:EM15"/>
    <mergeCell ref="EN15:ER15"/>
    <mergeCell ref="ES15:EX15"/>
    <mergeCell ref="EY15:FC15"/>
    <mergeCell ref="FD15:FI15"/>
    <mergeCell ref="CS15:CX15"/>
    <mergeCell ref="CY15:DC15"/>
    <mergeCell ref="DD15:DI15"/>
    <mergeCell ref="DL15:DQ15"/>
    <mergeCell ref="DR15:DV15"/>
    <mergeCell ref="DW15:EB15"/>
    <mergeCell ref="BL15:BQ15"/>
    <mergeCell ref="BR15:BV15"/>
    <mergeCell ref="BW15:CB15"/>
    <mergeCell ref="CC15:CG15"/>
    <mergeCell ref="CH15:CM15"/>
    <mergeCell ref="CN15:CR15"/>
    <mergeCell ref="FW14:GB14"/>
    <mergeCell ref="GC14:GG14"/>
    <mergeCell ref="GH14:GM14"/>
    <mergeCell ref="CC14:CG14"/>
    <mergeCell ref="GN14:GR14"/>
    <mergeCell ref="GS14:GW14"/>
    <mergeCell ref="B15:K16"/>
    <mergeCell ref="L15:AP16"/>
    <mergeCell ref="AQ15:AX16"/>
    <mergeCell ref="BA15:BF15"/>
    <mergeCell ref="BG15:BK15"/>
    <mergeCell ref="EP14:EU14"/>
    <mergeCell ref="EV14:EZ14"/>
    <mergeCell ref="FA14:FF14"/>
    <mergeCell ref="FG14:FK14"/>
    <mergeCell ref="FL14:FQ14"/>
    <mergeCell ref="FR14:FV14"/>
    <mergeCell ref="CH14:CM14"/>
    <mergeCell ref="CN14:CR14"/>
    <mergeCell ref="CS14:CX14"/>
    <mergeCell ref="CY14:DC14"/>
    <mergeCell ref="DD14:DI14"/>
    <mergeCell ref="DJ14:EM14"/>
    <mergeCell ref="BA14:BF14"/>
    <mergeCell ref="BG14:BK14"/>
    <mergeCell ref="BL14:BQ14"/>
    <mergeCell ref="BR14:BV14"/>
    <mergeCell ref="BW14:CB14"/>
    <mergeCell ref="BA11:BF11"/>
    <mergeCell ref="BG11:BK11"/>
    <mergeCell ref="BL11:BQ11"/>
    <mergeCell ref="GH12:GM12"/>
    <mergeCell ref="CY12:DC12"/>
    <mergeCell ref="DD12:DI12"/>
    <mergeCell ref="ES13:EX13"/>
    <mergeCell ref="EY13:FC13"/>
    <mergeCell ref="FD13:FI13"/>
    <mergeCell ref="FJ13:FN13"/>
    <mergeCell ref="FO13:FS13"/>
    <mergeCell ref="FT13:GW13"/>
    <mergeCell ref="DL13:DQ13"/>
    <mergeCell ref="DR13:DV13"/>
    <mergeCell ref="DW13:EB13"/>
    <mergeCell ref="EC13:EG13"/>
    <mergeCell ref="EH13:EM13"/>
    <mergeCell ref="EN13:ER13"/>
    <mergeCell ref="FR12:FV12"/>
    <mergeCell ref="FW12:GB12"/>
    <mergeCell ref="GC12:GG12"/>
    <mergeCell ref="BA12:BF12"/>
    <mergeCell ref="BG12:BK12"/>
    <mergeCell ref="BL12:BQ12"/>
    <mergeCell ref="B13:K14"/>
    <mergeCell ref="L13:AP14"/>
    <mergeCell ref="AQ13:AX14"/>
    <mergeCell ref="BA13:BF13"/>
    <mergeCell ref="BG13:BK13"/>
    <mergeCell ref="BL13:BQ13"/>
    <mergeCell ref="BR13:BV13"/>
    <mergeCell ref="BW13:CB13"/>
    <mergeCell ref="FG12:FK12"/>
    <mergeCell ref="CH12:CM12"/>
    <mergeCell ref="CN12:CR12"/>
    <mergeCell ref="CS12:CX12"/>
    <mergeCell ref="CC13:CG13"/>
    <mergeCell ref="CH13:CM13"/>
    <mergeCell ref="CN13:CR13"/>
    <mergeCell ref="CS13:CX13"/>
    <mergeCell ref="CY13:DC13"/>
    <mergeCell ref="DD13:DI13"/>
    <mergeCell ref="B11:K12"/>
    <mergeCell ref="L11:AP12"/>
    <mergeCell ref="AQ11:AX12"/>
    <mergeCell ref="CS11:CX11"/>
    <mergeCell ref="CY11:DC11"/>
    <mergeCell ref="DD11:DI11"/>
    <mergeCell ref="GH10:GM10"/>
    <mergeCell ref="DJ12:EM12"/>
    <mergeCell ref="EP12:EU12"/>
    <mergeCell ref="EV12:EZ12"/>
    <mergeCell ref="FA12:FF12"/>
    <mergeCell ref="FT11:GW11"/>
    <mergeCell ref="EN11:ER11"/>
    <mergeCell ref="ES11:EX11"/>
    <mergeCell ref="EY11:FC11"/>
    <mergeCell ref="FD11:FI11"/>
    <mergeCell ref="FJ11:FN11"/>
    <mergeCell ref="FO11:FS11"/>
    <mergeCell ref="DL11:DQ11"/>
    <mergeCell ref="DR11:DV11"/>
    <mergeCell ref="DW11:EB11"/>
    <mergeCell ref="GN10:GR10"/>
    <mergeCell ref="GS10:GW10"/>
    <mergeCell ref="FL10:FQ10"/>
    <mergeCell ref="GN12:GR12"/>
    <mergeCell ref="GS12:GW12"/>
    <mergeCell ref="FL12:FQ12"/>
    <mergeCell ref="BR12:BV12"/>
    <mergeCell ref="BW12:CB12"/>
    <mergeCell ref="CC12:CG12"/>
    <mergeCell ref="FR10:FV10"/>
    <mergeCell ref="FW10:GB10"/>
    <mergeCell ref="GC10:GG10"/>
    <mergeCell ref="CS10:CX10"/>
    <mergeCell ref="CY10:DC10"/>
    <mergeCell ref="DD10:DI10"/>
    <mergeCell ref="DJ10:EM10"/>
    <mergeCell ref="EP10:EU10"/>
    <mergeCell ref="EV10:EZ10"/>
    <mergeCell ref="BR11:BV11"/>
    <mergeCell ref="FA10:FF10"/>
    <mergeCell ref="FG10:FK10"/>
    <mergeCell ref="EC11:EG11"/>
    <mergeCell ref="EH11:EM11"/>
    <mergeCell ref="BW11:CB11"/>
    <mergeCell ref="CC11:CG11"/>
    <mergeCell ref="CH11:CM11"/>
    <mergeCell ref="CN11:CR11"/>
    <mergeCell ref="FO9:FS9"/>
    <mergeCell ref="FT9:GW9"/>
    <mergeCell ref="BA10:BF10"/>
    <mergeCell ref="BG10:BK10"/>
    <mergeCell ref="BL10:BQ10"/>
    <mergeCell ref="BR10:BV10"/>
    <mergeCell ref="BW10:CB10"/>
    <mergeCell ref="CC10:CG10"/>
    <mergeCell ref="CH10:CM10"/>
    <mergeCell ref="CN10:CR10"/>
    <mergeCell ref="EH9:EM9"/>
    <mergeCell ref="EN9:ER9"/>
    <mergeCell ref="ES9:EX9"/>
    <mergeCell ref="EY9:FC9"/>
    <mergeCell ref="FD9:FI9"/>
    <mergeCell ref="FJ9:FN9"/>
    <mergeCell ref="CY9:DC9"/>
    <mergeCell ref="DD9:DI9"/>
    <mergeCell ref="DL9:DQ9"/>
    <mergeCell ref="DR9:DV9"/>
    <mergeCell ref="DW9:EB9"/>
    <mergeCell ref="EC9:EG9"/>
    <mergeCell ref="BR9:BV9"/>
    <mergeCell ref="BW9:CB9"/>
    <mergeCell ref="CC9:CG9"/>
    <mergeCell ref="CH9:CM9"/>
    <mergeCell ref="CN9:CR9"/>
    <mergeCell ref="CS9:CX9"/>
    <mergeCell ref="GC8:GG8"/>
    <mergeCell ref="GH8:GM8"/>
    <mergeCell ref="GN8:GR8"/>
    <mergeCell ref="GS8:GW8"/>
    <mergeCell ref="B9:K10"/>
    <mergeCell ref="L9:AP10"/>
    <mergeCell ref="AQ9:AX10"/>
    <mergeCell ref="BA9:BF9"/>
    <mergeCell ref="BG9:BK9"/>
    <mergeCell ref="BL9:BQ9"/>
    <mergeCell ref="EV8:EZ8"/>
    <mergeCell ref="FA8:FF8"/>
    <mergeCell ref="FG8:FK8"/>
    <mergeCell ref="FL8:FQ8"/>
    <mergeCell ref="FR8:FV8"/>
    <mergeCell ref="FW8:GB8"/>
    <mergeCell ref="CN8:CR8"/>
    <mergeCell ref="CS8:CX8"/>
    <mergeCell ref="CY8:DC8"/>
    <mergeCell ref="DD8:DI8"/>
    <mergeCell ref="DJ8:EM8"/>
    <mergeCell ref="EP8:EU8"/>
    <mergeCell ref="FJ7:FN7"/>
    <mergeCell ref="FO7:FS7"/>
    <mergeCell ref="FT7:GW7"/>
    <mergeCell ref="BA8:BF8"/>
    <mergeCell ref="BG8:BK8"/>
    <mergeCell ref="BL8:BQ8"/>
    <mergeCell ref="BR8:BV8"/>
    <mergeCell ref="BW8:CB8"/>
    <mergeCell ref="CC8:CG8"/>
    <mergeCell ref="CH8:CM8"/>
    <mergeCell ref="EC7:EG7"/>
    <mergeCell ref="EH7:EM7"/>
    <mergeCell ref="EN7:ER7"/>
    <mergeCell ref="ES7:EX7"/>
    <mergeCell ref="EY7:FC7"/>
    <mergeCell ref="FD7:FI7"/>
    <mergeCell ref="CS7:CX7"/>
    <mergeCell ref="CY7:DC7"/>
    <mergeCell ref="DD7:DI7"/>
    <mergeCell ref="DL7:DQ7"/>
    <mergeCell ref="DR7:DV7"/>
    <mergeCell ref="DW7:EB7"/>
    <mergeCell ref="BL7:BQ7"/>
    <mergeCell ref="BR7:BV7"/>
    <mergeCell ref="BW7:CB7"/>
    <mergeCell ref="CC7:CG7"/>
    <mergeCell ref="CH7:CM7"/>
    <mergeCell ref="CN7:CR7"/>
    <mergeCell ref="A7:A8"/>
    <mergeCell ref="B7:K8"/>
    <mergeCell ref="L7:AP8"/>
    <mergeCell ref="AQ7:AX8"/>
    <mergeCell ref="BA7:BF7"/>
    <mergeCell ref="BG7:BK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 right="0.7" top="0.78740157499999996" bottom="0.78740157499999996" header="0.3" footer="0.3"/>
  <pageSetup paperSize="9" scale="99" orientation="portrait" r:id="rId1"/>
  <rowBreaks count="1" manualBreakCount="1">
    <brk id="36" max="204" man="1"/>
  </rowBreaks>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31A0B7"/>
  </sheetPr>
  <dimension ref="A1:GW147"/>
  <sheetViews>
    <sheetView workbookViewId="0"/>
  </sheetViews>
  <sheetFormatPr defaultColWidth="0.42578125" defaultRowHeight="3.75" customHeight="1" x14ac:dyDescent="0.2"/>
  <cols>
    <col min="1" max="16384" width="0.42578125" style="390"/>
  </cols>
  <sheetData>
    <row r="1" spans="1:205" ht="3.75" customHeight="1" thickBot="1" x14ac:dyDescent="0.25">
      <c r="A1" s="664"/>
    </row>
    <row r="2" spans="1:205" ht="25.5" customHeight="1" x14ac:dyDescent="0.2">
      <c r="B2" s="391"/>
      <c r="C2" s="392"/>
      <c r="D2" s="392"/>
      <c r="E2" s="392"/>
      <c r="F2" s="392"/>
      <c r="G2" s="392"/>
      <c r="H2" s="392"/>
      <c r="I2" s="1288" t="s">
        <v>5005</v>
      </c>
      <c r="J2" s="1288"/>
      <c r="K2" s="1288"/>
      <c r="L2" s="1288"/>
      <c r="M2" s="1288"/>
      <c r="N2" s="1288"/>
      <c r="O2" s="1288"/>
      <c r="P2" s="1288"/>
      <c r="Q2" s="1288"/>
      <c r="R2" s="1288"/>
      <c r="S2" s="1288"/>
      <c r="T2" s="1288"/>
      <c r="U2" s="1288"/>
      <c r="V2" s="1288"/>
      <c r="W2" s="1288"/>
      <c r="X2" s="1288"/>
      <c r="Y2" s="1288"/>
      <c r="Z2" s="1288"/>
      <c r="AA2" s="1288"/>
      <c r="AB2" s="1288"/>
      <c r="AC2" s="1288"/>
      <c r="AD2" s="1288"/>
      <c r="AE2" s="1288"/>
      <c r="AF2" s="1288"/>
      <c r="AG2" s="1288"/>
      <c r="AH2" s="1288"/>
      <c r="AI2" s="1289"/>
      <c r="AK2" s="1290" t="s">
        <v>2208</v>
      </c>
      <c r="AL2" s="1291"/>
      <c r="AM2" s="1291"/>
      <c r="AN2" s="1291"/>
      <c r="AO2" s="1291"/>
      <c r="AP2" s="1291"/>
      <c r="AQ2" s="1291"/>
      <c r="AR2" s="1291"/>
      <c r="AS2" s="393"/>
      <c r="AT2" s="1348">
        <f>'S 002'!$AT$2</f>
        <v>0</v>
      </c>
      <c r="AU2" s="1348"/>
      <c r="AV2" s="1348"/>
      <c r="AW2" s="1348"/>
      <c r="AX2" s="1348"/>
      <c r="AY2" s="1348"/>
      <c r="AZ2" s="1348"/>
      <c r="BA2" s="1348"/>
      <c r="BB2" s="1348"/>
      <c r="BC2" s="1348"/>
      <c r="BD2" s="1348"/>
      <c r="BE2" s="1348"/>
      <c r="BF2" s="1348"/>
      <c r="BG2" s="1348"/>
      <c r="BH2" s="1348"/>
      <c r="BI2" s="1348"/>
      <c r="BJ2" s="1348"/>
      <c r="BK2" s="1348"/>
      <c r="BL2" s="1348"/>
      <c r="BM2" s="1348"/>
      <c r="BN2" s="1348"/>
      <c r="BO2" s="1348"/>
      <c r="BP2" s="1348"/>
      <c r="BQ2" s="1348"/>
      <c r="BR2" s="1348"/>
      <c r="BS2" s="1348"/>
      <c r="BT2" s="1348"/>
      <c r="BU2" s="1348"/>
      <c r="BV2" s="1348"/>
      <c r="BW2" s="1348"/>
      <c r="BX2" s="1348"/>
      <c r="BY2" s="1348"/>
      <c r="BZ2" s="1348"/>
      <c r="CA2" s="1348"/>
      <c r="CB2" s="1348"/>
      <c r="CC2" s="1348"/>
      <c r="CD2" s="1348"/>
      <c r="CE2" s="1348"/>
      <c r="CF2" s="1348"/>
      <c r="CG2" s="1348"/>
      <c r="CH2" s="1348"/>
      <c r="CI2" s="1348"/>
      <c r="CJ2" s="1348"/>
      <c r="CK2" s="1348"/>
      <c r="CL2" s="1348"/>
      <c r="CM2" s="1348"/>
      <c r="CN2" s="1348"/>
      <c r="CO2" s="1348"/>
      <c r="CP2" s="1348"/>
      <c r="CQ2" s="1348"/>
      <c r="CR2" s="1348"/>
      <c r="CS2" s="1348"/>
      <c r="CT2" s="393"/>
      <c r="CU2" s="394"/>
      <c r="CW2" s="1290" t="s">
        <v>3</v>
      </c>
      <c r="CX2" s="1291"/>
      <c r="CY2" s="1291"/>
      <c r="CZ2" s="1291"/>
      <c r="DA2" s="1291"/>
      <c r="DB2" s="1291"/>
      <c r="DC2" s="1291"/>
      <c r="DD2" s="393"/>
      <c r="DE2" s="1348">
        <f>'S 002'!$DE$2</f>
        <v>0</v>
      </c>
      <c r="DF2" s="1348"/>
      <c r="DG2" s="1348"/>
      <c r="DH2" s="1348"/>
      <c r="DI2" s="1348"/>
      <c r="DJ2" s="1348"/>
      <c r="DK2" s="1348"/>
      <c r="DL2" s="1348"/>
      <c r="DM2" s="1348"/>
      <c r="DN2" s="1348"/>
      <c r="DO2" s="1348"/>
      <c r="DP2" s="1348"/>
      <c r="DQ2" s="1348"/>
      <c r="DR2" s="1348"/>
      <c r="DS2" s="1348"/>
      <c r="DT2" s="1348"/>
      <c r="DU2" s="1348"/>
      <c r="DV2" s="1348"/>
      <c r="DW2" s="1348"/>
      <c r="DX2" s="1348"/>
      <c r="DY2" s="1348"/>
      <c r="DZ2" s="1348"/>
      <c r="EA2" s="1348"/>
      <c r="EB2" s="1348"/>
      <c r="EC2" s="1348"/>
      <c r="ED2" s="1348"/>
      <c r="EE2" s="1348"/>
      <c r="EF2" s="1348"/>
      <c r="EG2" s="1348"/>
      <c r="EH2" s="1348"/>
      <c r="EI2" s="1348"/>
      <c r="EJ2" s="1348"/>
      <c r="EK2" s="1348"/>
      <c r="EL2" s="1348"/>
      <c r="EM2" s="1348"/>
      <c r="EN2" s="1348"/>
      <c r="EO2" s="1348"/>
      <c r="EP2" s="1348"/>
      <c r="EQ2" s="1348"/>
      <c r="ER2" s="1348"/>
      <c r="ES2" s="1348"/>
      <c r="ET2" s="1348"/>
      <c r="EU2" s="1348"/>
      <c r="EV2" s="393"/>
      <c r="EW2" s="394"/>
      <c r="GQ2" s="392"/>
      <c r="GR2" s="392"/>
      <c r="GS2" s="392"/>
      <c r="GT2" s="392"/>
      <c r="GU2" s="392"/>
      <c r="GV2" s="392"/>
      <c r="GW2" s="395"/>
    </row>
    <row r="3" spans="1:205" ht="3" customHeight="1" x14ac:dyDescent="0.2"/>
    <row r="4" spans="1:205" ht="11.25" customHeight="1" x14ac:dyDescent="0.3">
      <c r="B4" s="1294" t="s">
        <v>5000</v>
      </c>
      <c r="C4" s="1295"/>
      <c r="D4" s="1295"/>
      <c r="E4" s="1295"/>
      <c r="F4" s="1295"/>
      <c r="G4" s="1295"/>
      <c r="H4" s="1295"/>
      <c r="I4" s="1295"/>
      <c r="J4" s="1295"/>
      <c r="K4" s="1296"/>
      <c r="L4" s="1297" t="s">
        <v>5001</v>
      </c>
      <c r="M4" s="1298"/>
      <c r="N4" s="1298"/>
      <c r="O4" s="1298"/>
      <c r="P4" s="1298"/>
      <c r="Q4" s="1298"/>
      <c r="R4" s="1298"/>
      <c r="S4" s="1298"/>
      <c r="T4" s="1298"/>
      <c r="U4" s="1298"/>
      <c r="V4" s="1298"/>
      <c r="W4" s="1298"/>
      <c r="X4" s="1298"/>
      <c r="Y4" s="1298"/>
      <c r="Z4" s="1298"/>
      <c r="AA4" s="1298"/>
      <c r="AB4" s="1298"/>
      <c r="AC4" s="1298"/>
      <c r="AD4" s="1298"/>
      <c r="AE4" s="1298"/>
      <c r="AF4" s="1298"/>
      <c r="AG4" s="1298"/>
      <c r="AH4" s="1298"/>
      <c r="AI4" s="1298"/>
      <c r="AJ4" s="1298"/>
      <c r="AK4" s="1298"/>
      <c r="AL4" s="1298"/>
      <c r="AM4" s="1298"/>
      <c r="AN4" s="1298"/>
      <c r="AO4" s="1298"/>
      <c r="AP4" s="1298"/>
      <c r="AQ4" s="1303" t="str">
        <f>'S 003'!AQ4</f>
        <v>Číslo riadku</v>
      </c>
      <c r="AR4" s="1304"/>
      <c r="AS4" s="1304"/>
      <c r="AT4" s="1304"/>
      <c r="AU4" s="1304"/>
      <c r="AV4" s="1304"/>
      <c r="AW4" s="1304"/>
      <c r="AX4" s="1305"/>
      <c r="AY4" s="1312" t="str">
        <f>'S 003'!AY4</f>
        <v>Bežné účtovné obdobie</v>
      </c>
      <c r="AZ4" s="1313"/>
      <c r="BA4" s="1313"/>
      <c r="BB4" s="1313"/>
      <c r="BC4" s="1313"/>
      <c r="BD4" s="1313"/>
      <c r="BE4" s="1313"/>
      <c r="BF4" s="1313"/>
      <c r="BG4" s="1313"/>
      <c r="BH4" s="1313"/>
      <c r="BI4" s="1313"/>
      <c r="BJ4" s="1313"/>
      <c r="BK4" s="1313"/>
      <c r="BL4" s="1313"/>
      <c r="BM4" s="1313"/>
      <c r="BN4" s="1313"/>
      <c r="BO4" s="1313"/>
      <c r="BP4" s="1313"/>
      <c r="BQ4" s="1313"/>
      <c r="BR4" s="1313"/>
      <c r="BS4" s="1313"/>
      <c r="BT4" s="1313"/>
      <c r="BU4" s="1313"/>
      <c r="BV4" s="1313"/>
      <c r="BW4" s="1313"/>
      <c r="BX4" s="1313"/>
      <c r="BY4" s="1313"/>
      <c r="BZ4" s="1313"/>
      <c r="CA4" s="1313"/>
      <c r="CB4" s="1313"/>
      <c r="CC4" s="1313"/>
      <c r="CD4" s="1313"/>
      <c r="CE4" s="1313"/>
      <c r="CF4" s="1313"/>
      <c r="CG4" s="1313"/>
      <c r="CH4" s="1313"/>
      <c r="CI4" s="1313"/>
      <c r="CJ4" s="1313"/>
      <c r="CK4" s="1313"/>
      <c r="CL4" s="1313"/>
      <c r="CM4" s="1313"/>
      <c r="CN4" s="1313"/>
      <c r="CO4" s="1313"/>
      <c r="CP4" s="1313"/>
      <c r="CQ4" s="1313"/>
      <c r="CR4" s="1313"/>
      <c r="CS4" s="1313"/>
      <c r="CT4" s="1313"/>
      <c r="CU4" s="1313"/>
      <c r="CV4" s="1313"/>
      <c r="CW4" s="1313"/>
      <c r="CX4" s="1313"/>
      <c r="CY4" s="1313"/>
      <c r="CZ4" s="1313"/>
      <c r="DA4" s="1313"/>
      <c r="DB4" s="1313"/>
      <c r="DC4" s="1313"/>
      <c r="DD4" s="1313"/>
      <c r="DE4" s="1313"/>
      <c r="DF4" s="1313"/>
      <c r="DG4" s="1313"/>
      <c r="DH4" s="1313"/>
      <c r="DI4" s="1313"/>
      <c r="DJ4" s="1313"/>
      <c r="DK4" s="1313"/>
      <c r="DL4" s="1313"/>
      <c r="DM4" s="1313"/>
      <c r="DN4" s="1313"/>
      <c r="DO4" s="1313"/>
      <c r="DP4" s="1313"/>
      <c r="DQ4" s="1313"/>
      <c r="DR4" s="1313"/>
      <c r="DS4" s="1313"/>
      <c r="DT4" s="1313"/>
      <c r="DU4" s="1313"/>
      <c r="DV4" s="1313"/>
      <c r="DW4" s="1313"/>
      <c r="DX4" s="1313"/>
      <c r="DY4" s="1313"/>
      <c r="DZ4" s="1313"/>
      <c r="EA4" s="1313"/>
      <c r="EB4" s="1313"/>
      <c r="EC4" s="1313"/>
      <c r="ED4" s="1313"/>
      <c r="EE4" s="1313"/>
      <c r="EF4" s="1313"/>
      <c r="EG4" s="1313"/>
      <c r="EH4" s="1313"/>
      <c r="EI4" s="1313"/>
      <c r="EJ4" s="1313"/>
      <c r="EK4" s="1313"/>
      <c r="EL4" s="1313"/>
      <c r="EM4" s="1313"/>
      <c r="EN4" s="1313"/>
      <c r="EO4" s="1313"/>
      <c r="EP4" s="1313"/>
      <c r="EQ4" s="1313"/>
      <c r="ER4" s="1313"/>
      <c r="ES4" s="1313"/>
      <c r="ET4" s="1313"/>
      <c r="EU4" s="1313"/>
      <c r="EV4" s="1313"/>
      <c r="EW4" s="1313"/>
      <c r="EX4" s="1313"/>
      <c r="EY4" s="1313"/>
      <c r="EZ4" s="1313"/>
      <c r="FA4" s="1313"/>
      <c r="FB4" s="1314"/>
      <c r="FC4" s="1349">
        <f>'S 003'!FC4</f>
        <v>0</v>
      </c>
      <c r="FD4" s="1295"/>
      <c r="FE4" s="1295"/>
      <c r="FF4" s="1295"/>
      <c r="FG4" s="1295"/>
      <c r="FH4" s="1295"/>
      <c r="FI4" s="1295"/>
      <c r="FJ4" s="1295"/>
      <c r="FK4" s="1295"/>
      <c r="FL4" s="1295"/>
      <c r="FM4" s="1295"/>
      <c r="FN4" s="1295"/>
      <c r="FO4" s="1295"/>
      <c r="FP4" s="1295"/>
      <c r="FQ4" s="1295"/>
      <c r="FR4" s="1295"/>
      <c r="FS4" s="1295"/>
      <c r="FT4" s="1295"/>
      <c r="FU4" s="1295"/>
      <c r="FV4" s="1295"/>
      <c r="FW4" s="1295"/>
      <c r="FX4" s="1295"/>
      <c r="FY4" s="1295"/>
      <c r="FZ4" s="1295"/>
      <c r="GA4" s="1295"/>
      <c r="GB4" s="1295"/>
      <c r="GC4" s="1295"/>
      <c r="GD4" s="1295"/>
      <c r="GE4" s="1295"/>
      <c r="GF4" s="1295"/>
      <c r="GG4" s="1295"/>
      <c r="GH4" s="1295"/>
      <c r="GI4" s="1295"/>
      <c r="GJ4" s="1295"/>
      <c r="GK4" s="1295"/>
      <c r="GL4" s="1295"/>
      <c r="GM4" s="1295"/>
      <c r="GN4" s="1295"/>
      <c r="GO4" s="1295"/>
      <c r="GP4" s="1295"/>
      <c r="GQ4" s="1295"/>
      <c r="GR4" s="1295"/>
      <c r="GS4" s="1295"/>
      <c r="GT4" s="1295"/>
      <c r="GU4" s="1295"/>
      <c r="GV4" s="1295"/>
      <c r="GW4" s="1296"/>
    </row>
    <row r="5" spans="1:205" ht="11.25" customHeight="1" x14ac:dyDescent="0.3">
      <c r="B5" s="1319" t="s">
        <v>5002</v>
      </c>
      <c r="C5" s="1320"/>
      <c r="D5" s="1320"/>
      <c r="E5" s="1320"/>
      <c r="F5" s="1320"/>
      <c r="G5" s="1320"/>
      <c r="H5" s="1320"/>
      <c r="I5" s="1320"/>
      <c r="J5" s="1320"/>
      <c r="K5" s="1321"/>
      <c r="L5" s="1299"/>
      <c r="M5" s="1300"/>
      <c r="N5" s="1300"/>
      <c r="O5" s="1300"/>
      <c r="P5" s="1300"/>
      <c r="Q5" s="1300"/>
      <c r="R5" s="1300"/>
      <c r="S5" s="1300"/>
      <c r="T5" s="1300"/>
      <c r="U5" s="1300"/>
      <c r="V5" s="1300"/>
      <c r="W5" s="1300"/>
      <c r="X5" s="1300"/>
      <c r="Y5" s="1300"/>
      <c r="Z5" s="1300"/>
      <c r="AA5" s="1300"/>
      <c r="AB5" s="1300"/>
      <c r="AC5" s="1300"/>
      <c r="AD5" s="1300"/>
      <c r="AE5" s="1300"/>
      <c r="AF5" s="1300"/>
      <c r="AG5" s="1300"/>
      <c r="AH5" s="1300"/>
      <c r="AI5" s="1300"/>
      <c r="AJ5" s="1300"/>
      <c r="AK5" s="1300"/>
      <c r="AL5" s="1300"/>
      <c r="AM5" s="1300"/>
      <c r="AN5" s="1300"/>
      <c r="AO5" s="1300"/>
      <c r="AP5" s="1300"/>
      <c r="AQ5" s="1306"/>
      <c r="AR5" s="1307"/>
      <c r="AS5" s="1307"/>
      <c r="AT5" s="1307"/>
      <c r="AU5" s="1307"/>
      <c r="AV5" s="1307"/>
      <c r="AW5" s="1307"/>
      <c r="AX5" s="1308"/>
      <c r="AY5" s="1322">
        <f>'S 003'!AY5</f>
        <v>0</v>
      </c>
      <c r="AZ5" s="1323"/>
      <c r="BA5" s="1323"/>
      <c r="BB5" s="1323"/>
      <c r="BC5" s="1323"/>
      <c r="BD5" s="1324"/>
      <c r="BE5" s="1325" t="str">
        <f>'S 003'!BE5</f>
        <v>Brutto-časť 1</v>
      </c>
      <c r="BF5" s="1326"/>
      <c r="BG5" s="1326"/>
      <c r="BH5" s="1326"/>
      <c r="BI5" s="1326"/>
      <c r="BJ5" s="1326"/>
      <c r="BK5" s="1326"/>
      <c r="BL5" s="1326"/>
      <c r="BM5" s="1326"/>
      <c r="BN5" s="1326"/>
      <c r="BO5" s="1326"/>
      <c r="BP5" s="1326"/>
      <c r="BQ5" s="1326"/>
      <c r="BR5" s="1326"/>
      <c r="BS5" s="1326"/>
      <c r="BT5" s="1326"/>
      <c r="BU5" s="1326"/>
      <c r="BV5" s="1326"/>
      <c r="BW5" s="1326"/>
      <c r="BX5" s="1326"/>
      <c r="BY5" s="1326"/>
      <c r="BZ5" s="1326"/>
      <c r="CA5" s="1326"/>
      <c r="CB5" s="1326"/>
      <c r="CC5" s="1326"/>
      <c r="CD5" s="1326"/>
      <c r="CE5" s="1326"/>
      <c r="CF5" s="1326"/>
      <c r="CG5" s="1326"/>
      <c r="CH5" s="1326"/>
      <c r="CI5" s="1326"/>
      <c r="CJ5" s="1326"/>
      <c r="CK5" s="1326"/>
      <c r="CL5" s="1326"/>
      <c r="CM5" s="1326"/>
      <c r="CN5" s="1326"/>
      <c r="CO5" s="1326"/>
      <c r="CP5" s="1326"/>
      <c r="CQ5" s="1326"/>
      <c r="CR5" s="1326"/>
      <c r="CS5" s="1326"/>
      <c r="CT5" s="1326"/>
      <c r="CU5" s="1326"/>
      <c r="CV5" s="1326"/>
      <c r="CW5" s="1326"/>
      <c r="CX5" s="1326"/>
      <c r="CY5" s="1326"/>
      <c r="CZ5" s="1326"/>
      <c r="DA5" s="1326"/>
      <c r="DB5" s="1326"/>
      <c r="DC5" s="1326"/>
      <c r="DD5" s="1326"/>
      <c r="DE5" s="1326"/>
      <c r="DF5" s="1326"/>
      <c r="DG5" s="1326"/>
      <c r="DH5" s="1326"/>
      <c r="DI5" s="1327"/>
      <c r="DJ5" s="1312" t="str">
        <f>'S 003'!DJ5</f>
        <v>Netto</v>
      </c>
      <c r="DK5" s="1313"/>
      <c r="DL5" s="1313"/>
      <c r="DM5" s="1313"/>
      <c r="DN5" s="1313"/>
      <c r="DO5" s="1313"/>
      <c r="DP5" s="1313"/>
      <c r="DQ5" s="1313"/>
      <c r="DR5" s="1313"/>
      <c r="DS5" s="1313"/>
      <c r="DT5" s="1313"/>
      <c r="DU5" s="1313"/>
      <c r="DV5" s="1313"/>
      <c r="DW5" s="1313"/>
      <c r="DX5" s="1313"/>
      <c r="DY5" s="1313"/>
      <c r="DZ5" s="1313"/>
      <c r="EA5" s="1313"/>
      <c r="EB5" s="1313"/>
      <c r="EC5" s="1313"/>
      <c r="ED5" s="1313"/>
      <c r="EE5" s="1313"/>
      <c r="EF5" s="1313"/>
      <c r="EG5" s="1313"/>
      <c r="EH5" s="1313"/>
      <c r="EI5" s="1313"/>
      <c r="EJ5" s="1313"/>
      <c r="EK5" s="1313"/>
      <c r="EL5" s="1313"/>
      <c r="EM5" s="1313"/>
      <c r="EN5" s="1313"/>
      <c r="EO5" s="1313"/>
      <c r="EP5" s="1313"/>
      <c r="EQ5" s="1313"/>
      <c r="ER5" s="1313"/>
      <c r="ES5" s="1313"/>
      <c r="ET5" s="1313"/>
      <c r="EU5" s="1313"/>
      <c r="EV5" s="1313"/>
      <c r="EW5" s="1313"/>
      <c r="EX5" s="1313"/>
      <c r="EY5" s="1313"/>
      <c r="EZ5" s="1313"/>
      <c r="FA5" s="1313"/>
      <c r="FB5" s="1314"/>
      <c r="FC5" s="1316"/>
      <c r="FD5" s="1317"/>
      <c r="FE5" s="1317"/>
      <c r="FF5" s="1317"/>
      <c r="FG5" s="1317"/>
      <c r="FH5" s="1317"/>
      <c r="FI5" s="1317"/>
      <c r="FJ5" s="1317"/>
      <c r="FK5" s="1317"/>
      <c r="FL5" s="1317"/>
      <c r="FM5" s="1317"/>
      <c r="FN5" s="1317"/>
      <c r="FO5" s="1317"/>
      <c r="FP5" s="1317"/>
      <c r="FQ5" s="1317"/>
      <c r="FR5" s="1317"/>
      <c r="FS5" s="1317"/>
      <c r="FT5" s="1317"/>
      <c r="FU5" s="1317"/>
      <c r="FV5" s="1317"/>
      <c r="FW5" s="1317"/>
      <c r="FX5" s="1317"/>
      <c r="FY5" s="1317"/>
      <c r="FZ5" s="1317"/>
      <c r="GA5" s="1317"/>
      <c r="GB5" s="1317"/>
      <c r="GC5" s="1317"/>
      <c r="GD5" s="1317"/>
      <c r="GE5" s="1317"/>
      <c r="GF5" s="1317"/>
      <c r="GG5" s="1317"/>
      <c r="GH5" s="1317"/>
      <c r="GI5" s="1317"/>
      <c r="GJ5" s="1317"/>
      <c r="GK5" s="1317"/>
      <c r="GL5" s="1317"/>
      <c r="GM5" s="1317"/>
      <c r="GN5" s="1317"/>
      <c r="GO5" s="1317"/>
      <c r="GP5" s="1317"/>
      <c r="GQ5" s="1317"/>
      <c r="GR5" s="1317"/>
      <c r="GS5" s="1317"/>
      <c r="GT5" s="1317"/>
      <c r="GU5" s="1317"/>
      <c r="GV5" s="1317"/>
      <c r="GW5" s="1318"/>
    </row>
    <row r="6" spans="1:205" ht="10.5" customHeight="1" x14ac:dyDescent="0.3">
      <c r="B6" s="1316" t="s">
        <v>1415</v>
      </c>
      <c r="C6" s="1317"/>
      <c r="D6" s="1317"/>
      <c r="E6" s="1317"/>
      <c r="F6" s="1317"/>
      <c r="G6" s="1317"/>
      <c r="H6" s="1317"/>
      <c r="I6" s="1317"/>
      <c r="J6" s="1317"/>
      <c r="K6" s="1318"/>
      <c r="L6" s="1301"/>
      <c r="M6" s="1302"/>
      <c r="N6" s="1302"/>
      <c r="O6" s="1302"/>
      <c r="P6" s="1302"/>
      <c r="Q6" s="1302"/>
      <c r="R6" s="1302"/>
      <c r="S6" s="1302"/>
      <c r="T6" s="1302"/>
      <c r="U6" s="1302"/>
      <c r="V6" s="1302"/>
      <c r="W6" s="1302"/>
      <c r="X6" s="1302"/>
      <c r="Y6" s="1302"/>
      <c r="Z6" s="1302"/>
      <c r="AA6" s="1302"/>
      <c r="AB6" s="1302"/>
      <c r="AC6" s="1302"/>
      <c r="AD6" s="1302"/>
      <c r="AE6" s="1302"/>
      <c r="AF6" s="1302"/>
      <c r="AG6" s="1302"/>
      <c r="AH6" s="1302"/>
      <c r="AI6" s="1302"/>
      <c r="AJ6" s="1302"/>
      <c r="AK6" s="1302"/>
      <c r="AL6" s="1302"/>
      <c r="AM6" s="1302"/>
      <c r="AN6" s="1302"/>
      <c r="AO6" s="1302"/>
      <c r="AP6" s="1302"/>
      <c r="AQ6" s="1309"/>
      <c r="AR6" s="1310"/>
      <c r="AS6" s="1310"/>
      <c r="AT6" s="1310"/>
      <c r="AU6" s="1310"/>
      <c r="AV6" s="1310"/>
      <c r="AW6" s="1310"/>
      <c r="AX6" s="1311"/>
      <c r="AY6" s="1322"/>
      <c r="AZ6" s="1323"/>
      <c r="BA6" s="1323"/>
      <c r="BB6" s="1323"/>
      <c r="BC6" s="1323"/>
      <c r="BD6" s="1324"/>
      <c r="BE6" s="1329" t="str">
        <f>'S 003'!BE6</f>
        <v>Oprávky</v>
      </c>
      <c r="BF6" s="1330"/>
      <c r="BG6" s="1330"/>
      <c r="BH6" s="1330"/>
      <c r="BI6" s="1330"/>
      <c r="BJ6" s="1330"/>
      <c r="BK6" s="1330"/>
      <c r="BL6" s="1330"/>
      <c r="BM6" s="1330"/>
      <c r="BN6" s="1330"/>
      <c r="BO6" s="1330"/>
      <c r="BP6" s="1330"/>
      <c r="BQ6" s="1330"/>
      <c r="BR6" s="1330"/>
      <c r="BS6" s="1330"/>
      <c r="BT6" s="1330"/>
      <c r="BU6" s="1330"/>
      <c r="BV6" s="1330"/>
      <c r="BW6" s="1330"/>
      <c r="BX6" s="1330"/>
      <c r="BY6" s="1330"/>
      <c r="BZ6" s="1330"/>
      <c r="CA6" s="1330"/>
      <c r="CB6" s="1330"/>
      <c r="CC6" s="1330"/>
      <c r="CD6" s="1330"/>
      <c r="CE6" s="1330"/>
      <c r="CF6" s="1330"/>
      <c r="CG6" s="1330"/>
      <c r="CH6" s="1330"/>
      <c r="CI6" s="1330"/>
      <c r="CJ6" s="1330"/>
      <c r="CK6" s="1330"/>
      <c r="CL6" s="1330"/>
      <c r="CM6" s="1330"/>
      <c r="CN6" s="1330"/>
      <c r="CO6" s="1330"/>
      <c r="CP6" s="1330"/>
      <c r="CQ6" s="1330"/>
      <c r="CR6" s="1330"/>
      <c r="CS6" s="1330"/>
      <c r="CT6" s="1330"/>
      <c r="CU6" s="1330"/>
      <c r="CV6" s="1330"/>
      <c r="CW6" s="1330"/>
      <c r="CX6" s="1330"/>
      <c r="CY6" s="1330"/>
      <c r="CZ6" s="1330"/>
      <c r="DA6" s="1330"/>
      <c r="DB6" s="1330"/>
      <c r="DC6" s="1330"/>
      <c r="DD6" s="1330"/>
      <c r="DE6" s="1330"/>
      <c r="DF6" s="1330"/>
      <c r="DG6" s="1330"/>
      <c r="DH6" s="1330"/>
      <c r="DI6" s="1331"/>
      <c r="DJ6" s="1312">
        <f>'S 003'!DJ6</f>
        <v>0</v>
      </c>
      <c r="DK6" s="1313"/>
      <c r="DL6" s="1313"/>
      <c r="DM6" s="1313"/>
      <c r="DN6" s="1313"/>
      <c r="DO6" s="1313"/>
      <c r="DP6" s="1313"/>
      <c r="DQ6" s="1313"/>
      <c r="DR6" s="1313"/>
      <c r="DS6" s="1313"/>
      <c r="DT6" s="1313"/>
      <c r="DU6" s="1313"/>
      <c r="DV6" s="1313"/>
      <c r="DW6" s="1313"/>
      <c r="DX6" s="1313"/>
      <c r="DY6" s="1313"/>
      <c r="DZ6" s="1313"/>
      <c r="EA6" s="1313"/>
      <c r="EB6" s="1313"/>
      <c r="EC6" s="1313"/>
      <c r="ED6" s="1313"/>
      <c r="EE6" s="1313"/>
      <c r="EF6" s="1313"/>
      <c r="EG6" s="1313"/>
      <c r="EH6" s="1313"/>
      <c r="EI6" s="1313"/>
      <c r="EJ6" s="1313"/>
      <c r="EK6" s="1313"/>
      <c r="EL6" s="1313"/>
      <c r="EM6" s="1313"/>
      <c r="EN6" s="1313"/>
      <c r="EO6" s="1313"/>
      <c r="EP6" s="1313"/>
      <c r="EQ6" s="1313"/>
      <c r="ER6" s="1313"/>
      <c r="ES6" s="1313"/>
      <c r="ET6" s="1313"/>
      <c r="EU6" s="1313"/>
      <c r="EV6" s="1313"/>
      <c r="EW6" s="1313"/>
      <c r="EX6" s="1313"/>
      <c r="EY6" s="1313"/>
      <c r="EZ6" s="1313"/>
      <c r="FA6" s="1313"/>
      <c r="FB6" s="1314"/>
      <c r="FC6" s="1350" t="str">
        <f>'S 003'!FC6</f>
        <v>Netto</v>
      </c>
      <c r="FD6" s="1333"/>
      <c r="FE6" s="1333"/>
      <c r="FF6" s="1333"/>
      <c r="FG6" s="1333"/>
      <c r="FH6" s="1333"/>
      <c r="FI6" s="1333"/>
      <c r="FJ6" s="1333"/>
      <c r="FK6" s="1333"/>
      <c r="FL6" s="1333"/>
      <c r="FM6" s="1333"/>
      <c r="FN6" s="1333"/>
      <c r="FO6" s="1333"/>
      <c r="FP6" s="1333"/>
      <c r="FQ6" s="1333"/>
      <c r="FR6" s="1333"/>
      <c r="FS6" s="1333"/>
      <c r="FT6" s="1333"/>
      <c r="FU6" s="1333"/>
      <c r="FV6" s="1333"/>
      <c r="FW6" s="1333"/>
      <c r="FX6" s="1333"/>
      <c r="FY6" s="1333"/>
      <c r="FZ6" s="1333"/>
      <c r="GA6" s="1333"/>
      <c r="GB6" s="1333"/>
      <c r="GC6" s="1333"/>
      <c r="GD6" s="1333"/>
      <c r="GE6" s="1333"/>
      <c r="GF6" s="1333"/>
      <c r="GG6" s="1333"/>
      <c r="GH6" s="1333"/>
      <c r="GI6" s="1333"/>
      <c r="GJ6" s="1333"/>
      <c r="GK6" s="1333"/>
      <c r="GL6" s="1333"/>
      <c r="GM6" s="1333"/>
      <c r="GN6" s="1333"/>
      <c r="GO6" s="1333"/>
      <c r="GP6" s="1333"/>
      <c r="GQ6" s="1333"/>
      <c r="GR6" s="1333"/>
      <c r="GS6" s="1333"/>
      <c r="GT6" s="1333"/>
      <c r="GU6" s="1333"/>
      <c r="GV6" s="1333"/>
      <c r="GW6" s="1334"/>
    </row>
    <row r="7" spans="1:205" ht="25.5" customHeight="1" x14ac:dyDescent="0.3">
      <c r="B7" s="1347" t="s">
        <v>2058</v>
      </c>
      <c r="C7" s="1347"/>
      <c r="D7" s="1347"/>
      <c r="E7" s="1347"/>
      <c r="F7" s="1347"/>
      <c r="G7" s="1347"/>
      <c r="H7" s="1347"/>
      <c r="I7" s="1347"/>
      <c r="J7" s="1347"/>
      <c r="K7" s="1347"/>
      <c r="L7" s="1351" t="str">
        <f>SUVAHAVUJ!$D$31</f>
        <v>Pôžičky a ostatný dlhodobý finančný majetok so zostatkovou dobou splatnosti najviac jeden rok (066A, 067A, 069A, 06XA) - /096A/</v>
      </c>
      <c r="M7" s="1351"/>
      <c r="N7" s="1351"/>
      <c r="O7" s="1351"/>
      <c r="P7" s="1351"/>
      <c r="Q7" s="1351"/>
      <c r="R7" s="1351"/>
      <c r="S7" s="1351"/>
      <c r="T7" s="1351"/>
      <c r="U7" s="1351"/>
      <c r="V7" s="1351"/>
      <c r="W7" s="1351"/>
      <c r="X7" s="1351"/>
      <c r="Y7" s="1351"/>
      <c r="Z7" s="1351"/>
      <c r="AA7" s="1351"/>
      <c r="AB7" s="1351"/>
      <c r="AC7" s="1351"/>
      <c r="AD7" s="1351"/>
      <c r="AE7" s="1351"/>
      <c r="AF7" s="1351"/>
      <c r="AG7" s="1351"/>
      <c r="AH7" s="1351"/>
      <c r="AI7" s="1351"/>
      <c r="AJ7" s="1351"/>
      <c r="AK7" s="1351"/>
      <c r="AL7" s="1351"/>
      <c r="AM7" s="1351"/>
      <c r="AN7" s="1351"/>
      <c r="AO7" s="1351"/>
      <c r="AP7" s="1351"/>
      <c r="AQ7" s="1340" t="s">
        <v>1208</v>
      </c>
      <c r="AR7" s="1340"/>
      <c r="AS7" s="1340"/>
      <c r="AT7" s="1340"/>
      <c r="AU7" s="1340"/>
      <c r="AV7" s="1340"/>
      <c r="AW7" s="1340"/>
      <c r="AX7" s="1340"/>
      <c r="AY7" s="396"/>
      <c r="AZ7" s="397"/>
      <c r="BA7" s="1335" t="str">
        <f>MID(SUVAHAVUJ!AD31,1,1)</f>
        <v xml:space="preserve"> </v>
      </c>
      <c r="BB7" s="1335"/>
      <c r="BC7" s="1335"/>
      <c r="BD7" s="1335"/>
      <c r="BE7" s="1335"/>
      <c r="BF7" s="1335"/>
      <c r="BG7" s="1335" t="str">
        <f>MID(SUVAHAVUJ!AD31,2,1)</f>
        <v xml:space="preserve"> </v>
      </c>
      <c r="BH7" s="1335"/>
      <c r="BI7" s="1335"/>
      <c r="BJ7" s="1335"/>
      <c r="BK7" s="1335"/>
      <c r="BL7" s="1335" t="str">
        <f>MID(SUVAHAVUJ!AD31,3,1)</f>
        <v xml:space="preserve"> </v>
      </c>
      <c r="BM7" s="1335"/>
      <c r="BN7" s="1335"/>
      <c r="BO7" s="1335"/>
      <c r="BP7" s="1335"/>
      <c r="BQ7" s="1335"/>
      <c r="BR7" s="1335" t="str">
        <f>MID(SUVAHAVUJ!AD31,4,1)</f>
        <v xml:space="preserve"> </v>
      </c>
      <c r="BS7" s="1335"/>
      <c r="BT7" s="1335"/>
      <c r="BU7" s="1335"/>
      <c r="BV7" s="1335"/>
      <c r="BW7" s="1335" t="str">
        <f>MID(SUVAHAVUJ!AD31,5,1)</f>
        <v xml:space="preserve"> </v>
      </c>
      <c r="BX7" s="1335"/>
      <c r="BY7" s="1335"/>
      <c r="BZ7" s="1335"/>
      <c r="CA7" s="1335"/>
      <c r="CB7" s="1335"/>
      <c r="CC7" s="1335" t="str">
        <f>MID(SUVAHAVUJ!AD31,6,1)</f>
        <v xml:space="preserve"> </v>
      </c>
      <c r="CD7" s="1335"/>
      <c r="CE7" s="1335"/>
      <c r="CF7" s="1335"/>
      <c r="CG7" s="1335"/>
      <c r="CH7" s="1335" t="str">
        <f>MID(SUVAHAVUJ!AD31,7,1)</f>
        <v xml:space="preserve"> </v>
      </c>
      <c r="CI7" s="1335"/>
      <c r="CJ7" s="1335"/>
      <c r="CK7" s="1335"/>
      <c r="CL7" s="1335"/>
      <c r="CM7" s="1335"/>
      <c r="CN7" s="1335" t="str">
        <f>MID(SUVAHAVUJ!AD31,8,1)</f>
        <v xml:space="preserve"> </v>
      </c>
      <c r="CO7" s="1335"/>
      <c r="CP7" s="1335"/>
      <c r="CQ7" s="1335"/>
      <c r="CR7" s="1335"/>
      <c r="CS7" s="1335" t="str">
        <f>MID(SUVAHAVUJ!AD31,9,1)</f>
        <v xml:space="preserve"> </v>
      </c>
      <c r="CT7" s="1335"/>
      <c r="CU7" s="1335"/>
      <c r="CV7" s="1335"/>
      <c r="CW7" s="1335"/>
      <c r="CX7" s="1335"/>
      <c r="CY7" s="1335" t="str">
        <f>MID(SUVAHAVUJ!AD31,10,1)</f>
        <v xml:space="preserve"> </v>
      </c>
      <c r="CZ7" s="1335"/>
      <c r="DA7" s="1335"/>
      <c r="DB7" s="1335"/>
      <c r="DC7" s="1335"/>
      <c r="DD7" s="1335" t="str">
        <f>MID(SUVAHAVUJ!AD31,11,1)</f>
        <v>0</v>
      </c>
      <c r="DE7" s="1335"/>
      <c r="DF7" s="1335"/>
      <c r="DG7" s="1335"/>
      <c r="DH7" s="1335"/>
      <c r="DI7" s="1343"/>
      <c r="DJ7" s="396"/>
      <c r="DK7" s="397"/>
      <c r="DL7" s="1335" t="str">
        <f>MID(SUVAHAVUJ!AF31,1,1)</f>
        <v xml:space="preserve"> </v>
      </c>
      <c r="DM7" s="1335"/>
      <c r="DN7" s="1335"/>
      <c r="DO7" s="1335"/>
      <c r="DP7" s="1335"/>
      <c r="DQ7" s="1335"/>
      <c r="DR7" s="1335" t="str">
        <f>MID(SUVAHAVUJ!AF31,2,1)</f>
        <v xml:space="preserve"> </v>
      </c>
      <c r="DS7" s="1335"/>
      <c r="DT7" s="1335"/>
      <c r="DU7" s="1335"/>
      <c r="DV7" s="1335"/>
      <c r="DW7" s="1335" t="str">
        <f>MID(SUVAHAVUJ!AF31,3,1)</f>
        <v xml:space="preserve"> </v>
      </c>
      <c r="DX7" s="1335"/>
      <c r="DY7" s="1335"/>
      <c r="DZ7" s="1335"/>
      <c r="EA7" s="1335"/>
      <c r="EB7" s="1335"/>
      <c r="EC7" s="1335" t="str">
        <f>MID(SUVAHAVUJ!AF31,4,1)</f>
        <v xml:space="preserve"> </v>
      </c>
      <c r="ED7" s="1335"/>
      <c r="EE7" s="1335"/>
      <c r="EF7" s="1335"/>
      <c r="EG7" s="1335"/>
      <c r="EH7" s="1335" t="str">
        <f>MID(SUVAHAVUJ!AF31,5,1)</f>
        <v xml:space="preserve"> </v>
      </c>
      <c r="EI7" s="1335"/>
      <c r="EJ7" s="1335"/>
      <c r="EK7" s="1335"/>
      <c r="EL7" s="1335"/>
      <c r="EM7" s="1335"/>
      <c r="EN7" s="1335" t="str">
        <f>MID(SUVAHAVUJ!AF31,6,1)</f>
        <v xml:space="preserve"> </v>
      </c>
      <c r="EO7" s="1335"/>
      <c r="EP7" s="1335"/>
      <c r="EQ7" s="1335"/>
      <c r="ER7" s="1335"/>
      <c r="ES7" s="1335" t="str">
        <f>MID(SUVAHAVUJ!AF31,7,1)</f>
        <v xml:space="preserve"> </v>
      </c>
      <c r="ET7" s="1335"/>
      <c r="EU7" s="1335"/>
      <c r="EV7" s="1335"/>
      <c r="EW7" s="1335"/>
      <c r="EX7" s="1335"/>
      <c r="EY7" s="1335" t="str">
        <f>MID(SUVAHAVUJ!AF31,8,1)</f>
        <v xml:space="preserve"> </v>
      </c>
      <c r="EZ7" s="1335"/>
      <c r="FA7" s="1335"/>
      <c r="FB7" s="1335"/>
      <c r="FC7" s="1335"/>
      <c r="FD7" s="1335" t="str">
        <f>MID(SUVAHAVUJ!AF31,9,1)</f>
        <v xml:space="preserve"> </v>
      </c>
      <c r="FE7" s="1335"/>
      <c r="FF7" s="1335"/>
      <c r="FG7" s="1335"/>
      <c r="FH7" s="1335"/>
      <c r="FI7" s="1335"/>
      <c r="FJ7" s="1335" t="str">
        <f>MID(SUVAHAVUJ!AF31,10,1)</f>
        <v xml:space="preserve"> </v>
      </c>
      <c r="FK7" s="1335"/>
      <c r="FL7" s="1335"/>
      <c r="FM7" s="1335"/>
      <c r="FN7" s="1335"/>
      <c r="FO7" s="1293" t="str">
        <f>MID(SUVAHAVUJ!AF31,11,1)</f>
        <v>0</v>
      </c>
      <c r="FP7" s="1293"/>
      <c r="FQ7" s="1293"/>
      <c r="FR7" s="1293"/>
      <c r="FS7" s="1341"/>
      <c r="FT7" s="1342"/>
      <c r="FU7" s="1342"/>
      <c r="FV7" s="1342"/>
      <c r="FW7" s="1342"/>
      <c r="FX7" s="1342"/>
      <c r="FY7" s="1342"/>
      <c r="FZ7" s="1342"/>
      <c r="GA7" s="1342"/>
      <c r="GB7" s="1342"/>
      <c r="GC7" s="1342"/>
      <c r="GD7" s="1342"/>
      <c r="GE7" s="1342"/>
      <c r="GF7" s="1342"/>
      <c r="GG7" s="1342"/>
      <c r="GH7" s="1342"/>
      <c r="GI7" s="1342"/>
      <c r="GJ7" s="1342"/>
      <c r="GK7" s="1342"/>
      <c r="GL7" s="1342"/>
      <c r="GM7" s="1342"/>
      <c r="GN7" s="1342"/>
      <c r="GO7" s="1342"/>
      <c r="GP7" s="1342"/>
      <c r="GQ7" s="1342"/>
      <c r="GR7" s="1342"/>
      <c r="GS7" s="1342"/>
      <c r="GT7" s="1342"/>
      <c r="GU7" s="1342"/>
      <c r="GV7" s="1342"/>
      <c r="GW7" s="1342"/>
    </row>
    <row r="8" spans="1:205" ht="22.5" customHeight="1" x14ac:dyDescent="0.3">
      <c r="B8" s="1347"/>
      <c r="C8" s="1347"/>
      <c r="D8" s="1347"/>
      <c r="E8" s="1347"/>
      <c r="F8" s="1347"/>
      <c r="G8" s="1347"/>
      <c r="H8" s="1347"/>
      <c r="I8" s="1347"/>
      <c r="J8" s="1347"/>
      <c r="K8" s="1347"/>
      <c r="L8" s="1351"/>
      <c r="M8" s="1351"/>
      <c r="N8" s="1351"/>
      <c r="O8" s="1351"/>
      <c r="P8" s="1351"/>
      <c r="Q8" s="1351"/>
      <c r="R8" s="1351"/>
      <c r="S8" s="1351"/>
      <c r="T8" s="1351"/>
      <c r="U8" s="1351"/>
      <c r="V8" s="1351"/>
      <c r="W8" s="1351"/>
      <c r="X8" s="1351"/>
      <c r="Y8" s="1351"/>
      <c r="Z8" s="1351"/>
      <c r="AA8" s="1351"/>
      <c r="AB8" s="1351"/>
      <c r="AC8" s="1351"/>
      <c r="AD8" s="1351"/>
      <c r="AE8" s="1351"/>
      <c r="AF8" s="1351"/>
      <c r="AG8" s="1351"/>
      <c r="AH8" s="1351"/>
      <c r="AI8" s="1351"/>
      <c r="AJ8" s="1351"/>
      <c r="AK8" s="1351"/>
      <c r="AL8" s="1351"/>
      <c r="AM8" s="1351"/>
      <c r="AN8" s="1351"/>
      <c r="AO8" s="1351"/>
      <c r="AP8" s="1351"/>
      <c r="AQ8" s="1340"/>
      <c r="AR8" s="1340"/>
      <c r="AS8" s="1340"/>
      <c r="AT8" s="1340"/>
      <c r="AU8" s="1340"/>
      <c r="AV8" s="1340"/>
      <c r="AW8" s="1340"/>
      <c r="AX8" s="1340"/>
      <c r="AY8" s="396"/>
      <c r="AZ8" s="397"/>
      <c r="BA8" s="1335" t="str">
        <f>MID(SUVAHAVUJ!AE31,1,1)</f>
        <v xml:space="preserve"> </v>
      </c>
      <c r="BB8" s="1335"/>
      <c r="BC8" s="1335"/>
      <c r="BD8" s="1335"/>
      <c r="BE8" s="1335"/>
      <c r="BF8" s="1335"/>
      <c r="BG8" s="1335" t="str">
        <f>MID(SUVAHAVUJ!AE31,2,1)</f>
        <v xml:space="preserve"> </v>
      </c>
      <c r="BH8" s="1335"/>
      <c r="BI8" s="1335"/>
      <c r="BJ8" s="1335"/>
      <c r="BK8" s="1335"/>
      <c r="BL8" s="1335" t="str">
        <f>MID(SUVAHAVUJ!AE31,3,1)</f>
        <v xml:space="preserve"> </v>
      </c>
      <c r="BM8" s="1335"/>
      <c r="BN8" s="1335"/>
      <c r="BO8" s="1335"/>
      <c r="BP8" s="1335"/>
      <c r="BQ8" s="1335"/>
      <c r="BR8" s="1335" t="str">
        <f>MID(SUVAHAVUJ!AE31,4,1)</f>
        <v xml:space="preserve"> </v>
      </c>
      <c r="BS8" s="1335"/>
      <c r="BT8" s="1335"/>
      <c r="BU8" s="1335"/>
      <c r="BV8" s="1335"/>
      <c r="BW8" s="1335" t="str">
        <f>MID(SUVAHAVUJ!AE31,5,1)</f>
        <v xml:space="preserve"> </v>
      </c>
      <c r="BX8" s="1335"/>
      <c r="BY8" s="1335"/>
      <c r="BZ8" s="1335"/>
      <c r="CA8" s="1335"/>
      <c r="CB8" s="1335"/>
      <c r="CC8" s="1335" t="str">
        <f>MID(SUVAHAVUJ!AE31,6,1)</f>
        <v xml:space="preserve"> </v>
      </c>
      <c r="CD8" s="1335"/>
      <c r="CE8" s="1335"/>
      <c r="CF8" s="1335"/>
      <c r="CG8" s="1335"/>
      <c r="CH8" s="1335" t="str">
        <f>MID(SUVAHAVUJ!AE31,7,1)</f>
        <v xml:space="preserve"> </v>
      </c>
      <c r="CI8" s="1335"/>
      <c r="CJ8" s="1335"/>
      <c r="CK8" s="1335"/>
      <c r="CL8" s="1335"/>
      <c r="CM8" s="1335"/>
      <c r="CN8" s="1335" t="str">
        <f>MID(SUVAHAVUJ!AE31,8,1)</f>
        <v xml:space="preserve"> </v>
      </c>
      <c r="CO8" s="1335"/>
      <c r="CP8" s="1335"/>
      <c r="CQ8" s="1335"/>
      <c r="CR8" s="1335"/>
      <c r="CS8" s="1335" t="str">
        <f>MID(SUVAHAVUJ!AE31,9,1)</f>
        <v xml:space="preserve"> </v>
      </c>
      <c r="CT8" s="1335"/>
      <c r="CU8" s="1335"/>
      <c r="CV8" s="1335"/>
      <c r="CW8" s="1335"/>
      <c r="CX8" s="1335"/>
      <c r="CY8" s="1335" t="str">
        <f>MID(SUVAHAVUJ!AE31,10,1)</f>
        <v xml:space="preserve"> </v>
      </c>
      <c r="CZ8" s="1335"/>
      <c r="DA8" s="1335"/>
      <c r="DB8" s="1335"/>
      <c r="DC8" s="1335"/>
      <c r="DD8" s="1335" t="str">
        <f>MID(SUVAHAVUJ!AE31,11,1)</f>
        <v>0</v>
      </c>
      <c r="DE8" s="1335"/>
      <c r="DF8" s="1335"/>
      <c r="DG8" s="1335"/>
      <c r="DH8" s="1335"/>
      <c r="DI8" s="1343"/>
      <c r="DJ8" s="1345"/>
      <c r="DK8" s="1345"/>
      <c r="DL8" s="1345"/>
      <c r="DM8" s="1345"/>
      <c r="DN8" s="1345"/>
      <c r="DO8" s="1345"/>
      <c r="DP8" s="1345"/>
      <c r="DQ8" s="1345"/>
      <c r="DR8" s="1345"/>
      <c r="DS8" s="1345"/>
      <c r="DT8" s="1345"/>
      <c r="DU8" s="1345"/>
      <c r="DV8" s="1345"/>
      <c r="DW8" s="1345"/>
      <c r="DX8" s="1345"/>
      <c r="DY8" s="1345"/>
      <c r="DZ8" s="1345"/>
      <c r="EA8" s="1345"/>
      <c r="EB8" s="1345"/>
      <c r="EC8" s="1345"/>
      <c r="ED8" s="1345"/>
      <c r="EE8" s="1345"/>
      <c r="EF8" s="1345"/>
      <c r="EG8" s="1345"/>
      <c r="EH8" s="1345"/>
      <c r="EI8" s="1345"/>
      <c r="EJ8" s="1345"/>
      <c r="EK8" s="1345"/>
      <c r="EL8" s="1345"/>
      <c r="EM8" s="1345"/>
      <c r="EN8" s="396"/>
      <c r="EO8" s="397"/>
      <c r="EP8" s="1335" t="str">
        <f>MID(SUVAHAVUJ!AG31,1,1)</f>
        <v xml:space="preserve"> </v>
      </c>
      <c r="EQ8" s="1335"/>
      <c r="ER8" s="1335"/>
      <c r="ES8" s="1335"/>
      <c r="ET8" s="1335"/>
      <c r="EU8" s="1335"/>
      <c r="EV8" s="1335" t="str">
        <f>MID(SUVAHAVUJ!AG31,2,1)</f>
        <v xml:space="preserve"> </v>
      </c>
      <c r="EW8" s="1335"/>
      <c r="EX8" s="1335"/>
      <c r="EY8" s="1335"/>
      <c r="EZ8" s="1335"/>
      <c r="FA8" s="1335" t="str">
        <f>MID(SUVAHAVUJ!AG31,3,1)</f>
        <v xml:space="preserve"> </v>
      </c>
      <c r="FB8" s="1335"/>
      <c r="FC8" s="1335"/>
      <c r="FD8" s="1335"/>
      <c r="FE8" s="1335"/>
      <c r="FF8" s="1335"/>
      <c r="FG8" s="1335" t="str">
        <f>MID(SUVAHAVUJ!AG31,4,1)</f>
        <v xml:space="preserve"> </v>
      </c>
      <c r="FH8" s="1335"/>
      <c r="FI8" s="1335"/>
      <c r="FJ8" s="1335"/>
      <c r="FK8" s="1335"/>
      <c r="FL8" s="1335" t="str">
        <f>MID(SUVAHAVUJ!AG31,5,1)</f>
        <v xml:space="preserve"> </v>
      </c>
      <c r="FM8" s="1335"/>
      <c r="FN8" s="1335"/>
      <c r="FO8" s="1335"/>
      <c r="FP8" s="1335"/>
      <c r="FQ8" s="1335"/>
      <c r="FR8" s="1335" t="str">
        <f>MID(SUVAHAVUJ!AG31,6,1)</f>
        <v xml:space="preserve"> </v>
      </c>
      <c r="FS8" s="1335"/>
      <c r="FT8" s="1335"/>
      <c r="FU8" s="1335"/>
      <c r="FV8" s="1335"/>
      <c r="FW8" s="1335" t="str">
        <f>MID(SUVAHAVUJ!AG31,7,1)</f>
        <v xml:space="preserve"> </v>
      </c>
      <c r="FX8" s="1335"/>
      <c r="FY8" s="1335"/>
      <c r="FZ8" s="1335"/>
      <c r="GA8" s="1335"/>
      <c r="GB8" s="1335"/>
      <c r="GC8" s="1335" t="str">
        <f>MID(SUVAHAVUJ!AG31,8,1)</f>
        <v xml:space="preserve"> </v>
      </c>
      <c r="GD8" s="1335"/>
      <c r="GE8" s="1335"/>
      <c r="GF8" s="1335"/>
      <c r="GG8" s="1335"/>
      <c r="GH8" s="1335" t="str">
        <f>MID(SUVAHAVUJ!AG31,9,1)</f>
        <v xml:space="preserve"> </v>
      </c>
      <c r="GI8" s="1335"/>
      <c r="GJ8" s="1335"/>
      <c r="GK8" s="1335"/>
      <c r="GL8" s="1335"/>
      <c r="GM8" s="1335"/>
      <c r="GN8" s="1335" t="str">
        <f>MID(SUVAHAVUJ!AG31,10,1)</f>
        <v xml:space="preserve"> </v>
      </c>
      <c r="GO8" s="1335"/>
      <c r="GP8" s="1335"/>
      <c r="GQ8" s="1335"/>
      <c r="GR8" s="1335"/>
      <c r="GS8" s="1293" t="str">
        <f>MID(SUVAHAVUJ!AG31,11,1)</f>
        <v>0</v>
      </c>
      <c r="GT8" s="1293"/>
      <c r="GU8" s="1293"/>
      <c r="GV8" s="1293"/>
      <c r="GW8" s="1341"/>
    </row>
    <row r="9" spans="1:205" ht="25.5" customHeight="1" x14ac:dyDescent="0.3">
      <c r="B9" s="1347" t="s">
        <v>2059</v>
      </c>
      <c r="C9" s="1347"/>
      <c r="D9" s="1347"/>
      <c r="E9" s="1347"/>
      <c r="F9" s="1347"/>
      <c r="G9" s="1347"/>
      <c r="H9" s="1347"/>
      <c r="I9" s="1347"/>
      <c r="J9" s="1347"/>
      <c r="K9" s="1347"/>
      <c r="L9" s="1351" t="str">
        <f>SUVAHAVUJ!$D$32</f>
        <v>Účty v bankách s dobou viazanosti dlhšou ako jeden rok (22XA)</v>
      </c>
      <c r="M9" s="1351"/>
      <c r="N9" s="1351"/>
      <c r="O9" s="1351"/>
      <c r="P9" s="1351"/>
      <c r="Q9" s="1351"/>
      <c r="R9" s="1351"/>
      <c r="S9" s="1351"/>
      <c r="T9" s="1351"/>
      <c r="U9" s="1351"/>
      <c r="V9" s="1351"/>
      <c r="W9" s="1351"/>
      <c r="X9" s="1351"/>
      <c r="Y9" s="1351"/>
      <c r="Z9" s="1351"/>
      <c r="AA9" s="1351"/>
      <c r="AB9" s="1351"/>
      <c r="AC9" s="1351"/>
      <c r="AD9" s="1351"/>
      <c r="AE9" s="1351"/>
      <c r="AF9" s="1351"/>
      <c r="AG9" s="1351"/>
      <c r="AH9" s="1351"/>
      <c r="AI9" s="1351"/>
      <c r="AJ9" s="1351"/>
      <c r="AK9" s="1351"/>
      <c r="AL9" s="1351"/>
      <c r="AM9" s="1351"/>
      <c r="AN9" s="1351"/>
      <c r="AO9" s="1351"/>
      <c r="AP9" s="1351"/>
      <c r="AQ9" s="1340" t="s">
        <v>1241</v>
      </c>
      <c r="AR9" s="1340"/>
      <c r="AS9" s="1340"/>
      <c r="AT9" s="1340"/>
      <c r="AU9" s="1340"/>
      <c r="AV9" s="1340"/>
      <c r="AW9" s="1340"/>
      <c r="AX9" s="1340"/>
      <c r="AY9" s="396"/>
      <c r="AZ9" s="397"/>
      <c r="BA9" s="1335" t="str">
        <f>MID(SUVAHAVUJ!AD32,1,1)</f>
        <v xml:space="preserve"> </v>
      </c>
      <c r="BB9" s="1335"/>
      <c r="BC9" s="1335"/>
      <c r="BD9" s="1335"/>
      <c r="BE9" s="1335"/>
      <c r="BF9" s="1335"/>
      <c r="BG9" s="1335" t="str">
        <f>MID(SUVAHAVUJ!AD32,2,1)</f>
        <v xml:space="preserve"> </v>
      </c>
      <c r="BH9" s="1335"/>
      <c r="BI9" s="1335"/>
      <c r="BJ9" s="1335"/>
      <c r="BK9" s="1335"/>
      <c r="BL9" s="1335" t="str">
        <f>MID(SUVAHAVUJ!AD32,3,1)</f>
        <v xml:space="preserve"> </v>
      </c>
      <c r="BM9" s="1335"/>
      <c r="BN9" s="1335"/>
      <c r="BO9" s="1335"/>
      <c r="BP9" s="1335"/>
      <c r="BQ9" s="1335"/>
      <c r="BR9" s="1335" t="str">
        <f>MID(SUVAHAVUJ!AD32,4,1)</f>
        <v xml:space="preserve"> </v>
      </c>
      <c r="BS9" s="1335"/>
      <c r="BT9" s="1335"/>
      <c r="BU9" s="1335"/>
      <c r="BV9" s="1335"/>
      <c r="BW9" s="1335" t="str">
        <f>MID(SUVAHAVUJ!AD32,5,1)</f>
        <v xml:space="preserve"> </v>
      </c>
      <c r="BX9" s="1335"/>
      <c r="BY9" s="1335"/>
      <c r="BZ9" s="1335"/>
      <c r="CA9" s="1335"/>
      <c r="CB9" s="1335"/>
      <c r="CC9" s="1335" t="str">
        <f>MID(SUVAHAVUJ!AD32,6,1)</f>
        <v xml:space="preserve"> </v>
      </c>
      <c r="CD9" s="1335"/>
      <c r="CE9" s="1335"/>
      <c r="CF9" s="1335"/>
      <c r="CG9" s="1335"/>
      <c r="CH9" s="1335" t="str">
        <f>MID(SUVAHAVUJ!AD32,7,1)</f>
        <v xml:space="preserve"> </v>
      </c>
      <c r="CI9" s="1335"/>
      <c r="CJ9" s="1335"/>
      <c r="CK9" s="1335"/>
      <c r="CL9" s="1335"/>
      <c r="CM9" s="1335"/>
      <c r="CN9" s="1335" t="str">
        <f>MID(SUVAHAVUJ!AD32,8,1)</f>
        <v xml:space="preserve"> </v>
      </c>
      <c r="CO9" s="1335"/>
      <c r="CP9" s="1335"/>
      <c r="CQ9" s="1335"/>
      <c r="CR9" s="1335"/>
      <c r="CS9" s="1335" t="str">
        <f>MID(SUVAHAVUJ!AD32,9,1)</f>
        <v xml:space="preserve"> </v>
      </c>
      <c r="CT9" s="1335"/>
      <c r="CU9" s="1335"/>
      <c r="CV9" s="1335"/>
      <c r="CW9" s="1335"/>
      <c r="CX9" s="1335"/>
      <c r="CY9" s="1335" t="str">
        <f>MID(SUVAHAVUJ!AD32,10,1)</f>
        <v xml:space="preserve"> </v>
      </c>
      <c r="CZ9" s="1335"/>
      <c r="DA9" s="1335"/>
      <c r="DB9" s="1335"/>
      <c r="DC9" s="1335"/>
      <c r="DD9" s="1335" t="str">
        <f>MID(SUVAHAVUJ!AD32,11,1)</f>
        <v>0</v>
      </c>
      <c r="DE9" s="1335"/>
      <c r="DF9" s="1335"/>
      <c r="DG9" s="1335"/>
      <c r="DH9" s="1335"/>
      <c r="DI9" s="1343"/>
      <c r="DJ9" s="396"/>
      <c r="DK9" s="397"/>
      <c r="DL9" s="1335" t="str">
        <f>MID(SUVAHAVUJ!AF32,1,1)</f>
        <v xml:space="preserve"> </v>
      </c>
      <c r="DM9" s="1335"/>
      <c r="DN9" s="1335"/>
      <c r="DO9" s="1335"/>
      <c r="DP9" s="1335"/>
      <c r="DQ9" s="1335"/>
      <c r="DR9" s="1335" t="str">
        <f>MID(SUVAHAVUJ!AF32,2,1)</f>
        <v xml:space="preserve"> </v>
      </c>
      <c r="DS9" s="1335"/>
      <c r="DT9" s="1335"/>
      <c r="DU9" s="1335"/>
      <c r="DV9" s="1335"/>
      <c r="DW9" s="1335" t="str">
        <f>MID(SUVAHAVUJ!AF32,3,1)</f>
        <v xml:space="preserve"> </v>
      </c>
      <c r="DX9" s="1335"/>
      <c r="DY9" s="1335"/>
      <c r="DZ9" s="1335"/>
      <c r="EA9" s="1335"/>
      <c r="EB9" s="1335"/>
      <c r="EC9" s="1335" t="str">
        <f>MID(SUVAHAVUJ!AF32,4,1)</f>
        <v xml:space="preserve"> </v>
      </c>
      <c r="ED9" s="1335"/>
      <c r="EE9" s="1335"/>
      <c r="EF9" s="1335"/>
      <c r="EG9" s="1335"/>
      <c r="EH9" s="1335" t="str">
        <f>MID(SUVAHAVUJ!AF32,5,1)</f>
        <v xml:space="preserve"> </v>
      </c>
      <c r="EI9" s="1335"/>
      <c r="EJ9" s="1335"/>
      <c r="EK9" s="1335"/>
      <c r="EL9" s="1335"/>
      <c r="EM9" s="1335"/>
      <c r="EN9" s="1335" t="str">
        <f>MID(SUVAHAVUJ!AF32,6,1)</f>
        <v xml:space="preserve"> </v>
      </c>
      <c r="EO9" s="1335"/>
      <c r="EP9" s="1335"/>
      <c r="EQ9" s="1335"/>
      <c r="ER9" s="1335"/>
      <c r="ES9" s="1335" t="str">
        <f>MID(SUVAHAVUJ!AF32,7,1)</f>
        <v xml:space="preserve"> </v>
      </c>
      <c r="ET9" s="1335"/>
      <c r="EU9" s="1335"/>
      <c r="EV9" s="1335"/>
      <c r="EW9" s="1335"/>
      <c r="EX9" s="1335"/>
      <c r="EY9" s="1335" t="str">
        <f>MID(SUVAHAVUJ!AF32,8,1)</f>
        <v xml:space="preserve"> </v>
      </c>
      <c r="EZ9" s="1335"/>
      <c r="FA9" s="1335"/>
      <c r="FB9" s="1335"/>
      <c r="FC9" s="1335"/>
      <c r="FD9" s="1335" t="str">
        <f>MID(SUVAHAVUJ!AF32,9,1)</f>
        <v xml:space="preserve"> </v>
      </c>
      <c r="FE9" s="1335"/>
      <c r="FF9" s="1335"/>
      <c r="FG9" s="1335"/>
      <c r="FH9" s="1335"/>
      <c r="FI9" s="1335"/>
      <c r="FJ9" s="1335" t="str">
        <f>MID(SUVAHAVUJ!AF32,10,1)</f>
        <v xml:space="preserve"> </v>
      </c>
      <c r="FK9" s="1335"/>
      <c r="FL9" s="1335"/>
      <c r="FM9" s="1335"/>
      <c r="FN9" s="1335"/>
      <c r="FO9" s="1293" t="str">
        <f>MID(SUVAHAVUJ!AF32,11,1)</f>
        <v>0</v>
      </c>
      <c r="FP9" s="1293"/>
      <c r="FQ9" s="1293"/>
      <c r="FR9" s="1293"/>
      <c r="FS9" s="1341"/>
      <c r="FT9" s="1342"/>
      <c r="FU9" s="1342"/>
      <c r="FV9" s="1342"/>
      <c r="FW9" s="1342"/>
      <c r="FX9" s="1342"/>
      <c r="FY9" s="1342"/>
      <c r="FZ9" s="1342"/>
      <c r="GA9" s="1342"/>
      <c r="GB9" s="1342"/>
      <c r="GC9" s="1342"/>
      <c r="GD9" s="1342"/>
      <c r="GE9" s="1342"/>
      <c r="GF9" s="1342"/>
      <c r="GG9" s="1342"/>
      <c r="GH9" s="1342"/>
      <c r="GI9" s="1342"/>
      <c r="GJ9" s="1342"/>
      <c r="GK9" s="1342"/>
      <c r="GL9" s="1342"/>
      <c r="GM9" s="1342"/>
      <c r="GN9" s="1342"/>
      <c r="GO9" s="1342"/>
      <c r="GP9" s="1342"/>
      <c r="GQ9" s="1342"/>
      <c r="GR9" s="1342"/>
      <c r="GS9" s="1342"/>
      <c r="GT9" s="1342"/>
      <c r="GU9" s="1342"/>
      <c r="GV9" s="1342"/>
      <c r="GW9" s="1342"/>
    </row>
    <row r="10" spans="1:205" ht="21" customHeight="1" x14ac:dyDescent="0.3">
      <c r="B10" s="1347"/>
      <c r="C10" s="1347"/>
      <c r="D10" s="1347"/>
      <c r="E10" s="1347"/>
      <c r="F10" s="1347"/>
      <c r="G10" s="1347"/>
      <c r="H10" s="1347"/>
      <c r="I10" s="1347"/>
      <c r="J10" s="1347"/>
      <c r="K10" s="1347"/>
      <c r="L10" s="1351"/>
      <c r="M10" s="1351"/>
      <c r="N10" s="1351"/>
      <c r="O10" s="1351"/>
      <c r="P10" s="1351"/>
      <c r="Q10" s="1351"/>
      <c r="R10" s="1351"/>
      <c r="S10" s="1351"/>
      <c r="T10" s="1351"/>
      <c r="U10" s="1351"/>
      <c r="V10" s="1351"/>
      <c r="W10" s="1351"/>
      <c r="X10" s="1351"/>
      <c r="Y10" s="1351"/>
      <c r="Z10" s="1351"/>
      <c r="AA10" s="1351"/>
      <c r="AB10" s="1351"/>
      <c r="AC10" s="1351"/>
      <c r="AD10" s="1351"/>
      <c r="AE10" s="1351"/>
      <c r="AF10" s="1351"/>
      <c r="AG10" s="1351"/>
      <c r="AH10" s="1351"/>
      <c r="AI10" s="1351"/>
      <c r="AJ10" s="1351"/>
      <c r="AK10" s="1351"/>
      <c r="AL10" s="1351"/>
      <c r="AM10" s="1351"/>
      <c r="AN10" s="1351"/>
      <c r="AO10" s="1351"/>
      <c r="AP10" s="1351"/>
      <c r="AQ10" s="1340"/>
      <c r="AR10" s="1340"/>
      <c r="AS10" s="1340"/>
      <c r="AT10" s="1340"/>
      <c r="AU10" s="1340"/>
      <c r="AV10" s="1340"/>
      <c r="AW10" s="1340"/>
      <c r="AX10" s="1340"/>
      <c r="AY10" s="396"/>
      <c r="AZ10" s="397"/>
      <c r="BA10" s="1335" t="str">
        <f>MID(SUVAHAVUJ!AE32,1,1)</f>
        <v xml:space="preserve"> </v>
      </c>
      <c r="BB10" s="1335"/>
      <c r="BC10" s="1335"/>
      <c r="BD10" s="1335"/>
      <c r="BE10" s="1335"/>
      <c r="BF10" s="1335"/>
      <c r="BG10" s="1335" t="str">
        <f>MID(SUVAHAVUJ!AE32,2,1)</f>
        <v xml:space="preserve"> </v>
      </c>
      <c r="BH10" s="1335"/>
      <c r="BI10" s="1335"/>
      <c r="BJ10" s="1335"/>
      <c r="BK10" s="1335"/>
      <c r="BL10" s="1335" t="str">
        <f>MID(SUVAHAVUJ!AE32,3,1)</f>
        <v xml:space="preserve"> </v>
      </c>
      <c r="BM10" s="1335"/>
      <c r="BN10" s="1335"/>
      <c r="BO10" s="1335"/>
      <c r="BP10" s="1335"/>
      <c r="BQ10" s="1335"/>
      <c r="BR10" s="1335" t="str">
        <f>MID(SUVAHAVUJ!AE32,4,1)</f>
        <v xml:space="preserve"> </v>
      </c>
      <c r="BS10" s="1335"/>
      <c r="BT10" s="1335"/>
      <c r="BU10" s="1335"/>
      <c r="BV10" s="1335"/>
      <c r="BW10" s="1335" t="str">
        <f>MID(SUVAHAVUJ!AE32,5,1)</f>
        <v xml:space="preserve"> </v>
      </c>
      <c r="BX10" s="1335"/>
      <c r="BY10" s="1335"/>
      <c r="BZ10" s="1335"/>
      <c r="CA10" s="1335"/>
      <c r="CB10" s="1335"/>
      <c r="CC10" s="1335" t="str">
        <f>MID(SUVAHAVUJ!AE32,6,1)</f>
        <v xml:space="preserve"> </v>
      </c>
      <c r="CD10" s="1335"/>
      <c r="CE10" s="1335"/>
      <c r="CF10" s="1335"/>
      <c r="CG10" s="1335"/>
      <c r="CH10" s="1335" t="str">
        <f>MID(SUVAHAVUJ!AE32,7,1)</f>
        <v xml:space="preserve"> </v>
      </c>
      <c r="CI10" s="1335"/>
      <c r="CJ10" s="1335"/>
      <c r="CK10" s="1335"/>
      <c r="CL10" s="1335"/>
      <c r="CM10" s="1335"/>
      <c r="CN10" s="1335" t="str">
        <f>MID(SUVAHAVUJ!AE32,8,1)</f>
        <v xml:space="preserve"> </v>
      </c>
      <c r="CO10" s="1335"/>
      <c r="CP10" s="1335"/>
      <c r="CQ10" s="1335"/>
      <c r="CR10" s="1335"/>
      <c r="CS10" s="1335" t="str">
        <f>MID(SUVAHAVUJ!AE32,9,1)</f>
        <v xml:space="preserve"> </v>
      </c>
      <c r="CT10" s="1335"/>
      <c r="CU10" s="1335"/>
      <c r="CV10" s="1335"/>
      <c r="CW10" s="1335"/>
      <c r="CX10" s="1335"/>
      <c r="CY10" s="1335" t="str">
        <f>MID(SUVAHAVUJ!AE32,10,1)</f>
        <v xml:space="preserve"> </v>
      </c>
      <c r="CZ10" s="1335"/>
      <c r="DA10" s="1335"/>
      <c r="DB10" s="1335"/>
      <c r="DC10" s="1335"/>
      <c r="DD10" s="1335" t="str">
        <f>MID(SUVAHAVUJ!AE32,11,1)</f>
        <v>0</v>
      </c>
      <c r="DE10" s="1335"/>
      <c r="DF10" s="1335"/>
      <c r="DG10" s="1335"/>
      <c r="DH10" s="1335"/>
      <c r="DI10" s="1343"/>
      <c r="DJ10" s="1345"/>
      <c r="DK10" s="1345"/>
      <c r="DL10" s="1345"/>
      <c r="DM10" s="1345"/>
      <c r="DN10" s="1345"/>
      <c r="DO10" s="1345"/>
      <c r="DP10" s="1345"/>
      <c r="DQ10" s="1345"/>
      <c r="DR10" s="1345"/>
      <c r="DS10" s="1345"/>
      <c r="DT10" s="1345"/>
      <c r="DU10" s="1345"/>
      <c r="DV10" s="1345"/>
      <c r="DW10" s="1345"/>
      <c r="DX10" s="1345"/>
      <c r="DY10" s="1345"/>
      <c r="DZ10" s="1345"/>
      <c r="EA10" s="1345"/>
      <c r="EB10" s="1345"/>
      <c r="EC10" s="1345"/>
      <c r="ED10" s="1345"/>
      <c r="EE10" s="1345"/>
      <c r="EF10" s="1345"/>
      <c r="EG10" s="1345"/>
      <c r="EH10" s="1345"/>
      <c r="EI10" s="1345"/>
      <c r="EJ10" s="1345"/>
      <c r="EK10" s="1345"/>
      <c r="EL10" s="1345"/>
      <c r="EM10" s="1345"/>
      <c r="EN10" s="396"/>
      <c r="EO10" s="397"/>
      <c r="EP10" s="1335" t="str">
        <f>MID(SUVAHAVUJ!AG32,1,1)</f>
        <v xml:space="preserve"> </v>
      </c>
      <c r="EQ10" s="1335"/>
      <c r="ER10" s="1335"/>
      <c r="ES10" s="1335"/>
      <c r="ET10" s="1335"/>
      <c r="EU10" s="1335"/>
      <c r="EV10" s="1335" t="str">
        <f>MID(SUVAHAVUJ!AG32,2,1)</f>
        <v xml:space="preserve"> </v>
      </c>
      <c r="EW10" s="1335"/>
      <c r="EX10" s="1335"/>
      <c r="EY10" s="1335"/>
      <c r="EZ10" s="1335"/>
      <c r="FA10" s="1335" t="str">
        <f>MID(SUVAHAVUJ!AG32,3,1)</f>
        <v xml:space="preserve"> </v>
      </c>
      <c r="FB10" s="1335"/>
      <c r="FC10" s="1335"/>
      <c r="FD10" s="1335"/>
      <c r="FE10" s="1335"/>
      <c r="FF10" s="1335"/>
      <c r="FG10" s="1335" t="str">
        <f>MID(SUVAHAVUJ!AG32,4,1)</f>
        <v xml:space="preserve"> </v>
      </c>
      <c r="FH10" s="1335"/>
      <c r="FI10" s="1335"/>
      <c r="FJ10" s="1335"/>
      <c r="FK10" s="1335"/>
      <c r="FL10" s="1335" t="str">
        <f>MID(SUVAHAVUJ!AG32,5,1)</f>
        <v xml:space="preserve"> </v>
      </c>
      <c r="FM10" s="1335"/>
      <c r="FN10" s="1335"/>
      <c r="FO10" s="1335"/>
      <c r="FP10" s="1335"/>
      <c r="FQ10" s="1335"/>
      <c r="FR10" s="1335" t="str">
        <f>MID(SUVAHAVUJ!AG32,6,1)</f>
        <v xml:space="preserve"> </v>
      </c>
      <c r="FS10" s="1335"/>
      <c r="FT10" s="1335"/>
      <c r="FU10" s="1335"/>
      <c r="FV10" s="1335"/>
      <c r="FW10" s="1335" t="str">
        <f>MID(SUVAHAVUJ!AG32,7,1)</f>
        <v xml:space="preserve"> </v>
      </c>
      <c r="FX10" s="1335"/>
      <c r="FY10" s="1335"/>
      <c r="FZ10" s="1335"/>
      <c r="GA10" s="1335"/>
      <c r="GB10" s="1335"/>
      <c r="GC10" s="1335" t="str">
        <f>MID(SUVAHAVUJ!AG32,8,1)</f>
        <v xml:space="preserve"> </v>
      </c>
      <c r="GD10" s="1335"/>
      <c r="GE10" s="1335"/>
      <c r="GF10" s="1335"/>
      <c r="GG10" s="1335"/>
      <c r="GH10" s="1335" t="str">
        <f>MID(SUVAHAVUJ!AG32,9,1)</f>
        <v xml:space="preserve"> </v>
      </c>
      <c r="GI10" s="1335"/>
      <c r="GJ10" s="1335"/>
      <c r="GK10" s="1335"/>
      <c r="GL10" s="1335"/>
      <c r="GM10" s="1335"/>
      <c r="GN10" s="1335" t="str">
        <f>MID(SUVAHAVUJ!AG32,10,1)</f>
        <v xml:space="preserve"> </v>
      </c>
      <c r="GO10" s="1335"/>
      <c r="GP10" s="1335"/>
      <c r="GQ10" s="1335"/>
      <c r="GR10" s="1335"/>
      <c r="GS10" s="1293" t="str">
        <f>MID(SUVAHAVUJ!AG32,11,1)</f>
        <v>0</v>
      </c>
      <c r="GT10" s="1293"/>
      <c r="GU10" s="1293"/>
      <c r="GV10" s="1293"/>
      <c r="GW10" s="1341"/>
    </row>
    <row r="11" spans="1:205" ht="23.25" customHeight="1" x14ac:dyDescent="0.3">
      <c r="B11" s="1347" t="s">
        <v>2064</v>
      </c>
      <c r="C11" s="1347"/>
      <c r="D11" s="1347"/>
      <c r="E11" s="1347"/>
      <c r="F11" s="1347"/>
      <c r="G11" s="1347"/>
      <c r="H11" s="1347"/>
      <c r="I11" s="1347"/>
      <c r="J11" s="1347"/>
      <c r="K11" s="1347"/>
      <c r="L11" s="1351" t="str">
        <f>SUVAHAVUJ!$D$33</f>
        <v>Obstarávaný dlhodobý finančný majetok (043) - /096A/</v>
      </c>
      <c r="M11" s="1351"/>
      <c r="N11" s="1351"/>
      <c r="O11" s="1351"/>
      <c r="P11" s="1351"/>
      <c r="Q11" s="1351"/>
      <c r="R11" s="1351"/>
      <c r="S11" s="1351"/>
      <c r="T11" s="1351"/>
      <c r="U11" s="1351"/>
      <c r="V11" s="1351"/>
      <c r="W11" s="1351"/>
      <c r="X11" s="1351"/>
      <c r="Y11" s="1351"/>
      <c r="Z11" s="1351"/>
      <c r="AA11" s="1351"/>
      <c r="AB11" s="1351"/>
      <c r="AC11" s="1351"/>
      <c r="AD11" s="1351"/>
      <c r="AE11" s="1351"/>
      <c r="AF11" s="1351"/>
      <c r="AG11" s="1351"/>
      <c r="AH11" s="1351"/>
      <c r="AI11" s="1351"/>
      <c r="AJ11" s="1351"/>
      <c r="AK11" s="1351"/>
      <c r="AL11" s="1351"/>
      <c r="AM11" s="1351"/>
      <c r="AN11" s="1351"/>
      <c r="AO11" s="1351"/>
      <c r="AP11" s="1351"/>
      <c r="AQ11" s="1340" t="s">
        <v>1229</v>
      </c>
      <c r="AR11" s="1340"/>
      <c r="AS11" s="1340"/>
      <c r="AT11" s="1340"/>
      <c r="AU11" s="1340"/>
      <c r="AV11" s="1340"/>
      <c r="AW11" s="1340"/>
      <c r="AX11" s="1340"/>
      <c r="AY11" s="396"/>
      <c r="AZ11" s="397"/>
      <c r="BA11" s="1335" t="str">
        <f>MID(SUVAHAVUJ!AD33,1,1)</f>
        <v xml:space="preserve"> </v>
      </c>
      <c r="BB11" s="1335"/>
      <c r="BC11" s="1335"/>
      <c r="BD11" s="1335"/>
      <c r="BE11" s="1335"/>
      <c r="BF11" s="1335"/>
      <c r="BG11" s="1335" t="str">
        <f>MID(SUVAHAVUJ!AD33,2,1)</f>
        <v xml:space="preserve"> </v>
      </c>
      <c r="BH11" s="1335"/>
      <c r="BI11" s="1335"/>
      <c r="BJ11" s="1335"/>
      <c r="BK11" s="1335"/>
      <c r="BL11" s="1335" t="str">
        <f>MID(SUVAHAVUJ!AD33,3,1)</f>
        <v xml:space="preserve"> </v>
      </c>
      <c r="BM11" s="1335"/>
      <c r="BN11" s="1335"/>
      <c r="BO11" s="1335"/>
      <c r="BP11" s="1335"/>
      <c r="BQ11" s="1335"/>
      <c r="BR11" s="1335" t="str">
        <f>MID(SUVAHAVUJ!AD33,4,1)</f>
        <v xml:space="preserve"> </v>
      </c>
      <c r="BS11" s="1335"/>
      <c r="BT11" s="1335"/>
      <c r="BU11" s="1335"/>
      <c r="BV11" s="1335"/>
      <c r="BW11" s="1335" t="str">
        <f>MID(SUVAHAVUJ!AD33,5,1)</f>
        <v xml:space="preserve"> </v>
      </c>
      <c r="BX11" s="1335"/>
      <c r="BY11" s="1335"/>
      <c r="BZ11" s="1335"/>
      <c r="CA11" s="1335"/>
      <c r="CB11" s="1335"/>
      <c r="CC11" s="1335" t="str">
        <f>MID(SUVAHAVUJ!AD33,6,1)</f>
        <v xml:space="preserve"> </v>
      </c>
      <c r="CD11" s="1335"/>
      <c r="CE11" s="1335"/>
      <c r="CF11" s="1335"/>
      <c r="CG11" s="1335"/>
      <c r="CH11" s="1335" t="str">
        <f>MID(SUVAHAVUJ!AD33,7,1)</f>
        <v xml:space="preserve"> </v>
      </c>
      <c r="CI11" s="1335"/>
      <c r="CJ11" s="1335"/>
      <c r="CK11" s="1335"/>
      <c r="CL11" s="1335"/>
      <c r="CM11" s="1335"/>
      <c r="CN11" s="1335" t="str">
        <f>MID(SUVAHAVUJ!AD33,8,1)</f>
        <v xml:space="preserve"> </v>
      </c>
      <c r="CO11" s="1335"/>
      <c r="CP11" s="1335"/>
      <c r="CQ11" s="1335"/>
      <c r="CR11" s="1335"/>
      <c r="CS11" s="1335" t="str">
        <f>MID(SUVAHAVUJ!AD33,9,1)</f>
        <v xml:space="preserve"> </v>
      </c>
      <c r="CT11" s="1335"/>
      <c r="CU11" s="1335"/>
      <c r="CV11" s="1335"/>
      <c r="CW11" s="1335"/>
      <c r="CX11" s="1335"/>
      <c r="CY11" s="1335" t="str">
        <f>MID(SUVAHAVUJ!AD33,10,1)</f>
        <v xml:space="preserve"> </v>
      </c>
      <c r="CZ11" s="1335"/>
      <c r="DA11" s="1335"/>
      <c r="DB11" s="1335"/>
      <c r="DC11" s="1335"/>
      <c r="DD11" s="1335" t="str">
        <f>MID(SUVAHAVUJ!AD33,11,1)</f>
        <v>0</v>
      </c>
      <c r="DE11" s="1335"/>
      <c r="DF11" s="1335"/>
      <c r="DG11" s="1335"/>
      <c r="DH11" s="1335"/>
      <c r="DI11" s="1343"/>
      <c r="DJ11" s="396"/>
      <c r="DK11" s="397"/>
      <c r="DL11" s="1335" t="str">
        <f>MID(SUVAHAVUJ!AF33,1,1)</f>
        <v xml:space="preserve"> </v>
      </c>
      <c r="DM11" s="1335"/>
      <c r="DN11" s="1335"/>
      <c r="DO11" s="1335"/>
      <c r="DP11" s="1335"/>
      <c r="DQ11" s="1335"/>
      <c r="DR11" s="1335" t="str">
        <f>MID(SUVAHAVUJ!AF33,2,1)</f>
        <v xml:space="preserve"> </v>
      </c>
      <c r="DS11" s="1335"/>
      <c r="DT11" s="1335"/>
      <c r="DU11" s="1335"/>
      <c r="DV11" s="1335"/>
      <c r="DW11" s="1335" t="str">
        <f>MID(SUVAHAVUJ!AF33,3,1)</f>
        <v xml:space="preserve"> </v>
      </c>
      <c r="DX11" s="1335"/>
      <c r="DY11" s="1335"/>
      <c r="DZ11" s="1335"/>
      <c r="EA11" s="1335"/>
      <c r="EB11" s="1335"/>
      <c r="EC11" s="1335" t="str">
        <f>MID(SUVAHAVUJ!AF33,4,1)</f>
        <v xml:space="preserve"> </v>
      </c>
      <c r="ED11" s="1335"/>
      <c r="EE11" s="1335"/>
      <c r="EF11" s="1335"/>
      <c r="EG11" s="1335"/>
      <c r="EH11" s="1335" t="str">
        <f>MID(SUVAHAVUJ!AF33,5,1)</f>
        <v xml:space="preserve"> </v>
      </c>
      <c r="EI11" s="1335"/>
      <c r="EJ11" s="1335"/>
      <c r="EK11" s="1335"/>
      <c r="EL11" s="1335"/>
      <c r="EM11" s="1335"/>
      <c r="EN11" s="1335" t="str">
        <f>MID(SUVAHAVUJ!AF33,6,1)</f>
        <v xml:space="preserve"> </v>
      </c>
      <c r="EO11" s="1335"/>
      <c r="EP11" s="1335"/>
      <c r="EQ11" s="1335"/>
      <c r="ER11" s="1335"/>
      <c r="ES11" s="1335" t="str">
        <f>MID(SUVAHAVUJ!AF33,7,1)</f>
        <v xml:space="preserve"> </v>
      </c>
      <c r="ET11" s="1335"/>
      <c r="EU11" s="1335"/>
      <c r="EV11" s="1335"/>
      <c r="EW11" s="1335"/>
      <c r="EX11" s="1335"/>
      <c r="EY11" s="1335" t="str">
        <f>MID(SUVAHAVUJ!AF33,8,1)</f>
        <v xml:space="preserve"> </v>
      </c>
      <c r="EZ11" s="1335"/>
      <c r="FA11" s="1335"/>
      <c r="FB11" s="1335"/>
      <c r="FC11" s="1335"/>
      <c r="FD11" s="1335" t="str">
        <f>MID(SUVAHAVUJ!AF33,9,1)</f>
        <v xml:space="preserve"> </v>
      </c>
      <c r="FE11" s="1335"/>
      <c r="FF11" s="1335"/>
      <c r="FG11" s="1335"/>
      <c r="FH11" s="1335"/>
      <c r="FI11" s="1335"/>
      <c r="FJ11" s="1335" t="str">
        <f>MID(SUVAHAVUJ!AF33,10,1)</f>
        <v xml:space="preserve"> </v>
      </c>
      <c r="FK11" s="1335"/>
      <c r="FL11" s="1335"/>
      <c r="FM11" s="1335"/>
      <c r="FN11" s="1335"/>
      <c r="FO11" s="1293" t="str">
        <f>MID(SUVAHAVUJ!AF33,11,1)</f>
        <v>0</v>
      </c>
      <c r="FP11" s="1293"/>
      <c r="FQ11" s="1293"/>
      <c r="FR11" s="1293"/>
      <c r="FS11" s="1341"/>
      <c r="FT11" s="1342"/>
      <c r="FU11" s="1342"/>
      <c r="FV11" s="1342"/>
      <c r="FW11" s="1342"/>
      <c r="FX11" s="1342"/>
      <c r="FY11" s="1342"/>
      <c r="FZ11" s="1342"/>
      <c r="GA11" s="1342"/>
      <c r="GB11" s="1342"/>
      <c r="GC11" s="1342"/>
      <c r="GD11" s="1342"/>
      <c r="GE11" s="1342"/>
      <c r="GF11" s="1342"/>
      <c r="GG11" s="1342"/>
      <c r="GH11" s="1342"/>
      <c r="GI11" s="1342"/>
      <c r="GJ11" s="1342"/>
      <c r="GK11" s="1342"/>
      <c r="GL11" s="1342"/>
      <c r="GM11" s="1342"/>
      <c r="GN11" s="1342"/>
      <c r="GO11" s="1342"/>
      <c r="GP11" s="1342"/>
      <c r="GQ11" s="1342"/>
      <c r="GR11" s="1342"/>
      <c r="GS11" s="1342"/>
      <c r="GT11" s="1342"/>
      <c r="GU11" s="1342"/>
      <c r="GV11" s="1342"/>
      <c r="GW11" s="1342"/>
    </row>
    <row r="12" spans="1:205" ht="23.25" customHeight="1" x14ac:dyDescent="0.3">
      <c r="B12" s="1347"/>
      <c r="C12" s="1347"/>
      <c r="D12" s="1347"/>
      <c r="E12" s="1347"/>
      <c r="F12" s="1347"/>
      <c r="G12" s="1347"/>
      <c r="H12" s="1347"/>
      <c r="I12" s="1347"/>
      <c r="J12" s="1347"/>
      <c r="K12" s="1347"/>
      <c r="L12" s="1351"/>
      <c r="M12" s="1351"/>
      <c r="N12" s="1351"/>
      <c r="O12" s="1351"/>
      <c r="P12" s="1351"/>
      <c r="Q12" s="1351"/>
      <c r="R12" s="1351"/>
      <c r="S12" s="1351"/>
      <c r="T12" s="1351"/>
      <c r="U12" s="1351"/>
      <c r="V12" s="1351"/>
      <c r="W12" s="1351"/>
      <c r="X12" s="1351"/>
      <c r="Y12" s="1351"/>
      <c r="Z12" s="1351"/>
      <c r="AA12" s="1351"/>
      <c r="AB12" s="1351"/>
      <c r="AC12" s="1351"/>
      <c r="AD12" s="1351"/>
      <c r="AE12" s="1351"/>
      <c r="AF12" s="1351"/>
      <c r="AG12" s="1351"/>
      <c r="AH12" s="1351"/>
      <c r="AI12" s="1351"/>
      <c r="AJ12" s="1351"/>
      <c r="AK12" s="1351"/>
      <c r="AL12" s="1351"/>
      <c r="AM12" s="1351"/>
      <c r="AN12" s="1351"/>
      <c r="AO12" s="1351"/>
      <c r="AP12" s="1351"/>
      <c r="AQ12" s="1340"/>
      <c r="AR12" s="1340"/>
      <c r="AS12" s="1340"/>
      <c r="AT12" s="1340"/>
      <c r="AU12" s="1340"/>
      <c r="AV12" s="1340"/>
      <c r="AW12" s="1340"/>
      <c r="AX12" s="1340"/>
      <c r="AY12" s="396"/>
      <c r="AZ12" s="397"/>
      <c r="BA12" s="1335" t="str">
        <f>MID(SUVAHAVUJ!AE33,1,1)</f>
        <v xml:space="preserve"> </v>
      </c>
      <c r="BB12" s="1335"/>
      <c r="BC12" s="1335"/>
      <c r="BD12" s="1335"/>
      <c r="BE12" s="1335"/>
      <c r="BF12" s="1335"/>
      <c r="BG12" s="1335" t="str">
        <f>MID(SUVAHAVUJ!AE33,2,1)</f>
        <v xml:space="preserve"> </v>
      </c>
      <c r="BH12" s="1335"/>
      <c r="BI12" s="1335"/>
      <c r="BJ12" s="1335"/>
      <c r="BK12" s="1335"/>
      <c r="BL12" s="1335" t="str">
        <f>MID(SUVAHAVUJ!AE33,3,1)</f>
        <v xml:space="preserve"> </v>
      </c>
      <c r="BM12" s="1335"/>
      <c r="BN12" s="1335"/>
      <c r="BO12" s="1335"/>
      <c r="BP12" s="1335"/>
      <c r="BQ12" s="1335"/>
      <c r="BR12" s="1335" t="str">
        <f>MID(SUVAHAVUJ!AE33,4,1)</f>
        <v xml:space="preserve"> </v>
      </c>
      <c r="BS12" s="1335"/>
      <c r="BT12" s="1335"/>
      <c r="BU12" s="1335"/>
      <c r="BV12" s="1335"/>
      <c r="BW12" s="1335" t="str">
        <f>MID(SUVAHAVUJ!AE33,5,1)</f>
        <v xml:space="preserve"> </v>
      </c>
      <c r="BX12" s="1335"/>
      <c r="BY12" s="1335"/>
      <c r="BZ12" s="1335"/>
      <c r="CA12" s="1335"/>
      <c r="CB12" s="1335"/>
      <c r="CC12" s="1335" t="str">
        <f>MID(SUVAHAVUJ!AE33,6,1)</f>
        <v xml:space="preserve"> </v>
      </c>
      <c r="CD12" s="1335"/>
      <c r="CE12" s="1335"/>
      <c r="CF12" s="1335"/>
      <c r="CG12" s="1335"/>
      <c r="CH12" s="1335" t="str">
        <f>MID(SUVAHAVUJ!AE33,7,1)</f>
        <v xml:space="preserve"> </v>
      </c>
      <c r="CI12" s="1335"/>
      <c r="CJ12" s="1335"/>
      <c r="CK12" s="1335"/>
      <c r="CL12" s="1335"/>
      <c r="CM12" s="1335"/>
      <c r="CN12" s="1335" t="str">
        <f>MID(SUVAHAVUJ!AE33,8,1)</f>
        <v xml:space="preserve"> </v>
      </c>
      <c r="CO12" s="1335"/>
      <c r="CP12" s="1335"/>
      <c r="CQ12" s="1335"/>
      <c r="CR12" s="1335"/>
      <c r="CS12" s="1335" t="str">
        <f>MID(SUVAHAVUJ!AE33,9,1)</f>
        <v xml:space="preserve"> </v>
      </c>
      <c r="CT12" s="1335"/>
      <c r="CU12" s="1335"/>
      <c r="CV12" s="1335"/>
      <c r="CW12" s="1335"/>
      <c r="CX12" s="1335"/>
      <c r="CY12" s="1335" t="str">
        <f>MID(SUVAHAVUJ!AE33,10,1)</f>
        <v xml:space="preserve"> </v>
      </c>
      <c r="CZ12" s="1335"/>
      <c r="DA12" s="1335"/>
      <c r="DB12" s="1335"/>
      <c r="DC12" s="1335"/>
      <c r="DD12" s="1335" t="str">
        <f>MID(SUVAHAVUJ!AE33,11,1)</f>
        <v>0</v>
      </c>
      <c r="DE12" s="1335"/>
      <c r="DF12" s="1335"/>
      <c r="DG12" s="1335"/>
      <c r="DH12" s="1335"/>
      <c r="DI12" s="1343"/>
      <c r="DJ12" s="1345"/>
      <c r="DK12" s="1345"/>
      <c r="DL12" s="1345"/>
      <c r="DM12" s="1345"/>
      <c r="DN12" s="1345"/>
      <c r="DO12" s="1345"/>
      <c r="DP12" s="1345"/>
      <c r="DQ12" s="1345"/>
      <c r="DR12" s="1345"/>
      <c r="DS12" s="1345"/>
      <c r="DT12" s="1345"/>
      <c r="DU12" s="1345"/>
      <c r="DV12" s="1345"/>
      <c r="DW12" s="1345"/>
      <c r="DX12" s="1345"/>
      <c r="DY12" s="1345"/>
      <c r="DZ12" s="1345"/>
      <c r="EA12" s="1345"/>
      <c r="EB12" s="1345"/>
      <c r="EC12" s="1345"/>
      <c r="ED12" s="1345"/>
      <c r="EE12" s="1345"/>
      <c r="EF12" s="1345"/>
      <c r="EG12" s="1345"/>
      <c r="EH12" s="1345"/>
      <c r="EI12" s="1345"/>
      <c r="EJ12" s="1345"/>
      <c r="EK12" s="1345"/>
      <c r="EL12" s="1345"/>
      <c r="EM12" s="1345"/>
      <c r="EN12" s="396"/>
      <c r="EO12" s="397"/>
      <c r="EP12" s="1335" t="str">
        <f>MID(SUVAHAVUJ!AG33,1,1)</f>
        <v xml:space="preserve"> </v>
      </c>
      <c r="EQ12" s="1335"/>
      <c r="ER12" s="1335"/>
      <c r="ES12" s="1335"/>
      <c r="ET12" s="1335"/>
      <c r="EU12" s="1335"/>
      <c r="EV12" s="1335" t="str">
        <f>MID(SUVAHAVUJ!AG33,2,1)</f>
        <v xml:space="preserve"> </v>
      </c>
      <c r="EW12" s="1335"/>
      <c r="EX12" s="1335"/>
      <c r="EY12" s="1335"/>
      <c r="EZ12" s="1335"/>
      <c r="FA12" s="1335" t="str">
        <f>MID(SUVAHAVUJ!AG33,3,1)</f>
        <v xml:space="preserve"> </v>
      </c>
      <c r="FB12" s="1335"/>
      <c r="FC12" s="1335"/>
      <c r="FD12" s="1335"/>
      <c r="FE12" s="1335"/>
      <c r="FF12" s="1335"/>
      <c r="FG12" s="1335" t="str">
        <f>MID(SUVAHAVUJ!AG33,4,1)</f>
        <v xml:space="preserve"> </v>
      </c>
      <c r="FH12" s="1335"/>
      <c r="FI12" s="1335"/>
      <c r="FJ12" s="1335"/>
      <c r="FK12" s="1335"/>
      <c r="FL12" s="1335" t="str">
        <f>MID(SUVAHAVUJ!AG33,5,1)</f>
        <v xml:space="preserve"> </v>
      </c>
      <c r="FM12" s="1335"/>
      <c r="FN12" s="1335"/>
      <c r="FO12" s="1335"/>
      <c r="FP12" s="1335"/>
      <c r="FQ12" s="1335"/>
      <c r="FR12" s="1335" t="str">
        <f>MID(SUVAHAVUJ!AG33,6,1)</f>
        <v xml:space="preserve"> </v>
      </c>
      <c r="FS12" s="1335"/>
      <c r="FT12" s="1335"/>
      <c r="FU12" s="1335"/>
      <c r="FV12" s="1335"/>
      <c r="FW12" s="1335" t="str">
        <f>MID(SUVAHAVUJ!AG33,7,1)</f>
        <v xml:space="preserve"> </v>
      </c>
      <c r="FX12" s="1335"/>
      <c r="FY12" s="1335"/>
      <c r="FZ12" s="1335"/>
      <c r="GA12" s="1335"/>
      <c r="GB12" s="1335"/>
      <c r="GC12" s="1335" t="str">
        <f>MID(SUVAHAVUJ!AG33,8,1)</f>
        <v xml:space="preserve"> </v>
      </c>
      <c r="GD12" s="1335"/>
      <c r="GE12" s="1335"/>
      <c r="GF12" s="1335"/>
      <c r="GG12" s="1335"/>
      <c r="GH12" s="1335" t="str">
        <f>MID(SUVAHAVUJ!AG33,9,1)</f>
        <v xml:space="preserve"> </v>
      </c>
      <c r="GI12" s="1335"/>
      <c r="GJ12" s="1335"/>
      <c r="GK12" s="1335"/>
      <c r="GL12" s="1335"/>
      <c r="GM12" s="1335"/>
      <c r="GN12" s="1335" t="str">
        <f>MID(SUVAHAVUJ!AG33,10,1)</f>
        <v xml:space="preserve"> </v>
      </c>
      <c r="GO12" s="1335"/>
      <c r="GP12" s="1335"/>
      <c r="GQ12" s="1335"/>
      <c r="GR12" s="1335"/>
      <c r="GS12" s="1293" t="str">
        <f>MID(SUVAHAVUJ!AG33,11,1)</f>
        <v>0</v>
      </c>
      <c r="GT12" s="1293"/>
      <c r="GU12" s="1293"/>
      <c r="GV12" s="1293"/>
      <c r="GW12" s="1341"/>
    </row>
    <row r="13" spans="1:205" ht="23.25" customHeight="1" x14ac:dyDescent="0.3">
      <c r="B13" s="1347" t="s">
        <v>2065</v>
      </c>
      <c r="C13" s="1347"/>
      <c r="D13" s="1347"/>
      <c r="E13" s="1347"/>
      <c r="F13" s="1347"/>
      <c r="G13" s="1347"/>
      <c r="H13" s="1347"/>
      <c r="I13" s="1347"/>
      <c r="J13" s="1347"/>
      <c r="K13" s="1347"/>
      <c r="L13" s="1351" t="str">
        <f>SUVAHAVUJ!$D$34</f>
        <v>Poskytnuté preddavky na dlhodobý finančný majetok (053) - /095A/</v>
      </c>
      <c r="M13" s="1351"/>
      <c r="N13" s="1351"/>
      <c r="O13" s="1351"/>
      <c r="P13" s="1351"/>
      <c r="Q13" s="1351"/>
      <c r="R13" s="1351"/>
      <c r="S13" s="1351"/>
      <c r="T13" s="1351"/>
      <c r="U13" s="1351"/>
      <c r="V13" s="1351"/>
      <c r="W13" s="1351"/>
      <c r="X13" s="1351"/>
      <c r="Y13" s="1351"/>
      <c r="Z13" s="1351"/>
      <c r="AA13" s="1351"/>
      <c r="AB13" s="1351"/>
      <c r="AC13" s="1351"/>
      <c r="AD13" s="1351"/>
      <c r="AE13" s="1351"/>
      <c r="AF13" s="1351"/>
      <c r="AG13" s="1351"/>
      <c r="AH13" s="1351"/>
      <c r="AI13" s="1351"/>
      <c r="AJ13" s="1351"/>
      <c r="AK13" s="1351"/>
      <c r="AL13" s="1351"/>
      <c r="AM13" s="1351"/>
      <c r="AN13" s="1351"/>
      <c r="AO13" s="1351"/>
      <c r="AP13" s="1351"/>
      <c r="AQ13" s="1340" t="s">
        <v>1228</v>
      </c>
      <c r="AR13" s="1340"/>
      <c r="AS13" s="1340"/>
      <c r="AT13" s="1340"/>
      <c r="AU13" s="1340"/>
      <c r="AV13" s="1340"/>
      <c r="AW13" s="1340"/>
      <c r="AX13" s="1340"/>
      <c r="AY13" s="396"/>
      <c r="AZ13" s="397"/>
      <c r="BA13" s="1335" t="str">
        <f>MID(SUVAHAVUJ!AD34,1,1)</f>
        <v xml:space="preserve"> </v>
      </c>
      <c r="BB13" s="1335"/>
      <c r="BC13" s="1335"/>
      <c r="BD13" s="1335"/>
      <c r="BE13" s="1335"/>
      <c r="BF13" s="1335"/>
      <c r="BG13" s="1335" t="str">
        <f>MID(SUVAHAVUJ!AD34,2,1)</f>
        <v xml:space="preserve"> </v>
      </c>
      <c r="BH13" s="1335"/>
      <c r="BI13" s="1335"/>
      <c r="BJ13" s="1335"/>
      <c r="BK13" s="1335"/>
      <c r="BL13" s="1335" t="str">
        <f>MID(SUVAHAVUJ!AD34,3,1)</f>
        <v xml:space="preserve"> </v>
      </c>
      <c r="BM13" s="1335"/>
      <c r="BN13" s="1335"/>
      <c r="BO13" s="1335"/>
      <c r="BP13" s="1335"/>
      <c r="BQ13" s="1335"/>
      <c r="BR13" s="1335" t="str">
        <f>MID(SUVAHAVUJ!AD34,4,1)</f>
        <v xml:space="preserve"> </v>
      </c>
      <c r="BS13" s="1335"/>
      <c r="BT13" s="1335"/>
      <c r="BU13" s="1335"/>
      <c r="BV13" s="1335"/>
      <c r="BW13" s="1335" t="str">
        <f>MID(SUVAHAVUJ!AD34,5,1)</f>
        <v xml:space="preserve"> </v>
      </c>
      <c r="BX13" s="1335"/>
      <c r="BY13" s="1335"/>
      <c r="BZ13" s="1335"/>
      <c r="CA13" s="1335"/>
      <c r="CB13" s="1335"/>
      <c r="CC13" s="1335" t="str">
        <f>MID(SUVAHAVUJ!AD34,6,1)</f>
        <v xml:space="preserve"> </v>
      </c>
      <c r="CD13" s="1335"/>
      <c r="CE13" s="1335"/>
      <c r="CF13" s="1335"/>
      <c r="CG13" s="1335"/>
      <c r="CH13" s="1335" t="str">
        <f>MID(SUVAHAVUJ!AD34,7,1)</f>
        <v xml:space="preserve"> </v>
      </c>
      <c r="CI13" s="1335"/>
      <c r="CJ13" s="1335"/>
      <c r="CK13" s="1335"/>
      <c r="CL13" s="1335"/>
      <c r="CM13" s="1335"/>
      <c r="CN13" s="1335" t="str">
        <f>MID(SUVAHAVUJ!AD34,8,1)</f>
        <v xml:space="preserve"> </v>
      </c>
      <c r="CO13" s="1335"/>
      <c r="CP13" s="1335"/>
      <c r="CQ13" s="1335"/>
      <c r="CR13" s="1335"/>
      <c r="CS13" s="1335" t="str">
        <f>MID(SUVAHAVUJ!AD34,9,1)</f>
        <v xml:space="preserve"> </v>
      </c>
      <c r="CT13" s="1335"/>
      <c r="CU13" s="1335"/>
      <c r="CV13" s="1335"/>
      <c r="CW13" s="1335"/>
      <c r="CX13" s="1335"/>
      <c r="CY13" s="1335" t="str">
        <f>MID(SUVAHAVUJ!AD34,10,1)</f>
        <v xml:space="preserve"> </v>
      </c>
      <c r="CZ13" s="1335"/>
      <c r="DA13" s="1335"/>
      <c r="DB13" s="1335"/>
      <c r="DC13" s="1335"/>
      <c r="DD13" s="1335" t="str">
        <f>MID(SUVAHAVUJ!AD34,11,1)</f>
        <v>0</v>
      </c>
      <c r="DE13" s="1335"/>
      <c r="DF13" s="1335"/>
      <c r="DG13" s="1335"/>
      <c r="DH13" s="1335"/>
      <c r="DI13" s="1343"/>
      <c r="DJ13" s="396"/>
      <c r="DK13" s="397"/>
      <c r="DL13" s="1335" t="str">
        <f>MID(SUVAHAVUJ!AF34,1,1)</f>
        <v xml:space="preserve"> </v>
      </c>
      <c r="DM13" s="1335"/>
      <c r="DN13" s="1335"/>
      <c r="DO13" s="1335"/>
      <c r="DP13" s="1335"/>
      <c r="DQ13" s="1335"/>
      <c r="DR13" s="1335" t="str">
        <f>MID(SUVAHAVUJ!AF34,2,1)</f>
        <v xml:space="preserve"> </v>
      </c>
      <c r="DS13" s="1335"/>
      <c r="DT13" s="1335"/>
      <c r="DU13" s="1335"/>
      <c r="DV13" s="1335"/>
      <c r="DW13" s="1335" t="str">
        <f>MID(SUVAHAVUJ!AF34,3,1)</f>
        <v xml:space="preserve"> </v>
      </c>
      <c r="DX13" s="1335"/>
      <c r="DY13" s="1335"/>
      <c r="DZ13" s="1335"/>
      <c r="EA13" s="1335"/>
      <c r="EB13" s="1335"/>
      <c r="EC13" s="1335" t="str">
        <f>MID(SUVAHAVUJ!AF34,4,1)</f>
        <v xml:space="preserve"> </v>
      </c>
      <c r="ED13" s="1335"/>
      <c r="EE13" s="1335"/>
      <c r="EF13" s="1335"/>
      <c r="EG13" s="1335"/>
      <c r="EH13" s="1335" t="str">
        <f>MID(SUVAHAVUJ!AF34,5,1)</f>
        <v xml:space="preserve"> </v>
      </c>
      <c r="EI13" s="1335"/>
      <c r="EJ13" s="1335"/>
      <c r="EK13" s="1335"/>
      <c r="EL13" s="1335"/>
      <c r="EM13" s="1335"/>
      <c r="EN13" s="1335" t="str">
        <f>MID(SUVAHAVUJ!AF34,6,1)</f>
        <v xml:space="preserve"> </v>
      </c>
      <c r="EO13" s="1335"/>
      <c r="EP13" s="1335"/>
      <c r="EQ13" s="1335"/>
      <c r="ER13" s="1335"/>
      <c r="ES13" s="1335" t="str">
        <f>MID(SUVAHAVUJ!AF34,7,1)</f>
        <v xml:space="preserve"> </v>
      </c>
      <c r="ET13" s="1335"/>
      <c r="EU13" s="1335"/>
      <c r="EV13" s="1335"/>
      <c r="EW13" s="1335"/>
      <c r="EX13" s="1335"/>
      <c r="EY13" s="1335" t="str">
        <f>MID(SUVAHAVUJ!AF34,8,1)</f>
        <v xml:space="preserve"> </v>
      </c>
      <c r="EZ13" s="1335"/>
      <c r="FA13" s="1335"/>
      <c r="FB13" s="1335"/>
      <c r="FC13" s="1335"/>
      <c r="FD13" s="1335" t="str">
        <f>MID(SUVAHAVUJ!AF34,9,1)</f>
        <v xml:space="preserve"> </v>
      </c>
      <c r="FE13" s="1335"/>
      <c r="FF13" s="1335"/>
      <c r="FG13" s="1335"/>
      <c r="FH13" s="1335"/>
      <c r="FI13" s="1335"/>
      <c r="FJ13" s="1335" t="str">
        <f>MID(SUVAHAVUJ!AF34,10,1)</f>
        <v xml:space="preserve"> </v>
      </c>
      <c r="FK13" s="1335"/>
      <c r="FL13" s="1335"/>
      <c r="FM13" s="1335"/>
      <c r="FN13" s="1335"/>
      <c r="FO13" s="1293" t="str">
        <f>MID(SUVAHAVUJ!AF34,11,1)</f>
        <v>0</v>
      </c>
      <c r="FP13" s="1293"/>
      <c r="FQ13" s="1293"/>
      <c r="FR13" s="1293"/>
      <c r="FS13" s="1341"/>
      <c r="FT13" s="1342"/>
      <c r="FU13" s="1342"/>
      <c r="FV13" s="1342"/>
      <c r="FW13" s="1342"/>
      <c r="FX13" s="1342"/>
      <c r="FY13" s="1342"/>
      <c r="FZ13" s="1342"/>
      <c r="GA13" s="1342"/>
      <c r="GB13" s="1342"/>
      <c r="GC13" s="1342"/>
      <c r="GD13" s="1342"/>
      <c r="GE13" s="1342"/>
      <c r="GF13" s="1342"/>
      <c r="GG13" s="1342"/>
      <c r="GH13" s="1342"/>
      <c r="GI13" s="1342"/>
      <c r="GJ13" s="1342"/>
      <c r="GK13" s="1342"/>
      <c r="GL13" s="1342"/>
      <c r="GM13" s="1342"/>
      <c r="GN13" s="1342"/>
      <c r="GO13" s="1342"/>
      <c r="GP13" s="1342"/>
      <c r="GQ13" s="1342"/>
      <c r="GR13" s="1342"/>
      <c r="GS13" s="1342"/>
      <c r="GT13" s="1342"/>
      <c r="GU13" s="1342"/>
      <c r="GV13" s="1342"/>
      <c r="GW13" s="1342"/>
    </row>
    <row r="14" spans="1:205" ht="23.25" customHeight="1" x14ac:dyDescent="0.3">
      <c r="B14" s="1347"/>
      <c r="C14" s="1347"/>
      <c r="D14" s="1347"/>
      <c r="E14" s="1347"/>
      <c r="F14" s="1347"/>
      <c r="G14" s="1347"/>
      <c r="H14" s="1347"/>
      <c r="I14" s="1347"/>
      <c r="J14" s="1347"/>
      <c r="K14" s="1347"/>
      <c r="L14" s="1351"/>
      <c r="M14" s="1351"/>
      <c r="N14" s="1351"/>
      <c r="O14" s="1351"/>
      <c r="P14" s="1351"/>
      <c r="Q14" s="1351"/>
      <c r="R14" s="1351"/>
      <c r="S14" s="1351"/>
      <c r="T14" s="1351"/>
      <c r="U14" s="1351"/>
      <c r="V14" s="1351"/>
      <c r="W14" s="1351"/>
      <c r="X14" s="1351"/>
      <c r="Y14" s="1351"/>
      <c r="Z14" s="1351"/>
      <c r="AA14" s="1351"/>
      <c r="AB14" s="1351"/>
      <c r="AC14" s="1351"/>
      <c r="AD14" s="1351"/>
      <c r="AE14" s="1351"/>
      <c r="AF14" s="1351"/>
      <c r="AG14" s="1351"/>
      <c r="AH14" s="1351"/>
      <c r="AI14" s="1351"/>
      <c r="AJ14" s="1351"/>
      <c r="AK14" s="1351"/>
      <c r="AL14" s="1351"/>
      <c r="AM14" s="1351"/>
      <c r="AN14" s="1351"/>
      <c r="AO14" s="1351"/>
      <c r="AP14" s="1351"/>
      <c r="AQ14" s="1340"/>
      <c r="AR14" s="1340"/>
      <c r="AS14" s="1340"/>
      <c r="AT14" s="1340"/>
      <c r="AU14" s="1340"/>
      <c r="AV14" s="1340"/>
      <c r="AW14" s="1340"/>
      <c r="AX14" s="1340"/>
      <c r="AY14" s="396"/>
      <c r="AZ14" s="397"/>
      <c r="BA14" s="1335" t="str">
        <f>MID(SUVAHAVUJ!AE34,1,1)</f>
        <v xml:space="preserve"> </v>
      </c>
      <c r="BB14" s="1335"/>
      <c r="BC14" s="1335"/>
      <c r="BD14" s="1335"/>
      <c r="BE14" s="1335"/>
      <c r="BF14" s="1335"/>
      <c r="BG14" s="1335" t="str">
        <f>MID(SUVAHAVUJ!AE34,2,1)</f>
        <v xml:space="preserve"> </v>
      </c>
      <c r="BH14" s="1335"/>
      <c r="BI14" s="1335"/>
      <c r="BJ14" s="1335"/>
      <c r="BK14" s="1335"/>
      <c r="BL14" s="1335" t="str">
        <f>MID(SUVAHAVUJ!AE34,3,1)</f>
        <v xml:space="preserve"> </v>
      </c>
      <c r="BM14" s="1335"/>
      <c r="BN14" s="1335"/>
      <c r="BO14" s="1335"/>
      <c r="BP14" s="1335"/>
      <c r="BQ14" s="1335"/>
      <c r="BR14" s="1335" t="str">
        <f>MID(SUVAHAVUJ!AE34,4,1)</f>
        <v xml:space="preserve"> </v>
      </c>
      <c r="BS14" s="1335"/>
      <c r="BT14" s="1335"/>
      <c r="BU14" s="1335"/>
      <c r="BV14" s="1335"/>
      <c r="BW14" s="1335" t="str">
        <f>MID(SUVAHAVUJ!AE34,5,1)</f>
        <v xml:space="preserve"> </v>
      </c>
      <c r="BX14" s="1335"/>
      <c r="BY14" s="1335"/>
      <c r="BZ14" s="1335"/>
      <c r="CA14" s="1335"/>
      <c r="CB14" s="1335"/>
      <c r="CC14" s="1335" t="str">
        <f>MID(SUVAHAVUJ!AE34,6,1)</f>
        <v xml:space="preserve"> </v>
      </c>
      <c r="CD14" s="1335"/>
      <c r="CE14" s="1335"/>
      <c r="CF14" s="1335"/>
      <c r="CG14" s="1335"/>
      <c r="CH14" s="1335" t="str">
        <f>MID(SUVAHAVUJ!AE34,7,1)</f>
        <v xml:space="preserve"> </v>
      </c>
      <c r="CI14" s="1335"/>
      <c r="CJ14" s="1335"/>
      <c r="CK14" s="1335"/>
      <c r="CL14" s="1335"/>
      <c r="CM14" s="1335"/>
      <c r="CN14" s="1335" t="str">
        <f>MID(SUVAHAVUJ!AE34,8,1)</f>
        <v xml:space="preserve"> </v>
      </c>
      <c r="CO14" s="1335"/>
      <c r="CP14" s="1335"/>
      <c r="CQ14" s="1335"/>
      <c r="CR14" s="1335"/>
      <c r="CS14" s="1335" t="str">
        <f>MID(SUVAHAVUJ!AE34,9,1)</f>
        <v xml:space="preserve"> </v>
      </c>
      <c r="CT14" s="1335"/>
      <c r="CU14" s="1335"/>
      <c r="CV14" s="1335"/>
      <c r="CW14" s="1335"/>
      <c r="CX14" s="1335"/>
      <c r="CY14" s="1335" t="str">
        <f>MID(SUVAHAVUJ!AE34,10,1)</f>
        <v xml:space="preserve"> </v>
      </c>
      <c r="CZ14" s="1335"/>
      <c r="DA14" s="1335"/>
      <c r="DB14" s="1335"/>
      <c r="DC14" s="1335"/>
      <c r="DD14" s="1335" t="str">
        <f>MID(SUVAHAVUJ!AE34,11,1)</f>
        <v>0</v>
      </c>
      <c r="DE14" s="1335"/>
      <c r="DF14" s="1335"/>
      <c r="DG14" s="1335"/>
      <c r="DH14" s="1335"/>
      <c r="DI14" s="1343"/>
      <c r="DJ14" s="1345"/>
      <c r="DK14" s="1345"/>
      <c r="DL14" s="1345"/>
      <c r="DM14" s="1345"/>
      <c r="DN14" s="1345"/>
      <c r="DO14" s="1345"/>
      <c r="DP14" s="1345"/>
      <c r="DQ14" s="1345"/>
      <c r="DR14" s="1345"/>
      <c r="DS14" s="1345"/>
      <c r="DT14" s="1345"/>
      <c r="DU14" s="1345"/>
      <c r="DV14" s="1345"/>
      <c r="DW14" s="1345"/>
      <c r="DX14" s="1345"/>
      <c r="DY14" s="1345"/>
      <c r="DZ14" s="1345"/>
      <c r="EA14" s="1345"/>
      <c r="EB14" s="1345"/>
      <c r="EC14" s="1345"/>
      <c r="ED14" s="1345"/>
      <c r="EE14" s="1345"/>
      <c r="EF14" s="1345"/>
      <c r="EG14" s="1345"/>
      <c r="EH14" s="1345"/>
      <c r="EI14" s="1345"/>
      <c r="EJ14" s="1345"/>
      <c r="EK14" s="1345"/>
      <c r="EL14" s="1345"/>
      <c r="EM14" s="1345"/>
      <c r="EN14" s="396"/>
      <c r="EO14" s="397"/>
      <c r="EP14" s="1335" t="str">
        <f>MID(SUVAHAVUJ!AG34,1,1)</f>
        <v xml:space="preserve"> </v>
      </c>
      <c r="EQ14" s="1335"/>
      <c r="ER14" s="1335"/>
      <c r="ES14" s="1335"/>
      <c r="ET14" s="1335"/>
      <c r="EU14" s="1335"/>
      <c r="EV14" s="1335" t="str">
        <f>MID(SUVAHAVUJ!AG34,2,1)</f>
        <v xml:space="preserve"> </v>
      </c>
      <c r="EW14" s="1335"/>
      <c r="EX14" s="1335"/>
      <c r="EY14" s="1335"/>
      <c r="EZ14" s="1335"/>
      <c r="FA14" s="1335" t="str">
        <f>MID(SUVAHAVUJ!AG34,3,1)</f>
        <v xml:space="preserve"> </v>
      </c>
      <c r="FB14" s="1335"/>
      <c r="FC14" s="1335"/>
      <c r="FD14" s="1335"/>
      <c r="FE14" s="1335"/>
      <c r="FF14" s="1335"/>
      <c r="FG14" s="1335" t="str">
        <f>MID(SUVAHAVUJ!AG34,4,1)</f>
        <v xml:space="preserve"> </v>
      </c>
      <c r="FH14" s="1335"/>
      <c r="FI14" s="1335"/>
      <c r="FJ14" s="1335"/>
      <c r="FK14" s="1335"/>
      <c r="FL14" s="1335" t="str">
        <f>MID(SUVAHAVUJ!AG34,5,1)</f>
        <v xml:space="preserve"> </v>
      </c>
      <c r="FM14" s="1335"/>
      <c r="FN14" s="1335"/>
      <c r="FO14" s="1335"/>
      <c r="FP14" s="1335"/>
      <c r="FQ14" s="1335"/>
      <c r="FR14" s="1335" t="str">
        <f>MID(SUVAHAVUJ!AG34,6,1)</f>
        <v xml:space="preserve"> </v>
      </c>
      <c r="FS14" s="1335"/>
      <c r="FT14" s="1335"/>
      <c r="FU14" s="1335"/>
      <c r="FV14" s="1335"/>
      <c r="FW14" s="1335" t="str">
        <f>MID(SUVAHAVUJ!AG34,7,1)</f>
        <v xml:space="preserve"> </v>
      </c>
      <c r="FX14" s="1335"/>
      <c r="FY14" s="1335"/>
      <c r="FZ14" s="1335"/>
      <c r="GA14" s="1335"/>
      <c r="GB14" s="1335"/>
      <c r="GC14" s="1335" t="str">
        <f>MID(SUVAHAVUJ!AG34,8,1)</f>
        <v xml:space="preserve"> </v>
      </c>
      <c r="GD14" s="1335"/>
      <c r="GE14" s="1335"/>
      <c r="GF14" s="1335"/>
      <c r="GG14" s="1335"/>
      <c r="GH14" s="1335" t="str">
        <f>MID(SUVAHAVUJ!AG34,9,1)</f>
        <v xml:space="preserve"> </v>
      </c>
      <c r="GI14" s="1335"/>
      <c r="GJ14" s="1335"/>
      <c r="GK14" s="1335"/>
      <c r="GL14" s="1335"/>
      <c r="GM14" s="1335"/>
      <c r="GN14" s="1335" t="str">
        <f>MID(SUVAHAVUJ!AG34,10,1)</f>
        <v xml:space="preserve"> </v>
      </c>
      <c r="GO14" s="1335"/>
      <c r="GP14" s="1335"/>
      <c r="GQ14" s="1335"/>
      <c r="GR14" s="1335"/>
      <c r="GS14" s="1293" t="str">
        <f>MID(SUVAHAVUJ!AG34,11,1)</f>
        <v>0</v>
      </c>
      <c r="GT14" s="1293"/>
      <c r="GU14" s="1293"/>
      <c r="GV14" s="1293"/>
      <c r="GW14" s="1341"/>
    </row>
    <row r="15" spans="1:205" ht="24" customHeight="1" x14ac:dyDescent="0.3">
      <c r="B15" s="1344" t="s">
        <v>2067</v>
      </c>
      <c r="C15" s="1344"/>
      <c r="D15" s="1344"/>
      <c r="E15" s="1344"/>
      <c r="F15" s="1344"/>
      <c r="G15" s="1344"/>
      <c r="H15" s="1344"/>
      <c r="I15" s="1344"/>
      <c r="J15" s="1344"/>
      <c r="K15" s="1344"/>
      <c r="L15" s="1351" t="str">
        <f>SUVAHAVUJ!$D$35</f>
        <v>Obežný majetok r. 34 + r. 41 + r. 53 + r. 66 + r. 71</v>
      </c>
      <c r="M15" s="1351"/>
      <c r="N15" s="1351"/>
      <c r="O15" s="1351"/>
      <c r="P15" s="1351"/>
      <c r="Q15" s="1351"/>
      <c r="R15" s="1351"/>
      <c r="S15" s="1351"/>
      <c r="T15" s="1351"/>
      <c r="U15" s="1351"/>
      <c r="V15" s="1351"/>
      <c r="W15" s="1351"/>
      <c r="X15" s="1351"/>
      <c r="Y15" s="1351"/>
      <c r="Z15" s="1351"/>
      <c r="AA15" s="1351"/>
      <c r="AB15" s="1351"/>
      <c r="AC15" s="1351"/>
      <c r="AD15" s="1351"/>
      <c r="AE15" s="1351"/>
      <c r="AF15" s="1351"/>
      <c r="AG15" s="1351"/>
      <c r="AH15" s="1351"/>
      <c r="AI15" s="1351"/>
      <c r="AJ15" s="1351"/>
      <c r="AK15" s="1351"/>
      <c r="AL15" s="1351"/>
      <c r="AM15" s="1351"/>
      <c r="AN15" s="1351"/>
      <c r="AO15" s="1351"/>
      <c r="AP15" s="1351"/>
      <c r="AQ15" s="1340" t="s">
        <v>2066</v>
      </c>
      <c r="AR15" s="1340"/>
      <c r="AS15" s="1340"/>
      <c r="AT15" s="1340"/>
      <c r="AU15" s="1340"/>
      <c r="AV15" s="1340"/>
      <c r="AW15" s="1340"/>
      <c r="AX15" s="1340"/>
      <c r="AY15" s="396"/>
      <c r="AZ15" s="397"/>
      <c r="BA15" s="1335" t="str">
        <f>MID(SUVAHAVUJ!AD35,1,1)</f>
        <v xml:space="preserve"> </v>
      </c>
      <c r="BB15" s="1335"/>
      <c r="BC15" s="1335"/>
      <c r="BD15" s="1335"/>
      <c r="BE15" s="1335"/>
      <c r="BF15" s="1335"/>
      <c r="BG15" s="1335" t="str">
        <f>MID(SUVAHAVUJ!AD35,2,1)</f>
        <v xml:space="preserve"> </v>
      </c>
      <c r="BH15" s="1335"/>
      <c r="BI15" s="1335"/>
      <c r="BJ15" s="1335"/>
      <c r="BK15" s="1335"/>
      <c r="BL15" s="1335" t="str">
        <f>MID(SUVAHAVUJ!AD35,3,1)</f>
        <v xml:space="preserve"> </v>
      </c>
      <c r="BM15" s="1335"/>
      <c r="BN15" s="1335"/>
      <c r="BO15" s="1335"/>
      <c r="BP15" s="1335"/>
      <c r="BQ15" s="1335"/>
      <c r="BR15" s="1335" t="str">
        <f>MID(SUVAHAVUJ!AD35,4,1)</f>
        <v xml:space="preserve"> </v>
      </c>
      <c r="BS15" s="1335"/>
      <c r="BT15" s="1335"/>
      <c r="BU15" s="1335"/>
      <c r="BV15" s="1335"/>
      <c r="BW15" s="1335" t="str">
        <f>MID(SUVAHAVUJ!AD35,5,1)</f>
        <v xml:space="preserve"> </v>
      </c>
      <c r="BX15" s="1335"/>
      <c r="BY15" s="1335"/>
      <c r="BZ15" s="1335"/>
      <c r="CA15" s="1335"/>
      <c r="CB15" s="1335"/>
      <c r="CC15" s="1335" t="str">
        <f>MID(SUVAHAVUJ!AD35,6,1)</f>
        <v xml:space="preserve"> </v>
      </c>
      <c r="CD15" s="1335"/>
      <c r="CE15" s="1335"/>
      <c r="CF15" s="1335"/>
      <c r="CG15" s="1335"/>
      <c r="CH15" s="1335" t="str">
        <f>MID(SUVAHAVUJ!AD35,7,1)</f>
        <v xml:space="preserve"> </v>
      </c>
      <c r="CI15" s="1335"/>
      <c r="CJ15" s="1335"/>
      <c r="CK15" s="1335"/>
      <c r="CL15" s="1335"/>
      <c r="CM15" s="1335"/>
      <c r="CN15" s="1335" t="str">
        <f>MID(SUVAHAVUJ!AD35,8,1)</f>
        <v xml:space="preserve"> </v>
      </c>
      <c r="CO15" s="1335"/>
      <c r="CP15" s="1335"/>
      <c r="CQ15" s="1335"/>
      <c r="CR15" s="1335"/>
      <c r="CS15" s="1335" t="str">
        <f>MID(SUVAHAVUJ!AD35,9,1)</f>
        <v xml:space="preserve"> </v>
      </c>
      <c r="CT15" s="1335"/>
      <c r="CU15" s="1335"/>
      <c r="CV15" s="1335"/>
      <c r="CW15" s="1335"/>
      <c r="CX15" s="1335"/>
      <c r="CY15" s="1335" t="str">
        <f>MID(SUVAHAVUJ!AD35,10,1)</f>
        <v xml:space="preserve"> </v>
      </c>
      <c r="CZ15" s="1335"/>
      <c r="DA15" s="1335"/>
      <c r="DB15" s="1335"/>
      <c r="DC15" s="1335"/>
      <c r="DD15" s="1335" t="str">
        <f>MID(SUVAHAVUJ!AD35,11,1)</f>
        <v>0</v>
      </c>
      <c r="DE15" s="1335"/>
      <c r="DF15" s="1335"/>
      <c r="DG15" s="1335"/>
      <c r="DH15" s="1335"/>
      <c r="DI15" s="1343"/>
      <c r="DJ15" s="396"/>
      <c r="DK15" s="397"/>
      <c r="DL15" s="1335" t="str">
        <f>MID(SUVAHAVUJ!AF35,1,1)</f>
        <v xml:space="preserve"> </v>
      </c>
      <c r="DM15" s="1335"/>
      <c r="DN15" s="1335"/>
      <c r="DO15" s="1335"/>
      <c r="DP15" s="1335"/>
      <c r="DQ15" s="1335"/>
      <c r="DR15" s="1335" t="str">
        <f>MID(SUVAHAVUJ!AF35,2,1)</f>
        <v xml:space="preserve"> </v>
      </c>
      <c r="DS15" s="1335"/>
      <c r="DT15" s="1335"/>
      <c r="DU15" s="1335"/>
      <c r="DV15" s="1335"/>
      <c r="DW15" s="1335" t="str">
        <f>MID(SUVAHAVUJ!AF35,3,1)</f>
        <v xml:space="preserve"> </v>
      </c>
      <c r="DX15" s="1335"/>
      <c r="DY15" s="1335"/>
      <c r="DZ15" s="1335"/>
      <c r="EA15" s="1335"/>
      <c r="EB15" s="1335"/>
      <c r="EC15" s="1335" t="str">
        <f>MID(SUVAHAVUJ!AF35,4,1)</f>
        <v xml:space="preserve"> </v>
      </c>
      <c r="ED15" s="1335"/>
      <c r="EE15" s="1335"/>
      <c r="EF15" s="1335"/>
      <c r="EG15" s="1335"/>
      <c r="EH15" s="1335" t="str">
        <f>MID(SUVAHAVUJ!AF35,5,1)</f>
        <v xml:space="preserve"> </v>
      </c>
      <c r="EI15" s="1335"/>
      <c r="EJ15" s="1335"/>
      <c r="EK15" s="1335"/>
      <c r="EL15" s="1335"/>
      <c r="EM15" s="1335"/>
      <c r="EN15" s="1335" t="str">
        <f>MID(SUVAHAVUJ!AF35,6,1)</f>
        <v xml:space="preserve"> </v>
      </c>
      <c r="EO15" s="1335"/>
      <c r="EP15" s="1335"/>
      <c r="EQ15" s="1335"/>
      <c r="ER15" s="1335"/>
      <c r="ES15" s="1335" t="str">
        <f>MID(SUVAHAVUJ!AF35,7,1)</f>
        <v xml:space="preserve"> </v>
      </c>
      <c r="ET15" s="1335"/>
      <c r="EU15" s="1335"/>
      <c r="EV15" s="1335"/>
      <c r="EW15" s="1335"/>
      <c r="EX15" s="1335"/>
      <c r="EY15" s="1335" t="str">
        <f>MID(SUVAHAVUJ!AF35,8,1)</f>
        <v xml:space="preserve"> </v>
      </c>
      <c r="EZ15" s="1335"/>
      <c r="FA15" s="1335"/>
      <c r="FB15" s="1335"/>
      <c r="FC15" s="1335"/>
      <c r="FD15" s="1335" t="str">
        <f>MID(SUVAHAVUJ!AF35,9,1)</f>
        <v xml:space="preserve"> </v>
      </c>
      <c r="FE15" s="1335"/>
      <c r="FF15" s="1335"/>
      <c r="FG15" s="1335"/>
      <c r="FH15" s="1335"/>
      <c r="FI15" s="1335"/>
      <c r="FJ15" s="1335" t="str">
        <f>MID(SUVAHAVUJ!AF35,10,1)</f>
        <v xml:space="preserve"> </v>
      </c>
      <c r="FK15" s="1335"/>
      <c r="FL15" s="1335"/>
      <c r="FM15" s="1335"/>
      <c r="FN15" s="1335"/>
      <c r="FO15" s="1293" t="str">
        <f>MID(SUVAHAVUJ!AF35,11,1)</f>
        <v>0</v>
      </c>
      <c r="FP15" s="1293"/>
      <c r="FQ15" s="1293"/>
      <c r="FR15" s="1293"/>
      <c r="FS15" s="1341"/>
      <c r="FT15" s="1342"/>
      <c r="FU15" s="1342"/>
      <c r="FV15" s="1342"/>
      <c r="FW15" s="1342"/>
      <c r="FX15" s="1342"/>
      <c r="FY15" s="1342"/>
      <c r="FZ15" s="1342"/>
      <c r="GA15" s="1342"/>
      <c r="GB15" s="1342"/>
      <c r="GC15" s="1342"/>
      <c r="GD15" s="1342"/>
      <c r="GE15" s="1342"/>
      <c r="GF15" s="1342"/>
      <c r="GG15" s="1342"/>
      <c r="GH15" s="1342"/>
      <c r="GI15" s="1342"/>
      <c r="GJ15" s="1342"/>
      <c r="GK15" s="1342"/>
      <c r="GL15" s="1342"/>
      <c r="GM15" s="1342"/>
      <c r="GN15" s="1342"/>
      <c r="GO15" s="1342"/>
      <c r="GP15" s="1342"/>
      <c r="GQ15" s="1342"/>
      <c r="GR15" s="1342"/>
      <c r="GS15" s="1342"/>
      <c r="GT15" s="1342"/>
      <c r="GU15" s="1342"/>
      <c r="GV15" s="1342"/>
      <c r="GW15" s="1342"/>
    </row>
    <row r="16" spans="1:205" ht="24.75" customHeight="1" x14ac:dyDescent="0.3">
      <c r="B16" s="1344"/>
      <c r="C16" s="1344"/>
      <c r="D16" s="1344"/>
      <c r="E16" s="1344"/>
      <c r="F16" s="1344"/>
      <c r="G16" s="1344"/>
      <c r="H16" s="1344"/>
      <c r="I16" s="1344"/>
      <c r="J16" s="1344"/>
      <c r="K16" s="1344"/>
      <c r="L16" s="1351"/>
      <c r="M16" s="1351"/>
      <c r="N16" s="1351"/>
      <c r="O16" s="1351"/>
      <c r="P16" s="1351"/>
      <c r="Q16" s="1351"/>
      <c r="R16" s="1351"/>
      <c r="S16" s="1351"/>
      <c r="T16" s="1351"/>
      <c r="U16" s="1351"/>
      <c r="V16" s="1351"/>
      <c r="W16" s="1351"/>
      <c r="X16" s="1351"/>
      <c r="Y16" s="1351"/>
      <c r="Z16" s="1351"/>
      <c r="AA16" s="1351"/>
      <c r="AB16" s="1351"/>
      <c r="AC16" s="1351"/>
      <c r="AD16" s="1351"/>
      <c r="AE16" s="1351"/>
      <c r="AF16" s="1351"/>
      <c r="AG16" s="1351"/>
      <c r="AH16" s="1351"/>
      <c r="AI16" s="1351"/>
      <c r="AJ16" s="1351"/>
      <c r="AK16" s="1351"/>
      <c r="AL16" s="1351"/>
      <c r="AM16" s="1351"/>
      <c r="AN16" s="1351"/>
      <c r="AO16" s="1351"/>
      <c r="AP16" s="1351"/>
      <c r="AQ16" s="1340"/>
      <c r="AR16" s="1340"/>
      <c r="AS16" s="1340"/>
      <c r="AT16" s="1340"/>
      <c r="AU16" s="1340"/>
      <c r="AV16" s="1340"/>
      <c r="AW16" s="1340"/>
      <c r="AX16" s="1340"/>
      <c r="AY16" s="396"/>
      <c r="AZ16" s="397"/>
      <c r="BA16" s="1335" t="str">
        <f>MID(SUVAHAVUJ!AE35,1,1)</f>
        <v xml:space="preserve"> </v>
      </c>
      <c r="BB16" s="1335"/>
      <c r="BC16" s="1335"/>
      <c r="BD16" s="1335"/>
      <c r="BE16" s="1335"/>
      <c r="BF16" s="1335"/>
      <c r="BG16" s="1335" t="str">
        <f>MID(SUVAHAVUJ!AE35,2,1)</f>
        <v xml:space="preserve"> </v>
      </c>
      <c r="BH16" s="1335"/>
      <c r="BI16" s="1335"/>
      <c r="BJ16" s="1335"/>
      <c r="BK16" s="1335"/>
      <c r="BL16" s="1335" t="str">
        <f>MID(SUVAHAVUJ!AE35,3,1)</f>
        <v xml:space="preserve"> </v>
      </c>
      <c r="BM16" s="1335"/>
      <c r="BN16" s="1335"/>
      <c r="BO16" s="1335"/>
      <c r="BP16" s="1335"/>
      <c r="BQ16" s="1335"/>
      <c r="BR16" s="1335" t="str">
        <f>MID(SUVAHAVUJ!AE35,4,1)</f>
        <v xml:space="preserve"> </v>
      </c>
      <c r="BS16" s="1335"/>
      <c r="BT16" s="1335"/>
      <c r="BU16" s="1335"/>
      <c r="BV16" s="1335"/>
      <c r="BW16" s="1335" t="str">
        <f>MID(SUVAHAVUJ!AE35,5,1)</f>
        <v xml:space="preserve"> </v>
      </c>
      <c r="BX16" s="1335"/>
      <c r="BY16" s="1335"/>
      <c r="BZ16" s="1335"/>
      <c r="CA16" s="1335"/>
      <c r="CB16" s="1335"/>
      <c r="CC16" s="1335" t="str">
        <f>MID(SUVAHAVUJ!AE35,6,1)</f>
        <v xml:space="preserve"> </v>
      </c>
      <c r="CD16" s="1335"/>
      <c r="CE16" s="1335"/>
      <c r="CF16" s="1335"/>
      <c r="CG16" s="1335"/>
      <c r="CH16" s="1335" t="str">
        <f>MID(SUVAHAVUJ!AE35,7,1)</f>
        <v xml:space="preserve"> </v>
      </c>
      <c r="CI16" s="1335"/>
      <c r="CJ16" s="1335"/>
      <c r="CK16" s="1335"/>
      <c r="CL16" s="1335"/>
      <c r="CM16" s="1335"/>
      <c r="CN16" s="1335" t="str">
        <f>MID(SUVAHAVUJ!AE35,8,1)</f>
        <v xml:space="preserve"> </v>
      </c>
      <c r="CO16" s="1335"/>
      <c r="CP16" s="1335"/>
      <c r="CQ16" s="1335"/>
      <c r="CR16" s="1335"/>
      <c r="CS16" s="1335" t="str">
        <f>MID(SUVAHAVUJ!AE35,9,1)</f>
        <v xml:space="preserve"> </v>
      </c>
      <c r="CT16" s="1335"/>
      <c r="CU16" s="1335"/>
      <c r="CV16" s="1335"/>
      <c r="CW16" s="1335"/>
      <c r="CX16" s="1335"/>
      <c r="CY16" s="1335" t="str">
        <f>MID(SUVAHAVUJ!AE35,10,1)</f>
        <v xml:space="preserve"> </v>
      </c>
      <c r="CZ16" s="1335"/>
      <c r="DA16" s="1335"/>
      <c r="DB16" s="1335"/>
      <c r="DC16" s="1335"/>
      <c r="DD16" s="1335" t="str">
        <f>MID(SUVAHAVUJ!AE35,11,1)</f>
        <v>0</v>
      </c>
      <c r="DE16" s="1335"/>
      <c r="DF16" s="1335"/>
      <c r="DG16" s="1335"/>
      <c r="DH16" s="1335"/>
      <c r="DI16" s="1343"/>
      <c r="DJ16" s="1345"/>
      <c r="DK16" s="1345"/>
      <c r="DL16" s="1345"/>
      <c r="DM16" s="1345"/>
      <c r="DN16" s="1345"/>
      <c r="DO16" s="1345"/>
      <c r="DP16" s="1345"/>
      <c r="DQ16" s="1345"/>
      <c r="DR16" s="1345"/>
      <c r="DS16" s="1345"/>
      <c r="DT16" s="1345"/>
      <c r="DU16" s="1345"/>
      <c r="DV16" s="1345"/>
      <c r="DW16" s="1345"/>
      <c r="DX16" s="1345"/>
      <c r="DY16" s="1345"/>
      <c r="DZ16" s="1345"/>
      <c r="EA16" s="1345"/>
      <c r="EB16" s="1345"/>
      <c r="EC16" s="1345"/>
      <c r="ED16" s="1345"/>
      <c r="EE16" s="1345"/>
      <c r="EF16" s="1345"/>
      <c r="EG16" s="1345"/>
      <c r="EH16" s="1345"/>
      <c r="EI16" s="1345"/>
      <c r="EJ16" s="1345"/>
      <c r="EK16" s="1345"/>
      <c r="EL16" s="1345"/>
      <c r="EM16" s="1345"/>
      <c r="EN16" s="396"/>
      <c r="EO16" s="397"/>
      <c r="EP16" s="1335" t="str">
        <f>MID(SUVAHAVUJ!AG35,1,1)</f>
        <v xml:space="preserve"> </v>
      </c>
      <c r="EQ16" s="1335"/>
      <c r="ER16" s="1335"/>
      <c r="ES16" s="1335"/>
      <c r="ET16" s="1335"/>
      <c r="EU16" s="1335"/>
      <c r="EV16" s="1335" t="str">
        <f>MID(SUVAHAVUJ!AG35,2,1)</f>
        <v xml:space="preserve"> </v>
      </c>
      <c r="EW16" s="1335"/>
      <c r="EX16" s="1335"/>
      <c r="EY16" s="1335"/>
      <c r="EZ16" s="1335"/>
      <c r="FA16" s="1335" t="str">
        <f>MID(SUVAHAVUJ!AG35,3,1)</f>
        <v xml:space="preserve"> </v>
      </c>
      <c r="FB16" s="1335"/>
      <c r="FC16" s="1335"/>
      <c r="FD16" s="1335"/>
      <c r="FE16" s="1335"/>
      <c r="FF16" s="1335"/>
      <c r="FG16" s="1335" t="str">
        <f>MID(SUVAHAVUJ!AG35,4,1)</f>
        <v xml:space="preserve"> </v>
      </c>
      <c r="FH16" s="1335"/>
      <c r="FI16" s="1335"/>
      <c r="FJ16" s="1335"/>
      <c r="FK16" s="1335"/>
      <c r="FL16" s="1335" t="str">
        <f>MID(SUVAHAVUJ!AG35,5,1)</f>
        <v xml:space="preserve"> </v>
      </c>
      <c r="FM16" s="1335"/>
      <c r="FN16" s="1335"/>
      <c r="FO16" s="1335"/>
      <c r="FP16" s="1335"/>
      <c r="FQ16" s="1335"/>
      <c r="FR16" s="1335" t="str">
        <f>MID(SUVAHAVUJ!AG35,6,1)</f>
        <v xml:space="preserve"> </v>
      </c>
      <c r="FS16" s="1335"/>
      <c r="FT16" s="1335"/>
      <c r="FU16" s="1335"/>
      <c r="FV16" s="1335"/>
      <c r="FW16" s="1335" t="str">
        <f>MID(SUVAHAVUJ!AG35,7,1)</f>
        <v xml:space="preserve"> </v>
      </c>
      <c r="FX16" s="1335"/>
      <c r="FY16" s="1335"/>
      <c r="FZ16" s="1335"/>
      <c r="GA16" s="1335"/>
      <c r="GB16" s="1335"/>
      <c r="GC16" s="1335" t="str">
        <f>MID(SUVAHAVUJ!AG35,8,1)</f>
        <v xml:space="preserve"> </v>
      </c>
      <c r="GD16" s="1335"/>
      <c r="GE16" s="1335"/>
      <c r="GF16" s="1335"/>
      <c r="GG16" s="1335"/>
      <c r="GH16" s="1335" t="str">
        <f>MID(SUVAHAVUJ!AG35,9,1)</f>
        <v xml:space="preserve"> </v>
      </c>
      <c r="GI16" s="1335"/>
      <c r="GJ16" s="1335"/>
      <c r="GK16" s="1335"/>
      <c r="GL16" s="1335"/>
      <c r="GM16" s="1335"/>
      <c r="GN16" s="1335" t="str">
        <f>MID(SUVAHAVUJ!AG35,10,1)</f>
        <v xml:space="preserve"> </v>
      </c>
      <c r="GO16" s="1335"/>
      <c r="GP16" s="1335"/>
      <c r="GQ16" s="1335"/>
      <c r="GR16" s="1335"/>
      <c r="GS16" s="1293" t="str">
        <f>MID(SUVAHAVUJ!AG35,11,1)</f>
        <v>0</v>
      </c>
      <c r="GT16" s="1293"/>
      <c r="GU16" s="1293"/>
      <c r="GV16" s="1293"/>
      <c r="GW16" s="1341"/>
    </row>
    <row r="17" spans="2:205" ht="23.25" customHeight="1" x14ac:dyDescent="0.3">
      <c r="B17" s="1344" t="s">
        <v>2069</v>
      </c>
      <c r="C17" s="1344"/>
      <c r="D17" s="1344"/>
      <c r="E17" s="1344"/>
      <c r="F17" s="1344"/>
      <c r="G17" s="1344"/>
      <c r="H17" s="1344"/>
      <c r="I17" s="1344"/>
      <c r="J17" s="1344"/>
      <c r="K17" s="1344"/>
      <c r="L17" s="1351" t="str">
        <f>SUVAHAVUJ!$D$36</f>
        <v>Zásoby súčet (r. 35 až r. 40)</v>
      </c>
      <c r="M17" s="1351"/>
      <c r="N17" s="1351"/>
      <c r="O17" s="1351"/>
      <c r="P17" s="1351"/>
      <c r="Q17" s="1351"/>
      <c r="R17" s="1351"/>
      <c r="S17" s="1351"/>
      <c r="T17" s="1351"/>
      <c r="U17" s="1351"/>
      <c r="V17" s="1351"/>
      <c r="W17" s="1351"/>
      <c r="X17" s="1351"/>
      <c r="Y17" s="1351"/>
      <c r="Z17" s="1351"/>
      <c r="AA17" s="1351"/>
      <c r="AB17" s="1351"/>
      <c r="AC17" s="1351"/>
      <c r="AD17" s="1351"/>
      <c r="AE17" s="1351"/>
      <c r="AF17" s="1351"/>
      <c r="AG17" s="1351"/>
      <c r="AH17" s="1351"/>
      <c r="AI17" s="1351"/>
      <c r="AJ17" s="1351"/>
      <c r="AK17" s="1351"/>
      <c r="AL17" s="1351"/>
      <c r="AM17" s="1351"/>
      <c r="AN17" s="1351"/>
      <c r="AO17" s="1351"/>
      <c r="AP17" s="1351"/>
      <c r="AQ17" s="1340" t="s">
        <v>2068</v>
      </c>
      <c r="AR17" s="1340"/>
      <c r="AS17" s="1340"/>
      <c r="AT17" s="1340"/>
      <c r="AU17" s="1340"/>
      <c r="AV17" s="1340"/>
      <c r="AW17" s="1340"/>
      <c r="AX17" s="1340"/>
      <c r="AY17" s="396"/>
      <c r="AZ17" s="397"/>
      <c r="BA17" s="1335" t="str">
        <f>MID(SUVAHAVUJ!AD36,1,1)</f>
        <v xml:space="preserve"> </v>
      </c>
      <c r="BB17" s="1335"/>
      <c r="BC17" s="1335"/>
      <c r="BD17" s="1335"/>
      <c r="BE17" s="1335"/>
      <c r="BF17" s="1335"/>
      <c r="BG17" s="1335" t="str">
        <f>MID(SUVAHAVUJ!AD36,2,1)</f>
        <v xml:space="preserve"> </v>
      </c>
      <c r="BH17" s="1335"/>
      <c r="BI17" s="1335"/>
      <c r="BJ17" s="1335"/>
      <c r="BK17" s="1335"/>
      <c r="BL17" s="1335" t="str">
        <f>MID(SUVAHAVUJ!AD36,3,1)</f>
        <v xml:space="preserve"> </v>
      </c>
      <c r="BM17" s="1335"/>
      <c r="BN17" s="1335"/>
      <c r="BO17" s="1335"/>
      <c r="BP17" s="1335"/>
      <c r="BQ17" s="1335"/>
      <c r="BR17" s="1335" t="str">
        <f>MID(SUVAHAVUJ!AD36,4,1)</f>
        <v xml:space="preserve"> </v>
      </c>
      <c r="BS17" s="1335"/>
      <c r="BT17" s="1335"/>
      <c r="BU17" s="1335"/>
      <c r="BV17" s="1335"/>
      <c r="BW17" s="1335" t="str">
        <f>MID(SUVAHAVUJ!AD36,5,1)</f>
        <v xml:space="preserve"> </v>
      </c>
      <c r="BX17" s="1335"/>
      <c r="BY17" s="1335"/>
      <c r="BZ17" s="1335"/>
      <c r="CA17" s="1335"/>
      <c r="CB17" s="1335"/>
      <c r="CC17" s="1335" t="str">
        <f>MID(SUVAHAVUJ!AD36,6,1)</f>
        <v xml:space="preserve"> </v>
      </c>
      <c r="CD17" s="1335"/>
      <c r="CE17" s="1335"/>
      <c r="CF17" s="1335"/>
      <c r="CG17" s="1335"/>
      <c r="CH17" s="1335" t="str">
        <f>MID(SUVAHAVUJ!AD36,7,1)</f>
        <v xml:space="preserve"> </v>
      </c>
      <c r="CI17" s="1335"/>
      <c r="CJ17" s="1335"/>
      <c r="CK17" s="1335"/>
      <c r="CL17" s="1335"/>
      <c r="CM17" s="1335"/>
      <c r="CN17" s="1335" t="str">
        <f>MID(SUVAHAVUJ!AD36,8,1)</f>
        <v xml:space="preserve"> </v>
      </c>
      <c r="CO17" s="1335"/>
      <c r="CP17" s="1335"/>
      <c r="CQ17" s="1335"/>
      <c r="CR17" s="1335"/>
      <c r="CS17" s="1335" t="str">
        <f>MID(SUVAHAVUJ!AD36,9,1)</f>
        <v xml:space="preserve"> </v>
      </c>
      <c r="CT17" s="1335"/>
      <c r="CU17" s="1335"/>
      <c r="CV17" s="1335"/>
      <c r="CW17" s="1335"/>
      <c r="CX17" s="1335"/>
      <c r="CY17" s="1335" t="str">
        <f>MID(SUVAHAVUJ!AD36,10,1)</f>
        <v xml:space="preserve"> </v>
      </c>
      <c r="CZ17" s="1335"/>
      <c r="DA17" s="1335"/>
      <c r="DB17" s="1335"/>
      <c r="DC17" s="1335"/>
      <c r="DD17" s="1335" t="str">
        <f>MID(SUVAHAVUJ!AD36,11,1)</f>
        <v>0</v>
      </c>
      <c r="DE17" s="1335"/>
      <c r="DF17" s="1335"/>
      <c r="DG17" s="1335"/>
      <c r="DH17" s="1335"/>
      <c r="DI17" s="1343"/>
      <c r="DJ17" s="396"/>
      <c r="DK17" s="397"/>
      <c r="DL17" s="1335" t="str">
        <f>MID(SUVAHAVUJ!AF36,1,1)</f>
        <v xml:space="preserve"> </v>
      </c>
      <c r="DM17" s="1335"/>
      <c r="DN17" s="1335"/>
      <c r="DO17" s="1335"/>
      <c r="DP17" s="1335"/>
      <c r="DQ17" s="1335"/>
      <c r="DR17" s="1335" t="str">
        <f>MID(SUVAHAVUJ!AF36,2,1)</f>
        <v xml:space="preserve"> </v>
      </c>
      <c r="DS17" s="1335"/>
      <c r="DT17" s="1335"/>
      <c r="DU17" s="1335"/>
      <c r="DV17" s="1335"/>
      <c r="DW17" s="1335" t="str">
        <f>MID(SUVAHAVUJ!AF36,3,1)</f>
        <v xml:space="preserve"> </v>
      </c>
      <c r="DX17" s="1335"/>
      <c r="DY17" s="1335"/>
      <c r="DZ17" s="1335"/>
      <c r="EA17" s="1335"/>
      <c r="EB17" s="1335"/>
      <c r="EC17" s="1335" t="str">
        <f>MID(SUVAHAVUJ!AF36,4,1)</f>
        <v xml:space="preserve"> </v>
      </c>
      <c r="ED17" s="1335"/>
      <c r="EE17" s="1335"/>
      <c r="EF17" s="1335"/>
      <c r="EG17" s="1335"/>
      <c r="EH17" s="1335" t="str">
        <f>MID(SUVAHAVUJ!AF36,5,1)</f>
        <v xml:space="preserve"> </v>
      </c>
      <c r="EI17" s="1335"/>
      <c r="EJ17" s="1335"/>
      <c r="EK17" s="1335"/>
      <c r="EL17" s="1335"/>
      <c r="EM17" s="1335"/>
      <c r="EN17" s="1335" t="str">
        <f>MID(SUVAHAVUJ!AF36,6,1)</f>
        <v xml:space="preserve"> </v>
      </c>
      <c r="EO17" s="1335"/>
      <c r="EP17" s="1335"/>
      <c r="EQ17" s="1335"/>
      <c r="ER17" s="1335"/>
      <c r="ES17" s="1335" t="str">
        <f>MID(SUVAHAVUJ!AF36,7,1)</f>
        <v xml:space="preserve"> </v>
      </c>
      <c r="ET17" s="1335"/>
      <c r="EU17" s="1335"/>
      <c r="EV17" s="1335"/>
      <c r="EW17" s="1335"/>
      <c r="EX17" s="1335"/>
      <c r="EY17" s="1335" t="str">
        <f>MID(SUVAHAVUJ!AF36,8,1)</f>
        <v xml:space="preserve"> </v>
      </c>
      <c r="EZ17" s="1335"/>
      <c r="FA17" s="1335"/>
      <c r="FB17" s="1335"/>
      <c r="FC17" s="1335"/>
      <c r="FD17" s="1335" t="str">
        <f>MID(SUVAHAVUJ!AF36,9,1)</f>
        <v xml:space="preserve"> </v>
      </c>
      <c r="FE17" s="1335"/>
      <c r="FF17" s="1335"/>
      <c r="FG17" s="1335"/>
      <c r="FH17" s="1335"/>
      <c r="FI17" s="1335"/>
      <c r="FJ17" s="1335" t="str">
        <f>MID(SUVAHAVUJ!AF36,10,1)</f>
        <v xml:space="preserve"> </v>
      </c>
      <c r="FK17" s="1335"/>
      <c r="FL17" s="1335"/>
      <c r="FM17" s="1335"/>
      <c r="FN17" s="1335"/>
      <c r="FO17" s="1293" t="str">
        <f>MID(SUVAHAVUJ!AF36,11,1)</f>
        <v>0</v>
      </c>
      <c r="FP17" s="1293"/>
      <c r="FQ17" s="1293"/>
      <c r="FR17" s="1293"/>
      <c r="FS17" s="1341"/>
      <c r="FT17" s="1342"/>
      <c r="FU17" s="1342"/>
      <c r="FV17" s="1342"/>
      <c r="FW17" s="1342"/>
      <c r="FX17" s="1342"/>
      <c r="FY17" s="1342"/>
      <c r="FZ17" s="1342"/>
      <c r="GA17" s="1342"/>
      <c r="GB17" s="1342"/>
      <c r="GC17" s="1342"/>
      <c r="GD17" s="1342"/>
      <c r="GE17" s="1342"/>
      <c r="GF17" s="1342"/>
      <c r="GG17" s="1342"/>
      <c r="GH17" s="1342"/>
      <c r="GI17" s="1342"/>
      <c r="GJ17" s="1342"/>
      <c r="GK17" s="1342"/>
      <c r="GL17" s="1342"/>
      <c r="GM17" s="1342"/>
      <c r="GN17" s="1342"/>
      <c r="GO17" s="1342"/>
      <c r="GP17" s="1342"/>
      <c r="GQ17" s="1342"/>
      <c r="GR17" s="1342"/>
      <c r="GS17" s="1342"/>
      <c r="GT17" s="1342"/>
      <c r="GU17" s="1342"/>
      <c r="GV17" s="1342"/>
      <c r="GW17" s="1342"/>
    </row>
    <row r="18" spans="2:205" ht="23.25" customHeight="1" x14ac:dyDescent="0.3">
      <c r="B18" s="1344"/>
      <c r="C18" s="1344"/>
      <c r="D18" s="1344"/>
      <c r="E18" s="1344"/>
      <c r="F18" s="1344"/>
      <c r="G18" s="1344"/>
      <c r="H18" s="1344"/>
      <c r="I18" s="1344"/>
      <c r="J18" s="1344"/>
      <c r="K18" s="1344"/>
      <c r="L18" s="1351"/>
      <c r="M18" s="1351"/>
      <c r="N18" s="1351"/>
      <c r="O18" s="1351"/>
      <c r="P18" s="1351"/>
      <c r="Q18" s="1351"/>
      <c r="R18" s="1351"/>
      <c r="S18" s="1351"/>
      <c r="T18" s="1351"/>
      <c r="U18" s="1351"/>
      <c r="V18" s="1351"/>
      <c r="W18" s="1351"/>
      <c r="X18" s="1351"/>
      <c r="Y18" s="1351"/>
      <c r="Z18" s="1351"/>
      <c r="AA18" s="1351"/>
      <c r="AB18" s="1351"/>
      <c r="AC18" s="1351"/>
      <c r="AD18" s="1351"/>
      <c r="AE18" s="1351"/>
      <c r="AF18" s="1351"/>
      <c r="AG18" s="1351"/>
      <c r="AH18" s="1351"/>
      <c r="AI18" s="1351"/>
      <c r="AJ18" s="1351"/>
      <c r="AK18" s="1351"/>
      <c r="AL18" s="1351"/>
      <c r="AM18" s="1351"/>
      <c r="AN18" s="1351"/>
      <c r="AO18" s="1351"/>
      <c r="AP18" s="1351"/>
      <c r="AQ18" s="1340"/>
      <c r="AR18" s="1340"/>
      <c r="AS18" s="1340"/>
      <c r="AT18" s="1340"/>
      <c r="AU18" s="1340"/>
      <c r="AV18" s="1340"/>
      <c r="AW18" s="1340"/>
      <c r="AX18" s="1340"/>
      <c r="AY18" s="396"/>
      <c r="AZ18" s="397"/>
      <c r="BA18" s="1335" t="str">
        <f>MID(SUVAHAVUJ!AE36,1,1)</f>
        <v xml:space="preserve"> </v>
      </c>
      <c r="BB18" s="1335"/>
      <c r="BC18" s="1335"/>
      <c r="BD18" s="1335"/>
      <c r="BE18" s="1335"/>
      <c r="BF18" s="1335"/>
      <c r="BG18" s="1335" t="str">
        <f>MID(SUVAHAVUJ!AE36,2,1)</f>
        <v xml:space="preserve"> </v>
      </c>
      <c r="BH18" s="1335"/>
      <c r="BI18" s="1335"/>
      <c r="BJ18" s="1335"/>
      <c r="BK18" s="1335"/>
      <c r="BL18" s="1335" t="str">
        <f>MID(SUVAHAVUJ!AE36,3,1)</f>
        <v xml:space="preserve"> </v>
      </c>
      <c r="BM18" s="1335"/>
      <c r="BN18" s="1335"/>
      <c r="BO18" s="1335"/>
      <c r="BP18" s="1335"/>
      <c r="BQ18" s="1335"/>
      <c r="BR18" s="1335" t="str">
        <f>MID(SUVAHAVUJ!AE36,4,1)</f>
        <v xml:space="preserve"> </v>
      </c>
      <c r="BS18" s="1335"/>
      <c r="BT18" s="1335"/>
      <c r="BU18" s="1335"/>
      <c r="BV18" s="1335"/>
      <c r="BW18" s="1335" t="str">
        <f>MID(SUVAHAVUJ!AE36,5,1)</f>
        <v xml:space="preserve"> </v>
      </c>
      <c r="BX18" s="1335"/>
      <c r="BY18" s="1335"/>
      <c r="BZ18" s="1335"/>
      <c r="CA18" s="1335"/>
      <c r="CB18" s="1335"/>
      <c r="CC18" s="1335" t="str">
        <f>MID(SUVAHAVUJ!AE36,6,1)</f>
        <v xml:space="preserve"> </v>
      </c>
      <c r="CD18" s="1335"/>
      <c r="CE18" s="1335"/>
      <c r="CF18" s="1335"/>
      <c r="CG18" s="1335"/>
      <c r="CH18" s="1335" t="str">
        <f>MID(SUVAHAVUJ!AE36,7,1)</f>
        <v xml:space="preserve"> </v>
      </c>
      <c r="CI18" s="1335"/>
      <c r="CJ18" s="1335"/>
      <c r="CK18" s="1335"/>
      <c r="CL18" s="1335"/>
      <c r="CM18" s="1335"/>
      <c r="CN18" s="1335" t="str">
        <f>MID(SUVAHAVUJ!AE36,8,1)</f>
        <v xml:space="preserve"> </v>
      </c>
      <c r="CO18" s="1335"/>
      <c r="CP18" s="1335"/>
      <c r="CQ18" s="1335"/>
      <c r="CR18" s="1335"/>
      <c r="CS18" s="1335" t="str">
        <f>MID(SUVAHAVUJ!AE36,9,1)</f>
        <v xml:space="preserve"> </v>
      </c>
      <c r="CT18" s="1335"/>
      <c r="CU18" s="1335"/>
      <c r="CV18" s="1335"/>
      <c r="CW18" s="1335"/>
      <c r="CX18" s="1335"/>
      <c r="CY18" s="1335" t="str">
        <f>MID(SUVAHAVUJ!AE36,10,1)</f>
        <v xml:space="preserve"> </v>
      </c>
      <c r="CZ18" s="1335"/>
      <c r="DA18" s="1335"/>
      <c r="DB18" s="1335"/>
      <c r="DC18" s="1335"/>
      <c r="DD18" s="1335" t="str">
        <f>MID(SUVAHAVUJ!AE36,11,1)</f>
        <v>0</v>
      </c>
      <c r="DE18" s="1335"/>
      <c r="DF18" s="1335"/>
      <c r="DG18" s="1335"/>
      <c r="DH18" s="1335"/>
      <c r="DI18" s="1343"/>
      <c r="DJ18" s="1345"/>
      <c r="DK18" s="1345"/>
      <c r="DL18" s="1345"/>
      <c r="DM18" s="1345"/>
      <c r="DN18" s="1345"/>
      <c r="DO18" s="1345"/>
      <c r="DP18" s="1345"/>
      <c r="DQ18" s="1345"/>
      <c r="DR18" s="1345"/>
      <c r="DS18" s="1345"/>
      <c r="DT18" s="1345"/>
      <c r="DU18" s="1345"/>
      <c r="DV18" s="1345"/>
      <c r="DW18" s="1345"/>
      <c r="DX18" s="1345"/>
      <c r="DY18" s="1345"/>
      <c r="DZ18" s="1345"/>
      <c r="EA18" s="1345"/>
      <c r="EB18" s="1345"/>
      <c r="EC18" s="1345"/>
      <c r="ED18" s="1345"/>
      <c r="EE18" s="1345"/>
      <c r="EF18" s="1345"/>
      <c r="EG18" s="1345"/>
      <c r="EH18" s="1345"/>
      <c r="EI18" s="1345"/>
      <c r="EJ18" s="1345"/>
      <c r="EK18" s="1345"/>
      <c r="EL18" s="1345"/>
      <c r="EM18" s="1345"/>
      <c r="EN18" s="396"/>
      <c r="EO18" s="397"/>
      <c r="EP18" s="1335" t="str">
        <f>MID(SUVAHAVUJ!AG36,1,1)</f>
        <v xml:space="preserve"> </v>
      </c>
      <c r="EQ18" s="1335"/>
      <c r="ER18" s="1335"/>
      <c r="ES18" s="1335"/>
      <c r="ET18" s="1335"/>
      <c r="EU18" s="1335"/>
      <c r="EV18" s="1335" t="str">
        <f>MID(SUVAHAVUJ!AG36,2,1)</f>
        <v xml:space="preserve"> </v>
      </c>
      <c r="EW18" s="1335"/>
      <c r="EX18" s="1335"/>
      <c r="EY18" s="1335"/>
      <c r="EZ18" s="1335"/>
      <c r="FA18" s="1335" t="str">
        <f>MID(SUVAHAVUJ!AG36,3,1)</f>
        <v xml:space="preserve"> </v>
      </c>
      <c r="FB18" s="1335"/>
      <c r="FC18" s="1335"/>
      <c r="FD18" s="1335"/>
      <c r="FE18" s="1335"/>
      <c r="FF18" s="1335"/>
      <c r="FG18" s="1335" t="str">
        <f>MID(SUVAHAVUJ!AG36,4,1)</f>
        <v xml:space="preserve"> </v>
      </c>
      <c r="FH18" s="1335"/>
      <c r="FI18" s="1335"/>
      <c r="FJ18" s="1335"/>
      <c r="FK18" s="1335"/>
      <c r="FL18" s="1335" t="str">
        <f>MID(SUVAHAVUJ!AG36,5,1)</f>
        <v xml:space="preserve"> </v>
      </c>
      <c r="FM18" s="1335"/>
      <c r="FN18" s="1335"/>
      <c r="FO18" s="1335"/>
      <c r="FP18" s="1335"/>
      <c r="FQ18" s="1335"/>
      <c r="FR18" s="1335" t="str">
        <f>MID(SUVAHAVUJ!AG36,6,1)</f>
        <v xml:space="preserve"> </v>
      </c>
      <c r="FS18" s="1335"/>
      <c r="FT18" s="1335"/>
      <c r="FU18" s="1335"/>
      <c r="FV18" s="1335"/>
      <c r="FW18" s="1335" t="str">
        <f>MID(SUVAHAVUJ!AG36,7,1)</f>
        <v xml:space="preserve"> </v>
      </c>
      <c r="FX18" s="1335"/>
      <c r="FY18" s="1335"/>
      <c r="FZ18" s="1335"/>
      <c r="GA18" s="1335"/>
      <c r="GB18" s="1335"/>
      <c r="GC18" s="1335" t="str">
        <f>MID(SUVAHAVUJ!AG36,8,1)</f>
        <v xml:space="preserve"> </v>
      </c>
      <c r="GD18" s="1335"/>
      <c r="GE18" s="1335"/>
      <c r="GF18" s="1335"/>
      <c r="GG18" s="1335"/>
      <c r="GH18" s="1335" t="str">
        <f>MID(SUVAHAVUJ!AG36,9,1)</f>
        <v xml:space="preserve"> </v>
      </c>
      <c r="GI18" s="1335"/>
      <c r="GJ18" s="1335"/>
      <c r="GK18" s="1335"/>
      <c r="GL18" s="1335"/>
      <c r="GM18" s="1335"/>
      <c r="GN18" s="1335" t="str">
        <f>MID(SUVAHAVUJ!AG36,10,1)</f>
        <v xml:space="preserve"> </v>
      </c>
      <c r="GO18" s="1335"/>
      <c r="GP18" s="1335"/>
      <c r="GQ18" s="1335"/>
      <c r="GR18" s="1335"/>
      <c r="GS18" s="1293" t="str">
        <f>MID(SUVAHAVUJ!AG36,11,1)</f>
        <v>0</v>
      </c>
      <c r="GT18" s="1293"/>
      <c r="GU18" s="1293"/>
      <c r="GV18" s="1293"/>
      <c r="GW18" s="1341"/>
    </row>
    <row r="19" spans="2:205" ht="23.25" customHeight="1" x14ac:dyDescent="0.3">
      <c r="B19" s="1344" t="s">
        <v>2071</v>
      </c>
      <c r="C19" s="1344"/>
      <c r="D19" s="1344"/>
      <c r="E19" s="1344"/>
      <c r="F19" s="1344"/>
      <c r="G19" s="1344"/>
      <c r="H19" s="1344"/>
      <c r="I19" s="1344"/>
      <c r="J19" s="1344"/>
      <c r="K19" s="1344"/>
      <c r="L19" s="1351" t="str">
        <f>SUVAHAVUJ!$D$37</f>
        <v>Materiál (112, 119, 11X) - /191, 19X/</v>
      </c>
      <c r="M19" s="1351"/>
      <c r="N19" s="1351"/>
      <c r="O19" s="1351"/>
      <c r="P19" s="1351"/>
      <c r="Q19" s="1351"/>
      <c r="R19" s="1351"/>
      <c r="S19" s="1351"/>
      <c r="T19" s="1351"/>
      <c r="U19" s="1351"/>
      <c r="V19" s="1351"/>
      <c r="W19" s="1351"/>
      <c r="X19" s="1351"/>
      <c r="Y19" s="1351"/>
      <c r="Z19" s="1351"/>
      <c r="AA19" s="1351"/>
      <c r="AB19" s="1351"/>
      <c r="AC19" s="1351"/>
      <c r="AD19" s="1351"/>
      <c r="AE19" s="1351"/>
      <c r="AF19" s="1351"/>
      <c r="AG19" s="1351"/>
      <c r="AH19" s="1351"/>
      <c r="AI19" s="1351"/>
      <c r="AJ19" s="1351"/>
      <c r="AK19" s="1351"/>
      <c r="AL19" s="1351"/>
      <c r="AM19" s="1351"/>
      <c r="AN19" s="1351"/>
      <c r="AO19" s="1351"/>
      <c r="AP19" s="1351"/>
      <c r="AQ19" s="1340" t="s">
        <v>2070</v>
      </c>
      <c r="AR19" s="1340"/>
      <c r="AS19" s="1340"/>
      <c r="AT19" s="1340"/>
      <c r="AU19" s="1340"/>
      <c r="AV19" s="1340"/>
      <c r="AW19" s="1340"/>
      <c r="AX19" s="1340"/>
      <c r="AY19" s="396"/>
      <c r="AZ19" s="397"/>
      <c r="BA19" s="1335" t="str">
        <f>MID(SUVAHAVUJ!AD37,1,1)</f>
        <v xml:space="preserve"> </v>
      </c>
      <c r="BB19" s="1335"/>
      <c r="BC19" s="1335"/>
      <c r="BD19" s="1335"/>
      <c r="BE19" s="1335"/>
      <c r="BF19" s="1335"/>
      <c r="BG19" s="1335" t="str">
        <f>MID(SUVAHAVUJ!AD37,2,1)</f>
        <v xml:space="preserve"> </v>
      </c>
      <c r="BH19" s="1335"/>
      <c r="BI19" s="1335"/>
      <c r="BJ19" s="1335"/>
      <c r="BK19" s="1335"/>
      <c r="BL19" s="1335" t="str">
        <f>MID(SUVAHAVUJ!AD37,3,1)</f>
        <v xml:space="preserve"> </v>
      </c>
      <c r="BM19" s="1335"/>
      <c r="BN19" s="1335"/>
      <c r="BO19" s="1335"/>
      <c r="BP19" s="1335"/>
      <c r="BQ19" s="1335"/>
      <c r="BR19" s="1335" t="str">
        <f>MID(SUVAHAVUJ!AD37,4,1)</f>
        <v xml:space="preserve"> </v>
      </c>
      <c r="BS19" s="1335"/>
      <c r="BT19" s="1335"/>
      <c r="BU19" s="1335"/>
      <c r="BV19" s="1335"/>
      <c r="BW19" s="1335" t="str">
        <f>MID(SUVAHAVUJ!AD37,5,1)</f>
        <v xml:space="preserve"> </v>
      </c>
      <c r="BX19" s="1335"/>
      <c r="BY19" s="1335"/>
      <c r="BZ19" s="1335"/>
      <c r="CA19" s="1335"/>
      <c r="CB19" s="1335"/>
      <c r="CC19" s="1335" t="str">
        <f>MID(SUVAHAVUJ!AD37,6,1)</f>
        <v xml:space="preserve"> </v>
      </c>
      <c r="CD19" s="1335"/>
      <c r="CE19" s="1335"/>
      <c r="CF19" s="1335"/>
      <c r="CG19" s="1335"/>
      <c r="CH19" s="1335" t="str">
        <f>MID(SUVAHAVUJ!AD37,7,1)</f>
        <v xml:space="preserve"> </v>
      </c>
      <c r="CI19" s="1335"/>
      <c r="CJ19" s="1335"/>
      <c r="CK19" s="1335"/>
      <c r="CL19" s="1335"/>
      <c r="CM19" s="1335"/>
      <c r="CN19" s="1335" t="str">
        <f>MID(SUVAHAVUJ!AD37,8,1)</f>
        <v xml:space="preserve"> </v>
      </c>
      <c r="CO19" s="1335"/>
      <c r="CP19" s="1335"/>
      <c r="CQ19" s="1335"/>
      <c r="CR19" s="1335"/>
      <c r="CS19" s="1335" t="str">
        <f>MID(SUVAHAVUJ!AD37,9,1)</f>
        <v xml:space="preserve"> </v>
      </c>
      <c r="CT19" s="1335"/>
      <c r="CU19" s="1335"/>
      <c r="CV19" s="1335"/>
      <c r="CW19" s="1335"/>
      <c r="CX19" s="1335"/>
      <c r="CY19" s="1335" t="str">
        <f>MID(SUVAHAVUJ!AD37,10,1)</f>
        <v xml:space="preserve"> </v>
      </c>
      <c r="CZ19" s="1335"/>
      <c r="DA19" s="1335"/>
      <c r="DB19" s="1335"/>
      <c r="DC19" s="1335"/>
      <c r="DD19" s="1335" t="str">
        <f>MID(SUVAHAVUJ!AD37,11,1)</f>
        <v>0</v>
      </c>
      <c r="DE19" s="1335"/>
      <c r="DF19" s="1335"/>
      <c r="DG19" s="1335"/>
      <c r="DH19" s="1335"/>
      <c r="DI19" s="1343"/>
      <c r="DJ19" s="396"/>
      <c r="DK19" s="397"/>
      <c r="DL19" s="1335" t="str">
        <f>MID(SUVAHAVUJ!AF37,1,1)</f>
        <v xml:space="preserve"> </v>
      </c>
      <c r="DM19" s="1335"/>
      <c r="DN19" s="1335"/>
      <c r="DO19" s="1335"/>
      <c r="DP19" s="1335"/>
      <c r="DQ19" s="1335"/>
      <c r="DR19" s="1335" t="str">
        <f>MID(SUVAHAVUJ!AF37,2,1)</f>
        <v xml:space="preserve"> </v>
      </c>
      <c r="DS19" s="1335"/>
      <c r="DT19" s="1335"/>
      <c r="DU19" s="1335"/>
      <c r="DV19" s="1335"/>
      <c r="DW19" s="1335" t="str">
        <f>MID(SUVAHAVUJ!AF37,3,1)</f>
        <v xml:space="preserve"> </v>
      </c>
      <c r="DX19" s="1335"/>
      <c r="DY19" s="1335"/>
      <c r="DZ19" s="1335"/>
      <c r="EA19" s="1335"/>
      <c r="EB19" s="1335"/>
      <c r="EC19" s="1335" t="str">
        <f>MID(SUVAHAVUJ!AF37,4,1)</f>
        <v xml:space="preserve"> </v>
      </c>
      <c r="ED19" s="1335"/>
      <c r="EE19" s="1335"/>
      <c r="EF19" s="1335"/>
      <c r="EG19" s="1335"/>
      <c r="EH19" s="1335" t="str">
        <f>MID(SUVAHAVUJ!AF37,5,1)</f>
        <v xml:space="preserve"> </v>
      </c>
      <c r="EI19" s="1335"/>
      <c r="EJ19" s="1335"/>
      <c r="EK19" s="1335"/>
      <c r="EL19" s="1335"/>
      <c r="EM19" s="1335"/>
      <c r="EN19" s="1335" t="str">
        <f>MID(SUVAHAVUJ!AF37,6,1)</f>
        <v xml:space="preserve"> </v>
      </c>
      <c r="EO19" s="1335"/>
      <c r="EP19" s="1335"/>
      <c r="EQ19" s="1335"/>
      <c r="ER19" s="1335"/>
      <c r="ES19" s="1335" t="str">
        <f>MID(SUVAHAVUJ!AF37,7,1)</f>
        <v xml:space="preserve"> </v>
      </c>
      <c r="ET19" s="1335"/>
      <c r="EU19" s="1335"/>
      <c r="EV19" s="1335"/>
      <c r="EW19" s="1335"/>
      <c r="EX19" s="1335"/>
      <c r="EY19" s="1335" t="str">
        <f>MID(SUVAHAVUJ!AF37,8,1)</f>
        <v xml:space="preserve"> </v>
      </c>
      <c r="EZ19" s="1335"/>
      <c r="FA19" s="1335"/>
      <c r="FB19" s="1335"/>
      <c r="FC19" s="1335"/>
      <c r="FD19" s="1335" t="str">
        <f>MID(SUVAHAVUJ!AF37,9,1)</f>
        <v xml:space="preserve"> </v>
      </c>
      <c r="FE19" s="1335"/>
      <c r="FF19" s="1335"/>
      <c r="FG19" s="1335"/>
      <c r="FH19" s="1335"/>
      <c r="FI19" s="1335"/>
      <c r="FJ19" s="1335" t="str">
        <f>MID(SUVAHAVUJ!AF37,10,1)</f>
        <v xml:space="preserve"> </v>
      </c>
      <c r="FK19" s="1335"/>
      <c r="FL19" s="1335"/>
      <c r="FM19" s="1335"/>
      <c r="FN19" s="1335"/>
      <c r="FO19" s="1293" t="str">
        <f>MID(SUVAHAVUJ!AF37,11,1)</f>
        <v>0</v>
      </c>
      <c r="FP19" s="1293"/>
      <c r="FQ19" s="1293"/>
      <c r="FR19" s="1293"/>
      <c r="FS19" s="1341"/>
      <c r="FT19" s="1342"/>
      <c r="FU19" s="1342"/>
      <c r="FV19" s="1342"/>
      <c r="FW19" s="1342"/>
      <c r="FX19" s="1342"/>
      <c r="FY19" s="1342"/>
      <c r="FZ19" s="1342"/>
      <c r="GA19" s="1342"/>
      <c r="GB19" s="1342"/>
      <c r="GC19" s="1342"/>
      <c r="GD19" s="1342"/>
      <c r="GE19" s="1342"/>
      <c r="GF19" s="1342"/>
      <c r="GG19" s="1342"/>
      <c r="GH19" s="1342"/>
      <c r="GI19" s="1342"/>
      <c r="GJ19" s="1342"/>
      <c r="GK19" s="1342"/>
      <c r="GL19" s="1342"/>
      <c r="GM19" s="1342"/>
      <c r="GN19" s="1342"/>
      <c r="GO19" s="1342"/>
      <c r="GP19" s="1342"/>
      <c r="GQ19" s="1342"/>
      <c r="GR19" s="1342"/>
      <c r="GS19" s="1342"/>
      <c r="GT19" s="1342"/>
      <c r="GU19" s="1342"/>
      <c r="GV19" s="1342"/>
      <c r="GW19" s="1342"/>
    </row>
    <row r="20" spans="2:205" ht="24" customHeight="1" x14ac:dyDescent="0.3">
      <c r="B20" s="1344"/>
      <c r="C20" s="1344"/>
      <c r="D20" s="1344"/>
      <c r="E20" s="1344"/>
      <c r="F20" s="1344"/>
      <c r="G20" s="1344"/>
      <c r="H20" s="1344"/>
      <c r="I20" s="1344"/>
      <c r="J20" s="1344"/>
      <c r="K20" s="1344"/>
      <c r="L20" s="1351"/>
      <c r="M20" s="1351"/>
      <c r="N20" s="1351"/>
      <c r="O20" s="1351"/>
      <c r="P20" s="1351"/>
      <c r="Q20" s="1351"/>
      <c r="R20" s="1351"/>
      <c r="S20" s="1351"/>
      <c r="T20" s="1351"/>
      <c r="U20" s="1351"/>
      <c r="V20" s="1351"/>
      <c r="W20" s="1351"/>
      <c r="X20" s="1351"/>
      <c r="Y20" s="1351"/>
      <c r="Z20" s="1351"/>
      <c r="AA20" s="1351"/>
      <c r="AB20" s="1351"/>
      <c r="AC20" s="1351"/>
      <c r="AD20" s="1351"/>
      <c r="AE20" s="1351"/>
      <c r="AF20" s="1351"/>
      <c r="AG20" s="1351"/>
      <c r="AH20" s="1351"/>
      <c r="AI20" s="1351"/>
      <c r="AJ20" s="1351"/>
      <c r="AK20" s="1351"/>
      <c r="AL20" s="1351"/>
      <c r="AM20" s="1351"/>
      <c r="AN20" s="1351"/>
      <c r="AO20" s="1351"/>
      <c r="AP20" s="1351"/>
      <c r="AQ20" s="1340"/>
      <c r="AR20" s="1340"/>
      <c r="AS20" s="1340"/>
      <c r="AT20" s="1340"/>
      <c r="AU20" s="1340"/>
      <c r="AV20" s="1340"/>
      <c r="AW20" s="1340"/>
      <c r="AX20" s="1340"/>
      <c r="AY20" s="396"/>
      <c r="AZ20" s="397"/>
      <c r="BA20" s="1335" t="str">
        <f>MID(SUVAHAVUJ!AE37,1,1)</f>
        <v xml:space="preserve"> </v>
      </c>
      <c r="BB20" s="1335"/>
      <c r="BC20" s="1335"/>
      <c r="BD20" s="1335"/>
      <c r="BE20" s="1335"/>
      <c r="BF20" s="1335"/>
      <c r="BG20" s="1335" t="str">
        <f>MID(SUVAHAVUJ!AE37,2,1)</f>
        <v xml:space="preserve"> </v>
      </c>
      <c r="BH20" s="1335"/>
      <c r="BI20" s="1335"/>
      <c r="BJ20" s="1335"/>
      <c r="BK20" s="1335"/>
      <c r="BL20" s="1335" t="str">
        <f>MID(SUVAHAVUJ!AE37,3,1)</f>
        <v xml:space="preserve"> </v>
      </c>
      <c r="BM20" s="1335"/>
      <c r="BN20" s="1335"/>
      <c r="BO20" s="1335"/>
      <c r="BP20" s="1335"/>
      <c r="BQ20" s="1335"/>
      <c r="BR20" s="1335" t="str">
        <f>MID(SUVAHAVUJ!AE37,4,1)</f>
        <v xml:space="preserve"> </v>
      </c>
      <c r="BS20" s="1335"/>
      <c r="BT20" s="1335"/>
      <c r="BU20" s="1335"/>
      <c r="BV20" s="1335"/>
      <c r="BW20" s="1335" t="str">
        <f>MID(SUVAHAVUJ!AE37,5,1)</f>
        <v xml:space="preserve"> </v>
      </c>
      <c r="BX20" s="1335"/>
      <c r="BY20" s="1335"/>
      <c r="BZ20" s="1335"/>
      <c r="CA20" s="1335"/>
      <c r="CB20" s="1335"/>
      <c r="CC20" s="1335" t="str">
        <f>MID(SUVAHAVUJ!AE37,6,1)</f>
        <v xml:space="preserve"> </v>
      </c>
      <c r="CD20" s="1335"/>
      <c r="CE20" s="1335"/>
      <c r="CF20" s="1335"/>
      <c r="CG20" s="1335"/>
      <c r="CH20" s="1335" t="str">
        <f>MID(SUVAHAVUJ!AE37,7,1)</f>
        <v xml:space="preserve"> </v>
      </c>
      <c r="CI20" s="1335"/>
      <c r="CJ20" s="1335"/>
      <c r="CK20" s="1335"/>
      <c r="CL20" s="1335"/>
      <c r="CM20" s="1335"/>
      <c r="CN20" s="1335" t="str">
        <f>MID(SUVAHAVUJ!AE37,8,1)</f>
        <v xml:space="preserve"> </v>
      </c>
      <c r="CO20" s="1335"/>
      <c r="CP20" s="1335"/>
      <c r="CQ20" s="1335"/>
      <c r="CR20" s="1335"/>
      <c r="CS20" s="1335" t="str">
        <f>MID(SUVAHAVUJ!AE37,9,1)</f>
        <v xml:space="preserve"> </v>
      </c>
      <c r="CT20" s="1335"/>
      <c r="CU20" s="1335"/>
      <c r="CV20" s="1335"/>
      <c r="CW20" s="1335"/>
      <c r="CX20" s="1335"/>
      <c r="CY20" s="1335" t="str">
        <f>MID(SUVAHAVUJ!AE37,10,1)</f>
        <v xml:space="preserve"> </v>
      </c>
      <c r="CZ20" s="1335"/>
      <c r="DA20" s="1335"/>
      <c r="DB20" s="1335"/>
      <c r="DC20" s="1335"/>
      <c r="DD20" s="1335" t="str">
        <f>MID(SUVAHAVUJ!AE37,11,1)</f>
        <v>0</v>
      </c>
      <c r="DE20" s="1335"/>
      <c r="DF20" s="1335"/>
      <c r="DG20" s="1335"/>
      <c r="DH20" s="1335"/>
      <c r="DI20" s="1343"/>
      <c r="DJ20" s="1345"/>
      <c r="DK20" s="1345"/>
      <c r="DL20" s="1345"/>
      <c r="DM20" s="1345"/>
      <c r="DN20" s="1345"/>
      <c r="DO20" s="1345"/>
      <c r="DP20" s="1345"/>
      <c r="DQ20" s="1345"/>
      <c r="DR20" s="1345"/>
      <c r="DS20" s="1345"/>
      <c r="DT20" s="1345"/>
      <c r="DU20" s="1345"/>
      <c r="DV20" s="1345"/>
      <c r="DW20" s="1345"/>
      <c r="DX20" s="1345"/>
      <c r="DY20" s="1345"/>
      <c r="DZ20" s="1345"/>
      <c r="EA20" s="1345"/>
      <c r="EB20" s="1345"/>
      <c r="EC20" s="1345"/>
      <c r="ED20" s="1345"/>
      <c r="EE20" s="1345"/>
      <c r="EF20" s="1345"/>
      <c r="EG20" s="1345"/>
      <c r="EH20" s="1345"/>
      <c r="EI20" s="1345"/>
      <c r="EJ20" s="1345"/>
      <c r="EK20" s="1345"/>
      <c r="EL20" s="1345"/>
      <c r="EM20" s="1345"/>
      <c r="EN20" s="396"/>
      <c r="EO20" s="397"/>
      <c r="EP20" s="1335" t="str">
        <f>MID(SUVAHAVUJ!AG37,1,1)</f>
        <v xml:space="preserve"> </v>
      </c>
      <c r="EQ20" s="1335"/>
      <c r="ER20" s="1335"/>
      <c r="ES20" s="1335"/>
      <c r="ET20" s="1335"/>
      <c r="EU20" s="1335"/>
      <c r="EV20" s="1335" t="str">
        <f>MID(SUVAHAVUJ!AG37,2,1)</f>
        <v xml:space="preserve"> </v>
      </c>
      <c r="EW20" s="1335"/>
      <c r="EX20" s="1335"/>
      <c r="EY20" s="1335"/>
      <c r="EZ20" s="1335"/>
      <c r="FA20" s="1335" t="str">
        <f>MID(SUVAHAVUJ!AG37,3,1)</f>
        <v xml:space="preserve"> </v>
      </c>
      <c r="FB20" s="1335"/>
      <c r="FC20" s="1335"/>
      <c r="FD20" s="1335"/>
      <c r="FE20" s="1335"/>
      <c r="FF20" s="1335"/>
      <c r="FG20" s="1335" t="str">
        <f>MID(SUVAHAVUJ!AG37,4,1)</f>
        <v xml:space="preserve"> </v>
      </c>
      <c r="FH20" s="1335"/>
      <c r="FI20" s="1335"/>
      <c r="FJ20" s="1335"/>
      <c r="FK20" s="1335"/>
      <c r="FL20" s="1335" t="str">
        <f>MID(SUVAHAVUJ!AG37,5,1)</f>
        <v xml:space="preserve"> </v>
      </c>
      <c r="FM20" s="1335"/>
      <c r="FN20" s="1335"/>
      <c r="FO20" s="1335"/>
      <c r="FP20" s="1335"/>
      <c r="FQ20" s="1335"/>
      <c r="FR20" s="1335" t="str">
        <f>MID(SUVAHAVUJ!AG37,6,1)</f>
        <v xml:space="preserve"> </v>
      </c>
      <c r="FS20" s="1335"/>
      <c r="FT20" s="1335"/>
      <c r="FU20" s="1335"/>
      <c r="FV20" s="1335"/>
      <c r="FW20" s="1335" t="str">
        <f>MID(SUVAHAVUJ!AG37,7,1)</f>
        <v xml:space="preserve"> </v>
      </c>
      <c r="FX20" s="1335"/>
      <c r="FY20" s="1335"/>
      <c r="FZ20" s="1335"/>
      <c r="GA20" s="1335"/>
      <c r="GB20" s="1335"/>
      <c r="GC20" s="1335" t="str">
        <f>MID(SUVAHAVUJ!AG37,8,1)</f>
        <v xml:space="preserve"> </v>
      </c>
      <c r="GD20" s="1335"/>
      <c r="GE20" s="1335"/>
      <c r="GF20" s="1335"/>
      <c r="GG20" s="1335"/>
      <c r="GH20" s="1335" t="str">
        <f>MID(SUVAHAVUJ!AG37,9,1)</f>
        <v xml:space="preserve"> </v>
      </c>
      <c r="GI20" s="1335"/>
      <c r="GJ20" s="1335"/>
      <c r="GK20" s="1335"/>
      <c r="GL20" s="1335"/>
      <c r="GM20" s="1335"/>
      <c r="GN20" s="1335" t="str">
        <f>MID(SUVAHAVUJ!AG37,10,1)</f>
        <v xml:space="preserve"> </v>
      </c>
      <c r="GO20" s="1335"/>
      <c r="GP20" s="1335"/>
      <c r="GQ20" s="1335"/>
      <c r="GR20" s="1335"/>
      <c r="GS20" s="1293" t="str">
        <f>MID(SUVAHAVUJ!AG37,11,1)</f>
        <v>0</v>
      </c>
      <c r="GT20" s="1293"/>
      <c r="GU20" s="1293"/>
      <c r="GV20" s="1293"/>
      <c r="GW20" s="1341"/>
    </row>
    <row r="21" spans="2:205" ht="23.25" customHeight="1" x14ac:dyDescent="0.3">
      <c r="B21" s="1347" t="s">
        <v>2047</v>
      </c>
      <c r="C21" s="1347"/>
      <c r="D21" s="1347"/>
      <c r="E21" s="1347"/>
      <c r="F21" s="1347"/>
      <c r="G21" s="1347"/>
      <c r="H21" s="1347"/>
      <c r="I21" s="1347"/>
      <c r="J21" s="1347"/>
      <c r="K21" s="1347"/>
      <c r="L21" s="1351" t="str">
        <f>SUVAHAVUJ!$D$38</f>
        <v>Nedokončená výroba a polotovary vlastnej výroby  (121, 122, 12X) - /192, 193, 19X/</v>
      </c>
      <c r="M21" s="1351"/>
      <c r="N21" s="1351"/>
      <c r="O21" s="1351"/>
      <c r="P21" s="1351"/>
      <c r="Q21" s="1351"/>
      <c r="R21" s="1351"/>
      <c r="S21" s="1351"/>
      <c r="T21" s="1351"/>
      <c r="U21" s="1351"/>
      <c r="V21" s="1351"/>
      <c r="W21" s="1351"/>
      <c r="X21" s="1351"/>
      <c r="Y21" s="1351"/>
      <c r="Z21" s="1351"/>
      <c r="AA21" s="1351"/>
      <c r="AB21" s="1351"/>
      <c r="AC21" s="1351"/>
      <c r="AD21" s="1351"/>
      <c r="AE21" s="1351"/>
      <c r="AF21" s="1351"/>
      <c r="AG21" s="1351"/>
      <c r="AH21" s="1351"/>
      <c r="AI21" s="1351"/>
      <c r="AJ21" s="1351"/>
      <c r="AK21" s="1351"/>
      <c r="AL21" s="1351"/>
      <c r="AM21" s="1351"/>
      <c r="AN21" s="1351"/>
      <c r="AO21" s="1351"/>
      <c r="AP21" s="1351"/>
      <c r="AQ21" s="1340" t="s">
        <v>2072</v>
      </c>
      <c r="AR21" s="1340"/>
      <c r="AS21" s="1340"/>
      <c r="AT21" s="1340"/>
      <c r="AU21" s="1340"/>
      <c r="AV21" s="1340"/>
      <c r="AW21" s="1340"/>
      <c r="AX21" s="1340"/>
      <c r="AY21" s="396"/>
      <c r="AZ21" s="397"/>
      <c r="BA21" s="1335" t="str">
        <f>MID(SUVAHAVUJ!AD38,1,1)</f>
        <v xml:space="preserve"> </v>
      </c>
      <c r="BB21" s="1335"/>
      <c r="BC21" s="1335"/>
      <c r="BD21" s="1335"/>
      <c r="BE21" s="1335"/>
      <c r="BF21" s="1335"/>
      <c r="BG21" s="1335" t="str">
        <f>MID(SUVAHAVUJ!AD38,2,1)</f>
        <v xml:space="preserve"> </v>
      </c>
      <c r="BH21" s="1335"/>
      <c r="BI21" s="1335"/>
      <c r="BJ21" s="1335"/>
      <c r="BK21" s="1335"/>
      <c r="BL21" s="1335" t="str">
        <f>MID(SUVAHAVUJ!AD38,3,1)</f>
        <v xml:space="preserve"> </v>
      </c>
      <c r="BM21" s="1335"/>
      <c r="BN21" s="1335"/>
      <c r="BO21" s="1335"/>
      <c r="BP21" s="1335"/>
      <c r="BQ21" s="1335"/>
      <c r="BR21" s="1335" t="str">
        <f>MID(SUVAHAVUJ!AD38,4,1)</f>
        <v xml:space="preserve"> </v>
      </c>
      <c r="BS21" s="1335"/>
      <c r="BT21" s="1335"/>
      <c r="BU21" s="1335"/>
      <c r="BV21" s="1335"/>
      <c r="BW21" s="1335" t="str">
        <f>MID(SUVAHAVUJ!AD38,5,1)</f>
        <v xml:space="preserve"> </v>
      </c>
      <c r="BX21" s="1335"/>
      <c r="BY21" s="1335"/>
      <c r="BZ21" s="1335"/>
      <c r="CA21" s="1335"/>
      <c r="CB21" s="1335"/>
      <c r="CC21" s="1335" t="str">
        <f>MID(SUVAHAVUJ!AD38,6,1)</f>
        <v xml:space="preserve"> </v>
      </c>
      <c r="CD21" s="1335"/>
      <c r="CE21" s="1335"/>
      <c r="CF21" s="1335"/>
      <c r="CG21" s="1335"/>
      <c r="CH21" s="1335" t="str">
        <f>MID(SUVAHAVUJ!AD38,7,1)</f>
        <v xml:space="preserve"> </v>
      </c>
      <c r="CI21" s="1335"/>
      <c r="CJ21" s="1335"/>
      <c r="CK21" s="1335"/>
      <c r="CL21" s="1335"/>
      <c r="CM21" s="1335"/>
      <c r="CN21" s="1335" t="str">
        <f>MID(SUVAHAVUJ!AD38,8,1)</f>
        <v xml:space="preserve"> </v>
      </c>
      <c r="CO21" s="1335"/>
      <c r="CP21" s="1335"/>
      <c r="CQ21" s="1335"/>
      <c r="CR21" s="1335"/>
      <c r="CS21" s="1335" t="str">
        <f>MID(SUVAHAVUJ!AD38,9,1)</f>
        <v xml:space="preserve"> </v>
      </c>
      <c r="CT21" s="1335"/>
      <c r="CU21" s="1335"/>
      <c r="CV21" s="1335"/>
      <c r="CW21" s="1335"/>
      <c r="CX21" s="1335"/>
      <c r="CY21" s="1335" t="str">
        <f>MID(SUVAHAVUJ!AD38,10,1)</f>
        <v xml:space="preserve"> </v>
      </c>
      <c r="CZ21" s="1335"/>
      <c r="DA21" s="1335"/>
      <c r="DB21" s="1335"/>
      <c r="DC21" s="1335"/>
      <c r="DD21" s="1335" t="str">
        <f>MID(SUVAHAVUJ!AD38,11,1)</f>
        <v>0</v>
      </c>
      <c r="DE21" s="1335"/>
      <c r="DF21" s="1335"/>
      <c r="DG21" s="1335"/>
      <c r="DH21" s="1335"/>
      <c r="DI21" s="1343"/>
      <c r="DJ21" s="396"/>
      <c r="DK21" s="397"/>
      <c r="DL21" s="1335" t="str">
        <f>MID(SUVAHAVUJ!AF38,1,1)</f>
        <v xml:space="preserve"> </v>
      </c>
      <c r="DM21" s="1335"/>
      <c r="DN21" s="1335"/>
      <c r="DO21" s="1335"/>
      <c r="DP21" s="1335"/>
      <c r="DQ21" s="1335"/>
      <c r="DR21" s="1335" t="str">
        <f>MID(SUVAHAVUJ!AF38,2,1)</f>
        <v xml:space="preserve"> </v>
      </c>
      <c r="DS21" s="1335"/>
      <c r="DT21" s="1335"/>
      <c r="DU21" s="1335"/>
      <c r="DV21" s="1335"/>
      <c r="DW21" s="1335" t="str">
        <f>MID(SUVAHAVUJ!AF38,3,1)</f>
        <v xml:space="preserve"> </v>
      </c>
      <c r="DX21" s="1335"/>
      <c r="DY21" s="1335"/>
      <c r="DZ21" s="1335"/>
      <c r="EA21" s="1335"/>
      <c r="EB21" s="1335"/>
      <c r="EC21" s="1335" t="str">
        <f>MID(SUVAHAVUJ!AF38,4,1)</f>
        <v xml:space="preserve"> </v>
      </c>
      <c r="ED21" s="1335"/>
      <c r="EE21" s="1335"/>
      <c r="EF21" s="1335"/>
      <c r="EG21" s="1335"/>
      <c r="EH21" s="1335" t="str">
        <f>MID(SUVAHAVUJ!AF38,5,1)</f>
        <v xml:space="preserve"> </v>
      </c>
      <c r="EI21" s="1335"/>
      <c r="EJ21" s="1335"/>
      <c r="EK21" s="1335"/>
      <c r="EL21" s="1335"/>
      <c r="EM21" s="1335"/>
      <c r="EN21" s="1335" t="str">
        <f>MID(SUVAHAVUJ!AF38,6,1)</f>
        <v xml:space="preserve"> </v>
      </c>
      <c r="EO21" s="1335"/>
      <c r="EP21" s="1335"/>
      <c r="EQ21" s="1335"/>
      <c r="ER21" s="1335"/>
      <c r="ES21" s="1335" t="str">
        <f>MID(SUVAHAVUJ!AF38,7,1)</f>
        <v xml:space="preserve"> </v>
      </c>
      <c r="ET21" s="1335"/>
      <c r="EU21" s="1335"/>
      <c r="EV21" s="1335"/>
      <c r="EW21" s="1335"/>
      <c r="EX21" s="1335"/>
      <c r="EY21" s="1335" t="str">
        <f>MID(SUVAHAVUJ!AF38,8,1)</f>
        <v xml:space="preserve"> </v>
      </c>
      <c r="EZ21" s="1335"/>
      <c r="FA21" s="1335"/>
      <c r="FB21" s="1335"/>
      <c r="FC21" s="1335"/>
      <c r="FD21" s="1335" t="str">
        <f>MID(SUVAHAVUJ!AF38,9,1)</f>
        <v xml:space="preserve"> </v>
      </c>
      <c r="FE21" s="1335"/>
      <c r="FF21" s="1335"/>
      <c r="FG21" s="1335"/>
      <c r="FH21" s="1335"/>
      <c r="FI21" s="1335"/>
      <c r="FJ21" s="1335" t="str">
        <f>MID(SUVAHAVUJ!AF38,10,1)</f>
        <v xml:space="preserve"> </v>
      </c>
      <c r="FK21" s="1335"/>
      <c r="FL21" s="1335"/>
      <c r="FM21" s="1335"/>
      <c r="FN21" s="1335"/>
      <c r="FO21" s="1293" t="str">
        <f>MID(SUVAHAVUJ!AF38,11,1)</f>
        <v>0</v>
      </c>
      <c r="FP21" s="1293"/>
      <c r="FQ21" s="1293"/>
      <c r="FR21" s="1293"/>
      <c r="FS21" s="1341"/>
      <c r="FT21" s="1342"/>
      <c r="FU21" s="1342"/>
      <c r="FV21" s="1342"/>
      <c r="FW21" s="1342"/>
      <c r="FX21" s="1342"/>
      <c r="FY21" s="1342"/>
      <c r="FZ21" s="1342"/>
      <c r="GA21" s="1342"/>
      <c r="GB21" s="1342"/>
      <c r="GC21" s="1342"/>
      <c r="GD21" s="1342"/>
      <c r="GE21" s="1342"/>
      <c r="GF21" s="1342"/>
      <c r="GG21" s="1342"/>
      <c r="GH21" s="1342"/>
      <c r="GI21" s="1342"/>
      <c r="GJ21" s="1342"/>
      <c r="GK21" s="1342"/>
      <c r="GL21" s="1342"/>
      <c r="GM21" s="1342"/>
      <c r="GN21" s="1342"/>
      <c r="GO21" s="1342"/>
      <c r="GP21" s="1342"/>
      <c r="GQ21" s="1342"/>
      <c r="GR21" s="1342"/>
      <c r="GS21" s="1342"/>
      <c r="GT21" s="1342"/>
      <c r="GU21" s="1342"/>
      <c r="GV21" s="1342"/>
      <c r="GW21" s="1342"/>
    </row>
    <row r="22" spans="2:205" ht="23.25" customHeight="1" x14ac:dyDescent="0.3">
      <c r="B22" s="1347"/>
      <c r="C22" s="1347"/>
      <c r="D22" s="1347"/>
      <c r="E22" s="1347"/>
      <c r="F22" s="1347"/>
      <c r="G22" s="1347"/>
      <c r="H22" s="1347"/>
      <c r="I22" s="1347"/>
      <c r="J22" s="1347"/>
      <c r="K22" s="1347"/>
      <c r="L22" s="1351"/>
      <c r="M22" s="1351"/>
      <c r="N22" s="1351"/>
      <c r="O22" s="1351"/>
      <c r="P22" s="1351"/>
      <c r="Q22" s="1351"/>
      <c r="R22" s="1351"/>
      <c r="S22" s="1351"/>
      <c r="T22" s="1351"/>
      <c r="U22" s="1351"/>
      <c r="V22" s="1351"/>
      <c r="W22" s="1351"/>
      <c r="X22" s="1351"/>
      <c r="Y22" s="1351"/>
      <c r="Z22" s="1351"/>
      <c r="AA22" s="1351"/>
      <c r="AB22" s="1351"/>
      <c r="AC22" s="1351"/>
      <c r="AD22" s="1351"/>
      <c r="AE22" s="1351"/>
      <c r="AF22" s="1351"/>
      <c r="AG22" s="1351"/>
      <c r="AH22" s="1351"/>
      <c r="AI22" s="1351"/>
      <c r="AJ22" s="1351"/>
      <c r="AK22" s="1351"/>
      <c r="AL22" s="1351"/>
      <c r="AM22" s="1351"/>
      <c r="AN22" s="1351"/>
      <c r="AO22" s="1351"/>
      <c r="AP22" s="1351"/>
      <c r="AQ22" s="1340"/>
      <c r="AR22" s="1340"/>
      <c r="AS22" s="1340"/>
      <c r="AT22" s="1340"/>
      <c r="AU22" s="1340"/>
      <c r="AV22" s="1340"/>
      <c r="AW22" s="1340"/>
      <c r="AX22" s="1340"/>
      <c r="AY22" s="396"/>
      <c r="AZ22" s="397"/>
      <c r="BA22" s="1335" t="str">
        <f>MID(SUVAHAVUJ!AE38,1,1)</f>
        <v xml:space="preserve"> </v>
      </c>
      <c r="BB22" s="1335"/>
      <c r="BC22" s="1335"/>
      <c r="BD22" s="1335"/>
      <c r="BE22" s="1335"/>
      <c r="BF22" s="1335"/>
      <c r="BG22" s="1335" t="str">
        <f>MID(SUVAHAVUJ!AE38,2,1)</f>
        <v xml:space="preserve"> </v>
      </c>
      <c r="BH22" s="1335"/>
      <c r="BI22" s="1335"/>
      <c r="BJ22" s="1335"/>
      <c r="BK22" s="1335"/>
      <c r="BL22" s="1335" t="str">
        <f>MID(SUVAHAVUJ!AE38,3,1)</f>
        <v xml:space="preserve"> </v>
      </c>
      <c r="BM22" s="1335"/>
      <c r="BN22" s="1335"/>
      <c r="BO22" s="1335"/>
      <c r="BP22" s="1335"/>
      <c r="BQ22" s="1335"/>
      <c r="BR22" s="1335" t="str">
        <f>MID(SUVAHAVUJ!AE38,4,1)</f>
        <v xml:space="preserve"> </v>
      </c>
      <c r="BS22" s="1335"/>
      <c r="BT22" s="1335"/>
      <c r="BU22" s="1335"/>
      <c r="BV22" s="1335"/>
      <c r="BW22" s="1335" t="str">
        <f>MID(SUVAHAVUJ!AE38,5,1)</f>
        <v xml:space="preserve"> </v>
      </c>
      <c r="BX22" s="1335"/>
      <c r="BY22" s="1335"/>
      <c r="BZ22" s="1335"/>
      <c r="CA22" s="1335"/>
      <c r="CB22" s="1335"/>
      <c r="CC22" s="1335" t="str">
        <f>MID(SUVAHAVUJ!AE38,6,1)</f>
        <v xml:space="preserve"> </v>
      </c>
      <c r="CD22" s="1335"/>
      <c r="CE22" s="1335"/>
      <c r="CF22" s="1335"/>
      <c r="CG22" s="1335"/>
      <c r="CH22" s="1335" t="str">
        <f>MID(SUVAHAVUJ!AE38,7,1)</f>
        <v xml:space="preserve"> </v>
      </c>
      <c r="CI22" s="1335"/>
      <c r="CJ22" s="1335"/>
      <c r="CK22" s="1335"/>
      <c r="CL22" s="1335"/>
      <c r="CM22" s="1335"/>
      <c r="CN22" s="1335" t="str">
        <f>MID(SUVAHAVUJ!AE38,8,1)</f>
        <v xml:space="preserve"> </v>
      </c>
      <c r="CO22" s="1335"/>
      <c r="CP22" s="1335"/>
      <c r="CQ22" s="1335"/>
      <c r="CR22" s="1335"/>
      <c r="CS22" s="1335" t="str">
        <f>MID(SUVAHAVUJ!AE38,9,1)</f>
        <v xml:space="preserve"> </v>
      </c>
      <c r="CT22" s="1335"/>
      <c r="CU22" s="1335"/>
      <c r="CV22" s="1335"/>
      <c r="CW22" s="1335"/>
      <c r="CX22" s="1335"/>
      <c r="CY22" s="1335" t="str">
        <f>MID(SUVAHAVUJ!AE38,10,1)</f>
        <v xml:space="preserve"> </v>
      </c>
      <c r="CZ22" s="1335"/>
      <c r="DA22" s="1335"/>
      <c r="DB22" s="1335"/>
      <c r="DC22" s="1335"/>
      <c r="DD22" s="1335" t="str">
        <f>MID(SUVAHAVUJ!AE38,11,1)</f>
        <v>0</v>
      </c>
      <c r="DE22" s="1335"/>
      <c r="DF22" s="1335"/>
      <c r="DG22" s="1335"/>
      <c r="DH22" s="1335"/>
      <c r="DI22" s="1343"/>
      <c r="DJ22" s="1345"/>
      <c r="DK22" s="1345"/>
      <c r="DL22" s="1345"/>
      <c r="DM22" s="1345"/>
      <c r="DN22" s="1345"/>
      <c r="DO22" s="1345"/>
      <c r="DP22" s="1345"/>
      <c r="DQ22" s="1345"/>
      <c r="DR22" s="1345"/>
      <c r="DS22" s="1345"/>
      <c r="DT22" s="1345"/>
      <c r="DU22" s="1345"/>
      <c r="DV22" s="1345"/>
      <c r="DW22" s="1345"/>
      <c r="DX22" s="1345"/>
      <c r="DY22" s="1345"/>
      <c r="DZ22" s="1345"/>
      <c r="EA22" s="1345"/>
      <c r="EB22" s="1345"/>
      <c r="EC22" s="1345"/>
      <c r="ED22" s="1345"/>
      <c r="EE22" s="1345"/>
      <c r="EF22" s="1345"/>
      <c r="EG22" s="1345"/>
      <c r="EH22" s="1345"/>
      <c r="EI22" s="1345"/>
      <c r="EJ22" s="1345"/>
      <c r="EK22" s="1345"/>
      <c r="EL22" s="1345"/>
      <c r="EM22" s="1345"/>
      <c r="EN22" s="396"/>
      <c r="EO22" s="397"/>
      <c r="EP22" s="1335" t="str">
        <f>MID(SUVAHAVUJ!AG38,1,1)</f>
        <v xml:space="preserve"> </v>
      </c>
      <c r="EQ22" s="1335"/>
      <c r="ER22" s="1335"/>
      <c r="ES22" s="1335"/>
      <c r="ET22" s="1335"/>
      <c r="EU22" s="1335"/>
      <c r="EV22" s="1335" t="str">
        <f>MID(SUVAHAVUJ!AG38,2,1)</f>
        <v xml:space="preserve"> </v>
      </c>
      <c r="EW22" s="1335"/>
      <c r="EX22" s="1335"/>
      <c r="EY22" s="1335"/>
      <c r="EZ22" s="1335"/>
      <c r="FA22" s="1335" t="str">
        <f>MID(SUVAHAVUJ!AG38,3,1)</f>
        <v xml:space="preserve"> </v>
      </c>
      <c r="FB22" s="1335"/>
      <c r="FC22" s="1335"/>
      <c r="FD22" s="1335"/>
      <c r="FE22" s="1335"/>
      <c r="FF22" s="1335"/>
      <c r="FG22" s="1335" t="str">
        <f>MID(SUVAHAVUJ!AG38,4,1)</f>
        <v xml:space="preserve"> </v>
      </c>
      <c r="FH22" s="1335"/>
      <c r="FI22" s="1335"/>
      <c r="FJ22" s="1335"/>
      <c r="FK22" s="1335"/>
      <c r="FL22" s="1335" t="str">
        <f>MID(SUVAHAVUJ!AG38,5,1)</f>
        <v xml:space="preserve"> </v>
      </c>
      <c r="FM22" s="1335"/>
      <c r="FN22" s="1335"/>
      <c r="FO22" s="1335"/>
      <c r="FP22" s="1335"/>
      <c r="FQ22" s="1335"/>
      <c r="FR22" s="1335" t="str">
        <f>MID(SUVAHAVUJ!AG38,6,1)</f>
        <v xml:space="preserve"> </v>
      </c>
      <c r="FS22" s="1335"/>
      <c r="FT22" s="1335"/>
      <c r="FU22" s="1335"/>
      <c r="FV22" s="1335"/>
      <c r="FW22" s="1335" t="str">
        <f>MID(SUVAHAVUJ!AG38,7,1)</f>
        <v xml:space="preserve"> </v>
      </c>
      <c r="FX22" s="1335"/>
      <c r="FY22" s="1335"/>
      <c r="FZ22" s="1335"/>
      <c r="GA22" s="1335"/>
      <c r="GB22" s="1335"/>
      <c r="GC22" s="1335" t="str">
        <f>MID(SUVAHAVUJ!AG38,8,1)</f>
        <v xml:space="preserve"> </v>
      </c>
      <c r="GD22" s="1335"/>
      <c r="GE22" s="1335"/>
      <c r="GF22" s="1335"/>
      <c r="GG22" s="1335"/>
      <c r="GH22" s="1335" t="str">
        <f>MID(SUVAHAVUJ!AG38,9,1)</f>
        <v xml:space="preserve"> </v>
      </c>
      <c r="GI22" s="1335"/>
      <c r="GJ22" s="1335"/>
      <c r="GK22" s="1335"/>
      <c r="GL22" s="1335"/>
      <c r="GM22" s="1335"/>
      <c r="GN22" s="1335" t="str">
        <f>MID(SUVAHAVUJ!AG38,10,1)</f>
        <v xml:space="preserve"> </v>
      </c>
      <c r="GO22" s="1335"/>
      <c r="GP22" s="1335"/>
      <c r="GQ22" s="1335"/>
      <c r="GR22" s="1335"/>
      <c r="GS22" s="1293" t="str">
        <f>MID(SUVAHAVUJ!AG38,11,1)</f>
        <v>0</v>
      </c>
      <c r="GT22" s="1293"/>
      <c r="GU22" s="1293"/>
      <c r="GV22" s="1293"/>
      <c r="GW22" s="1341"/>
    </row>
    <row r="23" spans="2:205" ht="23.25" customHeight="1" x14ac:dyDescent="0.3">
      <c r="B23" s="1347" t="s">
        <v>2048</v>
      </c>
      <c r="C23" s="1347"/>
      <c r="D23" s="1347"/>
      <c r="E23" s="1347"/>
      <c r="F23" s="1347"/>
      <c r="G23" s="1347"/>
      <c r="H23" s="1347"/>
      <c r="I23" s="1347"/>
      <c r="J23" s="1347"/>
      <c r="K23" s="1347"/>
      <c r="L23" s="1351" t="str">
        <f>SUVAHAVUJ!$D$39</f>
        <v>Výrobky (123) - /194/</v>
      </c>
      <c r="M23" s="1351"/>
      <c r="N23" s="1351"/>
      <c r="O23" s="1351"/>
      <c r="P23" s="1351"/>
      <c r="Q23" s="1351"/>
      <c r="R23" s="1351"/>
      <c r="S23" s="1351"/>
      <c r="T23" s="1351"/>
      <c r="U23" s="1351"/>
      <c r="V23" s="1351"/>
      <c r="W23" s="1351"/>
      <c r="X23" s="1351"/>
      <c r="Y23" s="1351"/>
      <c r="Z23" s="1351"/>
      <c r="AA23" s="1351"/>
      <c r="AB23" s="1351"/>
      <c r="AC23" s="1351"/>
      <c r="AD23" s="1351"/>
      <c r="AE23" s="1351"/>
      <c r="AF23" s="1351"/>
      <c r="AG23" s="1351"/>
      <c r="AH23" s="1351"/>
      <c r="AI23" s="1351"/>
      <c r="AJ23" s="1351"/>
      <c r="AK23" s="1351"/>
      <c r="AL23" s="1351"/>
      <c r="AM23" s="1351"/>
      <c r="AN23" s="1351"/>
      <c r="AO23" s="1351"/>
      <c r="AP23" s="1351"/>
      <c r="AQ23" s="1340" t="s">
        <v>2073</v>
      </c>
      <c r="AR23" s="1340"/>
      <c r="AS23" s="1340"/>
      <c r="AT23" s="1340"/>
      <c r="AU23" s="1340"/>
      <c r="AV23" s="1340"/>
      <c r="AW23" s="1340"/>
      <c r="AX23" s="1340"/>
      <c r="AY23" s="396"/>
      <c r="AZ23" s="397"/>
      <c r="BA23" s="1335" t="str">
        <f>MID(SUVAHAVUJ!AD39,1,1)</f>
        <v xml:space="preserve"> </v>
      </c>
      <c r="BB23" s="1335"/>
      <c r="BC23" s="1335"/>
      <c r="BD23" s="1335"/>
      <c r="BE23" s="1335"/>
      <c r="BF23" s="1335"/>
      <c r="BG23" s="1335" t="str">
        <f>MID(SUVAHAVUJ!AD39,2,1)</f>
        <v xml:space="preserve"> </v>
      </c>
      <c r="BH23" s="1335"/>
      <c r="BI23" s="1335"/>
      <c r="BJ23" s="1335"/>
      <c r="BK23" s="1335"/>
      <c r="BL23" s="1335" t="str">
        <f>MID(SUVAHAVUJ!AD39,3,1)</f>
        <v xml:space="preserve"> </v>
      </c>
      <c r="BM23" s="1335"/>
      <c r="BN23" s="1335"/>
      <c r="BO23" s="1335"/>
      <c r="BP23" s="1335"/>
      <c r="BQ23" s="1335"/>
      <c r="BR23" s="1335" t="str">
        <f>MID(SUVAHAVUJ!AD39,4,1)</f>
        <v xml:space="preserve"> </v>
      </c>
      <c r="BS23" s="1335"/>
      <c r="BT23" s="1335"/>
      <c r="BU23" s="1335"/>
      <c r="BV23" s="1335"/>
      <c r="BW23" s="1335" t="str">
        <f>MID(SUVAHAVUJ!AD39,5,1)</f>
        <v xml:space="preserve"> </v>
      </c>
      <c r="BX23" s="1335"/>
      <c r="BY23" s="1335"/>
      <c r="BZ23" s="1335"/>
      <c r="CA23" s="1335"/>
      <c r="CB23" s="1335"/>
      <c r="CC23" s="1335" t="str">
        <f>MID(SUVAHAVUJ!AD39,6,1)</f>
        <v xml:space="preserve"> </v>
      </c>
      <c r="CD23" s="1335"/>
      <c r="CE23" s="1335"/>
      <c r="CF23" s="1335"/>
      <c r="CG23" s="1335"/>
      <c r="CH23" s="1335" t="str">
        <f>MID(SUVAHAVUJ!AD39,7,1)</f>
        <v xml:space="preserve"> </v>
      </c>
      <c r="CI23" s="1335"/>
      <c r="CJ23" s="1335"/>
      <c r="CK23" s="1335"/>
      <c r="CL23" s="1335"/>
      <c r="CM23" s="1335"/>
      <c r="CN23" s="1335" t="str">
        <f>MID(SUVAHAVUJ!AD39,8,1)</f>
        <v xml:space="preserve"> </v>
      </c>
      <c r="CO23" s="1335"/>
      <c r="CP23" s="1335"/>
      <c r="CQ23" s="1335"/>
      <c r="CR23" s="1335"/>
      <c r="CS23" s="1335" t="str">
        <f>MID(SUVAHAVUJ!AD39,9,1)</f>
        <v xml:space="preserve"> </v>
      </c>
      <c r="CT23" s="1335"/>
      <c r="CU23" s="1335"/>
      <c r="CV23" s="1335"/>
      <c r="CW23" s="1335"/>
      <c r="CX23" s="1335"/>
      <c r="CY23" s="1335" t="str">
        <f>MID(SUVAHAVUJ!AD39,10,1)</f>
        <v xml:space="preserve"> </v>
      </c>
      <c r="CZ23" s="1335"/>
      <c r="DA23" s="1335"/>
      <c r="DB23" s="1335"/>
      <c r="DC23" s="1335"/>
      <c r="DD23" s="1335" t="str">
        <f>MID(SUVAHAVUJ!AD39,11,1)</f>
        <v>0</v>
      </c>
      <c r="DE23" s="1335"/>
      <c r="DF23" s="1335"/>
      <c r="DG23" s="1335"/>
      <c r="DH23" s="1335"/>
      <c r="DI23" s="1343"/>
      <c r="DJ23" s="396"/>
      <c r="DK23" s="397"/>
      <c r="DL23" s="1335" t="str">
        <f>MID(SUVAHAVUJ!AF39,1,1)</f>
        <v xml:space="preserve"> </v>
      </c>
      <c r="DM23" s="1335"/>
      <c r="DN23" s="1335"/>
      <c r="DO23" s="1335"/>
      <c r="DP23" s="1335"/>
      <c r="DQ23" s="1335"/>
      <c r="DR23" s="1335" t="str">
        <f>MID(SUVAHAVUJ!AF39,2,1)</f>
        <v xml:space="preserve"> </v>
      </c>
      <c r="DS23" s="1335"/>
      <c r="DT23" s="1335"/>
      <c r="DU23" s="1335"/>
      <c r="DV23" s="1335"/>
      <c r="DW23" s="1335" t="str">
        <f>MID(SUVAHAVUJ!AF39,3,1)</f>
        <v xml:space="preserve"> </v>
      </c>
      <c r="DX23" s="1335"/>
      <c r="DY23" s="1335"/>
      <c r="DZ23" s="1335"/>
      <c r="EA23" s="1335"/>
      <c r="EB23" s="1335"/>
      <c r="EC23" s="1335" t="str">
        <f>MID(SUVAHAVUJ!AF39,4,1)</f>
        <v xml:space="preserve"> </v>
      </c>
      <c r="ED23" s="1335"/>
      <c r="EE23" s="1335"/>
      <c r="EF23" s="1335"/>
      <c r="EG23" s="1335"/>
      <c r="EH23" s="1335" t="str">
        <f>MID(SUVAHAVUJ!AF39,5,1)</f>
        <v xml:space="preserve"> </v>
      </c>
      <c r="EI23" s="1335"/>
      <c r="EJ23" s="1335"/>
      <c r="EK23" s="1335"/>
      <c r="EL23" s="1335"/>
      <c r="EM23" s="1335"/>
      <c r="EN23" s="1335" t="str">
        <f>MID(SUVAHAVUJ!AF39,6,1)</f>
        <v xml:space="preserve"> </v>
      </c>
      <c r="EO23" s="1335"/>
      <c r="EP23" s="1335"/>
      <c r="EQ23" s="1335"/>
      <c r="ER23" s="1335"/>
      <c r="ES23" s="1335" t="str">
        <f>MID(SUVAHAVUJ!AF39,7,1)</f>
        <v xml:space="preserve"> </v>
      </c>
      <c r="ET23" s="1335"/>
      <c r="EU23" s="1335"/>
      <c r="EV23" s="1335"/>
      <c r="EW23" s="1335"/>
      <c r="EX23" s="1335"/>
      <c r="EY23" s="1335" t="str">
        <f>MID(SUVAHAVUJ!AF39,8,1)</f>
        <v xml:space="preserve"> </v>
      </c>
      <c r="EZ23" s="1335"/>
      <c r="FA23" s="1335"/>
      <c r="FB23" s="1335"/>
      <c r="FC23" s="1335"/>
      <c r="FD23" s="1335" t="str">
        <f>MID(SUVAHAVUJ!AF39,9,1)</f>
        <v xml:space="preserve"> </v>
      </c>
      <c r="FE23" s="1335"/>
      <c r="FF23" s="1335"/>
      <c r="FG23" s="1335"/>
      <c r="FH23" s="1335"/>
      <c r="FI23" s="1335"/>
      <c r="FJ23" s="1335" t="str">
        <f>MID(SUVAHAVUJ!AF39,10,1)</f>
        <v xml:space="preserve"> </v>
      </c>
      <c r="FK23" s="1335"/>
      <c r="FL23" s="1335"/>
      <c r="FM23" s="1335"/>
      <c r="FN23" s="1335"/>
      <c r="FO23" s="1293" t="str">
        <f>MID(SUVAHAVUJ!AF39,11,1)</f>
        <v>0</v>
      </c>
      <c r="FP23" s="1293"/>
      <c r="FQ23" s="1293"/>
      <c r="FR23" s="1293"/>
      <c r="FS23" s="1341"/>
      <c r="FT23" s="1342"/>
      <c r="FU23" s="1342"/>
      <c r="FV23" s="1342"/>
      <c r="FW23" s="1342"/>
      <c r="FX23" s="1342"/>
      <c r="FY23" s="1342"/>
      <c r="FZ23" s="1342"/>
      <c r="GA23" s="1342"/>
      <c r="GB23" s="1342"/>
      <c r="GC23" s="1342"/>
      <c r="GD23" s="1342"/>
      <c r="GE23" s="1342"/>
      <c r="GF23" s="1342"/>
      <c r="GG23" s="1342"/>
      <c r="GH23" s="1342"/>
      <c r="GI23" s="1342"/>
      <c r="GJ23" s="1342"/>
      <c r="GK23" s="1342"/>
      <c r="GL23" s="1342"/>
      <c r="GM23" s="1342"/>
      <c r="GN23" s="1342"/>
      <c r="GO23" s="1342"/>
      <c r="GP23" s="1342"/>
      <c r="GQ23" s="1342"/>
      <c r="GR23" s="1342"/>
      <c r="GS23" s="1342"/>
      <c r="GT23" s="1342"/>
      <c r="GU23" s="1342"/>
      <c r="GV23" s="1342"/>
      <c r="GW23" s="1342"/>
    </row>
    <row r="24" spans="2:205" ht="23.25" customHeight="1" x14ac:dyDescent="0.3">
      <c r="B24" s="1347"/>
      <c r="C24" s="1347"/>
      <c r="D24" s="1347"/>
      <c r="E24" s="1347"/>
      <c r="F24" s="1347"/>
      <c r="G24" s="1347"/>
      <c r="H24" s="1347"/>
      <c r="I24" s="1347"/>
      <c r="J24" s="1347"/>
      <c r="K24" s="1347"/>
      <c r="L24" s="1351"/>
      <c r="M24" s="1351"/>
      <c r="N24" s="1351"/>
      <c r="O24" s="1351"/>
      <c r="P24" s="1351"/>
      <c r="Q24" s="1351"/>
      <c r="R24" s="1351"/>
      <c r="S24" s="1351"/>
      <c r="T24" s="1351"/>
      <c r="U24" s="1351"/>
      <c r="V24" s="1351"/>
      <c r="W24" s="1351"/>
      <c r="X24" s="1351"/>
      <c r="Y24" s="1351"/>
      <c r="Z24" s="1351"/>
      <c r="AA24" s="1351"/>
      <c r="AB24" s="1351"/>
      <c r="AC24" s="1351"/>
      <c r="AD24" s="1351"/>
      <c r="AE24" s="1351"/>
      <c r="AF24" s="1351"/>
      <c r="AG24" s="1351"/>
      <c r="AH24" s="1351"/>
      <c r="AI24" s="1351"/>
      <c r="AJ24" s="1351"/>
      <c r="AK24" s="1351"/>
      <c r="AL24" s="1351"/>
      <c r="AM24" s="1351"/>
      <c r="AN24" s="1351"/>
      <c r="AO24" s="1351"/>
      <c r="AP24" s="1351"/>
      <c r="AQ24" s="1340"/>
      <c r="AR24" s="1340"/>
      <c r="AS24" s="1340"/>
      <c r="AT24" s="1340"/>
      <c r="AU24" s="1340"/>
      <c r="AV24" s="1340"/>
      <c r="AW24" s="1340"/>
      <c r="AX24" s="1340"/>
      <c r="AY24" s="396"/>
      <c r="AZ24" s="397"/>
      <c r="BA24" s="1335" t="str">
        <f>MID(SUVAHAVUJ!AE39,1,1)</f>
        <v xml:space="preserve"> </v>
      </c>
      <c r="BB24" s="1335"/>
      <c r="BC24" s="1335"/>
      <c r="BD24" s="1335"/>
      <c r="BE24" s="1335"/>
      <c r="BF24" s="1335"/>
      <c r="BG24" s="1335" t="str">
        <f>MID(SUVAHAVUJ!AE39,2,1)</f>
        <v xml:space="preserve"> </v>
      </c>
      <c r="BH24" s="1335"/>
      <c r="BI24" s="1335"/>
      <c r="BJ24" s="1335"/>
      <c r="BK24" s="1335"/>
      <c r="BL24" s="1335" t="str">
        <f>MID(SUVAHAVUJ!AE39,3,1)</f>
        <v xml:space="preserve"> </v>
      </c>
      <c r="BM24" s="1335"/>
      <c r="BN24" s="1335"/>
      <c r="BO24" s="1335"/>
      <c r="BP24" s="1335"/>
      <c r="BQ24" s="1335"/>
      <c r="BR24" s="1335" t="str">
        <f>MID(SUVAHAVUJ!AE39,4,1)</f>
        <v xml:space="preserve"> </v>
      </c>
      <c r="BS24" s="1335"/>
      <c r="BT24" s="1335"/>
      <c r="BU24" s="1335"/>
      <c r="BV24" s="1335"/>
      <c r="BW24" s="1335" t="str">
        <f>MID(SUVAHAVUJ!AE39,5,1)</f>
        <v xml:space="preserve"> </v>
      </c>
      <c r="BX24" s="1335"/>
      <c r="BY24" s="1335"/>
      <c r="BZ24" s="1335"/>
      <c r="CA24" s="1335"/>
      <c r="CB24" s="1335"/>
      <c r="CC24" s="1335" t="str">
        <f>MID(SUVAHAVUJ!AE39,6,1)</f>
        <v xml:space="preserve"> </v>
      </c>
      <c r="CD24" s="1335"/>
      <c r="CE24" s="1335"/>
      <c r="CF24" s="1335"/>
      <c r="CG24" s="1335"/>
      <c r="CH24" s="1335" t="str">
        <f>MID(SUVAHAVUJ!AE39,7,1)</f>
        <v xml:space="preserve"> </v>
      </c>
      <c r="CI24" s="1335"/>
      <c r="CJ24" s="1335"/>
      <c r="CK24" s="1335"/>
      <c r="CL24" s="1335"/>
      <c r="CM24" s="1335"/>
      <c r="CN24" s="1335" t="str">
        <f>MID(SUVAHAVUJ!AE39,8,1)</f>
        <v xml:space="preserve"> </v>
      </c>
      <c r="CO24" s="1335"/>
      <c r="CP24" s="1335"/>
      <c r="CQ24" s="1335"/>
      <c r="CR24" s="1335"/>
      <c r="CS24" s="1335" t="str">
        <f>MID(SUVAHAVUJ!AE39,9,1)</f>
        <v xml:space="preserve"> </v>
      </c>
      <c r="CT24" s="1335"/>
      <c r="CU24" s="1335"/>
      <c r="CV24" s="1335"/>
      <c r="CW24" s="1335"/>
      <c r="CX24" s="1335"/>
      <c r="CY24" s="1335" t="str">
        <f>MID(SUVAHAVUJ!AE39,10,1)</f>
        <v xml:space="preserve"> </v>
      </c>
      <c r="CZ24" s="1335"/>
      <c r="DA24" s="1335"/>
      <c r="DB24" s="1335"/>
      <c r="DC24" s="1335"/>
      <c r="DD24" s="1335" t="str">
        <f>MID(SUVAHAVUJ!AE39,11,1)</f>
        <v>0</v>
      </c>
      <c r="DE24" s="1335"/>
      <c r="DF24" s="1335"/>
      <c r="DG24" s="1335"/>
      <c r="DH24" s="1335"/>
      <c r="DI24" s="1343"/>
      <c r="DJ24" s="1345"/>
      <c r="DK24" s="1345"/>
      <c r="DL24" s="1345"/>
      <c r="DM24" s="1345"/>
      <c r="DN24" s="1345"/>
      <c r="DO24" s="1345"/>
      <c r="DP24" s="1345"/>
      <c r="DQ24" s="1345"/>
      <c r="DR24" s="1345"/>
      <c r="DS24" s="1345"/>
      <c r="DT24" s="1345"/>
      <c r="DU24" s="1345"/>
      <c r="DV24" s="1345"/>
      <c r="DW24" s="1345"/>
      <c r="DX24" s="1345"/>
      <c r="DY24" s="1345"/>
      <c r="DZ24" s="1345"/>
      <c r="EA24" s="1345"/>
      <c r="EB24" s="1345"/>
      <c r="EC24" s="1345"/>
      <c r="ED24" s="1345"/>
      <c r="EE24" s="1345"/>
      <c r="EF24" s="1345"/>
      <c r="EG24" s="1345"/>
      <c r="EH24" s="1345"/>
      <c r="EI24" s="1345"/>
      <c r="EJ24" s="1345"/>
      <c r="EK24" s="1345"/>
      <c r="EL24" s="1345"/>
      <c r="EM24" s="1345"/>
      <c r="EN24" s="396"/>
      <c r="EO24" s="397"/>
      <c r="EP24" s="1335" t="str">
        <f>MID(SUVAHAVUJ!AG39,1,1)</f>
        <v xml:space="preserve"> </v>
      </c>
      <c r="EQ24" s="1335"/>
      <c r="ER24" s="1335"/>
      <c r="ES24" s="1335"/>
      <c r="ET24" s="1335"/>
      <c r="EU24" s="1335"/>
      <c r="EV24" s="1335" t="str">
        <f>MID(SUVAHAVUJ!AG39,2,1)</f>
        <v xml:space="preserve"> </v>
      </c>
      <c r="EW24" s="1335"/>
      <c r="EX24" s="1335"/>
      <c r="EY24" s="1335"/>
      <c r="EZ24" s="1335"/>
      <c r="FA24" s="1335" t="str">
        <f>MID(SUVAHAVUJ!AG39,3,1)</f>
        <v xml:space="preserve"> </v>
      </c>
      <c r="FB24" s="1335"/>
      <c r="FC24" s="1335"/>
      <c r="FD24" s="1335"/>
      <c r="FE24" s="1335"/>
      <c r="FF24" s="1335"/>
      <c r="FG24" s="1335" t="str">
        <f>MID(SUVAHAVUJ!AG39,4,1)</f>
        <v xml:space="preserve"> </v>
      </c>
      <c r="FH24" s="1335"/>
      <c r="FI24" s="1335"/>
      <c r="FJ24" s="1335"/>
      <c r="FK24" s="1335"/>
      <c r="FL24" s="1335" t="str">
        <f>MID(SUVAHAVUJ!AG39,5,1)</f>
        <v xml:space="preserve"> </v>
      </c>
      <c r="FM24" s="1335"/>
      <c r="FN24" s="1335"/>
      <c r="FO24" s="1335"/>
      <c r="FP24" s="1335"/>
      <c r="FQ24" s="1335"/>
      <c r="FR24" s="1335" t="str">
        <f>MID(SUVAHAVUJ!AG39,6,1)</f>
        <v xml:space="preserve"> </v>
      </c>
      <c r="FS24" s="1335"/>
      <c r="FT24" s="1335"/>
      <c r="FU24" s="1335"/>
      <c r="FV24" s="1335"/>
      <c r="FW24" s="1335" t="str">
        <f>MID(SUVAHAVUJ!AG39,7,1)</f>
        <v xml:space="preserve"> </v>
      </c>
      <c r="FX24" s="1335"/>
      <c r="FY24" s="1335"/>
      <c r="FZ24" s="1335"/>
      <c r="GA24" s="1335"/>
      <c r="GB24" s="1335"/>
      <c r="GC24" s="1335" t="str">
        <f>MID(SUVAHAVUJ!AG39,8,1)</f>
        <v xml:space="preserve"> </v>
      </c>
      <c r="GD24" s="1335"/>
      <c r="GE24" s="1335"/>
      <c r="GF24" s="1335"/>
      <c r="GG24" s="1335"/>
      <c r="GH24" s="1335" t="str">
        <f>MID(SUVAHAVUJ!AG39,9,1)</f>
        <v xml:space="preserve"> </v>
      </c>
      <c r="GI24" s="1335"/>
      <c r="GJ24" s="1335"/>
      <c r="GK24" s="1335"/>
      <c r="GL24" s="1335"/>
      <c r="GM24" s="1335"/>
      <c r="GN24" s="1335" t="str">
        <f>MID(SUVAHAVUJ!AG39,10,1)</f>
        <v xml:space="preserve"> </v>
      </c>
      <c r="GO24" s="1335"/>
      <c r="GP24" s="1335"/>
      <c r="GQ24" s="1335"/>
      <c r="GR24" s="1335"/>
      <c r="GS24" s="1293" t="str">
        <f>MID(SUVAHAVUJ!AG39,11,1)</f>
        <v>0</v>
      </c>
      <c r="GT24" s="1293"/>
      <c r="GU24" s="1293"/>
      <c r="GV24" s="1293"/>
      <c r="GW24" s="1341"/>
    </row>
    <row r="25" spans="2:205" ht="23.25" customHeight="1" x14ac:dyDescent="0.3">
      <c r="B25" s="1347" t="s">
        <v>2049</v>
      </c>
      <c r="C25" s="1347"/>
      <c r="D25" s="1347"/>
      <c r="E25" s="1347"/>
      <c r="F25" s="1347"/>
      <c r="G25" s="1347"/>
      <c r="H25" s="1347"/>
      <c r="I25" s="1347"/>
      <c r="J25" s="1347"/>
      <c r="K25" s="1347"/>
      <c r="L25" s="1351" t="str">
        <f>SUVAHAVUJ!$D$40</f>
        <v>Zvieratá (124) - /195/</v>
      </c>
      <c r="M25" s="1351"/>
      <c r="N25" s="1351"/>
      <c r="O25" s="1351"/>
      <c r="P25" s="1351"/>
      <c r="Q25" s="1351"/>
      <c r="R25" s="1351"/>
      <c r="S25" s="1351"/>
      <c r="T25" s="1351"/>
      <c r="U25" s="1351"/>
      <c r="V25" s="1351"/>
      <c r="W25" s="1351"/>
      <c r="X25" s="1351"/>
      <c r="Y25" s="1351"/>
      <c r="Z25" s="1351"/>
      <c r="AA25" s="1351"/>
      <c r="AB25" s="1351"/>
      <c r="AC25" s="1351"/>
      <c r="AD25" s="1351"/>
      <c r="AE25" s="1351"/>
      <c r="AF25" s="1351"/>
      <c r="AG25" s="1351"/>
      <c r="AH25" s="1351"/>
      <c r="AI25" s="1351"/>
      <c r="AJ25" s="1351"/>
      <c r="AK25" s="1351"/>
      <c r="AL25" s="1351"/>
      <c r="AM25" s="1351"/>
      <c r="AN25" s="1351"/>
      <c r="AO25" s="1351"/>
      <c r="AP25" s="1351"/>
      <c r="AQ25" s="1340" t="s">
        <v>2074</v>
      </c>
      <c r="AR25" s="1340"/>
      <c r="AS25" s="1340"/>
      <c r="AT25" s="1340"/>
      <c r="AU25" s="1340"/>
      <c r="AV25" s="1340"/>
      <c r="AW25" s="1340"/>
      <c r="AX25" s="1340"/>
      <c r="AY25" s="396"/>
      <c r="AZ25" s="397"/>
      <c r="BA25" s="1335" t="str">
        <f>MID(SUVAHAVUJ!AD40,1,1)</f>
        <v xml:space="preserve"> </v>
      </c>
      <c r="BB25" s="1335"/>
      <c r="BC25" s="1335"/>
      <c r="BD25" s="1335"/>
      <c r="BE25" s="1335"/>
      <c r="BF25" s="1335"/>
      <c r="BG25" s="1335" t="str">
        <f>MID(SUVAHAVUJ!AD40,2,1)</f>
        <v xml:space="preserve"> </v>
      </c>
      <c r="BH25" s="1335"/>
      <c r="BI25" s="1335"/>
      <c r="BJ25" s="1335"/>
      <c r="BK25" s="1335"/>
      <c r="BL25" s="1335" t="str">
        <f>MID(SUVAHAVUJ!AD40,3,1)</f>
        <v xml:space="preserve"> </v>
      </c>
      <c r="BM25" s="1335"/>
      <c r="BN25" s="1335"/>
      <c r="BO25" s="1335"/>
      <c r="BP25" s="1335"/>
      <c r="BQ25" s="1335"/>
      <c r="BR25" s="1335" t="str">
        <f>MID(SUVAHAVUJ!AD40,4,1)</f>
        <v xml:space="preserve"> </v>
      </c>
      <c r="BS25" s="1335"/>
      <c r="BT25" s="1335"/>
      <c r="BU25" s="1335"/>
      <c r="BV25" s="1335"/>
      <c r="BW25" s="1335" t="str">
        <f>MID(SUVAHAVUJ!AD40,5,1)</f>
        <v xml:space="preserve"> </v>
      </c>
      <c r="BX25" s="1335"/>
      <c r="BY25" s="1335"/>
      <c r="BZ25" s="1335"/>
      <c r="CA25" s="1335"/>
      <c r="CB25" s="1335"/>
      <c r="CC25" s="1335" t="str">
        <f>MID(SUVAHAVUJ!AD40,6,1)</f>
        <v xml:space="preserve"> </v>
      </c>
      <c r="CD25" s="1335"/>
      <c r="CE25" s="1335"/>
      <c r="CF25" s="1335"/>
      <c r="CG25" s="1335"/>
      <c r="CH25" s="1335" t="str">
        <f>MID(SUVAHAVUJ!AD40,7,1)</f>
        <v xml:space="preserve"> </v>
      </c>
      <c r="CI25" s="1335"/>
      <c r="CJ25" s="1335"/>
      <c r="CK25" s="1335"/>
      <c r="CL25" s="1335"/>
      <c r="CM25" s="1335"/>
      <c r="CN25" s="1335" t="str">
        <f>MID(SUVAHAVUJ!AD40,8,1)</f>
        <v xml:space="preserve"> </v>
      </c>
      <c r="CO25" s="1335"/>
      <c r="CP25" s="1335"/>
      <c r="CQ25" s="1335"/>
      <c r="CR25" s="1335"/>
      <c r="CS25" s="1335" t="str">
        <f>MID(SUVAHAVUJ!AD40,9,1)</f>
        <v xml:space="preserve"> </v>
      </c>
      <c r="CT25" s="1335"/>
      <c r="CU25" s="1335"/>
      <c r="CV25" s="1335"/>
      <c r="CW25" s="1335"/>
      <c r="CX25" s="1335"/>
      <c r="CY25" s="1335" t="str">
        <f>MID(SUVAHAVUJ!AD40,10,1)</f>
        <v xml:space="preserve"> </v>
      </c>
      <c r="CZ25" s="1335"/>
      <c r="DA25" s="1335"/>
      <c r="DB25" s="1335"/>
      <c r="DC25" s="1335"/>
      <c r="DD25" s="1335" t="str">
        <f>MID(SUVAHAVUJ!AD40,11,1)</f>
        <v>0</v>
      </c>
      <c r="DE25" s="1335"/>
      <c r="DF25" s="1335"/>
      <c r="DG25" s="1335"/>
      <c r="DH25" s="1335"/>
      <c r="DI25" s="1343"/>
      <c r="DJ25" s="396"/>
      <c r="DK25" s="397"/>
      <c r="DL25" s="1335" t="str">
        <f>MID(SUVAHAVUJ!AF40,1,1)</f>
        <v xml:space="preserve"> </v>
      </c>
      <c r="DM25" s="1335"/>
      <c r="DN25" s="1335"/>
      <c r="DO25" s="1335"/>
      <c r="DP25" s="1335"/>
      <c r="DQ25" s="1335"/>
      <c r="DR25" s="1335" t="str">
        <f>MID(SUVAHAVUJ!AF40,2,1)</f>
        <v xml:space="preserve"> </v>
      </c>
      <c r="DS25" s="1335"/>
      <c r="DT25" s="1335"/>
      <c r="DU25" s="1335"/>
      <c r="DV25" s="1335"/>
      <c r="DW25" s="1335" t="str">
        <f>MID(SUVAHAVUJ!AF40,3,1)</f>
        <v xml:space="preserve"> </v>
      </c>
      <c r="DX25" s="1335"/>
      <c r="DY25" s="1335"/>
      <c r="DZ25" s="1335"/>
      <c r="EA25" s="1335"/>
      <c r="EB25" s="1335"/>
      <c r="EC25" s="1335" t="str">
        <f>MID(SUVAHAVUJ!AF40,4,1)</f>
        <v xml:space="preserve"> </v>
      </c>
      <c r="ED25" s="1335"/>
      <c r="EE25" s="1335"/>
      <c r="EF25" s="1335"/>
      <c r="EG25" s="1335"/>
      <c r="EH25" s="1335" t="str">
        <f>MID(SUVAHAVUJ!AF40,5,1)</f>
        <v xml:space="preserve"> </v>
      </c>
      <c r="EI25" s="1335"/>
      <c r="EJ25" s="1335"/>
      <c r="EK25" s="1335"/>
      <c r="EL25" s="1335"/>
      <c r="EM25" s="1335"/>
      <c r="EN25" s="1335" t="str">
        <f>MID(SUVAHAVUJ!AF40,6,1)</f>
        <v xml:space="preserve"> </v>
      </c>
      <c r="EO25" s="1335"/>
      <c r="EP25" s="1335"/>
      <c r="EQ25" s="1335"/>
      <c r="ER25" s="1335"/>
      <c r="ES25" s="1335" t="str">
        <f>MID(SUVAHAVUJ!AF40,7,1)</f>
        <v xml:space="preserve"> </v>
      </c>
      <c r="ET25" s="1335"/>
      <c r="EU25" s="1335"/>
      <c r="EV25" s="1335"/>
      <c r="EW25" s="1335"/>
      <c r="EX25" s="1335"/>
      <c r="EY25" s="1335" t="str">
        <f>MID(SUVAHAVUJ!AF40,8,1)</f>
        <v xml:space="preserve"> </v>
      </c>
      <c r="EZ25" s="1335"/>
      <c r="FA25" s="1335"/>
      <c r="FB25" s="1335"/>
      <c r="FC25" s="1335"/>
      <c r="FD25" s="1335" t="str">
        <f>MID(SUVAHAVUJ!AF40,9,1)</f>
        <v xml:space="preserve"> </v>
      </c>
      <c r="FE25" s="1335"/>
      <c r="FF25" s="1335"/>
      <c r="FG25" s="1335"/>
      <c r="FH25" s="1335"/>
      <c r="FI25" s="1335"/>
      <c r="FJ25" s="1335" t="str">
        <f>MID(SUVAHAVUJ!AF40,10,1)</f>
        <v xml:space="preserve"> </v>
      </c>
      <c r="FK25" s="1335"/>
      <c r="FL25" s="1335"/>
      <c r="FM25" s="1335"/>
      <c r="FN25" s="1335"/>
      <c r="FO25" s="1293" t="str">
        <f>MID(SUVAHAVUJ!AF40,11,1)</f>
        <v>0</v>
      </c>
      <c r="FP25" s="1293"/>
      <c r="FQ25" s="1293"/>
      <c r="FR25" s="1293"/>
      <c r="FS25" s="1341"/>
      <c r="FT25" s="1342"/>
      <c r="FU25" s="1342"/>
      <c r="FV25" s="1342"/>
      <c r="FW25" s="1342"/>
      <c r="FX25" s="1342"/>
      <c r="FY25" s="1342"/>
      <c r="FZ25" s="1342"/>
      <c r="GA25" s="1342"/>
      <c r="GB25" s="1342"/>
      <c r="GC25" s="1342"/>
      <c r="GD25" s="1342"/>
      <c r="GE25" s="1342"/>
      <c r="GF25" s="1342"/>
      <c r="GG25" s="1342"/>
      <c r="GH25" s="1342"/>
      <c r="GI25" s="1342"/>
      <c r="GJ25" s="1342"/>
      <c r="GK25" s="1342"/>
      <c r="GL25" s="1342"/>
      <c r="GM25" s="1342"/>
      <c r="GN25" s="1342"/>
      <c r="GO25" s="1342"/>
      <c r="GP25" s="1342"/>
      <c r="GQ25" s="1342"/>
      <c r="GR25" s="1342"/>
      <c r="GS25" s="1342"/>
      <c r="GT25" s="1342"/>
      <c r="GU25" s="1342"/>
      <c r="GV25" s="1342"/>
      <c r="GW25" s="1342"/>
    </row>
    <row r="26" spans="2:205" ht="25.5" customHeight="1" x14ac:dyDescent="0.3">
      <c r="B26" s="1347"/>
      <c r="C26" s="1347"/>
      <c r="D26" s="1347"/>
      <c r="E26" s="1347"/>
      <c r="F26" s="1347"/>
      <c r="G26" s="1347"/>
      <c r="H26" s="1347"/>
      <c r="I26" s="1347"/>
      <c r="J26" s="1347"/>
      <c r="K26" s="1347"/>
      <c r="L26" s="1351"/>
      <c r="M26" s="1351"/>
      <c r="N26" s="1351"/>
      <c r="O26" s="1351"/>
      <c r="P26" s="1351"/>
      <c r="Q26" s="1351"/>
      <c r="R26" s="1351"/>
      <c r="S26" s="1351"/>
      <c r="T26" s="1351"/>
      <c r="U26" s="1351"/>
      <c r="V26" s="1351"/>
      <c r="W26" s="1351"/>
      <c r="X26" s="1351"/>
      <c r="Y26" s="1351"/>
      <c r="Z26" s="1351"/>
      <c r="AA26" s="1351"/>
      <c r="AB26" s="1351"/>
      <c r="AC26" s="1351"/>
      <c r="AD26" s="1351"/>
      <c r="AE26" s="1351"/>
      <c r="AF26" s="1351"/>
      <c r="AG26" s="1351"/>
      <c r="AH26" s="1351"/>
      <c r="AI26" s="1351"/>
      <c r="AJ26" s="1351"/>
      <c r="AK26" s="1351"/>
      <c r="AL26" s="1351"/>
      <c r="AM26" s="1351"/>
      <c r="AN26" s="1351"/>
      <c r="AO26" s="1351"/>
      <c r="AP26" s="1351"/>
      <c r="AQ26" s="1340"/>
      <c r="AR26" s="1340"/>
      <c r="AS26" s="1340"/>
      <c r="AT26" s="1340"/>
      <c r="AU26" s="1340"/>
      <c r="AV26" s="1340"/>
      <c r="AW26" s="1340"/>
      <c r="AX26" s="1340"/>
      <c r="AY26" s="396"/>
      <c r="AZ26" s="397"/>
      <c r="BA26" s="1335" t="str">
        <f>MID(SUVAHAVUJ!AE40,1,1)</f>
        <v xml:space="preserve"> </v>
      </c>
      <c r="BB26" s="1335"/>
      <c r="BC26" s="1335"/>
      <c r="BD26" s="1335"/>
      <c r="BE26" s="1335"/>
      <c r="BF26" s="1335"/>
      <c r="BG26" s="1335" t="str">
        <f>MID(SUVAHAVUJ!AE40,2,1)</f>
        <v xml:space="preserve"> </v>
      </c>
      <c r="BH26" s="1335"/>
      <c r="BI26" s="1335"/>
      <c r="BJ26" s="1335"/>
      <c r="BK26" s="1335"/>
      <c r="BL26" s="1335" t="str">
        <f>MID(SUVAHAVUJ!AE40,3,1)</f>
        <v xml:space="preserve"> </v>
      </c>
      <c r="BM26" s="1335"/>
      <c r="BN26" s="1335"/>
      <c r="BO26" s="1335"/>
      <c r="BP26" s="1335"/>
      <c r="BQ26" s="1335"/>
      <c r="BR26" s="1335" t="str">
        <f>MID(SUVAHAVUJ!AE40,4,1)</f>
        <v xml:space="preserve"> </v>
      </c>
      <c r="BS26" s="1335"/>
      <c r="BT26" s="1335"/>
      <c r="BU26" s="1335"/>
      <c r="BV26" s="1335"/>
      <c r="BW26" s="1335" t="str">
        <f>MID(SUVAHAVUJ!AE40,5,1)</f>
        <v xml:space="preserve"> </v>
      </c>
      <c r="BX26" s="1335"/>
      <c r="BY26" s="1335"/>
      <c r="BZ26" s="1335"/>
      <c r="CA26" s="1335"/>
      <c r="CB26" s="1335"/>
      <c r="CC26" s="1335" t="str">
        <f>MID(SUVAHAVUJ!AE40,6,1)</f>
        <v xml:space="preserve"> </v>
      </c>
      <c r="CD26" s="1335"/>
      <c r="CE26" s="1335"/>
      <c r="CF26" s="1335"/>
      <c r="CG26" s="1335"/>
      <c r="CH26" s="1335" t="str">
        <f>MID(SUVAHAVUJ!AE40,7,1)</f>
        <v xml:space="preserve"> </v>
      </c>
      <c r="CI26" s="1335"/>
      <c r="CJ26" s="1335"/>
      <c r="CK26" s="1335"/>
      <c r="CL26" s="1335"/>
      <c r="CM26" s="1335"/>
      <c r="CN26" s="1335" t="str">
        <f>MID(SUVAHAVUJ!AE40,8,1)</f>
        <v xml:space="preserve"> </v>
      </c>
      <c r="CO26" s="1335"/>
      <c r="CP26" s="1335"/>
      <c r="CQ26" s="1335"/>
      <c r="CR26" s="1335"/>
      <c r="CS26" s="1335" t="str">
        <f>MID(SUVAHAVUJ!AE40,9,1)</f>
        <v xml:space="preserve"> </v>
      </c>
      <c r="CT26" s="1335"/>
      <c r="CU26" s="1335"/>
      <c r="CV26" s="1335"/>
      <c r="CW26" s="1335"/>
      <c r="CX26" s="1335"/>
      <c r="CY26" s="1335" t="str">
        <f>MID(SUVAHAVUJ!AE40,10,1)</f>
        <v xml:space="preserve"> </v>
      </c>
      <c r="CZ26" s="1335"/>
      <c r="DA26" s="1335"/>
      <c r="DB26" s="1335"/>
      <c r="DC26" s="1335"/>
      <c r="DD26" s="1335" t="str">
        <f>MID(SUVAHAVUJ!AE40,11,1)</f>
        <v>0</v>
      </c>
      <c r="DE26" s="1335"/>
      <c r="DF26" s="1335"/>
      <c r="DG26" s="1335"/>
      <c r="DH26" s="1335"/>
      <c r="DI26" s="1343"/>
      <c r="DJ26" s="1345"/>
      <c r="DK26" s="1345"/>
      <c r="DL26" s="1345"/>
      <c r="DM26" s="1345"/>
      <c r="DN26" s="1345"/>
      <c r="DO26" s="1345"/>
      <c r="DP26" s="1345"/>
      <c r="DQ26" s="1345"/>
      <c r="DR26" s="1345"/>
      <c r="DS26" s="1345"/>
      <c r="DT26" s="1345"/>
      <c r="DU26" s="1345"/>
      <c r="DV26" s="1345"/>
      <c r="DW26" s="1345"/>
      <c r="DX26" s="1345"/>
      <c r="DY26" s="1345"/>
      <c r="DZ26" s="1345"/>
      <c r="EA26" s="1345"/>
      <c r="EB26" s="1345"/>
      <c r="EC26" s="1345"/>
      <c r="ED26" s="1345"/>
      <c r="EE26" s="1345"/>
      <c r="EF26" s="1345"/>
      <c r="EG26" s="1345"/>
      <c r="EH26" s="1345"/>
      <c r="EI26" s="1345"/>
      <c r="EJ26" s="1345"/>
      <c r="EK26" s="1345"/>
      <c r="EL26" s="1345"/>
      <c r="EM26" s="1345"/>
      <c r="EN26" s="396"/>
      <c r="EO26" s="397"/>
      <c r="EP26" s="1335" t="str">
        <f>MID(SUVAHAVUJ!AG40,1,1)</f>
        <v xml:space="preserve"> </v>
      </c>
      <c r="EQ26" s="1335"/>
      <c r="ER26" s="1335"/>
      <c r="ES26" s="1335"/>
      <c r="ET26" s="1335"/>
      <c r="EU26" s="1335"/>
      <c r="EV26" s="1335" t="str">
        <f>MID(SUVAHAVUJ!AG40,2,1)</f>
        <v xml:space="preserve"> </v>
      </c>
      <c r="EW26" s="1335"/>
      <c r="EX26" s="1335"/>
      <c r="EY26" s="1335"/>
      <c r="EZ26" s="1335"/>
      <c r="FA26" s="1335" t="str">
        <f>MID(SUVAHAVUJ!AG40,3,1)</f>
        <v xml:space="preserve"> </v>
      </c>
      <c r="FB26" s="1335"/>
      <c r="FC26" s="1335"/>
      <c r="FD26" s="1335"/>
      <c r="FE26" s="1335"/>
      <c r="FF26" s="1335"/>
      <c r="FG26" s="1335" t="str">
        <f>MID(SUVAHAVUJ!AG40,4,1)</f>
        <v xml:space="preserve"> </v>
      </c>
      <c r="FH26" s="1335"/>
      <c r="FI26" s="1335"/>
      <c r="FJ26" s="1335"/>
      <c r="FK26" s="1335"/>
      <c r="FL26" s="1335" t="str">
        <f>MID(SUVAHAVUJ!AG40,5,1)</f>
        <v xml:space="preserve"> </v>
      </c>
      <c r="FM26" s="1335"/>
      <c r="FN26" s="1335"/>
      <c r="FO26" s="1335"/>
      <c r="FP26" s="1335"/>
      <c r="FQ26" s="1335"/>
      <c r="FR26" s="1335" t="str">
        <f>MID(SUVAHAVUJ!AG40,6,1)</f>
        <v xml:space="preserve"> </v>
      </c>
      <c r="FS26" s="1335"/>
      <c r="FT26" s="1335"/>
      <c r="FU26" s="1335"/>
      <c r="FV26" s="1335"/>
      <c r="FW26" s="1335" t="str">
        <f>MID(SUVAHAVUJ!AG40,7,1)</f>
        <v xml:space="preserve"> </v>
      </c>
      <c r="FX26" s="1335"/>
      <c r="FY26" s="1335"/>
      <c r="FZ26" s="1335"/>
      <c r="GA26" s="1335"/>
      <c r="GB26" s="1335"/>
      <c r="GC26" s="1335" t="str">
        <f>MID(SUVAHAVUJ!AG40,8,1)</f>
        <v xml:space="preserve"> </v>
      </c>
      <c r="GD26" s="1335"/>
      <c r="GE26" s="1335"/>
      <c r="GF26" s="1335"/>
      <c r="GG26" s="1335"/>
      <c r="GH26" s="1335" t="str">
        <f>MID(SUVAHAVUJ!AG40,9,1)</f>
        <v xml:space="preserve"> </v>
      </c>
      <c r="GI26" s="1335"/>
      <c r="GJ26" s="1335"/>
      <c r="GK26" s="1335"/>
      <c r="GL26" s="1335"/>
      <c r="GM26" s="1335"/>
      <c r="GN26" s="1335" t="str">
        <f>MID(SUVAHAVUJ!AG40,10,1)</f>
        <v xml:space="preserve"> </v>
      </c>
      <c r="GO26" s="1335"/>
      <c r="GP26" s="1335"/>
      <c r="GQ26" s="1335"/>
      <c r="GR26" s="1335"/>
      <c r="GS26" s="1293" t="str">
        <f>MID(SUVAHAVUJ!AG40,11,1)</f>
        <v>0</v>
      </c>
      <c r="GT26" s="1293"/>
      <c r="GU26" s="1293"/>
      <c r="GV26" s="1293"/>
      <c r="GW26" s="1341"/>
    </row>
    <row r="27" spans="2:205" ht="23.25" customHeight="1" x14ac:dyDescent="0.3">
      <c r="B27" s="1347" t="s">
        <v>2050</v>
      </c>
      <c r="C27" s="1347"/>
      <c r="D27" s="1347"/>
      <c r="E27" s="1347"/>
      <c r="F27" s="1347"/>
      <c r="G27" s="1347"/>
      <c r="H27" s="1347"/>
      <c r="I27" s="1347"/>
      <c r="J27" s="1347"/>
      <c r="K27" s="1347"/>
      <c r="L27" s="1351" t="str">
        <f>SUVAHAVUJ!$D$41</f>
        <v>Tovar (132, 133, 13X, 139) - /196, 19X/</v>
      </c>
      <c r="M27" s="1351"/>
      <c r="N27" s="1351"/>
      <c r="O27" s="1351"/>
      <c r="P27" s="1351"/>
      <c r="Q27" s="1351"/>
      <c r="R27" s="1351"/>
      <c r="S27" s="1351"/>
      <c r="T27" s="1351"/>
      <c r="U27" s="1351"/>
      <c r="V27" s="1351"/>
      <c r="W27" s="1351"/>
      <c r="X27" s="1351"/>
      <c r="Y27" s="1351"/>
      <c r="Z27" s="1351"/>
      <c r="AA27" s="1351"/>
      <c r="AB27" s="1351"/>
      <c r="AC27" s="1351"/>
      <c r="AD27" s="1351"/>
      <c r="AE27" s="1351"/>
      <c r="AF27" s="1351"/>
      <c r="AG27" s="1351"/>
      <c r="AH27" s="1351"/>
      <c r="AI27" s="1351"/>
      <c r="AJ27" s="1351"/>
      <c r="AK27" s="1351"/>
      <c r="AL27" s="1351"/>
      <c r="AM27" s="1351"/>
      <c r="AN27" s="1351"/>
      <c r="AO27" s="1351"/>
      <c r="AP27" s="1351"/>
      <c r="AQ27" s="1340" t="s">
        <v>2075</v>
      </c>
      <c r="AR27" s="1340"/>
      <c r="AS27" s="1340"/>
      <c r="AT27" s="1340"/>
      <c r="AU27" s="1340"/>
      <c r="AV27" s="1340"/>
      <c r="AW27" s="1340"/>
      <c r="AX27" s="1340"/>
      <c r="AY27" s="396"/>
      <c r="AZ27" s="397"/>
      <c r="BA27" s="1335" t="str">
        <f>MID(SUVAHAVUJ!AD41,1,1)</f>
        <v xml:space="preserve"> </v>
      </c>
      <c r="BB27" s="1335"/>
      <c r="BC27" s="1335"/>
      <c r="BD27" s="1335"/>
      <c r="BE27" s="1335"/>
      <c r="BF27" s="1335"/>
      <c r="BG27" s="1335" t="str">
        <f>MID(SUVAHAVUJ!AD41,2,1)</f>
        <v xml:space="preserve"> </v>
      </c>
      <c r="BH27" s="1335"/>
      <c r="BI27" s="1335"/>
      <c r="BJ27" s="1335"/>
      <c r="BK27" s="1335"/>
      <c r="BL27" s="1335" t="str">
        <f>MID(SUVAHAVUJ!AD41,3,1)</f>
        <v xml:space="preserve"> </v>
      </c>
      <c r="BM27" s="1335"/>
      <c r="BN27" s="1335"/>
      <c r="BO27" s="1335"/>
      <c r="BP27" s="1335"/>
      <c r="BQ27" s="1335"/>
      <c r="BR27" s="1335" t="str">
        <f>MID(SUVAHAVUJ!AD41,4,1)</f>
        <v xml:space="preserve"> </v>
      </c>
      <c r="BS27" s="1335"/>
      <c r="BT27" s="1335"/>
      <c r="BU27" s="1335"/>
      <c r="BV27" s="1335"/>
      <c r="BW27" s="1335" t="str">
        <f>MID(SUVAHAVUJ!AD41,5,1)</f>
        <v xml:space="preserve"> </v>
      </c>
      <c r="BX27" s="1335"/>
      <c r="BY27" s="1335"/>
      <c r="BZ27" s="1335"/>
      <c r="CA27" s="1335"/>
      <c r="CB27" s="1335"/>
      <c r="CC27" s="1335" t="str">
        <f>MID(SUVAHAVUJ!AD41,6,1)</f>
        <v xml:space="preserve"> </v>
      </c>
      <c r="CD27" s="1335"/>
      <c r="CE27" s="1335"/>
      <c r="CF27" s="1335"/>
      <c r="CG27" s="1335"/>
      <c r="CH27" s="1335" t="str">
        <f>MID(SUVAHAVUJ!AD41,7,1)</f>
        <v xml:space="preserve"> </v>
      </c>
      <c r="CI27" s="1335"/>
      <c r="CJ27" s="1335"/>
      <c r="CK27" s="1335"/>
      <c r="CL27" s="1335"/>
      <c r="CM27" s="1335"/>
      <c r="CN27" s="1335" t="str">
        <f>MID(SUVAHAVUJ!AD41,8,1)</f>
        <v xml:space="preserve"> </v>
      </c>
      <c r="CO27" s="1335"/>
      <c r="CP27" s="1335"/>
      <c r="CQ27" s="1335"/>
      <c r="CR27" s="1335"/>
      <c r="CS27" s="1335" t="str">
        <f>MID(SUVAHAVUJ!AD41,9,1)</f>
        <v xml:space="preserve"> </v>
      </c>
      <c r="CT27" s="1335"/>
      <c r="CU27" s="1335"/>
      <c r="CV27" s="1335"/>
      <c r="CW27" s="1335"/>
      <c r="CX27" s="1335"/>
      <c r="CY27" s="1335" t="str">
        <f>MID(SUVAHAVUJ!AD41,10,1)</f>
        <v xml:space="preserve"> </v>
      </c>
      <c r="CZ27" s="1335"/>
      <c r="DA27" s="1335"/>
      <c r="DB27" s="1335"/>
      <c r="DC27" s="1335"/>
      <c r="DD27" s="1335" t="str">
        <f>MID(SUVAHAVUJ!AD41,11,1)</f>
        <v>0</v>
      </c>
      <c r="DE27" s="1335"/>
      <c r="DF27" s="1335"/>
      <c r="DG27" s="1335"/>
      <c r="DH27" s="1335"/>
      <c r="DI27" s="1343"/>
      <c r="DJ27" s="396"/>
      <c r="DK27" s="397"/>
      <c r="DL27" s="1335" t="str">
        <f>MID(SUVAHAVUJ!AF41,1,1)</f>
        <v xml:space="preserve"> </v>
      </c>
      <c r="DM27" s="1335"/>
      <c r="DN27" s="1335"/>
      <c r="DO27" s="1335"/>
      <c r="DP27" s="1335"/>
      <c r="DQ27" s="1335"/>
      <c r="DR27" s="1335" t="str">
        <f>MID(SUVAHAVUJ!AF41,2,1)</f>
        <v xml:space="preserve"> </v>
      </c>
      <c r="DS27" s="1335"/>
      <c r="DT27" s="1335"/>
      <c r="DU27" s="1335"/>
      <c r="DV27" s="1335"/>
      <c r="DW27" s="1335" t="str">
        <f>MID(SUVAHAVUJ!AF41,3,1)</f>
        <v xml:space="preserve"> </v>
      </c>
      <c r="DX27" s="1335"/>
      <c r="DY27" s="1335"/>
      <c r="DZ27" s="1335"/>
      <c r="EA27" s="1335"/>
      <c r="EB27" s="1335"/>
      <c r="EC27" s="1335" t="str">
        <f>MID(SUVAHAVUJ!AF41,4,1)</f>
        <v xml:space="preserve"> </v>
      </c>
      <c r="ED27" s="1335"/>
      <c r="EE27" s="1335"/>
      <c r="EF27" s="1335"/>
      <c r="EG27" s="1335"/>
      <c r="EH27" s="1335" t="str">
        <f>MID(SUVAHAVUJ!AF41,5,1)</f>
        <v xml:space="preserve"> </v>
      </c>
      <c r="EI27" s="1335"/>
      <c r="EJ27" s="1335"/>
      <c r="EK27" s="1335"/>
      <c r="EL27" s="1335"/>
      <c r="EM27" s="1335"/>
      <c r="EN27" s="1335" t="str">
        <f>MID(SUVAHAVUJ!AF41,6,1)</f>
        <v xml:space="preserve"> </v>
      </c>
      <c r="EO27" s="1335"/>
      <c r="EP27" s="1335"/>
      <c r="EQ27" s="1335"/>
      <c r="ER27" s="1335"/>
      <c r="ES27" s="1335" t="str">
        <f>MID(SUVAHAVUJ!AF41,7,1)</f>
        <v xml:space="preserve"> </v>
      </c>
      <c r="ET27" s="1335"/>
      <c r="EU27" s="1335"/>
      <c r="EV27" s="1335"/>
      <c r="EW27" s="1335"/>
      <c r="EX27" s="1335"/>
      <c r="EY27" s="1335" t="str">
        <f>MID(SUVAHAVUJ!AF41,8,1)</f>
        <v xml:space="preserve"> </v>
      </c>
      <c r="EZ27" s="1335"/>
      <c r="FA27" s="1335"/>
      <c r="FB27" s="1335"/>
      <c r="FC27" s="1335"/>
      <c r="FD27" s="1335" t="str">
        <f>MID(SUVAHAVUJ!AF41,9,1)</f>
        <v xml:space="preserve"> </v>
      </c>
      <c r="FE27" s="1335"/>
      <c r="FF27" s="1335"/>
      <c r="FG27" s="1335"/>
      <c r="FH27" s="1335"/>
      <c r="FI27" s="1335"/>
      <c r="FJ27" s="1335" t="str">
        <f>MID(SUVAHAVUJ!AF41,10,1)</f>
        <v xml:space="preserve"> </v>
      </c>
      <c r="FK27" s="1335"/>
      <c r="FL27" s="1335"/>
      <c r="FM27" s="1335"/>
      <c r="FN27" s="1335"/>
      <c r="FO27" s="1293" t="str">
        <f>MID(SUVAHAVUJ!AF41,11,1)</f>
        <v>0</v>
      </c>
      <c r="FP27" s="1293"/>
      <c r="FQ27" s="1293"/>
      <c r="FR27" s="1293"/>
      <c r="FS27" s="1341"/>
      <c r="FT27" s="1342"/>
      <c r="FU27" s="1342"/>
      <c r="FV27" s="1342"/>
      <c r="FW27" s="1342"/>
      <c r="FX27" s="1342"/>
      <c r="FY27" s="1342"/>
      <c r="FZ27" s="1342"/>
      <c r="GA27" s="1342"/>
      <c r="GB27" s="1342"/>
      <c r="GC27" s="1342"/>
      <c r="GD27" s="1342"/>
      <c r="GE27" s="1342"/>
      <c r="GF27" s="1342"/>
      <c r="GG27" s="1342"/>
      <c r="GH27" s="1342"/>
      <c r="GI27" s="1342"/>
      <c r="GJ27" s="1342"/>
      <c r="GK27" s="1342"/>
      <c r="GL27" s="1342"/>
      <c r="GM27" s="1342"/>
      <c r="GN27" s="1342"/>
      <c r="GO27" s="1342"/>
      <c r="GP27" s="1342"/>
      <c r="GQ27" s="1342"/>
      <c r="GR27" s="1342"/>
      <c r="GS27" s="1342"/>
      <c r="GT27" s="1342"/>
      <c r="GU27" s="1342"/>
      <c r="GV27" s="1342"/>
      <c r="GW27" s="1342"/>
    </row>
    <row r="28" spans="2:205" ht="23.25" customHeight="1" x14ac:dyDescent="0.3">
      <c r="B28" s="1347"/>
      <c r="C28" s="1347"/>
      <c r="D28" s="1347"/>
      <c r="E28" s="1347"/>
      <c r="F28" s="1347"/>
      <c r="G28" s="1347"/>
      <c r="H28" s="1347"/>
      <c r="I28" s="1347"/>
      <c r="J28" s="1347"/>
      <c r="K28" s="1347"/>
      <c r="L28" s="1351"/>
      <c r="M28" s="1351"/>
      <c r="N28" s="1351"/>
      <c r="O28" s="1351"/>
      <c r="P28" s="1351"/>
      <c r="Q28" s="1351"/>
      <c r="R28" s="1351"/>
      <c r="S28" s="1351"/>
      <c r="T28" s="1351"/>
      <c r="U28" s="1351"/>
      <c r="V28" s="1351"/>
      <c r="W28" s="1351"/>
      <c r="X28" s="1351"/>
      <c r="Y28" s="1351"/>
      <c r="Z28" s="1351"/>
      <c r="AA28" s="1351"/>
      <c r="AB28" s="1351"/>
      <c r="AC28" s="1351"/>
      <c r="AD28" s="1351"/>
      <c r="AE28" s="1351"/>
      <c r="AF28" s="1351"/>
      <c r="AG28" s="1351"/>
      <c r="AH28" s="1351"/>
      <c r="AI28" s="1351"/>
      <c r="AJ28" s="1351"/>
      <c r="AK28" s="1351"/>
      <c r="AL28" s="1351"/>
      <c r="AM28" s="1351"/>
      <c r="AN28" s="1351"/>
      <c r="AO28" s="1351"/>
      <c r="AP28" s="1351"/>
      <c r="AQ28" s="1340"/>
      <c r="AR28" s="1340"/>
      <c r="AS28" s="1340"/>
      <c r="AT28" s="1340"/>
      <c r="AU28" s="1340"/>
      <c r="AV28" s="1340"/>
      <c r="AW28" s="1340"/>
      <c r="AX28" s="1340"/>
      <c r="AY28" s="396"/>
      <c r="AZ28" s="397"/>
      <c r="BA28" s="1335" t="str">
        <f>MID(SUVAHAVUJ!AE41,1,1)</f>
        <v xml:space="preserve"> </v>
      </c>
      <c r="BB28" s="1335"/>
      <c r="BC28" s="1335"/>
      <c r="BD28" s="1335"/>
      <c r="BE28" s="1335"/>
      <c r="BF28" s="1335"/>
      <c r="BG28" s="1335" t="str">
        <f>MID(SUVAHAVUJ!AE41,2,1)</f>
        <v xml:space="preserve"> </v>
      </c>
      <c r="BH28" s="1335"/>
      <c r="BI28" s="1335"/>
      <c r="BJ28" s="1335"/>
      <c r="BK28" s="1335"/>
      <c r="BL28" s="1335" t="str">
        <f>MID(SUVAHAVUJ!AE41,3,1)</f>
        <v xml:space="preserve"> </v>
      </c>
      <c r="BM28" s="1335"/>
      <c r="BN28" s="1335"/>
      <c r="BO28" s="1335"/>
      <c r="BP28" s="1335"/>
      <c r="BQ28" s="1335"/>
      <c r="BR28" s="1335" t="str">
        <f>MID(SUVAHAVUJ!AE41,4,1)</f>
        <v xml:space="preserve"> </v>
      </c>
      <c r="BS28" s="1335"/>
      <c r="BT28" s="1335"/>
      <c r="BU28" s="1335"/>
      <c r="BV28" s="1335"/>
      <c r="BW28" s="1335" t="str">
        <f>MID(SUVAHAVUJ!AE41,5,1)</f>
        <v xml:space="preserve"> </v>
      </c>
      <c r="BX28" s="1335"/>
      <c r="BY28" s="1335"/>
      <c r="BZ28" s="1335"/>
      <c r="CA28" s="1335"/>
      <c r="CB28" s="1335"/>
      <c r="CC28" s="1335" t="str">
        <f>MID(SUVAHAVUJ!AE41,6,1)</f>
        <v xml:space="preserve"> </v>
      </c>
      <c r="CD28" s="1335"/>
      <c r="CE28" s="1335"/>
      <c r="CF28" s="1335"/>
      <c r="CG28" s="1335"/>
      <c r="CH28" s="1335" t="str">
        <f>MID(SUVAHAVUJ!AE41,7,1)</f>
        <v xml:space="preserve"> </v>
      </c>
      <c r="CI28" s="1335"/>
      <c r="CJ28" s="1335"/>
      <c r="CK28" s="1335"/>
      <c r="CL28" s="1335"/>
      <c r="CM28" s="1335"/>
      <c r="CN28" s="1335" t="str">
        <f>MID(SUVAHAVUJ!AE41,8,1)</f>
        <v xml:space="preserve"> </v>
      </c>
      <c r="CO28" s="1335"/>
      <c r="CP28" s="1335"/>
      <c r="CQ28" s="1335"/>
      <c r="CR28" s="1335"/>
      <c r="CS28" s="1335" t="str">
        <f>MID(SUVAHAVUJ!AE41,9,1)</f>
        <v xml:space="preserve"> </v>
      </c>
      <c r="CT28" s="1335"/>
      <c r="CU28" s="1335"/>
      <c r="CV28" s="1335"/>
      <c r="CW28" s="1335"/>
      <c r="CX28" s="1335"/>
      <c r="CY28" s="1335" t="str">
        <f>MID(SUVAHAVUJ!AE41,10,1)</f>
        <v xml:space="preserve"> </v>
      </c>
      <c r="CZ28" s="1335"/>
      <c r="DA28" s="1335"/>
      <c r="DB28" s="1335"/>
      <c r="DC28" s="1335"/>
      <c r="DD28" s="1335" t="str">
        <f>MID(SUVAHAVUJ!AE41,11,1)</f>
        <v>0</v>
      </c>
      <c r="DE28" s="1335"/>
      <c r="DF28" s="1335"/>
      <c r="DG28" s="1335"/>
      <c r="DH28" s="1335"/>
      <c r="DI28" s="1343"/>
      <c r="DJ28" s="1345"/>
      <c r="DK28" s="1345"/>
      <c r="DL28" s="1345"/>
      <c r="DM28" s="1345"/>
      <c r="DN28" s="1345"/>
      <c r="DO28" s="1345"/>
      <c r="DP28" s="1345"/>
      <c r="DQ28" s="1345"/>
      <c r="DR28" s="1345"/>
      <c r="DS28" s="1345"/>
      <c r="DT28" s="1345"/>
      <c r="DU28" s="1345"/>
      <c r="DV28" s="1345"/>
      <c r="DW28" s="1345"/>
      <c r="DX28" s="1345"/>
      <c r="DY28" s="1345"/>
      <c r="DZ28" s="1345"/>
      <c r="EA28" s="1345"/>
      <c r="EB28" s="1345"/>
      <c r="EC28" s="1345"/>
      <c r="ED28" s="1345"/>
      <c r="EE28" s="1345"/>
      <c r="EF28" s="1345"/>
      <c r="EG28" s="1345"/>
      <c r="EH28" s="1345"/>
      <c r="EI28" s="1345"/>
      <c r="EJ28" s="1345"/>
      <c r="EK28" s="1345"/>
      <c r="EL28" s="1345"/>
      <c r="EM28" s="1345"/>
      <c r="EN28" s="396"/>
      <c r="EO28" s="397"/>
      <c r="EP28" s="1335" t="str">
        <f>MID(SUVAHAVUJ!AG41,1,1)</f>
        <v xml:space="preserve"> </v>
      </c>
      <c r="EQ28" s="1335"/>
      <c r="ER28" s="1335"/>
      <c r="ES28" s="1335"/>
      <c r="ET28" s="1335"/>
      <c r="EU28" s="1335"/>
      <c r="EV28" s="1335" t="str">
        <f>MID(SUVAHAVUJ!AG41,2,1)</f>
        <v xml:space="preserve"> </v>
      </c>
      <c r="EW28" s="1335"/>
      <c r="EX28" s="1335"/>
      <c r="EY28" s="1335"/>
      <c r="EZ28" s="1335"/>
      <c r="FA28" s="1335" t="str">
        <f>MID(SUVAHAVUJ!AG41,3,1)</f>
        <v xml:space="preserve"> </v>
      </c>
      <c r="FB28" s="1335"/>
      <c r="FC28" s="1335"/>
      <c r="FD28" s="1335"/>
      <c r="FE28" s="1335"/>
      <c r="FF28" s="1335"/>
      <c r="FG28" s="1335" t="str">
        <f>MID(SUVAHAVUJ!AG41,4,1)</f>
        <v xml:space="preserve"> </v>
      </c>
      <c r="FH28" s="1335"/>
      <c r="FI28" s="1335"/>
      <c r="FJ28" s="1335"/>
      <c r="FK28" s="1335"/>
      <c r="FL28" s="1335" t="str">
        <f>MID(SUVAHAVUJ!AG41,5,1)</f>
        <v xml:space="preserve"> </v>
      </c>
      <c r="FM28" s="1335"/>
      <c r="FN28" s="1335"/>
      <c r="FO28" s="1335"/>
      <c r="FP28" s="1335"/>
      <c r="FQ28" s="1335"/>
      <c r="FR28" s="1335" t="str">
        <f>MID(SUVAHAVUJ!AG41,6,1)</f>
        <v xml:space="preserve"> </v>
      </c>
      <c r="FS28" s="1335"/>
      <c r="FT28" s="1335"/>
      <c r="FU28" s="1335"/>
      <c r="FV28" s="1335"/>
      <c r="FW28" s="1335" t="str">
        <f>MID(SUVAHAVUJ!AG41,7,1)</f>
        <v xml:space="preserve"> </v>
      </c>
      <c r="FX28" s="1335"/>
      <c r="FY28" s="1335"/>
      <c r="FZ28" s="1335"/>
      <c r="GA28" s="1335"/>
      <c r="GB28" s="1335"/>
      <c r="GC28" s="1335" t="str">
        <f>MID(SUVAHAVUJ!AG41,8,1)</f>
        <v xml:space="preserve"> </v>
      </c>
      <c r="GD28" s="1335"/>
      <c r="GE28" s="1335"/>
      <c r="GF28" s="1335"/>
      <c r="GG28" s="1335"/>
      <c r="GH28" s="1335" t="str">
        <f>MID(SUVAHAVUJ!AG41,9,1)</f>
        <v xml:space="preserve"> </v>
      </c>
      <c r="GI28" s="1335"/>
      <c r="GJ28" s="1335"/>
      <c r="GK28" s="1335"/>
      <c r="GL28" s="1335"/>
      <c r="GM28" s="1335"/>
      <c r="GN28" s="1335" t="str">
        <f>MID(SUVAHAVUJ!AG41,10,1)</f>
        <v xml:space="preserve"> </v>
      </c>
      <c r="GO28" s="1335"/>
      <c r="GP28" s="1335"/>
      <c r="GQ28" s="1335"/>
      <c r="GR28" s="1335"/>
      <c r="GS28" s="1293" t="str">
        <f>MID(SUVAHAVUJ!AG41,11,1)</f>
        <v>0</v>
      </c>
      <c r="GT28" s="1293"/>
      <c r="GU28" s="1293"/>
      <c r="GV28" s="1293"/>
      <c r="GW28" s="1341"/>
    </row>
    <row r="29" spans="2:205" ht="24" customHeight="1" x14ac:dyDescent="0.3">
      <c r="B29" s="1347" t="s">
        <v>2052</v>
      </c>
      <c r="C29" s="1347"/>
      <c r="D29" s="1347"/>
      <c r="E29" s="1347"/>
      <c r="F29" s="1347"/>
      <c r="G29" s="1347"/>
      <c r="H29" s="1347"/>
      <c r="I29" s="1347"/>
      <c r="J29" s="1347"/>
      <c r="K29" s="1347"/>
      <c r="L29" s="1351" t="str">
        <f>SUVAHAVUJ!$D$42</f>
        <v>Poskytnuté preddavky na zásoby (314A) - /391A/</v>
      </c>
      <c r="M29" s="1351"/>
      <c r="N29" s="1351"/>
      <c r="O29" s="1351"/>
      <c r="P29" s="1351"/>
      <c r="Q29" s="1351"/>
      <c r="R29" s="1351"/>
      <c r="S29" s="1351"/>
      <c r="T29" s="1351"/>
      <c r="U29" s="1351"/>
      <c r="V29" s="1351"/>
      <c r="W29" s="1351"/>
      <c r="X29" s="1351"/>
      <c r="Y29" s="1351"/>
      <c r="Z29" s="1351"/>
      <c r="AA29" s="1351"/>
      <c r="AB29" s="1351"/>
      <c r="AC29" s="1351"/>
      <c r="AD29" s="1351"/>
      <c r="AE29" s="1351"/>
      <c r="AF29" s="1351"/>
      <c r="AG29" s="1351"/>
      <c r="AH29" s="1351"/>
      <c r="AI29" s="1351"/>
      <c r="AJ29" s="1351"/>
      <c r="AK29" s="1351"/>
      <c r="AL29" s="1351"/>
      <c r="AM29" s="1351"/>
      <c r="AN29" s="1351"/>
      <c r="AO29" s="1351"/>
      <c r="AP29" s="1351"/>
      <c r="AQ29" s="1340" t="s">
        <v>1230</v>
      </c>
      <c r="AR29" s="1340"/>
      <c r="AS29" s="1340"/>
      <c r="AT29" s="1340"/>
      <c r="AU29" s="1340"/>
      <c r="AV29" s="1340"/>
      <c r="AW29" s="1340"/>
      <c r="AX29" s="1340"/>
      <c r="AY29" s="396"/>
      <c r="AZ29" s="397"/>
      <c r="BA29" s="1335" t="str">
        <f>MID(SUVAHAVUJ!AD42,1,1)</f>
        <v xml:space="preserve"> </v>
      </c>
      <c r="BB29" s="1335"/>
      <c r="BC29" s="1335"/>
      <c r="BD29" s="1335"/>
      <c r="BE29" s="1335"/>
      <c r="BF29" s="1335"/>
      <c r="BG29" s="1335" t="str">
        <f>MID(SUVAHAVUJ!AD42,2,1)</f>
        <v xml:space="preserve"> </v>
      </c>
      <c r="BH29" s="1335"/>
      <c r="BI29" s="1335"/>
      <c r="BJ29" s="1335"/>
      <c r="BK29" s="1335"/>
      <c r="BL29" s="1335" t="str">
        <f>MID(SUVAHAVUJ!AD42,3,1)</f>
        <v xml:space="preserve"> </v>
      </c>
      <c r="BM29" s="1335"/>
      <c r="BN29" s="1335"/>
      <c r="BO29" s="1335"/>
      <c r="BP29" s="1335"/>
      <c r="BQ29" s="1335"/>
      <c r="BR29" s="1335" t="str">
        <f>MID(SUVAHAVUJ!AD42,4,1)</f>
        <v xml:space="preserve"> </v>
      </c>
      <c r="BS29" s="1335"/>
      <c r="BT29" s="1335"/>
      <c r="BU29" s="1335"/>
      <c r="BV29" s="1335"/>
      <c r="BW29" s="1335" t="str">
        <f>MID(SUVAHAVUJ!AD42,5,1)</f>
        <v xml:space="preserve"> </v>
      </c>
      <c r="BX29" s="1335"/>
      <c r="BY29" s="1335"/>
      <c r="BZ29" s="1335"/>
      <c r="CA29" s="1335"/>
      <c r="CB29" s="1335"/>
      <c r="CC29" s="1335" t="str">
        <f>MID(SUVAHAVUJ!AD42,6,1)</f>
        <v xml:space="preserve"> </v>
      </c>
      <c r="CD29" s="1335"/>
      <c r="CE29" s="1335"/>
      <c r="CF29" s="1335"/>
      <c r="CG29" s="1335"/>
      <c r="CH29" s="1335" t="str">
        <f>MID(SUVAHAVUJ!AD42,7,1)</f>
        <v xml:space="preserve"> </v>
      </c>
      <c r="CI29" s="1335"/>
      <c r="CJ29" s="1335"/>
      <c r="CK29" s="1335"/>
      <c r="CL29" s="1335"/>
      <c r="CM29" s="1335"/>
      <c r="CN29" s="1335" t="str">
        <f>MID(SUVAHAVUJ!AD42,8,1)</f>
        <v xml:space="preserve"> </v>
      </c>
      <c r="CO29" s="1335"/>
      <c r="CP29" s="1335"/>
      <c r="CQ29" s="1335"/>
      <c r="CR29" s="1335"/>
      <c r="CS29" s="1335" t="str">
        <f>MID(SUVAHAVUJ!AD42,9,1)</f>
        <v xml:space="preserve"> </v>
      </c>
      <c r="CT29" s="1335"/>
      <c r="CU29" s="1335"/>
      <c r="CV29" s="1335"/>
      <c r="CW29" s="1335"/>
      <c r="CX29" s="1335"/>
      <c r="CY29" s="1335" t="str">
        <f>MID(SUVAHAVUJ!AD42,10,1)</f>
        <v xml:space="preserve"> </v>
      </c>
      <c r="CZ29" s="1335"/>
      <c r="DA29" s="1335"/>
      <c r="DB29" s="1335"/>
      <c r="DC29" s="1335"/>
      <c r="DD29" s="1335" t="str">
        <f>MID(SUVAHAVUJ!AD42,11,1)</f>
        <v>0</v>
      </c>
      <c r="DE29" s="1335"/>
      <c r="DF29" s="1335"/>
      <c r="DG29" s="1335"/>
      <c r="DH29" s="1335"/>
      <c r="DI29" s="1343"/>
      <c r="DJ29" s="396"/>
      <c r="DK29" s="397"/>
      <c r="DL29" s="1335" t="str">
        <f>MID(SUVAHAVUJ!AF42,1,1)</f>
        <v xml:space="preserve"> </v>
      </c>
      <c r="DM29" s="1335"/>
      <c r="DN29" s="1335"/>
      <c r="DO29" s="1335"/>
      <c r="DP29" s="1335"/>
      <c r="DQ29" s="1335"/>
      <c r="DR29" s="1335" t="str">
        <f>MID(SUVAHAVUJ!AF42,2,1)</f>
        <v xml:space="preserve"> </v>
      </c>
      <c r="DS29" s="1335"/>
      <c r="DT29" s="1335"/>
      <c r="DU29" s="1335"/>
      <c r="DV29" s="1335"/>
      <c r="DW29" s="1335" t="str">
        <f>MID(SUVAHAVUJ!AF42,3,1)</f>
        <v xml:space="preserve"> </v>
      </c>
      <c r="DX29" s="1335"/>
      <c r="DY29" s="1335"/>
      <c r="DZ29" s="1335"/>
      <c r="EA29" s="1335"/>
      <c r="EB29" s="1335"/>
      <c r="EC29" s="1335" t="str">
        <f>MID(SUVAHAVUJ!AF42,4,1)</f>
        <v xml:space="preserve"> </v>
      </c>
      <c r="ED29" s="1335"/>
      <c r="EE29" s="1335"/>
      <c r="EF29" s="1335"/>
      <c r="EG29" s="1335"/>
      <c r="EH29" s="1335" t="str">
        <f>MID(SUVAHAVUJ!AF42,5,1)</f>
        <v xml:space="preserve"> </v>
      </c>
      <c r="EI29" s="1335"/>
      <c r="EJ29" s="1335"/>
      <c r="EK29" s="1335"/>
      <c r="EL29" s="1335"/>
      <c r="EM29" s="1335"/>
      <c r="EN29" s="1335" t="str">
        <f>MID(SUVAHAVUJ!AF42,6,1)</f>
        <v xml:space="preserve"> </v>
      </c>
      <c r="EO29" s="1335"/>
      <c r="EP29" s="1335"/>
      <c r="EQ29" s="1335"/>
      <c r="ER29" s="1335"/>
      <c r="ES29" s="1335" t="str">
        <f>MID(SUVAHAVUJ!AF42,7,1)</f>
        <v xml:space="preserve"> </v>
      </c>
      <c r="ET29" s="1335"/>
      <c r="EU29" s="1335"/>
      <c r="EV29" s="1335"/>
      <c r="EW29" s="1335"/>
      <c r="EX29" s="1335"/>
      <c r="EY29" s="1335" t="str">
        <f>MID(SUVAHAVUJ!AF42,8,1)</f>
        <v xml:space="preserve"> </v>
      </c>
      <c r="EZ29" s="1335"/>
      <c r="FA29" s="1335"/>
      <c r="FB29" s="1335"/>
      <c r="FC29" s="1335"/>
      <c r="FD29" s="1335" t="str">
        <f>MID(SUVAHAVUJ!AF42,9,1)</f>
        <v xml:space="preserve"> </v>
      </c>
      <c r="FE29" s="1335"/>
      <c r="FF29" s="1335"/>
      <c r="FG29" s="1335"/>
      <c r="FH29" s="1335"/>
      <c r="FI29" s="1335"/>
      <c r="FJ29" s="1335" t="str">
        <f>MID(SUVAHAVUJ!AF42,10,1)</f>
        <v xml:space="preserve"> </v>
      </c>
      <c r="FK29" s="1335"/>
      <c r="FL29" s="1335"/>
      <c r="FM29" s="1335"/>
      <c r="FN29" s="1335"/>
      <c r="FO29" s="1293" t="str">
        <f>MID(SUVAHAVUJ!AF42,11,1)</f>
        <v>0</v>
      </c>
      <c r="FP29" s="1293"/>
      <c r="FQ29" s="1293"/>
      <c r="FR29" s="1293"/>
      <c r="FS29" s="1341"/>
      <c r="FT29" s="1342"/>
      <c r="FU29" s="1342"/>
      <c r="FV29" s="1342"/>
      <c r="FW29" s="1342"/>
      <c r="FX29" s="1342"/>
      <c r="FY29" s="1342"/>
      <c r="FZ29" s="1342"/>
      <c r="GA29" s="1342"/>
      <c r="GB29" s="1342"/>
      <c r="GC29" s="1342"/>
      <c r="GD29" s="1342"/>
      <c r="GE29" s="1342"/>
      <c r="GF29" s="1342"/>
      <c r="GG29" s="1342"/>
      <c r="GH29" s="1342"/>
      <c r="GI29" s="1342"/>
      <c r="GJ29" s="1342"/>
      <c r="GK29" s="1342"/>
      <c r="GL29" s="1342"/>
      <c r="GM29" s="1342"/>
      <c r="GN29" s="1342"/>
      <c r="GO29" s="1342"/>
      <c r="GP29" s="1342"/>
      <c r="GQ29" s="1342"/>
      <c r="GR29" s="1342"/>
      <c r="GS29" s="1342"/>
      <c r="GT29" s="1342"/>
      <c r="GU29" s="1342"/>
      <c r="GV29" s="1342"/>
      <c r="GW29" s="1342"/>
    </row>
    <row r="30" spans="2:205" ht="23.25" customHeight="1" x14ac:dyDescent="0.3">
      <c r="B30" s="1347"/>
      <c r="C30" s="1347"/>
      <c r="D30" s="1347"/>
      <c r="E30" s="1347"/>
      <c r="F30" s="1347"/>
      <c r="G30" s="1347"/>
      <c r="H30" s="1347"/>
      <c r="I30" s="1347"/>
      <c r="J30" s="1347"/>
      <c r="K30" s="1347"/>
      <c r="L30" s="1351"/>
      <c r="M30" s="1351"/>
      <c r="N30" s="1351"/>
      <c r="O30" s="1351"/>
      <c r="P30" s="1351"/>
      <c r="Q30" s="1351"/>
      <c r="R30" s="1351"/>
      <c r="S30" s="1351"/>
      <c r="T30" s="1351"/>
      <c r="U30" s="1351"/>
      <c r="V30" s="1351"/>
      <c r="W30" s="1351"/>
      <c r="X30" s="1351"/>
      <c r="Y30" s="1351"/>
      <c r="Z30" s="1351"/>
      <c r="AA30" s="1351"/>
      <c r="AB30" s="1351"/>
      <c r="AC30" s="1351"/>
      <c r="AD30" s="1351"/>
      <c r="AE30" s="1351"/>
      <c r="AF30" s="1351"/>
      <c r="AG30" s="1351"/>
      <c r="AH30" s="1351"/>
      <c r="AI30" s="1351"/>
      <c r="AJ30" s="1351"/>
      <c r="AK30" s="1351"/>
      <c r="AL30" s="1351"/>
      <c r="AM30" s="1351"/>
      <c r="AN30" s="1351"/>
      <c r="AO30" s="1351"/>
      <c r="AP30" s="1351"/>
      <c r="AQ30" s="1340"/>
      <c r="AR30" s="1340"/>
      <c r="AS30" s="1340"/>
      <c r="AT30" s="1340"/>
      <c r="AU30" s="1340"/>
      <c r="AV30" s="1340"/>
      <c r="AW30" s="1340"/>
      <c r="AX30" s="1340"/>
      <c r="AY30" s="396"/>
      <c r="AZ30" s="397"/>
      <c r="BA30" s="1335" t="str">
        <f>MID(SUVAHAVUJ!AE42,1,1)</f>
        <v xml:space="preserve"> </v>
      </c>
      <c r="BB30" s="1335"/>
      <c r="BC30" s="1335"/>
      <c r="BD30" s="1335"/>
      <c r="BE30" s="1335"/>
      <c r="BF30" s="1335"/>
      <c r="BG30" s="1335" t="str">
        <f>MID(SUVAHAVUJ!AE42,2,1)</f>
        <v xml:space="preserve"> </v>
      </c>
      <c r="BH30" s="1335"/>
      <c r="BI30" s="1335"/>
      <c r="BJ30" s="1335"/>
      <c r="BK30" s="1335"/>
      <c r="BL30" s="1335" t="str">
        <f>MID(SUVAHAVUJ!AE42,3,1)</f>
        <v xml:space="preserve"> </v>
      </c>
      <c r="BM30" s="1335"/>
      <c r="BN30" s="1335"/>
      <c r="BO30" s="1335"/>
      <c r="BP30" s="1335"/>
      <c r="BQ30" s="1335"/>
      <c r="BR30" s="1335" t="str">
        <f>MID(SUVAHAVUJ!AE42,4,1)</f>
        <v xml:space="preserve"> </v>
      </c>
      <c r="BS30" s="1335"/>
      <c r="BT30" s="1335"/>
      <c r="BU30" s="1335"/>
      <c r="BV30" s="1335"/>
      <c r="BW30" s="1335" t="str">
        <f>MID(SUVAHAVUJ!AE42,5,1)</f>
        <v xml:space="preserve"> </v>
      </c>
      <c r="BX30" s="1335"/>
      <c r="BY30" s="1335"/>
      <c r="BZ30" s="1335"/>
      <c r="CA30" s="1335"/>
      <c r="CB30" s="1335"/>
      <c r="CC30" s="1335" t="str">
        <f>MID(SUVAHAVUJ!AE42,6,1)</f>
        <v xml:space="preserve"> </v>
      </c>
      <c r="CD30" s="1335"/>
      <c r="CE30" s="1335"/>
      <c r="CF30" s="1335"/>
      <c r="CG30" s="1335"/>
      <c r="CH30" s="1335" t="str">
        <f>MID(SUVAHAVUJ!AE42,7,1)</f>
        <v xml:space="preserve"> </v>
      </c>
      <c r="CI30" s="1335"/>
      <c r="CJ30" s="1335"/>
      <c r="CK30" s="1335"/>
      <c r="CL30" s="1335"/>
      <c r="CM30" s="1335"/>
      <c r="CN30" s="1335" t="str">
        <f>MID(SUVAHAVUJ!AE42,8,1)</f>
        <v xml:space="preserve"> </v>
      </c>
      <c r="CO30" s="1335"/>
      <c r="CP30" s="1335"/>
      <c r="CQ30" s="1335"/>
      <c r="CR30" s="1335"/>
      <c r="CS30" s="1335" t="str">
        <f>MID(SUVAHAVUJ!AE42,9,1)</f>
        <v xml:space="preserve"> </v>
      </c>
      <c r="CT30" s="1335"/>
      <c r="CU30" s="1335"/>
      <c r="CV30" s="1335"/>
      <c r="CW30" s="1335"/>
      <c r="CX30" s="1335"/>
      <c r="CY30" s="1335" t="str">
        <f>MID(SUVAHAVUJ!AE42,10,1)</f>
        <v xml:space="preserve"> </v>
      </c>
      <c r="CZ30" s="1335"/>
      <c r="DA30" s="1335"/>
      <c r="DB30" s="1335"/>
      <c r="DC30" s="1335"/>
      <c r="DD30" s="1335" t="str">
        <f>MID(SUVAHAVUJ!AE42,11,1)</f>
        <v>0</v>
      </c>
      <c r="DE30" s="1335"/>
      <c r="DF30" s="1335"/>
      <c r="DG30" s="1335"/>
      <c r="DH30" s="1335"/>
      <c r="DI30" s="1343"/>
      <c r="DJ30" s="1345"/>
      <c r="DK30" s="1345"/>
      <c r="DL30" s="1345"/>
      <c r="DM30" s="1345"/>
      <c r="DN30" s="1345"/>
      <c r="DO30" s="1345"/>
      <c r="DP30" s="1345"/>
      <c r="DQ30" s="1345"/>
      <c r="DR30" s="1345"/>
      <c r="DS30" s="1345"/>
      <c r="DT30" s="1345"/>
      <c r="DU30" s="1345"/>
      <c r="DV30" s="1345"/>
      <c r="DW30" s="1345"/>
      <c r="DX30" s="1345"/>
      <c r="DY30" s="1345"/>
      <c r="DZ30" s="1345"/>
      <c r="EA30" s="1345"/>
      <c r="EB30" s="1345"/>
      <c r="EC30" s="1345"/>
      <c r="ED30" s="1345"/>
      <c r="EE30" s="1345"/>
      <c r="EF30" s="1345"/>
      <c r="EG30" s="1345"/>
      <c r="EH30" s="1345"/>
      <c r="EI30" s="1345"/>
      <c r="EJ30" s="1345"/>
      <c r="EK30" s="1345"/>
      <c r="EL30" s="1345"/>
      <c r="EM30" s="1345"/>
      <c r="EN30" s="396"/>
      <c r="EO30" s="397"/>
      <c r="EP30" s="1335" t="str">
        <f>MID(SUVAHAVUJ!AG42,1,1)</f>
        <v xml:space="preserve"> </v>
      </c>
      <c r="EQ30" s="1335"/>
      <c r="ER30" s="1335"/>
      <c r="ES30" s="1335"/>
      <c r="ET30" s="1335"/>
      <c r="EU30" s="1335"/>
      <c r="EV30" s="1335" t="str">
        <f>MID(SUVAHAVUJ!AG42,2,1)</f>
        <v xml:space="preserve"> </v>
      </c>
      <c r="EW30" s="1335"/>
      <c r="EX30" s="1335"/>
      <c r="EY30" s="1335"/>
      <c r="EZ30" s="1335"/>
      <c r="FA30" s="1335" t="str">
        <f>MID(SUVAHAVUJ!AG42,3,1)</f>
        <v xml:space="preserve"> </v>
      </c>
      <c r="FB30" s="1335"/>
      <c r="FC30" s="1335"/>
      <c r="FD30" s="1335"/>
      <c r="FE30" s="1335"/>
      <c r="FF30" s="1335"/>
      <c r="FG30" s="1335" t="str">
        <f>MID(SUVAHAVUJ!AG42,4,1)</f>
        <v xml:space="preserve"> </v>
      </c>
      <c r="FH30" s="1335"/>
      <c r="FI30" s="1335"/>
      <c r="FJ30" s="1335"/>
      <c r="FK30" s="1335"/>
      <c r="FL30" s="1335" t="str">
        <f>MID(SUVAHAVUJ!AG42,5,1)</f>
        <v xml:space="preserve"> </v>
      </c>
      <c r="FM30" s="1335"/>
      <c r="FN30" s="1335"/>
      <c r="FO30" s="1335"/>
      <c r="FP30" s="1335"/>
      <c r="FQ30" s="1335"/>
      <c r="FR30" s="1335" t="str">
        <f>MID(SUVAHAVUJ!AG42,6,1)</f>
        <v xml:space="preserve"> </v>
      </c>
      <c r="FS30" s="1335"/>
      <c r="FT30" s="1335"/>
      <c r="FU30" s="1335"/>
      <c r="FV30" s="1335"/>
      <c r="FW30" s="1335" t="str">
        <f>MID(SUVAHAVUJ!AG42,7,1)</f>
        <v xml:space="preserve"> </v>
      </c>
      <c r="FX30" s="1335"/>
      <c r="FY30" s="1335"/>
      <c r="FZ30" s="1335"/>
      <c r="GA30" s="1335"/>
      <c r="GB30" s="1335"/>
      <c r="GC30" s="1335" t="str">
        <f>MID(SUVAHAVUJ!AG42,8,1)</f>
        <v xml:space="preserve"> </v>
      </c>
      <c r="GD30" s="1335"/>
      <c r="GE30" s="1335"/>
      <c r="GF30" s="1335"/>
      <c r="GG30" s="1335"/>
      <c r="GH30" s="1335" t="str">
        <f>MID(SUVAHAVUJ!AG42,9,1)</f>
        <v xml:space="preserve"> </v>
      </c>
      <c r="GI30" s="1335"/>
      <c r="GJ30" s="1335"/>
      <c r="GK30" s="1335"/>
      <c r="GL30" s="1335"/>
      <c r="GM30" s="1335"/>
      <c r="GN30" s="1335" t="str">
        <f>MID(SUVAHAVUJ!AG42,10,1)</f>
        <v xml:space="preserve"> </v>
      </c>
      <c r="GO30" s="1335"/>
      <c r="GP30" s="1335"/>
      <c r="GQ30" s="1335"/>
      <c r="GR30" s="1335"/>
      <c r="GS30" s="1293" t="str">
        <f>MID(SUVAHAVUJ!AG42,11,1)</f>
        <v>0</v>
      </c>
      <c r="GT30" s="1293"/>
      <c r="GU30" s="1293"/>
      <c r="GV30" s="1293"/>
      <c r="GW30" s="1341"/>
    </row>
    <row r="31" spans="2:205" ht="23.25" customHeight="1" x14ac:dyDescent="0.3">
      <c r="B31" s="1344" t="s">
        <v>2077</v>
      </c>
      <c r="C31" s="1344"/>
      <c r="D31" s="1344"/>
      <c r="E31" s="1344"/>
      <c r="F31" s="1344"/>
      <c r="G31" s="1344"/>
      <c r="H31" s="1344"/>
      <c r="I31" s="1344"/>
      <c r="J31" s="1344"/>
      <c r="K31" s="1344"/>
      <c r="L31" s="1351" t="str">
        <f>SUVAHAVUJ!$D$43</f>
        <v>Dlhodobé pohľadávky súčet (r. 42 + r. 46 až r. 52)</v>
      </c>
      <c r="M31" s="1351"/>
      <c r="N31" s="1351"/>
      <c r="O31" s="1351"/>
      <c r="P31" s="1351"/>
      <c r="Q31" s="1351"/>
      <c r="R31" s="1351"/>
      <c r="S31" s="1351"/>
      <c r="T31" s="1351"/>
      <c r="U31" s="1351"/>
      <c r="V31" s="1351"/>
      <c r="W31" s="1351"/>
      <c r="X31" s="1351"/>
      <c r="Y31" s="1351"/>
      <c r="Z31" s="1351"/>
      <c r="AA31" s="1351"/>
      <c r="AB31" s="1351"/>
      <c r="AC31" s="1351"/>
      <c r="AD31" s="1351"/>
      <c r="AE31" s="1351"/>
      <c r="AF31" s="1351"/>
      <c r="AG31" s="1351"/>
      <c r="AH31" s="1351"/>
      <c r="AI31" s="1351"/>
      <c r="AJ31" s="1351"/>
      <c r="AK31" s="1351"/>
      <c r="AL31" s="1351"/>
      <c r="AM31" s="1351"/>
      <c r="AN31" s="1351"/>
      <c r="AO31" s="1351"/>
      <c r="AP31" s="1351"/>
      <c r="AQ31" s="1340" t="s">
        <v>2076</v>
      </c>
      <c r="AR31" s="1340"/>
      <c r="AS31" s="1340"/>
      <c r="AT31" s="1340"/>
      <c r="AU31" s="1340"/>
      <c r="AV31" s="1340"/>
      <c r="AW31" s="1340"/>
      <c r="AX31" s="1340"/>
      <c r="AY31" s="396"/>
      <c r="AZ31" s="397"/>
      <c r="BA31" s="1335" t="str">
        <f>MID(SUVAHAVUJ!AD43,1,1)</f>
        <v xml:space="preserve"> </v>
      </c>
      <c r="BB31" s="1335"/>
      <c r="BC31" s="1335"/>
      <c r="BD31" s="1335"/>
      <c r="BE31" s="1335"/>
      <c r="BF31" s="1335"/>
      <c r="BG31" s="1335" t="str">
        <f>MID(SUVAHAVUJ!AD43,2,1)</f>
        <v xml:space="preserve"> </v>
      </c>
      <c r="BH31" s="1335"/>
      <c r="BI31" s="1335"/>
      <c r="BJ31" s="1335"/>
      <c r="BK31" s="1335"/>
      <c r="BL31" s="1335" t="str">
        <f>MID(SUVAHAVUJ!AD43,3,1)</f>
        <v xml:space="preserve"> </v>
      </c>
      <c r="BM31" s="1335"/>
      <c r="BN31" s="1335"/>
      <c r="BO31" s="1335"/>
      <c r="BP31" s="1335"/>
      <c r="BQ31" s="1335"/>
      <c r="BR31" s="1335" t="str">
        <f>MID(SUVAHAVUJ!AD43,4,1)</f>
        <v xml:space="preserve"> </v>
      </c>
      <c r="BS31" s="1335"/>
      <c r="BT31" s="1335"/>
      <c r="BU31" s="1335"/>
      <c r="BV31" s="1335"/>
      <c r="BW31" s="1335" t="str">
        <f>MID(SUVAHAVUJ!AD43,5,1)</f>
        <v xml:space="preserve"> </v>
      </c>
      <c r="BX31" s="1335"/>
      <c r="BY31" s="1335"/>
      <c r="BZ31" s="1335"/>
      <c r="CA31" s="1335"/>
      <c r="CB31" s="1335"/>
      <c r="CC31" s="1335" t="str">
        <f>MID(SUVAHAVUJ!AD43,6,1)</f>
        <v xml:space="preserve"> </v>
      </c>
      <c r="CD31" s="1335"/>
      <c r="CE31" s="1335"/>
      <c r="CF31" s="1335"/>
      <c r="CG31" s="1335"/>
      <c r="CH31" s="1335" t="str">
        <f>MID(SUVAHAVUJ!AD43,7,1)</f>
        <v xml:space="preserve"> </v>
      </c>
      <c r="CI31" s="1335"/>
      <c r="CJ31" s="1335"/>
      <c r="CK31" s="1335"/>
      <c r="CL31" s="1335"/>
      <c r="CM31" s="1335"/>
      <c r="CN31" s="1335" t="str">
        <f>MID(SUVAHAVUJ!AD43,8,1)</f>
        <v xml:space="preserve"> </v>
      </c>
      <c r="CO31" s="1335"/>
      <c r="CP31" s="1335"/>
      <c r="CQ31" s="1335"/>
      <c r="CR31" s="1335"/>
      <c r="CS31" s="1335" t="str">
        <f>MID(SUVAHAVUJ!AD43,9,1)</f>
        <v xml:space="preserve"> </v>
      </c>
      <c r="CT31" s="1335"/>
      <c r="CU31" s="1335"/>
      <c r="CV31" s="1335"/>
      <c r="CW31" s="1335"/>
      <c r="CX31" s="1335"/>
      <c r="CY31" s="1335" t="str">
        <f>MID(SUVAHAVUJ!AD43,10,1)</f>
        <v xml:space="preserve"> </v>
      </c>
      <c r="CZ31" s="1335"/>
      <c r="DA31" s="1335"/>
      <c r="DB31" s="1335"/>
      <c r="DC31" s="1335"/>
      <c r="DD31" s="1335" t="str">
        <f>MID(SUVAHAVUJ!AD43,11,1)</f>
        <v>0</v>
      </c>
      <c r="DE31" s="1335"/>
      <c r="DF31" s="1335"/>
      <c r="DG31" s="1335"/>
      <c r="DH31" s="1335"/>
      <c r="DI31" s="1343"/>
      <c r="DJ31" s="396"/>
      <c r="DK31" s="397"/>
      <c r="DL31" s="1335" t="str">
        <f>MID(SUVAHAVUJ!AF43,1,1)</f>
        <v xml:space="preserve"> </v>
      </c>
      <c r="DM31" s="1335"/>
      <c r="DN31" s="1335"/>
      <c r="DO31" s="1335"/>
      <c r="DP31" s="1335"/>
      <c r="DQ31" s="1335"/>
      <c r="DR31" s="1335" t="str">
        <f>MID(SUVAHAVUJ!AF43,2,1)</f>
        <v xml:space="preserve"> </v>
      </c>
      <c r="DS31" s="1335"/>
      <c r="DT31" s="1335"/>
      <c r="DU31" s="1335"/>
      <c r="DV31" s="1335"/>
      <c r="DW31" s="1335" t="str">
        <f>MID(SUVAHAVUJ!AF43,3,1)</f>
        <v xml:space="preserve"> </v>
      </c>
      <c r="DX31" s="1335"/>
      <c r="DY31" s="1335"/>
      <c r="DZ31" s="1335"/>
      <c r="EA31" s="1335"/>
      <c r="EB31" s="1335"/>
      <c r="EC31" s="1335" t="str">
        <f>MID(SUVAHAVUJ!AF43,4,1)</f>
        <v xml:space="preserve"> </v>
      </c>
      <c r="ED31" s="1335"/>
      <c r="EE31" s="1335"/>
      <c r="EF31" s="1335"/>
      <c r="EG31" s="1335"/>
      <c r="EH31" s="1335" t="str">
        <f>MID(SUVAHAVUJ!AF43,5,1)</f>
        <v xml:space="preserve"> </v>
      </c>
      <c r="EI31" s="1335"/>
      <c r="EJ31" s="1335"/>
      <c r="EK31" s="1335"/>
      <c r="EL31" s="1335"/>
      <c r="EM31" s="1335"/>
      <c r="EN31" s="1335" t="str">
        <f>MID(SUVAHAVUJ!AF43,6,1)</f>
        <v xml:space="preserve"> </v>
      </c>
      <c r="EO31" s="1335"/>
      <c r="EP31" s="1335"/>
      <c r="EQ31" s="1335"/>
      <c r="ER31" s="1335"/>
      <c r="ES31" s="1335" t="str">
        <f>MID(SUVAHAVUJ!AF43,7,1)</f>
        <v xml:space="preserve"> </v>
      </c>
      <c r="ET31" s="1335"/>
      <c r="EU31" s="1335"/>
      <c r="EV31" s="1335"/>
      <c r="EW31" s="1335"/>
      <c r="EX31" s="1335"/>
      <c r="EY31" s="1335" t="str">
        <f>MID(SUVAHAVUJ!AF43,8,1)</f>
        <v xml:space="preserve"> </v>
      </c>
      <c r="EZ31" s="1335"/>
      <c r="FA31" s="1335"/>
      <c r="FB31" s="1335"/>
      <c r="FC31" s="1335"/>
      <c r="FD31" s="1335" t="str">
        <f>MID(SUVAHAVUJ!AF43,9,1)</f>
        <v xml:space="preserve"> </v>
      </c>
      <c r="FE31" s="1335"/>
      <c r="FF31" s="1335"/>
      <c r="FG31" s="1335"/>
      <c r="FH31" s="1335"/>
      <c r="FI31" s="1335"/>
      <c r="FJ31" s="1335" t="str">
        <f>MID(SUVAHAVUJ!AF43,10,1)</f>
        <v xml:space="preserve"> </v>
      </c>
      <c r="FK31" s="1335"/>
      <c r="FL31" s="1335"/>
      <c r="FM31" s="1335"/>
      <c r="FN31" s="1335"/>
      <c r="FO31" s="1293" t="str">
        <f>MID(SUVAHAVUJ!AF43,11,1)</f>
        <v>0</v>
      </c>
      <c r="FP31" s="1293"/>
      <c r="FQ31" s="1293"/>
      <c r="FR31" s="1293"/>
      <c r="FS31" s="1341"/>
      <c r="FT31" s="1342"/>
      <c r="FU31" s="1342"/>
      <c r="FV31" s="1342"/>
      <c r="FW31" s="1342"/>
      <c r="FX31" s="1342"/>
      <c r="FY31" s="1342"/>
      <c r="FZ31" s="1342"/>
      <c r="GA31" s="1342"/>
      <c r="GB31" s="1342"/>
      <c r="GC31" s="1342"/>
      <c r="GD31" s="1342"/>
      <c r="GE31" s="1342"/>
      <c r="GF31" s="1342"/>
      <c r="GG31" s="1342"/>
      <c r="GH31" s="1342"/>
      <c r="GI31" s="1342"/>
      <c r="GJ31" s="1342"/>
      <c r="GK31" s="1342"/>
      <c r="GL31" s="1342"/>
      <c r="GM31" s="1342"/>
      <c r="GN31" s="1342"/>
      <c r="GO31" s="1342"/>
      <c r="GP31" s="1342"/>
      <c r="GQ31" s="1342"/>
      <c r="GR31" s="1342"/>
      <c r="GS31" s="1342"/>
      <c r="GT31" s="1342"/>
      <c r="GU31" s="1342"/>
      <c r="GV31" s="1342"/>
      <c r="GW31" s="1342"/>
    </row>
    <row r="32" spans="2:205" ht="23.25" customHeight="1" x14ac:dyDescent="0.3">
      <c r="B32" s="1344"/>
      <c r="C32" s="1344"/>
      <c r="D32" s="1344"/>
      <c r="E32" s="1344"/>
      <c r="F32" s="1344"/>
      <c r="G32" s="1344"/>
      <c r="H32" s="1344"/>
      <c r="I32" s="1344"/>
      <c r="J32" s="1344"/>
      <c r="K32" s="1344"/>
      <c r="L32" s="1351"/>
      <c r="M32" s="1351"/>
      <c r="N32" s="1351"/>
      <c r="O32" s="1351"/>
      <c r="P32" s="1351"/>
      <c r="Q32" s="1351"/>
      <c r="R32" s="1351"/>
      <c r="S32" s="1351"/>
      <c r="T32" s="1351"/>
      <c r="U32" s="1351"/>
      <c r="V32" s="1351"/>
      <c r="W32" s="1351"/>
      <c r="X32" s="1351"/>
      <c r="Y32" s="1351"/>
      <c r="Z32" s="1351"/>
      <c r="AA32" s="1351"/>
      <c r="AB32" s="1351"/>
      <c r="AC32" s="1351"/>
      <c r="AD32" s="1351"/>
      <c r="AE32" s="1351"/>
      <c r="AF32" s="1351"/>
      <c r="AG32" s="1351"/>
      <c r="AH32" s="1351"/>
      <c r="AI32" s="1351"/>
      <c r="AJ32" s="1351"/>
      <c r="AK32" s="1351"/>
      <c r="AL32" s="1351"/>
      <c r="AM32" s="1351"/>
      <c r="AN32" s="1351"/>
      <c r="AO32" s="1351"/>
      <c r="AP32" s="1351"/>
      <c r="AQ32" s="1340"/>
      <c r="AR32" s="1340"/>
      <c r="AS32" s="1340"/>
      <c r="AT32" s="1340"/>
      <c r="AU32" s="1340"/>
      <c r="AV32" s="1340"/>
      <c r="AW32" s="1340"/>
      <c r="AX32" s="1340"/>
      <c r="AY32" s="396"/>
      <c r="AZ32" s="397"/>
      <c r="BA32" s="1335" t="str">
        <f>MID(SUVAHAVUJ!AE43,1,1)</f>
        <v xml:space="preserve"> </v>
      </c>
      <c r="BB32" s="1335"/>
      <c r="BC32" s="1335"/>
      <c r="BD32" s="1335"/>
      <c r="BE32" s="1335"/>
      <c r="BF32" s="1335"/>
      <c r="BG32" s="1335" t="str">
        <f>MID(SUVAHAVUJ!AE43,2,1)</f>
        <v xml:space="preserve"> </v>
      </c>
      <c r="BH32" s="1335"/>
      <c r="BI32" s="1335"/>
      <c r="BJ32" s="1335"/>
      <c r="BK32" s="1335"/>
      <c r="BL32" s="1335" t="str">
        <f>MID(SUVAHAVUJ!AE43,3,1)</f>
        <v xml:space="preserve"> </v>
      </c>
      <c r="BM32" s="1335"/>
      <c r="BN32" s="1335"/>
      <c r="BO32" s="1335"/>
      <c r="BP32" s="1335"/>
      <c r="BQ32" s="1335"/>
      <c r="BR32" s="1335" t="str">
        <f>MID(SUVAHAVUJ!AE43,4,1)</f>
        <v xml:space="preserve"> </v>
      </c>
      <c r="BS32" s="1335"/>
      <c r="BT32" s="1335"/>
      <c r="BU32" s="1335"/>
      <c r="BV32" s="1335"/>
      <c r="BW32" s="1335" t="str">
        <f>MID(SUVAHAVUJ!AE43,5,1)</f>
        <v xml:space="preserve"> </v>
      </c>
      <c r="BX32" s="1335"/>
      <c r="BY32" s="1335"/>
      <c r="BZ32" s="1335"/>
      <c r="CA32" s="1335"/>
      <c r="CB32" s="1335"/>
      <c r="CC32" s="1335" t="str">
        <f>MID(SUVAHAVUJ!AE43,6,1)</f>
        <v xml:space="preserve"> </v>
      </c>
      <c r="CD32" s="1335"/>
      <c r="CE32" s="1335"/>
      <c r="CF32" s="1335"/>
      <c r="CG32" s="1335"/>
      <c r="CH32" s="1335" t="str">
        <f>MID(SUVAHAVUJ!AE43,7,1)</f>
        <v xml:space="preserve"> </v>
      </c>
      <c r="CI32" s="1335"/>
      <c r="CJ32" s="1335"/>
      <c r="CK32" s="1335"/>
      <c r="CL32" s="1335"/>
      <c r="CM32" s="1335"/>
      <c r="CN32" s="1335" t="str">
        <f>MID(SUVAHAVUJ!AE43,8,1)</f>
        <v xml:space="preserve"> </v>
      </c>
      <c r="CO32" s="1335"/>
      <c r="CP32" s="1335"/>
      <c r="CQ32" s="1335"/>
      <c r="CR32" s="1335"/>
      <c r="CS32" s="1335" t="str">
        <f>MID(SUVAHAVUJ!AE43,9,1)</f>
        <v xml:space="preserve"> </v>
      </c>
      <c r="CT32" s="1335"/>
      <c r="CU32" s="1335"/>
      <c r="CV32" s="1335"/>
      <c r="CW32" s="1335"/>
      <c r="CX32" s="1335"/>
      <c r="CY32" s="1335" t="str">
        <f>MID(SUVAHAVUJ!AE43,10,1)</f>
        <v xml:space="preserve"> </v>
      </c>
      <c r="CZ32" s="1335"/>
      <c r="DA32" s="1335"/>
      <c r="DB32" s="1335"/>
      <c r="DC32" s="1335"/>
      <c r="DD32" s="1335" t="str">
        <f>MID(SUVAHAVUJ!AE43,11,1)</f>
        <v>0</v>
      </c>
      <c r="DE32" s="1335"/>
      <c r="DF32" s="1335"/>
      <c r="DG32" s="1335"/>
      <c r="DH32" s="1335"/>
      <c r="DI32" s="1343"/>
      <c r="DJ32" s="1345"/>
      <c r="DK32" s="1345"/>
      <c r="DL32" s="1345"/>
      <c r="DM32" s="1345"/>
      <c r="DN32" s="1345"/>
      <c r="DO32" s="1345"/>
      <c r="DP32" s="1345"/>
      <c r="DQ32" s="1345"/>
      <c r="DR32" s="1345"/>
      <c r="DS32" s="1345"/>
      <c r="DT32" s="1345"/>
      <c r="DU32" s="1345"/>
      <c r="DV32" s="1345"/>
      <c r="DW32" s="1345"/>
      <c r="DX32" s="1345"/>
      <c r="DY32" s="1345"/>
      <c r="DZ32" s="1345"/>
      <c r="EA32" s="1345"/>
      <c r="EB32" s="1345"/>
      <c r="EC32" s="1345"/>
      <c r="ED32" s="1345"/>
      <c r="EE32" s="1345"/>
      <c r="EF32" s="1345"/>
      <c r="EG32" s="1345"/>
      <c r="EH32" s="1345"/>
      <c r="EI32" s="1345"/>
      <c r="EJ32" s="1345"/>
      <c r="EK32" s="1345"/>
      <c r="EL32" s="1345"/>
      <c r="EM32" s="1345"/>
      <c r="EN32" s="396"/>
      <c r="EO32" s="397"/>
      <c r="EP32" s="1335" t="str">
        <f>MID(SUVAHAVUJ!AG43,1,1)</f>
        <v xml:space="preserve"> </v>
      </c>
      <c r="EQ32" s="1335"/>
      <c r="ER32" s="1335"/>
      <c r="ES32" s="1335"/>
      <c r="ET32" s="1335"/>
      <c r="EU32" s="1335"/>
      <c r="EV32" s="1335" t="str">
        <f>MID(SUVAHAVUJ!AG43,2,1)</f>
        <v xml:space="preserve"> </v>
      </c>
      <c r="EW32" s="1335"/>
      <c r="EX32" s="1335"/>
      <c r="EY32" s="1335"/>
      <c r="EZ32" s="1335"/>
      <c r="FA32" s="1335" t="str">
        <f>MID(SUVAHAVUJ!AG43,3,1)</f>
        <v xml:space="preserve"> </v>
      </c>
      <c r="FB32" s="1335"/>
      <c r="FC32" s="1335"/>
      <c r="FD32" s="1335"/>
      <c r="FE32" s="1335"/>
      <c r="FF32" s="1335"/>
      <c r="FG32" s="1335" t="str">
        <f>MID(SUVAHAVUJ!AG43,4,1)</f>
        <v xml:space="preserve"> </v>
      </c>
      <c r="FH32" s="1335"/>
      <c r="FI32" s="1335"/>
      <c r="FJ32" s="1335"/>
      <c r="FK32" s="1335"/>
      <c r="FL32" s="1335" t="str">
        <f>MID(SUVAHAVUJ!AG43,5,1)</f>
        <v xml:space="preserve"> </v>
      </c>
      <c r="FM32" s="1335"/>
      <c r="FN32" s="1335"/>
      <c r="FO32" s="1335"/>
      <c r="FP32" s="1335"/>
      <c r="FQ32" s="1335"/>
      <c r="FR32" s="1335" t="str">
        <f>MID(SUVAHAVUJ!AG43,6,1)</f>
        <v xml:space="preserve"> </v>
      </c>
      <c r="FS32" s="1335"/>
      <c r="FT32" s="1335"/>
      <c r="FU32" s="1335"/>
      <c r="FV32" s="1335"/>
      <c r="FW32" s="1335" t="str">
        <f>MID(SUVAHAVUJ!AG43,7,1)</f>
        <v xml:space="preserve"> </v>
      </c>
      <c r="FX32" s="1335"/>
      <c r="FY32" s="1335"/>
      <c r="FZ32" s="1335"/>
      <c r="GA32" s="1335"/>
      <c r="GB32" s="1335"/>
      <c r="GC32" s="1335" t="str">
        <f>MID(SUVAHAVUJ!AG43,8,1)</f>
        <v xml:space="preserve"> </v>
      </c>
      <c r="GD32" s="1335"/>
      <c r="GE32" s="1335"/>
      <c r="GF32" s="1335"/>
      <c r="GG32" s="1335"/>
      <c r="GH32" s="1335" t="str">
        <f>MID(SUVAHAVUJ!AG43,9,1)</f>
        <v xml:space="preserve"> </v>
      </c>
      <c r="GI32" s="1335"/>
      <c r="GJ32" s="1335"/>
      <c r="GK32" s="1335"/>
      <c r="GL32" s="1335"/>
      <c r="GM32" s="1335"/>
      <c r="GN32" s="1335" t="str">
        <f>MID(SUVAHAVUJ!AG43,10,1)</f>
        <v xml:space="preserve"> </v>
      </c>
      <c r="GO32" s="1335"/>
      <c r="GP32" s="1335"/>
      <c r="GQ32" s="1335"/>
      <c r="GR32" s="1335"/>
      <c r="GS32" s="1293" t="str">
        <f>MID(SUVAHAVUJ!AG43,11,1)</f>
        <v>0</v>
      </c>
      <c r="GT32" s="1293"/>
      <c r="GU32" s="1293"/>
      <c r="GV32" s="1293"/>
      <c r="GW32" s="1341"/>
    </row>
    <row r="33" spans="2:205" ht="23.25" customHeight="1" x14ac:dyDescent="0.3">
      <c r="B33" s="1344" t="s">
        <v>2079</v>
      </c>
      <c r="C33" s="1344"/>
      <c r="D33" s="1344"/>
      <c r="E33" s="1344"/>
      <c r="F33" s="1344"/>
      <c r="G33" s="1344"/>
      <c r="H33" s="1344"/>
      <c r="I33" s="1344"/>
      <c r="J33" s="1344"/>
      <c r="K33" s="1344"/>
      <c r="L33" s="1351" t="str">
        <f>SUVAHAVUJ!$D$44</f>
        <v>Pohľadávky z obchodného styku súčet (r. 43 až r. 45)</v>
      </c>
      <c r="M33" s="1351"/>
      <c r="N33" s="1351"/>
      <c r="O33" s="1351"/>
      <c r="P33" s="1351"/>
      <c r="Q33" s="1351"/>
      <c r="R33" s="1351"/>
      <c r="S33" s="1351"/>
      <c r="T33" s="1351"/>
      <c r="U33" s="1351"/>
      <c r="V33" s="1351"/>
      <c r="W33" s="1351"/>
      <c r="X33" s="1351"/>
      <c r="Y33" s="1351"/>
      <c r="Z33" s="1351"/>
      <c r="AA33" s="1351"/>
      <c r="AB33" s="1351"/>
      <c r="AC33" s="1351"/>
      <c r="AD33" s="1351"/>
      <c r="AE33" s="1351"/>
      <c r="AF33" s="1351"/>
      <c r="AG33" s="1351"/>
      <c r="AH33" s="1351"/>
      <c r="AI33" s="1351"/>
      <c r="AJ33" s="1351"/>
      <c r="AK33" s="1351"/>
      <c r="AL33" s="1351"/>
      <c r="AM33" s="1351"/>
      <c r="AN33" s="1351"/>
      <c r="AO33" s="1351"/>
      <c r="AP33" s="1351"/>
      <c r="AQ33" s="1340" t="s">
        <v>2078</v>
      </c>
      <c r="AR33" s="1340"/>
      <c r="AS33" s="1340"/>
      <c r="AT33" s="1340"/>
      <c r="AU33" s="1340"/>
      <c r="AV33" s="1340"/>
      <c r="AW33" s="1340"/>
      <c r="AX33" s="1340"/>
      <c r="AY33" s="396"/>
      <c r="AZ33" s="397"/>
      <c r="BA33" s="1335" t="str">
        <f>MID(SUVAHAVUJ!AD44,1,1)</f>
        <v xml:space="preserve"> </v>
      </c>
      <c r="BB33" s="1335"/>
      <c r="BC33" s="1335"/>
      <c r="BD33" s="1335"/>
      <c r="BE33" s="1335"/>
      <c r="BF33" s="1335"/>
      <c r="BG33" s="1335" t="str">
        <f>MID(SUVAHAVUJ!AD44,2,1)</f>
        <v xml:space="preserve"> </v>
      </c>
      <c r="BH33" s="1335"/>
      <c r="BI33" s="1335"/>
      <c r="BJ33" s="1335"/>
      <c r="BK33" s="1335"/>
      <c r="BL33" s="1335" t="str">
        <f>MID(SUVAHAVUJ!AD44,3,1)</f>
        <v xml:space="preserve"> </v>
      </c>
      <c r="BM33" s="1335"/>
      <c r="BN33" s="1335"/>
      <c r="BO33" s="1335"/>
      <c r="BP33" s="1335"/>
      <c r="BQ33" s="1335"/>
      <c r="BR33" s="1335" t="str">
        <f>MID(SUVAHAVUJ!AD44,4,1)</f>
        <v xml:space="preserve"> </v>
      </c>
      <c r="BS33" s="1335"/>
      <c r="BT33" s="1335"/>
      <c r="BU33" s="1335"/>
      <c r="BV33" s="1335"/>
      <c r="BW33" s="1335" t="str">
        <f>MID(SUVAHAVUJ!AD44,5,1)</f>
        <v xml:space="preserve"> </v>
      </c>
      <c r="BX33" s="1335"/>
      <c r="BY33" s="1335"/>
      <c r="BZ33" s="1335"/>
      <c r="CA33" s="1335"/>
      <c r="CB33" s="1335"/>
      <c r="CC33" s="1335" t="str">
        <f>MID(SUVAHAVUJ!AD44,6,1)</f>
        <v xml:space="preserve"> </v>
      </c>
      <c r="CD33" s="1335"/>
      <c r="CE33" s="1335"/>
      <c r="CF33" s="1335"/>
      <c r="CG33" s="1335"/>
      <c r="CH33" s="1335" t="str">
        <f>MID(SUVAHAVUJ!AD44,7,1)</f>
        <v xml:space="preserve"> </v>
      </c>
      <c r="CI33" s="1335"/>
      <c r="CJ33" s="1335"/>
      <c r="CK33" s="1335"/>
      <c r="CL33" s="1335"/>
      <c r="CM33" s="1335"/>
      <c r="CN33" s="1335" t="str">
        <f>MID(SUVAHAVUJ!AD44,8,1)</f>
        <v xml:space="preserve"> </v>
      </c>
      <c r="CO33" s="1335"/>
      <c r="CP33" s="1335"/>
      <c r="CQ33" s="1335"/>
      <c r="CR33" s="1335"/>
      <c r="CS33" s="1335" t="str">
        <f>MID(SUVAHAVUJ!AD44,9,1)</f>
        <v xml:space="preserve"> </v>
      </c>
      <c r="CT33" s="1335"/>
      <c r="CU33" s="1335"/>
      <c r="CV33" s="1335"/>
      <c r="CW33" s="1335"/>
      <c r="CX33" s="1335"/>
      <c r="CY33" s="1335" t="str">
        <f>MID(SUVAHAVUJ!AD44,10,1)</f>
        <v xml:space="preserve"> </v>
      </c>
      <c r="CZ33" s="1335"/>
      <c r="DA33" s="1335"/>
      <c r="DB33" s="1335"/>
      <c r="DC33" s="1335"/>
      <c r="DD33" s="1335" t="str">
        <f>MID(SUVAHAVUJ!AD44,11,1)</f>
        <v>0</v>
      </c>
      <c r="DE33" s="1335"/>
      <c r="DF33" s="1335"/>
      <c r="DG33" s="1335"/>
      <c r="DH33" s="1335"/>
      <c r="DI33" s="1343"/>
      <c r="DJ33" s="396"/>
      <c r="DK33" s="397"/>
      <c r="DL33" s="1335" t="str">
        <f>MID(SUVAHAVUJ!AF44,1,1)</f>
        <v xml:space="preserve"> </v>
      </c>
      <c r="DM33" s="1335"/>
      <c r="DN33" s="1335"/>
      <c r="DO33" s="1335"/>
      <c r="DP33" s="1335"/>
      <c r="DQ33" s="1335"/>
      <c r="DR33" s="1335" t="str">
        <f>MID(SUVAHAVUJ!AF44,2,1)</f>
        <v xml:space="preserve"> </v>
      </c>
      <c r="DS33" s="1335"/>
      <c r="DT33" s="1335"/>
      <c r="DU33" s="1335"/>
      <c r="DV33" s="1335"/>
      <c r="DW33" s="1335" t="str">
        <f>MID(SUVAHAVUJ!AF44,3,1)</f>
        <v xml:space="preserve"> </v>
      </c>
      <c r="DX33" s="1335"/>
      <c r="DY33" s="1335"/>
      <c r="DZ33" s="1335"/>
      <c r="EA33" s="1335"/>
      <c r="EB33" s="1335"/>
      <c r="EC33" s="1335" t="str">
        <f>MID(SUVAHAVUJ!AF44,4,1)</f>
        <v xml:space="preserve"> </v>
      </c>
      <c r="ED33" s="1335"/>
      <c r="EE33" s="1335"/>
      <c r="EF33" s="1335"/>
      <c r="EG33" s="1335"/>
      <c r="EH33" s="1335" t="str">
        <f>MID(SUVAHAVUJ!AF44,5,1)</f>
        <v xml:space="preserve"> </v>
      </c>
      <c r="EI33" s="1335"/>
      <c r="EJ33" s="1335"/>
      <c r="EK33" s="1335"/>
      <c r="EL33" s="1335"/>
      <c r="EM33" s="1335"/>
      <c r="EN33" s="1335" t="str">
        <f>MID(SUVAHAVUJ!AF44,6,1)</f>
        <v xml:space="preserve"> </v>
      </c>
      <c r="EO33" s="1335"/>
      <c r="EP33" s="1335"/>
      <c r="EQ33" s="1335"/>
      <c r="ER33" s="1335"/>
      <c r="ES33" s="1335" t="str">
        <f>MID(SUVAHAVUJ!AF44,7,1)</f>
        <v xml:space="preserve"> </v>
      </c>
      <c r="ET33" s="1335"/>
      <c r="EU33" s="1335"/>
      <c r="EV33" s="1335"/>
      <c r="EW33" s="1335"/>
      <c r="EX33" s="1335"/>
      <c r="EY33" s="1335" t="str">
        <f>MID(SUVAHAVUJ!AF44,8,1)</f>
        <v xml:space="preserve"> </v>
      </c>
      <c r="EZ33" s="1335"/>
      <c r="FA33" s="1335"/>
      <c r="FB33" s="1335"/>
      <c r="FC33" s="1335"/>
      <c r="FD33" s="1335" t="str">
        <f>MID(SUVAHAVUJ!AF44,9,1)</f>
        <v xml:space="preserve"> </v>
      </c>
      <c r="FE33" s="1335"/>
      <c r="FF33" s="1335"/>
      <c r="FG33" s="1335"/>
      <c r="FH33" s="1335"/>
      <c r="FI33" s="1335"/>
      <c r="FJ33" s="1335" t="str">
        <f>MID(SUVAHAVUJ!AF44,10,1)</f>
        <v xml:space="preserve"> </v>
      </c>
      <c r="FK33" s="1335"/>
      <c r="FL33" s="1335"/>
      <c r="FM33" s="1335"/>
      <c r="FN33" s="1335"/>
      <c r="FO33" s="1293" t="str">
        <f>MID(SUVAHAVUJ!AF44,11,1)</f>
        <v>0</v>
      </c>
      <c r="FP33" s="1293"/>
      <c r="FQ33" s="1293"/>
      <c r="FR33" s="1293"/>
      <c r="FS33" s="1341"/>
      <c r="FT33" s="1342"/>
      <c r="FU33" s="1342"/>
      <c r="FV33" s="1342"/>
      <c r="FW33" s="1342"/>
      <c r="FX33" s="1342"/>
      <c r="FY33" s="1342"/>
      <c r="FZ33" s="1342"/>
      <c r="GA33" s="1342"/>
      <c r="GB33" s="1342"/>
      <c r="GC33" s="1342"/>
      <c r="GD33" s="1342"/>
      <c r="GE33" s="1342"/>
      <c r="GF33" s="1342"/>
      <c r="GG33" s="1342"/>
      <c r="GH33" s="1342"/>
      <c r="GI33" s="1342"/>
      <c r="GJ33" s="1342"/>
      <c r="GK33" s="1342"/>
      <c r="GL33" s="1342"/>
      <c r="GM33" s="1342"/>
      <c r="GN33" s="1342"/>
      <c r="GO33" s="1342"/>
      <c r="GP33" s="1342"/>
      <c r="GQ33" s="1342"/>
      <c r="GR33" s="1342"/>
      <c r="GS33" s="1342"/>
      <c r="GT33" s="1342"/>
      <c r="GU33" s="1342"/>
      <c r="GV33" s="1342"/>
      <c r="GW33" s="1342"/>
    </row>
    <row r="34" spans="2:205" ht="23.25" customHeight="1" x14ac:dyDescent="0.3">
      <c r="B34" s="1344"/>
      <c r="C34" s="1344"/>
      <c r="D34" s="1344"/>
      <c r="E34" s="1344"/>
      <c r="F34" s="1344"/>
      <c r="G34" s="1344"/>
      <c r="H34" s="1344"/>
      <c r="I34" s="1344"/>
      <c r="J34" s="1344"/>
      <c r="K34" s="1344"/>
      <c r="L34" s="1351"/>
      <c r="M34" s="1351"/>
      <c r="N34" s="1351"/>
      <c r="O34" s="1351"/>
      <c r="P34" s="1351"/>
      <c r="Q34" s="1351"/>
      <c r="R34" s="1351"/>
      <c r="S34" s="1351"/>
      <c r="T34" s="1351"/>
      <c r="U34" s="1351"/>
      <c r="V34" s="1351"/>
      <c r="W34" s="1351"/>
      <c r="X34" s="1351"/>
      <c r="Y34" s="1351"/>
      <c r="Z34" s="1351"/>
      <c r="AA34" s="1351"/>
      <c r="AB34" s="1351"/>
      <c r="AC34" s="1351"/>
      <c r="AD34" s="1351"/>
      <c r="AE34" s="1351"/>
      <c r="AF34" s="1351"/>
      <c r="AG34" s="1351"/>
      <c r="AH34" s="1351"/>
      <c r="AI34" s="1351"/>
      <c r="AJ34" s="1351"/>
      <c r="AK34" s="1351"/>
      <c r="AL34" s="1351"/>
      <c r="AM34" s="1351"/>
      <c r="AN34" s="1351"/>
      <c r="AO34" s="1351"/>
      <c r="AP34" s="1351"/>
      <c r="AQ34" s="1340"/>
      <c r="AR34" s="1340"/>
      <c r="AS34" s="1340"/>
      <c r="AT34" s="1340"/>
      <c r="AU34" s="1340"/>
      <c r="AV34" s="1340"/>
      <c r="AW34" s="1340"/>
      <c r="AX34" s="1340"/>
      <c r="AY34" s="396"/>
      <c r="AZ34" s="397"/>
      <c r="BA34" s="1335" t="str">
        <f>MID(SUVAHAVUJ!AE44,1,1)</f>
        <v xml:space="preserve"> </v>
      </c>
      <c r="BB34" s="1335"/>
      <c r="BC34" s="1335"/>
      <c r="BD34" s="1335"/>
      <c r="BE34" s="1335"/>
      <c r="BF34" s="1335"/>
      <c r="BG34" s="1335" t="str">
        <f>MID(SUVAHAVUJ!AE44,2,1)</f>
        <v xml:space="preserve"> </v>
      </c>
      <c r="BH34" s="1335"/>
      <c r="BI34" s="1335"/>
      <c r="BJ34" s="1335"/>
      <c r="BK34" s="1335"/>
      <c r="BL34" s="1335" t="str">
        <f>MID(SUVAHAVUJ!AE44,3,1)</f>
        <v xml:space="preserve"> </v>
      </c>
      <c r="BM34" s="1335"/>
      <c r="BN34" s="1335"/>
      <c r="BO34" s="1335"/>
      <c r="BP34" s="1335"/>
      <c r="BQ34" s="1335"/>
      <c r="BR34" s="1335" t="str">
        <f>MID(SUVAHAVUJ!AE44,4,1)</f>
        <v xml:space="preserve"> </v>
      </c>
      <c r="BS34" s="1335"/>
      <c r="BT34" s="1335"/>
      <c r="BU34" s="1335"/>
      <c r="BV34" s="1335"/>
      <c r="BW34" s="1335" t="str">
        <f>MID(SUVAHAVUJ!AE44,5,1)</f>
        <v xml:space="preserve"> </v>
      </c>
      <c r="BX34" s="1335"/>
      <c r="BY34" s="1335"/>
      <c r="BZ34" s="1335"/>
      <c r="CA34" s="1335"/>
      <c r="CB34" s="1335"/>
      <c r="CC34" s="1335" t="str">
        <f>MID(SUVAHAVUJ!AE44,6,1)</f>
        <v xml:space="preserve"> </v>
      </c>
      <c r="CD34" s="1335"/>
      <c r="CE34" s="1335"/>
      <c r="CF34" s="1335"/>
      <c r="CG34" s="1335"/>
      <c r="CH34" s="1335" t="str">
        <f>MID(SUVAHAVUJ!AE44,7,1)</f>
        <v xml:space="preserve"> </v>
      </c>
      <c r="CI34" s="1335"/>
      <c r="CJ34" s="1335"/>
      <c r="CK34" s="1335"/>
      <c r="CL34" s="1335"/>
      <c r="CM34" s="1335"/>
      <c r="CN34" s="1335" t="str">
        <f>MID(SUVAHAVUJ!AE44,8,1)</f>
        <v xml:space="preserve"> </v>
      </c>
      <c r="CO34" s="1335"/>
      <c r="CP34" s="1335"/>
      <c r="CQ34" s="1335"/>
      <c r="CR34" s="1335"/>
      <c r="CS34" s="1335" t="str">
        <f>MID(SUVAHAVUJ!AE44,9,1)</f>
        <v xml:space="preserve"> </v>
      </c>
      <c r="CT34" s="1335"/>
      <c r="CU34" s="1335"/>
      <c r="CV34" s="1335"/>
      <c r="CW34" s="1335"/>
      <c r="CX34" s="1335"/>
      <c r="CY34" s="1335" t="str">
        <f>MID(SUVAHAVUJ!AE44,10,1)</f>
        <v xml:space="preserve"> </v>
      </c>
      <c r="CZ34" s="1335"/>
      <c r="DA34" s="1335"/>
      <c r="DB34" s="1335"/>
      <c r="DC34" s="1335"/>
      <c r="DD34" s="1335" t="str">
        <f>MID(SUVAHAVUJ!AE44,11,1)</f>
        <v>0</v>
      </c>
      <c r="DE34" s="1335"/>
      <c r="DF34" s="1335"/>
      <c r="DG34" s="1335"/>
      <c r="DH34" s="1335"/>
      <c r="DI34" s="1343"/>
      <c r="DJ34" s="1345"/>
      <c r="DK34" s="1345"/>
      <c r="DL34" s="1345"/>
      <c r="DM34" s="1345"/>
      <c r="DN34" s="1345"/>
      <c r="DO34" s="1345"/>
      <c r="DP34" s="1345"/>
      <c r="DQ34" s="1345"/>
      <c r="DR34" s="1345"/>
      <c r="DS34" s="1345"/>
      <c r="DT34" s="1345"/>
      <c r="DU34" s="1345"/>
      <c r="DV34" s="1345"/>
      <c r="DW34" s="1345"/>
      <c r="DX34" s="1345"/>
      <c r="DY34" s="1345"/>
      <c r="DZ34" s="1345"/>
      <c r="EA34" s="1345"/>
      <c r="EB34" s="1345"/>
      <c r="EC34" s="1345"/>
      <c r="ED34" s="1345"/>
      <c r="EE34" s="1345"/>
      <c r="EF34" s="1345"/>
      <c r="EG34" s="1345"/>
      <c r="EH34" s="1345"/>
      <c r="EI34" s="1345"/>
      <c r="EJ34" s="1345"/>
      <c r="EK34" s="1345"/>
      <c r="EL34" s="1345"/>
      <c r="EM34" s="1345"/>
      <c r="EN34" s="396"/>
      <c r="EO34" s="397"/>
      <c r="EP34" s="1335" t="str">
        <f>MID(SUVAHAVUJ!AG44,1,1)</f>
        <v xml:space="preserve"> </v>
      </c>
      <c r="EQ34" s="1335"/>
      <c r="ER34" s="1335"/>
      <c r="ES34" s="1335"/>
      <c r="ET34" s="1335"/>
      <c r="EU34" s="1335"/>
      <c r="EV34" s="1335" t="str">
        <f>MID(SUVAHAVUJ!AG44,2,1)</f>
        <v xml:space="preserve"> </v>
      </c>
      <c r="EW34" s="1335"/>
      <c r="EX34" s="1335"/>
      <c r="EY34" s="1335"/>
      <c r="EZ34" s="1335"/>
      <c r="FA34" s="1335" t="str">
        <f>MID(SUVAHAVUJ!AG44,3,1)</f>
        <v xml:space="preserve"> </v>
      </c>
      <c r="FB34" s="1335"/>
      <c r="FC34" s="1335"/>
      <c r="FD34" s="1335"/>
      <c r="FE34" s="1335"/>
      <c r="FF34" s="1335"/>
      <c r="FG34" s="1335" t="str">
        <f>MID(SUVAHAVUJ!AG44,4,1)</f>
        <v xml:space="preserve"> </v>
      </c>
      <c r="FH34" s="1335"/>
      <c r="FI34" s="1335"/>
      <c r="FJ34" s="1335"/>
      <c r="FK34" s="1335"/>
      <c r="FL34" s="1335" t="str">
        <f>MID(SUVAHAVUJ!AG44,5,1)</f>
        <v xml:space="preserve"> </v>
      </c>
      <c r="FM34" s="1335"/>
      <c r="FN34" s="1335"/>
      <c r="FO34" s="1335"/>
      <c r="FP34" s="1335"/>
      <c r="FQ34" s="1335"/>
      <c r="FR34" s="1335" t="str">
        <f>MID(SUVAHAVUJ!AG44,6,1)</f>
        <v xml:space="preserve"> </v>
      </c>
      <c r="FS34" s="1335"/>
      <c r="FT34" s="1335"/>
      <c r="FU34" s="1335"/>
      <c r="FV34" s="1335"/>
      <c r="FW34" s="1335" t="str">
        <f>MID(SUVAHAVUJ!AG44,7,1)</f>
        <v xml:space="preserve"> </v>
      </c>
      <c r="FX34" s="1335"/>
      <c r="FY34" s="1335"/>
      <c r="FZ34" s="1335"/>
      <c r="GA34" s="1335"/>
      <c r="GB34" s="1335"/>
      <c r="GC34" s="1335" t="str">
        <f>MID(SUVAHAVUJ!AG44,8,1)</f>
        <v xml:space="preserve"> </v>
      </c>
      <c r="GD34" s="1335"/>
      <c r="GE34" s="1335"/>
      <c r="GF34" s="1335"/>
      <c r="GG34" s="1335"/>
      <c r="GH34" s="1335" t="str">
        <f>MID(SUVAHAVUJ!AG44,9,1)</f>
        <v xml:space="preserve"> </v>
      </c>
      <c r="GI34" s="1335"/>
      <c r="GJ34" s="1335"/>
      <c r="GK34" s="1335"/>
      <c r="GL34" s="1335"/>
      <c r="GM34" s="1335"/>
      <c r="GN34" s="1335" t="str">
        <f>MID(SUVAHAVUJ!AG44,10,1)</f>
        <v xml:space="preserve"> </v>
      </c>
      <c r="GO34" s="1335"/>
      <c r="GP34" s="1335"/>
      <c r="GQ34" s="1335"/>
      <c r="GR34" s="1335"/>
      <c r="GS34" s="1293" t="str">
        <f>MID(SUVAHAVUJ!AG44,11,1)</f>
        <v>0</v>
      </c>
      <c r="GT34" s="1293"/>
      <c r="GU34" s="1293"/>
      <c r="GV34" s="1293"/>
      <c r="GW34" s="1341"/>
    </row>
    <row r="35" spans="2:205" ht="12" customHeight="1" x14ac:dyDescent="0.2">
      <c r="B35" s="399"/>
      <c r="C35" s="400"/>
      <c r="D35" s="400"/>
      <c r="E35" s="400"/>
      <c r="F35" s="400"/>
      <c r="G35" s="400"/>
      <c r="H35" s="400"/>
      <c r="I35" s="400"/>
      <c r="J35" s="400"/>
      <c r="GQ35" s="400"/>
      <c r="GR35" s="400"/>
      <c r="GS35" s="400"/>
      <c r="GT35" s="400"/>
      <c r="GU35" s="400"/>
      <c r="GV35" s="400"/>
      <c r="GW35" s="401"/>
    </row>
    <row r="36" spans="2:205" ht="12.75" customHeight="1" thickBot="1" x14ac:dyDescent="0.25">
      <c r="B36" s="403"/>
      <c r="C36" s="404"/>
      <c r="D36" s="404"/>
      <c r="E36" s="404"/>
      <c r="F36" s="404"/>
      <c r="G36" s="404"/>
      <c r="H36" s="404"/>
      <c r="I36" s="404"/>
      <c r="J36" s="404"/>
      <c r="GQ36" s="404"/>
      <c r="GR36" s="404"/>
      <c r="GS36" s="404"/>
      <c r="GT36" s="404"/>
      <c r="GU36" s="404"/>
      <c r="GV36" s="404"/>
      <c r="GW36" s="405"/>
    </row>
    <row r="37" spans="2:205" ht="9" customHeight="1" x14ac:dyDescent="0.2"/>
    <row r="52" spans="43:43" ht="3.75" customHeight="1" x14ac:dyDescent="0.2">
      <c r="AQ52" s="390">
        <v>57</v>
      </c>
    </row>
    <row r="147" spans="10:10" ht="3.75" customHeight="1" x14ac:dyDescent="0.2">
      <c r="J147" s="390">
        <v>33</v>
      </c>
    </row>
  </sheetData>
  <mergeCells count="704">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BR31:BV31"/>
    <mergeCell ref="BW31:CB31"/>
    <mergeCell ref="CC31:CG31"/>
    <mergeCell ref="CH31:CM31"/>
    <mergeCell ref="CN31:CR31"/>
    <mergeCell ref="CS31:CX31"/>
    <mergeCell ref="GC30:GG30"/>
    <mergeCell ref="GH30:GM30"/>
    <mergeCell ref="GN30:GR30"/>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BR23:BV23"/>
    <mergeCell ref="BW23:CB23"/>
    <mergeCell ref="CC23:CG23"/>
    <mergeCell ref="CH23:CM23"/>
    <mergeCell ref="CN23:CR23"/>
    <mergeCell ref="CS23:CX23"/>
    <mergeCell ref="GC22:GG22"/>
    <mergeCell ref="GH22:GM22"/>
    <mergeCell ref="GN22:GR22"/>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 right="0.7" top="0.78740157499999996" bottom="0.78740157499999996" header="0.3" footer="0.3"/>
  <pageSetup paperSize="9" scale="99" orientation="portrait" r:id="rId1"/>
  <rowBreaks count="1" manualBreakCount="1">
    <brk id="36" max="204"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X91"/>
  <sheetViews>
    <sheetView topLeftCell="H1" workbookViewId="0"/>
  </sheetViews>
  <sheetFormatPr defaultColWidth="2.42578125" defaultRowHeight="12.75" x14ac:dyDescent="0.2"/>
  <cols>
    <col min="1" max="3" width="2.7109375" style="5" hidden="1" customWidth="1"/>
    <col min="4" max="4" width="2.28515625" style="5" hidden="1" customWidth="1"/>
    <col min="5" max="7" width="2.42578125" style="5" hidden="1" customWidth="1"/>
    <col min="8" max="43" width="2.7109375" style="5" customWidth="1"/>
    <col min="44" max="16384" width="2.42578125" style="5"/>
  </cols>
  <sheetData>
    <row r="1" spans="1:50" ht="16.5" x14ac:dyDescent="0.3">
      <c r="H1" s="6"/>
      <c r="I1" s="6"/>
      <c r="J1" s="6"/>
      <c r="K1" s="6"/>
      <c r="L1" s="6"/>
      <c r="M1" s="6"/>
      <c r="N1" s="7"/>
      <c r="O1" s="6"/>
      <c r="P1" s="6"/>
      <c r="Q1" s="6"/>
      <c r="R1" s="6"/>
      <c r="S1" s="6"/>
      <c r="T1" s="6"/>
      <c r="U1" s="6"/>
      <c r="V1" s="6"/>
      <c r="W1" s="6"/>
      <c r="X1" s="6"/>
      <c r="Y1" s="6"/>
      <c r="Z1" s="6"/>
      <c r="AA1" s="6"/>
      <c r="AB1" s="6"/>
      <c r="AC1" s="6"/>
      <c r="AD1" s="6"/>
      <c r="AE1" s="6"/>
      <c r="AF1" s="6"/>
      <c r="AG1" s="6"/>
      <c r="AH1" s="6"/>
      <c r="AI1" s="6"/>
      <c r="AJ1" s="6"/>
      <c r="AK1" s="6"/>
      <c r="AL1" s="6"/>
      <c r="AM1" s="6"/>
      <c r="AN1" s="6"/>
      <c r="AO1" s="6"/>
      <c r="AP1" s="6"/>
      <c r="AR1" s="705" t="str">
        <f>SUVAHAVUJ!$D$1</f>
        <v>Slovenský jazyk</v>
      </c>
      <c r="AS1" s="705"/>
      <c r="AT1" s="705"/>
      <c r="AU1" s="705"/>
      <c r="AV1" s="705"/>
      <c r="AW1" s="705"/>
      <c r="AX1" s="705"/>
    </row>
    <row r="2" spans="1:50" x14ac:dyDescent="0.2">
      <c r="H2" s="6"/>
      <c r="I2" s="706" t="s">
        <v>17</v>
      </c>
      <c r="J2" s="707"/>
      <c r="K2" s="707"/>
      <c r="L2" s="708"/>
      <c r="M2" s="6"/>
      <c r="N2" s="6"/>
      <c r="O2" s="6"/>
      <c r="P2" s="6"/>
      <c r="Q2" s="6"/>
      <c r="R2" s="6"/>
      <c r="S2" s="6"/>
      <c r="T2" s="6"/>
      <c r="U2" s="6"/>
      <c r="V2" s="6"/>
      <c r="W2" s="6"/>
      <c r="X2" s="6"/>
      <c r="Y2" s="6"/>
      <c r="Z2" s="6"/>
      <c r="AA2" s="6"/>
      <c r="AB2" s="6"/>
      <c r="AC2" s="6"/>
      <c r="AD2" s="6"/>
      <c r="AE2" s="6"/>
      <c r="AF2" s="6"/>
      <c r="AG2" s="6"/>
      <c r="AH2" s="6"/>
      <c r="AI2" s="8"/>
      <c r="AJ2" s="6"/>
      <c r="AK2" s="8"/>
      <c r="AL2" s="6"/>
      <c r="AM2" s="8"/>
      <c r="AN2" s="8"/>
      <c r="AO2" s="8"/>
      <c r="AP2" s="6"/>
      <c r="AQ2" s="6"/>
      <c r="AR2" s="6"/>
    </row>
    <row r="3" spans="1:50" x14ac:dyDescent="0.2">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row>
    <row r="4" spans="1:50" ht="12.75" customHeight="1" x14ac:dyDescent="0.2">
      <c r="A4" s="5">
        <v>2</v>
      </c>
      <c r="H4" s="6"/>
      <c r="I4" s="6"/>
      <c r="J4" s="6"/>
      <c r="K4" s="6"/>
      <c r="L4" s="6"/>
      <c r="M4" s="6"/>
      <c r="N4" s="6"/>
      <c r="O4" s="6"/>
      <c r="P4" s="709" t="str">
        <f>IF(VLOOKUP($A4,PrekladHlav!$A:$H,1)=$A4,VLOOKUP($A4,PrekladHlav!$A:$H,SUVAHAVUJ!B1),0)</f>
        <v>ÚČTOVNÁ ZÁVIERKA</v>
      </c>
      <c r="Q4" s="709"/>
      <c r="R4" s="709"/>
      <c r="S4" s="709"/>
      <c r="T4" s="709"/>
      <c r="U4" s="709"/>
      <c r="V4" s="709"/>
      <c r="W4" s="709"/>
      <c r="X4" s="709"/>
      <c r="Y4" s="709"/>
      <c r="Z4" s="709"/>
      <c r="AA4" s="709"/>
      <c r="AB4" s="709"/>
      <c r="AC4" s="709"/>
      <c r="AD4" s="709"/>
      <c r="AE4" s="709"/>
      <c r="AF4" s="709"/>
      <c r="AG4" s="6"/>
      <c r="AH4" s="6"/>
      <c r="AI4" s="6"/>
      <c r="AJ4" s="6"/>
      <c r="AK4" s="6"/>
      <c r="AL4" s="6"/>
      <c r="AM4" s="6"/>
      <c r="AN4" s="6"/>
      <c r="AO4" s="6"/>
      <c r="AP4" s="6"/>
      <c r="AQ4" s="6"/>
      <c r="AR4" s="6"/>
    </row>
    <row r="5" spans="1:50" ht="12.75" customHeight="1" x14ac:dyDescent="0.2">
      <c r="H5" s="6"/>
      <c r="I5" s="6"/>
      <c r="J5" s="6"/>
      <c r="K5" s="6"/>
      <c r="L5" s="6"/>
      <c r="M5" s="6"/>
      <c r="N5" s="6"/>
      <c r="O5" s="6"/>
      <c r="P5" s="709"/>
      <c r="Q5" s="709"/>
      <c r="R5" s="709"/>
      <c r="S5" s="709"/>
      <c r="T5" s="709"/>
      <c r="U5" s="709"/>
      <c r="V5" s="709"/>
      <c r="W5" s="709"/>
      <c r="X5" s="709"/>
      <c r="Y5" s="709"/>
      <c r="Z5" s="709"/>
      <c r="AA5" s="709"/>
      <c r="AB5" s="709"/>
      <c r="AC5" s="709"/>
      <c r="AD5" s="709"/>
      <c r="AE5" s="709"/>
      <c r="AF5" s="709"/>
      <c r="AG5" s="6"/>
      <c r="AH5" s="6"/>
      <c r="AI5" s="6"/>
      <c r="AJ5" s="6"/>
      <c r="AK5" s="6"/>
      <c r="AL5" s="6"/>
      <c r="AM5" s="6"/>
      <c r="AN5" s="6"/>
      <c r="AO5" s="6"/>
      <c r="AP5" s="6"/>
      <c r="AQ5" s="6"/>
      <c r="AR5" s="6"/>
    </row>
    <row r="6" spans="1:50" x14ac:dyDescent="0.2">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row>
    <row r="7" spans="1:50" x14ac:dyDescent="0.2">
      <c r="A7" s="5">
        <v>3</v>
      </c>
      <c r="H7" s="6"/>
      <c r="I7" s="6"/>
      <c r="J7" s="6"/>
      <c r="K7" s="6"/>
      <c r="L7" s="6"/>
      <c r="M7" s="6"/>
      <c r="N7" s="710" t="str">
        <f>IF(VLOOKUP($A7,PrekladHlav!$A:$H,1)=$A7,VLOOKUP($A7,PrekladHlav!$A:$H,SUVAHAVUJ!B1),0)</f>
        <v>podnikateľov v podvojnom učtovníctve zostavená</v>
      </c>
      <c r="O7" s="710"/>
      <c r="P7" s="710"/>
      <c r="Q7" s="710"/>
      <c r="R7" s="710"/>
      <c r="S7" s="710"/>
      <c r="T7" s="710"/>
      <c r="U7" s="710"/>
      <c r="V7" s="710"/>
      <c r="W7" s="710"/>
      <c r="X7" s="710"/>
      <c r="Y7" s="710"/>
      <c r="Z7" s="710"/>
      <c r="AA7" s="710"/>
      <c r="AB7" s="710"/>
      <c r="AC7" s="710"/>
      <c r="AD7" s="710"/>
      <c r="AE7" s="710"/>
      <c r="AF7" s="710"/>
      <c r="AG7" s="710"/>
      <c r="AH7" s="6"/>
      <c r="AI7" s="6"/>
      <c r="AJ7" s="6"/>
      <c r="AK7" s="6"/>
      <c r="AL7" s="6"/>
      <c r="AM7" s="6"/>
      <c r="AN7" s="6"/>
      <c r="AO7" s="6"/>
      <c r="AP7" s="6"/>
      <c r="AQ7" s="6"/>
      <c r="AR7" s="6"/>
    </row>
    <row r="8" spans="1:50" x14ac:dyDescent="0.2">
      <c r="A8" s="5">
        <v>1</v>
      </c>
      <c r="H8" s="9"/>
      <c r="I8" s="9"/>
      <c r="J8" s="9"/>
      <c r="K8" s="9"/>
      <c r="L8" s="9"/>
      <c r="M8" s="9"/>
      <c r="N8" s="9"/>
      <c r="O8" s="9"/>
      <c r="P8" s="9"/>
      <c r="Q8" s="9"/>
      <c r="R8" s="9"/>
      <c r="S8" s="703" t="str">
        <f>IF(VLOOKUP($A8,PrekladHlav!$A:$H,1)=$A8,VLOOKUP($A8,PrekladHlav!$A:$H,SUVAHAVUJ!B1),0)</f>
        <v>k</v>
      </c>
      <c r="T8" s="703"/>
      <c r="U8" s="9"/>
      <c r="V8" s="711">
        <f>VstupHlavička!$B$15</f>
        <v>43100</v>
      </c>
      <c r="W8" s="711"/>
      <c r="X8" s="10"/>
      <c r="Y8" s="712">
        <f>VstupHlavička!$B$15</f>
        <v>43100</v>
      </c>
      <c r="Z8" s="712"/>
      <c r="AA8" s="11"/>
      <c r="AB8" s="713">
        <f>VstupHlavička!$B$15</f>
        <v>43100</v>
      </c>
      <c r="AC8" s="713"/>
      <c r="AD8" s="713"/>
      <c r="AE8" s="12"/>
      <c r="AF8" s="11"/>
      <c r="AG8" s="9"/>
      <c r="AH8" s="9"/>
      <c r="AI8" s="9"/>
      <c r="AJ8" s="9"/>
      <c r="AK8" s="9"/>
      <c r="AL8" s="9"/>
      <c r="AM8" s="9"/>
      <c r="AN8" s="9"/>
      <c r="AO8" s="9"/>
      <c r="AP8" s="9"/>
      <c r="AQ8" s="9"/>
      <c r="AR8" s="9"/>
    </row>
    <row r="9" spans="1:50" x14ac:dyDescent="0.2">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row>
    <row r="10" spans="1:50" x14ac:dyDescent="0.2">
      <c r="H10" s="9" t="s">
        <v>18</v>
      </c>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6"/>
    </row>
    <row r="11" spans="1:50" x14ac:dyDescent="0.2">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row>
    <row r="12" spans="1:50" x14ac:dyDescent="0.2">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row>
    <row r="13" spans="1:50" x14ac:dyDescent="0.2">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row>
    <row r="14" spans="1:50" x14ac:dyDescent="0.2">
      <c r="A14" s="5">
        <v>6</v>
      </c>
      <c r="B14" s="5">
        <v>7</v>
      </c>
      <c r="C14" s="5">
        <v>8</v>
      </c>
      <c r="D14" s="5">
        <v>9</v>
      </c>
      <c r="H14" s="9" t="str">
        <f>IF(VLOOKUP($A14,PrekladHlav!$A:$H,1)=$A14,VLOOKUP($A14,PrekladHlav!$A:$H,SUVAHAVUJ!B1),0)</f>
        <v>Daňové identifikačné číslo</v>
      </c>
      <c r="I14" s="6"/>
      <c r="J14" s="6"/>
      <c r="K14" s="6"/>
      <c r="L14" s="6"/>
      <c r="M14" s="6"/>
      <c r="N14" s="6"/>
      <c r="O14" s="6"/>
      <c r="P14" s="6"/>
      <c r="Q14" s="6"/>
      <c r="R14" s="6"/>
      <c r="S14" s="6" t="str">
        <f>IF(VLOOKUP($B14,PrekladHlav!$A:$H,1)=$B14,VLOOKUP($B14,PrekladHlav!$A:$H,SUVAHAVUJ!B1),0)</f>
        <v>Účtovná závierka</v>
      </c>
      <c r="T14" s="6"/>
      <c r="U14" s="6"/>
      <c r="V14" s="6"/>
      <c r="W14" s="6"/>
      <c r="X14" s="6"/>
      <c r="Y14" s="6"/>
      <c r="Z14" s="6"/>
      <c r="AA14" s="6" t="str">
        <f>IF(VLOOKUP($C14,PrekladHlav!$A:$H,1)=$C14,VLOOKUP($C14,PrekladHlav!$A:$H,SUVAHAVUJ!B1),0)</f>
        <v>Účtovná jednotka</v>
      </c>
      <c r="AB14" s="6"/>
      <c r="AC14" s="6"/>
      <c r="AD14" s="6"/>
      <c r="AE14" s="6"/>
      <c r="AF14" s="6"/>
      <c r="AG14" s="9"/>
      <c r="AH14" s="703" t="str">
        <f>IF(VLOOKUP($D14,PrekladHlav!$A:$H,1)=$D14,VLOOKUP($D14,PrekladHlav!$A:$H,SUVAHAVUJ!B1),0)</f>
        <v>Za obdobie</v>
      </c>
      <c r="AI14" s="703"/>
      <c r="AJ14" s="703"/>
      <c r="AK14" s="703"/>
      <c r="AL14" s="703"/>
      <c r="AM14" s="703"/>
      <c r="AN14" s="703"/>
      <c r="AO14" s="703"/>
      <c r="AP14" s="703"/>
      <c r="AQ14" s="6"/>
      <c r="AR14" s="9"/>
    </row>
    <row r="15" spans="1:50" x14ac:dyDescent="0.2">
      <c r="A15" s="5">
        <v>10</v>
      </c>
      <c r="B15" s="5">
        <v>11</v>
      </c>
      <c r="H15" s="13" t="str">
        <f>MID(VstupHlavička!$B$3,1,1)</f>
        <v/>
      </c>
      <c r="I15" s="13" t="str">
        <f>MID(VstupHlavička!$B$3,2,1)</f>
        <v/>
      </c>
      <c r="J15" s="13" t="str">
        <f>MID(VstupHlavička!$B$3,3,1)</f>
        <v/>
      </c>
      <c r="K15" s="13" t="str">
        <f>MID(VstupHlavička!$B$3,4,1)</f>
        <v/>
      </c>
      <c r="L15" s="13" t="str">
        <f>MID(VstupHlavička!$B$3,5,1)</f>
        <v/>
      </c>
      <c r="M15" s="13" t="str">
        <f>MID(VstupHlavička!$B$3,6,1)</f>
        <v/>
      </c>
      <c r="N15" s="13" t="str">
        <f>MID(VstupHlavička!$B$3,7,1)</f>
        <v/>
      </c>
      <c r="O15" s="13" t="str">
        <f>MID(VstupHlavička!$B$3,8,1)</f>
        <v/>
      </c>
      <c r="P15" s="13" t="str">
        <f>MID(VstupHlavička!$B$3,9,1)</f>
        <v/>
      </c>
      <c r="Q15" s="13" t="str">
        <f>MID(VstupHlavička!$B$3,10,1)</f>
        <v/>
      </c>
      <c r="R15" s="6"/>
      <c r="S15" s="6"/>
      <c r="T15" s="6"/>
      <c r="U15" s="6"/>
      <c r="V15" s="6"/>
      <c r="W15" s="6"/>
      <c r="X15" s="6"/>
      <c r="Y15" s="6"/>
      <c r="Z15" s="6"/>
      <c r="AA15" s="6"/>
      <c r="AB15" s="6"/>
      <c r="AC15" s="6"/>
      <c r="AD15" s="6"/>
      <c r="AE15" s="6"/>
      <c r="AF15" s="6"/>
      <c r="AG15" s="6"/>
      <c r="AH15" s="6"/>
      <c r="AI15" s="6"/>
      <c r="AJ15" s="9" t="str">
        <f>IF(VLOOKUP($A15,PrekladHlav!$A:$H,1)=$A15,VLOOKUP($A15,PrekladHlav!$A:$H,SUVAHAVUJ!B1),0)</f>
        <v>mesiac</v>
      </c>
      <c r="AK15" s="9"/>
      <c r="AL15" s="9"/>
      <c r="AM15" s="9" t="str">
        <f>IF(VLOOKUP($B15,PrekladHlav!$A:$H,1)=$B15,VLOOKUP($B15,PrekladHlav!$A:$H,SUVAHAVUJ!B1),0)</f>
        <v>rok</v>
      </c>
      <c r="AN15" s="9"/>
      <c r="AO15" s="9"/>
      <c r="AP15" s="9"/>
      <c r="AQ15" s="6"/>
      <c r="AR15" s="6"/>
    </row>
    <row r="16" spans="1:50" x14ac:dyDescent="0.2">
      <c r="A16" s="5">
        <v>12</v>
      </c>
      <c r="B16" s="5">
        <v>15</v>
      </c>
      <c r="C16" s="5">
        <v>22</v>
      </c>
      <c r="H16" s="6"/>
      <c r="I16" s="6"/>
      <c r="J16" s="6"/>
      <c r="K16" s="6"/>
      <c r="L16" s="6"/>
      <c r="M16" s="6"/>
      <c r="N16" s="6"/>
      <c r="O16" s="6"/>
      <c r="P16" s="6"/>
      <c r="Q16" s="6"/>
      <c r="R16" s="6"/>
      <c r="S16" s="14" t="s">
        <v>19</v>
      </c>
      <c r="T16" s="6"/>
      <c r="U16" s="6" t="str">
        <f>IF(VLOOKUP($A16,PrekladHlav!$A:$H,1)=$A16,VLOOKUP($A16,PrekladHlav!$A:$H,SUVAHAVUJ!B1),0)</f>
        <v xml:space="preserve"> - riadna</v>
      </c>
      <c r="V16" s="6"/>
      <c r="W16" s="6"/>
      <c r="X16" s="6"/>
      <c r="Y16" s="6"/>
      <c r="Z16" s="6"/>
      <c r="AA16" s="14"/>
      <c r="AB16" s="6"/>
      <c r="AC16" s="6" t="str">
        <f>IF(VLOOKUP($B16,PrekladHlav!$A:$H,1)=$B16,VLOOKUP($B16,PrekladHlav!$A:$H,SUVAHAVUJ!B1),0)</f>
        <v xml:space="preserve"> - malá</v>
      </c>
      <c r="AD16" s="6"/>
      <c r="AE16" s="6"/>
      <c r="AF16" s="6"/>
      <c r="AG16" s="6"/>
      <c r="AH16" s="9" t="str">
        <f>IF(VLOOKUP($C16,PrekladHlav!$A:$H,1)=$C16,VLOOKUP($C16,PrekladHlav!$A:$H,SUVAHAVUJ!B1),0)</f>
        <v>od</v>
      </c>
      <c r="AI16" s="9"/>
      <c r="AJ16" s="15" t="s">
        <v>20</v>
      </c>
      <c r="AK16" s="15" t="s">
        <v>21</v>
      </c>
      <c r="AL16" s="9"/>
      <c r="AM16" s="15" t="s">
        <v>22</v>
      </c>
      <c r="AN16" s="15" t="s">
        <v>20</v>
      </c>
      <c r="AO16" s="15" t="s">
        <v>21</v>
      </c>
      <c r="AP16" s="15">
        <v>7</v>
      </c>
      <c r="AQ16" s="6"/>
      <c r="AR16" s="6"/>
    </row>
    <row r="17" spans="1:44" x14ac:dyDescent="0.2">
      <c r="A17" s="5">
        <v>4</v>
      </c>
      <c r="B17" s="5">
        <v>13</v>
      </c>
      <c r="C17" s="5">
        <v>16</v>
      </c>
      <c r="D17" s="5">
        <v>23</v>
      </c>
      <c r="H17" s="9" t="str">
        <f>IF(VLOOKUP($A17,PrekladHlav!$A:$H,1)=$A17,VLOOKUP($A17,PrekladHlav!$A:$H,SUVAHAVUJ!B1),0)</f>
        <v>IČO</v>
      </c>
      <c r="I17" s="6"/>
      <c r="J17" s="6"/>
      <c r="K17" s="6"/>
      <c r="L17" s="6"/>
      <c r="M17" s="6"/>
      <c r="N17" s="6"/>
      <c r="O17" s="6"/>
      <c r="P17" s="6"/>
      <c r="Q17" s="6"/>
      <c r="R17" s="6"/>
      <c r="S17" s="14"/>
      <c r="T17" s="6"/>
      <c r="U17" s="6" t="str">
        <f>IF(VLOOKUP($B17,PrekladHlav!$A:$H,1)=$B17,VLOOKUP($B17,PrekladHlav!$A:$H,SUVAHAVUJ!B1),0)</f>
        <v xml:space="preserve"> - mimoriadna</v>
      </c>
      <c r="V17" s="6"/>
      <c r="W17" s="6"/>
      <c r="X17" s="6"/>
      <c r="Y17" s="6"/>
      <c r="Z17" s="6"/>
      <c r="AA17" s="14" t="s">
        <v>19</v>
      </c>
      <c r="AB17" s="6"/>
      <c r="AC17" s="6" t="str">
        <f>IF(VLOOKUP($C17,PrekladHlav!$A:$H,1)=$C17,VLOOKUP($C17,PrekladHlav!$A:$H,SUVAHAVUJ!B1),0)</f>
        <v xml:space="preserve"> - veľká</v>
      </c>
      <c r="AD17" s="6"/>
      <c r="AE17" s="6"/>
      <c r="AF17" s="6"/>
      <c r="AG17" s="6"/>
      <c r="AH17" s="9" t="str">
        <f>IF(VLOOKUP($D17,PrekladHlav!$A:$H,1)=$D17,VLOOKUP($D17,PrekladHlav!$A:$H,SUVAHAVUJ!B1),0)</f>
        <v>do</v>
      </c>
      <c r="AI17" s="9"/>
      <c r="AJ17" s="15" t="s">
        <v>21</v>
      </c>
      <c r="AK17" s="15" t="s">
        <v>22</v>
      </c>
      <c r="AL17" s="9"/>
      <c r="AM17" s="15" t="s">
        <v>22</v>
      </c>
      <c r="AN17" s="15" t="s">
        <v>20</v>
      </c>
      <c r="AO17" s="15" t="s">
        <v>21</v>
      </c>
      <c r="AP17" s="15">
        <v>7</v>
      </c>
      <c r="AQ17" s="6"/>
      <c r="AR17" s="6"/>
    </row>
    <row r="18" spans="1:44" x14ac:dyDescent="0.2">
      <c r="A18" s="5">
        <v>14</v>
      </c>
      <c r="H18" s="13" t="str">
        <f>MID(VstupHlavička!$B$4,1,1)</f>
        <v/>
      </c>
      <c r="I18" s="13" t="str">
        <f>MID(VstupHlavička!$B$4,2,1)</f>
        <v/>
      </c>
      <c r="J18" s="13" t="str">
        <f>MID(VstupHlavička!$B$4,3,1)</f>
        <v/>
      </c>
      <c r="K18" s="13" t="str">
        <f>MID(VstupHlavička!$B$4,4,1)</f>
        <v/>
      </c>
      <c r="L18" s="13" t="str">
        <f>MID(VstupHlavička!$B$4,5,1)</f>
        <v/>
      </c>
      <c r="M18" s="13" t="str">
        <f>MID(VstupHlavička!$B$4,6,1)</f>
        <v/>
      </c>
      <c r="N18" s="13" t="str">
        <f>MID(VstupHlavička!$B$4,7,1)</f>
        <v/>
      </c>
      <c r="O18" s="13" t="str">
        <f>MID(VstupHlavička!$B$4,8,1)</f>
        <v/>
      </c>
      <c r="P18" s="6"/>
      <c r="Q18" s="6"/>
      <c r="R18" s="6"/>
      <c r="S18" s="14"/>
      <c r="T18" s="6"/>
      <c r="U18" s="6" t="str">
        <f>IF(VLOOKUP($A18,PrekladHlav!$A:$H,1)=$A18,VLOOKUP($A18,PrekladHlav!$A:$H,SUVAHAVUJ!B1),0)</f>
        <v xml:space="preserve"> - priebežná</v>
      </c>
      <c r="V18" s="6"/>
      <c r="W18" s="6"/>
      <c r="X18" s="6"/>
      <c r="Y18" s="6"/>
      <c r="Z18" s="6"/>
      <c r="AA18" s="16"/>
      <c r="AB18" s="6"/>
      <c r="AC18" s="6"/>
      <c r="AD18" s="6"/>
      <c r="AE18" s="6"/>
      <c r="AF18" s="6"/>
      <c r="AG18" s="6"/>
      <c r="AH18" s="6"/>
      <c r="AI18" s="6"/>
      <c r="AJ18" s="6"/>
      <c r="AK18" s="6"/>
      <c r="AL18" s="6"/>
      <c r="AM18" s="6"/>
      <c r="AN18" s="6"/>
      <c r="AO18" s="6"/>
      <c r="AP18" s="6"/>
      <c r="AQ18" s="6"/>
      <c r="AR18" s="6"/>
    </row>
    <row r="19" spans="1:44" x14ac:dyDescent="0.2">
      <c r="A19" s="5">
        <v>5</v>
      </c>
      <c r="H19" s="6"/>
      <c r="I19" s="6"/>
      <c r="J19" s="6"/>
      <c r="K19" s="6"/>
      <c r="L19" s="6"/>
      <c r="M19" s="6"/>
      <c r="N19" s="6"/>
      <c r="O19" s="6"/>
      <c r="P19" s="6"/>
      <c r="Q19" s="6"/>
      <c r="R19" s="6"/>
      <c r="S19" s="6"/>
      <c r="T19" s="6"/>
      <c r="U19" s="6"/>
      <c r="V19" s="6"/>
      <c r="W19" s="6"/>
      <c r="X19" s="6"/>
      <c r="Y19" s="6"/>
      <c r="Z19" s="6"/>
      <c r="AA19" s="6"/>
      <c r="AB19" s="6"/>
      <c r="AC19" s="6"/>
      <c r="AD19" s="6"/>
      <c r="AE19" s="6"/>
      <c r="AF19" s="6"/>
      <c r="AG19" s="6"/>
      <c r="AH19" s="704" t="str">
        <f>IF(VLOOKUP($A19,PrekladHlav!$A:$H,1)=$A19,VLOOKUP($A19,PrekladHlav!$A:$H,SUVAHAVUJ!B1),0)</f>
        <v>Bezprostredne predchádzajúce obdobie</v>
      </c>
      <c r="AI19" s="704"/>
      <c r="AJ19" s="704"/>
      <c r="AK19" s="704"/>
      <c r="AL19" s="704"/>
      <c r="AM19" s="704"/>
      <c r="AN19" s="704"/>
      <c r="AO19" s="704"/>
      <c r="AP19" s="704"/>
      <c r="AQ19" s="6"/>
      <c r="AR19" s="6"/>
    </row>
    <row r="20" spans="1:44" x14ac:dyDescent="0.2">
      <c r="A20" s="5">
        <v>17</v>
      </c>
      <c r="H20" s="9" t="s">
        <v>4</v>
      </c>
      <c r="I20" s="6"/>
      <c r="J20" s="6"/>
      <c r="K20" s="6"/>
      <c r="L20" s="6"/>
      <c r="M20" s="6"/>
      <c r="N20" s="6"/>
      <c r="O20" s="6"/>
      <c r="P20" s="6"/>
      <c r="Q20" s="6"/>
      <c r="R20" s="6"/>
      <c r="S20" s="9" t="str">
        <f>IF(VLOOKUP($A20,PrekladHlav!$A:$H,1)=$A20,VLOOKUP($A20,PrekladHlav!$A:$H,SUVAHAVUJ!B1),0)</f>
        <v>(vyznačí sa</v>
      </c>
      <c r="T20" s="6"/>
      <c r="U20" s="6"/>
      <c r="V20" s="6"/>
      <c r="W20" s="13" t="s">
        <v>19</v>
      </c>
      <c r="X20" s="17" t="s">
        <v>23</v>
      </c>
      <c r="Y20" s="6"/>
      <c r="Z20" s="6"/>
      <c r="AA20" s="16"/>
      <c r="AB20" s="6"/>
      <c r="AC20" s="6"/>
      <c r="AD20" s="6"/>
      <c r="AE20" s="6"/>
      <c r="AF20" s="6"/>
      <c r="AG20" s="6"/>
      <c r="AH20" s="704"/>
      <c r="AI20" s="704"/>
      <c r="AJ20" s="704"/>
      <c r="AK20" s="704"/>
      <c r="AL20" s="704"/>
      <c r="AM20" s="704"/>
      <c r="AN20" s="704"/>
      <c r="AO20" s="704"/>
      <c r="AP20" s="704"/>
      <c r="AQ20" s="6"/>
      <c r="AR20" s="6"/>
    </row>
    <row r="21" spans="1:44" x14ac:dyDescent="0.2">
      <c r="H21" s="13" t="str">
        <f>MID(VstupHlavička!$B$5,1,1)</f>
        <v/>
      </c>
      <c r="I21" s="13" t="str">
        <f>MID(VstupHlavička!$B$5,2,1)</f>
        <v/>
      </c>
      <c r="J21" s="6" t="s">
        <v>24</v>
      </c>
      <c r="K21" s="13" t="str">
        <f>MID(VstupHlavička!$B$5,3,1)</f>
        <v/>
      </c>
      <c r="L21" s="13" t="str">
        <f>MID(VstupHlavička!$B$5,4,1)</f>
        <v/>
      </c>
      <c r="M21" s="6" t="s">
        <v>24</v>
      </c>
      <c r="N21" s="13" t="str">
        <f>MID(VstupHlavička!$B$5,5,1)</f>
        <v/>
      </c>
      <c r="O21" s="6"/>
      <c r="P21" s="6"/>
      <c r="Q21" s="6"/>
      <c r="R21" s="6"/>
      <c r="S21" s="6"/>
      <c r="T21" s="6"/>
      <c r="U21" s="6"/>
      <c r="V21" s="6"/>
      <c r="W21" s="6"/>
      <c r="X21" s="6"/>
      <c r="Y21" s="6"/>
      <c r="Z21" s="6"/>
      <c r="AA21" s="6"/>
      <c r="AB21" s="6"/>
      <c r="AC21" s="6"/>
      <c r="AD21" s="6"/>
      <c r="AE21" s="6"/>
      <c r="AF21" s="6"/>
      <c r="AG21" s="6"/>
      <c r="AH21" s="704"/>
      <c r="AI21" s="704"/>
      <c r="AJ21" s="704"/>
      <c r="AK21" s="704"/>
      <c r="AL21" s="704"/>
      <c r="AM21" s="704"/>
      <c r="AN21" s="704"/>
      <c r="AO21" s="704"/>
      <c r="AP21" s="704"/>
      <c r="AQ21" s="6"/>
      <c r="AR21" s="6"/>
    </row>
    <row r="22" spans="1:44" x14ac:dyDescent="0.2">
      <c r="A22" s="5">
        <v>10</v>
      </c>
      <c r="B22" s="5">
        <v>11</v>
      </c>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9" t="str">
        <f>IF(VLOOKUP($A22,PrekladHlav!$A:$H,1)=$A22,VLOOKUP($A22,PrekladHlav!$A:$H,SUVAHAVUJ!B1),0)</f>
        <v>mesiac</v>
      </c>
      <c r="AK22" s="9"/>
      <c r="AL22" s="9"/>
      <c r="AM22" s="9" t="str">
        <f>IF(VLOOKUP($B22,PrekladHlav!$A:$H,1)=$B22,VLOOKUP($B22,PrekladHlav!$A:$H,SUVAHAVUJ!B1),0)</f>
        <v>rok</v>
      </c>
      <c r="AN22" s="9"/>
      <c r="AO22" s="9"/>
      <c r="AP22" s="6"/>
      <c r="AQ22" s="6"/>
      <c r="AR22" s="6"/>
    </row>
    <row r="23" spans="1:44" x14ac:dyDescent="0.2">
      <c r="A23" s="5">
        <v>22</v>
      </c>
      <c r="H23" s="6"/>
      <c r="I23" s="6"/>
      <c r="J23" s="6"/>
      <c r="K23" s="6"/>
      <c r="L23" s="6"/>
      <c r="M23" s="6"/>
      <c r="N23" s="6"/>
      <c r="O23" s="6"/>
      <c r="P23" s="6"/>
      <c r="Q23" s="6"/>
      <c r="R23" s="16"/>
      <c r="S23" s="6"/>
      <c r="T23" s="6"/>
      <c r="U23" s="6"/>
      <c r="V23" s="6"/>
      <c r="W23" s="6"/>
      <c r="X23" s="6"/>
      <c r="Y23" s="6"/>
      <c r="Z23" s="16"/>
      <c r="AA23" s="6"/>
      <c r="AB23" s="6"/>
      <c r="AC23" s="6"/>
      <c r="AD23" s="6"/>
      <c r="AE23" s="6"/>
      <c r="AF23" s="6"/>
      <c r="AG23" s="6"/>
      <c r="AH23" s="9" t="str">
        <f>IF(VLOOKUP($A23,PrekladHlav!$A:$H,1)=$A23,VLOOKUP($A23,PrekladHlav!$A:$H,SUVAHAVUJ!B1),0)</f>
        <v>od</v>
      </c>
      <c r="AI23" s="6"/>
      <c r="AJ23" s="15" t="s">
        <v>20</v>
      </c>
      <c r="AK23" s="15" t="s">
        <v>21</v>
      </c>
      <c r="AL23" s="9"/>
      <c r="AM23" s="15" t="s">
        <v>22</v>
      </c>
      <c r="AN23" s="15" t="s">
        <v>20</v>
      </c>
      <c r="AO23" s="15" t="s">
        <v>21</v>
      </c>
      <c r="AP23" s="15">
        <v>6</v>
      </c>
      <c r="AQ23" s="6"/>
      <c r="AR23" s="6"/>
    </row>
    <row r="24" spans="1:44" x14ac:dyDescent="0.2">
      <c r="A24" s="5">
        <v>23</v>
      </c>
      <c r="H24" s="6"/>
      <c r="I24" s="6"/>
      <c r="J24" s="6"/>
      <c r="K24" s="6"/>
      <c r="L24" s="6"/>
      <c r="M24" s="6"/>
      <c r="N24" s="6"/>
      <c r="O24" s="6"/>
      <c r="P24" s="6"/>
      <c r="Q24" s="6"/>
      <c r="R24" s="6"/>
      <c r="S24" s="6"/>
      <c r="T24" s="6"/>
      <c r="U24" s="6"/>
      <c r="V24" s="6"/>
      <c r="W24" s="6"/>
      <c r="X24" s="6"/>
      <c r="Y24" s="6"/>
      <c r="Z24" s="6"/>
      <c r="AA24" s="6"/>
      <c r="AB24" s="6"/>
      <c r="AC24" s="6"/>
      <c r="AD24" s="6"/>
      <c r="AE24" s="6"/>
      <c r="AF24" s="6"/>
      <c r="AG24" s="6"/>
      <c r="AH24" s="9" t="str">
        <f>IF(VLOOKUP($A24,PrekladHlav!$A:$H,1)=$A24,VLOOKUP($A24,PrekladHlav!$A:$H,SUVAHAVUJ!B1),0)</f>
        <v>do</v>
      </c>
      <c r="AI24" s="6"/>
      <c r="AJ24" s="15" t="s">
        <v>21</v>
      </c>
      <c r="AK24" s="15" t="s">
        <v>22</v>
      </c>
      <c r="AL24" s="9"/>
      <c r="AM24" s="15" t="s">
        <v>22</v>
      </c>
      <c r="AN24" s="15" t="s">
        <v>20</v>
      </c>
      <c r="AO24" s="15" t="s">
        <v>21</v>
      </c>
      <c r="AP24" s="15">
        <v>6</v>
      </c>
      <c r="AQ24" s="6"/>
      <c r="AR24" s="6"/>
    </row>
    <row r="25" spans="1:44" x14ac:dyDescent="0.2">
      <c r="A25" s="5">
        <v>18</v>
      </c>
      <c r="H25" s="9" t="str">
        <f>IF(VLOOKUP($A25,PrekladHlav!$A:$H,1)=$A25,VLOOKUP($A25,PrekladHlav!$A:$H,SUVAHAVUJ!B1),0)</f>
        <v>Priložené súčasti účtovej závierky</v>
      </c>
      <c r="I25" s="6"/>
      <c r="J25" s="6"/>
      <c r="K25" s="6"/>
      <c r="L25" s="6"/>
      <c r="M25" s="6"/>
      <c r="N25" s="6"/>
      <c r="O25" s="6"/>
      <c r="P25" s="6"/>
      <c r="Q25" s="6"/>
      <c r="R25" s="6"/>
      <c r="S25" s="6"/>
      <c r="T25" s="6"/>
      <c r="U25" s="6"/>
      <c r="V25" s="6"/>
      <c r="W25" s="6"/>
      <c r="X25" s="6"/>
      <c r="Y25" s="6"/>
      <c r="Z25" s="6"/>
      <c r="AA25" s="6"/>
      <c r="AB25" s="6"/>
      <c r="AC25" s="6"/>
      <c r="AD25" s="6"/>
      <c r="AE25" s="6"/>
      <c r="AF25" s="6"/>
      <c r="AG25" s="6"/>
      <c r="AH25" s="9"/>
      <c r="AI25" s="6"/>
      <c r="AJ25" s="8"/>
      <c r="AK25" s="8"/>
      <c r="AL25" s="9"/>
      <c r="AM25" s="8"/>
      <c r="AN25" s="8"/>
      <c r="AO25" s="8"/>
      <c r="AP25" s="8"/>
      <c r="AQ25" s="6"/>
      <c r="AR25" s="6"/>
    </row>
    <row r="26" spans="1:44" x14ac:dyDescent="0.2">
      <c r="A26" s="5">
        <v>19</v>
      </c>
      <c r="B26" s="5">
        <v>20</v>
      </c>
      <c r="C26" s="5">
        <v>21</v>
      </c>
      <c r="H26" s="9"/>
      <c r="I26" s="14" t="s">
        <v>19</v>
      </c>
      <c r="J26" s="6" t="str">
        <f>IF(VLOOKUP($A26,PrekladHlav!$A:$H,1)=$A26,VLOOKUP($A26,PrekladHlav!$A:$H,SUVAHAVUJ!B1),0)</f>
        <v>Súvaha (Úč POD 1-01)</v>
      </c>
      <c r="K26" s="6"/>
      <c r="L26" s="6"/>
      <c r="M26" s="6"/>
      <c r="N26" s="6"/>
      <c r="O26" s="6"/>
      <c r="P26" s="6"/>
      <c r="Q26" s="6"/>
      <c r="R26" s="14" t="s">
        <v>19</v>
      </c>
      <c r="S26" s="6" t="str">
        <f>IF(VLOOKUP($B26,PrekladHlav!$A:$H,1)=$B26,VLOOKUP($B26,PrekladHlav!$A:$H,SUVAHAVUJ!B1),0)</f>
        <v>Výkaz ziskov a strát(Úč POD 2-01)</v>
      </c>
      <c r="T26" s="6"/>
      <c r="U26" s="6"/>
      <c r="V26" s="6"/>
      <c r="W26" s="6"/>
      <c r="X26" s="6"/>
      <c r="Y26" s="6"/>
      <c r="Z26" s="6"/>
      <c r="AA26" s="6"/>
      <c r="AB26" s="6"/>
      <c r="AC26" s="6"/>
      <c r="AD26" s="6"/>
      <c r="AE26" s="14" t="s">
        <v>19</v>
      </c>
      <c r="AF26" s="6" t="str">
        <f>IF(VLOOKUP($C26,PrekladHlav!$A:$H,1)=$C26,VLOOKUP($C26,PrekladHlav!$A:$H,SUVAHAVUJ!B1),0)</f>
        <v>Poznámky (Úč POD 3-01)</v>
      </c>
      <c r="AG26" s="6"/>
      <c r="AH26" s="9"/>
      <c r="AI26" s="6"/>
      <c r="AJ26" s="8"/>
      <c r="AK26" s="8"/>
      <c r="AL26" s="9"/>
      <c r="AM26" s="8"/>
      <c r="AN26" s="8"/>
      <c r="AO26" s="8"/>
      <c r="AP26" s="8"/>
      <c r="AQ26" s="6"/>
      <c r="AR26" s="6"/>
    </row>
    <row r="27" spans="1:44" x14ac:dyDescent="0.2">
      <c r="H27" s="6"/>
      <c r="I27" s="6"/>
      <c r="J27" s="6"/>
      <c r="K27" s="6"/>
      <c r="L27" s="6"/>
      <c r="M27" s="6"/>
      <c r="N27" s="6"/>
      <c r="O27" s="6"/>
      <c r="P27" s="6"/>
      <c r="Q27" s="6"/>
      <c r="R27" s="6"/>
      <c r="S27" s="6"/>
      <c r="T27" s="6"/>
      <c r="U27" s="6"/>
      <c r="V27" s="6"/>
      <c r="W27" s="6"/>
      <c r="X27" s="6"/>
      <c r="Y27" s="6"/>
      <c r="Z27" s="6"/>
      <c r="AA27" s="6"/>
      <c r="AB27" s="6"/>
      <c r="AC27" s="6"/>
      <c r="AD27" s="6"/>
      <c r="AE27" s="6"/>
      <c r="AF27" s="6"/>
      <c r="AG27" s="6"/>
      <c r="AH27" s="9"/>
      <c r="AI27" s="6"/>
      <c r="AJ27" s="8"/>
      <c r="AK27" s="8"/>
      <c r="AL27" s="9"/>
      <c r="AM27" s="8"/>
      <c r="AN27" s="8"/>
      <c r="AO27" s="8"/>
      <c r="AP27" s="8"/>
      <c r="AQ27" s="6"/>
      <c r="AR27" s="6"/>
    </row>
    <row r="28" spans="1:44" x14ac:dyDescent="0.2">
      <c r="H28" s="6"/>
      <c r="I28" s="6"/>
      <c r="J28" s="6"/>
      <c r="K28" s="6"/>
      <c r="L28" s="6"/>
      <c r="M28" s="6"/>
      <c r="N28" s="6"/>
      <c r="O28" s="6"/>
      <c r="P28" s="6"/>
      <c r="Q28" s="6"/>
      <c r="R28" s="6"/>
      <c r="S28" s="6"/>
      <c r="T28" s="6"/>
      <c r="U28" s="6"/>
      <c r="V28" s="6"/>
      <c r="W28" s="6"/>
      <c r="X28" s="6"/>
      <c r="Y28" s="6"/>
      <c r="Z28" s="6"/>
      <c r="AA28" s="6"/>
      <c r="AB28" s="6"/>
      <c r="AC28" s="6"/>
      <c r="AD28" s="6"/>
      <c r="AE28" s="6"/>
      <c r="AF28" s="6"/>
      <c r="AG28" s="6"/>
      <c r="AH28" s="9"/>
      <c r="AI28" s="6"/>
      <c r="AJ28" s="8"/>
      <c r="AK28" s="8"/>
      <c r="AL28" s="9"/>
      <c r="AM28" s="8"/>
      <c r="AN28" s="8"/>
      <c r="AO28" s="8"/>
      <c r="AP28" s="8"/>
      <c r="AQ28" s="6"/>
      <c r="AR28" s="6"/>
    </row>
    <row r="29" spans="1:44" x14ac:dyDescent="0.2">
      <c r="A29" s="5">
        <v>24</v>
      </c>
      <c r="H29" s="9" t="str">
        <f>IF(VLOOKUP($A29,PrekladHlav!$A:$H,1)=$A29,VLOOKUP($A29,PrekladHlav!$A:$H,SUVAHAVUJ!$B$1),0)</f>
        <v>Obchodné meno (názov) účtovnej jednotky</v>
      </c>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row>
    <row r="30" spans="1:44" x14ac:dyDescent="0.2">
      <c r="H30" s="13" t="str">
        <f>MID(VstupHlavička!$B$6,1,1)</f>
        <v/>
      </c>
      <c r="I30" s="13" t="str">
        <f>MID(VstupHlavička!$B$6,2,1)</f>
        <v/>
      </c>
      <c r="J30" s="13" t="str">
        <f>MID(VstupHlavička!$B$6,3,1)</f>
        <v/>
      </c>
      <c r="K30" s="13" t="str">
        <f>MID(VstupHlavička!$B$6,4,1)</f>
        <v/>
      </c>
      <c r="L30" s="13" t="str">
        <f>MID(VstupHlavička!$B$6,5,1)</f>
        <v/>
      </c>
      <c r="M30" s="13" t="str">
        <f>MID(VstupHlavička!$B$6,6,1)</f>
        <v/>
      </c>
      <c r="N30" s="13" t="str">
        <f>MID(VstupHlavička!$B$6,7,1)</f>
        <v/>
      </c>
      <c r="O30" s="13" t="str">
        <f>MID(VstupHlavička!$B$6,8,1)</f>
        <v/>
      </c>
      <c r="P30" s="13" t="str">
        <f>MID(VstupHlavička!$B$6,9,1)</f>
        <v/>
      </c>
      <c r="Q30" s="13" t="str">
        <f>MID(VstupHlavička!$B$6,10,1)</f>
        <v/>
      </c>
      <c r="R30" s="13" t="str">
        <f>MID(VstupHlavička!$B$6,11,1)</f>
        <v/>
      </c>
      <c r="S30" s="13" t="str">
        <f>MID(VstupHlavička!$B$6,12,1)</f>
        <v/>
      </c>
      <c r="T30" s="13" t="str">
        <f>MID(VstupHlavička!$B$6,13,1)</f>
        <v/>
      </c>
      <c r="U30" s="13" t="str">
        <f>MID(VstupHlavička!$B$6,14,1)</f>
        <v/>
      </c>
      <c r="V30" s="13" t="str">
        <f>MID(VstupHlavička!$B$6,15,1)</f>
        <v/>
      </c>
      <c r="W30" s="13" t="str">
        <f>MID(VstupHlavička!$B$6,16,1)</f>
        <v/>
      </c>
      <c r="X30" s="13" t="str">
        <f>MID(VstupHlavička!$B$6,17,1)</f>
        <v/>
      </c>
      <c r="Y30" s="13" t="str">
        <f>MID(VstupHlavička!$B$6,18,1)</f>
        <v/>
      </c>
      <c r="Z30" s="13" t="str">
        <f>MID(VstupHlavička!$B$6,19,1)</f>
        <v/>
      </c>
      <c r="AA30" s="13" t="str">
        <f>MID(VstupHlavička!$B$6,20,1)</f>
        <v/>
      </c>
      <c r="AB30" s="13" t="str">
        <f>MID(VstupHlavička!$B$6,21,1)</f>
        <v/>
      </c>
      <c r="AC30" s="13" t="str">
        <f>MID(VstupHlavička!$B$6,22,1)</f>
        <v/>
      </c>
      <c r="AD30" s="13" t="str">
        <f>MID(VstupHlavička!$B$6,23,1)</f>
        <v/>
      </c>
      <c r="AE30" s="13" t="str">
        <f>MID(VstupHlavička!$B$6,24,1)</f>
        <v/>
      </c>
      <c r="AF30" s="13" t="str">
        <f>MID(VstupHlavička!$B$6,25,1)</f>
        <v/>
      </c>
      <c r="AG30" s="13" t="str">
        <f>MID(VstupHlavička!$B$6,26,1)</f>
        <v/>
      </c>
      <c r="AH30" s="13" t="str">
        <f>MID(VstupHlavička!$B$6,27,1)</f>
        <v/>
      </c>
      <c r="AI30" s="13" t="str">
        <f>MID(VstupHlavička!$B$6,28,1)</f>
        <v/>
      </c>
      <c r="AJ30" s="13" t="str">
        <f>MID(VstupHlavička!$B$6,29,1)</f>
        <v/>
      </c>
      <c r="AK30" s="13" t="str">
        <f>MID(VstupHlavička!$B$6,30,1)</f>
        <v/>
      </c>
      <c r="AL30" s="13" t="str">
        <f>MID(VstupHlavička!$B$6,31,1)</f>
        <v/>
      </c>
      <c r="AM30" s="13" t="str">
        <f>MID(VstupHlavička!$B$6,32,1)</f>
        <v/>
      </c>
      <c r="AN30" s="13" t="str">
        <f>MID(VstupHlavička!$B$6,33,1)</f>
        <v/>
      </c>
      <c r="AO30" s="13" t="str">
        <f>MID(VstupHlavička!$B$6,34,1)</f>
        <v/>
      </c>
      <c r="AP30" s="13" t="str">
        <f>MID(VstupHlavička!$B$6,35,1)</f>
        <v/>
      </c>
      <c r="AQ30" s="13" t="str">
        <f>MID(VstupHlavička!$B$6,36,1)</f>
        <v/>
      </c>
      <c r="AR30" s="6"/>
    </row>
    <row r="31" spans="1:44" x14ac:dyDescent="0.2">
      <c r="H31" s="13" t="str">
        <f>MID(VstupHlavička!$B$6,37,1)</f>
        <v/>
      </c>
      <c r="I31" s="13" t="str">
        <f>MID(VstupHlavička!$B$6,38,1)</f>
        <v/>
      </c>
      <c r="J31" s="13" t="str">
        <f>MID(VstupHlavička!$B$6,39,1)</f>
        <v/>
      </c>
      <c r="K31" s="13" t="str">
        <f>MID(VstupHlavička!$B$6,40,1)</f>
        <v/>
      </c>
      <c r="L31" s="13" t="str">
        <f>MID(VstupHlavička!$B$6,41,1)</f>
        <v/>
      </c>
      <c r="M31" s="13" t="str">
        <f>MID(VstupHlavička!$B$6,42,1)</f>
        <v/>
      </c>
      <c r="N31" s="13" t="str">
        <f>MID(VstupHlavička!$B$6,43,1)</f>
        <v/>
      </c>
      <c r="O31" s="13" t="str">
        <f>MID(VstupHlavička!$B$6,44,1)</f>
        <v/>
      </c>
      <c r="P31" s="13" t="str">
        <f>MID(VstupHlavička!$B$6,45,1)</f>
        <v/>
      </c>
      <c r="Q31" s="13" t="str">
        <f>MID(VstupHlavička!$B$6,46,1)</f>
        <v/>
      </c>
      <c r="R31" s="13" t="str">
        <f>MID(VstupHlavička!$B$6,47,1)</f>
        <v/>
      </c>
      <c r="S31" s="13" t="str">
        <f>MID(VstupHlavička!$B$6,48,1)</f>
        <v/>
      </c>
      <c r="T31" s="13" t="str">
        <f>MID(VstupHlavička!$B$6,49,1)</f>
        <v/>
      </c>
      <c r="U31" s="13" t="str">
        <f>MID(VstupHlavička!$B$6,50,1)</f>
        <v/>
      </c>
      <c r="V31" s="13" t="str">
        <f>MID(VstupHlavička!$B$6,51,1)</f>
        <v/>
      </c>
      <c r="W31" s="13" t="str">
        <f>MID(VstupHlavička!$B$6,52,1)</f>
        <v/>
      </c>
      <c r="X31" s="13" t="str">
        <f>MID(VstupHlavička!$B$6,53,1)</f>
        <v/>
      </c>
      <c r="Y31" s="13" t="str">
        <f>MID(VstupHlavička!$B$6,54,1)</f>
        <v/>
      </c>
      <c r="Z31" s="13" t="str">
        <f>MID(VstupHlavička!$B$6,55,1)</f>
        <v/>
      </c>
      <c r="AA31" s="13" t="str">
        <f>MID(VstupHlavička!$B$6,56,1)</f>
        <v/>
      </c>
      <c r="AB31" s="13" t="str">
        <f>MID(VstupHlavička!$B$6,57,1)</f>
        <v/>
      </c>
      <c r="AC31" s="13" t="str">
        <f>MID(VstupHlavička!$B$6,58,1)</f>
        <v/>
      </c>
      <c r="AD31" s="13" t="str">
        <f>MID(VstupHlavička!$B$6,59,1)</f>
        <v/>
      </c>
      <c r="AE31" s="13" t="str">
        <f>MID(VstupHlavička!$B$6,60,1)</f>
        <v/>
      </c>
      <c r="AF31" s="13" t="str">
        <f>MID(VstupHlavička!$B$6,61,1)</f>
        <v/>
      </c>
      <c r="AG31" s="13" t="str">
        <f>MID(VstupHlavička!$B$6,62,1)</f>
        <v/>
      </c>
      <c r="AH31" s="13" t="str">
        <f>MID(VstupHlavička!$B$6,63,1)</f>
        <v/>
      </c>
      <c r="AI31" s="13" t="str">
        <f>MID(VstupHlavička!$B$6,64,1)</f>
        <v/>
      </c>
      <c r="AJ31" s="13" t="str">
        <f>MID(VstupHlavička!$B$6,65,1)</f>
        <v/>
      </c>
      <c r="AK31" s="13" t="str">
        <f>MID(VstupHlavička!$B$6,66,1)</f>
        <v/>
      </c>
      <c r="AL31" s="13" t="str">
        <f>MID(VstupHlavička!$B$6,67,1)</f>
        <v/>
      </c>
      <c r="AM31" s="13" t="str">
        <f>MID(VstupHlavička!$B$6,68,1)</f>
        <v/>
      </c>
      <c r="AN31" s="13" t="str">
        <f>MID(VstupHlavička!$B$6,69,1)</f>
        <v/>
      </c>
      <c r="AO31" s="13" t="str">
        <f>MID(VstupHlavička!$B$6,70,1)</f>
        <v/>
      </c>
      <c r="AP31" s="13" t="str">
        <f>MID(VstupHlavička!$B$6,71,1)</f>
        <v/>
      </c>
      <c r="AQ31" s="13" t="str">
        <f>MID(VstupHlavička!$B$6,72,1)</f>
        <v/>
      </c>
      <c r="AR31" s="6"/>
    </row>
    <row r="32" spans="1:44" x14ac:dyDescent="0.2">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row>
    <row r="33" spans="1:44" x14ac:dyDescent="0.2">
      <c r="A33" s="5">
        <v>25</v>
      </c>
      <c r="H33" s="9" t="str">
        <f>IF(VLOOKUP($A33,PrekladHlav!$A:$H,1)=$A33,VLOOKUP($A33,PrekladHlav!$A:$H,SUVAHAVUJ!$B$1),0)</f>
        <v>Sídlo účtovnej jednotky, ulica a číslo</v>
      </c>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row>
    <row r="34" spans="1:44" x14ac:dyDescent="0.2">
      <c r="H34" s="13" t="str">
        <f>MID(VstupHlavička!$B$7,1,1)</f>
        <v/>
      </c>
      <c r="I34" s="13" t="str">
        <f>MID(VstupHlavička!$B$7,2,1)</f>
        <v/>
      </c>
      <c r="J34" s="13" t="str">
        <f>MID(VstupHlavička!$B$7,3,1)</f>
        <v/>
      </c>
      <c r="K34" s="13" t="str">
        <f>MID(VstupHlavička!$B$7,4,1)</f>
        <v/>
      </c>
      <c r="L34" s="13" t="str">
        <f>MID(VstupHlavička!$B$7,5,1)</f>
        <v/>
      </c>
      <c r="M34" s="13" t="str">
        <f>MID(VstupHlavička!$B$7,6,1)</f>
        <v/>
      </c>
      <c r="N34" s="13" t="str">
        <f>MID(VstupHlavička!$B$7,7,1)</f>
        <v/>
      </c>
      <c r="O34" s="13" t="str">
        <f>MID(VstupHlavička!$B$7,8,1)</f>
        <v/>
      </c>
      <c r="P34" s="13" t="str">
        <f>MID(VstupHlavička!$B$7,9,1)</f>
        <v/>
      </c>
      <c r="Q34" s="13" t="str">
        <f>MID(VstupHlavička!$B$7,10,1)</f>
        <v/>
      </c>
      <c r="R34" s="13" t="str">
        <f>MID(VstupHlavička!$B$7,11,1)</f>
        <v/>
      </c>
      <c r="S34" s="13" t="str">
        <f>MID(VstupHlavička!$B$7,12,1)</f>
        <v/>
      </c>
      <c r="T34" s="13" t="str">
        <f>MID(VstupHlavička!$B$7,13,1)</f>
        <v/>
      </c>
      <c r="U34" s="13" t="str">
        <f>MID(VstupHlavička!$B$7,14,1)</f>
        <v/>
      </c>
      <c r="V34" s="13" t="str">
        <f>MID(VstupHlavička!$B$7,15,1)</f>
        <v/>
      </c>
      <c r="W34" s="13" t="str">
        <f>MID(VstupHlavička!$B$7,16,1)</f>
        <v/>
      </c>
      <c r="X34" s="13" t="str">
        <f>MID(VstupHlavička!$B$7,17,1)</f>
        <v/>
      </c>
      <c r="Y34" s="13" t="str">
        <f>MID(VstupHlavička!$B$7,18,1)</f>
        <v/>
      </c>
      <c r="Z34" s="13" t="str">
        <f>MID(VstupHlavička!$B$7,19,1)</f>
        <v/>
      </c>
      <c r="AA34" s="13" t="str">
        <f>MID(VstupHlavička!$B$7,20,1)</f>
        <v/>
      </c>
      <c r="AB34" s="13" t="str">
        <f>MID(VstupHlavička!$B$7,21,1)</f>
        <v/>
      </c>
      <c r="AC34" s="13" t="str">
        <f>MID(VstupHlavička!$B$7,22,1)</f>
        <v/>
      </c>
      <c r="AD34" s="13" t="str">
        <f>MID(VstupHlavička!$B$7,23,1)</f>
        <v/>
      </c>
      <c r="AE34" s="13" t="str">
        <f>MID(VstupHlavička!$B$7,24,1)</f>
        <v/>
      </c>
      <c r="AF34" s="13" t="str">
        <f>MID(VstupHlavička!$B$7,25,1)</f>
        <v/>
      </c>
      <c r="AG34" s="13" t="str">
        <f>MID(VstupHlavička!$B$7,26,1)</f>
        <v/>
      </c>
      <c r="AH34" s="13" t="str">
        <f>MID(VstupHlavička!$B$7,27,1)</f>
        <v/>
      </c>
      <c r="AI34" s="13" t="str">
        <f>MID(VstupHlavička!$B$7,28,1)</f>
        <v/>
      </c>
      <c r="AJ34" s="13" t="str">
        <f>MID(VstupHlavička!$B$7,29,1)</f>
        <v/>
      </c>
      <c r="AK34" s="13" t="str">
        <f>MID(VstupHlavička!$B$7,30,1)</f>
        <v/>
      </c>
      <c r="AL34" s="13" t="str">
        <f>MID(VstupHlavička!$B$7,31,1)</f>
        <v/>
      </c>
      <c r="AM34" s="13" t="str">
        <f>MID(VstupHlavička!$B$7,32,1)</f>
        <v/>
      </c>
      <c r="AN34" s="13" t="str">
        <f>MID(VstupHlavička!$B$7,33,1)</f>
        <v/>
      </c>
      <c r="AO34" s="13" t="str">
        <f>MID(VstupHlavička!$B$7,34,1)</f>
        <v/>
      </c>
      <c r="AP34" s="13" t="str">
        <f>MID(VstupHlavička!$B$7,35,1)</f>
        <v/>
      </c>
      <c r="AQ34" s="13" t="str">
        <f>MID(VstupHlavička!$B$7,36,1)</f>
        <v/>
      </c>
      <c r="AR34" s="6"/>
    </row>
    <row r="35" spans="1:44" x14ac:dyDescent="0.2">
      <c r="H35" s="13" t="str">
        <f>MID(VstupHlavička!$B$7,37,1)</f>
        <v/>
      </c>
      <c r="I35" s="13" t="str">
        <f>MID(VstupHlavička!$B$7,38,1)</f>
        <v/>
      </c>
      <c r="J35" s="13" t="str">
        <f>MID(VstupHlavička!$B$7,39,1)</f>
        <v/>
      </c>
      <c r="K35" s="13" t="str">
        <f>MID(VstupHlavička!$B$7,40,1)</f>
        <v/>
      </c>
      <c r="L35" s="13" t="str">
        <f>MID(VstupHlavička!$B$7,41,1)</f>
        <v/>
      </c>
      <c r="M35" s="13" t="str">
        <f>MID(VstupHlavička!$B$7,42,1)</f>
        <v/>
      </c>
      <c r="N35" s="13" t="str">
        <f>MID(VstupHlavička!$B$7,43,1)</f>
        <v/>
      </c>
      <c r="O35" s="13" t="str">
        <f>MID(VstupHlavička!$B$7,44,1)</f>
        <v/>
      </c>
      <c r="P35" s="13" t="str">
        <f>MID(VstupHlavička!$B$7,45,1)</f>
        <v/>
      </c>
      <c r="Q35" s="13" t="str">
        <f>MID(VstupHlavička!$B$7,46,1)</f>
        <v/>
      </c>
      <c r="R35" s="13" t="str">
        <f>MID(VstupHlavička!$B$7,47,1)</f>
        <v/>
      </c>
      <c r="S35" s="13" t="str">
        <f>MID(VstupHlavička!$B$7,48,1)</f>
        <v/>
      </c>
      <c r="T35" s="13" t="str">
        <f>MID(VstupHlavička!$B$7,49,1)</f>
        <v/>
      </c>
      <c r="U35" s="13" t="str">
        <f>MID(VstupHlavička!$B$7,50,1)</f>
        <v/>
      </c>
      <c r="V35" s="13" t="str">
        <f>MID(VstupHlavička!$B$7,51,1)</f>
        <v/>
      </c>
      <c r="W35" s="13" t="str">
        <f>MID(VstupHlavička!$B$7,52,1)</f>
        <v/>
      </c>
      <c r="X35" s="13" t="str">
        <f>MID(VstupHlavička!$B$7,53,1)</f>
        <v/>
      </c>
      <c r="Y35" s="13" t="str">
        <f>MID(VstupHlavička!$B$7,54,1)</f>
        <v/>
      </c>
      <c r="Z35" s="13" t="str">
        <f>MID(VstupHlavička!$B$7,55,1)</f>
        <v/>
      </c>
      <c r="AA35" s="13" t="str">
        <f>MID(VstupHlavička!$B$7,56,1)</f>
        <v/>
      </c>
      <c r="AB35" s="13" t="str">
        <f>MID(VstupHlavička!$B$7,57,1)</f>
        <v/>
      </c>
      <c r="AC35" s="13" t="str">
        <f>MID(VstupHlavička!$B$7,58,1)</f>
        <v/>
      </c>
      <c r="AD35" s="13" t="str">
        <f>MID(VstupHlavička!$B$7,59,1)</f>
        <v/>
      </c>
      <c r="AE35" s="13" t="str">
        <f>MID(VstupHlavička!$B$7,60,1)</f>
        <v/>
      </c>
      <c r="AF35" s="13" t="str">
        <f>MID(VstupHlavička!$B$7,61,1)</f>
        <v/>
      </c>
      <c r="AG35" s="13" t="str">
        <f>MID(VstupHlavička!$B$7,62,1)</f>
        <v/>
      </c>
      <c r="AH35" s="13" t="str">
        <f>MID(VstupHlavička!$B$7,63,1)</f>
        <v/>
      </c>
      <c r="AI35" s="13" t="str">
        <f>MID(VstupHlavička!$B$7,64,1)</f>
        <v/>
      </c>
      <c r="AJ35" s="13" t="str">
        <f>MID(VstupHlavička!$B$7,65,1)</f>
        <v/>
      </c>
      <c r="AK35" s="13" t="str">
        <f>MID(VstupHlavička!$B$7,66,1)</f>
        <v/>
      </c>
      <c r="AL35" s="13" t="str">
        <f>MID(VstupHlavička!$B$7,67,1)</f>
        <v/>
      </c>
      <c r="AM35" s="13" t="str">
        <f>MID(VstupHlavička!$B$7,68,1)</f>
        <v/>
      </c>
      <c r="AN35" s="13" t="str">
        <f>MID(VstupHlavička!$B$7,69,1)</f>
        <v/>
      </c>
      <c r="AO35" s="13" t="str">
        <f>MID(VstupHlavička!$B$7,70,1)</f>
        <v/>
      </c>
      <c r="AP35" s="13" t="str">
        <f>MID(VstupHlavička!$B$7,71,1)</f>
        <v/>
      </c>
      <c r="AQ35" s="13" t="str">
        <f>MID(VstupHlavička!$B$7,72,1)</f>
        <v/>
      </c>
      <c r="AR35" s="6"/>
    </row>
    <row r="36" spans="1:44" x14ac:dyDescent="0.2">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row>
    <row r="37" spans="1:44" x14ac:dyDescent="0.2">
      <c r="A37" s="5">
        <v>26</v>
      </c>
      <c r="B37" s="5">
        <v>27</v>
      </c>
      <c r="H37" s="9" t="str">
        <f>IF(VLOOKUP($A37,PrekladHlav!$A:$H,1)=$A37,VLOOKUP($A37,PrekladHlav!$A:$H,SUVAHAVUJ!$B$1),0)</f>
        <v>PSČ</v>
      </c>
      <c r="I37" s="6"/>
      <c r="J37" s="6"/>
      <c r="K37" s="6"/>
      <c r="L37" s="6"/>
      <c r="M37" s="6"/>
      <c r="N37" s="9" t="str">
        <f>IF(VLOOKUP($B37,PrekladHlav!$A:$H,1)=$B37,VLOOKUP($B37,PrekladHlav!$A:$H,SUVAHAVUJ!B1),0)</f>
        <v>Obec</v>
      </c>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row>
    <row r="38" spans="1:44" x14ac:dyDescent="0.2">
      <c r="H38" s="13" t="str">
        <f>MID(VstupHlavička!$B$8,1,1)</f>
        <v/>
      </c>
      <c r="I38" s="13" t="str">
        <f>MID(VstupHlavička!$B$8,2,1)</f>
        <v/>
      </c>
      <c r="J38" s="13" t="str">
        <f>MID(VstupHlavička!$B$8,3,1)</f>
        <v/>
      </c>
      <c r="K38" s="13" t="str">
        <f>MID(VstupHlavička!$B$8,4,1)</f>
        <v/>
      </c>
      <c r="L38" s="13" t="str">
        <f>MID(VstupHlavička!$B$8,5,1)</f>
        <v/>
      </c>
      <c r="M38" s="16"/>
      <c r="N38" s="13" t="str">
        <f>MID(VstupHlavička!$B$9,1,1)</f>
        <v/>
      </c>
      <c r="O38" s="13" t="str">
        <f>MID(VstupHlavička!$B$9,2,1)</f>
        <v/>
      </c>
      <c r="P38" s="13" t="str">
        <f>MID(VstupHlavička!$B$9,3,1)</f>
        <v/>
      </c>
      <c r="Q38" s="13" t="str">
        <f>MID(VstupHlavička!$B$9,4,1)</f>
        <v/>
      </c>
      <c r="R38" s="13" t="str">
        <f>MID(VstupHlavička!$B$9,5,1)</f>
        <v/>
      </c>
      <c r="S38" s="13" t="str">
        <f>MID(VstupHlavička!$B$9,6,1)</f>
        <v/>
      </c>
      <c r="T38" s="13" t="str">
        <f>MID(VstupHlavička!$B$9,7,1)</f>
        <v/>
      </c>
      <c r="U38" s="13" t="str">
        <f>MID(VstupHlavička!$B$9,8,1)</f>
        <v/>
      </c>
      <c r="V38" s="13" t="str">
        <f>MID(VstupHlavička!$B$9,9,1)</f>
        <v/>
      </c>
      <c r="W38" s="13" t="str">
        <f>MID(VstupHlavička!$B$9,10,1)</f>
        <v/>
      </c>
      <c r="X38" s="13" t="str">
        <f>MID(VstupHlavička!$B$9,11,1)</f>
        <v/>
      </c>
      <c r="Y38" s="13" t="str">
        <f>MID(VstupHlavička!$B$9,12,1)</f>
        <v/>
      </c>
      <c r="Z38" s="13" t="str">
        <f>MID(VstupHlavička!$B$9,13,1)</f>
        <v/>
      </c>
      <c r="AA38" s="13" t="str">
        <f>MID(VstupHlavička!$B$9,14,1)</f>
        <v/>
      </c>
      <c r="AB38" s="13" t="str">
        <f>MID(VstupHlavička!$B$9,15,1)</f>
        <v/>
      </c>
      <c r="AC38" s="13" t="str">
        <f>MID(VstupHlavička!$B$9,16,1)</f>
        <v/>
      </c>
      <c r="AD38" s="13" t="str">
        <f>MID(VstupHlavička!$B$9,17,1)</f>
        <v/>
      </c>
      <c r="AE38" s="13" t="str">
        <f>MID(VstupHlavička!$B$9,18,1)</f>
        <v/>
      </c>
      <c r="AF38" s="13" t="str">
        <f>MID(VstupHlavička!$B$9,19,1)</f>
        <v/>
      </c>
      <c r="AG38" s="13" t="str">
        <f>MID(VstupHlavička!$B$9,20,1)</f>
        <v/>
      </c>
      <c r="AH38" s="13" t="str">
        <f>MID(VstupHlavička!$B$9,21,1)</f>
        <v/>
      </c>
      <c r="AI38" s="13" t="str">
        <f>MID(VstupHlavička!$B$9,22,1)</f>
        <v/>
      </c>
      <c r="AJ38" s="13" t="str">
        <f>MID(VstupHlavička!$B$9,23,1)</f>
        <v/>
      </c>
      <c r="AK38" s="13" t="str">
        <f>MID(VstupHlavička!$B$9,24,1)</f>
        <v/>
      </c>
      <c r="AL38" s="13" t="str">
        <f>MID(VstupHlavička!$B$9,25,1)</f>
        <v/>
      </c>
      <c r="AM38" s="13" t="str">
        <f>MID(VstupHlavička!$B$9,26,1)</f>
        <v/>
      </c>
      <c r="AN38" s="13" t="str">
        <f>MID(VstupHlavička!$B$9,27,1)</f>
        <v/>
      </c>
      <c r="AO38" s="13" t="str">
        <f>MID(VstupHlavička!$B$9,28,1)</f>
        <v/>
      </c>
      <c r="AP38" s="13" t="str">
        <f>MID(VstupHlavička!$B$9,29,1)</f>
        <v/>
      </c>
      <c r="AQ38" s="13" t="str">
        <f>MID(VstupHlavička!$B$9,30,1)</f>
        <v/>
      </c>
      <c r="AR38" s="6"/>
    </row>
    <row r="39" spans="1:44" x14ac:dyDescent="0.2">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6"/>
    </row>
    <row r="40" spans="1:44" x14ac:dyDescent="0.2">
      <c r="A40" s="5">
        <v>28</v>
      </c>
      <c r="H40" s="9" t="str">
        <f>IF(VLOOKUP($A40,PrekladHlav!$A:$H,1)=$A40,VLOOKUP($A40,PrekladHlav!$A:$H,SUVAHAVUJ!$B$1),0)</f>
        <v>Označenie obchodného registra a číslo zápisu obchodnej spoločnosti</v>
      </c>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6"/>
      <c r="AN40" s="16"/>
      <c r="AO40" s="16"/>
      <c r="AP40" s="16"/>
      <c r="AQ40" s="16"/>
      <c r="AR40" s="6"/>
    </row>
    <row r="41" spans="1:44" x14ac:dyDescent="0.2">
      <c r="H41" s="13" t="str">
        <f>MID(VstupHlavička!$B$16,1,1)</f>
        <v/>
      </c>
      <c r="I41" s="13" t="str">
        <f>MID(VstupHlavička!$B$16,2,1)</f>
        <v/>
      </c>
      <c r="J41" s="13" t="str">
        <f>MID(VstupHlavička!$B$16,3,1)</f>
        <v/>
      </c>
      <c r="K41" s="13" t="str">
        <f>MID(VstupHlavička!$B$16,4,1)</f>
        <v/>
      </c>
      <c r="L41" s="13" t="str">
        <f>MID(VstupHlavička!$B$16,5,1)</f>
        <v/>
      </c>
      <c r="M41" s="13" t="str">
        <f>MID(VstupHlavička!$B$16,6,1)</f>
        <v/>
      </c>
      <c r="N41" s="13" t="str">
        <f>MID(VstupHlavička!$B$16,7,1)</f>
        <v/>
      </c>
      <c r="O41" s="13" t="str">
        <f>MID(VstupHlavička!$B$16,8,1)</f>
        <v/>
      </c>
      <c r="P41" s="13" t="str">
        <f>MID(VstupHlavička!$B$16,9,1)</f>
        <v/>
      </c>
      <c r="Q41" s="13" t="str">
        <f>MID(VstupHlavička!$B$16,10,1)</f>
        <v/>
      </c>
      <c r="R41" s="13" t="str">
        <f>MID(VstupHlavička!$B$16,11,1)</f>
        <v/>
      </c>
      <c r="S41" s="13" t="str">
        <f>MID(VstupHlavička!$B$16,12,1)</f>
        <v/>
      </c>
      <c r="T41" s="13" t="str">
        <f>MID(VstupHlavička!$B$16,13,1)</f>
        <v/>
      </c>
      <c r="U41" s="13" t="str">
        <f>MID(VstupHlavička!$B$16,14,1)</f>
        <v/>
      </c>
      <c r="V41" s="13" t="str">
        <f>MID(VstupHlavička!$B$16,15,1)</f>
        <v/>
      </c>
      <c r="W41" s="13" t="str">
        <f>MID(VstupHlavička!$B$16,16,1)</f>
        <v/>
      </c>
      <c r="X41" s="13" t="str">
        <f>MID(VstupHlavička!$B$16,17,1)</f>
        <v/>
      </c>
      <c r="Y41" s="13" t="str">
        <f>MID(VstupHlavička!$B$16,18,1)</f>
        <v/>
      </c>
      <c r="Z41" s="13" t="str">
        <f>MID(VstupHlavička!$B$16,19,1)</f>
        <v/>
      </c>
      <c r="AA41" s="13" t="str">
        <f>MID(VstupHlavička!$B$16,20,1)</f>
        <v/>
      </c>
      <c r="AB41" s="13" t="str">
        <f>MID(VstupHlavička!$B$16,21,1)</f>
        <v/>
      </c>
      <c r="AC41" s="13" t="str">
        <f>MID(VstupHlavička!$B$16,22,1)</f>
        <v/>
      </c>
      <c r="AD41" s="13" t="str">
        <f>MID(VstupHlavička!$B$16,23,1)</f>
        <v/>
      </c>
      <c r="AE41" s="13" t="str">
        <f>MID(VstupHlavička!$B$16,24,1)</f>
        <v/>
      </c>
      <c r="AF41" s="13" t="str">
        <f>MID(VstupHlavička!$B$16,25,1)</f>
        <v/>
      </c>
      <c r="AG41" s="13" t="str">
        <f>MID(VstupHlavička!$B$16,26,1)</f>
        <v/>
      </c>
      <c r="AH41" s="13" t="str">
        <f>MID(VstupHlavička!$B$16,27,1)</f>
        <v/>
      </c>
      <c r="AI41" s="13" t="str">
        <f>MID(VstupHlavička!$B$16,28,1)</f>
        <v/>
      </c>
      <c r="AJ41" s="13" t="str">
        <f>MID(VstupHlavička!$B$16,29,1)</f>
        <v/>
      </c>
      <c r="AK41" s="13" t="str">
        <f>MID(VstupHlavička!$B$16,30,1)</f>
        <v/>
      </c>
      <c r="AL41" s="13" t="str">
        <f>MID(VstupHlavička!$B$16,31,1)</f>
        <v/>
      </c>
      <c r="AM41" s="13" t="str">
        <f>MID(VstupHlavička!$B$16,32,1)</f>
        <v/>
      </c>
      <c r="AN41" s="13" t="str">
        <f>MID(VstupHlavička!$B$16,33,1)</f>
        <v/>
      </c>
      <c r="AO41" s="13" t="str">
        <f>MID(VstupHlavička!$B$16,34,1)</f>
        <v/>
      </c>
      <c r="AP41" s="13" t="str">
        <f>MID(VstupHlavička!$B$16,35,1)</f>
        <v/>
      </c>
      <c r="AQ41" s="13" t="str">
        <f>MID(VstupHlavička!$B$16,36,1)</f>
        <v/>
      </c>
      <c r="AR41" s="6"/>
    </row>
    <row r="42" spans="1:44" x14ac:dyDescent="0.2">
      <c r="H42" s="13" t="str">
        <f>MID(VstupHlavička!$B$16,37,1)</f>
        <v/>
      </c>
      <c r="I42" s="13" t="str">
        <f>MID(VstupHlavička!$B$16,38,1)</f>
        <v/>
      </c>
      <c r="J42" s="13" t="str">
        <f>MID(VstupHlavička!$B$16,39,1)</f>
        <v/>
      </c>
      <c r="K42" s="13" t="str">
        <f>MID(VstupHlavička!$B$16,40,1)</f>
        <v/>
      </c>
      <c r="L42" s="13" t="str">
        <f>MID(VstupHlavička!$B$16,41,1)</f>
        <v/>
      </c>
      <c r="M42" s="13" t="str">
        <f>MID(VstupHlavička!$B$16,42,1)</f>
        <v/>
      </c>
      <c r="N42" s="13" t="str">
        <f>MID(VstupHlavička!$B$16,43,1)</f>
        <v/>
      </c>
      <c r="O42" s="13" t="str">
        <f>MID(VstupHlavička!$B$16,44,1)</f>
        <v/>
      </c>
      <c r="P42" s="13" t="str">
        <f>MID(VstupHlavička!$B$16,45,1)</f>
        <v/>
      </c>
      <c r="Q42" s="13" t="str">
        <f>MID(VstupHlavička!$B$16,46,1)</f>
        <v/>
      </c>
      <c r="R42" s="13" t="str">
        <f>MID(VstupHlavička!$B$16,47,1)</f>
        <v/>
      </c>
      <c r="S42" s="13" t="str">
        <f>MID(VstupHlavička!$B$16,48,1)</f>
        <v/>
      </c>
      <c r="T42" s="13" t="str">
        <f>MID(VstupHlavička!$B$16,49,1)</f>
        <v/>
      </c>
      <c r="U42" s="13" t="str">
        <f>MID(VstupHlavička!$B$16,50,1)</f>
        <v/>
      </c>
      <c r="V42" s="13" t="str">
        <f>MID(VstupHlavička!$B$16,51,1)</f>
        <v/>
      </c>
      <c r="W42" s="13" t="str">
        <f>MID(VstupHlavička!$B$16,52,1)</f>
        <v/>
      </c>
      <c r="X42" s="13" t="str">
        <f>MID(VstupHlavička!$B$16,53,1)</f>
        <v/>
      </c>
      <c r="Y42" s="13" t="str">
        <f>MID(VstupHlavička!$B$16,54,1)</f>
        <v/>
      </c>
      <c r="Z42" s="13" t="str">
        <f>MID(VstupHlavička!$B$16,55,1)</f>
        <v/>
      </c>
      <c r="AA42" s="13" t="str">
        <f>MID(VstupHlavička!$B$16,56,1)</f>
        <v/>
      </c>
      <c r="AB42" s="13" t="str">
        <f>MID(VstupHlavička!$B$16,57,1)</f>
        <v/>
      </c>
      <c r="AC42" s="13" t="str">
        <f>MID(VstupHlavička!$B$16,58,1)</f>
        <v/>
      </c>
      <c r="AD42" s="13" t="str">
        <f>MID(VstupHlavička!$B$16,59,1)</f>
        <v/>
      </c>
      <c r="AE42" s="13" t="str">
        <f>MID(VstupHlavička!$B$16,60,1)</f>
        <v/>
      </c>
      <c r="AF42" s="13" t="str">
        <f>MID(VstupHlavička!$B$16,61,1)</f>
        <v/>
      </c>
      <c r="AG42" s="13" t="str">
        <f>MID(VstupHlavička!$B$16,62,1)</f>
        <v/>
      </c>
      <c r="AH42" s="13" t="str">
        <f>MID(VstupHlavička!$B$16,63,1)</f>
        <v/>
      </c>
      <c r="AI42" s="13" t="str">
        <f>MID(VstupHlavička!$B$16,64,1)</f>
        <v/>
      </c>
      <c r="AJ42" s="13" t="str">
        <f>MID(VstupHlavička!$B$16,65,1)</f>
        <v/>
      </c>
      <c r="AK42" s="13" t="str">
        <f>MID(VstupHlavička!$B$16,66,1)</f>
        <v/>
      </c>
      <c r="AL42" s="13" t="str">
        <f>MID(VstupHlavička!$B$16,67,1)</f>
        <v/>
      </c>
      <c r="AM42" s="13" t="str">
        <f>MID(VstupHlavička!$B$16,68,1)</f>
        <v/>
      </c>
      <c r="AN42" s="13" t="str">
        <f>MID(VstupHlavička!$B$16,69,1)</f>
        <v/>
      </c>
      <c r="AO42" s="13" t="str">
        <f>MID(VstupHlavička!$B$16,70,1)</f>
        <v/>
      </c>
      <c r="AP42" s="13" t="str">
        <f>MID(VstupHlavička!$B$16,71,1)</f>
        <v/>
      </c>
      <c r="AQ42" s="13" t="str">
        <f>MID(VstupHlavička!$B$16,72,1)</f>
        <v/>
      </c>
      <c r="AR42" s="6"/>
    </row>
    <row r="43" spans="1:44" x14ac:dyDescent="0.2">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row>
    <row r="44" spans="1:44" x14ac:dyDescent="0.2">
      <c r="A44" s="5">
        <v>29</v>
      </c>
      <c r="B44" s="5">
        <v>30</v>
      </c>
      <c r="H44" s="9" t="str">
        <f>IF(VLOOKUP($A44,PrekladHlav!$A:$H,1)=$A44,VLOOKUP($A44,PrekladHlav!$A:$H,SUVAHAVUJ!$B$1),0)</f>
        <v>Telefónne číslo</v>
      </c>
      <c r="I44" s="6"/>
      <c r="J44" s="6"/>
      <c r="K44" s="6"/>
      <c r="L44" s="6"/>
      <c r="M44" s="6"/>
      <c r="N44" s="6"/>
      <c r="O44" s="6"/>
      <c r="P44" s="6"/>
      <c r="Q44" s="6"/>
      <c r="R44" s="6"/>
      <c r="S44" s="6"/>
      <c r="T44" s="6"/>
      <c r="U44" s="6"/>
      <c r="V44" s="6"/>
      <c r="W44" s="6"/>
      <c r="X44" s="9" t="str">
        <f>IF(VLOOKUP($B44,PrekladHlav!$A:$H,1)=$B44,VLOOKUP($B44,PrekladHlav!$A:$H,SUVAHAVUJ!B1),0)</f>
        <v>Faxové číslo</v>
      </c>
      <c r="Y44" s="6"/>
      <c r="Z44" s="6"/>
      <c r="AA44" s="6"/>
      <c r="AB44" s="6"/>
      <c r="AC44" s="6"/>
      <c r="AD44" s="6"/>
      <c r="AE44" s="6"/>
      <c r="AF44" s="6"/>
      <c r="AG44" s="6"/>
      <c r="AH44" s="6"/>
      <c r="AI44" s="6"/>
      <c r="AJ44" s="6"/>
      <c r="AK44" s="6"/>
      <c r="AL44" s="6"/>
      <c r="AM44" s="6"/>
      <c r="AN44" s="6"/>
      <c r="AO44" s="6"/>
      <c r="AP44" s="6"/>
      <c r="AQ44" s="6"/>
      <c r="AR44" s="6"/>
    </row>
    <row r="45" spans="1:44" x14ac:dyDescent="0.2">
      <c r="H45" s="13" t="str">
        <f>MID(VstupHlavička!$B$10,1,1)</f>
        <v/>
      </c>
      <c r="I45" s="13" t="str">
        <f>MID(VstupHlavička!$B$10,2,1)</f>
        <v/>
      </c>
      <c r="J45" s="13" t="str">
        <f>MID(VstupHlavička!$B$10,3,1)</f>
        <v/>
      </c>
      <c r="K45" s="13" t="str">
        <f>MID(VstupHlavička!$B$10,4,1)</f>
        <v/>
      </c>
      <c r="L45" s="13" t="str">
        <f>MID(VstupHlavička!$B$10,5,1)</f>
        <v/>
      </c>
      <c r="M45" s="13" t="str">
        <f>MID(VstupHlavička!$B$10,6,1)</f>
        <v/>
      </c>
      <c r="N45" s="13" t="str">
        <f>MID(VstupHlavička!$B$10,7,1)</f>
        <v/>
      </c>
      <c r="O45" s="13" t="str">
        <f>MID(VstupHlavička!$B$10,8,1)</f>
        <v/>
      </c>
      <c r="P45" s="13" t="str">
        <f>MID(VstupHlavička!$B$10,9,1)</f>
        <v/>
      </c>
      <c r="Q45" s="13" t="str">
        <f>MID(VstupHlavička!$B$10,10,1)</f>
        <v/>
      </c>
      <c r="R45" s="13" t="str">
        <f>MID(VstupHlavička!$B$10,11,1)</f>
        <v/>
      </c>
      <c r="S45" s="13" t="str">
        <f>MID(VstupHlavička!$B$10,12,1)</f>
        <v/>
      </c>
      <c r="T45" s="13" t="str">
        <f>MID(VstupHlavička!$B$10,13,1)</f>
        <v/>
      </c>
      <c r="U45" s="13" t="str">
        <f>MID(VstupHlavička!$B$10,14,1)</f>
        <v/>
      </c>
      <c r="V45" s="16"/>
      <c r="W45" s="6"/>
      <c r="X45" s="13" t="str">
        <f>MID(VstupHlavička!$B$11,1,1)</f>
        <v/>
      </c>
      <c r="Y45" s="13" t="str">
        <f>MID(VstupHlavička!$B$11,2,1)</f>
        <v/>
      </c>
      <c r="Z45" s="13" t="str">
        <f>MID(VstupHlavička!$B$11,3,1)</f>
        <v/>
      </c>
      <c r="AA45" s="13" t="str">
        <f>MID(VstupHlavička!$B$11,4,1)</f>
        <v/>
      </c>
      <c r="AB45" s="13" t="str">
        <f>MID(VstupHlavička!$B$11,5,1)</f>
        <v/>
      </c>
      <c r="AC45" s="13" t="str">
        <f>MID(VstupHlavička!$B$11,6,1)</f>
        <v/>
      </c>
      <c r="AD45" s="13" t="str">
        <f>MID(VstupHlavička!$B$11,7,1)</f>
        <v/>
      </c>
      <c r="AE45" s="13" t="str">
        <f>MID(VstupHlavička!$B$11,8,1)</f>
        <v/>
      </c>
      <c r="AF45" s="13" t="str">
        <f>MID(VstupHlavička!$B$11,9,1)</f>
        <v/>
      </c>
      <c r="AG45" s="13" t="str">
        <f>MID(VstupHlavička!$B$11,10,1)</f>
        <v/>
      </c>
      <c r="AH45" s="13" t="str">
        <f>MID(VstupHlavička!$B$11,11,1)</f>
        <v/>
      </c>
      <c r="AI45" s="13" t="str">
        <f>MID(VstupHlavička!$B$11,12,1)</f>
        <v/>
      </c>
      <c r="AJ45" s="13" t="str">
        <f>MID(VstupHlavička!$B$11,13,1)</f>
        <v/>
      </c>
      <c r="AK45" s="13" t="str">
        <f>MID(VstupHlavička!$B$11,14,1)</f>
        <v/>
      </c>
      <c r="AL45" s="16"/>
      <c r="AM45" s="16"/>
      <c r="AN45" s="16"/>
      <c r="AO45" s="16"/>
      <c r="AP45" s="16"/>
      <c r="AQ45" s="16"/>
      <c r="AR45" s="6"/>
    </row>
    <row r="46" spans="1:44" x14ac:dyDescent="0.2">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6"/>
    </row>
    <row r="47" spans="1:44" x14ac:dyDescent="0.2">
      <c r="A47" s="5">
        <v>31</v>
      </c>
      <c r="H47" s="9" t="str">
        <f>IF(VLOOKUP($A47,PrekladHlav!$A:$H,1)=$A47,VLOOKUP($A47,PrekladHlav!$A:$H,SUVAHAVUJ!$B$1),0)</f>
        <v>E-mailová adresa</v>
      </c>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16"/>
      <c r="AM47" s="16"/>
      <c r="AN47" s="16"/>
      <c r="AO47" s="16"/>
      <c r="AP47" s="16"/>
      <c r="AQ47" s="16"/>
      <c r="AR47" s="6"/>
    </row>
    <row r="48" spans="1:44" x14ac:dyDescent="0.2">
      <c r="H48" s="13" t="str">
        <f>MID(VstupHlavička!$B$12,1,1)</f>
        <v/>
      </c>
      <c r="I48" s="13" t="str">
        <f>MID(VstupHlavička!$B$12,2,1)</f>
        <v/>
      </c>
      <c r="J48" s="13" t="str">
        <f>MID(VstupHlavička!$B$12,3,1)</f>
        <v/>
      </c>
      <c r="K48" s="13" t="str">
        <f>MID(VstupHlavička!$B$12,4,1)</f>
        <v/>
      </c>
      <c r="L48" s="13" t="str">
        <f>MID(VstupHlavička!$B$12,5,1)</f>
        <v/>
      </c>
      <c r="M48" s="13" t="str">
        <f>MID(VstupHlavička!$B$12,6,1)</f>
        <v/>
      </c>
      <c r="N48" s="13" t="str">
        <f>MID(VstupHlavička!$B$12,7,1)</f>
        <v/>
      </c>
      <c r="O48" s="13" t="str">
        <f>MID(VstupHlavička!$B$12,8,1)</f>
        <v/>
      </c>
      <c r="P48" s="13" t="str">
        <f>MID(VstupHlavička!$B$12,9,1)</f>
        <v/>
      </c>
      <c r="Q48" s="13" t="str">
        <f>MID(VstupHlavička!$B$12,10,1)</f>
        <v/>
      </c>
      <c r="R48" s="13" t="str">
        <f>MID(VstupHlavička!$B$12,11,1)</f>
        <v/>
      </c>
      <c r="S48" s="13" t="str">
        <f>MID(VstupHlavička!$B$12,12,1)</f>
        <v/>
      </c>
      <c r="T48" s="13" t="str">
        <f>MID(VstupHlavička!$B$12,13,1)</f>
        <v/>
      </c>
      <c r="U48" s="13" t="str">
        <f>MID(VstupHlavička!$B$12,14,1)</f>
        <v/>
      </c>
      <c r="V48" s="13" t="str">
        <f>MID(VstupHlavička!$B$12,15,1)</f>
        <v/>
      </c>
      <c r="W48" s="13" t="str">
        <f>MID(VstupHlavička!$B$12,16,1)</f>
        <v/>
      </c>
      <c r="X48" s="13" t="str">
        <f>MID(VstupHlavička!$B$12,17,1)</f>
        <v/>
      </c>
      <c r="Y48" s="13" t="str">
        <f>MID(VstupHlavička!$B$12,18,1)</f>
        <v/>
      </c>
      <c r="Z48" s="13" t="str">
        <f>MID(VstupHlavička!$B$12,19,1)</f>
        <v/>
      </c>
      <c r="AA48" s="13" t="str">
        <f>MID(VstupHlavička!$B$12,20,1)</f>
        <v/>
      </c>
      <c r="AB48" s="13" t="str">
        <f>MID(VstupHlavička!$B$12,21,1)</f>
        <v/>
      </c>
      <c r="AC48" s="13" t="str">
        <f>MID(VstupHlavička!$B$12,22,1)</f>
        <v/>
      </c>
      <c r="AD48" s="13" t="str">
        <f>MID(VstupHlavička!$B$12,23,1)</f>
        <v/>
      </c>
      <c r="AE48" s="13" t="str">
        <f>MID(VstupHlavička!$B$12,24,1)</f>
        <v/>
      </c>
      <c r="AF48" s="13" t="str">
        <f>MID(VstupHlavička!$B$12,25,1)</f>
        <v/>
      </c>
      <c r="AG48" s="13" t="str">
        <f>MID(VstupHlavička!$B$12,26,1)</f>
        <v/>
      </c>
      <c r="AH48" s="13" t="str">
        <f>MID(VstupHlavička!$B$12,27,1)</f>
        <v/>
      </c>
      <c r="AI48" s="13" t="str">
        <f>MID(VstupHlavička!$B$12,28,1)</f>
        <v/>
      </c>
      <c r="AJ48" s="13" t="str">
        <f>MID(VstupHlavička!$B$12,29,1)</f>
        <v/>
      </c>
      <c r="AK48" s="13" t="str">
        <f>MID(VstupHlavička!$B$12,30,1)</f>
        <v/>
      </c>
      <c r="AL48" s="16"/>
      <c r="AM48" s="16"/>
      <c r="AN48" s="16"/>
      <c r="AO48" s="16"/>
      <c r="AP48" s="16"/>
      <c r="AQ48" s="16"/>
      <c r="AR48" s="6"/>
    </row>
    <row r="49" spans="1:44" x14ac:dyDescent="0.2">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row>
    <row r="50" spans="1:44" ht="12.75" customHeight="1" x14ac:dyDescent="0.2">
      <c r="A50" s="5">
        <v>32</v>
      </c>
      <c r="B50" s="5">
        <v>33</v>
      </c>
      <c r="C50" s="5">
        <v>34</v>
      </c>
      <c r="H50" s="492" t="str">
        <f>IF(VLOOKUP($A50,PrekladHlav!$A:$H,1)=$A50,VLOOKUP($A50,PrekladHlav!$A:$H,SUVAHAVUJ!B1),0)</f>
        <v>Zostavená dňa:</v>
      </c>
      <c r="I50" s="493"/>
      <c r="J50" s="493"/>
      <c r="K50" s="493"/>
      <c r="L50" s="493"/>
      <c r="M50" s="493"/>
      <c r="N50" s="714" t="s">
        <v>5188</v>
      </c>
      <c r="O50" s="714"/>
      <c r="P50" s="714"/>
      <c r="Q50" s="714"/>
      <c r="R50" s="714"/>
      <c r="S50" s="714"/>
      <c r="T50" s="714"/>
      <c r="U50" s="714"/>
      <c r="V50" s="714"/>
      <c r="W50" s="715"/>
      <c r="X50" s="720" t="s">
        <v>5189</v>
      </c>
      <c r="Y50" s="714"/>
      <c r="Z50" s="714"/>
      <c r="AA50" s="714"/>
      <c r="AB50" s="714"/>
      <c r="AC50" s="714"/>
      <c r="AD50" s="714"/>
      <c r="AE50" s="714"/>
      <c r="AF50" s="714"/>
      <c r="AG50" s="715"/>
      <c r="AH50" s="720" t="s">
        <v>5190</v>
      </c>
      <c r="AI50" s="714"/>
      <c r="AJ50" s="714"/>
      <c r="AK50" s="714"/>
      <c r="AL50" s="714"/>
      <c r="AM50" s="714"/>
      <c r="AN50" s="714"/>
      <c r="AO50" s="714"/>
      <c r="AP50" s="714"/>
      <c r="AQ50" s="715"/>
      <c r="AR50" s="6"/>
    </row>
    <row r="51" spans="1:44" x14ac:dyDescent="0.2">
      <c r="H51" s="723">
        <f>IFERROR(VstupHlavička!$B$13,"0 ")</f>
        <v>0</v>
      </c>
      <c r="I51" s="724"/>
      <c r="J51" s="724"/>
      <c r="K51" s="724"/>
      <c r="L51" s="724"/>
      <c r="M51" s="725"/>
      <c r="N51" s="716"/>
      <c r="O51" s="716"/>
      <c r="P51" s="716"/>
      <c r="Q51" s="716"/>
      <c r="R51" s="716"/>
      <c r="S51" s="716"/>
      <c r="T51" s="716"/>
      <c r="U51" s="716"/>
      <c r="V51" s="716"/>
      <c r="W51" s="717"/>
      <c r="X51" s="721"/>
      <c r="Y51" s="716"/>
      <c r="Z51" s="716"/>
      <c r="AA51" s="716"/>
      <c r="AB51" s="716"/>
      <c r="AC51" s="716"/>
      <c r="AD51" s="716"/>
      <c r="AE51" s="716"/>
      <c r="AF51" s="716"/>
      <c r="AG51" s="717"/>
      <c r="AH51" s="721"/>
      <c r="AI51" s="716"/>
      <c r="AJ51" s="716"/>
      <c r="AK51" s="716"/>
      <c r="AL51" s="716"/>
      <c r="AM51" s="716"/>
      <c r="AN51" s="716"/>
      <c r="AO51" s="716"/>
      <c r="AP51" s="716"/>
      <c r="AQ51" s="717"/>
      <c r="AR51" s="6"/>
    </row>
    <row r="52" spans="1:44" x14ac:dyDescent="0.2">
      <c r="H52" s="723"/>
      <c r="I52" s="724"/>
      <c r="J52" s="724"/>
      <c r="K52" s="724"/>
      <c r="L52" s="724"/>
      <c r="M52" s="725"/>
      <c r="N52" s="716"/>
      <c r="O52" s="716"/>
      <c r="P52" s="716"/>
      <c r="Q52" s="716"/>
      <c r="R52" s="716"/>
      <c r="S52" s="716"/>
      <c r="T52" s="716"/>
      <c r="U52" s="716"/>
      <c r="V52" s="716"/>
      <c r="W52" s="717"/>
      <c r="X52" s="721"/>
      <c r="Y52" s="716"/>
      <c r="Z52" s="716"/>
      <c r="AA52" s="716"/>
      <c r="AB52" s="716"/>
      <c r="AC52" s="716"/>
      <c r="AD52" s="716"/>
      <c r="AE52" s="716"/>
      <c r="AF52" s="716"/>
      <c r="AG52" s="717"/>
      <c r="AH52" s="721"/>
      <c r="AI52" s="716"/>
      <c r="AJ52" s="716"/>
      <c r="AK52" s="716"/>
      <c r="AL52" s="716"/>
      <c r="AM52" s="716"/>
      <c r="AN52" s="716"/>
      <c r="AO52" s="716"/>
      <c r="AP52" s="716"/>
      <c r="AQ52" s="717"/>
      <c r="AR52" s="6"/>
    </row>
    <row r="53" spans="1:44" x14ac:dyDescent="0.2">
      <c r="H53" s="726"/>
      <c r="I53" s="727"/>
      <c r="J53" s="727"/>
      <c r="K53" s="727"/>
      <c r="L53" s="727"/>
      <c r="M53" s="728"/>
      <c r="N53" s="716"/>
      <c r="O53" s="716"/>
      <c r="P53" s="716"/>
      <c r="Q53" s="716"/>
      <c r="R53" s="716"/>
      <c r="S53" s="716"/>
      <c r="T53" s="716"/>
      <c r="U53" s="716"/>
      <c r="V53" s="716"/>
      <c r="W53" s="717"/>
      <c r="X53" s="721"/>
      <c r="Y53" s="716"/>
      <c r="Z53" s="716"/>
      <c r="AA53" s="716"/>
      <c r="AB53" s="716"/>
      <c r="AC53" s="716"/>
      <c r="AD53" s="716"/>
      <c r="AE53" s="716"/>
      <c r="AF53" s="716"/>
      <c r="AG53" s="717"/>
      <c r="AH53" s="721"/>
      <c r="AI53" s="716"/>
      <c r="AJ53" s="716"/>
      <c r="AK53" s="716"/>
      <c r="AL53" s="716"/>
      <c r="AM53" s="716"/>
      <c r="AN53" s="716"/>
      <c r="AO53" s="716"/>
      <c r="AP53" s="716"/>
      <c r="AQ53" s="717"/>
      <c r="AR53" s="6"/>
    </row>
    <row r="54" spans="1:44" x14ac:dyDescent="0.2">
      <c r="H54" s="493" t="str">
        <f>IF(VLOOKUP($B50,PrekladHlav!$A:$H,1)=$B50,VLOOKUP($B50,PrekladHlav!$A:$H,SUVAHAVUJ!B1),0)</f>
        <v>Schválená dňa:</v>
      </c>
      <c r="I54" s="494"/>
      <c r="J54" s="494"/>
      <c r="K54" s="494"/>
      <c r="L54" s="494"/>
      <c r="M54" s="494"/>
      <c r="N54" s="716"/>
      <c r="O54" s="716"/>
      <c r="P54" s="716"/>
      <c r="Q54" s="716"/>
      <c r="R54" s="716"/>
      <c r="S54" s="716"/>
      <c r="T54" s="716"/>
      <c r="U54" s="716"/>
      <c r="V54" s="716"/>
      <c r="W54" s="717"/>
      <c r="X54" s="721"/>
      <c r="Y54" s="716"/>
      <c r="Z54" s="716"/>
      <c r="AA54" s="716"/>
      <c r="AB54" s="716"/>
      <c r="AC54" s="716"/>
      <c r="AD54" s="716"/>
      <c r="AE54" s="716"/>
      <c r="AF54" s="716"/>
      <c r="AG54" s="717"/>
      <c r="AH54" s="721"/>
      <c r="AI54" s="716"/>
      <c r="AJ54" s="716"/>
      <c r="AK54" s="716"/>
      <c r="AL54" s="716"/>
      <c r="AM54" s="716"/>
      <c r="AN54" s="716"/>
      <c r="AO54" s="716"/>
      <c r="AP54" s="716"/>
      <c r="AQ54" s="717"/>
      <c r="AR54" s="6"/>
    </row>
    <row r="55" spans="1:44" x14ac:dyDescent="0.2">
      <c r="H55" s="723">
        <f>VstupHlavička!$B$14</f>
        <v>0</v>
      </c>
      <c r="I55" s="724"/>
      <c r="J55" s="724"/>
      <c r="K55" s="724"/>
      <c r="L55" s="724"/>
      <c r="M55" s="725"/>
      <c r="N55" s="716"/>
      <c r="O55" s="716"/>
      <c r="P55" s="716"/>
      <c r="Q55" s="716"/>
      <c r="R55" s="716"/>
      <c r="S55" s="716"/>
      <c r="T55" s="716"/>
      <c r="U55" s="716"/>
      <c r="V55" s="716"/>
      <c r="W55" s="717"/>
      <c r="X55" s="721"/>
      <c r="Y55" s="716"/>
      <c r="Z55" s="716"/>
      <c r="AA55" s="716"/>
      <c r="AB55" s="716"/>
      <c r="AC55" s="716"/>
      <c r="AD55" s="716"/>
      <c r="AE55" s="716"/>
      <c r="AF55" s="716"/>
      <c r="AG55" s="717"/>
      <c r="AH55" s="721"/>
      <c r="AI55" s="716"/>
      <c r="AJ55" s="716"/>
      <c r="AK55" s="716"/>
      <c r="AL55" s="716"/>
      <c r="AM55" s="716"/>
      <c r="AN55" s="716"/>
      <c r="AO55" s="716"/>
      <c r="AP55" s="716"/>
      <c r="AQ55" s="717"/>
      <c r="AR55" s="6"/>
    </row>
    <row r="56" spans="1:44" x14ac:dyDescent="0.2">
      <c r="H56" s="723"/>
      <c r="I56" s="724"/>
      <c r="J56" s="724"/>
      <c r="K56" s="724"/>
      <c r="L56" s="724"/>
      <c r="M56" s="725"/>
      <c r="N56" s="716"/>
      <c r="O56" s="716"/>
      <c r="P56" s="716"/>
      <c r="Q56" s="716"/>
      <c r="R56" s="716"/>
      <c r="S56" s="716"/>
      <c r="T56" s="716"/>
      <c r="U56" s="716"/>
      <c r="V56" s="716"/>
      <c r="W56" s="717"/>
      <c r="X56" s="721"/>
      <c r="Y56" s="716"/>
      <c r="Z56" s="716"/>
      <c r="AA56" s="716"/>
      <c r="AB56" s="716"/>
      <c r="AC56" s="716"/>
      <c r="AD56" s="716"/>
      <c r="AE56" s="716"/>
      <c r="AF56" s="716"/>
      <c r="AG56" s="717"/>
      <c r="AH56" s="721"/>
      <c r="AI56" s="716"/>
      <c r="AJ56" s="716"/>
      <c r="AK56" s="716"/>
      <c r="AL56" s="716"/>
      <c r="AM56" s="716"/>
      <c r="AN56" s="716"/>
      <c r="AO56" s="716"/>
      <c r="AP56" s="716"/>
      <c r="AQ56" s="717"/>
      <c r="AR56" s="6"/>
    </row>
    <row r="57" spans="1:44" x14ac:dyDescent="0.2">
      <c r="H57" s="723"/>
      <c r="I57" s="724"/>
      <c r="J57" s="724"/>
      <c r="K57" s="724"/>
      <c r="L57" s="724"/>
      <c r="M57" s="725"/>
      <c r="N57" s="716"/>
      <c r="O57" s="716"/>
      <c r="P57" s="716"/>
      <c r="Q57" s="716"/>
      <c r="R57" s="716"/>
      <c r="S57" s="716"/>
      <c r="T57" s="716"/>
      <c r="U57" s="716"/>
      <c r="V57" s="716"/>
      <c r="W57" s="717"/>
      <c r="X57" s="721"/>
      <c r="Y57" s="716"/>
      <c r="Z57" s="716"/>
      <c r="AA57" s="716"/>
      <c r="AB57" s="716"/>
      <c r="AC57" s="716"/>
      <c r="AD57" s="716"/>
      <c r="AE57" s="716"/>
      <c r="AF57" s="716"/>
      <c r="AG57" s="717"/>
      <c r="AH57" s="721"/>
      <c r="AI57" s="716"/>
      <c r="AJ57" s="716"/>
      <c r="AK57" s="716"/>
      <c r="AL57" s="716"/>
      <c r="AM57" s="716"/>
      <c r="AN57" s="716"/>
      <c r="AO57" s="716"/>
      <c r="AP57" s="716"/>
      <c r="AQ57" s="717"/>
      <c r="AR57" s="6"/>
    </row>
    <row r="58" spans="1:44" x14ac:dyDescent="0.2">
      <c r="H58" s="726"/>
      <c r="I58" s="727"/>
      <c r="J58" s="727"/>
      <c r="K58" s="727"/>
      <c r="L58" s="727"/>
      <c r="M58" s="728"/>
      <c r="N58" s="718"/>
      <c r="O58" s="718"/>
      <c r="P58" s="718"/>
      <c r="Q58" s="718"/>
      <c r="R58" s="718"/>
      <c r="S58" s="718"/>
      <c r="T58" s="718"/>
      <c r="U58" s="718"/>
      <c r="V58" s="718"/>
      <c r="W58" s="719"/>
      <c r="X58" s="722"/>
      <c r="Y58" s="718"/>
      <c r="Z58" s="718"/>
      <c r="AA58" s="718"/>
      <c r="AB58" s="718"/>
      <c r="AC58" s="718"/>
      <c r="AD58" s="718"/>
      <c r="AE58" s="718"/>
      <c r="AF58" s="718"/>
      <c r="AG58" s="719"/>
      <c r="AH58" s="722"/>
      <c r="AI58" s="718"/>
      <c r="AJ58" s="718"/>
      <c r="AK58" s="718"/>
      <c r="AL58" s="718"/>
      <c r="AM58" s="718"/>
      <c r="AN58" s="718"/>
      <c r="AO58" s="718"/>
      <c r="AP58" s="718"/>
      <c r="AQ58" s="719"/>
      <c r="AR58" s="6"/>
    </row>
    <row r="59" spans="1:44" x14ac:dyDescent="0.2">
      <c r="AH59" s="495"/>
    </row>
    <row r="60" spans="1:44" ht="13.5" x14ac:dyDescent="0.25">
      <c r="B60" s="19"/>
    </row>
    <row r="61" spans="1:44" ht="13.5" x14ac:dyDescent="0.25">
      <c r="B61" s="19"/>
    </row>
    <row r="62" spans="1:44" ht="13.5" x14ac:dyDescent="0.25">
      <c r="B62" s="19"/>
    </row>
    <row r="63" spans="1:44" ht="13.5" x14ac:dyDescent="0.25">
      <c r="B63" s="19"/>
    </row>
    <row r="64" spans="1:44" ht="13.5" x14ac:dyDescent="0.25">
      <c r="B64" s="19"/>
    </row>
    <row r="65" spans="2:2" ht="13.5" x14ac:dyDescent="0.25">
      <c r="B65" s="19"/>
    </row>
    <row r="66" spans="2:2" ht="13.5" x14ac:dyDescent="0.25">
      <c r="B66" s="19"/>
    </row>
    <row r="67" spans="2:2" ht="13.5" x14ac:dyDescent="0.25">
      <c r="B67" s="19"/>
    </row>
    <row r="68" spans="2:2" ht="13.5" x14ac:dyDescent="0.25">
      <c r="B68" s="19"/>
    </row>
    <row r="69" spans="2:2" ht="13.5" x14ac:dyDescent="0.25">
      <c r="B69" s="19"/>
    </row>
    <row r="70" spans="2:2" ht="13.5" x14ac:dyDescent="0.25">
      <c r="B70" s="19"/>
    </row>
    <row r="71" spans="2:2" ht="13.5" x14ac:dyDescent="0.25">
      <c r="B71" s="19"/>
    </row>
    <row r="72" spans="2:2" ht="13.5" x14ac:dyDescent="0.25">
      <c r="B72" s="19"/>
    </row>
    <row r="73" spans="2:2" ht="13.5" x14ac:dyDescent="0.25">
      <c r="B73" s="19"/>
    </row>
    <row r="74" spans="2:2" ht="13.5" x14ac:dyDescent="0.25">
      <c r="B74" s="19"/>
    </row>
    <row r="75" spans="2:2" ht="13.5" x14ac:dyDescent="0.25">
      <c r="B75" s="19"/>
    </row>
    <row r="76" spans="2:2" ht="13.5" x14ac:dyDescent="0.25">
      <c r="B76" s="19"/>
    </row>
    <row r="77" spans="2:2" ht="13.5" x14ac:dyDescent="0.25">
      <c r="B77" s="19"/>
    </row>
    <row r="78" spans="2:2" ht="13.5" x14ac:dyDescent="0.25">
      <c r="B78" s="19"/>
    </row>
    <row r="79" spans="2:2" ht="13.5" x14ac:dyDescent="0.25">
      <c r="B79" s="19"/>
    </row>
    <row r="80" spans="2:2" ht="14.25" x14ac:dyDescent="0.3">
      <c r="B80" s="20"/>
    </row>
    <row r="81" spans="2:25" ht="14.25" x14ac:dyDescent="0.3">
      <c r="B81" s="21"/>
    </row>
    <row r="82" spans="2:25" ht="14.25" x14ac:dyDescent="0.3">
      <c r="B82" s="20"/>
    </row>
    <row r="83" spans="2:25" ht="14.25" x14ac:dyDescent="0.3">
      <c r="B83" s="20"/>
    </row>
    <row r="84" spans="2:25" ht="14.25" x14ac:dyDescent="0.3">
      <c r="B84" s="21"/>
    </row>
    <row r="85" spans="2:25" ht="14.25" x14ac:dyDescent="0.3">
      <c r="B85" s="21"/>
    </row>
    <row r="86" spans="2:25" ht="13.5" x14ac:dyDescent="0.2">
      <c r="B86" s="22"/>
    </row>
    <row r="87" spans="2:25" ht="14.25" x14ac:dyDescent="0.3">
      <c r="B87" s="21"/>
    </row>
    <row r="88" spans="2:25" ht="14.25" x14ac:dyDescent="0.3">
      <c r="B88" s="21"/>
    </row>
    <row r="89" spans="2:25" ht="14.25" x14ac:dyDescent="0.3">
      <c r="B89" s="21"/>
    </row>
    <row r="90" spans="2:25" ht="14.25" x14ac:dyDescent="0.3">
      <c r="B90" s="21"/>
      <c r="R90" s="21"/>
      <c r="S90" s="21"/>
      <c r="T90" s="21"/>
      <c r="U90" s="21"/>
      <c r="V90" s="21"/>
      <c r="W90" s="21"/>
      <c r="X90" s="21"/>
    </row>
    <row r="91" spans="2:25" ht="14.25" x14ac:dyDescent="0.3">
      <c r="B91" s="21"/>
      <c r="R91" s="21"/>
      <c r="S91" s="21"/>
      <c r="T91" s="21"/>
      <c r="U91" s="21"/>
      <c r="V91" s="21"/>
      <c r="W91" s="21"/>
      <c r="X91" s="21"/>
      <c r="Y91" s="21"/>
    </row>
  </sheetData>
  <sheetProtection formatCells="0" formatColumns="0" formatRows="0" insertColumns="0" insertRows="0" deleteColumns="0" deleteRows="0"/>
  <mergeCells count="15">
    <mergeCell ref="N50:W58"/>
    <mergeCell ref="X50:AG58"/>
    <mergeCell ref="AH50:AQ58"/>
    <mergeCell ref="H51:M53"/>
    <mergeCell ref="H55:M58"/>
    <mergeCell ref="AH14:AP14"/>
    <mergeCell ref="AH19:AP21"/>
    <mergeCell ref="AR1:AX1"/>
    <mergeCell ref="I2:L2"/>
    <mergeCell ref="P4:AF5"/>
    <mergeCell ref="N7:AG7"/>
    <mergeCell ref="S8:T8"/>
    <mergeCell ref="V8:W8"/>
    <mergeCell ref="Y8:Z8"/>
    <mergeCell ref="AB8:AD8"/>
  </mergeCells>
  <pageMargins left="0.70866141732283472" right="0.70866141732283472" top="0.78740157480314965" bottom="0.78740157480314965" header="0.31496062992125984" footer="0.31496062992125984"/>
  <pageSetup paperSize="9" scale="8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31A0B7"/>
  </sheetPr>
  <dimension ref="A1:GW147"/>
  <sheetViews>
    <sheetView workbookViewId="0"/>
  </sheetViews>
  <sheetFormatPr defaultColWidth="0.42578125" defaultRowHeight="3.75" customHeight="1" x14ac:dyDescent="0.2"/>
  <cols>
    <col min="1" max="16384" width="0.42578125" style="390"/>
  </cols>
  <sheetData>
    <row r="1" spans="1:205" ht="3.75" customHeight="1" thickBot="1" x14ac:dyDescent="0.25">
      <c r="A1" s="664"/>
    </row>
    <row r="2" spans="1:205" ht="25.5" customHeight="1" x14ac:dyDescent="0.2">
      <c r="B2" s="391"/>
      <c r="C2" s="392"/>
      <c r="D2" s="392"/>
      <c r="E2" s="392"/>
      <c r="F2" s="392"/>
      <c r="G2" s="392"/>
      <c r="H2" s="392"/>
      <c r="I2" s="1288" t="s">
        <v>5006</v>
      </c>
      <c r="J2" s="1288"/>
      <c r="K2" s="1288"/>
      <c r="L2" s="1288"/>
      <c r="M2" s="1288"/>
      <c r="N2" s="1288"/>
      <c r="O2" s="1288"/>
      <c r="P2" s="1288"/>
      <c r="Q2" s="1288"/>
      <c r="R2" s="1288"/>
      <c r="S2" s="1288"/>
      <c r="T2" s="1288"/>
      <c r="U2" s="1288"/>
      <c r="V2" s="1288"/>
      <c r="W2" s="1288"/>
      <c r="X2" s="1288"/>
      <c r="Y2" s="1288"/>
      <c r="Z2" s="1288"/>
      <c r="AA2" s="1288"/>
      <c r="AB2" s="1288"/>
      <c r="AC2" s="1288"/>
      <c r="AD2" s="1288"/>
      <c r="AE2" s="1288"/>
      <c r="AF2" s="1288"/>
      <c r="AG2" s="1288"/>
      <c r="AH2" s="1288"/>
      <c r="AI2" s="1289"/>
      <c r="AK2" s="1290" t="s">
        <v>2208</v>
      </c>
      <c r="AL2" s="1291"/>
      <c r="AM2" s="1291"/>
      <c r="AN2" s="1291"/>
      <c r="AO2" s="1291"/>
      <c r="AP2" s="1291"/>
      <c r="AQ2" s="1291"/>
      <c r="AR2" s="1291"/>
      <c r="AS2" s="393"/>
      <c r="AT2" s="1348">
        <f>'S 002'!$AT$2</f>
        <v>0</v>
      </c>
      <c r="AU2" s="1348"/>
      <c r="AV2" s="1348"/>
      <c r="AW2" s="1348"/>
      <c r="AX2" s="1348"/>
      <c r="AY2" s="1348"/>
      <c r="AZ2" s="1348"/>
      <c r="BA2" s="1348"/>
      <c r="BB2" s="1348"/>
      <c r="BC2" s="1348"/>
      <c r="BD2" s="1348"/>
      <c r="BE2" s="1348"/>
      <c r="BF2" s="1348"/>
      <c r="BG2" s="1348"/>
      <c r="BH2" s="1348"/>
      <c r="BI2" s="1348"/>
      <c r="BJ2" s="1348"/>
      <c r="BK2" s="1348"/>
      <c r="BL2" s="1348"/>
      <c r="BM2" s="1348"/>
      <c r="BN2" s="1348"/>
      <c r="BO2" s="1348"/>
      <c r="BP2" s="1348"/>
      <c r="BQ2" s="1348"/>
      <c r="BR2" s="1348"/>
      <c r="BS2" s="1348"/>
      <c r="BT2" s="1348"/>
      <c r="BU2" s="1348"/>
      <c r="BV2" s="1348"/>
      <c r="BW2" s="1348"/>
      <c r="BX2" s="1348"/>
      <c r="BY2" s="1348"/>
      <c r="BZ2" s="1348"/>
      <c r="CA2" s="1348"/>
      <c r="CB2" s="1348"/>
      <c r="CC2" s="1348"/>
      <c r="CD2" s="1348"/>
      <c r="CE2" s="1348"/>
      <c r="CF2" s="1348"/>
      <c r="CG2" s="1348"/>
      <c r="CH2" s="1348"/>
      <c r="CI2" s="1348"/>
      <c r="CJ2" s="1348"/>
      <c r="CK2" s="1348"/>
      <c r="CL2" s="1348"/>
      <c r="CM2" s="1348"/>
      <c r="CN2" s="1348"/>
      <c r="CO2" s="1348"/>
      <c r="CP2" s="1348"/>
      <c r="CQ2" s="1348"/>
      <c r="CR2" s="1348"/>
      <c r="CS2" s="1348"/>
      <c r="CT2" s="393"/>
      <c r="CU2" s="394"/>
      <c r="CW2" s="1290" t="s">
        <v>3</v>
      </c>
      <c r="CX2" s="1291"/>
      <c r="CY2" s="1291"/>
      <c r="CZ2" s="1291"/>
      <c r="DA2" s="1291"/>
      <c r="DB2" s="1291"/>
      <c r="DC2" s="1291"/>
      <c r="DD2" s="393"/>
      <c r="DE2" s="1348">
        <f>'S 002'!$DE$2</f>
        <v>0</v>
      </c>
      <c r="DF2" s="1348"/>
      <c r="DG2" s="1348"/>
      <c r="DH2" s="1348"/>
      <c r="DI2" s="1348"/>
      <c r="DJ2" s="1348"/>
      <c r="DK2" s="1348"/>
      <c r="DL2" s="1348"/>
      <c r="DM2" s="1348"/>
      <c r="DN2" s="1348"/>
      <c r="DO2" s="1348"/>
      <c r="DP2" s="1348"/>
      <c r="DQ2" s="1348"/>
      <c r="DR2" s="1348"/>
      <c r="DS2" s="1348"/>
      <c r="DT2" s="1348"/>
      <c r="DU2" s="1348"/>
      <c r="DV2" s="1348"/>
      <c r="DW2" s="1348"/>
      <c r="DX2" s="1348"/>
      <c r="DY2" s="1348"/>
      <c r="DZ2" s="1348"/>
      <c r="EA2" s="1348"/>
      <c r="EB2" s="1348"/>
      <c r="EC2" s="1348"/>
      <c r="ED2" s="1348"/>
      <c r="EE2" s="1348"/>
      <c r="EF2" s="1348"/>
      <c r="EG2" s="1348"/>
      <c r="EH2" s="1348"/>
      <c r="EI2" s="1348"/>
      <c r="EJ2" s="1348"/>
      <c r="EK2" s="1348"/>
      <c r="EL2" s="1348"/>
      <c r="EM2" s="1348"/>
      <c r="EN2" s="1348"/>
      <c r="EO2" s="1348"/>
      <c r="EP2" s="1348"/>
      <c r="EQ2" s="1348"/>
      <c r="ER2" s="1348"/>
      <c r="ES2" s="1348"/>
      <c r="ET2" s="1348"/>
      <c r="EU2" s="1348"/>
      <c r="EV2" s="393"/>
      <c r="EW2" s="394"/>
      <c r="GQ2" s="392"/>
      <c r="GR2" s="392"/>
      <c r="GS2" s="392"/>
      <c r="GT2" s="392"/>
      <c r="GU2" s="392"/>
      <c r="GV2" s="392"/>
      <c r="GW2" s="395"/>
    </row>
    <row r="3" spans="1:205" ht="3" customHeight="1" x14ac:dyDescent="0.2"/>
    <row r="4" spans="1:205" ht="11.25" customHeight="1" x14ac:dyDescent="0.3">
      <c r="B4" s="1294" t="s">
        <v>5000</v>
      </c>
      <c r="C4" s="1295"/>
      <c r="D4" s="1295"/>
      <c r="E4" s="1295"/>
      <c r="F4" s="1295"/>
      <c r="G4" s="1295"/>
      <c r="H4" s="1295"/>
      <c r="I4" s="1295"/>
      <c r="J4" s="1295"/>
      <c r="K4" s="1296"/>
      <c r="L4" s="1297" t="s">
        <v>5001</v>
      </c>
      <c r="M4" s="1298"/>
      <c r="N4" s="1298"/>
      <c r="O4" s="1298"/>
      <c r="P4" s="1298"/>
      <c r="Q4" s="1298"/>
      <c r="R4" s="1298"/>
      <c r="S4" s="1298"/>
      <c r="T4" s="1298"/>
      <c r="U4" s="1298"/>
      <c r="V4" s="1298"/>
      <c r="W4" s="1298"/>
      <c r="X4" s="1298"/>
      <c r="Y4" s="1298"/>
      <c r="Z4" s="1298"/>
      <c r="AA4" s="1298"/>
      <c r="AB4" s="1298"/>
      <c r="AC4" s="1298"/>
      <c r="AD4" s="1298"/>
      <c r="AE4" s="1298"/>
      <c r="AF4" s="1298"/>
      <c r="AG4" s="1298"/>
      <c r="AH4" s="1298"/>
      <c r="AI4" s="1298"/>
      <c r="AJ4" s="1298"/>
      <c r="AK4" s="1298"/>
      <c r="AL4" s="1298"/>
      <c r="AM4" s="1298"/>
      <c r="AN4" s="1298"/>
      <c r="AO4" s="1298"/>
      <c r="AP4" s="1298"/>
      <c r="AQ4" s="1303" t="str">
        <f>'S 003'!AQ4</f>
        <v>Číslo riadku</v>
      </c>
      <c r="AR4" s="1304"/>
      <c r="AS4" s="1304"/>
      <c r="AT4" s="1304"/>
      <c r="AU4" s="1304"/>
      <c r="AV4" s="1304"/>
      <c r="AW4" s="1304"/>
      <c r="AX4" s="1305"/>
      <c r="AY4" s="1312" t="str">
        <f>'S 003'!AY4</f>
        <v>Bežné účtovné obdobie</v>
      </c>
      <c r="AZ4" s="1313"/>
      <c r="BA4" s="1313"/>
      <c r="BB4" s="1313"/>
      <c r="BC4" s="1313"/>
      <c r="BD4" s="1313"/>
      <c r="BE4" s="1313"/>
      <c r="BF4" s="1313"/>
      <c r="BG4" s="1313"/>
      <c r="BH4" s="1313"/>
      <c r="BI4" s="1313"/>
      <c r="BJ4" s="1313"/>
      <c r="BK4" s="1313"/>
      <c r="BL4" s="1313"/>
      <c r="BM4" s="1313"/>
      <c r="BN4" s="1313"/>
      <c r="BO4" s="1313"/>
      <c r="BP4" s="1313"/>
      <c r="BQ4" s="1313"/>
      <c r="BR4" s="1313"/>
      <c r="BS4" s="1313"/>
      <c r="BT4" s="1313"/>
      <c r="BU4" s="1313"/>
      <c r="BV4" s="1313"/>
      <c r="BW4" s="1313"/>
      <c r="BX4" s="1313"/>
      <c r="BY4" s="1313"/>
      <c r="BZ4" s="1313"/>
      <c r="CA4" s="1313"/>
      <c r="CB4" s="1313"/>
      <c r="CC4" s="1313"/>
      <c r="CD4" s="1313"/>
      <c r="CE4" s="1313"/>
      <c r="CF4" s="1313"/>
      <c r="CG4" s="1313"/>
      <c r="CH4" s="1313"/>
      <c r="CI4" s="1313"/>
      <c r="CJ4" s="1313"/>
      <c r="CK4" s="1313"/>
      <c r="CL4" s="1313"/>
      <c r="CM4" s="1313"/>
      <c r="CN4" s="1313"/>
      <c r="CO4" s="1313"/>
      <c r="CP4" s="1313"/>
      <c r="CQ4" s="1313"/>
      <c r="CR4" s="1313"/>
      <c r="CS4" s="1313"/>
      <c r="CT4" s="1313"/>
      <c r="CU4" s="1313"/>
      <c r="CV4" s="1313"/>
      <c r="CW4" s="1313"/>
      <c r="CX4" s="1313"/>
      <c r="CY4" s="1313"/>
      <c r="CZ4" s="1313"/>
      <c r="DA4" s="1313"/>
      <c r="DB4" s="1313"/>
      <c r="DC4" s="1313"/>
      <c r="DD4" s="1313"/>
      <c r="DE4" s="1313"/>
      <c r="DF4" s="1313"/>
      <c r="DG4" s="1313"/>
      <c r="DH4" s="1313"/>
      <c r="DI4" s="1313"/>
      <c r="DJ4" s="1313"/>
      <c r="DK4" s="1313"/>
      <c r="DL4" s="1313"/>
      <c r="DM4" s="1313"/>
      <c r="DN4" s="1313"/>
      <c r="DO4" s="1313"/>
      <c r="DP4" s="1313"/>
      <c r="DQ4" s="1313"/>
      <c r="DR4" s="1313"/>
      <c r="DS4" s="1313"/>
      <c r="DT4" s="1313"/>
      <c r="DU4" s="1313"/>
      <c r="DV4" s="1313"/>
      <c r="DW4" s="1313"/>
      <c r="DX4" s="1313"/>
      <c r="DY4" s="1313"/>
      <c r="DZ4" s="1313"/>
      <c r="EA4" s="1313"/>
      <c r="EB4" s="1313"/>
      <c r="EC4" s="1313"/>
      <c r="ED4" s="1313"/>
      <c r="EE4" s="1313"/>
      <c r="EF4" s="1313"/>
      <c r="EG4" s="1313"/>
      <c r="EH4" s="1313"/>
      <c r="EI4" s="1313"/>
      <c r="EJ4" s="1313"/>
      <c r="EK4" s="1313"/>
      <c r="EL4" s="1313"/>
      <c r="EM4" s="1313"/>
      <c r="EN4" s="1313"/>
      <c r="EO4" s="1313"/>
      <c r="EP4" s="1313"/>
      <c r="EQ4" s="1313"/>
      <c r="ER4" s="1313"/>
      <c r="ES4" s="1313"/>
      <c r="ET4" s="1313"/>
      <c r="EU4" s="1313"/>
      <c r="EV4" s="1313"/>
      <c r="EW4" s="1313"/>
      <c r="EX4" s="1313"/>
      <c r="EY4" s="1313"/>
      <c r="EZ4" s="1313"/>
      <c r="FA4" s="1313"/>
      <c r="FB4" s="1314"/>
      <c r="FC4" s="1349">
        <f>'S 003'!FC4</f>
        <v>0</v>
      </c>
      <c r="FD4" s="1295"/>
      <c r="FE4" s="1295"/>
      <c r="FF4" s="1295"/>
      <c r="FG4" s="1295"/>
      <c r="FH4" s="1295"/>
      <c r="FI4" s="1295"/>
      <c r="FJ4" s="1295"/>
      <c r="FK4" s="1295"/>
      <c r="FL4" s="1295"/>
      <c r="FM4" s="1295"/>
      <c r="FN4" s="1295"/>
      <c r="FO4" s="1295"/>
      <c r="FP4" s="1295"/>
      <c r="FQ4" s="1295"/>
      <c r="FR4" s="1295"/>
      <c r="FS4" s="1295"/>
      <c r="FT4" s="1295"/>
      <c r="FU4" s="1295"/>
      <c r="FV4" s="1295"/>
      <c r="FW4" s="1295"/>
      <c r="FX4" s="1295"/>
      <c r="FY4" s="1295"/>
      <c r="FZ4" s="1295"/>
      <c r="GA4" s="1295"/>
      <c r="GB4" s="1295"/>
      <c r="GC4" s="1295"/>
      <c r="GD4" s="1295"/>
      <c r="GE4" s="1295"/>
      <c r="GF4" s="1295"/>
      <c r="GG4" s="1295"/>
      <c r="GH4" s="1295"/>
      <c r="GI4" s="1295"/>
      <c r="GJ4" s="1295"/>
      <c r="GK4" s="1295"/>
      <c r="GL4" s="1295"/>
      <c r="GM4" s="1295"/>
      <c r="GN4" s="1295"/>
      <c r="GO4" s="1295"/>
      <c r="GP4" s="1295"/>
      <c r="GQ4" s="1295"/>
      <c r="GR4" s="1295"/>
      <c r="GS4" s="1295"/>
      <c r="GT4" s="1295"/>
      <c r="GU4" s="1295"/>
      <c r="GV4" s="1295"/>
      <c r="GW4" s="1296"/>
    </row>
    <row r="5" spans="1:205" ht="11.25" customHeight="1" x14ac:dyDescent="0.3">
      <c r="B5" s="1319" t="s">
        <v>5002</v>
      </c>
      <c r="C5" s="1320"/>
      <c r="D5" s="1320"/>
      <c r="E5" s="1320"/>
      <c r="F5" s="1320"/>
      <c r="G5" s="1320"/>
      <c r="H5" s="1320"/>
      <c r="I5" s="1320"/>
      <c r="J5" s="1320"/>
      <c r="K5" s="1321"/>
      <c r="L5" s="1299"/>
      <c r="M5" s="1300"/>
      <c r="N5" s="1300"/>
      <c r="O5" s="1300"/>
      <c r="P5" s="1300"/>
      <c r="Q5" s="1300"/>
      <c r="R5" s="1300"/>
      <c r="S5" s="1300"/>
      <c r="T5" s="1300"/>
      <c r="U5" s="1300"/>
      <c r="V5" s="1300"/>
      <c r="W5" s="1300"/>
      <c r="X5" s="1300"/>
      <c r="Y5" s="1300"/>
      <c r="Z5" s="1300"/>
      <c r="AA5" s="1300"/>
      <c r="AB5" s="1300"/>
      <c r="AC5" s="1300"/>
      <c r="AD5" s="1300"/>
      <c r="AE5" s="1300"/>
      <c r="AF5" s="1300"/>
      <c r="AG5" s="1300"/>
      <c r="AH5" s="1300"/>
      <c r="AI5" s="1300"/>
      <c r="AJ5" s="1300"/>
      <c r="AK5" s="1300"/>
      <c r="AL5" s="1300"/>
      <c r="AM5" s="1300"/>
      <c r="AN5" s="1300"/>
      <c r="AO5" s="1300"/>
      <c r="AP5" s="1300"/>
      <c r="AQ5" s="1306"/>
      <c r="AR5" s="1307"/>
      <c r="AS5" s="1307"/>
      <c r="AT5" s="1307"/>
      <c r="AU5" s="1307"/>
      <c r="AV5" s="1307"/>
      <c r="AW5" s="1307"/>
      <c r="AX5" s="1308"/>
      <c r="AY5" s="1322">
        <f>'S 003'!AY5</f>
        <v>0</v>
      </c>
      <c r="AZ5" s="1323"/>
      <c r="BA5" s="1323"/>
      <c r="BB5" s="1323"/>
      <c r="BC5" s="1323"/>
      <c r="BD5" s="1324"/>
      <c r="BE5" s="1325" t="str">
        <f>'S 003'!BE5</f>
        <v>Brutto-časť 1</v>
      </c>
      <c r="BF5" s="1326"/>
      <c r="BG5" s="1326"/>
      <c r="BH5" s="1326"/>
      <c r="BI5" s="1326"/>
      <c r="BJ5" s="1326"/>
      <c r="BK5" s="1326"/>
      <c r="BL5" s="1326"/>
      <c r="BM5" s="1326"/>
      <c r="BN5" s="1326"/>
      <c r="BO5" s="1326"/>
      <c r="BP5" s="1326"/>
      <c r="BQ5" s="1326"/>
      <c r="BR5" s="1326"/>
      <c r="BS5" s="1326"/>
      <c r="BT5" s="1326"/>
      <c r="BU5" s="1326"/>
      <c r="BV5" s="1326"/>
      <c r="BW5" s="1326"/>
      <c r="BX5" s="1326"/>
      <c r="BY5" s="1326"/>
      <c r="BZ5" s="1326"/>
      <c r="CA5" s="1326"/>
      <c r="CB5" s="1326"/>
      <c r="CC5" s="1326"/>
      <c r="CD5" s="1326"/>
      <c r="CE5" s="1326"/>
      <c r="CF5" s="1326"/>
      <c r="CG5" s="1326"/>
      <c r="CH5" s="1326"/>
      <c r="CI5" s="1326"/>
      <c r="CJ5" s="1326"/>
      <c r="CK5" s="1326"/>
      <c r="CL5" s="1326"/>
      <c r="CM5" s="1326"/>
      <c r="CN5" s="1326"/>
      <c r="CO5" s="1326"/>
      <c r="CP5" s="1326"/>
      <c r="CQ5" s="1326"/>
      <c r="CR5" s="1326"/>
      <c r="CS5" s="1326"/>
      <c r="CT5" s="1326"/>
      <c r="CU5" s="1326"/>
      <c r="CV5" s="1326"/>
      <c r="CW5" s="1326"/>
      <c r="CX5" s="1326"/>
      <c r="CY5" s="1326"/>
      <c r="CZ5" s="1326"/>
      <c r="DA5" s="1326"/>
      <c r="DB5" s="1326"/>
      <c r="DC5" s="1326"/>
      <c r="DD5" s="1326"/>
      <c r="DE5" s="1326"/>
      <c r="DF5" s="1326"/>
      <c r="DG5" s="1326"/>
      <c r="DH5" s="1326"/>
      <c r="DI5" s="1327"/>
      <c r="DJ5" s="1312" t="str">
        <f>'S 003'!DJ5</f>
        <v>Netto</v>
      </c>
      <c r="DK5" s="1313"/>
      <c r="DL5" s="1313"/>
      <c r="DM5" s="1313"/>
      <c r="DN5" s="1313"/>
      <c r="DO5" s="1313"/>
      <c r="DP5" s="1313"/>
      <c r="DQ5" s="1313"/>
      <c r="DR5" s="1313"/>
      <c r="DS5" s="1313"/>
      <c r="DT5" s="1313"/>
      <c r="DU5" s="1313"/>
      <c r="DV5" s="1313"/>
      <c r="DW5" s="1313"/>
      <c r="DX5" s="1313"/>
      <c r="DY5" s="1313"/>
      <c r="DZ5" s="1313"/>
      <c r="EA5" s="1313"/>
      <c r="EB5" s="1313"/>
      <c r="EC5" s="1313"/>
      <c r="ED5" s="1313"/>
      <c r="EE5" s="1313"/>
      <c r="EF5" s="1313"/>
      <c r="EG5" s="1313"/>
      <c r="EH5" s="1313"/>
      <c r="EI5" s="1313"/>
      <c r="EJ5" s="1313"/>
      <c r="EK5" s="1313"/>
      <c r="EL5" s="1313"/>
      <c r="EM5" s="1313"/>
      <c r="EN5" s="1313"/>
      <c r="EO5" s="1313"/>
      <c r="EP5" s="1313"/>
      <c r="EQ5" s="1313"/>
      <c r="ER5" s="1313"/>
      <c r="ES5" s="1313"/>
      <c r="ET5" s="1313"/>
      <c r="EU5" s="1313"/>
      <c r="EV5" s="1313"/>
      <c r="EW5" s="1313"/>
      <c r="EX5" s="1313"/>
      <c r="EY5" s="1313"/>
      <c r="EZ5" s="1313"/>
      <c r="FA5" s="1313"/>
      <c r="FB5" s="1314"/>
      <c r="FC5" s="1316"/>
      <c r="FD5" s="1317"/>
      <c r="FE5" s="1317"/>
      <c r="FF5" s="1317"/>
      <c r="FG5" s="1317"/>
      <c r="FH5" s="1317"/>
      <c r="FI5" s="1317"/>
      <c r="FJ5" s="1317"/>
      <c r="FK5" s="1317"/>
      <c r="FL5" s="1317"/>
      <c r="FM5" s="1317"/>
      <c r="FN5" s="1317"/>
      <c r="FO5" s="1317"/>
      <c r="FP5" s="1317"/>
      <c r="FQ5" s="1317"/>
      <c r="FR5" s="1317"/>
      <c r="FS5" s="1317"/>
      <c r="FT5" s="1317"/>
      <c r="FU5" s="1317"/>
      <c r="FV5" s="1317"/>
      <c r="FW5" s="1317"/>
      <c r="FX5" s="1317"/>
      <c r="FY5" s="1317"/>
      <c r="FZ5" s="1317"/>
      <c r="GA5" s="1317"/>
      <c r="GB5" s="1317"/>
      <c r="GC5" s="1317"/>
      <c r="GD5" s="1317"/>
      <c r="GE5" s="1317"/>
      <c r="GF5" s="1317"/>
      <c r="GG5" s="1317"/>
      <c r="GH5" s="1317"/>
      <c r="GI5" s="1317"/>
      <c r="GJ5" s="1317"/>
      <c r="GK5" s="1317"/>
      <c r="GL5" s="1317"/>
      <c r="GM5" s="1317"/>
      <c r="GN5" s="1317"/>
      <c r="GO5" s="1317"/>
      <c r="GP5" s="1317"/>
      <c r="GQ5" s="1317"/>
      <c r="GR5" s="1317"/>
      <c r="GS5" s="1317"/>
      <c r="GT5" s="1317"/>
      <c r="GU5" s="1317"/>
      <c r="GV5" s="1317"/>
      <c r="GW5" s="1318"/>
    </row>
    <row r="6" spans="1:205" ht="10.5" customHeight="1" x14ac:dyDescent="0.3">
      <c r="B6" s="1316" t="s">
        <v>1415</v>
      </c>
      <c r="C6" s="1317"/>
      <c r="D6" s="1317"/>
      <c r="E6" s="1317"/>
      <c r="F6" s="1317"/>
      <c r="G6" s="1317"/>
      <c r="H6" s="1317"/>
      <c r="I6" s="1317"/>
      <c r="J6" s="1317"/>
      <c r="K6" s="1318"/>
      <c r="L6" s="1301"/>
      <c r="M6" s="1302"/>
      <c r="N6" s="1302"/>
      <c r="O6" s="1302"/>
      <c r="P6" s="1302"/>
      <c r="Q6" s="1302"/>
      <c r="R6" s="1302"/>
      <c r="S6" s="1302"/>
      <c r="T6" s="1302"/>
      <c r="U6" s="1302"/>
      <c r="V6" s="1302"/>
      <c r="W6" s="1302"/>
      <c r="X6" s="1302"/>
      <c r="Y6" s="1302"/>
      <c r="Z6" s="1302"/>
      <c r="AA6" s="1302"/>
      <c r="AB6" s="1302"/>
      <c r="AC6" s="1302"/>
      <c r="AD6" s="1302"/>
      <c r="AE6" s="1302"/>
      <c r="AF6" s="1302"/>
      <c r="AG6" s="1302"/>
      <c r="AH6" s="1302"/>
      <c r="AI6" s="1302"/>
      <c r="AJ6" s="1302"/>
      <c r="AK6" s="1302"/>
      <c r="AL6" s="1302"/>
      <c r="AM6" s="1302"/>
      <c r="AN6" s="1302"/>
      <c r="AO6" s="1302"/>
      <c r="AP6" s="1302"/>
      <c r="AQ6" s="1309"/>
      <c r="AR6" s="1310"/>
      <c r="AS6" s="1310"/>
      <c r="AT6" s="1310"/>
      <c r="AU6" s="1310"/>
      <c r="AV6" s="1310"/>
      <c r="AW6" s="1310"/>
      <c r="AX6" s="1311"/>
      <c r="AY6" s="1322"/>
      <c r="AZ6" s="1323"/>
      <c r="BA6" s="1323"/>
      <c r="BB6" s="1323"/>
      <c r="BC6" s="1323"/>
      <c r="BD6" s="1324"/>
      <c r="BE6" s="1329" t="str">
        <f>'S 003'!BE6</f>
        <v>Oprávky</v>
      </c>
      <c r="BF6" s="1330"/>
      <c r="BG6" s="1330"/>
      <c r="BH6" s="1330"/>
      <c r="BI6" s="1330"/>
      <c r="BJ6" s="1330"/>
      <c r="BK6" s="1330"/>
      <c r="BL6" s="1330"/>
      <c r="BM6" s="1330"/>
      <c r="BN6" s="1330"/>
      <c r="BO6" s="1330"/>
      <c r="BP6" s="1330"/>
      <c r="BQ6" s="1330"/>
      <c r="BR6" s="1330"/>
      <c r="BS6" s="1330"/>
      <c r="BT6" s="1330"/>
      <c r="BU6" s="1330"/>
      <c r="BV6" s="1330"/>
      <c r="BW6" s="1330"/>
      <c r="BX6" s="1330"/>
      <c r="BY6" s="1330"/>
      <c r="BZ6" s="1330"/>
      <c r="CA6" s="1330"/>
      <c r="CB6" s="1330"/>
      <c r="CC6" s="1330"/>
      <c r="CD6" s="1330"/>
      <c r="CE6" s="1330"/>
      <c r="CF6" s="1330"/>
      <c r="CG6" s="1330"/>
      <c r="CH6" s="1330"/>
      <c r="CI6" s="1330"/>
      <c r="CJ6" s="1330"/>
      <c r="CK6" s="1330"/>
      <c r="CL6" s="1330"/>
      <c r="CM6" s="1330"/>
      <c r="CN6" s="1330"/>
      <c r="CO6" s="1330"/>
      <c r="CP6" s="1330"/>
      <c r="CQ6" s="1330"/>
      <c r="CR6" s="1330"/>
      <c r="CS6" s="1330"/>
      <c r="CT6" s="1330"/>
      <c r="CU6" s="1330"/>
      <c r="CV6" s="1330"/>
      <c r="CW6" s="1330"/>
      <c r="CX6" s="1330"/>
      <c r="CY6" s="1330"/>
      <c r="CZ6" s="1330"/>
      <c r="DA6" s="1330"/>
      <c r="DB6" s="1330"/>
      <c r="DC6" s="1330"/>
      <c r="DD6" s="1330"/>
      <c r="DE6" s="1330"/>
      <c r="DF6" s="1330"/>
      <c r="DG6" s="1330"/>
      <c r="DH6" s="1330"/>
      <c r="DI6" s="1331"/>
      <c r="DJ6" s="1312">
        <f>'S 003'!DJ6</f>
        <v>0</v>
      </c>
      <c r="DK6" s="1313"/>
      <c r="DL6" s="1313"/>
      <c r="DM6" s="1313"/>
      <c r="DN6" s="1313"/>
      <c r="DO6" s="1313"/>
      <c r="DP6" s="1313"/>
      <c r="DQ6" s="1313"/>
      <c r="DR6" s="1313"/>
      <c r="DS6" s="1313"/>
      <c r="DT6" s="1313"/>
      <c r="DU6" s="1313"/>
      <c r="DV6" s="1313"/>
      <c r="DW6" s="1313"/>
      <c r="DX6" s="1313"/>
      <c r="DY6" s="1313"/>
      <c r="DZ6" s="1313"/>
      <c r="EA6" s="1313"/>
      <c r="EB6" s="1313"/>
      <c r="EC6" s="1313"/>
      <c r="ED6" s="1313"/>
      <c r="EE6" s="1313"/>
      <c r="EF6" s="1313"/>
      <c r="EG6" s="1313"/>
      <c r="EH6" s="1313"/>
      <c r="EI6" s="1313"/>
      <c r="EJ6" s="1313"/>
      <c r="EK6" s="1313"/>
      <c r="EL6" s="1313"/>
      <c r="EM6" s="1313"/>
      <c r="EN6" s="1313"/>
      <c r="EO6" s="1313"/>
      <c r="EP6" s="1313"/>
      <c r="EQ6" s="1313"/>
      <c r="ER6" s="1313"/>
      <c r="ES6" s="1313"/>
      <c r="ET6" s="1313"/>
      <c r="EU6" s="1313"/>
      <c r="EV6" s="1313"/>
      <c r="EW6" s="1313"/>
      <c r="EX6" s="1313"/>
      <c r="EY6" s="1313"/>
      <c r="EZ6" s="1313"/>
      <c r="FA6" s="1313"/>
      <c r="FB6" s="1314"/>
      <c r="FC6" s="1350" t="str">
        <f>'S 003'!FC6</f>
        <v>Netto</v>
      </c>
      <c r="FD6" s="1333"/>
      <c r="FE6" s="1333"/>
      <c r="FF6" s="1333"/>
      <c r="FG6" s="1333"/>
      <c r="FH6" s="1333"/>
      <c r="FI6" s="1333"/>
      <c r="FJ6" s="1333"/>
      <c r="FK6" s="1333"/>
      <c r="FL6" s="1333"/>
      <c r="FM6" s="1333"/>
      <c r="FN6" s="1333"/>
      <c r="FO6" s="1333"/>
      <c r="FP6" s="1333"/>
      <c r="FQ6" s="1333"/>
      <c r="FR6" s="1333"/>
      <c r="FS6" s="1333"/>
      <c r="FT6" s="1333"/>
      <c r="FU6" s="1333"/>
      <c r="FV6" s="1333"/>
      <c r="FW6" s="1333"/>
      <c r="FX6" s="1333"/>
      <c r="FY6" s="1333"/>
      <c r="FZ6" s="1333"/>
      <c r="GA6" s="1333"/>
      <c r="GB6" s="1333"/>
      <c r="GC6" s="1333"/>
      <c r="GD6" s="1333"/>
      <c r="GE6" s="1333"/>
      <c r="GF6" s="1333"/>
      <c r="GG6" s="1333"/>
      <c r="GH6" s="1333"/>
      <c r="GI6" s="1333"/>
      <c r="GJ6" s="1333"/>
      <c r="GK6" s="1333"/>
      <c r="GL6" s="1333"/>
      <c r="GM6" s="1333"/>
      <c r="GN6" s="1333"/>
      <c r="GO6" s="1333"/>
      <c r="GP6" s="1333"/>
      <c r="GQ6" s="1333"/>
      <c r="GR6" s="1333"/>
      <c r="GS6" s="1333"/>
      <c r="GT6" s="1333"/>
      <c r="GU6" s="1333"/>
      <c r="GV6" s="1333"/>
      <c r="GW6" s="1334"/>
    </row>
    <row r="7" spans="1:205" ht="25.5" customHeight="1" x14ac:dyDescent="0.3">
      <c r="B7" s="1347" t="s">
        <v>2080</v>
      </c>
      <c r="C7" s="1347"/>
      <c r="D7" s="1347"/>
      <c r="E7" s="1347"/>
      <c r="F7" s="1347"/>
      <c r="G7" s="1347"/>
      <c r="H7" s="1347"/>
      <c r="I7" s="1347"/>
      <c r="J7" s="1347"/>
      <c r="K7" s="1347"/>
      <c r="L7" s="1351" t="str">
        <f>SUVAHAVUJ!$D$45</f>
        <v>Pohľadávky z obchodného styku voči prepojeným účtovným jednotkám (311A, 312A, 313A, 314A, 315A, 31XA) - /391A/</v>
      </c>
      <c r="M7" s="1351"/>
      <c r="N7" s="1351"/>
      <c r="O7" s="1351"/>
      <c r="P7" s="1351"/>
      <c r="Q7" s="1351"/>
      <c r="R7" s="1351"/>
      <c r="S7" s="1351"/>
      <c r="T7" s="1351"/>
      <c r="U7" s="1351"/>
      <c r="V7" s="1351"/>
      <c r="W7" s="1351"/>
      <c r="X7" s="1351"/>
      <c r="Y7" s="1351"/>
      <c r="Z7" s="1351"/>
      <c r="AA7" s="1351"/>
      <c r="AB7" s="1351"/>
      <c r="AC7" s="1351"/>
      <c r="AD7" s="1351"/>
      <c r="AE7" s="1351"/>
      <c r="AF7" s="1351"/>
      <c r="AG7" s="1351"/>
      <c r="AH7" s="1351"/>
      <c r="AI7" s="1351"/>
      <c r="AJ7" s="1351"/>
      <c r="AK7" s="1351"/>
      <c r="AL7" s="1351"/>
      <c r="AM7" s="1351"/>
      <c r="AN7" s="1351"/>
      <c r="AO7" s="1351"/>
      <c r="AP7" s="1351"/>
      <c r="AQ7" s="1340" t="s">
        <v>1231</v>
      </c>
      <c r="AR7" s="1340"/>
      <c r="AS7" s="1340"/>
      <c r="AT7" s="1340"/>
      <c r="AU7" s="1340"/>
      <c r="AV7" s="1340"/>
      <c r="AW7" s="1340"/>
      <c r="AX7" s="1340"/>
      <c r="AY7" s="396"/>
      <c r="AZ7" s="397"/>
      <c r="BA7" s="1335" t="str">
        <f>MID(SUVAHAVUJ!AD45,1,1)</f>
        <v xml:space="preserve"> </v>
      </c>
      <c r="BB7" s="1335"/>
      <c r="BC7" s="1335"/>
      <c r="BD7" s="1335"/>
      <c r="BE7" s="1335"/>
      <c r="BF7" s="1335"/>
      <c r="BG7" s="1335" t="str">
        <f>MID(SUVAHAVUJ!AD45,2,1)</f>
        <v xml:space="preserve"> </v>
      </c>
      <c r="BH7" s="1335"/>
      <c r="BI7" s="1335"/>
      <c r="BJ7" s="1335"/>
      <c r="BK7" s="1335"/>
      <c r="BL7" s="1335" t="str">
        <f>MID(SUVAHAVUJ!AD45,3,1)</f>
        <v xml:space="preserve"> </v>
      </c>
      <c r="BM7" s="1335"/>
      <c r="BN7" s="1335"/>
      <c r="BO7" s="1335"/>
      <c r="BP7" s="1335"/>
      <c r="BQ7" s="1335"/>
      <c r="BR7" s="1335" t="str">
        <f>MID(SUVAHAVUJ!AD45,4,1)</f>
        <v xml:space="preserve"> </v>
      </c>
      <c r="BS7" s="1335"/>
      <c r="BT7" s="1335"/>
      <c r="BU7" s="1335"/>
      <c r="BV7" s="1335"/>
      <c r="BW7" s="1335" t="str">
        <f>MID(SUVAHAVUJ!AD45,5,1)</f>
        <v xml:space="preserve"> </v>
      </c>
      <c r="BX7" s="1335"/>
      <c r="BY7" s="1335"/>
      <c r="BZ7" s="1335"/>
      <c r="CA7" s="1335"/>
      <c r="CB7" s="1335"/>
      <c r="CC7" s="1335" t="str">
        <f>MID(SUVAHAVUJ!AD45,6,1)</f>
        <v xml:space="preserve"> </v>
      </c>
      <c r="CD7" s="1335"/>
      <c r="CE7" s="1335"/>
      <c r="CF7" s="1335"/>
      <c r="CG7" s="1335"/>
      <c r="CH7" s="1335" t="str">
        <f>MID(SUVAHAVUJ!AD45,7,1)</f>
        <v xml:space="preserve"> </v>
      </c>
      <c r="CI7" s="1335"/>
      <c r="CJ7" s="1335"/>
      <c r="CK7" s="1335"/>
      <c r="CL7" s="1335"/>
      <c r="CM7" s="1335"/>
      <c r="CN7" s="1335" t="str">
        <f>MID(SUVAHAVUJ!AD45,8,1)</f>
        <v xml:space="preserve"> </v>
      </c>
      <c r="CO7" s="1335"/>
      <c r="CP7" s="1335"/>
      <c r="CQ7" s="1335"/>
      <c r="CR7" s="1335"/>
      <c r="CS7" s="1335" t="str">
        <f>MID(SUVAHAVUJ!AD45,9,1)</f>
        <v xml:space="preserve"> </v>
      </c>
      <c r="CT7" s="1335"/>
      <c r="CU7" s="1335"/>
      <c r="CV7" s="1335"/>
      <c r="CW7" s="1335"/>
      <c r="CX7" s="1335"/>
      <c r="CY7" s="1335" t="str">
        <f>MID(SUVAHAVUJ!AD45,10,1)</f>
        <v xml:space="preserve"> </v>
      </c>
      <c r="CZ7" s="1335"/>
      <c r="DA7" s="1335"/>
      <c r="DB7" s="1335"/>
      <c r="DC7" s="1335"/>
      <c r="DD7" s="1335" t="str">
        <f>MID(SUVAHAVUJ!AD45,11,1)</f>
        <v>0</v>
      </c>
      <c r="DE7" s="1335"/>
      <c r="DF7" s="1335"/>
      <c r="DG7" s="1335"/>
      <c r="DH7" s="1335"/>
      <c r="DI7" s="1343"/>
      <c r="DJ7" s="396"/>
      <c r="DK7" s="397"/>
      <c r="DL7" s="1335" t="str">
        <f>MID(SUVAHAVUJ!AF45,1,1)</f>
        <v xml:space="preserve"> </v>
      </c>
      <c r="DM7" s="1335"/>
      <c r="DN7" s="1335"/>
      <c r="DO7" s="1335"/>
      <c r="DP7" s="1335"/>
      <c r="DQ7" s="1335"/>
      <c r="DR7" s="1335" t="str">
        <f>MID(SUVAHAVUJ!AF45,2,1)</f>
        <v xml:space="preserve"> </v>
      </c>
      <c r="DS7" s="1335"/>
      <c r="DT7" s="1335"/>
      <c r="DU7" s="1335"/>
      <c r="DV7" s="1335"/>
      <c r="DW7" s="1335" t="str">
        <f>MID(SUVAHAVUJ!AF45,3,1)</f>
        <v xml:space="preserve"> </v>
      </c>
      <c r="DX7" s="1335"/>
      <c r="DY7" s="1335"/>
      <c r="DZ7" s="1335"/>
      <c r="EA7" s="1335"/>
      <c r="EB7" s="1335"/>
      <c r="EC7" s="1335" t="str">
        <f>MID(SUVAHAVUJ!AF45,4,1)</f>
        <v xml:space="preserve"> </v>
      </c>
      <c r="ED7" s="1335"/>
      <c r="EE7" s="1335"/>
      <c r="EF7" s="1335"/>
      <c r="EG7" s="1335"/>
      <c r="EH7" s="1335" t="str">
        <f>MID(SUVAHAVUJ!AF45,5,1)</f>
        <v xml:space="preserve"> </v>
      </c>
      <c r="EI7" s="1335"/>
      <c r="EJ7" s="1335"/>
      <c r="EK7" s="1335"/>
      <c r="EL7" s="1335"/>
      <c r="EM7" s="1335"/>
      <c r="EN7" s="1335" t="str">
        <f>MID(SUVAHAVUJ!AF45,6,1)</f>
        <v xml:space="preserve"> </v>
      </c>
      <c r="EO7" s="1335"/>
      <c r="EP7" s="1335"/>
      <c r="EQ7" s="1335"/>
      <c r="ER7" s="1335"/>
      <c r="ES7" s="1335" t="str">
        <f>MID(SUVAHAVUJ!AF45,7,1)</f>
        <v xml:space="preserve"> </v>
      </c>
      <c r="ET7" s="1335"/>
      <c r="EU7" s="1335"/>
      <c r="EV7" s="1335"/>
      <c r="EW7" s="1335"/>
      <c r="EX7" s="1335"/>
      <c r="EY7" s="1335" t="str">
        <f>MID(SUVAHAVUJ!AF45,8,1)</f>
        <v xml:space="preserve"> </v>
      </c>
      <c r="EZ7" s="1335"/>
      <c r="FA7" s="1335"/>
      <c r="FB7" s="1335"/>
      <c r="FC7" s="1335"/>
      <c r="FD7" s="1335" t="str">
        <f>MID(SUVAHAVUJ!AF45,9,1)</f>
        <v xml:space="preserve"> </v>
      </c>
      <c r="FE7" s="1335"/>
      <c r="FF7" s="1335"/>
      <c r="FG7" s="1335"/>
      <c r="FH7" s="1335"/>
      <c r="FI7" s="1335"/>
      <c r="FJ7" s="1335" t="str">
        <f>MID(SUVAHAVUJ!AF45,10,1)</f>
        <v xml:space="preserve"> </v>
      </c>
      <c r="FK7" s="1335"/>
      <c r="FL7" s="1335"/>
      <c r="FM7" s="1335"/>
      <c r="FN7" s="1335"/>
      <c r="FO7" s="1293" t="str">
        <f>MID(SUVAHAVUJ!AF45,11,1)</f>
        <v>0</v>
      </c>
      <c r="FP7" s="1293"/>
      <c r="FQ7" s="1293"/>
      <c r="FR7" s="1293"/>
      <c r="FS7" s="1341"/>
      <c r="FT7" s="1342"/>
      <c r="FU7" s="1342"/>
      <c r="FV7" s="1342"/>
      <c r="FW7" s="1342"/>
      <c r="FX7" s="1342"/>
      <c r="FY7" s="1342"/>
      <c r="FZ7" s="1342"/>
      <c r="GA7" s="1342"/>
      <c r="GB7" s="1342"/>
      <c r="GC7" s="1342"/>
      <c r="GD7" s="1342"/>
      <c r="GE7" s="1342"/>
      <c r="GF7" s="1342"/>
      <c r="GG7" s="1342"/>
      <c r="GH7" s="1342"/>
      <c r="GI7" s="1342"/>
      <c r="GJ7" s="1342"/>
      <c r="GK7" s="1342"/>
      <c r="GL7" s="1342"/>
      <c r="GM7" s="1342"/>
      <c r="GN7" s="1342"/>
      <c r="GO7" s="1342"/>
      <c r="GP7" s="1342"/>
      <c r="GQ7" s="1342"/>
      <c r="GR7" s="1342"/>
      <c r="GS7" s="1342"/>
      <c r="GT7" s="1342"/>
      <c r="GU7" s="1342"/>
      <c r="GV7" s="1342"/>
      <c r="GW7" s="1342"/>
    </row>
    <row r="8" spans="1:205" ht="22.5" customHeight="1" x14ac:dyDescent="0.3">
      <c r="B8" s="1347"/>
      <c r="C8" s="1347"/>
      <c r="D8" s="1347"/>
      <c r="E8" s="1347"/>
      <c r="F8" s="1347"/>
      <c r="G8" s="1347"/>
      <c r="H8" s="1347"/>
      <c r="I8" s="1347"/>
      <c r="J8" s="1347"/>
      <c r="K8" s="1347"/>
      <c r="L8" s="1351"/>
      <c r="M8" s="1351"/>
      <c r="N8" s="1351"/>
      <c r="O8" s="1351"/>
      <c r="P8" s="1351"/>
      <c r="Q8" s="1351"/>
      <c r="R8" s="1351"/>
      <c r="S8" s="1351"/>
      <c r="T8" s="1351"/>
      <c r="U8" s="1351"/>
      <c r="V8" s="1351"/>
      <c r="W8" s="1351"/>
      <c r="X8" s="1351"/>
      <c r="Y8" s="1351"/>
      <c r="Z8" s="1351"/>
      <c r="AA8" s="1351"/>
      <c r="AB8" s="1351"/>
      <c r="AC8" s="1351"/>
      <c r="AD8" s="1351"/>
      <c r="AE8" s="1351"/>
      <c r="AF8" s="1351"/>
      <c r="AG8" s="1351"/>
      <c r="AH8" s="1351"/>
      <c r="AI8" s="1351"/>
      <c r="AJ8" s="1351"/>
      <c r="AK8" s="1351"/>
      <c r="AL8" s="1351"/>
      <c r="AM8" s="1351"/>
      <c r="AN8" s="1351"/>
      <c r="AO8" s="1351"/>
      <c r="AP8" s="1351"/>
      <c r="AQ8" s="1340"/>
      <c r="AR8" s="1340"/>
      <c r="AS8" s="1340"/>
      <c r="AT8" s="1340"/>
      <c r="AU8" s="1340"/>
      <c r="AV8" s="1340"/>
      <c r="AW8" s="1340"/>
      <c r="AX8" s="1340"/>
      <c r="AY8" s="396"/>
      <c r="AZ8" s="397"/>
      <c r="BA8" s="1335" t="str">
        <f>MID(SUVAHAVUJ!AE45,1,1)</f>
        <v xml:space="preserve"> </v>
      </c>
      <c r="BB8" s="1335"/>
      <c r="BC8" s="1335"/>
      <c r="BD8" s="1335"/>
      <c r="BE8" s="1335"/>
      <c r="BF8" s="1335"/>
      <c r="BG8" s="1335" t="str">
        <f>MID(SUVAHAVUJ!AE45,2,1)</f>
        <v xml:space="preserve"> </v>
      </c>
      <c r="BH8" s="1335"/>
      <c r="BI8" s="1335"/>
      <c r="BJ8" s="1335"/>
      <c r="BK8" s="1335"/>
      <c r="BL8" s="1335" t="str">
        <f>MID(SUVAHAVUJ!AE45,3,1)</f>
        <v xml:space="preserve"> </v>
      </c>
      <c r="BM8" s="1335"/>
      <c r="BN8" s="1335"/>
      <c r="BO8" s="1335"/>
      <c r="BP8" s="1335"/>
      <c r="BQ8" s="1335"/>
      <c r="BR8" s="1335" t="str">
        <f>MID(SUVAHAVUJ!AE45,4,1)</f>
        <v xml:space="preserve"> </v>
      </c>
      <c r="BS8" s="1335"/>
      <c r="BT8" s="1335"/>
      <c r="BU8" s="1335"/>
      <c r="BV8" s="1335"/>
      <c r="BW8" s="1335" t="str">
        <f>MID(SUVAHAVUJ!AE45,5,1)</f>
        <v xml:space="preserve"> </v>
      </c>
      <c r="BX8" s="1335"/>
      <c r="BY8" s="1335"/>
      <c r="BZ8" s="1335"/>
      <c r="CA8" s="1335"/>
      <c r="CB8" s="1335"/>
      <c r="CC8" s="1335" t="str">
        <f>MID(SUVAHAVUJ!AE45,6,1)</f>
        <v xml:space="preserve"> </v>
      </c>
      <c r="CD8" s="1335"/>
      <c r="CE8" s="1335"/>
      <c r="CF8" s="1335"/>
      <c r="CG8" s="1335"/>
      <c r="CH8" s="1335" t="str">
        <f>MID(SUVAHAVUJ!AE45,7,1)</f>
        <v xml:space="preserve"> </v>
      </c>
      <c r="CI8" s="1335"/>
      <c r="CJ8" s="1335"/>
      <c r="CK8" s="1335"/>
      <c r="CL8" s="1335"/>
      <c r="CM8" s="1335"/>
      <c r="CN8" s="1335" t="str">
        <f>MID(SUVAHAVUJ!AE45,8,1)</f>
        <v xml:space="preserve"> </v>
      </c>
      <c r="CO8" s="1335"/>
      <c r="CP8" s="1335"/>
      <c r="CQ8" s="1335"/>
      <c r="CR8" s="1335"/>
      <c r="CS8" s="1335" t="str">
        <f>MID(SUVAHAVUJ!AE45,9,1)</f>
        <v xml:space="preserve"> </v>
      </c>
      <c r="CT8" s="1335"/>
      <c r="CU8" s="1335"/>
      <c r="CV8" s="1335"/>
      <c r="CW8" s="1335"/>
      <c r="CX8" s="1335"/>
      <c r="CY8" s="1335" t="str">
        <f>MID(SUVAHAVUJ!AE45,10,1)</f>
        <v xml:space="preserve"> </v>
      </c>
      <c r="CZ8" s="1335"/>
      <c r="DA8" s="1335"/>
      <c r="DB8" s="1335"/>
      <c r="DC8" s="1335"/>
      <c r="DD8" s="1335" t="str">
        <f>MID(SUVAHAVUJ!AE45,11,1)</f>
        <v>0</v>
      </c>
      <c r="DE8" s="1335"/>
      <c r="DF8" s="1335"/>
      <c r="DG8" s="1335"/>
      <c r="DH8" s="1335"/>
      <c r="DI8" s="1343"/>
      <c r="DJ8" s="1345"/>
      <c r="DK8" s="1345"/>
      <c r="DL8" s="1345"/>
      <c r="DM8" s="1345"/>
      <c r="DN8" s="1345"/>
      <c r="DO8" s="1345"/>
      <c r="DP8" s="1345"/>
      <c r="DQ8" s="1345"/>
      <c r="DR8" s="1345"/>
      <c r="DS8" s="1345"/>
      <c r="DT8" s="1345"/>
      <c r="DU8" s="1345"/>
      <c r="DV8" s="1345"/>
      <c r="DW8" s="1345"/>
      <c r="DX8" s="1345"/>
      <c r="DY8" s="1345"/>
      <c r="DZ8" s="1345"/>
      <c r="EA8" s="1345"/>
      <c r="EB8" s="1345"/>
      <c r="EC8" s="1345"/>
      <c r="ED8" s="1345"/>
      <c r="EE8" s="1345"/>
      <c r="EF8" s="1345"/>
      <c r="EG8" s="1345"/>
      <c r="EH8" s="1345"/>
      <c r="EI8" s="1345"/>
      <c r="EJ8" s="1345"/>
      <c r="EK8" s="1345"/>
      <c r="EL8" s="1345"/>
      <c r="EM8" s="1345"/>
      <c r="EN8" s="396"/>
      <c r="EO8" s="397"/>
      <c r="EP8" s="1335" t="str">
        <f>MID(SUVAHAVUJ!AG45,1,1)</f>
        <v xml:space="preserve"> </v>
      </c>
      <c r="EQ8" s="1335"/>
      <c r="ER8" s="1335"/>
      <c r="ES8" s="1335"/>
      <c r="ET8" s="1335"/>
      <c r="EU8" s="1335"/>
      <c r="EV8" s="1335" t="str">
        <f>MID(SUVAHAVUJ!AG45,2,1)</f>
        <v xml:space="preserve"> </v>
      </c>
      <c r="EW8" s="1335"/>
      <c r="EX8" s="1335"/>
      <c r="EY8" s="1335"/>
      <c r="EZ8" s="1335"/>
      <c r="FA8" s="1335" t="str">
        <f>MID(SUVAHAVUJ!AG45,3,1)</f>
        <v xml:space="preserve"> </v>
      </c>
      <c r="FB8" s="1335"/>
      <c r="FC8" s="1335"/>
      <c r="FD8" s="1335"/>
      <c r="FE8" s="1335"/>
      <c r="FF8" s="1335"/>
      <c r="FG8" s="1335" t="str">
        <f>MID(SUVAHAVUJ!AG45,4,1)</f>
        <v xml:space="preserve"> </v>
      </c>
      <c r="FH8" s="1335"/>
      <c r="FI8" s="1335"/>
      <c r="FJ8" s="1335"/>
      <c r="FK8" s="1335"/>
      <c r="FL8" s="1335" t="str">
        <f>MID(SUVAHAVUJ!AG45,5,1)</f>
        <v xml:space="preserve"> </v>
      </c>
      <c r="FM8" s="1335"/>
      <c r="FN8" s="1335"/>
      <c r="FO8" s="1335"/>
      <c r="FP8" s="1335"/>
      <c r="FQ8" s="1335"/>
      <c r="FR8" s="1335" t="str">
        <f>MID(SUVAHAVUJ!AG45,6,1)</f>
        <v xml:space="preserve"> </v>
      </c>
      <c r="FS8" s="1335"/>
      <c r="FT8" s="1335"/>
      <c r="FU8" s="1335"/>
      <c r="FV8" s="1335"/>
      <c r="FW8" s="1335" t="str">
        <f>MID(SUVAHAVUJ!AG45,7,1)</f>
        <v xml:space="preserve"> </v>
      </c>
      <c r="FX8" s="1335"/>
      <c r="FY8" s="1335"/>
      <c r="FZ8" s="1335"/>
      <c r="GA8" s="1335"/>
      <c r="GB8" s="1335"/>
      <c r="GC8" s="1335" t="str">
        <f>MID(SUVAHAVUJ!AG45,8,1)</f>
        <v xml:space="preserve"> </v>
      </c>
      <c r="GD8" s="1335"/>
      <c r="GE8" s="1335"/>
      <c r="GF8" s="1335"/>
      <c r="GG8" s="1335"/>
      <c r="GH8" s="1335" t="str">
        <f>MID(SUVAHAVUJ!AG45,9,1)</f>
        <v xml:space="preserve"> </v>
      </c>
      <c r="GI8" s="1335"/>
      <c r="GJ8" s="1335"/>
      <c r="GK8" s="1335"/>
      <c r="GL8" s="1335"/>
      <c r="GM8" s="1335"/>
      <c r="GN8" s="1335" t="str">
        <f>MID(SUVAHAVUJ!AG45,10,1)</f>
        <v xml:space="preserve"> </v>
      </c>
      <c r="GO8" s="1335"/>
      <c r="GP8" s="1335"/>
      <c r="GQ8" s="1335"/>
      <c r="GR8" s="1335"/>
      <c r="GS8" s="1293" t="str">
        <f>MID(SUVAHAVUJ!AG45,11,1)</f>
        <v>0</v>
      </c>
      <c r="GT8" s="1293"/>
      <c r="GU8" s="1293"/>
      <c r="GV8" s="1293"/>
      <c r="GW8" s="1341"/>
    </row>
    <row r="9" spans="1:205" ht="25.5" customHeight="1" x14ac:dyDescent="0.3">
      <c r="B9" s="1347" t="s">
        <v>2081</v>
      </c>
      <c r="C9" s="1347"/>
      <c r="D9" s="1347"/>
      <c r="E9" s="1347"/>
      <c r="F9" s="1347"/>
      <c r="G9" s="1347"/>
      <c r="H9" s="1347"/>
      <c r="I9" s="1347"/>
      <c r="J9" s="1347"/>
      <c r="K9" s="1347"/>
      <c r="L9" s="1351" t="str">
        <f>SUVAHAVUJ!$D$46</f>
        <v>Pohľadávky z obchodného styku v rámci podielovej účasti okrem pohľadávok voči prepojeným účtovným jednotkám (311A, 312A, 313A, 314A, 315A, 31XA)
- /391A/</v>
      </c>
      <c r="M9" s="1351"/>
      <c r="N9" s="1351"/>
      <c r="O9" s="1351"/>
      <c r="P9" s="1351"/>
      <c r="Q9" s="1351"/>
      <c r="R9" s="1351"/>
      <c r="S9" s="1351"/>
      <c r="T9" s="1351"/>
      <c r="U9" s="1351"/>
      <c r="V9" s="1351"/>
      <c r="W9" s="1351"/>
      <c r="X9" s="1351"/>
      <c r="Y9" s="1351"/>
      <c r="Z9" s="1351"/>
      <c r="AA9" s="1351"/>
      <c r="AB9" s="1351"/>
      <c r="AC9" s="1351"/>
      <c r="AD9" s="1351"/>
      <c r="AE9" s="1351"/>
      <c r="AF9" s="1351"/>
      <c r="AG9" s="1351"/>
      <c r="AH9" s="1351"/>
      <c r="AI9" s="1351"/>
      <c r="AJ9" s="1351"/>
      <c r="AK9" s="1351"/>
      <c r="AL9" s="1351"/>
      <c r="AM9" s="1351"/>
      <c r="AN9" s="1351"/>
      <c r="AO9" s="1351"/>
      <c r="AP9" s="1351"/>
      <c r="AQ9" s="1340" t="s">
        <v>1232</v>
      </c>
      <c r="AR9" s="1340"/>
      <c r="AS9" s="1340"/>
      <c r="AT9" s="1340"/>
      <c r="AU9" s="1340"/>
      <c r="AV9" s="1340"/>
      <c r="AW9" s="1340"/>
      <c r="AX9" s="1340"/>
      <c r="AY9" s="396"/>
      <c r="AZ9" s="397"/>
      <c r="BA9" s="1335" t="str">
        <f>MID(SUVAHAVUJ!AD46,1,1)</f>
        <v xml:space="preserve"> </v>
      </c>
      <c r="BB9" s="1335"/>
      <c r="BC9" s="1335"/>
      <c r="BD9" s="1335"/>
      <c r="BE9" s="1335"/>
      <c r="BF9" s="1335"/>
      <c r="BG9" s="1335" t="str">
        <f>MID(SUVAHAVUJ!AD46,2,1)</f>
        <v xml:space="preserve"> </v>
      </c>
      <c r="BH9" s="1335"/>
      <c r="BI9" s="1335"/>
      <c r="BJ9" s="1335"/>
      <c r="BK9" s="1335"/>
      <c r="BL9" s="1335" t="str">
        <f>MID(SUVAHAVUJ!AD46,3,1)</f>
        <v xml:space="preserve"> </v>
      </c>
      <c r="BM9" s="1335"/>
      <c r="BN9" s="1335"/>
      <c r="BO9" s="1335"/>
      <c r="BP9" s="1335"/>
      <c r="BQ9" s="1335"/>
      <c r="BR9" s="1335" t="str">
        <f>MID(SUVAHAVUJ!AD46,4,1)</f>
        <v xml:space="preserve"> </v>
      </c>
      <c r="BS9" s="1335"/>
      <c r="BT9" s="1335"/>
      <c r="BU9" s="1335"/>
      <c r="BV9" s="1335"/>
      <c r="BW9" s="1335" t="str">
        <f>MID(SUVAHAVUJ!AD46,5,1)</f>
        <v xml:space="preserve"> </v>
      </c>
      <c r="BX9" s="1335"/>
      <c r="BY9" s="1335"/>
      <c r="BZ9" s="1335"/>
      <c r="CA9" s="1335"/>
      <c r="CB9" s="1335"/>
      <c r="CC9" s="1335" t="str">
        <f>MID(SUVAHAVUJ!AD46,6,1)</f>
        <v xml:space="preserve"> </v>
      </c>
      <c r="CD9" s="1335"/>
      <c r="CE9" s="1335"/>
      <c r="CF9" s="1335"/>
      <c r="CG9" s="1335"/>
      <c r="CH9" s="1335" t="str">
        <f>MID(SUVAHAVUJ!AD46,7,1)</f>
        <v xml:space="preserve"> </v>
      </c>
      <c r="CI9" s="1335"/>
      <c r="CJ9" s="1335"/>
      <c r="CK9" s="1335"/>
      <c r="CL9" s="1335"/>
      <c r="CM9" s="1335"/>
      <c r="CN9" s="1335" t="str">
        <f>MID(SUVAHAVUJ!AD46,8,1)</f>
        <v xml:space="preserve"> </v>
      </c>
      <c r="CO9" s="1335"/>
      <c r="CP9" s="1335"/>
      <c r="CQ9" s="1335"/>
      <c r="CR9" s="1335"/>
      <c r="CS9" s="1335" t="str">
        <f>MID(SUVAHAVUJ!AD46,9,1)</f>
        <v xml:space="preserve"> </v>
      </c>
      <c r="CT9" s="1335"/>
      <c r="CU9" s="1335"/>
      <c r="CV9" s="1335"/>
      <c r="CW9" s="1335"/>
      <c r="CX9" s="1335"/>
      <c r="CY9" s="1335" t="str">
        <f>MID(SUVAHAVUJ!AD46,10,1)</f>
        <v xml:space="preserve"> </v>
      </c>
      <c r="CZ9" s="1335"/>
      <c r="DA9" s="1335"/>
      <c r="DB9" s="1335"/>
      <c r="DC9" s="1335"/>
      <c r="DD9" s="1335" t="str">
        <f>MID(SUVAHAVUJ!AD46,11,1)</f>
        <v>0</v>
      </c>
      <c r="DE9" s="1335"/>
      <c r="DF9" s="1335"/>
      <c r="DG9" s="1335"/>
      <c r="DH9" s="1335"/>
      <c r="DI9" s="1343"/>
      <c r="DJ9" s="396"/>
      <c r="DK9" s="397"/>
      <c r="DL9" s="1335" t="str">
        <f>MID(SUVAHAVUJ!AF46,1,1)</f>
        <v xml:space="preserve"> </v>
      </c>
      <c r="DM9" s="1335"/>
      <c r="DN9" s="1335"/>
      <c r="DO9" s="1335"/>
      <c r="DP9" s="1335"/>
      <c r="DQ9" s="1335"/>
      <c r="DR9" s="1335" t="str">
        <f>MID(SUVAHAVUJ!AF46,2,1)</f>
        <v xml:space="preserve"> </v>
      </c>
      <c r="DS9" s="1335"/>
      <c r="DT9" s="1335"/>
      <c r="DU9" s="1335"/>
      <c r="DV9" s="1335"/>
      <c r="DW9" s="1335" t="str">
        <f>MID(SUVAHAVUJ!AF46,3,1)</f>
        <v xml:space="preserve"> </v>
      </c>
      <c r="DX9" s="1335"/>
      <c r="DY9" s="1335"/>
      <c r="DZ9" s="1335"/>
      <c r="EA9" s="1335"/>
      <c r="EB9" s="1335"/>
      <c r="EC9" s="1335" t="str">
        <f>MID(SUVAHAVUJ!AF46,4,1)</f>
        <v xml:space="preserve"> </v>
      </c>
      <c r="ED9" s="1335"/>
      <c r="EE9" s="1335"/>
      <c r="EF9" s="1335"/>
      <c r="EG9" s="1335"/>
      <c r="EH9" s="1335" t="str">
        <f>MID(SUVAHAVUJ!AF46,5,1)</f>
        <v xml:space="preserve"> </v>
      </c>
      <c r="EI9" s="1335"/>
      <c r="EJ9" s="1335"/>
      <c r="EK9" s="1335"/>
      <c r="EL9" s="1335"/>
      <c r="EM9" s="1335"/>
      <c r="EN9" s="1335" t="str">
        <f>MID(SUVAHAVUJ!AF46,6,1)</f>
        <v xml:space="preserve"> </v>
      </c>
      <c r="EO9" s="1335"/>
      <c r="EP9" s="1335"/>
      <c r="EQ9" s="1335"/>
      <c r="ER9" s="1335"/>
      <c r="ES9" s="1335" t="str">
        <f>MID(SUVAHAVUJ!AF46,7,1)</f>
        <v xml:space="preserve"> </v>
      </c>
      <c r="ET9" s="1335"/>
      <c r="EU9" s="1335"/>
      <c r="EV9" s="1335"/>
      <c r="EW9" s="1335"/>
      <c r="EX9" s="1335"/>
      <c r="EY9" s="1335" t="str">
        <f>MID(SUVAHAVUJ!AF46,8,1)</f>
        <v xml:space="preserve"> </v>
      </c>
      <c r="EZ9" s="1335"/>
      <c r="FA9" s="1335"/>
      <c r="FB9" s="1335"/>
      <c r="FC9" s="1335"/>
      <c r="FD9" s="1335" t="str">
        <f>MID(SUVAHAVUJ!AF46,9,1)</f>
        <v xml:space="preserve"> </v>
      </c>
      <c r="FE9" s="1335"/>
      <c r="FF9" s="1335"/>
      <c r="FG9" s="1335"/>
      <c r="FH9" s="1335"/>
      <c r="FI9" s="1335"/>
      <c r="FJ9" s="1335" t="str">
        <f>MID(SUVAHAVUJ!AF46,10,1)</f>
        <v xml:space="preserve"> </v>
      </c>
      <c r="FK9" s="1335"/>
      <c r="FL9" s="1335"/>
      <c r="FM9" s="1335"/>
      <c r="FN9" s="1335"/>
      <c r="FO9" s="1293" t="str">
        <f>MID(SUVAHAVUJ!AF46,11,1)</f>
        <v>0</v>
      </c>
      <c r="FP9" s="1293"/>
      <c r="FQ9" s="1293"/>
      <c r="FR9" s="1293"/>
      <c r="FS9" s="1341"/>
      <c r="FT9" s="1342"/>
      <c r="FU9" s="1342"/>
      <c r="FV9" s="1342"/>
      <c r="FW9" s="1342"/>
      <c r="FX9" s="1342"/>
      <c r="FY9" s="1342"/>
      <c r="FZ9" s="1342"/>
      <c r="GA9" s="1342"/>
      <c r="GB9" s="1342"/>
      <c r="GC9" s="1342"/>
      <c r="GD9" s="1342"/>
      <c r="GE9" s="1342"/>
      <c r="GF9" s="1342"/>
      <c r="GG9" s="1342"/>
      <c r="GH9" s="1342"/>
      <c r="GI9" s="1342"/>
      <c r="GJ9" s="1342"/>
      <c r="GK9" s="1342"/>
      <c r="GL9" s="1342"/>
      <c r="GM9" s="1342"/>
      <c r="GN9" s="1342"/>
      <c r="GO9" s="1342"/>
      <c r="GP9" s="1342"/>
      <c r="GQ9" s="1342"/>
      <c r="GR9" s="1342"/>
      <c r="GS9" s="1342"/>
      <c r="GT9" s="1342"/>
      <c r="GU9" s="1342"/>
      <c r="GV9" s="1342"/>
      <c r="GW9" s="1342"/>
    </row>
    <row r="10" spans="1:205" ht="21" customHeight="1" x14ac:dyDescent="0.3">
      <c r="B10" s="1347"/>
      <c r="C10" s="1347"/>
      <c r="D10" s="1347"/>
      <c r="E10" s="1347"/>
      <c r="F10" s="1347"/>
      <c r="G10" s="1347"/>
      <c r="H10" s="1347"/>
      <c r="I10" s="1347"/>
      <c r="J10" s="1347"/>
      <c r="K10" s="1347"/>
      <c r="L10" s="1351"/>
      <c r="M10" s="1351"/>
      <c r="N10" s="1351"/>
      <c r="O10" s="1351"/>
      <c r="P10" s="1351"/>
      <c r="Q10" s="1351"/>
      <c r="R10" s="1351"/>
      <c r="S10" s="1351"/>
      <c r="T10" s="1351"/>
      <c r="U10" s="1351"/>
      <c r="V10" s="1351"/>
      <c r="W10" s="1351"/>
      <c r="X10" s="1351"/>
      <c r="Y10" s="1351"/>
      <c r="Z10" s="1351"/>
      <c r="AA10" s="1351"/>
      <c r="AB10" s="1351"/>
      <c r="AC10" s="1351"/>
      <c r="AD10" s="1351"/>
      <c r="AE10" s="1351"/>
      <c r="AF10" s="1351"/>
      <c r="AG10" s="1351"/>
      <c r="AH10" s="1351"/>
      <c r="AI10" s="1351"/>
      <c r="AJ10" s="1351"/>
      <c r="AK10" s="1351"/>
      <c r="AL10" s="1351"/>
      <c r="AM10" s="1351"/>
      <c r="AN10" s="1351"/>
      <c r="AO10" s="1351"/>
      <c r="AP10" s="1351"/>
      <c r="AQ10" s="1340"/>
      <c r="AR10" s="1340"/>
      <c r="AS10" s="1340"/>
      <c r="AT10" s="1340"/>
      <c r="AU10" s="1340"/>
      <c r="AV10" s="1340"/>
      <c r="AW10" s="1340"/>
      <c r="AX10" s="1340"/>
      <c r="AY10" s="396"/>
      <c r="AZ10" s="397"/>
      <c r="BA10" s="1335" t="str">
        <f>MID(SUVAHAVUJ!AE46,1,1)</f>
        <v xml:space="preserve"> </v>
      </c>
      <c r="BB10" s="1335"/>
      <c r="BC10" s="1335"/>
      <c r="BD10" s="1335"/>
      <c r="BE10" s="1335"/>
      <c r="BF10" s="1335"/>
      <c r="BG10" s="1335" t="str">
        <f>MID(SUVAHAVUJ!AE46,2,1)</f>
        <v xml:space="preserve"> </v>
      </c>
      <c r="BH10" s="1335"/>
      <c r="BI10" s="1335"/>
      <c r="BJ10" s="1335"/>
      <c r="BK10" s="1335"/>
      <c r="BL10" s="1335" t="str">
        <f>MID(SUVAHAVUJ!AE46,3,1)</f>
        <v xml:space="preserve"> </v>
      </c>
      <c r="BM10" s="1335"/>
      <c r="BN10" s="1335"/>
      <c r="BO10" s="1335"/>
      <c r="BP10" s="1335"/>
      <c r="BQ10" s="1335"/>
      <c r="BR10" s="1335" t="str">
        <f>MID(SUVAHAVUJ!AE46,4,1)</f>
        <v xml:space="preserve"> </v>
      </c>
      <c r="BS10" s="1335"/>
      <c r="BT10" s="1335"/>
      <c r="BU10" s="1335"/>
      <c r="BV10" s="1335"/>
      <c r="BW10" s="1335" t="str">
        <f>MID(SUVAHAVUJ!AE46,5,1)</f>
        <v xml:space="preserve"> </v>
      </c>
      <c r="BX10" s="1335"/>
      <c r="BY10" s="1335"/>
      <c r="BZ10" s="1335"/>
      <c r="CA10" s="1335"/>
      <c r="CB10" s="1335"/>
      <c r="CC10" s="1335" t="str">
        <f>MID(SUVAHAVUJ!AE46,6,1)</f>
        <v xml:space="preserve"> </v>
      </c>
      <c r="CD10" s="1335"/>
      <c r="CE10" s="1335"/>
      <c r="CF10" s="1335"/>
      <c r="CG10" s="1335"/>
      <c r="CH10" s="1335" t="str">
        <f>MID(SUVAHAVUJ!AE46,7,1)</f>
        <v xml:space="preserve"> </v>
      </c>
      <c r="CI10" s="1335"/>
      <c r="CJ10" s="1335"/>
      <c r="CK10" s="1335"/>
      <c r="CL10" s="1335"/>
      <c r="CM10" s="1335"/>
      <c r="CN10" s="1335" t="str">
        <f>MID(SUVAHAVUJ!AE46,8,1)</f>
        <v xml:space="preserve"> </v>
      </c>
      <c r="CO10" s="1335"/>
      <c r="CP10" s="1335"/>
      <c r="CQ10" s="1335"/>
      <c r="CR10" s="1335"/>
      <c r="CS10" s="1335" t="str">
        <f>MID(SUVAHAVUJ!AE46,9,1)</f>
        <v xml:space="preserve"> </v>
      </c>
      <c r="CT10" s="1335"/>
      <c r="CU10" s="1335"/>
      <c r="CV10" s="1335"/>
      <c r="CW10" s="1335"/>
      <c r="CX10" s="1335"/>
      <c r="CY10" s="1335" t="str">
        <f>MID(SUVAHAVUJ!AE46,10,1)</f>
        <v xml:space="preserve"> </v>
      </c>
      <c r="CZ10" s="1335"/>
      <c r="DA10" s="1335"/>
      <c r="DB10" s="1335"/>
      <c r="DC10" s="1335"/>
      <c r="DD10" s="1335" t="str">
        <f>MID(SUVAHAVUJ!AE46,11,1)</f>
        <v>0</v>
      </c>
      <c r="DE10" s="1335"/>
      <c r="DF10" s="1335"/>
      <c r="DG10" s="1335"/>
      <c r="DH10" s="1335"/>
      <c r="DI10" s="1343"/>
      <c r="DJ10" s="1345"/>
      <c r="DK10" s="1345"/>
      <c r="DL10" s="1345"/>
      <c r="DM10" s="1345"/>
      <c r="DN10" s="1345"/>
      <c r="DO10" s="1345"/>
      <c r="DP10" s="1345"/>
      <c r="DQ10" s="1345"/>
      <c r="DR10" s="1345"/>
      <c r="DS10" s="1345"/>
      <c r="DT10" s="1345"/>
      <c r="DU10" s="1345"/>
      <c r="DV10" s="1345"/>
      <c r="DW10" s="1345"/>
      <c r="DX10" s="1345"/>
      <c r="DY10" s="1345"/>
      <c r="DZ10" s="1345"/>
      <c r="EA10" s="1345"/>
      <c r="EB10" s="1345"/>
      <c r="EC10" s="1345"/>
      <c r="ED10" s="1345"/>
      <c r="EE10" s="1345"/>
      <c r="EF10" s="1345"/>
      <c r="EG10" s="1345"/>
      <c r="EH10" s="1345"/>
      <c r="EI10" s="1345"/>
      <c r="EJ10" s="1345"/>
      <c r="EK10" s="1345"/>
      <c r="EL10" s="1345"/>
      <c r="EM10" s="1345"/>
      <c r="EN10" s="396"/>
      <c r="EO10" s="397"/>
      <c r="EP10" s="1335" t="str">
        <f>MID(SUVAHAVUJ!AG46,1,1)</f>
        <v xml:space="preserve"> </v>
      </c>
      <c r="EQ10" s="1335"/>
      <c r="ER10" s="1335"/>
      <c r="ES10" s="1335"/>
      <c r="ET10" s="1335"/>
      <c r="EU10" s="1335"/>
      <c r="EV10" s="1335" t="str">
        <f>MID(SUVAHAVUJ!AG46,2,1)</f>
        <v xml:space="preserve"> </v>
      </c>
      <c r="EW10" s="1335"/>
      <c r="EX10" s="1335"/>
      <c r="EY10" s="1335"/>
      <c r="EZ10" s="1335"/>
      <c r="FA10" s="1335" t="str">
        <f>MID(SUVAHAVUJ!AG46,3,1)</f>
        <v xml:space="preserve"> </v>
      </c>
      <c r="FB10" s="1335"/>
      <c r="FC10" s="1335"/>
      <c r="FD10" s="1335"/>
      <c r="FE10" s="1335"/>
      <c r="FF10" s="1335"/>
      <c r="FG10" s="1335" t="str">
        <f>MID(SUVAHAVUJ!AG46,4,1)</f>
        <v xml:space="preserve"> </v>
      </c>
      <c r="FH10" s="1335"/>
      <c r="FI10" s="1335"/>
      <c r="FJ10" s="1335"/>
      <c r="FK10" s="1335"/>
      <c r="FL10" s="1335" t="str">
        <f>MID(SUVAHAVUJ!AG46,5,1)</f>
        <v xml:space="preserve"> </v>
      </c>
      <c r="FM10" s="1335"/>
      <c r="FN10" s="1335"/>
      <c r="FO10" s="1335"/>
      <c r="FP10" s="1335"/>
      <c r="FQ10" s="1335"/>
      <c r="FR10" s="1335" t="str">
        <f>MID(SUVAHAVUJ!AG46,6,1)</f>
        <v xml:space="preserve"> </v>
      </c>
      <c r="FS10" s="1335"/>
      <c r="FT10" s="1335"/>
      <c r="FU10" s="1335"/>
      <c r="FV10" s="1335"/>
      <c r="FW10" s="1335" t="str">
        <f>MID(SUVAHAVUJ!AG46,7,1)</f>
        <v xml:space="preserve"> </v>
      </c>
      <c r="FX10" s="1335"/>
      <c r="FY10" s="1335"/>
      <c r="FZ10" s="1335"/>
      <c r="GA10" s="1335"/>
      <c r="GB10" s="1335"/>
      <c r="GC10" s="1335" t="str">
        <f>MID(SUVAHAVUJ!AG46,8,1)</f>
        <v xml:space="preserve"> </v>
      </c>
      <c r="GD10" s="1335"/>
      <c r="GE10" s="1335"/>
      <c r="GF10" s="1335"/>
      <c r="GG10" s="1335"/>
      <c r="GH10" s="1335" t="str">
        <f>MID(SUVAHAVUJ!AG46,9,1)</f>
        <v xml:space="preserve"> </v>
      </c>
      <c r="GI10" s="1335"/>
      <c r="GJ10" s="1335"/>
      <c r="GK10" s="1335"/>
      <c r="GL10" s="1335"/>
      <c r="GM10" s="1335"/>
      <c r="GN10" s="1335" t="str">
        <f>MID(SUVAHAVUJ!AG46,10,1)</f>
        <v xml:space="preserve"> </v>
      </c>
      <c r="GO10" s="1335"/>
      <c r="GP10" s="1335"/>
      <c r="GQ10" s="1335"/>
      <c r="GR10" s="1335"/>
      <c r="GS10" s="1293" t="str">
        <f>MID(SUVAHAVUJ!AG46,11,1)</f>
        <v>0</v>
      </c>
      <c r="GT10" s="1293"/>
      <c r="GU10" s="1293"/>
      <c r="GV10" s="1293"/>
      <c r="GW10" s="1341"/>
    </row>
    <row r="11" spans="1:205" ht="23.25" customHeight="1" x14ac:dyDescent="0.3">
      <c r="B11" s="1347" t="s">
        <v>2082</v>
      </c>
      <c r="C11" s="1347"/>
      <c r="D11" s="1347"/>
      <c r="E11" s="1347"/>
      <c r="F11" s="1347"/>
      <c r="G11" s="1347"/>
      <c r="H11" s="1347"/>
      <c r="I11" s="1347"/>
      <c r="J11" s="1347"/>
      <c r="K11" s="1347"/>
      <c r="L11" s="1351" t="str">
        <f>SUVAHAVUJ!$D$47</f>
        <v>Ostatné pohľadávky z obchodného styku (311A, 312A, 313A, 314A, 315A, 31XA) - /391A/</v>
      </c>
      <c r="M11" s="1351"/>
      <c r="N11" s="1351"/>
      <c r="O11" s="1351"/>
      <c r="P11" s="1351"/>
      <c r="Q11" s="1351"/>
      <c r="R11" s="1351"/>
      <c r="S11" s="1351"/>
      <c r="T11" s="1351"/>
      <c r="U11" s="1351"/>
      <c r="V11" s="1351"/>
      <c r="W11" s="1351"/>
      <c r="X11" s="1351"/>
      <c r="Y11" s="1351"/>
      <c r="Z11" s="1351"/>
      <c r="AA11" s="1351"/>
      <c r="AB11" s="1351"/>
      <c r="AC11" s="1351"/>
      <c r="AD11" s="1351"/>
      <c r="AE11" s="1351"/>
      <c r="AF11" s="1351"/>
      <c r="AG11" s="1351"/>
      <c r="AH11" s="1351"/>
      <c r="AI11" s="1351"/>
      <c r="AJ11" s="1351"/>
      <c r="AK11" s="1351"/>
      <c r="AL11" s="1351"/>
      <c r="AM11" s="1351"/>
      <c r="AN11" s="1351"/>
      <c r="AO11" s="1351"/>
      <c r="AP11" s="1351"/>
      <c r="AQ11" s="1340" t="s">
        <v>1233</v>
      </c>
      <c r="AR11" s="1340"/>
      <c r="AS11" s="1340"/>
      <c r="AT11" s="1340"/>
      <c r="AU11" s="1340"/>
      <c r="AV11" s="1340"/>
      <c r="AW11" s="1340"/>
      <c r="AX11" s="1340"/>
      <c r="AY11" s="396"/>
      <c r="AZ11" s="397"/>
      <c r="BA11" s="1335" t="str">
        <f>MID(SUVAHAVUJ!AD47,1,1)</f>
        <v xml:space="preserve"> </v>
      </c>
      <c r="BB11" s="1335"/>
      <c r="BC11" s="1335"/>
      <c r="BD11" s="1335"/>
      <c r="BE11" s="1335"/>
      <c r="BF11" s="1335"/>
      <c r="BG11" s="1335" t="str">
        <f>MID(SUVAHAVUJ!AD47,2,1)</f>
        <v xml:space="preserve"> </v>
      </c>
      <c r="BH11" s="1335"/>
      <c r="BI11" s="1335"/>
      <c r="BJ11" s="1335"/>
      <c r="BK11" s="1335"/>
      <c r="BL11" s="1335" t="str">
        <f>MID(SUVAHAVUJ!AD47,3,1)</f>
        <v xml:space="preserve"> </v>
      </c>
      <c r="BM11" s="1335"/>
      <c r="BN11" s="1335"/>
      <c r="BO11" s="1335"/>
      <c r="BP11" s="1335"/>
      <c r="BQ11" s="1335"/>
      <c r="BR11" s="1335" t="str">
        <f>MID(SUVAHAVUJ!AD47,4,1)</f>
        <v xml:space="preserve"> </v>
      </c>
      <c r="BS11" s="1335"/>
      <c r="BT11" s="1335"/>
      <c r="BU11" s="1335"/>
      <c r="BV11" s="1335"/>
      <c r="BW11" s="1335" t="str">
        <f>MID(SUVAHAVUJ!AD47,5,1)</f>
        <v xml:space="preserve"> </v>
      </c>
      <c r="BX11" s="1335"/>
      <c r="BY11" s="1335"/>
      <c r="BZ11" s="1335"/>
      <c r="CA11" s="1335"/>
      <c r="CB11" s="1335"/>
      <c r="CC11" s="1335" t="str">
        <f>MID(SUVAHAVUJ!AD47,6,1)</f>
        <v xml:space="preserve"> </v>
      </c>
      <c r="CD11" s="1335"/>
      <c r="CE11" s="1335"/>
      <c r="CF11" s="1335"/>
      <c r="CG11" s="1335"/>
      <c r="CH11" s="1335" t="str">
        <f>MID(SUVAHAVUJ!AD47,7,1)</f>
        <v xml:space="preserve"> </v>
      </c>
      <c r="CI11" s="1335"/>
      <c r="CJ11" s="1335"/>
      <c r="CK11" s="1335"/>
      <c r="CL11" s="1335"/>
      <c r="CM11" s="1335"/>
      <c r="CN11" s="1335" t="str">
        <f>MID(SUVAHAVUJ!AD47,8,1)</f>
        <v xml:space="preserve"> </v>
      </c>
      <c r="CO11" s="1335"/>
      <c r="CP11" s="1335"/>
      <c r="CQ11" s="1335"/>
      <c r="CR11" s="1335"/>
      <c r="CS11" s="1335" t="str">
        <f>MID(SUVAHAVUJ!AD47,9,1)</f>
        <v xml:space="preserve"> </v>
      </c>
      <c r="CT11" s="1335"/>
      <c r="CU11" s="1335"/>
      <c r="CV11" s="1335"/>
      <c r="CW11" s="1335"/>
      <c r="CX11" s="1335"/>
      <c r="CY11" s="1335" t="str">
        <f>MID(SUVAHAVUJ!AD47,10,1)</f>
        <v xml:space="preserve"> </v>
      </c>
      <c r="CZ11" s="1335"/>
      <c r="DA11" s="1335"/>
      <c r="DB11" s="1335"/>
      <c r="DC11" s="1335"/>
      <c r="DD11" s="1335" t="str">
        <f>MID(SUVAHAVUJ!AD47,11,1)</f>
        <v>0</v>
      </c>
      <c r="DE11" s="1335"/>
      <c r="DF11" s="1335"/>
      <c r="DG11" s="1335"/>
      <c r="DH11" s="1335"/>
      <c r="DI11" s="1343"/>
      <c r="DJ11" s="396"/>
      <c r="DK11" s="397"/>
      <c r="DL11" s="1335" t="str">
        <f>MID(SUVAHAVUJ!AF47,1,1)</f>
        <v xml:space="preserve"> </v>
      </c>
      <c r="DM11" s="1335"/>
      <c r="DN11" s="1335"/>
      <c r="DO11" s="1335"/>
      <c r="DP11" s="1335"/>
      <c r="DQ11" s="1335"/>
      <c r="DR11" s="1335" t="str">
        <f>MID(SUVAHAVUJ!AF47,2,1)</f>
        <v xml:space="preserve"> </v>
      </c>
      <c r="DS11" s="1335"/>
      <c r="DT11" s="1335"/>
      <c r="DU11" s="1335"/>
      <c r="DV11" s="1335"/>
      <c r="DW11" s="1335" t="str">
        <f>MID(SUVAHAVUJ!AF47,3,1)</f>
        <v xml:space="preserve"> </v>
      </c>
      <c r="DX11" s="1335"/>
      <c r="DY11" s="1335"/>
      <c r="DZ11" s="1335"/>
      <c r="EA11" s="1335"/>
      <c r="EB11" s="1335"/>
      <c r="EC11" s="1335" t="str">
        <f>MID(SUVAHAVUJ!AF47,4,1)</f>
        <v xml:space="preserve"> </v>
      </c>
      <c r="ED11" s="1335"/>
      <c r="EE11" s="1335"/>
      <c r="EF11" s="1335"/>
      <c r="EG11" s="1335"/>
      <c r="EH11" s="1335" t="str">
        <f>MID(SUVAHAVUJ!AF47,5,1)</f>
        <v xml:space="preserve"> </v>
      </c>
      <c r="EI11" s="1335"/>
      <c r="EJ11" s="1335"/>
      <c r="EK11" s="1335"/>
      <c r="EL11" s="1335"/>
      <c r="EM11" s="1335"/>
      <c r="EN11" s="1335" t="str">
        <f>MID(SUVAHAVUJ!AF47,6,1)</f>
        <v xml:space="preserve"> </v>
      </c>
      <c r="EO11" s="1335"/>
      <c r="EP11" s="1335"/>
      <c r="EQ11" s="1335"/>
      <c r="ER11" s="1335"/>
      <c r="ES11" s="1335" t="str">
        <f>MID(SUVAHAVUJ!AF47,7,1)</f>
        <v xml:space="preserve"> </v>
      </c>
      <c r="ET11" s="1335"/>
      <c r="EU11" s="1335"/>
      <c r="EV11" s="1335"/>
      <c r="EW11" s="1335"/>
      <c r="EX11" s="1335"/>
      <c r="EY11" s="1335" t="str">
        <f>MID(SUVAHAVUJ!AF47,8,1)</f>
        <v xml:space="preserve"> </v>
      </c>
      <c r="EZ11" s="1335"/>
      <c r="FA11" s="1335"/>
      <c r="FB11" s="1335"/>
      <c r="FC11" s="1335"/>
      <c r="FD11" s="1335" t="str">
        <f>MID(SUVAHAVUJ!AF47,9,1)</f>
        <v xml:space="preserve"> </v>
      </c>
      <c r="FE11" s="1335"/>
      <c r="FF11" s="1335"/>
      <c r="FG11" s="1335"/>
      <c r="FH11" s="1335"/>
      <c r="FI11" s="1335"/>
      <c r="FJ11" s="1335" t="str">
        <f>MID(SUVAHAVUJ!AF47,10,1)</f>
        <v xml:space="preserve"> </v>
      </c>
      <c r="FK11" s="1335"/>
      <c r="FL11" s="1335"/>
      <c r="FM11" s="1335"/>
      <c r="FN11" s="1335"/>
      <c r="FO11" s="1293" t="str">
        <f>MID(SUVAHAVUJ!AF47,11,1)</f>
        <v>0</v>
      </c>
      <c r="FP11" s="1293"/>
      <c r="FQ11" s="1293"/>
      <c r="FR11" s="1293"/>
      <c r="FS11" s="1341"/>
      <c r="FT11" s="1342"/>
      <c r="FU11" s="1342"/>
      <c r="FV11" s="1342"/>
      <c r="FW11" s="1342"/>
      <c r="FX11" s="1342"/>
      <c r="FY11" s="1342"/>
      <c r="FZ11" s="1342"/>
      <c r="GA11" s="1342"/>
      <c r="GB11" s="1342"/>
      <c r="GC11" s="1342"/>
      <c r="GD11" s="1342"/>
      <c r="GE11" s="1342"/>
      <c r="GF11" s="1342"/>
      <c r="GG11" s="1342"/>
      <c r="GH11" s="1342"/>
      <c r="GI11" s="1342"/>
      <c r="GJ11" s="1342"/>
      <c r="GK11" s="1342"/>
      <c r="GL11" s="1342"/>
      <c r="GM11" s="1342"/>
      <c r="GN11" s="1342"/>
      <c r="GO11" s="1342"/>
      <c r="GP11" s="1342"/>
      <c r="GQ11" s="1342"/>
      <c r="GR11" s="1342"/>
      <c r="GS11" s="1342"/>
      <c r="GT11" s="1342"/>
      <c r="GU11" s="1342"/>
      <c r="GV11" s="1342"/>
      <c r="GW11" s="1342"/>
    </row>
    <row r="12" spans="1:205" ht="23.25" customHeight="1" x14ac:dyDescent="0.3">
      <c r="B12" s="1347"/>
      <c r="C12" s="1347"/>
      <c r="D12" s="1347"/>
      <c r="E12" s="1347"/>
      <c r="F12" s="1347"/>
      <c r="G12" s="1347"/>
      <c r="H12" s="1347"/>
      <c r="I12" s="1347"/>
      <c r="J12" s="1347"/>
      <c r="K12" s="1347"/>
      <c r="L12" s="1351"/>
      <c r="M12" s="1351"/>
      <c r="N12" s="1351"/>
      <c r="O12" s="1351"/>
      <c r="P12" s="1351"/>
      <c r="Q12" s="1351"/>
      <c r="R12" s="1351"/>
      <c r="S12" s="1351"/>
      <c r="T12" s="1351"/>
      <c r="U12" s="1351"/>
      <c r="V12" s="1351"/>
      <c r="W12" s="1351"/>
      <c r="X12" s="1351"/>
      <c r="Y12" s="1351"/>
      <c r="Z12" s="1351"/>
      <c r="AA12" s="1351"/>
      <c r="AB12" s="1351"/>
      <c r="AC12" s="1351"/>
      <c r="AD12" s="1351"/>
      <c r="AE12" s="1351"/>
      <c r="AF12" s="1351"/>
      <c r="AG12" s="1351"/>
      <c r="AH12" s="1351"/>
      <c r="AI12" s="1351"/>
      <c r="AJ12" s="1351"/>
      <c r="AK12" s="1351"/>
      <c r="AL12" s="1351"/>
      <c r="AM12" s="1351"/>
      <c r="AN12" s="1351"/>
      <c r="AO12" s="1351"/>
      <c r="AP12" s="1351"/>
      <c r="AQ12" s="1340"/>
      <c r="AR12" s="1340"/>
      <c r="AS12" s="1340"/>
      <c r="AT12" s="1340"/>
      <c r="AU12" s="1340"/>
      <c r="AV12" s="1340"/>
      <c r="AW12" s="1340"/>
      <c r="AX12" s="1340"/>
      <c r="AY12" s="396"/>
      <c r="AZ12" s="397"/>
      <c r="BA12" s="1335" t="str">
        <f>MID(SUVAHAVUJ!AE47,1,1)</f>
        <v xml:space="preserve"> </v>
      </c>
      <c r="BB12" s="1335"/>
      <c r="BC12" s="1335"/>
      <c r="BD12" s="1335"/>
      <c r="BE12" s="1335"/>
      <c r="BF12" s="1335"/>
      <c r="BG12" s="1335" t="str">
        <f>MID(SUVAHAVUJ!AE47,2,1)</f>
        <v xml:space="preserve"> </v>
      </c>
      <c r="BH12" s="1335"/>
      <c r="BI12" s="1335"/>
      <c r="BJ12" s="1335"/>
      <c r="BK12" s="1335"/>
      <c r="BL12" s="1335" t="str">
        <f>MID(SUVAHAVUJ!AE47,3,1)</f>
        <v xml:space="preserve"> </v>
      </c>
      <c r="BM12" s="1335"/>
      <c r="BN12" s="1335"/>
      <c r="BO12" s="1335"/>
      <c r="BP12" s="1335"/>
      <c r="BQ12" s="1335"/>
      <c r="BR12" s="1335" t="str">
        <f>MID(SUVAHAVUJ!AE47,4,1)</f>
        <v xml:space="preserve"> </v>
      </c>
      <c r="BS12" s="1335"/>
      <c r="BT12" s="1335"/>
      <c r="BU12" s="1335"/>
      <c r="BV12" s="1335"/>
      <c r="BW12" s="1335" t="str">
        <f>MID(SUVAHAVUJ!AE47,5,1)</f>
        <v xml:space="preserve"> </v>
      </c>
      <c r="BX12" s="1335"/>
      <c r="BY12" s="1335"/>
      <c r="BZ12" s="1335"/>
      <c r="CA12" s="1335"/>
      <c r="CB12" s="1335"/>
      <c r="CC12" s="1335" t="str">
        <f>MID(SUVAHAVUJ!AE47,6,1)</f>
        <v xml:space="preserve"> </v>
      </c>
      <c r="CD12" s="1335"/>
      <c r="CE12" s="1335"/>
      <c r="CF12" s="1335"/>
      <c r="CG12" s="1335"/>
      <c r="CH12" s="1335" t="str">
        <f>MID(SUVAHAVUJ!AE47,7,1)</f>
        <v xml:space="preserve"> </v>
      </c>
      <c r="CI12" s="1335"/>
      <c r="CJ12" s="1335"/>
      <c r="CK12" s="1335"/>
      <c r="CL12" s="1335"/>
      <c r="CM12" s="1335"/>
      <c r="CN12" s="1335" t="str">
        <f>MID(SUVAHAVUJ!AE47,8,1)</f>
        <v xml:space="preserve"> </v>
      </c>
      <c r="CO12" s="1335"/>
      <c r="CP12" s="1335"/>
      <c r="CQ12" s="1335"/>
      <c r="CR12" s="1335"/>
      <c r="CS12" s="1335" t="str">
        <f>MID(SUVAHAVUJ!AE47,9,1)</f>
        <v xml:space="preserve"> </v>
      </c>
      <c r="CT12" s="1335"/>
      <c r="CU12" s="1335"/>
      <c r="CV12" s="1335"/>
      <c r="CW12" s="1335"/>
      <c r="CX12" s="1335"/>
      <c r="CY12" s="1335" t="str">
        <f>MID(SUVAHAVUJ!AE47,10,1)</f>
        <v xml:space="preserve"> </v>
      </c>
      <c r="CZ12" s="1335"/>
      <c r="DA12" s="1335"/>
      <c r="DB12" s="1335"/>
      <c r="DC12" s="1335"/>
      <c r="DD12" s="1335" t="str">
        <f>MID(SUVAHAVUJ!AE47,11,1)</f>
        <v>0</v>
      </c>
      <c r="DE12" s="1335"/>
      <c r="DF12" s="1335"/>
      <c r="DG12" s="1335"/>
      <c r="DH12" s="1335"/>
      <c r="DI12" s="1343"/>
      <c r="DJ12" s="1345"/>
      <c r="DK12" s="1345"/>
      <c r="DL12" s="1345"/>
      <c r="DM12" s="1345"/>
      <c r="DN12" s="1345"/>
      <c r="DO12" s="1345"/>
      <c r="DP12" s="1345"/>
      <c r="DQ12" s="1345"/>
      <c r="DR12" s="1345"/>
      <c r="DS12" s="1345"/>
      <c r="DT12" s="1345"/>
      <c r="DU12" s="1345"/>
      <c r="DV12" s="1345"/>
      <c r="DW12" s="1345"/>
      <c r="DX12" s="1345"/>
      <c r="DY12" s="1345"/>
      <c r="DZ12" s="1345"/>
      <c r="EA12" s="1345"/>
      <c r="EB12" s="1345"/>
      <c r="EC12" s="1345"/>
      <c r="ED12" s="1345"/>
      <c r="EE12" s="1345"/>
      <c r="EF12" s="1345"/>
      <c r="EG12" s="1345"/>
      <c r="EH12" s="1345"/>
      <c r="EI12" s="1345"/>
      <c r="EJ12" s="1345"/>
      <c r="EK12" s="1345"/>
      <c r="EL12" s="1345"/>
      <c r="EM12" s="1345"/>
      <c r="EN12" s="396"/>
      <c r="EO12" s="397"/>
      <c r="EP12" s="1335" t="str">
        <f>MID(SUVAHAVUJ!AG47,1,1)</f>
        <v xml:space="preserve"> </v>
      </c>
      <c r="EQ12" s="1335"/>
      <c r="ER12" s="1335"/>
      <c r="ES12" s="1335"/>
      <c r="ET12" s="1335"/>
      <c r="EU12" s="1335"/>
      <c r="EV12" s="1335" t="str">
        <f>MID(SUVAHAVUJ!AG47,2,1)</f>
        <v xml:space="preserve"> </v>
      </c>
      <c r="EW12" s="1335"/>
      <c r="EX12" s="1335"/>
      <c r="EY12" s="1335"/>
      <c r="EZ12" s="1335"/>
      <c r="FA12" s="1335" t="str">
        <f>MID(SUVAHAVUJ!AG47,3,1)</f>
        <v xml:space="preserve"> </v>
      </c>
      <c r="FB12" s="1335"/>
      <c r="FC12" s="1335"/>
      <c r="FD12" s="1335"/>
      <c r="FE12" s="1335"/>
      <c r="FF12" s="1335"/>
      <c r="FG12" s="1335" t="str">
        <f>MID(SUVAHAVUJ!AG47,4,1)</f>
        <v xml:space="preserve"> </v>
      </c>
      <c r="FH12" s="1335"/>
      <c r="FI12" s="1335"/>
      <c r="FJ12" s="1335"/>
      <c r="FK12" s="1335"/>
      <c r="FL12" s="1335" t="str">
        <f>MID(SUVAHAVUJ!AG47,5,1)</f>
        <v xml:space="preserve"> </v>
      </c>
      <c r="FM12" s="1335"/>
      <c r="FN12" s="1335"/>
      <c r="FO12" s="1335"/>
      <c r="FP12" s="1335"/>
      <c r="FQ12" s="1335"/>
      <c r="FR12" s="1335" t="str">
        <f>MID(SUVAHAVUJ!AG47,6,1)</f>
        <v xml:space="preserve"> </v>
      </c>
      <c r="FS12" s="1335"/>
      <c r="FT12" s="1335"/>
      <c r="FU12" s="1335"/>
      <c r="FV12" s="1335"/>
      <c r="FW12" s="1335" t="str">
        <f>MID(SUVAHAVUJ!AG47,7,1)</f>
        <v xml:space="preserve"> </v>
      </c>
      <c r="FX12" s="1335"/>
      <c r="FY12" s="1335"/>
      <c r="FZ12" s="1335"/>
      <c r="GA12" s="1335"/>
      <c r="GB12" s="1335"/>
      <c r="GC12" s="1335" t="str">
        <f>MID(SUVAHAVUJ!AG47,8,1)</f>
        <v xml:space="preserve"> </v>
      </c>
      <c r="GD12" s="1335"/>
      <c r="GE12" s="1335"/>
      <c r="GF12" s="1335"/>
      <c r="GG12" s="1335"/>
      <c r="GH12" s="1335" t="str">
        <f>MID(SUVAHAVUJ!AG47,9,1)</f>
        <v xml:space="preserve"> </v>
      </c>
      <c r="GI12" s="1335"/>
      <c r="GJ12" s="1335"/>
      <c r="GK12" s="1335"/>
      <c r="GL12" s="1335"/>
      <c r="GM12" s="1335"/>
      <c r="GN12" s="1335" t="str">
        <f>MID(SUVAHAVUJ!AG47,10,1)</f>
        <v xml:space="preserve"> </v>
      </c>
      <c r="GO12" s="1335"/>
      <c r="GP12" s="1335"/>
      <c r="GQ12" s="1335"/>
      <c r="GR12" s="1335"/>
      <c r="GS12" s="1293" t="str">
        <f>MID(SUVAHAVUJ!AG47,11,1)</f>
        <v>0</v>
      </c>
      <c r="GT12" s="1293"/>
      <c r="GU12" s="1293"/>
      <c r="GV12" s="1293"/>
      <c r="GW12" s="1341"/>
    </row>
    <row r="13" spans="1:205" ht="23.25" customHeight="1" x14ac:dyDescent="0.3">
      <c r="B13" s="1347" t="s">
        <v>2047</v>
      </c>
      <c r="C13" s="1347"/>
      <c r="D13" s="1347"/>
      <c r="E13" s="1347"/>
      <c r="F13" s="1347"/>
      <c r="G13" s="1347"/>
      <c r="H13" s="1347"/>
      <c r="I13" s="1347"/>
      <c r="J13" s="1347"/>
      <c r="K13" s="1347"/>
      <c r="L13" s="1351" t="str">
        <f>SUVAHAVUJ!$D$48</f>
        <v>Čistá hodnota zákazky (316A)</v>
      </c>
      <c r="M13" s="1351"/>
      <c r="N13" s="1351"/>
      <c r="O13" s="1351"/>
      <c r="P13" s="1351"/>
      <c r="Q13" s="1351"/>
      <c r="R13" s="1351"/>
      <c r="S13" s="1351"/>
      <c r="T13" s="1351"/>
      <c r="U13" s="1351"/>
      <c r="V13" s="1351"/>
      <c r="W13" s="1351"/>
      <c r="X13" s="1351"/>
      <c r="Y13" s="1351"/>
      <c r="Z13" s="1351"/>
      <c r="AA13" s="1351"/>
      <c r="AB13" s="1351"/>
      <c r="AC13" s="1351"/>
      <c r="AD13" s="1351"/>
      <c r="AE13" s="1351"/>
      <c r="AF13" s="1351"/>
      <c r="AG13" s="1351"/>
      <c r="AH13" s="1351"/>
      <c r="AI13" s="1351"/>
      <c r="AJ13" s="1351"/>
      <c r="AK13" s="1351"/>
      <c r="AL13" s="1351"/>
      <c r="AM13" s="1351"/>
      <c r="AN13" s="1351"/>
      <c r="AO13" s="1351"/>
      <c r="AP13" s="1351"/>
      <c r="AQ13" s="1340" t="s">
        <v>1242</v>
      </c>
      <c r="AR13" s="1340"/>
      <c r="AS13" s="1340"/>
      <c r="AT13" s="1340"/>
      <c r="AU13" s="1340"/>
      <c r="AV13" s="1340"/>
      <c r="AW13" s="1340"/>
      <c r="AX13" s="1340"/>
      <c r="AY13" s="396"/>
      <c r="AZ13" s="397"/>
      <c r="BA13" s="1335" t="str">
        <f>MID(SUVAHAVUJ!AD48,1,1)</f>
        <v xml:space="preserve"> </v>
      </c>
      <c r="BB13" s="1335"/>
      <c r="BC13" s="1335"/>
      <c r="BD13" s="1335"/>
      <c r="BE13" s="1335"/>
      <c r="BF13" s="1335"/>
      <c r="BG13" s="1335" t="str">
        <f>MID(SUVAHAVUJ!AD48,2,1)</f>
        <v xml:space="preserve"> </v>
      </c>
      <c r="BH13" s="1335"/>
      <c r="BI13" s="1335"/>
      <c r="BJ13" s="1335"/>
      <c r="BK13" s="1335"/>
      <c r="BL13" s="1335" t="str">
        <f>MID(SUVAHAVUJ!AD48,3,1)</f>
        <v xml:space="preserve"> </v>
      </c>
      <c r="BM13" s="1335"/>
      <c r="BN13" s="1335"/>
      <c r="BO13" s="1335"/>
      <c r="BP13" s="1335"/>
      <c r="BQ13" s="1335"/>
      <c r="BR13" s="1335" t="str">
        <f>MID(SUVAHAVUJ!AD48,4,1)</f>
        <v xml:space="preserve"> </v>
      </c>
      <c r="BS13" s="1335"/>
      <c r="BT13" s="1335"/>
      <c r="BU13" s="1335"/>
      <c r="BV13" s="1335"/>
      <c r="BW13" s="1335" t="str">
        <f>MID(SUVAHAVUJ!AD48,5,1)</f>
        <v xml:space="preserve"> </v>
      </c>
      <c r="BX13" s="1335"/>
      <c r="BY13" s="1335"/>
      <c r="BZ13" s="1335"/>
      <c r="CA13" s="1335"/>
      <c r="CB13" s="1335"/>
      <c r="CC13" s="1335" t="str">
        <f>MID(SUVAHAVUJ!AD48,6,1)</f>
        <v xml:space="preserve"> </v>
      </c>
      <c r="CD13" s="1335"/>
      <c r="CE13" s="1335"/>
      <c r="CF13" s="1335"/>
      <c r="CG13" s="1335"/>
      <c r="CH13" s="1335" t="str">
        <f>MID(SUVAHAVUJ!AD48,7,1)</f>
        <v xml:space="preserve"> </v>
      </c>
      <c r="CI13" s="1335"/>
      <c r="CJ13" s="1335"/>
      <c r="CK13" s="1335"/>
      <c r="CL13" s="1335"/>
      <c r="CM13" s="1335"/>
      <c r="CN13" s="1335" t="str">
        <f>MID(SUVAHAVUJ!AD48,8,1)</f>
        <v xml:space="preserve"> </v>
      </c>
      <c r="CO13" s="1335"/>
      <c r="CP13" s="1335"/>
      <c r="CQ13" s="1335"/>
      <c r="CR13" s="1335"/>
      <c r="CS13" s="1335" t="str">
        <f>MID(SUVAHAVUJ!AD48,9,1)</f>
        <v xml:space="preserve"> </v>
      </c>
      <c r="CT13" s="1335"/>
      <c r="CU13" s="1335"/>
      <c r="CV13" s="1335"/>
      <c r="CW13" s="1335"/>
      <c r="CX13" s="1335"/>
      <c r="CY13" s="1335" t="str">
        <f>MID(SUVAHAVUJ!AD48,10,1)</f>
        <v xml:space="preserve"> </v>
      </c>
      <c r="CZ13" s="1335"/>
      <c r="DA13" s="1335"/>
      <c r="DB13" s="1335"/>
      <c r="DC13" s="1335"/>
      <c r="DD13" s="1335" t="str">
        <f>MID(SUVAHAVUJ!AD48,11,1)</f>
        <v>0</v>
      </c>
      <c r="DE13" s="1335"/>
      <c r="DF13" s="1335"/>
      <c r="DG13" s="1335"/>
      <c r="DH13" s="1335"/>
      <c r="DI13" s="1343"/>
      <c r="DJ13" s="396"/>
      <c r="DK13" s="397"/>
      <c r="DL13" s="1335" t="str">
        <f>MID(SUVAHAVUJ!AF48,1,1)</f>
        <v xml:space="preserve"> </v>
      </c>
      <c r="DM13" s="1335"/>
      <c r="DN13" s="1335"/>
      <c r="DO13" s="1335"/>
      <c r="DP13" s="1335"/>
      <c r="DQ13" s="1335"/>
      <c r="DR13" s="1335" t="str">
        <f>MID(SUVAHAVUJ!AF48,2,1)</f>
        <v xml:space="preserve"> </v>
      </c>
      <c r="DS13" s="1335"/>
      <c r="DT13" s="1335"/>
      <c r="DU13" s="1335"/>
      <c r="DV13" s="1335"/>
      <c r="DW13" s="1335" t="str">
        <f>MID(SUVAHAVUJ!AF48,3,1)</f>
        <v xml:space="preserve"> </v>
      </c>
      <c r="DX13" s="1335"/>
      <c r="DY13" s="1335"/>
      <c r="DZ13" s="1335"/>
      <c r="EA13" s="1335"/>
      <c r="EB13" s="1335"/>
      <c r="EC13" s="1335" t="str">
        <f>MID(SUVAHAVUJ!AF48,4,1)</f>
        <v xml:space="preserve"> </v>
      </c>
      <c r="ED13" s="1335"/>
      <c r="EE13" s="1335"/>
      <c r="EF13" s="1335"/>
      <c r="EG13" s="1335"/>
      <c r="EH13" s="1335" t="str">
        <f>MID(SUVAHAVUJ!AF48,5,1)</f>
        <v xml:space="preserve"> </v>
      </c>
      <c r="EI13" s="1335"/>
      <c r="EJ13" s="1335"/>
      <c r="EK13" s="1335"/>
      <c r="EL13" s="1335"/>
      <c r="EM13" s="1335"/>
      <c r="EN13" s="1335" t="str">
        <f>MID(SUVAHAVUJ!AF48,6,1)</f>
        <v xml:space="preserve"> </v>
      </c>
      <c r="EO13" s="1335"/>
      <c r="EP13" s="1335"/>
      <c r="EQ13" s="1335"/>
      <c r="ER13" s="1335"/>
      <c r="ES13" s="1335" t="str">
        <f>MID(SUVAHAVUJ!AF48,7,1)</f>
        <v xml:space="preserve"> </v>
      </c>
      <c r="ET13" s="1335"/>
      <c r="EU13" s="1335"/>
      <c r="EV13" s="1335"/>
      <c r="EW13" s="1335"/>
      <c r="EX13" s="1335"/>
      <c r="EY13" s="1335" t="str">
        <f>MID(SUVAHAVUJ!AF48,8,1)</f>
        <v xml:space="preserve"> </v>
      </c>
      <c r="EZ13" s="1335"/>
      <c r="FA13" s="1335"/>
      <c r="FB13" s="1335"/>
      <c r="FC13" s="1335"/>
      <c r="FD13" s="1335" t="str">
        <f>MID(SUVAHAVUJ!AF48,9,1)</f>
        <v xml:space="preserve"> </v>
      </c>
      <c r="FE13" s="1335"/>
      <c r="FF13" s="1335"/>
      <c r="FG13" s="1335"/>
      <c r="FH13" s="1335"/>
      <c r="FI13" s="1335"/>
      <c r="FJ13" s="1335" t="str">
        <f>MID(SUVAHAVUJ!AF48,10,1)</f>
        <v xml:space="preserve"> </v>
      </c>
      <c r="FK13" s="1335"/>
      <c r="FL13" s="1335"/>
      <c r="FM13" s="1335"/>
      <c r="FN13" s="1335"/>
      <c r="FO13" s="1293" t="str">
        <f>MID(SUVAHAVUJ!AF48,11,1)</f>
        <v>0</v>
      </c>
      <c r="FP13" s="1293"/>
      <c r="FQ13" s="1293"/>
      <c r="FR13" s="1293"/>
      <c r="FS13" s="1341"/>
      <c r="FT13" s="1342"/>
      <c r="FU13" s="1342"/>
      <c r="FV13" s="1342"/>
      <c r="FW13" s="1342"/>
      <c r="FX13" s="1342"/>
      <c r="FY13" s="1342"/>
      <c r="FZ13" s="1342"/>
      <c r="GA13" s="1342"/>
      <c r="GB13" s="1342"/>
      <c r="GC13" s="1342"/>
      <c r="GD13" s="1342"/>
      <c r="GE13" s="1342"/>
      <c r="GF13" s="1342"/>
      <c r="GG13" s="1342"/>
      <c r="GH13" s="1342"/>
      <c r="GI13" s="1342"/>
      <c r="GJ13" s="1342"/>
      <c r="GK13" s="1342"/>
      <c r="GL13" s="1342"/>
      <c r="GM13" s="1342"/>
      <c r="GN13" s="1342"/>
      <c r="GO13" s="1342"/>
      <c r="GP13" s="1342"/>
      <c r="GQ13" s="1342"/>
      <c r="GR13" s="1342"/>
      <c r="GS13" s="1342"/>
      <c r="GT13" s="1342"/>
      <c r="GU13" s="1342"/>
      <c r="GV13" s="1342"/>
      <c r="GW13" s="1342"/>
    </row>
    <row r="14" spans="1:205" ht="23.25" customHeight="1" x14ac:dyDescent="0.3">
      <c r="B14" s="1347"/>
      <c r="C14" s="1347"/>
      <c r="D14" s="1347"/>
      <c r="E14" s="1347"/>
      <c r="F14" s="1347"/>
      <c r="G14" s="1347"/>
      <c r="H14" s="1347"/>
      <c r="I14" s="1347"/>
      <c r="J14" s="1347"/>
      <c r="K14" s="1347"/>
      <c r="L14" s="1351"/>
      <c r="M14" s="1351"/>
      <c r="N14" s="1351"/>
      <c r="O14" s="1351"/>
      <c r="P14" s="1351"/>
      <c r="Q14" s="1351"/>
      <c r="R14" s="1351"/>
      <c r="S14" s="1351"/>
      <c r="T14" s="1351"/>
      <c r="U14" s="1351"/>
      <c r="V14" s="1351"/>
      <c r="W14" s="1351"/>
      <c r="X14" s="1351"/>
      <c r="Y14" s="1351"/>
      <c r="Z14" s="1351"/>
      <c r="AA14" s="1351"/>
      <c r="AB14" s="1351"/>
      <c r="AC14" s="1351"/>
      <c r="AD14" s="1351"/>
      <c r="AE14" s="1351"/>
      <c r="AF14" s="1351"/>
      <c r="AG14" s="1351"/>
      <c r="AH14" s="1351"/>
      <c r="AI14" s="1351"/>
      <c r="AJ14" s="1351"/>
      <c r="AK14" s="1351"/>
      <c r="AL14" s="1351"/>
      <c r="AM14" s="1351"/>
      <c r="AN14" s="1351"/>
      <c r="AO14" s="1351"/>
      <c r="AP14" s="1351"/>
      <c r="AQ14" s="1340"/>
      <c r="AR14" s="1340"/>
      <c r="AS14" s="1340"/>
      <c r="AT14" s="1340"/>
      <c r="AU14" s="1340"/>
      <c r="AV14" s="1340"/>
      <c r="AW14" s="1340"/>
      <c r="AX14" s="1340"/>
      <c r="AY14" s="396"/>
      <c r="AZ14" s="397"/>
      <c r="BA14" s="1335" t="str">
        <f>MID(SUVAHAVUJ!AE48,1,1)</f>
        <v xml:space="preserve"> </v>
      </c>
      <c r="BB14" s="1335"/>
      <c r="BC14" s="1335"/>
      <c r="BD14" s="1335"/>
      <c r="BE14" s="1335"/>
      <c r="BF14" s="1335"/>
      <c r="BG14" s="1335" t="str">
        <f>MID(SUVAHAVUJ!AE48,2,1)</f>
        <v xml:space="preserve"> </v>
      </c>
      <c r="BH14" s="1335"/>
      <c r="BI14" s="1335"/>
      <c r="BJ14" s="1335"/>
      <c r="BK14" s="1335"/>
      <c r="BL14" s="1335" t="str">
        <f>MID(SUVAHAVUJ!AE48,3,1)</f>
        <v xml:space="preserve"> </v>
      </c>
      <c r="BM14" s="1335"/>
      <c r="BN14" s="1335"/>
      <c r="BO14" s="1335"/>
      <c r="BP14" s="1335"/>
      <c r="BQ14" s="1335"/>
      <c r="BR14" s="1335" t="str">
        <f>MID(SUVAHAVUJ!AE48,4,1)</f>
        <v xml:space="preserve"> </v>
      </c>
      <c r="BS14" s="1335"/>
      <c r="BT14" s="1335"/>
      <c r="BU14" s="1335"/>
      <c r="BV14" s="1335"/>
      <c r="BW14" s="1335" t="str">
        <f>MID(SUVAHAVUJ!AE48,5,1)</f>
        <v xml:space="preserve"> </v>
      </c>
      <c r="BX14" s="1335"/>
      <c r="BY14" s="1335"/>
      <c r="BZ14" s="1335"/>
      <c r="CA14" s="1335"/>
      <c r="CB14" s="1335"/>
      <c r="CC14" s="1335" t="str">
        <f>MID(SUVAHAVUJ!AE48,6,1)</f>
        <v xml:space="preserve"> </v>
      </c>
      <c r="CD14" s="1335"/>
      <c r="CE14" s="1335"/>
      <c r="CF14" s="1335"/>
      <c r="CG14" s="1335"/>
      <c r="CH14" s="1335" t="str">
        <f>MID(SUVAHAVUJ!AE48,7,1)</f>
        <v xml:space="preserve"> </v>
      </c>
      <c r="CI14" s="1335"/>
      <c r="CJ14" s="1335"/>
      <c r="CK14" s="1335"/>
      <c r="CL14" s="1335"/>
      <c r="CM14" s="1335"/>
      <c r="CN14" s="1335" t="str">
        <f>MID(SUVAHAVUJ!AE48,8,1)</f>
        <v xml:space="preserve"> </v>
      </c>
      <c r="CO14" s="1335"/>
      <c r="CP14" s="1335"/>
      <c r="CQ14" s="1335"/>
      <c r="CR14" s="1335"/>
      <c r="CS14" s="1335" t="str">
        <f>MID(SUVAHAVUJ!AE48,9,1)</f>
        <v xml:space="preserve"> </v>
      </c>
      <c r="CT14" s="1335"/>
      <c r="CU14" s="1335"/>
      <c r="CV14" s="1335"/>
      <c r="CW14" s="1335"/>
      <c r="CX14" s="1335"/>
      <c r="CY14" s="1335" t="str">
        <f>MID(SUVAHAVUJ!AE48,10,1)</f>
        <v xml:space="preserve"> </v>
      </c>
      <c r="CZ14" s="1335"/>
      <c r="DA14" s="1335"/>
      <c r="DB14" s="1335"/>
      <c r="DC14" s="1335"/>
      <c r="DD14" s="1335" t="str">
        <f>MID(SUVAHAVUJ!AE48,11,1)</f>
        <v>0</v>
      </c>
      <c r="DE14" s="1335"/>
      <c r="DF14" s="1335"/>
      <c r="DG14" s="1335"/>
      <c r="DH14" s="1335"/>
      <c r="DI14" s="1343"/>
      <c r="DJ14" s="1345"/>
      <c r="DK14" s="1345"/>
      <c r="DL14" s="1345"/>
      <c r="DM14" s="1345"/>
      <c r="DN14" s="1345"/>
      <c r="DO14" s="1345"/>
      <c r="DP14" s="1345"/>
      <c r="DQ14" s="1345"/>
      <c r="DR14" s="1345"/>
      <c r="DS14" s="1345"/>
      <c r="DT14" s="1345"/>
      <c r="DU14" s="1345"/>
      <c r="DV14" s="1345"/>
      <c r="DW14" s="1345"/>
      <c r="DX14" s="1345"/>
      <c r="DY14" s="1345"/>
      <c r="DZ14" s="1345"/>
      <c r="EA14" s="1345"/>
      <c r="EB14" s="1345"/>
      <c r="EC14" s="1345"/>
      <c r="ED14" s="1345"/>
      <c r="EE14" s="1345"/>
      <c r="EF14" s="1345"/>
      <c r="EG14" s="1345"/>
      <c r="EH14" s="1345"/>
      <c r="EI14" s="1345"/>
      <c r="EJ14" s="1345"/>
      <c r="EK14" s="1345"/>
      <c r="EL14" s="1345"/>
      <c r="EM14" s="1345"/>
      <c r="EN14" s="396"/>
      <c r="EO14" s="397"/>
      <c r="EP14" s="1335" t="str">
        <f>MID(SUVAHAVUJ!AG48,1,1)</f>
        <v xml:space="preserve"> </v>
      </c>
      <c r="EQ14" s="1335"/>
      <c r="ER14" s="1335"/>
      <c r="ES14" s="1335"/>
      <c r="ET14" s="1335"/>
      <c r="EU14" s="1335"/>
      <c r="EV14" s="1335" t="str">
        <f>MID(SUVAHAVUJ!AG48,2,1)</f>
        <v xml:space="preserve"> </v>
      </c>
      <c r="EW14" s="1335"/>
      <c r="EX14" s="1335"/>
      <c r="EY14" s="1335"/>
      <c r="EZ14" s="1335"/>
      <c r="FA14" s="1335" t="str">
        <f>MID(SUVAHAVUJ!AG48,3,1)</f>
        <v xml:space="preserve"> </v>
      </c>
      <c r="FB14" s="1335"/>
      <c r="FC14" s="1335"/>
      <c r="FD14" s="1335"/>
      <c r="FE14" s="1335"/>
      <c r="FF14" s="1335"/>
      <c r="FG14" s="1335" t="str">
        <f>MID(SUVAHAVUJ!AG48,4,1)</f>
        <v xml:space="preserve"> </v>
      </c>
      <c r="FH14" s="1335"/>
      <c r="FI14" s="1335"/>
      <c r="FJ14" s="1335"/>
      <c r="FK14" s="1335"/>
      <c r="FL14" s="1335" t="str">
        <f>MID(SUVAHAVUJ!AG48,5,1)</f>
        <v xml:space="preserve"> </v>
      </c>
      <c r="FM14" s="1335"/>
      <c r="FN14" s="1335"/>
      <c r="FO14" s="1335"/>
      <c r="FP14" s="1335"/>
      <c r="FQ14" s="1335"/>
      <c r="FR14" s="1335" t="str">
        <f>MID(SUVAHAVUJ!AG48,6,1)</f>
        <v xml:space="preserve"> </v>
      </c>
      <c r="FS14" s="1335"/>
      <c r="FT14" s="1335"/>
      <c r="FU14" s="1335"/>
      <c r="FV14" s="1335"/>
      <c r="FW14" s="1335" t="str">
        <f>MID(SUVAHAVUJ!AG48,7,1)</f>
        <v xml:space="preserve"> </v>
      </c>
      <c r="FX14" s="1335"/>
      <c r="FY14" s="1335"/>
      <c r="FZ14" s="1335"/>
      <c r="GA14" s="1335"/>
      <c r="GB14" s="1335"/>
      <c r="GC14" s="1335" t="str">
        <f>MID(SUVAHAVUJ!AG48,8,1)</f>
        <v xml:space="preserve"> </v>
      </c>
      <c r="GD14" s="1335"/>
      <c r="GE14" s="1335"/>
      <c r="GF14" s="1335"/>
      <c r="GG14" s="1335"/>
      <c r="GH14" s="1335" t="str">
        <f>MID(SUVAHAVUJ!AG48,9,1)</f>
        <v xml:space="preserve"> </v>
      </c>
      <c r="GI14" s="1335"/>
      <c r="GJ14" s="1335"/>
      <c r="GK14" s="1335"/>
      <c r="GL14" s="1335"/>
      <c r="GM14" s="1335"/>
      <c r="GN14" s="1335" t="str">
        <f>MID(SUVAHAVUJ!AG48,10,1)</f>
        <v xml:space="preserve"> </v>
      </c>
      <c r="GO14" s="1335"/>
      <c r="GP14" s="1335"/>
      <c r="GQ14" s="1335"/>
      <c r="GR14" s="1335"/>
      <c r="GS14" s="1293" t="str">
        <f>MID(SUVAHAVUJ!AG48,11,1)</f>
        <v>0</v>
      </c>
      <c r="GT14" s="1293"/>
      <c r="GU14" s="1293"/>
      <c r="GV14" s="1293"/>
      <c r="GW14" s="1341"/>
    </row>
    <row r="15" spans="1:205" ht="24" customHeight="1" x14ac:dyDescent="0.3">
      <c r="B15" s="1347" t="s">
        <v>2048</v>
      </c>
      <c r="C15" s="1347"/>
      <c r="D15" s="1347"/>
      <c r="E15" s="1347"/>
      <c r="F15" s="1347"/>
      <c r="G15" s="1347"/>
      <c r="H15" s="1347"/>
      <c r="I15" s="1347"/>
      <c r="J15" s="1347"/>
      <c r="K15" s="1347"/>
      <c r="L15" s="1351" t="str">
        <f>SUVAHAVUJ!$D$49</f>
        <v>Ostatné pohľadávky voči prepojeným účtovným jednotkám (351A) - /391A/</v>
      </c>
      <c r="M15" s="1351"/>
      <c r="N15" s="1351"/>
      <c r="O15" s="1351"/>
      <c r="P15" s="1351"/>
      <c r="Q15" s="1351"/>
      <c r="R15" s="1351"/>
      <c r="S15" s="1351"/>
      <c r="T15" s="1351"/>
      <c r="U15" s="1351"/>
      <c r="V15" s="1351"/>
      <c r="W15" s="1351"/>
      <c r="X15" s="1351"/>
      <c r="Y15" s="1351"/>
      <c r="Z15" s="1351"/>
      <c r="AA15" s="1351"/>
      <c r="AB15" s="1351"/>
      <c r="AC15" s="1351"/>
      <c r="AD15" s="1351"/>
      <c r="AE15" s="1351"/>
      <c r="AF15" s="1351"/>
      <c r="AG15" s="1351"/>
      <c r="AH15" s="1351"/>
      <c r="AI15" s="1351"/>
      <c r="AJ15" s="1351"/>
      <c r="AK15" s="1351"/>
      <c r="AL15" s="1351"/>
      <c r="AM15" s="1351"/>
      <c r="AN15" s="1351"/>
      <c r="AO15" s="1351"/>
      <c r="AP15" s="1351"/>
      <c r="AQ15" s="1340" t="s">
        <v>1201</v>
      </c>
      <c r="AR15" s="1340"/>
      <c r="AS15" s="1340"/>
      <c r="AT15" s="1340"/>
      <c r="AU15" s="1340"/>
      <c r="AV15" s="1340"/>
      <c r="AW15" s="1340"/>
      <c r="AX15" s="1340"/>
      <c r="AY15" s="396"/>
      <c r="AZ15" s="397"/>
      <c r="BA15" s="1335" t="str">
        <f>MID(SUVAHAVUJ!AD49,1,1)</f>
        <v xml:space="preserve"> </v>
      </c>
      <c r="BB15" s="1335"/>
      <c r="BC15" s="1335"/>
      <c r="BD15" s="1335"/>
      <c r="BE15" s="1335"/>
      <c r="BF15" s="1335"/>
      <c r="BG15" s="1335" t="str">
        <f>MID(SUVAHAVUJ!AD49,2,1)</f>
        <v xml:space="preserve"> </v>
      </c>
      <c r="BH15" s="1335"/>
      <c r="BI15" s="1335"/>
      <c r="BJ15" s="1335"/>
      <c r="BK15" s="1335"/>
      <c r="BL15" s="1335" t="str">
        <f>MID(SUVAHAVUJ!AD49,3,1)</f>
        <v xml:space="preserve"> </v>
      </c>
      <c r="BM15" s="1335"/>
      <c r="BN15" s="1335"/>
      <c r="BO15" s="1335"/>
      <c r="BP15" s="1335"/>
      <c r="BQ15" s="1335"/>
      <c r="BR15" s="1335" t="str">
        <f>MID(SUVAHAVUJ!AD49,4,1)</f>
        <v xml:space="preserve"> </v>
      </c>
      <c r="BS15" s="1335"/>
      <c r="BT15" s="1335"/>
      <c r="BU15" s="1335"/>
      <c r="BV15" s="1335"/>
      <c r="BW15" s="1335" t="str">
        <f>MID(SUVAHAVUJ!AD49,5,1)</f>
        <v xml:space="preserve"> </v>
      </c>
      <c r="BX15" s="1335"/>
      <c r="BY15" s="1335"/>
      <c r="BZ15" s="1335"/>
      <c r="CA15" s="1335"/>
      <c r="CB15" s="1335"/>
      <c r="CC15" s="1335" t="str">
        <f>MID(SUVAHAVUJ!AD49,6,1)</f>
        <v xml:space="preserve"> </v>
      </c>
      <c r="CD15" s="1335"/>
      <c r="CE15" s="1335"/>
      <c r="CF15" s="1335"/>
      <c r="CG15" s="1335"/>
      <c r="CH15" s="1335" t="str">
        <f>MID(SUVAHAVUJ!AD49,7,1)</f>
        <v xml:space="preserve"> </v>
      </c>
      <c r="CI15" s="1335"/>
      <c r="CJ15" s="1335"/>
      <c r="CK15" s="1335"/>
      <c r="CL15" s="1335"/>
      <c r="CM15" s="1335"/>
      <c r="CN15" s="1335" t="str">
        <f>MID(SUVAHAVUJ!AD49,8,1)</f>
        <v xml:space="preserve"> </v>
      </c>
      <c r="CO15" s="1335"/>
      <c r="CP15" s="1335"/>
      <c r="CQ15" s="1335"/>
      <c r="CR15" s="1335"/>
      <c r="CS15" s="1335" t="str">
        <f>MID(SUVAHAVUJ!AD49,9,1)</f>
        <v xml:space="preserve"> </v>
      </c>
      <c r="CT15" s="1335"/>
      <c r="CU15" s="1335"/>
      <c r="CV15" s="1335"/>
      <c r="CW15" s="1335"/>
      <c r="CX15" s="1335"/>
      <c r="CY15" s="1335" t="str">
        <f>MID(SUVAHAVUJ!AD49,10,1)</f>
        <v xml:space="preserve"> </v>
      </c>
      <c r="CZ15" s="1335"/>
      <c r="DA15" s="1335"/>
      <c r="DB15" s="1335"/>
      <c r="DC15" s="1335"/>
      <c r="DD15" s="1335" t="str">
        <f>MID(SUVAHAVUJ!AD49,11,1)</f>
        <v>0</v>
      </c>
      <c r="DE15" s="1335"/>
      <c r="DF15" s="1335"/>
      <c r="DG15" s="1335"/>
      <c r="DH15" s="1335"/>
      <c r="DI15" s="1343"/>
      <c r="DJ15" s="396"/>
      <c r="DK15" s="397"/>
      <c r="DL15" s="1335" t="str">
        <f>MID(SUVAHAVUJ!AF49,1,1)</f>
        <v xml:space="preserve"> </v>
      </c>
      <c r="DM15" s="1335"/>
      <c r="DN15" s="1335"/>
      <c r="DO15" s="1335"/>
      <c r="DP15" s="1335"/>
      <c r="DQ15" s="1335"/>
      <c r="DR15" s="1335" t="str">
        <f>MID(SUVAHAVUJ!AF49,2,1)</f>
        <v xml:space="preserve"> </v>
      </c>
      <c r="DS15" s="1335"/>
      <c r="DT15" s="1335"/>
      <c r="DU15" s="1335"/>
      <c r="DV15" s="1335"/>
      <c r="DW15" s="1335" t="str">
        <f>MID(SUVAHAVUJ!AF49,3,1)</f>
        <v xml:space="preserve"> </v>
      </c>
      <c r="DX15" s="1335"/>
      <c r="DY15" s="1335"/>
      <c r="DZ15" s="1335"/>
      <c r="EA15" s="1335"/>
      <c r="EB15" s="1335"/>
      <c r="EC15" s="1335" t="str">
        <f>MID(SUVAHAVUJ!AF49,4,1)</f>
        <v xml:space="preserve"> </v>
      </c>
      <c r="ED15" s="1335"/>
      <c r="EE15" s="1335"/>
      <c r="EF15" s="1335"/>
      <c r="EG15" s="1335"/>
      <c r="EH15" s="1335" t="str">
        <f>MID(SUVAHAVUJ!AF49,5,1)</f>
        <v xml:space="preserve"> </v>
      </c>
      <c r="EI15" s="1335"/>
      <c r="EJ15" s="1335"/>
      <c r="EK15" s="1335"/>
      <c r="EL15" s="1335"/>
      <c r="EM15" s="1335"/>
      <c r="EN15" s="1335" t="str">
        <f>MID(SUVAHAVUJ!AF49,6,1)</f>
        <v xml:space="preserve"> </v>
      </c>
      <c r="EO15" s="1335"/>
      <c r="EP15" s="1335"/>
      <c r="EQ15" s="1335"/>
      <c r="ER15" s="1335"/>
      <c r="ES15" s="1335" t="str">
        <f>MID(SUVAHAVUJ!AF49,7,1)</f>
        <v xml:space="preserve"> </v>
      </c>
      <c r="ET15" s="1335"/>
      <c r="EU15" s="1335"/>
      <c r="EV15" s="1335"/>
      <c r="EW15" s="1335"/>
      <c r="EX15" s="1335"/>
      <c r="EY15" s="1335" t="str">
        <f>MID(SUVAHAVUJ!AF49,8,1)</f>
        <v xml:space="preserve"> </v>
      </c>
      <c r="EZ15" s="1335"/>
      <c r="FA15" s="1335"/>
      <c r="FB15" s="1335"/>
      <c r="FC15" s="1335"/>
      <c r="FD15" s="1335" t="str">
        <f>MID(SUVAHAVUJ!AF49,9,1)</f>
        <v xml:space="preserve"> </v>
      </c>
      <c r="FE15" s="1335"/>
      <c r="FF15" s="1335"/>
      <c r="FG15" s="1335"/>
      <c r="FH15" s="1335"/>
      <c r="FI15" s="1335"/>
      <c r="FJ15" s="1335" t="str">
        <f>MID(SUVAHAVUJ!AF49,10,1)</f>
        <v xml:space="preserve"> </v>
      </c>
      <c r="FK15" s="1335"/>
      <c r="FL15" s="1335"/>
      <c r="FM15" s="1335"/>
      <c r="FN15" s="1335"/>
      <c r="FO15" s="1293" t="str">
        <f>MID(SUVAHAVUJ!AF49,11,1)</f>
        <v>0</v>
      </c>
      <c r="FP15" s="1293"/>
      <c r="FQ15" s="1293"/>
      <c r="FR15" s="1293"/>
      <c r="FS15" s="1341"/>
      <c r="FT15" s="1342"/>
      <c r="FU15" s="1342"/>
      <c r="FV15" s="1342"/>
      <c r="FW15" s="1342"/>
      <c r="FX15" s="1342"/>
      <c r="FY15" s="1342"/>
      <c r="FZ15" s="1342"/>
      <c r="GA15" s="1342"/>
      <c r="GB15" s="1342"/>
      <c r="GC15" s="1342"/>
      <c r="GD15" s="1342"/>
      <c r="GE15" s="1342"/>
      <c r="GF15" s="1342"/>
      <c r="GG15" s="1342"/>
      <c r="GH15" s="1342"/>
      <c r="GI15" s="1342"/>
      <c r="GJ15" s="1342"/>
      <c r="GK15" s="1342"/>
      <c r="GL15" s="1342"/>
      <c r="GM15" s="1342"/>
      <c r="GN15" s="1342"/>
      <c r="GO15" s="1342"/>
      <c r="GP15" s="1342"/>
      <c r="GQ15" s="1342"/>
      <c r="GR15" s="1342"/>
      <c r="GS15" s="1342"/>
      <c r="GT15" s="1342"/>
      <c r="GU15" s="1342"/>
      <c r="GV15" s="1342"/>
      <c r="GW15" s="1342"/>
    </row>
    <row r="16" spans="1:205" ht="24.75" customHeight="1" x14ac:dyDescent="0.3">
      <c r="B16" s="1347"/>
      <c r="C16" s="1347"/>
      <c r="D16" s="1347"/>
      <c r="E16" s="1347"/>
      <c r="F16" s="1347"/>
      <c r="G16" s="1347"/>
      <c r="H16" s="1347"/>
      <c r="I16" s="1347"/>
      <c r="J16" s="1347"/>
      <c r="K16" s="1347"/>
      <c r="L16" s="1351"/>
      <c r="M16" s="1351"/>
      <c r="N16" s="1351"/>
      <c r="O16" s="1351"/>
      <c r="P16" s="1351"/>
      <c r="Q16" s="1351"/>
      <c r="R16" s="1351"/>
      <c r="S16" s="1351"/>
      <c r="T16" s="1351"/>
      <c r="U16" s="1351"/>
      <c r="V16" s="1351"/>
      <c r="W16" s="1351"/>
      <c r="X16" s="1351"/>
      <c r="Y16" s="1351"/>
      <c r="Z16" s="1351"/>
      <c r="AA16" s="1351"/>
      <c r="AB16" s="1351"/>
      <c r="AC16" s="1351"/>
      <c r="AD16" s="1351"/>
      <c r="AE16" s="1351"/>
      <c r="AF16" s="1351"/>
      <c r="AG16" s="1351"/>
      <c r="AH16" s="1351"/>
      <c r="AI16" s="1351"/>
      <c r="AJ16" s="1351"/>
      <c r="AK16" s="1351"/>
      <c r="AL16" s="1351"/>
      <c r="AM16" s="1351"/>
      <c r="AN16" s="1351"/>
      <c r="AO16" s="1351"/>
      <c r="AP16" s="1351"/>
      <c r="AQ16" s="1340"/>
      <c r="AR16" s="1340"/>
      <c r="AS16" s="1340"/>
      <c r="AT16" s="1340"/>
      <c r="AU16" s="1340"/>
      <c r="AV16" s="1340"/>
      <c r="AW16" s="1340"/>
      <c r="AX16" s="1340"/>
      <c r="AY16" s="396"/>
      <c r="AZ16" s="397"/>
      <c r="BA16" s="1335" t="str">
        <f>MID(SUVAHAVUJ!AE49,1,1)</f>
        <v xml:space="preserve"> </v>
      </c>
      <c r="BB16" s="1335"/>
      <c r="BC16" s="1335"/>
      <c r="BD16" s="1335"/>
      <c r="BE16" s="1335"/>
      <c r="BF16" s="1335"/>
      <c r="BG16" s="1335" t="str">
        <f>MID(SUVAHAVUJ!AE49,2,1)</f>
        <v xml:space="preserve"> </v>
      </c>
      <c r="BH16" s="1335"/>
      <c r="BI16" s="1335"/>
      <c r="BJ16" s="1335"/>
      <c r="BK16" s="1335"/>
      <c r="BL16" s="1335" t="str">
        <f>MID(SUVAHAVUJ!AE49,3,1)</f>
        <v xml:space="preserve"> </v>
      </c>
      <c r="BM16" s="1335"/>
      <c r="BN16" s="1335"/>
      <c r="BO16" s="1335"/>
      <c r="BP16" s="1335"/>
      <c r="BQ16" s="1335"/>
      <c r="BR16" s="1335" t="str">
        <f>MID(SUVAHAVUJ!AE49,4,1)</f>
        <v xml:space="preserve"> </v>
      </c>
      <c r="BS16" s="1335"/>
      <c r="BT16" s="1335"/>
      <c r="BU16" s="1335"/>
      <c r="BV16" s="1335"/>
      <c r="BW16" s="1335" t="str">
        <f>MID(SUVAHAVUJ!AE49,5,1)</f>
        <v xml:space="preserve"> </v>
      </c>
      <c r="BX16" s="1335"/>
      <c r="BY16" s="1335"/>
      <c r="BZ16" s="1335"/>
      <c r="CA16" s="1335"/>
      <c r="CB16" s="1335"/>
      <c r="CC16" s="1335" t="str">
        <f>MID(SUVAHAVUJ!AE49,6,1)</f>
        <v xml:space="preserve"> </v>
      </c>
      <c r="CD16" s="1335"/>
      <c r="CE16" s="1335"/>
      <c r="CF16" s="1335"/>
      <c r="CG16" s="1335"/>
      <c r="CH16" s="1335" t="str">
        <f>MID(SUVAHAVUJ!AE49,7,1)</f>
        <v xml:space="preserve"> </v>
      </c>
      <c r="CI16" s="1335"/>
      <c r="CJ16" s="1335"/>
      <c r="CK16" s="1335"/>
      <c r="CL16" s="1335"/>
      <c r="CM16" s="1335"/>
      <c r="CN16" s="1335" t="str">
        <f>MID(SUVAHAVUJ!AE49,8,1)</f>
        <v xml:space="preserve"> </v>
      </c>
      <c r="CO16" s="1335"/>
      <c r="CP16" s="1335"/>
      <c r="CQ16" s="1335"/>
      <c r="CR16" s="1335"/>
      <c r="CS16" s="1335" t="str">
        <f>MID(SUVAHAVUJ!AE49,9,1)</f>
        <v xml:space="preserve"> </v>
      </c>
      <c r="CT16" s="1335"/>
      <c r="CU16" s="1335"/>
      <c r="CV16" s="1335"/>
      <c r="CW16" s="1335"/>
      <c r="CX16" s="1335"/>
      <c r="CY16" s="1335" t="str">
        <f>MID(SUVAHAVUJ!AE49,10,1)</f>
        <v xml:space="preserve"> </v>
      </c>
      <c r="CZ16" s="1335"/>
      <c r="DA16" s="1335"/>
      <c r="DB16" s="1335"/>
      <c r="DC16" s="1335"/>
      <c r="DD16" s="1335" t="str">
        <f>MID(SUVAHAVUJ!AE49,11,1)</f>
        <v>0</v>
      </c>
      <c r="DE16" s="1335"/>
      <c r="DF16" s="1335"/>
      <c r="DG16" s="1335"/>
      <c r="DH16" s="1335"/>
      <c r="DI16" s="1343"/>
      <c r="DJ16" s="1345"/>
      <c r="DK16" s="1345"/>
      <c r="DL16" s="1345"/>
      <c r="DM16" s="1345"/>
      <c r="DN16" s="1345"/>
      <c r="DO16" s="1345"/>
      <c r="DP16" s="1345"/>
      <c r="DQ16" s="1345"/>
      <c r="DR16" s="1345"/>
      <c r="DS16" s="1345"/>
      <c r="DT16" s="1345"/>
      <c r="DU16" s="1345"/>
      <c r="DV16" s="1345"/>
      <c r="DW16" s="1345"/>
      <c r="DX16" s="1345"/>
      <c r="DY16" s="1345"/>
      <c r="DZ16" s="1345"/>
      <c r="EA16" s="1345"/>
      <c r="EB16" s="1345"/>
      <c r="EC16" s="1345"/>
      <c r="ED16" s="1345"/>
      <c r="EE16" s="1345"/>
      <c r="EF16" s="1345"/>
      <c r="EG16" s="1345"/>
      <c r="EH16" s="1345"/>
      <c r="EI16" s="1345"/>
      <c r="EJ16" s="1345"/>
      <c r="EK16" s="1345"/>
      <c r="EL16" s="1345"/>
      <c r="EM16" s="1345"/>
      <c r="EN16" s="396"/>
      <c r="EO16" s="397"/>
      <c r="EP16" s="1335" t="str">
        <f>MID(SUVAHAVUJ!AG49,1,1)</f>
        <v xml:space="preserve"> </v>
      </c>
      <c r="EQ16" s="1335"/>
      <c r="ER16" s="1335"/>
      <c r="ES16" s="1335"/>
      <c r="ET16" s="1335"/>
      <c r="EU16" s="1335"/>
      <c r="EV16" s="1335" t="str">
        <f>MID(SUVAHAVUJ!AG49,2,1)</f>
        <v xml:space="preserve"> </v>
      </c>
      <c r="EW16" s="1335"/>
      <c r="EX16" s="1335"/>
      <c r="EY16" s="1335"/>
      <c r="EZ16" s="1335"/>
      <c r="FA16" s="1335" t="str">
        <f>MID(SUVAHAVUJ!AG49,3,1)</f>
        <v xml:space="preserve"> </v>
      </c>
      <c r="FB16" s="1335"/>
      <c r="FC16" s="1335"/>
      <c r="FD16" s="1335"/>
      <c r="FE16" s="1335"/>
      <c r="FF16" s="1335"/>
      <c r="FG16" s="1335" t="str">
        <f>MID(SUVAHAVUJ!AG49,4,1)</f>
        <v xml:space="preserve"> </v>
      </c>
      <c r="FH16" s="1335"/>
      <c r="FI16" s="1335"/>
      <c r="FJ16" s="1335"/>
      <c r="FK16" s="1335"/>
      <c r="FL16" s="1335" t="str">
        <f>MID(SUVAHAVUJ!AG49,5,1)</f>
        <v xml:space="preserve"> </v>
      </c>
      <c r="FM16" s="1335"/>
      <c r="FN16" s="1335"/>
      <c r="FO16" s="1335"/>
      <c r="FP16" s="1335"/>
      <c r="FQ16" s="1335"/>
      <c r="FR16" s="1335" t="str">
        <f>MID(SUVAHAVUJ!AG49,6,1)</f>
        <v xml:space="preserve"> </v>
      </c>
      <c r="FS16" s="1335"/>
      <c r="FT16" s="1335"/>
      <c r="FU16" s="1335"/>
      <c r="FV16" s="1335"/>
      <c r="FW16" s="1335" t="str">
        <f>MID(SUVAHAVUJ!AG49,7,1)</f>
        <v xml:space="preserve"> </v>
      </c>
      <c r="FX16" s="1335"/>
      <c r="FY16" s="1335"/>
      <c r="FZ16" s="1335"/>
      <c r="GA16" s="1335"/>
      <c r="GB16" s="1335"/>
      <c r="GC16" s="1335" t="str">
        <f>MID(SUVAHAVUJ!AG49,8,1)</f>
        <v xml:space="preserve"> </v>
      </c>
      <c r="GD16" s="1335"/>
      <c r="GE16" s="1335"/>
      <c r="GF16" s="1335"/>
      <c r="GG16" s="1335"/>
      <c r="GH16" s="1335" t="str">
        <f>MID(SUVAHAVUJ!AG49,9,1)</f>
        <v xml:space="preserve"> </v>
      </c>
      <c r="GI16" s="1335"/>
      <c r="GJ16" s="1335"/>
      <c r="GK16" s="1335"/>
      <c r="GL16" s="1335"/>
      <c r="GM16" s="1335"/>
      <c r="GN16" s="1335" t="str">
        <f>MID(SUVAHAVUJ!AG49,10,1)</f>
        <v xml:space="preserve"> </v>
      </c>
      <c r="GO16" s="1335"/>
      <c r="GP16" s="1335"/>
      <c r="GQ16" s="1335"/>
      <c r="GR16" s="1335"/>
      <c r="GS16" s="1293" t="str">
        <f>MID(SUVAHAVUJ!AG49,11,1)</f>
        <v>0</v>
      </c>
      <c r="GT16" s="1293"/>
      <c r="GU16" s="1293"/>
      <c r="GV16" s="1293"/>
      <c r="GW16" s="1341"/>
    </row>
    <row r="17" spans="2:205" ht="23.25" customHeight="1" x14ac:dyDescent="0.3">
      <c r="B17" s="1347" t="s">
        <v>2049</v>
      </c>
      <c r="C17" s="1347"/>
      <c r="D17" s="1347"/>
      <c r="E17" s="1347"/>
      <c r="F17" s="1347"/>
      <c r="G17" s="1347"/>
      <c r="H17" s="1347"/>
      <c r="I17" s="1347"/>
      <c r="J17" s="1347"/>
      <c r="K17" s="1347"/>
      <c r="L17" s="1351" t="str">
        <f>SUVAHAVUJ!$D$50</f>
        <v>Ostatné pohľadávky v rámci podielovej účasti okrem pohľadávok voči prepojeným účtovným jednotkám (351A) - /391A/</v>
      </c>
      <c r="M17" s="1351"/>
      <c r="N17" s="1351"/>
      <c r="O17" s="1351"/>
      <c r="P17" s="1351"/>
      <c r="Q17" s="1351"/>
      <c r="R17" s="1351"/>
      <c r="S17" s="1351"/>
      <c r="T17" s="1351"/>
      <c r="U17" s="1351"/>
      <c r="V17" s="1351"/>
      <c r="W17" s="1351"/>
      <c r="X17" s="1351"/>
      <c r="Y17" s="1351"/>
      <c r="Z17" s="1351"/>
      <c r="AA17" s="1351"/>
      <c r="AB17" s="1351"/>
      <c r="AC17" s="1351"/>
      <c r="AD17" s="1351"/>
      <c r="AE17" s="1351"/>
      <c r="AF17" s="1351"/>
      <c r="AG17" s="1351"/>
      <c r="AH17" s="1351"/>
      <c r="AI17" s="1351"/>
      <c r="AJ17" s="1351"/>
      <c r="AK17" s="1351"/>
      <c r="AL17" s="1351"/>
      <c r="AM17" s="1351"/>
      <c r="AN17" s="1351"/>
      <c r="AO17" s="1351"/>
      <c r="AP17" s="1351"/>
      <c r="AQ17" s="1340" t="s">
        <v>1202</v>
      </c>
      <c r="AR17" s="1340"/>
      <c r="AS17" s="1340"/>
      <c r="AT17" s="1340"/>
      <c r="AU17" s="1340"/>
      <c r="AV17" s="1340"/>
      <c r="AW17" s="1340"/>
      <c r="AX17" s="1340"/>
      <c r="AY17" s="396"/>
      <c r="AZ17" s="397"/>
      <c r="BA17" s="1335" t="str">
        <f>MID(SUVAHAVUJ!AD50,1,1)</f>
        <v xml:space="preserve"> </v>
      </c>
      <c r="BB17" s="1335"/>
      <c r="BC17" s="1335"/>
      <c r="BD17" s="1335"/>
      <c r="BE17" s="1335"/>
      <c r="BF17" s="1335"/>
      <c r="BG17" s="1335" t="str">
        <f>MID(SUVAHAVUJ!AD50,2,1)</f>
        <v xml:space="preserve"> </v>
      </c>
      <c r="BH17" s="1335"/>
      <c r="BI17" s="1335"/>
      <c r="BJ17" s="1335"/>
      <c r="BK17" s="1335"/>
      <c r="BL17" s="1335" t="str">
        <f>MID(SUVAHAVUJ!AD50,3,1)</f>
        <v xml:space="preserve"> </v>
      </c>
      <c r="BM17" s="1335"/>
      <c r="BN17" s="1335"/>
      <c r="BO17" s="1335"/>
      <c r="BP17" s="1335"/>
      <c r="BQ17" s="1335"/>
      <c r="BR17" s="1335" t="str">
        <f>MID(SUVAHAVUJ!AD50,4,1)</f>
        <v xml:space="preserve"> </v>
      </c>
      <c r="BS17" s="1335"/>
      <c r="BT17" s="1335"/>
      <c r="BU17" s="1335"/>
      <c r="BV17" s="1335"/>
      <c r="BW17" s="1335" t="str">
        <f>MID(SUVAHAVUJ!AD50,5,1)</f>
        <v xml:space="preserve"> </v>
      </c>
      <c r="BX17" s="1335"/>
      <c r="BY17" s="1335"/>
      <c r="BZ17" s="1335"/>
      <c r="CA17" s="1335"/>
      <c r="CB17" s="1335"/>
      <c r="CC17" s="1335" t="str">
        <f>MID(SUVAHAVUJ!AD50,6,1)</f>
        <v xml:space="preserve"> </v>
      </c>
      <c r="CD17" s="1335"/>
      <c r="CE17" s="1335"/>
      <c r="CF17" s="1335"/>
      <c r="CG17" s="1335"/>
      <c r="CH17" s="1335" t="str">
        <f>MID(SUVAHAVUJ!AD50,7,1)</f>
        <v xml:space="preserve"> </v>
      </c>
      <c r="CI17" s="1335"/>
      <c r="CJ17" s="1335"/>
      <c r="CK17" s="1335"/>
      <c r="CL17" s="1335"/>
      <c r="CM17" s="1335"/>
      <c r="CN17" s="1335" t="str">
        <f>MID(SUVAHAVUJ!AD50,8,1)</f>
        <v xml:space="preserve"> </v>
      </c>
      <c r="CO17" s="1335"/>
      <c r="CP17" s="1335"/>
      <c r="CQ17" s="1335"/>
      <c r="CR17" s="1335"/>
      <c r="CS17" s="1335" t="str">
        <f>MID(SUVAHAVUJ!AD50,9,1)</f>
        <v xml:space="preserve"> </v>
      </c>
      <c r="CT17" s="1335"/>
      <c r="CU17" s="1335"/>
      <c r="CV17" s="1335"/>
      <c r="CW17" s="1335"/>
      <c r="CX17" s="1335"/>
      <c r="CY17" s="1335" t="str">
        <f>MID(SUVAHAVUJ!AD50,10,1)</f>
        <v xml:space="preserve"> </v>
      </c>
      <c r="CZ17" s="1335"/>
      <c r="DA17" s="1335"/>
      <c r="DB17" s="1335"/>
      <c r="DC17" s="1335"/>
      <c r="DD17" s="1335" t="str">
        <f>MID(SUVAHAVUJ!AD50,11,1)</f>
        <v>0</v>
      </c>
      <c r="DE17" s="1335"/>
      <c r="DF17" s="1335"/>
      <c r="DG17" s="1335"/>
      <c r="DH17" s="1335"/>
      <c r="DI17" s="1343"/>
      <c r="DJ17" s="396"/>
      <c r="DK17" s="397"/>
      <c r="DL17" s="1335" t="str">
        <f>MID(SUVAHAVUJ!AF50,1,1)</f>
        <v xml:space="preserve"> </v>
      </c>
      <c r="DM17" s="1335"/>
      <c r="DN17" s="1335"/>
      <c r="DO17" s="1335"/>
      <c r="DP17" s="1335"/>
      <c r="DQ17" s="1335"/>
      <c r="DR17" s="1335" t="str">
        <f>MID(SUVAHAVUJ!AF50,2,1)</f>
        <v xml:space="preserve"> </v>
      </c>
      <c r="DS17" s="1335"/>
      <c r="DT17" s="1335"/>
      <c r="DU17" s="1335"/>
      <c r="DV17" s="1335"/>
      <c r="DW17" s="1335" t="str">
        <f>MID(SUVAHAVUJ!AF50,3,1)</f>
        <v xml:space="preserve"> </v>
      </c>
      <c r="DX17" s="1335"/>
      <c r="DY17" s="1335"/>
      <c r="DZ17" s="1335"/>
      <c r="EA17" s="1335"/>
      <c r="EB17" s="1335"/>
      <c r="EC17" s="1335" t="str">
        <f>MID(SUVAHAVUJ!AF50,4,1)</f>
        <v xml:space="preserve"> </v>
      </c>
      <c r="ED17" s="1335"/>
      <c r="EE17" s="1335"/>
      <c r="EF17" s="1335"/>
      <c r="EG17" s="1335"/>
      <c r="EH17" s="1335" t="str">
        <f>MID(SUVAHAVUJ!AF50,5,1)</f>
        <v xml:space="preserve"> </v>
      </c>
      <c r="EI17" s="1335"/>
      <c r="EJ17" s="1335"/>
      <c r="EK17" s="1335"/>
      <c r="EL17" s="1335"/>
      <c r="EM17" s="1335"/>
      <c r="EN17" s="1335" t="str">
        <f>MID(SUVAHAVUJ!AF50,6,1)</f>
        <v xml:space="preserve"> </v>
      </c>
      <c r="EO17" s="1335"/>
      <c r="EP17" s="1335"/>
      <c r="EQ17" s="1335"/>
      <c r="ER17" s="1335"/>
      <c r="ES17" s="1335" t="str">
        <f>MID(SUVAHAVUJ!AF50,7,1)</f>
        <v xml:space="preserve"> </v>
      </c>
      <c r="ET17" s="1335"/>
      <c r="EU17" s="1335"/>
      <c r="EV17" s="1335"/>
      <c r="EW17" s="1335"/>
      <c r="EX17" s="1335"/>
      <c r="EY17" s="1335" t="str">
        <f>MID(SUVAHAVUJ!AF50,8,1)</f>
        <v xml:space="preserve"> </v>
      </c>
      <c r="EZ17" s="1335"/>
      <c r="FA17" s="1335"/>
      <c r="FB17" s="1335"/>
      <c r="FC17" s="1335"/>
      <c r="FD17" s="1335" t="str">
        <f>MID(SUVAHAVUJ!AF50,9,1)</f>
        <v xml:space="preserve"> </v>
      </c>
      <c r="FE17" s="1335"/>
      <c r="FF17" s="1335"/>
      <c r="FG17" s="1335"/>
      <c r="FH17" s="1335"/>
      <c r="FI17" s="1335"/>
      <c r="FJ17" s="1335" t="str">
        <f>MID(SUVAHAVUJ!AF50,10,1)</f>
        <v xml:space="preserve"> </v>
      </c>
      <c r="FK17" s="1335"/>
      <c r="FL17" s="1335"/>
      <c r="FM17" s="1335"/>
      <c r="FN17" s="1335"/>
      <c r="FO17" s="1293" t="str">
        <f>MID(SUVAHAVUJ!AF50,11,1)</f>
        <v>0</v>
      </c>
      <c r="FP17" s="1293"/>
      <c r="FQ17" s="1293"/>
      <c r="FR17" s="1293"/>
      <c r="FS17" s="1341"/>
      <c r="FT17" s="1342"/>
      <c r="FU17" s="1342"/>
      <c r="FV17" s="1342"/>
      <c r="FW17" s="1342"/>
      <c r="FX17" s="1342"/>
      <c r="FY17" s="1342"/>
      <c r="FZ17" s="1342"/>
      <c r="GA17" s="1342"/>
      <c r="GB17" s="1342"/>
      <c r="GC17" s="1342"/>
      <c r="GD17" s="1342"/>
      <c r="GE17" s="1342"/>
      <c r="GF17" s="1342"/>
      <c r="GG17" s="1342"/>
      <c r="GH17" s="1342"/>
      <c r="GI17" s="1342"/>
      <c r="GJ17" s="1342"/>
      <c r="GK17" s="1342"/>
      <c r="GL17" s="1342"/>
      <c r="GM17" s="1342"/>
      <c r="GN17" s="1342"/>
      <c r="GO17" s="1342"/>
      <c r="GP17" s="1342"/>
      <c r="GQ17" s="1342"/>
      <c r="GR17" s="1342"/>
      <c r="GS17" s="1342"/>
      <c r="GT17" s="1342"/>
      <c r="GU17" s="1342"/>
      <c r="GV17" s="1342"/>
      <c r="GW17" s="1342"/>
    </row>
    <row r="18" spans="2:205" ht="23.25" customHeight="1" x14ac:dyDescent="0.3">
      <c r="B18" s="1347"/>
      <c r="C18" s="1347"/>
      <c r="D18" s="1347"/>
      <c r="E18" s="1347"/>
      <c r="F18" s="1347"/>
      <c r="G18" s="1347"/>
      <c r="H18" s="1347"/>
      <c r="I18" s="1347"/>
      <c r="J18" s="1347"/>
      <c r="K18" s="1347"/>
      <c r="L18" s="1351"/>
      <c r="M18" s="1351"/>
      <c r="N18" s="1351"/>
      <c r="O18" s="1351"/>
      <c r="P18" s="1351"/>
      <c r="Q18" s="1351"/>
      <c r="R18" s="1351"/>
      <c r="S18" s="1351"/>
      <c r="T18" s="1351"/>
      <c r="U18" s="1351"/>
      <c r="V18" s="1351"/>
      <c r="W18" s="1351"/>
      <c r="X18" s="1351"/>
      <c r="Y18" s="1351"/>
      <c r="Z18" s="1351"/>
      <c r="AA18" s="1351"/>
      <c r="AB18" s="1351"/>
      <c r="AC18" s="1351"/>
      <c r="AD18" s="1351"/>
      <c r="AE18" s="1351"/>
      <c r="AF18" s="1351"/>
      <c r="AG18" s="1351"/>
      <c r="AH18" s="1351"/>
      <c r="AI18" s="1351"/>
      <c r="AJ18" s="1351"/>
      <c r="AK18" s="1351"/>
      <c r="AL18" s="1351"/>
      <c r="AM18" s="1351"/>
      <c r="AN18" s="1351"/>
      <c r="AO18" s="1351"/>
      <c r="AP18" s="1351"/>
      <c r="AQ18" s="1340"/>
      <c r="AR18" s="1340"/>
      <c r="AS18" s="1340"/>
      <c r="AT18" s="1340"/>
      <c r="AU18" s="1340"/>
      <c r="AV18" s="1340"/>
      <c r="AW18" s="1340"/>
      <c r="AX18" s="1340"/>
      <c r="AY18" s="396"/>
      <c r="AZ18" s="397"/>
      <c r="BA18" s="1335" t="str">
        <f>MID(SUVAHAVUJ!AE50,1,1)</f>
        <v xml:space="preserve"> </v>
      </c>
      <c r="BB18" s="1335"/>
      <c r="BC18" s="1335"/>
      <c r="BD18" s="1335"/>
      <c r="BE18" s="1335"/>
      <c r="BF18" s="1335"/>
      <c r="BG18" s="1335" t="str">
        <f>MID(SUVAHAVUJ!AE50,2,1)</f>
        <v xml:space="preserve"> </v>
      </c>
      <c r="BH18" s="1335"/>
      <c r="BI18" s="1335"/>
      <c r="BJ18" s="1335"/>
      <c r="BK18" s="1335"/>
      <c r="BL18" s="1335" t="str">
        <f>MID(SUVAHAVUJ!AE50,3,1)</f>
        <v xml:space="preserve"> </v>
      </c>
      <c r="BM18" s="1335"/>
      <c r="BN18" s="1335"/>
      <c r="BO18" s="1335"/>
      <c r="BP18" s="1335"/>
      <c r="BQ18" s="1335"/>
      <c r="BR18" s="1335" t="str">
        <f>MID(SUVAHAVUJ!AE50,4,1)</f>
        <v xml:space="preserve"> </v>
      </c>
      <c r="BS18" s="1335"/>
      <c r="BT18" s="1335"/>
      <c r="BU18" s="1335"/>
      <c r="BV18" s="1335"/>
      <c r="BW18" s="1335" t="str">
        <f>MID(SUVAHAVUJ!AE50,5,1)</f>
        <v xml:space="preserve"> </v>
      </c>
      <c r="BX18" s="1335"/>
      <c r="BY18" s="1335"/>
      <c r="BZ18" s="1335"/>
      <c r="CA18" s="1335"/>
      <c r="CB18" s="1335"/>
      <c r="CC18" s="1335" t="str">
        <f>MID(SUVAHAVUJ!AE50,6,1)</f>
        <v xml:space="preserve"> </v>
      </c>
      <c r="CD18" s="1335"/>
      <c r="CE18" s="1335"/>
      <c r="CF18" s="1335"/>
      <c r="CG18" s="1335"/>
      <c r="CH18" s="1335" t="str">
        <f>MID(SUVAHAVUJ!AE50,7,1)</f>
        <v xml:space="preserve"> </v>
      </c>
      <c r="CI18" s="1335"/>
      <c r="CJ18" s="1335"/>
      <c r="CK18" s="1335"/>
      <c r="CL18" s="1335"/>
      <c r="CM18" s="1335"/>
      <c r="CN18" s="1335" t="str">
        <f>MID(SUVAHAVUJ!AE50,8,1)</f>
        <v xml:space="preserve"> </v>
      </c>
      <c r="CO18" s="1335"/>
      <c r="CP18" s="1335"/>
      <c r="CQ18" s="1335"/>
      <c r="CR18" s="1335"/>
      <c r="CS18" s="1335" t="str">
        <f>MID(SUVAHAVUJ!AE50,9,1)</f>
        <v xml:space="preserve"> </v>
      </c>
      <c r="CT18" s="1335"/>
      <c r="CU18" s="1335"/>
      <c r="CV18" s="1335"/>
      <c r="CW18" s="1335"/>
      <c r="CX18" s="1335"/>
      <c r="CY18" s="1335" t="str">
        <f>MID(SUVAHAVUJ!AE50,10,1)</f>
        <v xml:space="preserve"> </v>
      </c>
      <c r="CZ18" s="1335"/>
      <c r="DA18" s="1335"/>
      <c r="DB18" s="1335"/>
      <c r="DC18" s="1335"/>
      <c r="DD18" s="1335" t="str">
        <f>MID(SUVAHAVUJ!AE50,11,1)</f>
        <v>0</v>
      </c>
      <c r="DE18" s="1335"/>
      <c r="DF18" s="1335"/>
      <c r="DG18" s="1335"/>
      <c r="DH18" s="1335"/>
      <c r="DI18" s="1343"/>
      <c r="DJ18" s="1345"/>
      <c r="DK18" s="1345"/>
      <c r="DL18" s="1345"/>
      <c r="DM18" s="1345"/>
      <c r="DN18" s="1345"/>
      <c r="DO18" s="1345"/>
      <c r="DP18" s="1345"/>
      <c r="DQ18" s="1345"/>
      <c r="DR18" s="1345"/>
      <c r="DS18" s="1345"/>
      <c r="DT18" s="1345"/>
      <c r="DU18" s="1345"/>
      <c r="DV18" s="1345"/>
      <c r="DW18" s="1345"/>
      <c r="DX18" s="1345"/>
      <c r="DY18" s="1345"/>
      <c r="DZ18" s="1345"/>
      <c r="EA18" s="1345"/>
      <c r="EB18" s="1345"/>
      <c r="EC18" s="1345"/>
      <c r="ED18" s="1345"/>
      <c r="EE18" s="1345"/>
      <c r="EF18" s="1345"/>
      <c r="EG18" s="1345"/>
      <c r="EH18" s="1345"/>
      <c r="EI18" s="1345"/>
      <c r="EJ18" s="1345"/>
      <c r="EK18" s="1345"/>
      <c r="EL18" s="1345"/>
      <c r="EM18" s="1345"/>
      <c r="EN18" s="396"/>
      <c r="EO18" s="397"/>
      <c r="EP18" s="1335" t="str">
        <f>MID(SUVAHAVUJ!AG50,1,1)</f>
        <v xml:space="preserve"> </v>
      </c>
      <c r="EQ18" s="1335"/>
      <c r="ER18" s="1335"/>
      <c r="ES18" s="1335"/>
      <c r="ET18" s="1335"/>
      <c r="EU18" s="1335"/>
      <c r="EV18" s="1335" t="str">
        <f>MID(SUVAHAVUJ!AG50,2,1)</f>
        <v xml:space="preserve"> </v>
      </c>
      <c r="EW18" s="1335"/>
      <c r="EX18" s="1335"/>
      <c r="EY18" s="1335"/>
      <c r="EZ18" s="1335"/>
      <c r="FA18" s="1335" t="str">
        <f>MID(SUVAHAVUJ!AG50,3,1)</f>
        <v xml:space="preserve"> </v>
      </c>
      <c r="FB18" s="1335"/>
      <c r="FC18" s="1335"/>
      <c r="FD18" s="1335"/>
      <c r="FE18" s="1335"/>
      <c r="FF18" s="1335"/>
      <c r="FG18" s="1335" t="str">
        <f>MID(SUVAHAVUJ!AG50,4,1)</f>
        <v xml:space="preserve"> </v>
      </c>
      <c r="FH18" s="1335"/>
      <c r="FI18" s="1335"/>
      <c r="FJ18" s="1335"/>
      <c r="FK18" s="1335"/>
      <c r="FL18" s="1335" t="str">
        <f>MID(SUVAHAVUJ!AG50,5,1)</f>
        <v xml:space="preserve"> </v>
      </c>
      <c r="FM18" s="1335"/>
      <c r="FN18" s="1335"/>
      <c r="FO18" s="1335"/>
      <c r="FP18" s="1335"/>
      <c r="FQ18" s="1335"/>
      <c r="FR18" s="1335" t="str">
        <f>MID(SUVAHAVUJ!AG50,6,1)</f>
        <v xml:space="preserve"> </v>
      </c>
      <c r="FS18" s="1335"/>
      <c r="FT18" s="1335"/>
      <c r="FU18" s="1335"/>
      <c r="FV18" s="1335"/>
      <c r="FW18" s="1335" t="str">
        <f>MID(SUVAHAVUJ!AG50,7,1)</f>
        <v xml:space="preserve"> </v>
      </c>
      <c r="FX18" s="1335"/>
      <c r="FY18" s="1335"/>
      <c r="FZ18" s="1335"/>
      <c r="GA18" s="1335"/>
      <c r="GB18" s="1335"/>
      <c r="GC18" s="1335" t="str">
        <f>MID(SUVAHAVUJ!AG50,8,1)</f>
        <v xml:space="preserve"> </v>
      </c>
      <c r="GD18" s="1335"/>
      <c r="GE18" s="1335"/>
      <c r="GF18" s="1335"/>
      <c r="GG18" s="1335"/>
      <c r="GH18" s="1335" t="str">
        <f>MID(SUVAHAVUJ!AG50,9,1)</f>
        <v xml:space="preserve"> </v>
      </c>
      <c r="GI18" s="1335"/>
      <c r="GJ18" s="1335"/>
      <c r="GK18" s="1335"/>
      <c r="GL18" s="1335"/>
      <c r="GM18" s="1335"/>
      <c r="GN18" s="1335" t="str">
        <f>MID(SUVAHAVUJ!AG50,10,1)</f>
        <v xml:space="preserve"> </v>
      </c>
      <c r="GO18" s="1335"/>
      <c r="GP18" s="1335"/>
      <c r="GQ18" s="1335"/>
      <c r="GR18" s="1335"/>
      <c r="GS18" s="1293" t="str">
        <f>MID(SUVAHAVUJ!AG50,11,1)</f>
        <v>0</v>
      </c>
      <c r="GT18" s="1293"/>
      <c r="GU18" s="1293"/>
      <c r="GV18" s="1293"/>
      <c r="GW18" s="1341"/>
    </row>
    <row r="19" spans="2:205" ht="23.25" customHeight="1" x14ac:dyDescent="0.3">
      <c r="B19" s="1347" t="s">
        <v>2050</v>
      </c>
      <c r="C19" s="1347"/>
      <c r="D19" s="1347"/>
      <c r="E19" s="1347"/>
      <c r="F19" s="1347"/>
      <c r="G19" s="1347"/>
      <c r="H19" s="1347"/>
      <c r="I19" s="1347"/>
      <c r="J19" s="1347"/>
      <c r="K19" s="1347"/>
      <c r="L19" s="1351" t="str">
        <f>SUVAHAVUJ!$D$51</f>
        <v>Pohľadávky voči spoločníkom, členom a združeniu (354A, 355A, 358A, 35XA) - /391A/</v>
      </c>
      <c r="M19" s="1351"/>
      <c r="N19" s="1351"/>
      <c r="O19" s="1351"/>
      <c r="P19" s="1351"/>
      <c r="Q19" s="1351"/>
      <c r="R19" s="1351"/>
      <c r="S19" s="1351"/>
      <c r="T19" s="1351"/>
      <c r="U19" s="1351"/>
      <c r="V19" s="1351"/>
      <c r="W19" s="1351"/>
      <c r="X19" s="1351"/>
      <c r="Y19" s="1351"/>
      <c r="Z19" s="1351"/>
      <c r="AA19" s="1351"/>
      <c r="AB19" s="1351"/>
      <c r="AC19" s="1351"/>
      <c r="AD19" s="1351"/>
      <c r="AE19" s="1351"/>
      <c r="AF19" s="1351"/>
      <c r="AG19" s="1351"/>
      <c r="AH19" s="1351"/>
      <c r="AI19" s="1351"/>
      <c r="AJ19" s="1351"/>
      <c r="AK19" s="1351"/>
      <c r="AL19" s="1351"/>
      <c r="AM19" s="1351"/>
      <c r="AN19" s="1351"/>
      <c r="AO19" s="1351"/>
      <c r="AP19" s="1351"/>
      <c r="AQ19" s="1340" t="s">
        <v>1209</v>
      </c>
      <c r="AR19" s="1340"/>
      <c r="AS19" s="1340"/>
      <c r="AT19" s="1340"/>
      <c r="AU19" s="1340"/>
      <c r="AV19" s="1340"/>
      <c r="AW19" s="1340"/>
      <c r="AX19" s="1340"/>
      <c r="AY19" s="396"/>
      <c r="AZ19" s="397"/>
      <c r="BA19" s="1335" t="str">
        <f>MID(SUVAHAVUJ!AD51,1,1)</f>
        <v xml:space="preserve"> </v>
      </c>
      <c r="BB19" s="1335"/>
      <c r="BC19" s="1335"/>
      <c r="BD19" s="1335"/>
      <c r="BE19" s="1335"/>
      <c r="BF19" s="1335"/>
      <c r="BG19" s="1335" t="str">
        <f>MID(SUVAHAVUJ!AD51,2,1)</f>
        <v xml:space="preserve"> </v>
      </c>
      <c r="BH19" s="1335"/>
      <c r="BI19" s="1335"/>
      <c r="BJ19" s="1335"/>
      <c r="BK19" s="1335"/>
      <c r="BL19" s="1335" t="str">
        <f>MID(SUVAHAVUJ!AD51,3,1)</f>
        <v xml:space="preserve"> </v>
      </c>
      <c r="BM19" s="1335"/>
      <c r="BN19" s="1335"/>
      <c r="BO19" s="1335"/>
      <c r="BP19" s="1335"/>
      <c r="BQ19" s="1335"/>
      <c r="BR19" s="1335" t="str">
        <f>MID(SUVAHAVUJ!AD51,4,1)</f>
        <v xml:space="preserve"> </v>
      </c>
      <c r="BS19" s="1335"/>
      <c r="BT19" s="1335"/>
      <c r="BU19" s="1335"/>
      <c r="BV19" s="1335"/>
      <c r="BW19" s="1335" t="str">
        <f>MID(SUVAHAVUJ!AD51,5,1)</f>
        <v xml:space="preserve"> </v>
      </c>
      <c r="BX19" s="1335"/>
      <c r="BY19" s="1335"/>
      <c r="BZ19" s="1335"/>
      <c r="CA19" s="1335"/>
      <c r="CB19" s="1335"/>
      <c r="CC19" s="1335" t="str">
        <f>MID(SUVAHAVUJ!AD51,6,1)</f>
        <v xml:space="preserve"> </v>
      </c>
      <c r="CD19" s="1335"/>
      <c r="CE19" s="1335"/>
      <c r="CF19" s="1335"/>
      <c r="CG19" s="1335"/>
      <c r="CH19" s="1335" t="str">
        <f>MID(SUVAHAVUJ!AD51,7,1)</f>
        <v xml:space="preserve"> </v>
      </c>
      <c r="CI19" s="1335"/>
      <c r="CJ19" s="1335"/>
      <c r="CK19" s="1335"/>
      <c r="CL19" s="1335"/>
      <c r="CM19" s="1335"/>
      <c r="CN19" s="1335" t="str">
        <f>MID(SUVAHAVUJ!AD51,8,1)</f>
        <v xml:space="preserve"> </v>
      </c>
      <c r="CO19" s="1335"/>
      <c r="CP19" s="1335"/>
      <c r="CQ19" s="1335"/>
      <c r="CR19" s="1335"/>
      <c r="CS19" s="1335" t="str">
        <f>MID(SUVAHAVUJ!AD51,9,1)</f>
        <v xml:space="preserve"> </v>
      </c>
      <c r="CT19" s="1335"/>
      <c r="CU19" s="1335"/>
      <c r="CV19" s="1335"/>
      <c r="CW19" s="1335"/>
      <c r="CX19" s="1335"/>
      <c r="CY19" s="1335" t="str">
        <f>MID(SUVAHAVUJ!AD51,10,1)</f>
        <v xml:space="preserve"> </v>
      </c>
      <c r="CZ19" s="1335"/>
      <c r="DA19" s="1335"/>
      <c r="DB19" s="1335"/>
      <c r="DC19" s="1335"/>
      <c r="DD19" s="1335" t="str">
        <f>MID(SUVAHAVUJ!AD51,11,1)</f>
        <v>0</v>
      </c>
      <c r="DE19" s="1335"/>
      <c r="DF19" s="1335"/>
      <c r="DG19" s="1335"/>
      <c r="DH19" s="1335"/>
      <c r="DI19" s="1343"/>
      <c r="DJ19" s="396"/>
      <c r="DK19" s="397"/>
      <c r="DL19" s="1335" t="str">
        <f>MID(SUVAHAVUJ!AF51,1,1)</f>
        <v xml:space="preserve"> </v>
      </c>
      <c r="DM19" s="1335"/>
      <c r="DN19" s="1335"/>
      <c r="DO19" s="1335"/>
      <c r="DP19" s="1335"/>
      <c r="DQ19" s="1335"/>
      <c r="DR19" s="1335" t="str">
        <f>MID(SUVAHAVUJ!AF51,2,1)</f>
        <v xml:space="preserve"> </v>
      </c>
      <c r="DS19" s="1335"/>
      <c r="DT19" s="1335"/>
      <c r="DU19" s="1335"/>
      <c r="DV19" s="1335"/>
      <c r="DW19" s="1335" t="str">
        <f>MID(SUVAHAVUJ!AF51,3,1)</f>
        <v xml:space="preserve"> </v>
      </c>
      <c r="DX19" s="1335"/>
      <c r="DY19" s="1335"/>
      <c r="DZ19" s="1335"/>
      <c r="EA19" s="1335"/>
      <c r="EB19" s="1335"/>
      <c r="EC19" s="1335" t="str">
        <f>MID(SUVAHAVUJ!AF51,4,1)</f>
        <v xml:space="preserve"> </v>
      </c>
      <c r="ED19" s="1335"/>
      <c r="EE19" s="1335"/>
      <c r="EF19" s="1335"/>
      <c r="EG19" s="1335"/>
      <c r="EH19" s="1335" t="str">
        <f>MID(SUVAHAVUJ!AF51,5,1)</f>
        <v xml:space="preserve"> </v>
      </c>
      <c r="EI19" s="1335"/>
      <c r="EJ19" s="1335"/>
      <c r="EK19" s="1335"/>
      <c r="EL19" s="1335"/>
      <c r="EM19" s="1335"/>
      <c r="EN19" s="1335" t="str">
        <f>MID(SUVAHAVUJ!AF51,6,1)</f>
        <v xml:space="preserve"> </v>
      </c>
      <c r="EO19" s="1335"/>
      <c r="EP19" s="1335"/>
      <c r="EQ19" s="1335"/>
      <c r="ER19" s="1335"/>
      <c r="ES19" s="1335" t="str">
        <f>MID(SUVAHAVUJ!AF51,7,1)</f>
        <v xml:space="preserve"> </v>
      </c>
      <c r="ET19" s="1335"/>
      <c r="EU19" s="1335"/>
      <c r="EV19" s="1335"/>
      <c r="EW19" s="1335"/>
      <c r="EX19" s="1335"/>
      <c r="EY19" s="1335" t="str">
        <f>MID(SUVAHAVUJ!AF51,8,1)</f>
        <v xml:space="preserve"> </v>
      </c>
      <c r="EZ19" s="1335"/>
      <c r="FA19" s="1335"/>
      <c r="FB19" s="1335"/>
      <c r="FC19" s="1335"/>
      <c r="FD19" s="1335" t="str">
        <f>MID(SUVAHAVUJ!AF51,9,1)</f>
        <v xml:space="preserve"> </v>
      </c>
      <c r="FE19" s="1335"/>
      <c r="FF19" s="1335"/>
      <c r="FG19" s="1335"/>
      <c r="FH19" s="1335"/>
      <c r="FI19" s="1335"/>
      <c r="FJ19" s="1335" t="str">
        <f>MID(SUVAHAVUJ!AF51,10,1)</f>
        <v xml:space="preserve"> </v>
      </c>
      <c r="FK19" s="1335"/>
      <c r="FL19" s="1335"/>
      <c r="FM19" s="1335"/>
      <c r="FN19" s="1335"/>
      <c r="FO19" s="1293" t="str">
        <f>MID(SUVAHAVUJ!AF51,11,1)</f>
        <v>0</v>
      </c>
      <c r="FP19" s="1293"/>
      <c r="FQ19" s="1293"/>
      <c r="FR19" s="1293"/>
      <c r="FS19" s="1341"/>
      <c r="FT19" s="1342"/>
      <c r="FU19" s="1342"/>
      <c r="FV19" s="1342"/>
      <c r="FW19" s="1342"/>
      <c r="FX19" s="1342"/>
      <c r="FY19" s="1342"/>
      <c r="FZ19" s="1342"/>
      <c r="GA19" s="1342"/>
      <c r="GB19" s="1342"/>
      <c r="GC19" s="1342"/>
      <c r="GD19" s="1342"/>
      <c r="GE19" s="1342"/>
      <c r="GF19" s="1342"/>
      <c r="GG19" s="1342"/>
      <c r="GH19" s="1342"/>
      <c r="GI19" s="1342"/>
      <c r="GJ19" s="1342"/>
      <c r="GK19" s="1342"/>
      <c r="GL19" s="1342"/>
      <c r="GM19" s="1342"/>
      <c r="GN19" s="1342"/>
      <c r="GO19" s="1342"/>
      <c r="GP19" s="1342"/>
      <c r="GQ19" s="1342"/>
      <c r="GR19" s="1342"/>
      <c r="GS19" s="1342"/>
      <c r="GT19" s="1342"/>
      <c r="GU19" s="1342"/>
      <c r="GV19" s="1342"/>
      <c r="GW19" s="1342"/>
    </row>
    <row r="20" spans="2:205" ht="24" customHeight="1" x14ac:dyDescent="0.3">
      <c r="B20" s="1347"/>
      <c r="C20" s="1347"/>
      <c r="D20" s="1347"/>
      <c r="E20" s="1347"/>
      <c r="F20" s="1347"/>
      <c r="G20" s="1347"/>
      <c r="H20" s="1347"/>
      <c r="I20" s="1347"/>
      <c r="J20" s="1347"/>
      <c r="K20" s="1347"/>
      <c r="L20" s="1351"/>
      <c r="M20" s="1351"/>
      <c r="N20" s="1351"/>
      <c r="O20" s="1351"/>
      <c r="P20" s="1351"/>
      <c r="Q20" s="1351"/>
      <c r="R20" s="1351"/>
      <c r="S20" s="1351"/>
      <c r="T20" s="1351"/>
      <c r="U20" s="1351"/>
      <c r="V20" s="1351"/>
      <c r="W20" s="1351"/>
      <c r="X20" s="1351"/>
      <c r="Y20" s="1351"/>
      <c r="Z20" s="1351"/>
      <c r="AA20" s="1351"/>
      <c r="AB20" s="1351"/>
      <c r="AC20" s="1351"/>
      <c r="AD20" s="1351"/>
      <c r="AE20" s="1351"/>
      <c r="AF20" s="1351"/>
      <c r="AG20" s="1351"/>
      <c r="AH20" s="1351"/>
      <c r="AI20" s="1351"/>
      <c r="AJ20" s="1351"/>
      <c r="AK20" s="1351"/>
      <c r="AL20" s="1351"/>
      <c r="AM20" s="1351"/>
      <c r="AN20" s="1351"/>
      <c r="AO20" s="1351"/>
      <c r="AP20" s="1351"/>
      <c r="AQ20" s="1340"/>
      <c r="AR20" s="1340"/>
      <c r="AS20" s="1340"/>
      <c r="AT20" s="1340"/>
      <c r="AU20" s="1340"/>
      <c r="AV20" s="1340"/>
      <c r="AW20" s="1340"/>
      <c r="AX20" s="1340"/>
      <c r="AY20" s="396"/>
      <c r="AZ20" s="397"/>
      <c r="BA20" s="1335" t="str">
        <f>MID(SUVAHAVUJ!AE51,1,1)</f>
        <v xml:space="preserve"> </v>
      </c>
      <c r="BB20" s="1335"/>
      <c r="BC20" s="1335"/>
      <c r="BD20" s="1335"/>
      <c r="BE20" s="1335"/>
      <c r="BF20" s="1335"/>
      <c r="BG20" s="1335" t="str">
        <f>MID(SUVAHAVUJ!AE51,2,1)</f>
        <v xml:space="preserve"> </v>
      </c>
      <c r="BH20" s="1335"/>
      <c r="BI20" s="1335"/>
      <c r="BJ20" s="1335"/>
      <c r="BK20" s="1335"/>
      <c r="BL20" s="1335" t="str">
        <f>MID(SUVAHAVUJ!AE51,3,1)</f>
        <v xml:space="preserve"> </v>
      </c>
      <c r="BM20" s="1335"/>
      <c r="BN20" s="1335"/>
      <c r="BO20" s="1335"/>
      <c r="BP20" s="1335"/>
      <c r="BQ20" s="1335"/>
      <c r="BR20" s="1335" t="str">
        <f>MID(SUVAHAVUJ!AE51,4,1)</f>
        <v xml:space="preserve"> </v>
      </c>
      <c r="BS20" s="1335"/>
      <c r="BT20" s="1335"/>
      <c r="BU20" s="1335"/>
      <c r="BV20" s="1335"/>
      <c r="BW20" s="1335" t="str">
        <f>MID(SUVAHAVUJ!AE51,5,1)</f>
        <v xml:space="preserve"> </v>
      </c>
      <c r="BX20" s="1335"/>
      <c r="BY20" s="1335"/>
      <c r="BZ20" s="1335"/>
      <c r="CA20" s="1335"/>
      <c r="CB20" s="1335"/>
      <c r="CC20" s="1335" t="str">
        <f>MID(SUVAHAVUJ!AE51,6,1)</f>
        <v xml:space="preserve"> </v>
      </c>
      <c r="CD20" s="1335"/>
      <c r="CE20" s="1335"/>
      <c r="CF20" s="1335"/>
      <c r="CG20" s="1335"/>
      <c r="CH20" s="1335" t="str">
        <f>MID(SUVAHAVUJ!AE51,7,1)</f>
        <v xml:space="preserve"> </v>
      </c>
      <c r="CI20" s="1335"/>
      <c r="CJ20" s="1335"/>
      <c r="CK20" s="1335"/>
      <c r="CL20" s="1335"/>
      <c r="CM20" s="1335"/>
      <c r="CN20" s="1335" t="str">
        <f>MID(SUVAHAVUJ!AE51,8,1)</f>
        <v xml:space="preserve"> </v>
      </c>
      <c r="CO20" s="1335"/>
      <c r="CP20" s="1335"/>
      <c r="CQ20" s="1335"/>
      <c r="CR20" s="1335"/>
      <c r="CS20" s="1335" t="str">
        <f>MID(SUVAHAVUJ!AE51,9,1)</f>
        <v xml:space="preserve"> </v>
      </c>
      <c r="CT20" s="1335"/>
      <c r="CU20" s="1335"/>
      <c r="CV20" s="1335"/>
      <c r="CW20" s="1335"/>
      <c r="CX20" s="1335"/>
      <c r="CY20" s="1335" t="str">
        <f>MID(SUVAHAVUJ!AE51,10,1)</f>
        <v xml:space="preserve"> </v>
      </c>
      <c r="CZ20" s="1335"/>
      <c r="DA20" s="1335"/>
      <c r="DB20" s="1335"/>
      <c r="DC20" s="1335"/>
      <c r="DD20" s="1335" t="str">
        <f>MID(SUVAHAVUJ!AE51,11,1)</f>
        <v>0</v>
      </c>
      <c r="DE20" s="1335"/>
      <c r="DF20" s="1335"/>
      <c r="DG20" s="1335"/>
      <c r="DH20" s="1335"/>
      <c r="DI20" s="1343"/>
      <c r="DJ20" s="1345"/>
      <c r="DK20" s="1345"/>
      <c r="DL20" s="1345"/>
      <c r="DM20" s="1345"/>
      <c r="DN20" s="1345"/>
      <c r="DO20" s="1345"/>
      <c r="DP20" s="1345"/>
      <c r="DQ20" s="1345"/>
      <c r="DR20" s="1345"/>
      <c r="DS20" s="1345"/>
      <c r="DT20" s="1345"/>
      <c r="DU20" s="1345"/>
      <c r="DV20" s="1345"/>
      <c r="DW20" s="1345"/>
      <c r="DX20" s="1345"/>
      <c r="DY20" s="1345"/>
      <c r="DZ20" s="1345"/>
      <c r="EA20" s="1345"/>
      <c r="EB20" s="1345"/>
      <c r="EC20" s="1345"/>
      <c r="ED20" s="1345"/>
      <c r="EE20" s="1345"/>
      <c r="EF20" s="1345"/>
      <c r="EG20" s="1345"/>
      <c r="EH20" s="1345"/>
      <c r="EI20" s="1345"/>
      <c r="EJ20" s="1345"/>
      <c r="EK20" s="1345"/>
      <c r="EL20" s="1345"/>
      <c r="EM20" s="1345"/>
      <c r="EN20" s="396"/>
      <c r="EO20" s="397"/>
      <c r="EP20" s="1335" t="str">
        <f>MID(SUVAHAVUJ!AG51,1,1)</f>
        <v xml:space="preserve"> </v>
      </c>
      <c r="EQ20" s="1335"/>
      <c r="ER20" s="1335"/>
      <c r="ES20" s="1335"/>
      <c r="ET20" s="1335"/>
      <c r="EU20" s="1335"/>
      <c r="EV20" s="1335" t="str">
        <f>MID(SUVAHAVUJ!AG51,2,1)</f>
        <v xml:space="preserve"> </v>
      </c>
      <c r="EW20" s="1335"/>
      <c r="EX20" s="1335"/>
      <c r="EY20" s="1335"/>
      <c r="EZ20" s="1335"/>
      <c r="FA20" s="1335" t="str">
        <f>MID(SUVAHAVUJ!AG51,3,1)</f>
        <v xml:space="preserve"> </v>
      </c>
      <c r="FB20" s="1335"/>
      <c r="FC20" s="1335"/>
      <c r="FD20" s="1335"/>
      <c r="FE20" s="1335"/>
      <c r="FF20" s="1335"/>
      <c r="FG20" s="1335" t="str">
        <f>MID(SUVAHAVUJ!AG51,4,1)</f>
        <v xml:space="preserve"> </v>
      </c>
      <c r="FH20" s="1335"/>
      <c r="FI20" s="1335"/>
      <c r="FJ20" s="1335"/>
      <c r="FK20" s="1335"/>
      <c r="FL20" s="1335" t="str">
        <f>MID(SUVAHAVUJ!AG51,5,1)</f>
        <v xml:space="preserve"> </v>
      </c>
      <c r="FM20" s="1335"/>
      <c r="FN20" s="1335"/>
      <c r="FO20" s="1335"/>
      <c r="FP20" s="1335"/>
      <c r="FQ20" s="1335"/>
      <c r="FR20" s="1335" t="str">
        <f>MID(SUVAHAVUJ!AG51,6,1)</f>
        <v xml:space="preserve"> </v>
      </c>
      <c r="FS20" s="1335"/>
      <c r="FT20" s="1335"/>
      <c r="FU20" s="1335"/>
      <c r="FV20" s="1335"/>
      <c r="FW20" s="1335" t="str">
        <f>MID(SUVAHAVUJ!AG51,7,1)</f>
        <v xml:space="preserve"> </v>
      </c>
      <c r="FX20" s="1335"/>
      <c r="FY20" s="1335"/>
      <c r="FZ20" s="1335"/>
      <c r="GA20" s="1335"/>
      <c r="GB20" s="1335"/>
      <c r="GC20" s="1335" t="str">
        <f>MID(SUVAHAVUJ!AG51,8,1)</f>
        <v xml:space="preserve"> </v>
      </c>
      <c r="GD20" s="1335"/>
      <c r="GE20" s="1335"/>
      <c r="GF20" s="1335"/>
      <c r="GG20" s="1335"/>
      <c r="GH20" s="1335" t="str">
        <f>MID(SUVAHAVUJ!AG51,9,1)</f>
        <v xml:space="preserve"> </v>
      </c>
      <c r="GI20" s="1335"/>
      <c r="GJ20" s="1335"/>
      <c r="GK20" s="1335"/>
      <c r="GL20" s="1335"/>
      <c r="GM20" s="1335"/>
      <c r="GN20" s="1335" t="str">
        <f>MID(SUVAHAVUJ!AG51,10,1)</f>
        <v xml:space="preserve"> </v>
      </c>
      <c r="GO20" s="1335"/>
      <c r="GP20" s="1335"/>
      <c r="GQ20" s="1335"/>
      <c r="GR20" s="1335"/>
      <c r="GS20" s="1293" t="str">
        <f>MID(SUVAHAVUJ!AG51,11,1)</f>
        <v>0</v>
      </c>
      <c r="GT20" s="1293"/>
      <c r="GU20" s="1293"/>
      <c r="GV20" s="1293"/>
      <c r="GW20" s="1341"/>
    </row>
    <row r="21" spans="2:205" ht="23.25" customHeight="1" x14ac:dyDescent="0.3">
      <c r="B21" s="1347" t="s">
        <v>2052</v>
      </c>
      <c r="C21" s="1347"/>
      <c r="D21" s="1347"/>
      <c r="E21" s="1347"/>
      <c r="F21" s="1347"/>
      <c r="G21" s="1347"/>
      <c r="H21" s="1347"/>
      <c r="I21" s="1347"/>
      <c r="J21" s="1347"/>
      <c r="K21" s="1347"/>
      <c r="L21" s="1351" t="str">
        <f>SUVAHAVUJ!$D$52</f>
        <v>Pohľadávky z derivátových operácií (373A, 376A)</v>
      </c>
      <c r="M21" s="1351"/>
      <c r="N21" s="1351"/>
      <c r="O21" s="1351"/>
      <c r="P21" s="1351"/>
      <c r="Q21" s="1351"/>
      <c r="R21" s="1351"/>
      <c r="S21" s="1351"/>
      <c r="T21" s="1351"/>
      <c r="U21" s="1351"/>
      <c r="V21" s="1351"/>
      <c r="W21" s="1351"/>
      <c r="X21" s="1351"/>
      <c r="Y21" s="1351"/>
      <c r="Z21" s="1351"/>
      <c r="AA21" s="1351"/>
      <c r="AB21" s="1351"/>
      <c r="AC21" s="1351"/>
      <c r="AD21" s="1351"/>
      <c r="AE21" s="1351"/>
      <c r="AF21" s="1351"/>
      <c r="AG21" s="1351"/>
      <c r="AH21" s="1351"/>
      <c r="AI21" s="1351"/>
      <c r="AJ21" s="1351"/>
      <c r="AK21" s="1351"/>
      <c r="AL21" s="1351"/>
      <c r="AM21" s="1351"/>
      <c r="AN21" s="1351"/>
      <c r="AO21" s="1351"/>
      <c r="AP21" s="1351"/>
      <c r="AQ21" s="1340" t="s">
        <v>1224</v>
      </c>
      <c r="AR21" s="1340"/>
      <c r="AS21" s="1340"/>
      <c r="AT21" s="1340"/>
      <c r="AU21" s="1340"/>
      <c r="AV21" s="1340"/>
      <c r="AW21" s="1340"/>
      <c r="AX21" s="1340"/>
      <c r="AY21" s="396"/>
      <c r="AZ21" s="397"/>
      <c r="BA21" s="1335" t="str">
        <f>MID(SUVAHAVUJ!AD52,1,1)</f>
        <v xml:space="preserve"> </v>
      </c>
      <c r="BB21" s="1335"/>
      <c r="BC21" s="1335"/>
      <c r="BD21" s="1335"/>
      <c r="BE21" s="1335"/>
      <c r="BF21" s="1335"/>
      <c r="BG21" s="1335" t="str">
        <f>MID(SUVAHAVUJ!AD52,2,1)</f>
        <v xml:space="preserve"> </v>
      </c>
      <c r="BH21" s="1335"/>
      <c r="BI21" s="1335"/>
      <c r="BJ21" s="1335"/>
      <c r="BK21" s="1335"/>
      <c r="BL21" s="1335" t="str">
        <f>MID(SUVAHAVUJ!AD52,3,1)</f>
        <v xml:space="preserve"> </v>
      </c>
      <c r="BM21" s="1335"/>
      <c r="BN21" s="1335"/>
      <c r="BO21" s="1335"/>
      <c r="BP21" s="1335"/>
      <c r="BQ21" s="1335"/>
      <c r="BR21" s="1335" t="str">
        <f>MID(SUVAHAVUJ!AD52,4,1)</f>
        <v xml:space="preserve"> </v>
      </c>
      <c r="BS21" s="1335"/>
      <c r="BT21" s="1335"/>
      <c r="BU21" s="1335"/>
      <c r="BV21" s="1335"/>
      <c r="BW21" s="1335" t="str">
        <f>MID(SUVAHAVUJ!AD52,5,1)</f>
        <v xml:space="preserve"> </v>
      </c>
      <c r="BX21" s="1335"/>
      <c r="BY21" s="1335"/>
      <c r="BZ21" s="1335"/>
      <c r="CA21" s="1335"/>
      <c r="CB21" s="1335"/>
      <c r="CC21" s="1335" t="str">
        <f>MID(SUVAHAVUJ!AD52,6,1)</f>
        <v xml:space="preserve"> </v>
      </c>
      <c r="CD21" s="1335"/>
      <c r="CE21" s="1335"/>
      <c r="CF21" s="1335"/>
      <c r="CG21" s="1335"/>
      <c r="CH21" s="1335" t="str">
        <f>MID(SUVAHAVUJ!AD52,7,1)</f>
        <v xml:space="preserve"> </v>
      </c>
      <c r="CI21" s="1335"/>
      <c r="CJ21" s="1335"/>
      <c r="CK21" s="1335"/>
      <c r="CL21" s="1335"/>
      <c r="CM21" s="1335"/>
      <c r="CN21" s="1335" t="str">
        <f>MID(SUVAHAVUJ!AD52,8,1)</f>
        <v xml:space="preserve"> </v>
      </c>
      <c r="CO21" s="1335"/>
      <c r="CP21" s="1335"/>
      <c r="CQ21" s="1335"/>
      <c r="CR21" s="1335"/>
      <c r="CS21" s="1335" t="str">
        <f>MID(SUVAHAVUJ!AD52,9,1)</f>
        <v xml:space="preserve"> </v>
      </c>
      <c r="CT21" s="1335"/>
      <c r="CU21" s="1335"/>
      <c r="CV21" s="1335"/>
      <c r="CW21" s="1335"/>
      <c r="CX21" s="1335"/>
      <c r="CY21" s="1335" t="str">
        <f>MID(SUVAHAVUJ!AD52,10,1)</f>
        <v xml:space="preserve"> </v>
      </c>
      <c r="CZ21" s="1335"/>
      <c r="DA21" s="1335"/>
      <c r="DB21" s="1335"/>
      <c r="DC21" s="1335"/>
      <c r="DD21" s="1335" t="str">
        <f>MID(SUVAHAVUJ!AD52,11,1)</f>
        <v>0</v>
      </c>
      <c r="DE21" s="1335"/>
      <c r="DF21" s="1335"/>
      <c r="DG21" s="1335"/>
      <c r="DH21" s="1335"/>
      <c r="DI21" s="1343"/>
      <c r="DJ21" s="396"/>
      <c r="DK21" s="397"/>
      <c r="DL21" s="1335" t="str">
        <f>MID(SUVAHAVUJ!AF52,1,1)</f>
        <v xml:space="preserve"> </v>
      </c>
      <c r="DM21" s="1335"/>
      <c r="DN21" s="1335"/>
      <c r="DO21" s="1335"/>
      <c r="DP21" s="1335"/>
      <c r="DQ21" s="1335"/>
      <c r="DR21" s="1335" t="str">
        <f>MID(SUVAHAVUJ!AF52,2,1)</f>
        <v xml:space="preserve"> </v>
      </c>
      <c r="DS21" s="1335"/>
      <c r="DT21" s="1335"/>
      <c r="DU21" s="1335"/>
      <c r="DV21" s="1335"/>
      <c r="DW21" s="1335" t="str">
        <f>MID(SUVAHAVUJ!AF52,3,1)</f>
        <v xml:space="preserve"> </v>
      </c>
      <c r="DX21" s="1335"/>
      <c r="DY21" s="1335"/>
      <c r="DZ21" s="1335"/>
      <c r="EA21" s="1335"/>
      <c r="EB21" s="1335"/>
      <c r="EC21" s="1335" t="str">
        <f>MID(SUVAHAVUJ!AF52,4,1)</f>
        <v xml:space="preserve"> </v>
      </c>
      <c r="ED21" s="1335"/>
      <c r="EE21" s="1335"/>
      <c r="EF21" s="1335"/>
      <c r="EG21" s="1335"/>
      <c r="EH21" s="1335" t="str">
        <f>MID(SUVAHAVUJ!AF52,5,1)</f>
        <v xml:space="preserve"> </v>
      </c>
      <c r="EI21" s="1335"/>
      <c r="EJ21" s="1335"/>
      <c r="EK21" s="1335"/>
      <c r="EL21" s="1335"/>
      <c r="EM21" s="1335"/>
      <c r="EN21" s="1335" t="str">
        <f>MID(SUVAHAVUJ!AF52,6,1)</f>
        <v xml:space="preserve"> </v>
      </c>
      <c r="EO21" s="1335"/>
      <c r="EP21" s="1335"/>
      <c r="EQ21" s="1335"/>
      <c r="ER21" s="1335"/>
      <c r="ES21" s="1335" t="str">
        <f>MID(SUVAHAVUJ!AF52,7,1)</f>
        <v xml:space="preserve"> </v>
      </c>
      <c r="ET21" s="1335"/>
      <c r="EU21" s="1335"/>
      <c r="EV21" s="1335"/>
      <c r="EW21" s="1335"/>
      <c r="EX21" s="1335"/>
      <c r="EY21" s="1335" t="str">
        <f>MID(SUVAHAVUJ!AF52,8,1)</f>
        <v xml:space="preserve"> </v>
      </c>
      <c r="EZ21" s="1335"/>
      <c r="FA21" s="1335"/>
      <c r="FB21" s="1335"/>
      <c r="FC21" s="1335"/>
      <c r="FD21" s="1335" t="str">
        <f>MID(SUVAHAVUJ!AF52,9,1)</f>
        <v xml:space="preserve"> </v>
      </c>
      <c r="FE21" s="1335"/>
      <c r="FF21" s="1335"/>
      <c r="FG21" s="1335"/>
      <c r="FH21" s="1335"/>
      <c r="FI21" s="1335"/>
      <c r="FJ21" s="1335" t="str">
        <f>MID(SUVAHAVUJ!AF52,10,1)</f>
        <v xml:space="preserve"> </v>
      </c>
      <c r="FK21" s="1335"/>
      <c r="FL21" s="1335"/>
      <c r="FM21" s="1335"/>
      <c r="FN21" s="1335"/>
      <c r="FO21" s="1293" t="str">
        <f>MID(SUVAHAVUJ!AF52,11,1)</f>
        <v>0</v>
      </c>
      <c r="FP21" s="1293"/>
      <c r="FQ21" s="1293"/>
      <c r="FR21" s="1293"/>
      <c r="FS21" s="1341"/>
      <c r="FT21" s="1342"/>
      <c r="FU21" s="1342"/>
      <c r="FV21" s="1342"/>
      <c r="FW21" s="1342"/>
      <c r="FX21" s="1342"/>
      <c r="FY21" s="1342"/>
      <c r="FZ21" s="1342"/>
      <c r="GA21" s="1342"/>
      <c r="GB21" s="1342"/>
      <c r="GC21" s="1342"/>
      <c r="GD21" s="1342"/>
      <c r="GE21" s="1342"/>
      <c r="GF21" s="1342"/>
      <c r="GG21" s="1342"/>
      <c r="GH21" s="1342"/>
      <c r="GI21" s="1342"/>
      <c r="GJ21" s="1342"/>
      <c r="GK21" s="1342"/>
      <c r="GL21" s="1342"/>
      <c r="GM21" s="1342"/>
      <c r="GN21" s="1342"/>
      <c r="GO21" s="1342"/>
      <c r="GP21" s="1342"/>
      <c r="GQ21" s="1342"/>
      <c r="GR21" s="1342"/>
      <c r="GS21" s="1342"/>
      <c r="GT21" s="1342"/>
      <c r="GU21" s="1342"/>
      <c r="GV21" s="1342"/>
      <c r="GW21" s="1342"/>
    </row>
    <row r="22" spans="2:205" ht="23.25" customHeight="1" x14ac:dyDescent="0.3">
      <c r="B22" s="1347"/>
      <c r="C22" s="1347"/>
      <c r="D22" s="1347"/>
      <c r="E22" s="1347"/>
      <c r="F22" s="1347"/>
      <c r="G22" s="1347"/>
      <c r="H22" s="1347"/>
      <c r="I22" s="1347"/>
      <c r="J22" s="1347"/>
      <c r="K22" s="1347"/>
      <c r="L22" s="1351"/>
      <c r="M22" s="1351"/>
      <c r="N22" s="1351"/>
      <c r="O22" s="1351"/>
      <c r="P22" s="1351"/>
      <c r="Q22" s="1351"/>
      <c r="R22" s="1351"/>
      <c r="S22" s="1351"/>
      <c r="T22" s="1351"/>
      <c r="U22" s="1351"/>
      <c r="V22" s="1351"/>
      <c r="W22" s="1351"/>
      <c r="X22" s="1351"/>
      <c r="Y22" s="1351"/>
      <c r="Z22" s="1351"/>
      <c r="AA22" s="1351"/>
      <c r="AB22" s="1351"/>
      <c r="AC22" s="1351"/>
      <c r="AD22" s="1351"/>
      <c r="AE22" s="1351"/>
      <c r="AF22" s="1351"/>
      <c r="AG22" s="1351"/>
      <c r="AH22" s="1351"/>
      <c r="AI22" s="1351"/>
      <c r="AJ22" s="1351"/>
      <c r="AK22" s="1351"/>
      <c r="AL22" s="1351"/>
      <c r="AM22" s="1351"/>
      <c r="AN22" s="1351"/>
      <c r="AO22" s="1351"/>
      <c r="AP22" s="1351"/>
      <c r="AQ22" s="1340"/>
      <c r="AR22" s="1340"/>
      <c r="AS22" s="1340"/>
      <c r="AT22" s="1340"/>
      <c r="AU22" s="1340"/>
      <c r="AV22" s="1340"/>
      <c r="AW22" s="1340"/>
      <c r="AX22" s="1340"/>
      <c r="AY22" s="396"/>
      <c r="AZ22" s="397"/>
      <c r="BA22" s="1335" t="str">
        <f>MID(SUVAHAVUJ!AE52,1,1)</f>
        <v xml:space="preserve"> </v>
      </c>
      <c r="BB22" s="1335"/>
      <c r="BC22" s="1335"/>
      <c r="BD22" s="1335"/>
      <c r="BE22" s="1335"/>
      <c r="BF22" s="1335"/>
      <c r="BG22" s="1335" t="str">
        <f>MID(SUVAHAVUJ!AE52,2,1)</f>
        <v xml:space="preserve"> </v>
      </c>
      <c r="BH22" s="1335"/>
      <c r="BI22" s="1335"/>
      <c r="BJ22" s="1335"/>
      <c r="BK22" s="1335"/>
      <c r="BL22" s="1335" t="str">
        <f>MID(SUVAHAVUJ!AE52,3,1)</f>
        <v xml:space="preserve"> </v>
      </c>
      <c r="BM22" s="1335"/>
      <c r="BN22" s="1335"/>
      <c r="BO22" s="1335"/>
      <c r="BP22" s="1335"/>
      <c r="BQ22" s="1335"/>
      <c r="BR22" s="1335" t="str">
        <f>MID(SUVAHAVUJ!AE52,4,1)</f>
        <v xml:space="preserve"> </v>
      </c>
      <c r="BS22" s="1335"/>
      <c r="BT22" s="1335"/>
      <c r="BU22" s="1335"/>
      <c r="BV22" s="1335"/>
      <c r="BW22" s="1335" t="str">
        <f>MID(SUVAHAVUJ!AE52,5,1)</f>
        <v xml:space="preserve"> </v>
      </c>
      <c r="BX22" s="1335"/>
      <c r="BY22" s="1335"/>
      <c r="BZ22" s="1335"/>
      <c r="CA22" s="1335"/>
      <c r="CB22" s="1335"/>
      <c r="CC22" s="1335" t="str">
        <f>MID(SUVAHAVUJ!AE52,6,1)</f>
        <v xml:space="preserve"> </v>
      </c>
      <c r="CD22" s="1335"/>
      <c r="CE22" s="1335"/>
      <c r="CF22" s="1335"/>
      <c r="CG22" s="1335"/>
      <c r="CH22" s="1335" t="str">
        <f>MID(SUVAHAVUJ!AE52,7,1)</f>
        <v xml:space="preserve"> </v>
      </c>
      <c r="CI22" s="1335"/>
      <c r="CJ22" s="1335"/>
      <c r="CK22" s="1335"/>
      <c r="CL22" s="1335"/>
      <c r="CM22" s="1335"/>
      <c r="CN22" s="1335" t="str">
        <f>MID(SUVAHAVUJ!AE52,8,1)</f>
        <v xml:space="preserve"> </v>
      </c>
      <c r="CO22" s="1335"/>
      <c r="CP22" s="1335"/>
      <c r="CQ22" s="1335"/>
      <c r="CR22" s="1335"/>
      <c r="CS22" s="1335" t="str">
        <f>MID(SUVAHAVUJ!AE52,9,1)</f>
        <v xml:space="preserve"> </v>
      </c>
      <c r="CT22" s="1335"/>
      <c r="CU22" s="1335"/>
      <c r="CV22" s="1335"/>
      <c r="CW22" s="1335"/>
      <c r="CX22" s="1335"/>
      <c r="CY22" s="1335" t="str">
        <f>MID(SUVAHAVUJ!AE52,10,1)</f>
        <v xml:space="preserve"> </v>
      </c>
      <c r="CZ22" s="1335"/>
      <c r="DA22" s="1335"/>
      <c r="DB22" s="1335"/>
      <c r="DC22" s="1335"/>
      <c r="DD22" s="1335" t="str">
        <f>MID(SUVAHAVUJ!AE52,11,1)</f>
        <v>0</v>
      </c>
      <c r="DE22" s="1335"/>
      <c r="DF22" s="1335"/>
      <c r="DG22" s="1335"/>
      <c r="DH22" s="1335"/>
      <c r="DI22" s="1343"/>
      <c r="DJ22" s="1345"/>
      <c r="DK22" s="1345"/>
      <c r="DL22" s="1345"/>
      <c r="DM22" s="1345"/>
      <c r="DN22" s="1345"/>
      <c r="DO22" s="1345"/>
      <c r="DP22" s="1345"/>
      <c r="DQ22" s="1345"/>
      <c r="DR22" s="1345"/>
      <c r="DS22" s="1345"/>
      <c r="DT22" s="1345"/>
      <c r="DU22" s="1345"/>
      <c r="DV22" s="1345"/>
      <c r="DW22" s="1345"/>
      <c r="DX22" s="1345"/>
      <c r="DY22" s="1345"/>
      <c r="DZ22" s="1345"/>
      <c r="EA22" s="1345"/>
      <c r="EB22" s="1345"/>
      <c r="EC22" s="1345"/>
      <c r="ED22" s="1345"/>
      <c r="EE22" s="1345"/>
      <c r="EF22" s="1345"/>
      <c r="EG22" s="1345"/>
      <c r="EH22" s="1345"/>
      <c r="EI22" s="1345"/>
      <c r="EJ22" s="1345"/>
      <c r="EK22" s="1345"/>
      <c r="EL22" s="1345"/>
      <c r="EM22" s="1345"/>
      <c r="EN22" s="396"/>
      <c r="EO22" s="397"/>
      <c r="EP22" s="1335" t="str">
        <f>MID(SUVAHAVUJ!AG52,1,1)</f>
        <v xml:space="preserve"> </v>
      </c>
      <c r="EQ22" s="1335"/>
      <c r="ER22" s="1335"/>
      <c r="ES22" s="1335"/>
      <c r="ET22" s="1335"/>
      <c r="EU22" s="1335"/>
      <c r="EV22" s="1335" t="str">
        <f>MID(SUVAHAVUJ!AG52,2,1)</f>
        <v xml:space="preserve"> </v>
      </c>
      <c r="EW22" s="1335"/>
      <c r="EX22" s="1335"/>
      <c r="EY22" s="1335"/>
      <c r="EZ22" s="1335"/>
      <c r="FA22" s="1335" t="str">
        <f>MID(SUVAHAVUJ!AG52,3,1)</f>
        <v xml:space="preserve"> </v>
      </c>
      <c r="FB22" s="1335"/>
      <c r="FC22" s="1335"/>
      <c r="FD22" s="1335"/>
      <c r="FE22" s="1335"/>
      <c r="FF22" s="1335"/>
      <c r="FG22" s="1335" t="str">
        <f>MID(SUVAHAVUJ!AG52,4,1)</f>
        <v xml:space="preserve"> </v>
      </c>
      <c r="FH22" s="1335"/>
      <c r="FI22" s="1335"/>
      <c r="FJ22" s="1335"/>
      <c r="FK22" s="1335"/>
      <c r="FL22" s="1335" t="str">
        <f>MID(SUVAHAVUJ!AG52,5,1)</f>
        <v xml:space="preserve"> </v>
      </c>
      <c r="FM22" s="1335"/>
      <c r="FN22" s="1335"/>
      <c r="FO22" s="1335"/>
      <c r="FP22" s="1335"/>
      <c r="FQ22" s="1335"/>
      <c r="FR22" s="1335" t="str">
        <f>MID(SUVAHAVUJ!AG52,6,1)</f>
        <v xml:space="preserve"> </v>
      </c>
      <c r="FS22" s="1335"/>
      <c r="FT22" s="1335"/>
      <c r="FU22" s="1335"/>
      <c r="FV22" s="1335"/>
      <c r="FW22" s="1335" t="str">
        <f>MID(SUVAHAVUJ!AG52,7,1)</f>
        <v xml:space="preserve"> </v>
      </c>
      <c r="FX22" s="1335"/>
      <c r="FY22" s="1335"/>
      <c r="FZ22" s="1335"/>
      <c r="GA22" s="1335"/>
      <c r="GB22" s="1335"/>
      <c r="GC22" s="1335" t="str">
        <f>MID(SUVAHAVUJ!AG52,8,1)</f>
        <v xml:space="preserve"> </v>
      </c>
      <c r="GD22" s="1335"/>
      <c r="GE22" s="1335"/>
      <c r="GF22" s="1335"/>
      <c r="GG22" s="1335"/>
      <c r="GH22" s="1335" t="str">
        <f>MID(SUVAHAVUJ!AG52,9,1)</f>
        <v xml:space="preserve"> </v>
      </c>
      <c r="GI22" s="1335"/>
      <c r="GJ22" s="1335"/>
      <c r="GK22" s="1335"/>
      <c r="GL22" s="1335"/>
      <c r="GM22" s="1335"/>
      <c r="GN22" s="1335" t="str">
        <f>MID(SUVAHAVUJ!AG52,10,1)</f>
        <v xml:space="preserve"> </v>
      </c>
      <c r="GO22" s="1335"/>
      <c r="GP22" s="1335"/>
      <c r="GQ22" s="1335"/>
      <c r="GR22" s="1335"/>
      <c r="GS22" s="1293" t="str">
        <f>MID(SUVAHAVUJ!AG52,11,1)</f>
        <v>0</v>
      </c>
      <c r="GT22" s="1293"/>
      <c r="GU22" s="1293"/>
      <c r="GV22" s="1293"/>
      <c r="GW22" s="1341"/>
    </row>
    <row r="23" spans="2:205" ht="23.25" customHeight="1" x14ac:dyDescent="0.3">
      <c r="B23" s="1347" t="s">
        <v>2053</v>
      </c>
      <c r="C23" s="1347"/>
      <c r="D23" s="1347"/>
      <c r="E23" s="1347"/>
      <c r="F23" s="1347"/>
      <c r="G23" s="1347"/>
      <c r="H23" s="1347"/>
      <c r="I23" s="1347"/>
      <c r="J23" s="1347"/>
      <c r="K23" s="1347"/>
      <c r="L23" s="1351" t="str">
        <f>SUVAHAVUJ!$D$53</f>
        <v>Iné pohľadávky (335A, 336A, 33XA, 371A, 374A, 375A, 378A) - /391A/</v>
      </c>
      <c r="M23" s="1351"/>
      <c r="N23" s="1351"/>
      <c r="O23" s="1351"/>
      <c r="P23" s="1351"/>
      <c r="Q23" s="1351"/>
      <c r="R23" s="1351"/>
      <c r="S23" s="1351"/>
      <c r="T23" s="1351"/>
      <c r="U23" s="1351"/>
      <c r="V23" s="1351"/>
      <c r="W23" s="1351"/>
      <c r="X23" s="1351"/>
      <c r="Y23" s="1351"/>
      <c r="Z23" s="1351"/>
      <c r="AA23" s="1351"/>
      <c r="AB23" s="1351"/>
      <c r="AC23" s="1351"/>
      <c r="AD23" s="1351"/>
      <c r="AE23" s="1351"/>
      <c r="AF23" s="1351"/>
      <c r="AG23" s="1351"/>
      <c r="AH23" s="1351"/>
      <c r="AI23" s="1351"/>
      <c r="AJ23" s="1351"/>
      <c r="AK23" s="1351"/>
      <c r="AL23" s="1351"/>
      <c r="AM23" s="1351"/>
      <c r="AN23" s="1351"/>
      <c r="AO23" s="1351"/>
      <c r="AP23" s="1351"/>
      <c r="AQ23" s="1340" t="s">
        <v>1197</v>
      </c>
      <c r="AR23" s="1340"/>
      <c r="AS23" s="1340"/>
      <c r="AT23" s="1340"/>
      <c r="AU23" s="1340"/>
      <c r="AV23" s="1340"/>
      <c r="AW23" s="1340"/>
      <c r="AX23" s="1340"/>
      <c r="AY23" s="396"/>
      <c r="AZ23" s="397"/>
      <c r="BA23" s="1335" t="str">
        <f>MID(SUVAHAVUJ!AD53,1,1)</f>
        <v xml:space="preserve"> </v>
      </c>
      <c r="BB23" s="1335"/>
      <c r="BC23" s="1335"/>
      <c r="BD23" s="1335"/>
      <c r="BE23" s="1335"/>
      <c r="BF23" s="1335"/>
      <c r="BG23" s="1335" t="str">
        <f>MID(SUVAHAVUJ!AD53,2,1)</f>
        <v xml:space="preserve"> </v>
      </c>
      <c r="BH23" s="1335"/>
      <c r="BI23" s="1335"/>
      <c r="BJ23" s="1335"/>
      <c r="BK23" s="1335"/>
      <c r="BL23" s="1335" t="str">
        <f>MID(SUVAHAVUJ!AD53,3,1)</f>
        <v xml:space="preserve"> </v>
      </c>
      <c r="BM23" s="1335"/>
      <c r="BN23" s="1335"/>
      <c r="BO23" s="1335"/>
      <c r="BP23" s="1335"/>
      <c r="BQ23" s="1335"/>
      <c r="BR23" s="1335" t="str">
        <f>MID(SUVAHAVUJ!AD53,4,1)</f>
        <v xml:space="preserve"> </v>
      </c>
      <c r="BS23" s="1335"/>
      <c r="BT23" s="1335"/>
      <c r="BU23" s="1335"/>
      <c r="BV23" s="1335"/>
      <c r="BW23" s="1335" t="str">
        <f>MID(SUVAHAVUJ!AD53,5,1)</f>
        <v xml:space="preserve"> </v>
      </c>
      <c r="BX23" s="1335"/>
      <c r="BY23" s="1335"/>
      <c r="BZ23" s="1335"/>
      <c r="CA23" s="1335"/>
      <c r="CB23" s="1335"/>
      <c r="CC23" s="1335" t="str">
        <f>MID(SUVAHAVUJ!AD53,6,1)</f>
        <v xml:space="preserve"> </v>
      </c>
      <c r="CD23" s="1335"/>
      <c r="CE23" s="1335"/>
      <c r="CF23" s="1335"/>
      <c r="CG23" s="1335"/>
      <c r="CH23" s="1335" t="str">
        <f>MID(SUVAHAVUJ!AD53,7,1)</f>
        <v xml:space="preserve"> </v>
      </c>
      <c r="CI23" s="1335"/>
      <c r="CJ23" s="1335"/>
      <c r="CK23" s="1335"/>
      <c r="CL23" s="1335"/>
      <c r="CM23" s="1335"/>
      <c r="CN23" s="1335" t="str">
        <f>MID(SUVAHAVUJ!AD53,8,1)</f>
        <v xml:space="preserve"> </v>
      </c>
      <c r="CO23" s="1335"/>
      <c r="CP23" s="1335"/>
      <c r="CQ23" s="1335"/>
      <c r="CR23" s="1335"/>
      <c r="CS23" s="1335" t="str">
        <f>MID(SUVAHAVUJ!AD53,9,1)</f>
        <v xml:space="preserve"> </v>
      </c>
      <c r="CT23" s="1335"/>
      <c r="CU23" s="1335"/>
      <c r="CV23" s="1335"/>
      <c r="CW23" s="1335"/>
      <c r="CX23" s="1335"/>
      <c r="CY23" s="1335" t="str">
        <f>MID(SUVAHAVUJ!AD53,10,1)</f>
        <v xml:space="preserve"> </v>
      </c>
      <c r="CZ23" s="1335"/>
      <c r="DA23" s="1335"/>
      <c r="DB23" s="1335"/>
      <c r="DC23" s="1335"/>
      <c r="DD23" s="1335" t="str">
        <f>MID(SUVAHAVUJ!AD53,11,1)</f>
        <v>0</v>
      </c>
      <c r="DE23" s="1335"/>
      <c r="DF23" s="1335"/>
      <c r="DG23" s="1335"/>
      <c r="DH23" s="1335"/>
      <c r="DI23" s="1343"/>
      <c r="DJ23" s="396"/>
      <c r="DK23" s="397"/>
      <c r="DL23" s="1335" t="str">
        <f>MID(SUVAHAVUJ!AF53,1,1)</f>
        <v xml:space="preserve"> </v>
      </c>
      <c r="DM23" s="1335"/>
      <c r="DN23" s="1335"/>
      <c r="DO23" s="1335"/>
      <c r="DP23" s="1335"/>
      <c r="DQ23" s="1335"/>
      <c r="DR23" s="1335" t="str">
        <f>MID(SUVAHAVUJ!AF53,2,1)</f>
        <v xml:space="preserve"> </v>
      </c>
      <c r="DS23" s="1335"/>
      <c r="DT23" s="1335"/>
      <c r="DU23" s="1335"/>
      <c r="DV23" s="1335"/>
      <c r="DW23" s="1335" t="str">
        <f>MID(SUVAHAVUJ!AF53,3,1)</f>
        <v xml:space="preserve"> </v>
      </c>
      <c r="DX23" s="1335"/>
      <c r="DY23" s="1335"/>
      <c r="DZ23" s="1335"/>
      <c r="EA23" s="1335"/>
      <c r="EB23" s="1335"/>
      <c r="EC23" s="1335" t="str">
        <f>MID(SUVAHAVUJ!AF53,4,1)</f>
        <v xml:space="preserve"> </v>
      </c>
      <c r="ED23" s="1335"/>
      <c r="EE23" s="1335"/>
      <c r="EF23" s="1335"/>
      <c r="EG23" s="1335"/>
      <c r="EH23" s="1335" t="str">
        <f>MID(SUVAHAVUJ!AF53,5,1)</f>
        <v xml:space="preserve"> </v>
      </c>
      <c r="EI23" s="1335"/>
      <c r="EJ23" s="1335"/>
      <c r="EK23" s="1335"/>
      <c r="EL23" s="1335"/>
      <c r="EM23" s="1335"/>
      <c r="EN23" s="1335" t="str">
        <f>MID(SUVAHAVUJ!AF53,6,1)</f>
        <v xml:space="preserve"> </v>
      </c>
      <c r="EO23" s="1335"/>
      <c r="EP23" s="1335"/>
      <c r="EQ23" s="1335"/>
      <c r="ER23" s="1335"/>
      <c r="ES23" s="1335" t="str">
        <f>MID(SUVAHAVUJ!AF53,7,1)</f>
        <v xml:space="preserve"> </v>
      </c>
      <c r="ET23" s="1335"/>
      <c r="EU23" s="1335"/>
      <c r="EV23" s="1335"/>
      <c r="EW23" s="1335"/>
      <c r="EX23" s="1335"/>
      <c r="EY23" s="1335" t="str">
        <f>MID(SUVAHAVUJ!AF53,8,1)</f>
        <v xml:space="preserve"> </v>
      </c>
      <c r="EZ23" s="1335"/>
      <c r="FA23" s="1335"/>
      <c r="FB23" s="1335"/>
      <c r="FC23" s="1335"/>
      <c r="FD23" s="1335" t="str">
        <f>MID(SUVAHAVUJ!AF53,9,1)</f>
        <v xml:space="preserve"> </v>
      </c>
      <c r="FE23" s="1335"/>
      <c r="FF23" s="1335"/>
      <c r="FG23" s="1335"/>
      <c r="FH23" s="1335"/>
      <c r="FI23" s="1335"/>
      <c r="FJ23" s="1335" t="str">
        <f>MID(SUVAHAVUJ!AF53,10,1)</f>
        <v xml:space="preserve"> </v>
      </c>
      <c r="FK23" s="1335"/>
      <c r="FL23" s="1335"/>
      <c r="FM23" s="1335"/>
      <c r="FN23" s="1335"/>
      <c r="FO23" s="1293" t="str">
        <f>MID(SUVAHAVUJ!AF53,11,1)</f>
        <v>0</v>
      </c>
      <c r="FP23" s="1293"/>
      <c r="FQ23" s="1293"/>
      <c r="FR23" s="1293"/>
      <c r="FS23" s="1341"/>
      <c r="FT23" s="1342"/>
      <c r="FU23" s="1342"/>
      <c r="FV23" s="1342"/>
      <c r="FW23" s="1342"/>
      <c r="FX23" s="1342"/>
      <c r="FY23" s="1342"/>
      <c r="FZ23" s="1342"/>
      <c r="GA23" s="1342"/>
      <c r="GB23" s="1342"/>
      <c r="GC23" s="1342"/>
      <c r="GD23" s="1342"/>
      <c r="GE23" s="1342"/>
      <c r="GF23" s="1342"/>
      <c r="GG23" s="1342"/>
      <c r="GH23" s="1342"/>
      <c r="GI23" s="1342"/>
      <c r="GJ23" s="1342"/>
      <c r="GK23" s="1342"/>
      <c r="GL23" s="1342"/>
      <c r="GM23" s="1342"/>
      <c r="GN23" s="1342"/>
      <c r="GO23" s="1342"/>
      <c r="GP23" s="1342"/>
      <c r="GQ23" s="1342"/>
      <c r="GR23" s="1342"/>
      <c r="GS23" s="1342"/>
      <c r="GT23" s="1342"/>
      <c r="GU23" s="1342"/>
      <c r="GV23" s="1342"/>
      <c r="GW23" s="1342"/>
    </row>
    <row r="24" spans="2:205" ht="23.25" customHeight="1" x14ac:dyDescent="0.3">
      <c r="B24" s="1347"/>
      <c r="C24" s="1347"/>
      <c r="D24" s="1347"/>
      <c r="E24" s="1347"/>
      <c r="F24" s="1347"/>
      <c r="G24" s="1347"/>
      <c r="H24" s="1347"/>
      <c r="I24" s="1347"/>
      <c r="J24" s="1347"/>
      <c r="K24" s="1347"/>
      <c r="L24" s="1351"/>
      <c r="M24" s="1351"/>
      <c r="N24" s="1351"/>
      <c r="O24" s="1351"/>
      <c r="P24" s="1351"/>
      <c r="Q24" s="1351"/>
      <c r="R24" s="1351"/>
      <c r="S24" s="1351"/>
      <c r="T24" s="1351"/>
      <c r="U24" s="1351"/>
      <c r="V24" s="1351"/>
      <c r="W24" s="1351"/>
      <c r="X24" s="1351"/>
      <c r="Y24" s="1351"/>
      <c r="Z24" s="1351"/>
      <c r="AA24" s="1351"/>
      <c r="AB24" s="1351"/>
      <c r="AC24" s="1351"/>
      <c r="AD24" s="1351"/>
      <c r="AE24" s="1351"/>
      <c r="AF24" s="1351"/>
      <c r="AG24" s="1351"/>
      <c r="AH24" s="1351"/>
      <c r="AI24" s="1351"/>
      <c r="AJ24" s="1351"/>
      <c r="AK24" s="1351"/>
      <c r="AL24" s="1351"/>
      <c r="AM24" s="1351"/>
      <c r="AN24" s="1351"/>
      <c r="AO24" s="1351"/>
      <c r="AP24" s="1351"/>
      <c r="AQ24" s="1340"/>
      <c r="AR24" s="1340"/>
      <c r="AS24" s="1340"/>
      <c r="AT24" s="1340"/>
      <c r="AU24" s="1340"/>
      <c r="AV24" s="1340"/>
      <c r="AW24" s="1340"/>
      <c r="AX24" s="1340"/>
      <c r="AY24" s="396"/>
      <c r="AZ24" s="397"/>
      <c r="BA24" s="1335" t="str">
        <f>MID(SUVAHAVUJ!AE53,1,1)</f>
        <v xml:space="preserve"> </v>
      </c>
      <c r="BB24" s="1335"/>
      <c r="BC24" s="1335"/>
      <c r="BD24" s="1335"/>
      <c r="BE24" s="1335"/>
      <c r="BF24" s="1335"/>
      <c r="BG24" s="1335" t="str">
        <f>MID(SUVAHAVUJ!AE53,2,1)</f>
        <v xml:space="preserve"> </v>
      </c>
      <c r="BH24" s="1335"/>
      <c r="BI24" s="1335"/>
      <c r="BJ24" s="1335"/>
      <c r="BK24" s="1335"/>
      <c r="BL24" s="1335" t="str">
        <f>MID(SUVAHAVUJ!AE53,3,1)</f>
        <v xml:space="preserve"> </v>
      </c>
      <c r="BM24" s="1335"/>
      <c r="BN24" s="1335"/>
      <c r="BO24" s="1335"/>
      <c r="BP24" s="1335"/>
      <c r="BQ24" s="1335"/>
      <c r="BR24" s="1335" t="str">
        <f>MID(SUVAHAVUJ!AE53,4,1)</f>
        <v xml:space="preserve"> </v>
      </c>
      <c r="BS24" s="1335"/>
      <c r="BT24" s="1335"/>
      <c r="BU24" s="1335"/>
      <c r="BV24" s="1335"/>
      <c r="BW24" s="1335" t="str">
        <f>MID(SUVAHAVUJ!AE53,5,1)</f>
        <v xml:space="preserve"> </v>
      </c>
      <c r="BX24" s="1335"/>
      <c r="BY24" s="1335"/>
      <c r="BZ24" s="1335"/>
      <c r="CA24" s="1335"/>
      <c r="CB24" s="1335"/>
      <c r="CC24" s="1335" t="str">
        <f>MID(SUVAHAVUJ!AE53,6,1)</f>
        <v xml:space="preserve"> </v>
      </c>
      <c r="CD24" s="1335"/>
      <c r="CE24" s="1335"/>
      <c r="CF24" s="1335"/>
      <c r="CG24" s="1335"/>
      <c r="CH24" s="1335" t="str">
        <f>MID(SUVAHAVUJ!AE53,7,1)</f>
        <v xml:space="preserve"> </v>
      </c>
      <c r="CI24" s="1335"/>
      <c r="CJ24" s="1335"/>
      <c r="CK24" s="1335"/>
      <c r="CL24" s="1335"/>
      <c r="CM24" s="1335"/>
      <c r="CN24" s="1335" t="str">
        <f>MID(SUVAHAVUJ!AE53,8,1)</f>
        <v xml:space="preserve"> </v>
      </c>
      <c r="CO24" s="1335"/>
      <c r="CP24" s="1335"/>
      <c r="CQ24" s="1335"/>
      <c r="CR24" s="1335"/>
      <c r="CS24" s="1335" t="str">
        <f>MID(SUVAHAVUJ!AE53,9,1)</f>
        <v xml:space="preserve"> </v>
      </c>
      <c r="CT24" s="1335"/>
      <c r="CU24" s="1335"/>
      <c r="CV24" s="1335"/>
      <c r="CW24" s="1335"/>
      <c r="CX24" s="1335"/>
      <c r="CY24" s="1335" t="str">
        <f>MID(SUVAHAVUJ!AE53,10,1)</f>
        <v xml:space="preserve"> </v>
      </c>
      <c r="CZ24" s="1335"/>
      <c r="DA24" s="1335"/>
      <c r="DB24" s="1335"/>
      <c r="DC24" s="1335"/>
      <c r="DD24" s="1335" t="str">
        <f>MID(SUVAHAVUJ!AE53,11,1)</f>
        <v>0</v>
      </c>
      <c r="DE24" s="1335"/>
      <c r="DF24" s="1335"/>
      <c r="DG24" s="1335"/>
      <c r="DH24" s="1335"/>
      <c r="DI24" s="1343"/>
      <c r="DJ24" s="1345"/>
      <c r="DK24" s="1345"/>
      <c r="DL24" s="1345"/>
      <c r="DM24" s="1345"/>
      <c r="DN24" s="1345"/>
      <c r="DO24" s="1345"/>
      <c r="DP24" s="1345"/>
      <c r="DQ24" s="1345"/>
      <c r="DR24" s="1345"/>
      <c r="DS24" s="1345"/>
      <c r="DT24" s="1345"/>
      <c r="DU24" s="1345"/>
      <c r="DV24" s="1345"/>
      <c r="DW24" s="1345"/>
      <c r="DX24" s="1345"/>
      <c r="DY24" s="1345"/>
      <c r="DZ24" s="1345"/>
      <c r="EA24" s="1345"/>
      <c r="EB24" s="1345"/>
      <c r="EC24" s="1345"/>
      <c r="ED24" s="1345"/>
      <c r="EE24" s="1345"/>
      <c r="EF24" s="1345"/>
      <c r="EG24" s="1345"/>
      <c r="EH24" s="1345"/>
      <c r="EI24" s="1345"/>
      <c r="EJ24" s="1345"/>
      <c r="EK24" s="1345"/>
      <c r="EL24" s="1345"/>
      <c r="EM24" s="1345"/>
      <c r="EN24" s="396"/>
      <c r="EO24" s="397"/>
      <c r="EP24" s="1335" t="str">
        <f>MID(SUVAHAVUJ!AG53,1,1)</f>
        <v xml:space="preserve"> </v>
      </c>
      <c r="EQ24" s="1335"/>
      <c r="ER24" s="1335"/>
      <c r="ES24" s="1335"/>
      <c r="ET24" s="1335"/>
      <c r="EU24" s="1335"/>
      <c r="EV24" s="1335" t="str">
        <f>MID(SUVAHAVUJ!AG53,2,1)</f>
        <v xml:space="preserve"> </v>
      </c>
      <c r="EW24" s="1335"/>
      <c r="EX24" s="1335"/>
      <c r="EY24" s="1335"/>
      <c r="EZ24" s="1335"/>
      <c r="FA24" s="1335" t="str">
        <f>MID(SUVAHAVUJ!AG53,3,1)</f>
        <v xml:space="preserve"> </v>
      </c>
      <c r="FB24" s="1335"/>
      <c r="FC24" s="1335"/>
      <c r="FD24" s="1335"/>
      <c r="FE24" s="1335"/>
      <c r="FF24" s="1335"/>
      <c r="FG24" s="1335" t="str">
        <f>MID(SUVAHAVUJ!AG53,4,1)</f>
        <v xml:space="preserve"> </v>
      </c>
      <c r="FH24" s="1335"/>
      <c r="FI24" s="1335"/>
      <c r="FJ24" s="1335"/>
      <c r="FK24" s="1335"/>
      <c r="FL24" s="1335" t="str">
        <f>MID(SUVAHAVUJ!AG53,5,1)</f>
        <v xml:space="preserve"> </v>
      </c>
      <c r="FM24" s="1335"/>
      <c r="FN24" s="1335"/>
      <c r="FO24" s="1335"/>
      <c r="FP24" s="1335"/>
      <c r="FQ24" s="1335"/>
      <c r="FR24" s="1335" t="str">
        <f>MID(SUVAHAVUJ!AG53,6,1)</f>
        <v xml:space="preserve"> </v>
      </c>
      <c r="FS24" s="1335"/>
      <c r="FT24" s="1335"/>
      <c r="FU24" s="1335"/>
      <c r="FV24" s="1335"/>
      <c r="FW24" s="1335" t="str">
        <f>MID(SUVAHAVUJ!AG53,7,1)</f>
        <v xml:space="preserve"> </v>
      </c>
      <c r="FX24" s="1335"/>
      <c r="FY24" s="1335"/>
      <c r="FZ24" s="1335"/>
      <c r="GA24" s="1335"/>
      <c r="GB24" s="1335"/>
      <c r="GC24" s="1335" t="str">
        <f>MID(SUVAHAVUJ!AG53,8,1)</f>
        <v xml:space="preserve"> </v>
      </c>
      <c r="GD24" s="1335"/>
      <c r="GE24" s="1335"/>
      <c r="GF24" s="1335"/>
      <c r="GG24" s="1335"/>
      <c r="GH24" s="1335" t="str">
        <f>MID(SUVAHAVUJ!AG53,9,1)</f>
        <v xml:space="preserve"> </v>
      </c>
      <c r="GI24" s="1335"/>
      <c r="GJ24" s="1335"/>
      <c r="GK24" s="1335"/>
      <c r="GL24" s="1335"/>
      <c r="GM24" s="1335"/>
      <c r="GN24" s="1335" t="str">
        <f>MID(SUVAHAVUJ!AG53,10,1)</f>
        <v xml:space="preserve"> </v>
      </c>
      <c r="GO24" s="1335"/>
      <c r="GP24" s="1335"/>
      <c r="GQ24" s="1335"/>
      <c r="GR24" s="1335"/>
      <c r="GS24" s="1293" t="str">
        <f>MID(SUVAHAVUJ!AG53,11,1)</f>
        <v>0</v>
      </c>
      <c r="GT24" s="1293"/>
      <c r="GU24" s="1293"/>
      <c r="GV24" s="1293"/>
      <c r="GW24" s="1341"/>
    </row>
    <row r="25" spans="2:205" ht="23.25" customHeight="1" x14ac:dyDescent="0.3">
      <c r="B25" s="1347" t="s">
        <v>2058</v>
      </c>
      <c r="C25" s="1347"/>
      <c r="D25" s="1347"/>
      <c r="E25" s="1347"/>
      <c r="F25" s="1347"/>
      <c r="G25" s="1347"/>
      <c r="H25" s="1347"/>
      <c r="I25" s="1347"/>
      <c r="J25" s="1347"/>
      <c r="K25" s="1347"/>
      <c r="L25" s="1351" t="str">
        <f>SUVAHAVUJ!$D$54</f>
        <v>Odložená daňová pohľadávka (481A)</v>
      </c>
      <c r="M25" s="1351"/>
      <c r="N25" s="1351"/>
      <c r="O25" s="1351"/>
      <c r="P25" s="1351"/>
      <c r="Q25" s="1351"/>
      <c r="R25" s="1351"/>
      <c r="S25" s="1351"/>
      <c r="T25" s="1351"/>
      <c r="U25" s="1351"/>
      <c r="V25" s="1351"/>
      <c r="W25" s="1351"/>
      <c r="X25" s="1351"/>
      <c r="Y25" s="1351"/>
      <c r="Z25" s="1351"/>
      <c r="AA25" s="1351"/>
      <c r="AB25" s="1351"/>
      <c r="AC25" s="1351"/>
      <c r="AD25" s="1351"/>
      <c r="AE25" s="1351"/>
      <c r="AF25" s="1351"/>
      <c r="AG25" s="1351"/>
      <c r="AH25" s="1351"/>
      <c r="AI25" s="1351"/>
      <c r="AJ25" s="1351"/>
      <c r="AK25" s="1351"/>
      <c r="AL25" s="1351"/>
      <c r="AM25" s="1351"/>
      <c r="AN25" s="1351"/>
      <c r="AO25" s="1351"/>
      <c r="AP25" s="1351"/>
      <c r="AQ25" s="1340" t="s">
        <v>1247</v>
      </c>
      <c r="AR25" s="1340"/>
      <c r="AS25" s="1340"/>
      <c r="AT25" s="1340"/>
      <c r="AU25" s="1340"/>
      <c r="AV25" s="1340"/>
      <c r="AW25" s="1340"/>
      <c r="AX25" s="1340"/>
      <c r="AY25" s="396"/>
      <c r="AZ25" s="397"/>
      <c r="BA25" s="1335" t="str">
        <f>MID(SUVAHAVUJ!AD54,1,1)</f>
        <v xml:space="preserve"> </v>
      </c>
      <c r="BB25" s="1335"/>
      <c r="BC25" s="1335"/>
      <c r="BD25" s="1335"/>
      <c r="BE25" s="1335"/>
      <c r="BF25" s="1335"/>
      <c r="BG25" s="1335" t="str">
        <f>MID(SUVAHAVUJ!AD54,2,1)</f>
        <v xml:space="preserve"> </v>
      </c>
      <c r="BH25" s="1335"/>
      <c r="BI25" s="1335"/>
      <c r="BJ25" s="1335"/>
      <c r="BK25" s="1335"/>
      <c r="BL25" s="1335" t="str">
        <f>MID(SUVAHAVUJ!AD54,3,1)</f>
        <v xml:space="preserve"> </v>
      </c>
      <c r="BM25" s="1335"/>
      <c r="BN25" s="1335"/>
      <c r="BO25" s="1335"/>
      <c r="BP25" s="1335"/>
      <c r="BQ25" s="1335"/>
      <c r="BR25" s="1335" t="str">
        <f>MID(SUVAHAVUJ!AD54,4,1)</f>
        <v xml:space="preserve"> </v>
      </c>
      <c r="BS25" s="1335"/>
      <c r="BT25" s="1335"/>
      <c r="BU25" s="1335"/>
      <c r="BV25" s="1335"/>
      <c r="BW25" s="1335" t="str">
        <f>MID(SUVAHAVUJ!AD54,5,1)</f>
        <v xml:space="preserve"> </v>
      </c>
      <c r="BX25" s="1335"/>
      <c r="BY25" s="1335"/>
      <c r="BZ25" s="1335"/>
      <c r="CA25" s="1335"/>
      <c r="CB25" s="1335"/>
      <c r="CC25" s="1335" t="str">
        <f>MID(SUVAHAVUJ!AD54,6,1)</f>
        <v xml:space="preserve"> </v>
      </c>
      <c r="CD25" s="1335"/>
      <c r="CE25" s="1335"/>
      <c r="CF25" s="1335"/>
      <c r="CG25" s="1335"/>
      <c r="CH25" s="1335" t="str">
        <f>MID(SUVAHAVUJ!AD54,7,1)</f>
        <v xml:space="preserve"> </v>
      </c>
      <c r="CI25" s="1335"/>
      <c r="CJ25" s="1335"/>
      <c r="CK25" s="1335"/>
      <c r="CL25" s="1335"/>
      <c r="CM25" s="1335"/>
      <c r="CN25" s="1335" t="str">
        <f>MID(SUVAHAVUJ!AD54,8,1)</f>
        <v xml:space="preserve"> </v>
      </c>
      <c r="CO25" s="1335"/>
      <c r="CP25" s="1335"/>
      <c r="CQ25" s="1335"/>
      <c r="CR25" s="1335"/>
      <c r="CS25" s="1335" t="str">
        <f>MID(SUVAHAVUJ!AD54,9,1)</f>
        <v xml:space="preserve"> </v>
      </c>
      <c r="CT25" s="1335"/>
      <c r="CU25" s="1335"/>
      <c r="CV25" s="1335"/>
      <c r="CW25" s="1335"/>
      <c r="CX25" s="1335"/>
      <c r="CY25" s="1335" t="str">
        <f>MID(SUVAHAVUJ!AD54,10,1)</f>
        <v xml:space="preserve"> </v>
      </c>
      <c r="CZ25" s="1335"/>
      <c r="DA25" s="1335"/>
      <c r="DB25" s="1335"/>
      <c r="DC25" s="1335"/>
      <c r="DD25" s="1335" t="str">
        <f>MID(SUVAHAVUJ!AD54,11,1)</f>
        <v>0</v>
      </c>
      <c r="DE25" s="1335"/>
      <c r="DF25" s="1335"/>
      <c r="DG25" s="1335"/>
      <c r="DH25" s="1335"/>
      <c r="DI25" s="1343"/>
      <c r="DJ25" s="396"/>
      <c r="DK25" s="397"/>
      <c r="DL25" s="1335" t="str">
        <f>MID(SUVAHAVUJ!AF54,1,1)</f>
        <v xml:space="preserve"> </v>
      </c>
      <c r="DM25" s="1335"/>
      <c r="DN25" s="1335"/>
      <c r="DO25" s="1335"/>
      <c r="DP25" s="1335"/>
      <c r="DQ25" s="1335"/>
      <c r="DR25" s="1335" t="str">
        <f>MID(SUVAHAVUJ!AF54,2,1)</f>
        <v xml:space="preserve"> </v>
      </c>
      <c r="DS25" s="1335"/>
      <c r="DT25" s="1335"/>
      <c r="DU25" s="1335"/>
      <c r="DV25" s="1335"/>
      <c r="DW25" s="1335" t="str">
        <f>MID(SUVAHAVUJ!AF54,3,1)</f>
        <v xml:space="preserve"> </v>
      </c>
      <c r="DX25" s="1335"/>
      <c r="DY25" s="1335"/>
      <c r="DZ25" s="1335"/>
      <c r="EA25" s="1335"/>
      <c r="EB25" s="1335"/>
      <c r="EC25" s="1335" t="str">
        <f>MID(SUVAHAVUJ!AF54,4,1)</f>
        <v xml:space="preserve"> </v>
      </c>
      <c r="ED25" s="1335"/>
      <c r="EE25" s="1335"/>
      <c r="EF25" s="1335"/>
      <c r="EG25" s="1335"/>
      <c r="EH25" s="1335" t="str">
        <f>MID(SUVAHAVUJ!AF54,5,1)</f>
        <v xml:space="preserve"> </v>
      </c>
      <c r="EI25" s="1335"/>
      <c r="EJ25" s="1335"/>
      <c r="EK25" s="1335"/>
      <c r="EL25" s="1335"/>
      <c r="EM25" s="1335"/>
      <c r="EN25" s="1335" t="str">
        <f>MID(SUVAHAVUJ!AF54,6,1)</f>
        <v xml:space="preserve"> </v>
      </c>
      <c r="EO25" s="1335"/>
      <c r="EP25" s="1335"/>
      <c r="EQ25" s="1335"/>
      <c r="ER25" s="1335"/>
      <c r="ES25" s="1335" t="str">
        <f>MID(SUVAHAVUJ!AF54,7,1)</f>
        <v xml:space="preserve"> </v>
      </c>
      <c r="ET25" s="1335"/>
      <c r="EU25" s="1335"/>
      <c r="EV25" s="1335"/>
      <c r="EW25" s="1335"/>
      <c r="EX25" s="1335"/>
      <c r="EY25" s="1335" t="str">
        <f>MID(SUVAHAVUJ!AF54,8,1)</f>
        <v xml:space="preserve"> </v>
      </c>
      <c r="EZ25" s="1335"/>
      <c r="FA25" s="1335"/>
      <c r="FB25" s="1335"/>
      <c r="FC25" s="1335"/>
      <c r="FD25" s="1335" t="str">
        <f>MID(SUVAHAVUJ!AF54,9,1)</f>
        <v xml:space="preserve"> </v>
      </c>
      <c r="FE25" s="1335"/>
      <c r="FF25" s="1335"/>
      <c r="FG25" s="1335"/>
      <c r="FH25" s="1335"/>
      <c r="FI25" s="1335"/>
      <c r="FJ25" s="1335" t="str">
        <f>MID(SUVAHAVUJ!AF54,10,1)</f>
        <v xml:space="preserve"> </v>
      </c>
      <c r="FK25" s="1335"/>
      <c r="FL25" s="1335"/>
      <c r="FM25" s="1335"/>
      <c r="FN25" s="1335"/>
      <c r="FO25" s="1293" t="str">
        <f>MID(SUVAHAVUJ!AF54,11,1)</f>
        <v>0</v>
      </c>
      <c r="FP25" s="1293"/>
      <c r="FQ25" s="1293"/>
      <c r="FR25" s="1293"/>
      <c r="FS25" s="1341"/>
      <c r="FT25" s="1342"/>
      <c r="FU25" s="1342"/>
      <c r="FV25" s="1342"/>
      <c r="FW25" s="1342"/>
      <c r="FX25" s="1342"/>
      <c r="FY25" s="1342"/>
      <c r="FZ25" s="1342"/>
      <c r="GA25" s="1342"/>
      <c r="GB25" s="1342"/>
      <c r="GC25" s="1342"/>
      <c r="GD25" s="1342"/>
      <c r="GE25" s="1342"/>
      <c r="GF25" s="1342"/>
      <c r="GG25" s="1342"/>
      <c r="GH25" s="1342"/>
      <c r="GI25" s="1342"/>
      <c r="GJ25" s="1342"/>
      <c r="GK25" s="1342"/>
      <c r="GL25" s="1342"/>
      <c r="GM25" s="1342"/>
      <c r="GN25" s="1342"/>
      <c r="GO25" s="1342"/>
      <c r="GP25" s="1342"/>
      <c r="GQ25" s="1342"/>
      <c r="GR25" s="1342"/>
      <c r="GS25" s="1342"/>
      <c r="GT25" s="1342"/>
      <c r="GU25" s="1342"/>
      <c r="GV25" s="1342"/>
      <c r="GW25" s="1342"/>
    </row>
    <row r="26" spans="2:205" ht="25.5" customHeight="1" x14ac:dyDescent="0.3">
      <c r="B26" s="1347"/>
      <c r="C26" s="1347"/>
      <c r="D26" s="1347"/>
      <c r="E26" s="1347"/>
      <c r="F26" s="1347"/>
      <c r="G26" s="1347"/>
      <c r="H26" s="1347"/>
      <c r="I26" s="1347"/>
      <c r="J26" s="1347"/>
      <c r="K26" s="1347"/>
      <c r="L26" s="1351"/>
      <c r="M26" s="1351"/>
      <c r="N26" s="1351"/>
      <c r="O26" s="1351"/>
      <c r="P26" s="1351"/>
      <c r="Q26" s="1351"/>
      <c r="R26" s="1351"/>
      <c r="S26" s="1351"/>
      <c r="T26" s="1351"/>
      <c r="U26" s="1351"/>
      <c r="V26" s="1351"/>
      <c r="W26" s="1351"/>
      <c r="X26" s="1351"/>
      <c r="Y26" s="1351"/>
      <c r="Z26" s="1351"/>
      <c r="AA26" s="1351"/>
      <c r="AB26" s="1351"/>
      <c r="AC26" s="1351"/>
      <c r="AD26" s="1351"/>
      <c r="AE26" s="1351"/>
      <c r="AF26" s="1351"/>
      <c r="AG26" s="1351"/>
      <c r="AH26" s="1351"/>
      <c r="AI26" s="1351"/>
      <c r="AJ26" s="1351"/>
      <c r="AK26" s="1351"/>
      <c r="AL26" s="1351"/>
      <c r="AM26" s="1351"/>
      <c r="AN26" s="1351"/>
      <c r="AO26" s="1351"/>
      <c r="AP26" s="1351"/>
      <c r="AQ26" s="1340"/>
      <c r="AR26" s="1340"/>
      <c r="AS26" s="1340"/>
      <c r="AT26" s="1340"/>
      <c r="AU26" s="1340"/>
      <c r="AV26" s="1340"/>
      <c r="AW26" s="1340"/>
      <c r="AX26" s="1340"/>
      <c r="AY26" s="396"/>
      <c r="AZ26" s="397"/>
      <c r="BA26" s="1335" t="str">
        <f>MID(SUVAHAVUJ!AE54,1,1)</f>
        <v xml:space="preserve"> </v>
      </c>
      <c r="BB26" s="1335"/>
      <c r="BC26" s="1335"/>
      <c r="BD26" s="1335"/>
      <c r="BE26" s="1335"/>
      <c r="BF26" s="1335"/>
      <c r="BG26" s="1335" t="str">
        <f>MID(SUVAHAVUJ!AE54,2,1)</f>
        <v xml:space="preserve"> </v>
      </c>
      <c r="BH26" s="1335"/>
      <c r="BI26" s="1335"/>
      <c r="BJ26" s="1335"/>
      <c r="BK26" s="1335"/>
      <c r="BL26" s="1335" t="str">
        <f>MID(SUVAHAVUJ!AE54,3,1)</f>
        <v xml:space="preserve"> </v>
      </c>
      <c r="BM26" s="1335"/>
      <c r="BN26" s="1335"/>
      <c r="BO26" s="1335"/>
      <c r="BP26" s="1335"/>
      <c r="BQ26" s="1335"/>
      <c r="BR26" s="1335" t="str">
        <f>MID(SUVAHAVUJ!AE54,4,1)</f>
        <v xml:space="preserve"> </v>
      </c>
      <c r="BS26" s="1335"/>
      <c r="BT26" s="1335"/>
      <c r="BU26" s="1335"/>
      <c r="BV26" s="1335"/>
      <c r="BW26" s="1335" t="str">
        <f>MID(SUVAHAVUJ!AE54,5,1)</f>
        <v xml:space="preserve"> </v>
      </c>
      <c r="BX26" s="1335"/>
      <c r="BY26" s="1335"/>
      <c r="BZ26" s="1335"/>
      <c r="CA26" s="1335"/>
      <c r="CB26" s="1335"/>
      <c r="CC26" s="1335" t="str">
        <f>MID(SUVAHAVUJ!AE54,6,1)</f>
        <v xml:space="preserve"> </v>
      </c>
      <c r="CD26" s="1335"/>
      <c r="CE26" s="1335"/>
      <c r="CF26" s="1335"/>
      <c r="CG26" s="1335"/>
      <c r="CH26" s="1335" t="str">
        <f>MID(SUVAHAVUJ!AE54,7,1)</f>
        <v xml:space="preserve"> </v>
      </c>
      <c r="CI26" s="1335"/>
      <c r="CJ26" s="1335"/>
      <c r="CK26" s="1335"/>
      <c r="CL26" s="1335"/>
      <c r="CM26" s="1335"/>
      <c r="CN26" s="1335" t="str">
        <f>MID(SUVAHAVUJ!AE54,8,1)</f>
        <v xml:space="preserve"> </v>
      </c>
      <c r="CO26" s="1335"/>
      <c r="CP26" s="1335"/>
      <c r="CQ26" s="1335"/>
      <c r="CR26" s="1335"/>
      <c r="CS26" s="1335" t="str">
        <f>MID(SUVAHAVUJ!AE54,9,1)</f>
        <v xml:space="preserve"> </v>
      </c>
      <c r="CT26" s="1335"/>
      <c r="CU26" s="1335"/>
      <c r="CV26" s="1335"/>
      <c r="CW26" s="1335"/>
      <c r="CX26" s="1335"/>
      <c r="CY26" s="1335" t="str">
        <f>MID(SUVAHAVUJ!AE54,10,1)</f>
        <v xml:space="preserve"> </v>
      </c>
      <c r="CZ26" s="1335"/>
      <c r="DA26" s="1335"/>
      <c r="DB26" s="1335"/>
      <c r="DC26" s="1335"/>
      <c r="DD26" s="1335" t="str">
        <f>MID(SUVAHAVUJ!AE54,11,1)</f>
        <v>0</v>
      </c>
      <c r="DE26" s="1335"/>
      <c r="DF26" s="1335"/>
      <c r="DG26" s="1335"/>
      <c r="DH26" s="1335"/>
      <c r="DI26" s="1343"/>
      <c r="DJ26" s="1345"/>
      <c r="DK26" s="1345"/>
      <c r="DL26" s="1345"/>
      <c r="DM26" s="1345"/>
      <c r="DN26" s="1345"/>
      <c r="DO26" s="1345"/>
      <c r="DP26" s="1345"/>
      <c r="DQ26" s="1345"/>
      <c r="DR26" s="1345"/>
      <c r="DS26" s="1345"/>
      <c r="DT26" s="1345"/>
      <c r="DU26" s="1345"/>
      <c r="DV26" s="1345"/>
      <c r="DW26" s="1345"/>
      <c r="DX26" s="1345"/>
      <c r="DY26" s="1345"/>
      <c r="DZ26" s="1345"/>
      <c r="EA26" s="1345"/>
      <c r="EB26" s="1345"/>
      <c r="EC26" s="1345"/>
      <c r="ED26" s="1345"/>
      <c r="EE26" s="1345"/>
      <c r="EF26" s="1345"/>
      <c r="EG26" s="1345"/>
      <c r="EH26" s="1345"/>
      <c r="EI26" s="1345"/>
      <c r="EJ26" s="1345"/>
      <c r="EK26" s="1345"/>
      <c r="EL26" s="1345"/>
      <c r="EM26" s="1345"/>
      <c r="EN26" s="396"/>
      <c r="EO26" s="397"/>
      <c r="EP26" s="1335" t="str">
        <f>MID(SUVAHAVUJ!AG54,1,1)</f>
        <v xml:space="preserve"> </v>
      </c>
      <c r="EQ26" s="1335"/>
      <c r="ER26" s="1335"/>
      <c r="ES26" s="1335"/>
      <c r="ET26" s="1335"/>
      <c r="EU26" s="1335"/>
      <c r="EV26" s="1335" t="str">
        <f>MID(SUVAHAVUJ!AG54,2,1)</f>
        <v xml:space="preserve"> </v>
      </c>
      <c r="EW26" s="1335"/>
      <c r="EX26" s="1335"/>
      <c r="EY26" s="1335"/>
      <c r="EZ26" s="1335"/>
      <c r="FA26" s="1335" t="str">
        <f>MID(SUVAHAVUJ!AG54,3,1)</f>
        <v xml:space="preserve"> </v>
      </c>
      <c r="FB26" s="1335"/>
      <c r="FC26" s="1335"/>
      <c r="FD26" s="1335"/>
      <c r="FE26" s="1335"/>
      <c r="FF26" s="1335"/>
      <c r="FG26" s="1335" t="str">
        <f>MID(SUVAHAVUJ!AG54,4,1)</f>
        <v xml:space="preserve"> </v>
      </c>
      <c r="FH26" s="1335"/>
      <c r="FI26" s="1335"/>
      <c r="FJ26" s="1335"/>
      <c r="FK26" s="1335"/>
      <c r="FL26" s="1335" t="str">
        <f>MID(SUVAHAVUJ!AG54,5,1)</f>
        <v xml:space="preserve"> </v>
      </c>
      <c r="FM26" s="1335"/>
      <c r="FN26" s="1335"/>
      <c r="FO26" s="1335"/>
      <c r="FP26" s="1335"/>
      <c r="FQ26" s="1335"/>
      <c r="FR26" s="1335" t="str">
        <f>MID(SUVAHAVUJ!AG54,6,1)</f>
        <v xml:space="preserve"> </v>
      </c>
      <c r="FS26" s="1335"/>
      <c r="FT26" s="1335"/>
      <c r="FU26" s="1335"/>
      <c r="FV26" s="1335"/>
      <c r="FW26" s="1335" t="str">
        <f>MID(SUVAHAVUJ!AG54,7,1)</f>
        <v xml:space="preserve"> </v>
      </c>
      <c r="FX26" s="1335"/>
      <c r="FY26" s="1335"/>
      <c r="FZ26" s="1335"/>
      <c r="GA26" s="1335"/>
      <c r="GB26" s="1335"/>
      <c r="GC26" s="1335" t="str">
        <f>MID(SUVAHAVUJ!AG54,8,1)</f>
        <v xml:space="preserve"> </v>
      </c>
      <c r="GD26" s="1335"/>
      <c r="GE26" s="1335"/>
      <c r="GF26" s="1335"/>
      <c r="GG26" s="1335"/>
      <c r="GH26" s="1335" t="str">
        <f>MID(SUVAHAVUJ!AG54,9,1)</f>
        <v xml:space="preserve"> </v>
      </c>
      <c r="GI26" s="1335"/>
      <c r="GJ26" s="1335"/>
      <c r="GK26" s="1335"/>
      <c r="GL26" s="1335"/>
      <c r="GM26" s="1335"/>
      <c r="GN26" s="1335" t="str">
        <f>MID(SUVAHAVUJ!AG54,10,1)</f>
        <v xml:space="preserve"> </v>
      </c>
      <c r="GO26" s="1335"/>
      <c r="GP26" s="1335"/>
      <c r="GQ26" s="1335"/>
      <c r="GR26" s="1335"/>
      <c r="GS26" s="1293" t="str">
        <f>MID(SUVAHAVUJ!AG54,11,1)</f>
        <v>0</v>
      </c>
      <c r="GT26" s="1293"/>
      <c r="GU26" s="1293"/>
      <c r="GV26" s="1293"/>
      <c r="GW26" s="1341"/>
    </row>
    <row r="27" spans="2:205" ht="23.25" customHeight="1" x14ac:dyDescent="0.3">
      <c r="B27" s="1344" t="s">
        <v>2084</v>
      </c>
      <c r="C27" s="1344"/>
      <c r="D27" s="1344"/>
      <c r="E27" s="1344"/>
      <c r="F27" s="1344"/>
      <c r="G27" s="1344"/>
      <c r="H27" s="1344"/>
      <c r="I27" s="1344"/>
      <c r="J27" s="1344"/>
      <c r="K27" s="1344"/>
      <c r="L27" s="1351" t="str">
        <f>SUVAHAVUJ!$D$55</f>
        <v>Krátkodobé pohľadávky súčet (r. 54 + r. 58 až r. 65)</v>
      </c>
      <c r="M27" s="1351"/>
      <c r="N27" s="1351"/>
      <c r="O27" s="1351"/>
      <c r="P27" s="1351"/>
      <c r="Q27" s="1351"/>
      <c r="R27" s="1351"/>
      <c r="S27" s="1351"/>
      <c r="T27" s="1351"/>
      <c r="U27" s="1351"/>
      <c r="V27" s="1351"/>
      <c r="W27" s="1351"/>
      <c r="X27" s="1351"/>
      <c r="Y27" s="1351"/>
      <c r="Z27" s="1351"/>
      <c r="AA27" s="1351"/>
      <c r="AB27" s="1351"/>
      <c r="AC27" s="1351"/>
      <c r="AD27" s="1351"/>
      <c r="AE27" s="1351"/>
      <c r="AF27" s="1351"/>
      <c r="AG27" s="1351"/>
      <c r="AH27" s="1351"/>
      <c r="AI27" s="1351"/>
      <c r="AJ27" s="1351"/>
      <c r="AK27" s="1351"/>
      <c r="AL27" s="1351"/>
      <c r="AM27" s="1351"/>
      <c r="AN27" s="1351"/>
      <c r="AO27" s="1351"/>
      <c r="AP27" s="1351"/>
      <c r="AQ27" s="1340" t="s">
        <v>2083</v>
      </c>
      <c r="AR27" s="1340"/>
      <c r="AS27" s="1340"/>
      <c r="AT27" s="1340"/>
      <c r="AU27" s="1340"/>
      <c r="AV27" s="1340"/>
      <c r="AW27" s="1340"/>
      <c r="AX27" s="1340"/>
      <c r="AY27" s="396"/>
      <c r="AZ27" s="397"/>
      <c r="BA27" s="1335" t="str">
        <f>MID(SUVAHAVUJ!AD55,1,1)</f>
        <v xml:space="preserve"> </v>
      </c>
      <c r="BB27" s="1335"/>
      <c r="BC27" s="1335"/>
      <c r="BD27" s="1335"/>
      <c r="BE27" s="1335"/>
      <c r="BF27" s="1335"/>
      <c r="BG27" s="1335" t="str">
        <f>MID(SUVAHAVUJ!AD55,2,1)</f>
        <v xml:space="preserve"> </v>
      </c>
      <c r="BH27" s="1335"/>
      <c r="BI27" s="1335"/>
      <c r="BJ27" s="1335"/>
      <c r="BK27" s="1335"/>
      <c r="BL27" s="1335" t="str">
        <f>MID(SUVAHAVUJ!AD55,3,1)</f>
        <v xml:space="preserve"> </v>
      </c>
      <c r="BM27" s="1335"/>
      <c r="BN27" s="1335"/>
      <c r="BO27" s="1335"/>
      <c r="BP27" s="1335"/>
      <c r="BQ27" s="1335"/>
      <c r="BR27" s="1335" t="str">
        <f>MID(SUVAHAVUJ!AD55,4,1)</f>
        <v xml:space="preserve"> </v>
      </c>
      <c r="BS27" s="1335"/>
      <c r="BT27" s="1335"/>
      <c r="BU27" s="1335"/>
      <c r="BV27" s="1335"/>
      <c r="BW27" s="1335" t="str">
        <f>MID(SUVAHAVUJ!AD55,5,1)</f>
        <v xml:space="preserve"> </v>
      </c>
      <c r="BX27" s="1335"/>
      <c r="BY27" s="1335"/>
      <c r="BZ27" s="1335"/>
      <c r="CA27" s="1335"/>
      <c r="CB27" s="1335"/>
      <c r="CC27" s="1335" t="str">
        <f>MID(SUVAHAVUJ!AD55,6,1)</f>
        <v xml:space="preserve"> </v>
      </c>
      <c r="CD27" s="1335"/>
      <c r="CE27" s="1335"/>
      <c r="CF27" s="1335"/>
      <c r="CG27" s="1335"/>
      <c r="CH27" s="1335" t="str">
        <f>MID(SUVAHAVUJ!AD55,7,1)</f>
        <v xml:space="preserve"> </v>
      </c>
      <c r="CI27" s="1335"/>
      <c r="CJ27" s="1335"/>
      <c r="CK27" s="1335"/>
      <c r="CL27" s="1335"/>
      <c r="CM27" s="1335"/>
      <c r="CN27" s="1335" t="str">
        <f>MID(SUVAHAVUJ!AD55,8,1)</f>
        <v xml:space="preserve"> </v>
      </c>
      <c r="CO27" s="1335"/>
      <c r="CP27" s="1335"/>
      <c r="CQ27" s="1335"/>
      <c r="CR27" s="1335"/>
      <c r="CS27" s="1335" t="str">
        <f>MID(SUVAHAVUJ!AD55,9,1)</f>
        <v xml:space="preserve"> </v>
      </c>
      <c r="CT27" s="1335"/>
      <c r="CU27" s="1335"/>
      <c r="CV27" s="1335"/>
      <c r="CW27" s="1335"/>
      <c r="CX27" s="1335"/>
      <c r="CY27" s="1335" t="str">
        <f>MID(SUVAHAVUJ!AD55,10,1)</f>
        <v xml:space="preserve"> </v>
      </c>
      <c r="CZ27" s="1335"/>
      <c r="DA27" s="1335"/>
      <c r="DB27" s="1335"/>
      <c r="DC27" s="1335"/>
      <c r="DD27" s="1335" t="str">
        <f>MID(SUVAHAVUJ!AD55,11,1)</f>
        <v>0</v>
      </c>
      <c r="DE27" s="1335"/>
      <c r="DF27" s="1335"/>
      <c r="DG27" s="1335"/>
      <c r="DH27" s="1335"/>
      <c r="DI27" s="1343"/>
      <c r="DJ27" s="396"/>
      <c r="DK27" s="397"/>
      <c r="DL27" s="1335" t="str">
        <f>MID(SUVAHAVUJ!AF55,1,1)</f>
        <v xml:space="preserve"> </v>
      </c>
      <c r="DM27" s="1335"/>
      <c r="DN27" s="1335"/>
      <c r="DO27" s="1335"/>
      <c r="DP27" s="1335"/>
      <c r="DQ27" s="1335"/>
      <c r="DR27" s="1335" t="str">
        <f>MID(SUVAHAVUJ!AF55,2,1)</f>
        <v xml:space="preserve"> </v>
      </c>
      <c r="DS27" s="1335"/>
      <c r="DT27" s="1335"/>
      <c r="DU27" s="1335"/>
      <c r="DV27" s="1335"/>
      <c r="DW27" s="1335" t="str">
        <f>MID(SUVAHAVUJ!AF55,3,1)</f>
        <v xml:space="preserve"> </v>
      </c>
      <c r="DX27" s="1335"/>
      <c r="DY27" s="1335"/>
      <c r="DZ27" s="1335"/>
      <c r="EA27" s="1335"/>
      <c r="EB27" s="1335"/>
      <c r="EC27" s="1335" t="str">
        <f>MID(SUVAHAVUJ!AF55,4,1)</f>
        <v xml:space="preserve"> </v>
      </c>
      <c r="ED27" s="1335"/>
      <c r="EE27" s="1335"/>
      <c r="EF27" s="1335"/>
      <c r="EG27" s="1335"/>
      <c r="EH27" s="1335" t="str">
        <f>MID(SUVAHAVUJ!AF55,5,1)</f>
        <v xml:space="preserve"> </v>
      </c>
      <c r="EI27" s="1335"/>
      <c r="EJ27" s="1335"/>
      <c r="EK27" s="1335"/>
      <c r="EL27" s="1335"/>
      <c r="EM27" s="1335"/>
      <c r="EN27" s="1335" t="str">
        <f>MID(SUVAHAVUJ!AF55,6,1)</f>
        <v xml:space="preserve"> </v>
      </c>
      <c r="EO27" s="1335"/>
      <c r="EP27" s="1335"/>
      <c r="EQ27" s="1335"/>
      <c r="ER27" s="1335"/>
      <c r="ES27" s="1335" t="str">
        <f>MID(SUVAHAVUJ!AF55,7,1)</f>
        <v xml:space="preserve"> </v>
      </c>
      <c r="ET27" s="1335"/>
      <c r="EU27" s="1335"/>
      <c r="EV27" s="1335"/>
      <c r="EW27" s="1335"/>
      <c r="EX27" s="1335"/>
      <c r="EY27" s="1335" t="str">
        <f>MID(SUVAHAVUJ!AF55,8,1)</f>
        <v xml:space="preserve"> </v>
      </c>
      <c r="EZ27" s="1335"/>
      <c r="FA27" s="1335"/>
      <c r="FB27" s="1335"/>
      <c r="FC27" s="1335"/>
      <c r="FD27" s="1335" t="str">
        <f>MID(SUVAHAVUJ!AF55,9,1)</f>
        <v xml:space="preserve"> </v>
      </c>
      <c r="FE27" s="1335"/>
      <c r="FF27" s="1335"/>
      <c r="FG27" s="1335"/>
      <c r="FH27" s="1335"/>
      <c r="FI27" s="1335"/>
      <c r="FJ27" s="1335" t="str">
        <f>MID(SUVAHAVUJ!AF55,10,1)</f>
        <v xml:space="preserve"> </v>
      </c>
      <c r="FK27" s="1335"/>
      <c r="FL27" s="1335"/>
      <c r="FM27" s="1335"/>
      <c r="FN27" s="1335"/>
      <c r="FO27" s="1293" t="str">
        <f>MID(SUVAHAVUJ!AF55,11,1)</f>
        <v>0</v>
      </c>
      <c r="FP27" s="1293"/>
      <c r="FQ27" s="1293"/>
      <c r="FR27" s="1293"/>
      <c r="FS27" s="1341"/>
      <c r="FT27" s="1342"/>
      <c r="FU27" s="1342"/>
      <c r="FV27" s="1342"/>
      <c r="FW27" s="1342"/>
      <c r="FX27" s="1342"/>
      <c r="FY27" s="1342"/>
      <c r="FZ27" s="1342"/>
      <c r="GA27" s="1342"/>
      <c r="GB27" s="1342"/>
      <c r="GC27" s="1342"/>
      <c r="GD27" s="1342"/>
      <c r="GE27" s="1342"/>
      <c r="GF27" s="1342"/>
      <c r="GG27" s="1342"/>
      <c r="GH27" s="1342"/>
      <c r="GI27" s="1342"/>
      <c r="GJ27" s="1342"/>
      <c r="GK27" s="1342"/>
      <c r="GL27" s="1342"/>
      <c r="GM27" s="1342"/>
      <c r="GN27" s="1342"/>
      <c r="GO27" s="1342"/>
      <c r="GP27" s="1342"/>
      <c r="GQ27" s="1342"/>
      <c r="GR27" s="1342"/>
      <c r="GS27" s="1342"/>
      <c r="GT27" s="1342"/>
      <c r="GU27" s="1342"/>
      <c r="GV27" s="1342"/>
      <c r="GW27" s="1342"/>
    </row>
    <row r="28" spans="2:205" ht="23.25" customHeight="1" x14ac:dyDescent="0.3">
      <c r="B28" s="1344"/>
      <c r="C28" s="1344"/>
      <c r="D28" s="1344"/>
      <c r="E28" s="1344"/>
      <c r="F28" s="1344"/>
      <c r="G28" s="1344"/>
      <c r="H28" s="1344"/>
      <c r="I28" s="1344"/>
      <c r="J28" s="1344"/>
      <c r="K28" s="1344"/>
      <c r="L28" s="1351"/>
      <c r="M28" s="1351"/>
      <c r="N28" s="1351"/>
      <c r="O28" s="1351"/>
      <c r="P28" s="1351"/>
      <c r="Q28" s="1351"/>
      <c r="R28" s="1351"/>
      <c r="S28" s="1351"/>
      <c r="T28" s="1351"/>
      <c r="U28" s="1351"/>
      <c r="V28" s="1351"/>
      <c r="W28" s="1351"/>
      <c r="X28" s="1351"/>
      <c r="Y28" s="1351"/>
      <c r="Z28" s="1351"/>
      <c r="AA28" s="1351"/>
      <c r="AB28" s="1351"/>
      <c r="AC28" s="1351"/>
      <c r="AD28" s="1351"/>
      <c r="AE28" s="1351"/>
      <c r="AF28" s="1351"/>
      <c r="AG28" s="1351"/>
      <c r="AH28" s="1351"/>
      <c r="AI28" s="1351"/>
      <c r="AJ28" s="1351"/>
      <c r="AK28" s="1351"/>
      <c r="AL28" s="1351"/>
      <c r="AM28" s="1351"/>
      <c r="AN28" s="1351"/>
      <c r="AO28" s="1351"/>
      <c r="AP28" s="1351"/>
      <c r="AQ28" s="1340"/>
      <c r="AR28" s="1340"/>
      <c r="AS28" s="1340"/>
      <c r="AT28" s="1340"/>
      <c r="AU28" s="1340"/>
      <c r="AV28" s="1340"/>
      <c r="AW28" s="1340"/>
      <c r="AX28" s="1340"/>
      <c r="AY28" s="396"/>
      <c r="AZ28" s="397"/>
      <c r="BA28" s="1335" t="str">
        <f>MID(SUVAHAVUJ!AE55,1,1)</f>
        <v xml:space="preserve"> </v>
      </c>
      <c r="BB28" s="1335"/>
      <c r="BC28" s="1335"/>
      <c r="BD28" s="1335"/>
      <c r="BE28" s="1335"/>
      <c r="BF28" s="1335"/>
      <c r="BG28" s="1335" t="str">
        <f>MID(SUVAHAVUJ!AE55,2,1)</f>
        <v xml:space="preserve"> </v>
      </c>
      <c r="BH28" s="1335"/>
      <c r="BI28" s="1335"/>
      <c r="BJ28" s="1335"/>
      <c r="BK28" s="1335"/>
      <c r="BL28" s="1335" t="str">
        <f>MID(SUVAHAVUJ!AE55,3,1)</f>
        <v xml:space="preserve"> </v>
      </c>
      <c r="BM28" s="1335"/>
      <c r="BN28" s="1335"/>
      <c r="BO28" s="1335"/>
      <c r="BP28" s="1335"/>
      <c r="BQ28" s="1335"/>
      <c r="BR28" s="1335" t="str">
        <f>MID(SUVAHAVUJ!AE55,4,1)</f>
        <v xml:space="preserve"> </v>
      </c>
      <c r="BS28" s="1335"/>
      <c r="BT28" s="1335"/>
      <c r="BU28" s="1335"/>
      <c r="BV28" s="1335"/>
      <c r="BW28" s="1335" t="str">
        <f>MID(SUVAHAVUJ!AE55,5,1)</f>
        <v xml:space="preserve"> </v>
      </c>
      <c r="BX28" s="1335"/>
      <c r="BY28" s="1335"/>
      <c r="BZ28" s="1335"/>
      <c r="CA28" s="1335"/>
      <c r="CB28" s="1335"/>
      <c r="CC28" s="1335" t="str">
        <f>MID(SUVAHAVUJ!AE55,6,1)</f>
        <v xml:space="preserve"> </v>
      </c>
      <c r="CD28" s="1335"/>
      <c r="CE28" s="1335"/>
      <c r="CF28" s="1335"/>
      <c r="CG28" s="1335"/>
      <c r="CH28" s="1335" t="str">
        <f>MID(SUVAHAVUJ!AE55,7,1)</f>
        <v xml:space="preserve"> </v>
      </c>
      <c r="CI28" s="1335"/>
      <c r="CJ28" s="1335"/>
      <c r="CK28" s="1335"/>
      <c r="CL28" s="1335"/>
      <c r="CM28" s="1335"/>
      <c r="CN28" s="1335" t="str">
        <f>MID(SUVAHAVUJ!AE55,8,1)</f>
        <v xml:space="preserve"> </v>
      </c>
      <c r="CO28" s="1335"/>
      <c r="CP28" s="1335"/>
      <c r="CQ28" s="1335"/>
      <c r="CR28" s="1335"/>
      <c r="CS28" s="1335" t="str">
        <f>MID(SUVAHAVUJ!AE55,9,1)</f>
        <v xml:space="preserve"> </v>
      </c>
      <c r="CT28" s="1335"/>
      <c r="CU28" s="1335"/>
      <c r="CV28" s="1335"/>
      <c r="CW28" s="1335"/>
      <c r="CX28" s="1335"/>
      <c r="CY28" s="1335" t="str">
        <f>MID(SUVAHAVUJ!AE55,10,1)</f>
        <v xml:space="preserve"> </v>
      </c>
      <c r="CZ28" s="1335"/>
      <c r="DA28" s="1335"/>
      <c r="DB28" s="1335"/>
      <c r="DC28" s="1335"/>
      <c r="DD28" s="1335" t="str">
        <f>MID(SUVAHAVUJ!AE55,11,1)</f>
        <v>0</v>
      </c>
      <c r="DE28" s="1335"/>
      <c r="DF28" s="1335"/>
      <c r="DG28" s="1335"/>
      <c r="DH28" s="1335"/>
      <c r="DI28" s="1343"/>
      <c r="DJ28" s="1345"/>
      <c r="DK28" s="1345"/>
      <c r="DL28" s="1345"/>
      <c r="DM28" s="1345"/>
      <c r="DN28" s="1345"/>
      <c r="DO28" s="1345"/>
      <c r="DP28" s="1345"/>
      <c r="DQ28" s="1345"/>
      <c r="DR28" s="1345"/>
      <c r="DS28" s="1345"/>
      <c r="DT28" s="1345"/>
      <c r="DU28" s="1345"/>
      <c r="DV28" s="1345"/>
      <c r="DW28" s="1345"/>
      <c r="DX28" s="1345"/>
      <c r="DY28" s="1345"/>
      <c r="DZ28" s="1345"/>
      <c r="EA28" s="1345"/>
      <c r="EB28" s="1345"/>
      <c r="EC28" s="1345"/>
      <c r="ED28" s="1345"/>
      <c r="EE28" s="1345"/>
      <c r="EF28" s="1345"/>
      <c r="EG28" s="1345"/>
      <c r="EH28" s="1345"/>
      <c r="EI28" s="1345"/>
      <c r="EJ28" s="1345"/>
      <c r="EK28" s="1345"/>
      <c r="EL28" s="1345"/>
      <c r="EM28" s="1345"/>
      <c r="EN28" s="396"/>
      <c r="EO28" s="397"/>
      <c r="EP28" s="1335" t="str">
        <f>MID(SUVAHAVUJ!AG55,1,1)</f>
        <v xml:space="preserve"> </v>
      </c>
      <c r="EQ28" s="1335"/>
      <c r="ER28" s="1335"/>
      <c r="ES28" s="1335"/>
      <c r="ET28" s="1335"/>
      <c r="EU28" s="1335"/>
      <c r="EV28" s="1335" t="str">
        <f>MID(SUVAHAVUJ!AG55,2,1)</f>
        <v xml:space="preserve"> </v>
      </c>
      <c r="EW28" s="1335"/>
      <c r="EX28" s="1335"/>
      <c r="EY28" s="1335"/>
      <c r="EZ28" s="1335"/>
      <c r="FA28" s="1335" t="str">
        <f>MID(SUVAHAVUJ!AG55,3,1)</f>
        <v xml:space="preserve"> </v>
      </c>
      <c r="FB28" s="1335"/>
      <c r="FC28" s="1335"/>
      <c r="FD28" s="1335"/>
      <c r="FE28" s="1335"/>
      <c r="FF28" s="1335"/>
      <c r="FG28" s="1335" t="str">
        <f>MID(SUVAHAVUJ!AG55,4,1)</f>
        <v xml:space="preserve"> </v>
      </c>
      <c r="FH28" s="1335"/>
      <c r="FI28" s="1335"/>
      <c r="FJ28" s="1335"/>
      <c r="FK28" s="1335"/>
      <c r="FL28" s="1335" t="str">
        <f>MID(SUVAHAVUJ!AG55,5,1)</f>
        <v xml:space="preserve"> </v>
      </c>
      <c r="FM28" s="1335"/>
      <c r="FN28" s="1335"/>
      <c r="FO28" s="1335"/>
      <c r="FP28" s="1335"/>
      <c r="FQ28" s="1335"/>
      <c r="FR28" s="1335" t="str">
        <f>MID(SUVAHAVUJ!AG55,6,1)</f>
        <v xml:space="preserve"> </v>
      </c>
      <c r="FS28" s="1335"/>
      <c r="FT28" s="1335"/>
      <c r="FU28" s="1335"/>
      <c r="FV28" s="1335"/>
      <c r="FW28" s="1335" t="str">
        <f>MID(SUVAHAVUJ!AG55,7,1)</f>
        <v xml:space="preserve"> </v>
      </c>
      <c r="FX28" s="1335"/>
      <c r="FY28" s="1335"/>
      <c r="FZ28" s="1335"/>
      <c r="GA28" s="1335"/>
      <c r="GB28" s="1335"/>
      <c r="GC28" s="1335" t="str">
        <f>MID(SUVAHAVUJ!AG55,8,1)</f>
        <v xml:space="preserve"> </v>
      </c>
      <c r="GD28" s="1335"/>
      <c r="GE28" s="1335"/>
      <c r="GF28" s="1335"/>
      <c r="GG28" s="1335"/>
      <c r="GH28" s="1335" t="str">
        <f>MID(SUVAHAVUJ!AG55,9,1)</f>
        <v xml:space="preserve"> </v>
      </c>
      <c r="GI28" s="1335"/>
      <c r="GJ28" s="1335"/>
      <c r="GK28" s="1335"/>
      <c r="GL28" s="1335"/>
      <c r="GM28" s="1335"/>
      <c r="GN28" s="1335" t="str">
        <f>MID(SUVAHAVUJ!AG55,10,1)</f>
        <v xml:space="preserve"> </v>
      </c>
      <c r="GO28" s="1335"/>
      <c r="GP28" s="1335"/>
      <c r="GQ28" s="1335"/>
      <c r="GR28" s="1335"/>
      <c r="GS28" s="1293" t="str">
        <f>MID(SUVAHAVUJ!AG55,11,1)</f>
        <v>0</v>
      </c>
      <c r="GT28" s="1293"/>
      <c r="GU28" s="1293"/>
      <c r="GV28" s="1293"/>
      <c r="GW28" s="1341"/>
    </row>
    <row r="29" spans="2:205" ht="24" customHeight="1" x14ac:dyDescent="0.3">
      <c r="B29" s="1347" t="s">
        <v>2086</v>
      </c>
      <c r="C29" s="1347"/>
      <c r="D29" s="1347"/>
      <c r="E29" s="1347"/>
      <c r="F29" s="1347"/>
      <c r="G29" s="1347"/>
      <c r="H29" s="1347"/>
      <c r="I29" s="1347"/>
      <c r="J29" s="1347"/>
      <c r="K29" s="1347"/>
      <c r="L29" s="1351" t="str">
        <f>SUVAHAVUJ!$D$56</f>
        <v>Pohľadávky z obchodného styku súčet (r. 55 až r. 57)</v>
      </c>
      <c r="M29" s="1351"/>
      <c r="N29" s="1351"/>
      <c r="O29" s="1351"/>
      <c r="P29" s="1351"/>
      <c r="Q29" s="1351"/>
      <c r="R29" s="1351"/>
      <c r="S29" s="1351"/>
      <c r="T29" s="1351"/>
      <c r="U29" s="1351"/>
      <c r="V29" s="1351"/>
      <c r="W29" s="1351"/>
      <c r="X29" s="1351"/>
      <c r="Y29" s="1351"/>
      <c r="Z29" s="1351"/>
      <c r="AA29" s="1351"/>
      <c r="AB29" s="1351"/>
      <c r="AC29" s="1351"/>
      <c r="AD29" s="1351"/>
      <c r="AE29" s="1351"/>
      <c r="AF29" s="1351"/>
      <c r="AG29" s="1351"/>
      <c r="AH29" s="1351"/>
      <c r="AI29" s="1351"/>
      <c r="AJ29" s="1351"/>
      <c r="AK29" s="1351"/>
      <c r="AL29" s="1351"/>
      <c r="AM29" s="1351"/>
      <c r="AN29" s="1351"/>
      <c r="AO29" s="1351"/>
      <c r="AP29" s="1351"/>
      <c r="AQ29" s="1340" t="s">
        <v>2085</v>
      </c>
      <c r="AR29" s="1340"/>
      <c r="AS29" s="1340"/>
      <c r="AT29" s="1340"/>
      <c r="AU29" s="1340"/>
      <c r="AV29" s="1340"/>
      <c r="AW29" s="1340"/>
      <c r="AX29" s="1340"/>
      <c r="AY29" s="396"/>
      <c r="AZ29" s="397"/>
      <c r="BA29" s="1335" t="str">
        <f>MID(SUVAHAVUJ!AD56,1,1)</f>
        <v xml:space="preserve"> </v>
      </c>
      <c r="BB29" s="1335"/>
      <c r="BC29" s="1335"/>
      <c r="BD29" s="1335"/>
      <c r="BE29" s="1335"/>
      <c r="BF29" s="1335"/>
      <c r="BG29" s="1335" t="str">
        <f>MID(SUVAHAVUJ!AD56,2,1)</f>
        <v xml:space="preserve"> </v>
      </c>
      <c r="BH29" s="1335"/>
      <c r="BI29" s="1335"/>
      <c r="BJ29" s="1335"/>
      <c r="BK29" s="1335"/>
      <c r="BL29" s="1335" t="str">
        <f>MID(SUVAHAVUJ!AD56,3,1)</f>
        <v xml:space="preserve"> </v>
      </c>
      <c r="BM29" s="1335"/>
      <c r="BN29" s="1335"/>
      <c r="BO29" s="1335"/>
      <c r="BP29" s="1335"/>
      <c r="BQ29" s="1335"/>
      <c r="BR29" s="1335" t="str">
        <f>MID(SUVAHAVUJ!AD56,4,1)</f>
        <v xml:space="preserve"> </v>
      </c>
      <c r="BS29" s="1335"/>
      <c r="BT29" s="1335"/>
      <c r="BU29" s="1335"/>
      <c r="BV29" s="1335"/>
      <c r="BW29" s="1335" t="str">
        <f>MID(SUVAHAVUJ!AD56,5,1)</f>
        <v xml:space="preserve"> </v>
      </c>
      <c r="BX29" s="1335"/>
      <c r="BY29" s="1335"/>
      <c r="BZ29" s="1335"/>
      <c r="CA29" s="1335"/>
      <c r="CB29" s="1335"/>
      <c r="CC29" s="1335" t="str">
        <f>MID(SUVAHAVUJ!AD56,6,1)</f>
        <v xml:space="preserve"> </v>
      </c>
      <c r="CD29" s="1335"/>
      <c r="CE29" s="1335"/>
      <c r="CF29" s="1335"/>
      <c r="CG29" s="1335"/>
      <c r="CH29" s="1335" t="str">
        <f>MID(SUVAHAVUJ!AD56,7,1)</f>
        <v xml:space="preserve"> </v>
      </c>
      <c r="CI29" s="1335"/>
      <c r="CJ29" s="1335"/>
      <c r="CK29" s="1335"/>
      <c r="CL29" s="1335"/>
      <c r="CM29" s="1335"/>
      <c r="CN29" s="1335" t="str">
        <f>MID(SUVAHAVUJ!AD56,8,1)</f>
        <v xml:space="preserve"> </v>
      </c>
      <c r="CO29" s="1335"/>
      <c r="CP29" s="1335"/>
      <c r="CQ29" s="1335"/>
      <c r="CR29" s="1335"/>
      <c r="CS29" s="1335" t="str">
        <f>MID(SUVAHAVUJ!AD56,9,1)</f>
        <v xml:space="preserve"> </v>
      </c>
      <c r="CT29" s="1335"/>
      <c r="CU29" s="1335"/>
      <c r="CV29" s="1335"/>
      <c r="CW29" s="1335"/>
      <c r="CX29" s="1335"/>
      <c r="CY29" s="1335" t="str">
        <f>MID(SUVAHAVUJ!AD56,10,1)</f>
        <v xml:space="preserve"> </v>
      </c>
      <c r="CZ29" s="1335"/>
      <c r="DA29" s="1335"/>
      <c r="DB29" s="1335"/>
      <c r="DC29" s="1335"/>
      <c r="DD29" s="1335" t="str">
        <f>MID(SUVAHAVUJ!AD56,11,1)</f>
        <v>0</v>
      </c>
      <c r="DE29" s="1335"/>
      <c r="DF29" s="1335"/>
      <c r="DG29" s="1335"/>
      <c r="DH29" s="1335"/>
      <c r="DI29" s="1343"/>
      <c r="DJ29" s="396"/>
      <c r="DK29" s="397"/>
      <c r="DL29" s="1335" t="str">
        <f>MID(SUVAHAVUJ!AF56,1,1)</f>
        <v xml:space="preserve"> </v>
      </c>
      <c r="DM29" s="1335"/>
      <c r="DN29" s="1335"/>
      <c r="DO29" s="1335"/>
      <c r="DP29" s="1335"/>
      <c r="DQ29" s="1335"/>
      <c r="DR29" s="1335" t="str">
        <f>MID(SUVAHAVUJ!AF56,2,1)</f>
        <v xml:space="preserve"> </v>
      </c>
      <c r="DS29" s="1335"/>
      <c r="DT29" s="1335"/>
      <c r="DU29" s="1335"/>
      <c r="DV29" s="1335"/>
      <c r="DW29" s="1335" t="str">
        <f>MID(SUVAHAVUJ!AF56,3,1)</f>
        <v xml:space="preserve"> </v>
      </c>
      <c r="DX29" s="1335"/>
      <c r="DY29" s="1335"/>
      <c r="DZ29" s="1335"/>
      <c r="EA29" s="1335"/>
      <c r="EB29" s="1335"/>
      <c r="EC29" s="1335" t="str">
        <f>MID(SUVAHAVUJ!AF56,4,1)</f>
        <v xml:space="preserve"> </v>
      </c>
      <c r="ED29" s="1335"/>
      <c r="EE29" s="1335"/>
      <c r="EF29" s="1335"/>
      <c r="EG29" s="1335"/>
      <c r="EH29" s="1335" t="str">
        <f>MID(SUVAHAVUJ!AF56,5,1)</f>
        <v xml:space="preserve"> </v>
      </c>
      <c r="EI29" s="1335"/>
      <c r="EJ29" s="1335"/>
      <c r="EK29" s="1335"/>
      <c r="EL29" s="1335"/>
      <c r="EM29" s="1335"/>
      <c r="EN29" s="1335" t="str">
        <f>MID(SUVAHAVUJ!AF56,6,1)</f>
        <v xml:space="preserve"> </v>
      </c>
      <c r="EO29" s="1335"/>
      <c r="EP29" s="1335"/>
      <c r="EQ29" s="1335"/>
      <c r="ER29" s="1335"/>
      <c r="ES29" s="1335" t="str">
        <f>MID(SUVAHAVUJ!AF56,7,1)</f>
        <v xml:space="preserve"> </v>
      </c>
      <c r="ET29" s="1335"/>
      <c r="EU29" s="1335"/>
      <c r="EV29" s="1335"/>
      <c r="EW29" s="1335"/>
      <c r="EX29" s="1335"/>
      <c r="EY29" s="1335" t="str">
        <f>MID(SUVAHAVUJ!AF56,8,1)</f>
        <v xml:space="preserve"> </v>
      </c>
      <c r="EZ29" s="1335"/>
      <c r="FA29" s="1335"/>
      <c r="FB29" s="1335"/>
      <c r="FC29" s="1335"/>
      <c r="FD29" s="1335" t="str">
        <f>MID(SUVAHAVUJ!AF56,9,1)</f>
        <v xml:space="preserve"> </v>
      </c>
      <c r="FE29" s="1335"/>
      <c r="FF29" s="1335"/>
      <c r="FG29" s="1335"/>
      <c r="FH29" s="1335"/>
      <c r="FI29" s="1335"/>
      <c r="FJ29" s="1335" t="str">
        <f>MID(SUVAHAVUJ!AF56,10,1)</f>
        <v xml:space="preserve"> </v>
      </c>
      <c r="FK29" s="1335"/>
      <c r="FL29" s="1335"/>
      <c r="FM29" s="1335"/>
      <c r="FN29" s="1335"/>
      <c r="FO29" s="1293" t="str">
        <f>MID(SUVAHAVUJ!AF56,11,1)</f>
        <v>0</v>
      </c>
      <c r="FP29" s="1293"/>
      <c r="FQ29" s="1293"/>
      <c r="FR29" s="1293"/>
      <c r="FS29" s="1341"/>
      <c r="FT29" s="1342"/>
      <c r="FU29" s="1342"/>
      <c r="FV29" s="1342"/>
      <c r="FW29" s="1342"/>
      <c r="FX29" s="1342"/>
      <c r="FY29" s="1342"/>
      <c r="FZ29" s="1342"/>
      <c r="GA29" s="1342"/>
      <c r="GB29" s="1342"/>
      <c r="GC29" s="1342"/>
      <c r="GD29" s="1342"/>
      <c r="GE29" s="1342"/>
      <c r="GF29" s="1342"/>
      <c r="GG29" s="1342"/>
      <c r="GH29" s="1342"/>
      <c r="GI29" s="1342"/>
      <c r="GJ29" s="1342"/>
      <c r="GK29" s="1342"/>
      <c r="GL29" s="1342"/>
      <c r="GM29" s="1342"/>
      <c r="GN29" s="1342"/>
      <c r="GO29" s="1342"/>
      <c r="GP29" s="1342"/>
      <c r="GQ29" s="1342"/>
      <c r="GR29" s="1342"/>
      <c r="GS29" s="1342"/>
      <c r="GT29" s="1342"/>
      <c r="GU29" s="1342"/>
      <c r="GV29" s="1342"/>
      <c r="GW29" s="1342"/>
    </row>
    <row r="30" spans="2:205" ht="23.25" customHeight="1" x14ac:dyDescent="0.3">
      <c r="B30" s="1347"/>
      <c r="C30" s="1347"/>
      <c r="D30" s="1347"/>
      <c r="E30" s="1347"/>
      <c r="F30" s="1347"/>
      <c r="G30" s="1347"/>
      <c r="H30" s="1347"/>
      <c r="I30" s="1347"/>
      <c r="J30" s="1347"/>
      <c r="K30" s="1347"/>
      <c r="L30" s="1351"/>
      <c r="M30" s="1351"/>
      <c r="N30" s="1351"/>
      <c r="O30" s="1351"/>
      <c r="P30" s="1351"/>
      <c r="Q30" s="1351"/>
      <c r="R30" s="1351"/>
      <c r="S30" s="1351"/>
      <c r="T30" s="1351"/>
      <c r="U30" s="1351"/>
      <c r="V30" s="1351"/>
      <c r="W30" s="1351"/>
      <c r="X30" s="1351"/>
      <c r="Y30" s="1351"/>
      <c r="Z30" s="1351"/>
      <c r="AA30" s="1351"/>
      <c r="AB30" s="1351"/>
      <c r="AC30" s="1351"/>
      <c r="AD30" s="1351"/>
      <c r="AE30" s="1351"/>
      <c r="AF30" s="1351"/>
      <c r="AG30" s="1351"/>
      <c r="AH30" s="1351"/>
      <c r="AI30" s="1351"/>
      <c r="AJ30" s="1351"/>
      <c r="AK30" s="1351"/>
      <c r="AL30" s="1351"/>
      <c r="AM30" s="1351"/>
      <c r="AN30" s="1351"/>
      <c r="AO30" s="1351"/>
      <c r="AP30" s="1351"/>
      <c r="AQ30" s="1340"/>
      <c r="AR30" s="1340"/>
      <c r="AS30" s="1340"/>
      <c r="AT30" s="1340"/>
      <c r="AU30" s="1340"/>
      <c r="AV30" s="1340"/>
      <c r="AW30" s="1340"/>
      <c r="AX30" s="1340"/>
      <c r="AY30" s="396"/>
      <c r="AZ30" s="397"/>
      <c r="BA30" s="1335" t="str">
        <f>MID(SUVAHAVUJ!AE56,1,1)</f>
        <v xml:space="preserve"> </v>
      </c>
      <c r="BB30" s="1335"/>
      <c r="BC30" s="1335"/>
      <c r="BD30" s="1335"/>
      <c r="BE30" s="1335"/>
      <c r="BF30" s="1335"/>
      <c r="BG30" s="1335" t="str">
        <f>MID(SUVAHAVUJ!AE56,2,1)</f>
        <v xml:space="preserve"> </v>
      </c>
      <c r="BH30" s="1335"/>
      <c r="BI30" s="1335"/>
      <c r="BJ30" s="1335"/>
      <c r="BK30" s="1335"/>
      <c r="BL30" s="1335" t="str">
        <f>MID(SUVAHAVUJ!AE56,3,1)</f>
        <v xml:space="preserve"> </v>
      </c>
      <c r="BM30" s="1335"/>
      <c r="BN30" s="1335"/>
      <c r="BO30" s="1335"/>
      <c r="BP30" s="1335"/>
      <c r="BQ30" s="1335"/>
      <c r="BR30" s="1335" t="str">
        <f>MID(SUVAHAVUJ!AE56,4,1)</f>
        <v xml:space="preserve"> </v>
      </c>
      <c r="BS30" s="1335"/>
      <c r="BT30" s="1335"/>
      <c r="BU30" s="1335"/>
      <c r="BV30" s="1335"/>
      <c r="BW30" s="1335" t="str">
        <f>MID(SUVAHAVUJ!AE56,5,1)</f>
        <v xml:space="preserve"> </v>
      </c>
      <c r="BX30" s="1335"/>
      <c r="BY30" s="1335"/>
      <c r="BZ30" s="1335"/>
      <c r="CA30" s="1335"/>
      <c r="CB30" s="1335"/>
      <c r="CC30" s="1335" t="str">
        <f>MID(SUVAHAVUJ!AE56,6,1)</f>
        <v xml:space="preserve"> </v>
      </c>
      <c r="CD30" s="1335"/>
      <c r="CE30" s="1335"/>
      <c r="CF30" s="1335"/>
      <c r="CG30" s="1335"/>
      <c r="CH30" s="1335" t="str">
        <f>MID(SUVAHAVUJ!AE56,7,1)</f>
        <v xml:space="preserve"> </v>
      </c>
      <c r="CI30" s="1335"/>
      <c r="CJ30" s="1335"/>
      <c r="CK30" s="1335"/>
      <c r="CL30" s="1335"/>
      <c r="CM30" s="1335"/>
      <c r="CN30" s="1335" t="str">
        <f>MID(SUVAHAVUJ!AE56,8,1)</f>
        <v xml:space="preserve"> </v>
      </c>
      <c r="CO30" s="1335"/>
      <c r="CP30" s="1335"/>
      <c r="CQ30" s="1335"/>
      <c r="CR30" s="1335"/>
      <c r="CS30" s="1335" t="str">
        <f>MID(SUVAHAVUJ!AE56,9,1)</f>
        <v xml:space="preserve"> </v>
      </c>
      <c r="CT30" s="1335"/>
      <c r="CU30" s="1335"/>
      <c r="CV30" s="1335"/>
      <c r="CW30" s="1335"/>
      <c r="CX30" s="1335"/>
      <c r="CY30" s="1335" t="str">
        <f>MID(SUVAHAVUJ!AE56,10,1)</f>
        <v xml:space="preserve"> </v>
      </c>
      <c r="CZ30" s="1335"/>
      <c r="DA30" s="1335"/>
      <c r="DB30" s="1335"/>
      <c r="DC30" s="1335"/>
      <c r="DD30" s="1335" t="str">
        <f>MID(SUVAHAVUJ!AE56,11,1)</f>
        <v>0</v>
      </c>
      <c r="DE30" s="1335"/>
      <c r="DF30" s="1335"/>
      <c r="DG30" s="1335"/>
      <c r="DH30" s="1335"/>
      <c r="DI30" s="1343"/>
      <c r="DJ30" s="1345"/>
      <c r="DK30" s="1345"/>
      <c r="DL30" s="1345"/>
      <c r="DM30" s="1345"/>
      <c r="DN30" s="1345"/>
      <c r="DO30" s="1345"/>
      <c r="DP30" s="1345"/>
      <c r="DQ30" s="1345"/>
      <c r="DR30" s="1345"/>
      <c r="DS30" s="1345"/>
      <c r="DT30" s="1345"/>
      <c r="DU30" s="1345"/>
      <c r="DV30" s="1345"/>
      <c r="DW30" s="1345"/>
      <c r="DX30" s="1345"/>
      <c r="DY30" s="1345"/>
      <c r="DZ30" s="1345"/>
      <c r="EA30" s="1345"/>
      <c r="EB30" s="1345"/>
      <c r="EC30" s="1345"/>
      <c r="ED30" s="1345"/>
      <c r="EE30" s="1345"/>
      <c r="EF30" s="1345"/>
      <c r="EG30" s="1345"/>
      <c r="EH30" s="1345"/>
      <c r="EI30" s="1345"/>
      <c r="EJ30" s="1345"/>
      <c r="EK30" s="1345"/>
      <c r="EL30" s="1345"/>
      <c r="EM30" s="1345"/>
      <c r="EN30" s="396"/>
      <c r="EO30" s="397"/>
      <c r="EP30" s="1335" t="str">
        <f>MID(SUVAHAVUJ!AG56,1,1)</f>
        <v xml:space="preserve"> </v>
      </c>
      <c r="EQ30" s="1335"/>
      <c r="ER30" s="1335"/>
      <c r="ES30" s="1335"/>
      <c r="ET30" s="1335"/>
      <c r="EU30" s="1335"/>
      <c r="EV30" s="1335" t="str">
        <f>MID(SUVAHAVUJ!AG56,2,1)</f>
        <v xml:space="preserve"> </v>
      </c>
      <c r="EW30" s="1335"/>
      <c r="EX30" s="1335"/>
      <c r="EY30" s="1335"/>
      <c r="EZ30" s="1335"/>
      <c r="FA30" s="1335" t="str">
        <f>MID(SUVAHAVUJ!AG56,3,1)</f>
        <v xml:space="preserve"> </v>
      </c>
      <c r="FB30" s="1335"/>
      <c r="FC30" s="1335"/>
      <c r="FD30" s="1335"/>
      <c r="FE30" s="1335"/>
      <c r="FF30" s="1335"/>
      <c r="FG30" s="1335" t="str">
        <f>MID(SUVAHAVUJ!AG56,4,1)</f>
        <v xml:space="preserve"> </v>
      </c>
      <c r="FH30" s="1335"/>
      <c r="FI30" s="1335"/>
      <c r="FJ30" s="1335"/>
      <c r="FK30" s="1335"/>
      <c r="FL30" s="1335" t="str">
        <f>MID(SUVAHAVUJ!AG56,5,1)</f>
        <v xml:space="preserve"> </v>
      </c>
      <c r="FM30" s="1335"/>
      <c r="FN30" s="1335"/>
      <c r="FO30" s="1335"/>
      <c r="FP30" s="1335"/>
      <c r="FQ30" s="1335"/>
      <c r="FR30" s="1335" t="str">
        <f>MID(SUVAHAVUJ!AG56,6,1)</f>
        <v xml:space="preserve"> </v>
      </c>
      <c r="FS30" s="1335"/>
      <c r="FT30" s="1335"/>
      <c r="FU30" s="1335"/>
      <c r="FV30" s="1335"/>
      <c r="FW30" s="1335" t="str">
        <f>MID(SUVAHAVUJ!AG56,7,1)</f>
        <v xml:space="preserve"> </v>
      </c>
      <c r="FX30" s="1335"/>
      <c r="FY30" s="1335"/>
      <c r="FZ30" s="1335"/>
      <c r="GA30" s="1335"/>
      <c r="GB30" s="1335"/>
      <c r="GC30" s="1335" t="str">
        <f>MID(SUVAHAVUJ!AG56,8,1)</f>
        <v xml:space="preserve"> </v>
      </c>
      <c r="GD30" s="1335"/>
      <c r="GE30" s="1335"/>
      <c r="GF30" s="1335"/>
      <c r="GG30" s="1335"/>
      <c r="GH30" s="1335" t="str">
        <f>MID(SUVAHAVUJ!AG56,9,1)</f>
        <v xml:space="preserve"> </v>
      </c>
      <c r="GI30" s="1335"/>
      <c r="GJ30" s="1335"/>
      <c r="GK30" s="1335"/>
      <c r="GL30" s="1335"/>
      <c r="GM30" s="1335"/>
      <c r="GN30" s="1335" t="str">
        <f>MID(SUVAHAVUJ!AG56,10,1)</f>
        <v xml:space="preserve"> </v>
      </c>
      <c r="GO30" s="1335"/>
      <c r="GP30" s="1335"/>
      <c r="GQ30" s="1335"/>
      <c r="GR30" s="1335"/>
      <c r="GS30" s="1293" t="str">
        <f>MID(SUVAHAVUJ!AG56,11,1)</f>
        <v>0</v>
      </c>
      <c r="GT30" s="1293"/>
      <c r="GU30" s="1293"/>
      <c r="GV30" s="1293"/>
      <c r="GW30" s="1341"/>
    </row>
    <row r="31" spans="2:205" ht="23.25" customHeight="1" x14ac:dyDescent="0.3">
      <c r="B31" s="1347" t="s">
        <v>2080</v>
      </c>
      <c r="C31" s="1347"/>
      <c r="D31" s="1347"/>
      <c r="E31" s="1347"/>
      <c r="F31" s="1347"/>
      <c r="G31" s="1347"/>
      <c r="H31" s="1347"/>
      <c r="I31" s="1347"/>
      <c r="J31" s="1347"/>
      <c r="K31" s="1347"/>
      <c r="L31" s="1351" t="str">
        <f>SUVAHAVUJ!$D$57</f>
        <v>Pohľadávky z obchodného styku voči prepojeným účtovným jednotkám (311A, 312A, 313A, 314A, 315A, 31XA) - /391A/</v>
      </c>
      <c r="M31" s="1351"/>
      <c r="N31" s="1351"/>
      <c r="O31" s="1351"/>
      <c r="P31" s="1351"/>
      <c r="Q31" s="1351"/>
      <c r="R31" s="1351"/>
      <c r="S31" s="1351"/>
      <c r="T31" s="1351"/>
      <c r="U31" s="1351"/>
      <c r="V31" s="1351"/>
      <c r="W31" s="1351"/>
      <c r="X31" s="1351"/>
      <c r="Y31" s="1351"/>
      <c r="Z31" s="1351"/>
      <c r="AA31" s="1351"/>
      <c r="AB31" s="1351"/>
      <c r="AC31" s="1351"/>
      <c r="AD31" s="1351"/>
      <c r="AE31" s="1351"/>
      <c r="AF31" s="1351"/>
      <c r="AG31" s="1351"/>
      <c r="AH31" s="1351"/>
      <c r="AI31" s="1351"/>
      <c r="AJ31" s="1351"/>
      <c r="AK31" s="1351"/>
      <c r="AL31" s="1351"/>
      <c r="AM31" s="1351"/>
      <c r="AN31" s="1351"/>
      <c r="AO31" s="1351"/>
      <c r="AP31" s="1351"/>
      <c r="AQ31" s="1340" t="s">
        <v>1234</v>
      </c>
      <c r="AR31" s="1340"/>
      <c r="AS31" s="1340"/>
      <c r="AT31" s="1340"/>
      <c r="AU31" s="1340"/>
      <c r="AV31" s="1340"/>
      <c r="AW31" s="1340"/>
      <c r="AX31" s="1340"/>
      <c r="AY31" s="396"/>
      <c r="AZ31" s="397"/>
      <c r="BA31" s="1335" t="str">
        <f>MID(SUVAHAVUJ!AD57,1,1)</f>
        <v xml:space="preserve"> </v>
      </c>
      <c r="BB31" s="1335"/>
      <c r="BC31" s="1335"/>
      <c r="BD31" s="1335"/>
      <c r="BE31" s="1335"/>
      <c r="BF31" s="1335"/>
      <c r="BG31" s="1335" t="str">
        <f>MID(SUVAHAVUJ!AD57,2,1)</f>
        <v xml:space="preserve"> </v>
      </c>
      <c r="BH31" s="1335"/>
      <c r="BI31" s="1335"/>
      <c r="BJ31" s="1335"/>
      <c r="BK31" s="1335"/>
      <c r="BL31" s="1335" t="str">
        <f>MID(SUVAHAVUJ!AD57,3,1)</f>
        <v xml:space="preserve"> </v>
      </c>
      <c r="BM31" s="1335"/>
      <c r="BN31" s="1335"/>
      <c r="BO31" s="1335"/>
      <c r="BP31" s="1335"/>
      <c r="BQ31" s="1335"/>
      <c r="BR31" s="1335" t="str">
        <f>MID(SUVAHAVUJ!AD57,4,1)</f>
        <v xml:space="preserve"> </v>
      </c>
      <c r="BS31" s="1335"/>
      <c r="BT31" s="1335"/>
      <c r="BU31" s="1335"/>
      <c r="BV31" s="1335"/>
      <c r="BW31" s="1335" t="str">
        <f>MID(SUVAHAVUJ!AD57,5,1)</f>
        <v xml:space="preserve"> </v>
      </c>
      <c r="BX31" s="1335"/>
      <c r="BY31" s="1335"/>
      <c r="BZ31" s="1335"/>
      <c r="CA31" s="1335"/>
      <c r="CB31" s="1335"/>
      <c r="CC31" s="1335" t="str">
        <f>MID(SUVAHAVUJ!AD57,6,1)</f>
        <v xml:space="preserve"> </v>
      </c>
      <c r="CD31" s="1335"/>
      <c r="CE31" s="1335"/>
      <c r="CF31" s="1335"/>
      <c r="CG31" s="1335"/>
      <c r="CH31" s="1335" t="str">
        <f>MID(SUVAHAVUJ!AD57,7,1)</f>
        <v xml:space="preserve"> </v>
      </c>
      <c r="CI31" s="1335"/>
      <c r="CJ31" s="1335"/>
      <c r="CK31" s="1335"/>
      <c r="CL31" s="1335"/>
      <c r="CM31" s="1335"/>
      <c r="CN31" s="1335" t="str">
        <f>MID(SUVAHAVUJ!AD57,8,1)</f>
        <v xml:space="preserve"> </v>
      </c>
      <c r="CO31" s="1335"/>
      <c r="CP31" s="1335"/>
      <c r="CQ31" s="1335"/>
      <c r="CR31" s="1335"/>
      <c r="CS31" s="1335" t="str">
        <f>MID(SUVAHAVUJ!AD57,9,1)</f>
        <v xml:space="preserve"> </v>
      </c>
      <c r="CT31" s="1335"/>
      <c r="CU31" s="1335"/>
      <c r="CV31" s="1335"/>
      <c r="CW31" s="1335"/>
      <c r="CX31" s="1335"/>
      <c r="CY31" s="1335" t="str">
        <f>MID(SUVAHAVUJ!AD57,10,1)</f>
        <v xml:space="preserve"> </v>
      </c>
      <c r="CZ31" s="1335"/>
      <c r="DA31" s="1335"/>
      <c r="DB31" s="1335"/>
      <c r="DC31" s="1335"/>
      <c r="DD31" s="1335" t="str">
        <f>MID(SUVAHAVUJ!AD57,11,1)</f>
        <v>0</v>
      </c>
      <c r="DE31" s="1335"/>
      <c r="DF31" s="1335"/>
      <c r="DG31" s="1335"/>
      <c r="DH31" s="1335"/>
      <c r="DI31" s="1343"/>
      <c r="DJ31" s="396"/>
      <c r="DK31" s="397"/>
      <c r="DL31" s="1335" t="str">
        <f>MID(SUVAHAVUJ!AF57,1,1)</f>
        <v xml:space="preserve"> </v>
      </c>
      <c r="DM31" s="1335"/>
      <c r="DN31" s="1335"/>
      <c r="DO31" s="1335"/>
      <c r="DP31" s="1335"/>
      <c r="DQ31" s="1335"/>
      <c r="DR31" s="1335" t="str">
        <f>MID(SUVAHAVUJ!AF57,2,1)</f>
        <v xml:space="preserve"> </v>
      </c>
      <c r="DS31" s="1335"/>
      <c r="DT31" s="1335"/>
      <c r="DU31" s="1335"/>
      <c r="DV31" s="1335"/>
      <c r="DW31" s="1335" t="str">
        <f>MID(SUVAHAVUJ!AF57,3,1)</f>
        <v xml:space="preserve"> </v>
      </c>
      <c r="DX31" s="1335"/>
      <c r="DY31" s="1335"/>
      <c r="DZ31" s="1335"/>
      <c r="EA31" s="1335"/>
      <c r="EB31" s="1335"/>
      <c r="EC31" s="1335" t="str">
        <f>MID(SUVAHAVUJ!AF57,4,1)</f>
        <v xml:space="preserve"> </v>
      </c>
      <c r="ED31" s="1335"/>
      <c r="EE31" s="1335"/>
      <c r="EF31" s="1335"/>
      <c r="EG31" s="1335"/>
      <c r="EH31" s="1335" t="str">
        <f>MID(SUVAHAVUJ!AF57,5,1)</f>
        <v xml:space="preserve"> </v>
      </c>
      <c r="EI31" s="1335"/>
      <c r="EJ31" s="1335"/>
      <c r="EK31" s="1335"/>
      <c r="EL31" s="1335"/>
      <c r="EM31" s="1335"/>
      <c r="EN31" s="1335" t="str">
        <f>MID(SUVAHAVUJ!AF57,6,1)</f>
        <v xml:space="preserve"> </v>
      </c>
      <c r="EO31" s="1335"/>
      <c r="EP31" s="1335"/>
      <c r="EQ31" s="1335"/>
      <c r="ER31" s="1335"/>
      <c r="ES31" s="1335" t="str">
        <f>MID(SUVAHAVUJ!AF57,7,1)</f>
        <v xml:space="preserve"> </v>
      </c>
      <c r="ET31" s="1335"/>
      <c r="EU31" s="1335"/>
      <c r="EV31" s="1335"/>
      <c r="EW31" s="1335"/>
      <c r="EX31" s="1335"/>
      <c r="EY31" s="1335" t="str">
        <f>MID(SUVAHAVUJ!AF57,8,1)</f>
        <v xml:space="preserve"> </v>
      </c>
      <c r="EZ31" s="1335"/>
      <c r="FA31" s="1335"/>
      <c r="FB31" s="1335"/>
      <c r="FC31" s="1335"/>
      <c r="FD31" s="1335" t="str">
        <f>MID(SUVAHAVUJ!AF57,9,1)</f>
        <v xml:space="preserve"> </v>
      </c>
      <c r="FE31" s="1335"/>
      <c r="FF31" s="1335"/>
      <c r="FG31" s="1335"/>
      <c r="FH31" s="1335"/>
      <c r="FI31" s="1335"/>
      <c r="FJ31" s="1335" t="str">
        <f>MID(SUVAHAVUJ!AF57,10,1)</f>
        <v xml:space="preserve"> </v>
      </c>
      <c r="FK31" s="1335"/>
      <c r="FL31" s="1335"/>
      <c r="FM31" s="1335"/>
      <c r="FN31" s="1335"/>
      <c r="FO31" s="1293" t="str">
        <f>MID(SUVAHAVUJ!AF57,11,1)</f>
        <v>0</v>
      </c>
      <c r="FP31" s="1293"/>
      <c r="FQ31" s="1293"/>
      <c r="FR31" s="1293"/>
      <c r="FS31" s="1341"/>
      <c r="FT31" s="1342"/>
      <c r="FU31" s="1342"/>
      <c r="FV31" s="1342"/>
      <c r="FW31" s="1342"/>
      <c r="FX31" s="1342"/>
      <c r="FY31" s="1342"/>
      <c r="FZ31" s="1342"/>
      <c r="GA31" s="1342"/>
      <c r="GB31" s="1342"/>
      <c r="GC31" s="1342"/>
      <c r="GD31" s="1342"/>
      <c r="GE31" s="1342"/>
      <c r="GF31" s="1342"/>
      <c r="GG31" s="1342"/>
      <c r="GH31" s="1342"/>
      <c r="GI31" s="1342"/>
      <c r="GJ31" s="1342"/>
      <c r="GK31" s="1342"/>
      <c r="GL31" s="1342"/>
      <c r="GM31" s="1342"/>
      <c r="GN31" s="1342"/>
      <c r="GO31" s="1342"/>
      <c r="GP31" s="1342"/>
      <c r="GQ31" s="1342"/>
      <c r="GR31" s="1342"/>
      <c r="GS31" s="1342"/>
      <c r="GT31" s="1342"/>
      <c r="GU31" s="1342"/>
      <c r="GV31" s="1342"/>
      <c r="GW31" s="1342"/>
    </row>
    <row r="32" spans="2:205" ht="23.25" customHeight="1" x14ac:dyDescent="0.3">
      <c r="B32" s="1347"/>
      <c r="C32" s="1347"/>
      <c r="D32" s="1347"/>
      <c r="E32" s="1347"/>
      <c r="F32" s="1347"/>
      <c r="G32" s="1347"/>
      <c r="H32" s="1347"/>
      <c r="I32" s="1347"/>
      <c r="J32" s="1347"/>
      <c r="K32" s="1347"/>
      <c r="L32" s="1351"/>
      <c r="M32" s="1351"/>
      <c r="N32" s="1351"/>
      <c r="O32" s="1351"/>
      <c r="P32" s="1351"/>
      <c r="Q32" s="1351"/>
      <c r="R32" s="1351"/>
      <c r="S32" s="1351"/>
      <c r="T32" s="1351"/>
      <c r="U32" s="1351"/>
      <c r="V32" s="1351"/>
      <c r="W32" s="1351"/>
      <c r="X32" s="1351"/>
      <c r="Y32" s="1351"/>
      <c r="Z32" s="1351"/>
      <c r="AA32" s="1351"/>
      <c r="AB32" s="1351"/>
      <c r="AC32" s="1351"/>
      <c r="AD32" s="1351"/>
      <c r="AE32" s="1351"/>
      <c r="AF32" s="1351"/>
      <c r="AG32" s="1351"/>
      <c r="AH32" s="1351"/>
      <c r="AI32" s="1351"/>
      <c r="AJ32" s="1351"/>
      <c r="AK32" s="1351"/>
      <c r="AL32" s="1351"/>
      <c r="AM32" s="1351"/>
      <c r="AN32" s="1351"/>
      <c r="AO32" s="1351"/>
      <c r="AP32" s="1351"/>
      <c r="AQ32" s="1340"/>
      <c r="AR32" s="1340"/>
      <c r="AS32" s="1340"/>
      <c r="AT32" s="1340"/>
      <c r="AU32" s="1340"/>
      <c r="AV32" s="1340"/>
      <c r="AW32" s="1340"/>
      <c r="AX32" s="1340"/>
      <c r="AY32" s="396"/>
      <c r="AZ32" s="397"/>
      <c r="BA32" s="1335" t="str">
        <f>MID(SUVAHAVUJ!AE57,1,1)</f>
        <v xml:space="preserve"> </v>
      </c>
      <c r="BB32" s="1335"/>
      <c r="BC32" s="1335"/>
      <c r="BD32" s="1335"/>
      <c r="BE32" s="1335"/>
      <c r="BF32" s="1335"/>
      <c r="BG32" s="1335" t="str">
        <f>MID(SUVAHAVUJ!AE57,2,1)</f>
        <v xml:space="preserve"> </v>
      </c>
      <c r="BH32" s="1335"/>
      <c r="BI32" s="1335"/>
      <c r="BJ32" s="1335"/>
      <c r="BK32" s="1335"/>
      <c r="BL32" s="1335" t="str">
        <f>MID(SUVAHAVUJ!AE57,3,1)</f>
        <v xml:space="preserve"> </v>
      </c>
      <c r="BM32" s="1335"/>
      <c r="BN32" s="1335"/>
      <c r="BO32" s="1335"/>
      <c r="BP32" s="1335"/>
      <c r="BQ32" s="1335"/>
      <c r="BR32" s="1335" t="str">
        <f>MID(SUVAHAVUJ!AE57,4,1)</f>
        <v xml:space="preserve"> </v>
      </c>
      <c r="BS32" s="1335"/>
      <c r="BT32" s="1335"/>
      <c r="BU32" s="1335"/>
      <c r="BV32" s="1335"/>
      <c r="BW32" s="1335" t="str">
        <f>MID(SUVAHAVUJ!AE57,5,1)</f>
        <v xml:space="preserve"> </v>
      </c>
      <c r="BX32" s="1335"/>
      <c r="BY32" s="1335"/>
      <c r="BZ32" s="1335"/>
      <c r="CA32" s="1335"/>
      <c r="CB32" s="1335"/>
      <c r="CC32" s="1335" t="str">
        <f>MID(SUVAHAVUJ!AE57,6,1)</f>
        <v xml:space="preserve"> </v>
      </c>
      <c r="CD32" s="1335"/>
      <c r="CE32" s="1335"/>
      <c r="CF32" s="1335"/>
      <c r="CG32" s="1335"/>
      <c r="CH32" s="1335" t="str">
        <f>MID(SUVAHAVUJ!AE57,7,1)</f>
        <v xml:space="preserve"> </v>
      </c>
      <c r="CI32" s="1335"/>
      <c r="CJ32" s="1335"/>
      <c r="CK32" s="1335"/>
      <c r="CL32" s="1335"/>
      <c r="CM32" s="1335"/>
      <c r="CN32" s="1335" t="str">
        <f>MID(SUVAHAVUJ!AE57,8,1)</f>
        <v xml:space="preserve"> </v>
      </c>
      <c r="CO32" s="1335"/>
      <c r="CP32" s="1335"/>
      <c r="CQ32" s="1335"/>
      <c r="CR32" s="1335"/>
      <c r="CS32" s="1335" t="str">
        <f>MID(SUVAHAVUJ!AE57,9,1)</f>
        <v xml:space="preserve"> </v>
      </c>
      <c r="CT32" s="1335"/>
      <c r="CU32" s="1335"/>
      <c r="CV32" s="1335"/>
      <c r="CW32" s="1335"/>
      <c r="CX32" s="1335"/>
      <c r="CY32" s="1335" t="str">
        <f>MID(SUVAHAVUJ!AE57,10,1)</f>
        <v xml:space="preserve"> </v>
      </c>
      <c r="CZ32" s="1335"/>
      <c r="DA32" s="1335"/>
      <c r="DB32" s="1335"/>
      <c r="DC32" s="1335"/>
      <c r="DD32" s="1335" t="str">
        <f>MID(SUVAHAVUJ!AE57,11,1)</f>
        <v>0</v>
      </c>
      <c r="DE32" s="1335"/>
      <c r="DF32" s="1335"/>
      <c r="DG32" s="1335"/>
      <c r="DH32" s="1335"/>
      <c r="DI32" s="1343"/>
      <c r="DJ32" s="1345"/>
      <c r="DK32" s="1345"/>
      <c r="DL32" s="1345"/>
      <c r="DM32" s="1345"/>
      <c r="DN32" s="1345"/>
      <c r="DO32" s="1345"/>
      <c r="DP32" s="1345"/>
      <c r="DQ32" s="1345"/>
      <c r="DR32" s="1345"/>
      <c r="DS32" s="1345"/>
      <c r="DT32" s="1345"/>
      <c r="DU32" s="1345"/>
      <c r="DV32" s="1345"/>
      <c r="DW32" s="1345"/>
      <c r="DX32" s="1345"/>
      <c r="DY32" s="1345"/>
      <c r="DZ32" s="1345"/>
      <c r="EA32" s="1345"/>
      <c r="EB32" s="1345"/>
      <c r="EC32" s="1345"/>
      <c r="ED32" s="1345"/>
      <c r="EE32" s="1345"/>
      <c r="EF32" s="1345"/>
      <c r="EG32" s="1345"/>
      <c r="EH32" s="1345"/>
      <c r="EI32" s="1345"/>
      <c r="EJ32" s="1345"/>
      <c r="EK32" s="1345"/>
      <c r="EL32" s="1345"/>
      <c r="EM32" s="1345"/>
      <c r="EN32" s="396"/>
      <c r="EO32" s="397"/>
      <c r="EP32" s="1335" t="str">
        <f>MID(SUVAHAVUJ!AG57,1,1)</f>
        <v xml:space="preserve"> </v>
      </c>
      <c r="EQ32" s="1335"/>
      <c r="ER32" s="1335"/>
      <c r="ES32" s="1335"/>
      <c r="ET32" s="1335"/>
      <c r="EU32" s="1335"/>
      <c r="EV32" s="1335" t="str">
        <f>MID(SUVAHAVUJ!AG57,2,1)</f>
        <v xml:space="preserve"> </v>
      </c>
      <c r="EW32" s="1335"/>
      <c r="EX32" s="1335"/>
      <c r="EY32" s="1335"/>
      <c r="EZ32" s="1335"/>
      <c r="FA32" s="1335" t="str">
        <f>MID(SUVAHAVUJ!AG57,3,1)</f>
        <v xml:space="preserve"> </v>
      </c>
      <c r="FB32" s="1335"/>
      <c r="FC32" s="1335"/>
      <c r="FD32" s="1335"/>
      <c r="FE32" s="1335"/>
      <c r="FF32" s="1335"/>
      <c r="FG32" s="1335" t="str">
        <f>MID(SUVAHAVUJ!AG57,4,1)</f>
        <v xml:space="preserve"> </v>
      </c>
      <c r="FH32" s="1335"/>
      <c r="FI32" s="1335"/>
      <c r="FJ32" s="1335"/>
      <c r="FK32" s="1335"/>
      <c r="FL32" s="1335" t="str">
        <f>MID(SUVAHAVUJ!AG57,5,1)</f>
        <v xml:space="preserve"> </v>
      </c>
      <c r="FM32" s="1335"/>
      <c r="FN32" s="1335"/>
      <c r="FO32" s="1335"/>
      <c r="FP32" s="1335"/>
      <c r="FQ32" s="1335"/>
      <c r="FR32" s="1335" t="str">
        <f>MID(SUVAHAVUJ!AG57,6,1)</f>
        <v xml:space="preserve"> </v>
      </c>
      <c r="FS32" s="1335"/>
      <c r="FT32" s="1335"/>
      <c r="FU32" s="1335"/>
      <c r="FV32" s="1335"/>
      <c r="FW32" s="1335" t="str">
        <f>MID(SUVAHAVUJ!AG57,7,1)</f>
        <v xml:space="preserve"> </v>
      </c>
      <c r="FX32" s="1335"/>
      <c r="FY32" s="1335"/>
      <c r="FZ32" s="1335"/>
      <c r="GA32" s="1335"/>
      <c r="GB32" s="1335"/>
      <c r="GC32" s="1335" t="str">
        <f>MID(SUVAHAVUJ!AG57,8,1)</f>
        <v xml:space="preserve"> </v>
      </c>
      <c r="GD32" s="1335"/>
      <c r="GE32" s="1335"/>
      <c r="GF32" s="1335"/>
      <c r="GG32" s="1335"/>
      <c r="GH32" s="1335" t="str">
        <f>MID(SUVAHAVUJ!AG57,9,1)</f>
        <v xml:space="preserve"> </v>
      </c>
      <c r="GI32" s="1335"/>
      <c r="GJ32" s="1335"/>
      <c r="GK32" s="1335"/>
      <c r="GL32" s="1335"/>
      <c r="GM32" s="1335"/>
      <c r="GN32" s="1335" t="str">
        <f>MID(SUVAHAVUJ!AG57,10,1)</f>
        <v xml:space="preserve"> </v>
      </c>
      <c r="GO32" s="1335"/>
      <c r="GP32" s="1335"/>
      <c r="GQ32" s="1335"/>
      <c r="GR32" s="1335"/>
      <c r="GS32" s="1293" t="str">
        <f>MID(SUVAHAVUJ!AG57,11,1)</f>
        <v>0</v>
      </c>
      <c r="GT32" s="1293"/>
      <c r="GU32" s="1293"/>
      <c r="GV32" s="1293"/>
      <c r="GW32" s="1341"/>
    </row>
    <row r="33" spans="2:205" ht="23.25" customHeight="1" x14ac:dyDescent="0.3">
      <c r="B33" s="1347" t="s">
        <v>2081</v>
      </c>
      <c r="C33" s="1347"/>
      <c r="D33" s="1347"/>
      <c r="E33" s="1347"/>
      <c r="F33" s="1347"/>
      <c r="G33" s="1347"/>
      <c r="H33" s="1347"/>
      <c r="I33" s="1347"/>
      <c r="J33" s="1347"/>
      <c r="K33" s="1347"/>
      <c r="L33" s="1351" t="str">
        <f>SUVAHAVUJ!$D$58</f>
        <v>Pohľadávky z obchodného styku v rámci podielovej účasti okrem pohľadávok voči prepojeným účtovným jednotkám (311A, 312A, 313A, 314A, 315A, 31XA)
- /391A/</v>
      </c>
      <c r="M33" s="1351"/>
      <c r="N33" s="1351"/>
      <c r="O33" s="1351"/>
      <c r="P33" s="1351"/>
      <c r="Q33" s="1351"/>
      <c r="R33" s="1351"/>
      <c r="S33" s="1351"/>
      <c r="T33" s="1351"/>
      <c r="U33" s="1351"/>
      <c r="V33" s="1351"/>
      <c r="W33" s="1351"/>
      <c r="X33" s="1351"/>
      <c r="Y33" s="1351"/>
      <c r="Z33" s="1351"/>
      <c r="AA33" s="1351"/>
      <c r="AB33" s="1351"/>
      <c r="AC33" s="1351"/>
      <c r="AD33" s="1351"/>
      <c r="AE33" s="1351"/>
      <c r="AF33" s="1351"/>
      <c r="AG33" s="1351"/>
      <c r="AH33" s="1351"/>
      <c r="AI33" s="1351"/>
      <c r="AJ33" s="1351"/>
      <c r="AK33" s="1351"/>
      <c r="AL33" s="1351"/>
      <c r="AM33" s="1351"/>
      <c r="AN33" s="1351"/>
      <c r="AO33" s="1351"/>
      <c r="AP33" s="1351"/>
      <c r="AQ33" s="1340" t="s">
        <v>1235</v>
      </c>
      <c r="AR33" s="1340"/>
      <c r="AS33" s="1340"/>
      <c r="AT33" s="1340"/>
      <c r="AU33" s="1340"/>
      <c r="AV33" s="1340"/>
      <c r="AW33" s="1340"/>
      <c r="AX33" s="1340"/>
      <c r="AY33" s="396"/>
      <c r="AZ33" s="397"/>
      <c r="BA33" s="1335" t="str">
        <f>MID(SUVAHAVUJ!AD58,1,1)</f>
        <v xml:space="preserve"> </v>
      </c>
      <c r="BB33" s="1335"/>
      <c r="BC33" s="1335"/>
      <c r="BD33" s="1335"/>
      <c r="BE33" s="1335"/>
      <c r="BF33" s="1335"/>
      <c r="BG33" s="1335" t="str">
        <f>MID(SUVAHAVUJ!AD58,2,1)</f>
        <v xml:space="preserve"> </v>
      </c>
      <c r="BH33" s="1335"/>
      <c r="BI33" s="1335"/>
      <c r="BJ33" s="1335"/>
      <c r="BK33" s="1335"/>
      <c r="BL33" s="1335" t="str">
        <f>MID(SUVAHAVUJ!AD58,3,1)</f>
        <v xml:space="preserve"> </v>
      </c>
      <c r="BM33" s="1335"/>
      <c r="BN33" s="1335"/>
      <c r="BO33" s="1335"/>
      <c r="BP33" s="1335"/>
      <c r="BQ33" s="1335"/>
      <c r="BR33" s="1335" t="str">
        <f>MID(SUVAHAVUJ!AD58,4,1)</f>
        <v xml:space="preserve"> </v>
      </c>
      <c r="BS33" s="1335"/>
      <c r="BT33" s="1335"/>
      <c r="BU33" s="1335"/>
      <c r="BV33" s="1335"/>
      <c r="BW33" s="1335" t="str">
        <f>MID(SUVAHAVUJ!AD58,5,1)</f>
        <v xml:space="preserve"> </v>
      </c>
      <c r="BX33" s="1335"/>
      <c r="BY33" s="1335"/>
      <c r="BZ33" s="1335"/>
      <c r="CA33" s="1335"/>
      <c r="CB33" s="1335"/>
      <c r="CC33" s="1335" t="str">
        <f>MID(SUVAHAVUJ!AD58,6,1)</f>
        <v xml:space="preserve"> </v>
      </c>
      <c r="CD33" s="1335"/>
      <c r="CE33" s="1335"/>
      <c r="CF33" s="1335"/>
      <c r="CG33" s="1335"/>
      <c r="CH33" s="1335" t="str">
        <f>MID(SUVAHAVUJ!AD58,7,1)</f>
        <v xml:space="preserve"> </v>
      </c>
      <c r="CI33" s="1335"/>
      <c r="CJ33" s="1335"/>
      <c r="CK33" s="1335"/>
      <c r="CL33" s="1335"/>
      <c r="CM33" s="1335"/>
      <c r="CN33" s="1335" t="str">
        <f>MID(SUVAHAVUJ!AD58,8,1)</f>
        <v xml:space="preserve"> </v>
      </c>
      <c r="CO33" s="1335"/>
      <c r="CP33" s="1335"/>
      <c r="CQ33" s="1335"/>
      <c r="CR33" s="1335"/>
      <c r="CS33" s="1335" t="str">
        <f>MID(SUVAHAVUJ!AD58,9,1)</f>
        <v xml:space="preserve"> </v>
      </c>
      <c r="CT33" s="1335"/>
      <c r="CU33" s="1335"/>
      <c r="CV33" s="1335"/>
      <c r="CW33" s="1335"/>
      <c r="CX33" s="1335"/>
      <c r="CY33" s="1335" t="str">
        <f>MID(SUVAHAVUJ!AD58,10,1)</f>
        <v xml:space="preserve"> </v>
      </c>
      <c r="CZ33" s="1335"/>
      <c r="DA33" s="1335"/>
      <c r="DB33" s="1335"/>
      <c r="DC33" s="1335"/>
      <c r="DD33" s="1335" t="str">
        <f>MID(SUVAHAVUJ!AD58,11,1)</f>
        <v>0</v>
      </c>
      <c r="DE33" s="1335"/>
      <c r="DF33" s="1335"/>
      <c r="DG33" s="1335"/>
      <c r="DH33" s="1335"/>
      <c r="DI33" s="1343"/>
      <c r="DJ33" s="396"/>
      <c r="DK33" s="397"/>
      <c r="DL33" s="1335" t="str">
        <f>MID(SUVAHAVUJ!AF58,1,1)</f>
        <v xml:space="preserve"> </v>
      </c>
      <c r="DM33" s="1335"/>
      <c r="DN33" s="1335"/>
      <c r="DO33" s="1335"/>
      <c r="DP33" s="1335"/>
      <c r="DQ33" s="1335"/>
      <c r="DR33" s="1335" t="str">
        <f>MID(SUVAHAVUJ!AF58,2,1)</f>
        <v xml:space="preserve"> </v>
      </c>
      <c r="DS33" s="1335"/>
      <c r="DT33" s="1335"/>
      <c r="DU33" s="1335"/>
      <c r="DV33" s="1335"/>
      <c r="DW33" s="1335" t="str">
        <f>MID(SUVAHAVUJ!AF58,3,1)</f>
        <v xml:space="preserve"> </v>
      </c>
      <c r="DX33" s="1335"/>
      <c r="DY33" s="1335"/>
      <c r="DZ33" s="1335"/>
      <c r="EA33" s="1335"/>
      <c r="EB33" s="1335"/>
      <c r="EC33" s="1335" t="str">
        <f>MID(SUVAHAVUJ!AF58,4,1)</f>
        <v xml:space="preserve"> </v>
      </c>
      <c r="ED33" s="1335"/>
      <c r="EE33" s="1335"/>
      <c r="EF33" s="1335"/>
      <c r="EG33" s="1335"/>
      <c r="EH33" s="1335" t="str">
        <f>MID(SUVAHAVUJ!AF58,5,1)</f>
        <v xml:space="preserve"> </v>
      </c>
      <c r="EI33" s="1335"/>
      <c r="EJ33" s="1335"/>
      <c r="EK33" s="1335"/>
      <c r="EL33" s="1335"/>
      <c r="EM33" s="1335"/>
      <c r="EN33" s="1335" t="str">
        <f>MID(SUVAHAVUJ!AF58,6,1)</f>
        <v xml:space="preserve"> </v>
      </c>
      <c r="EO33" s="1335"/>
      <c r="EP33" s="1335"/>
      <c r="EQ33" s="1335"/>
      <c r="ER33" s="1335"/>
      <c r="ES33" s="1335" t="str">
        <f>MID(SUVAHAVUJ!AF58,7,1)</f>
        <v xml:space="preserve"> </v>
      </c>
      <c r="ET33" s="1335"/>
      <c r="EU33" s="1335"/>
      <c r="EV33" s="1335"/>
      <c r="EW33" s="1335"/>
      <c r="EX33" s="1335"/>
      <c r="EY33" s="1335" t="str">
        <f>MID(SUVAHAVUJ!AF58,8,1)</f>
        <v xml:space="preserve"> </v>
      </c>
      <c r="EZ33" s="1335"/>
      <c r="FA33" s="1335"/>
      <c r="FB33" s="1335"/>
      <c r="FC33" s="1335"/>
      <c r="FD33" s="1335" t="str">
        <f>MID(SUVAHAVUJ!AF58,9,1)</f>
        <v xml:space="preserve"> </v>
      </c>
      <c r="FE33" s="1335"/>
      <c r="FF33" s="1335"/>
      <c r="FG33" s="1335"/>
      <c r="FH33" s="1335"/>
      <c r="FI33" s="1335"/>
      <c r="FJ33" s="1335" t="str">
        <f>MID(SUVAHAVUJ!AF58,10,1)</f>
        <v xml:space="preserve"> </v>
      </c>
      <c r="FK33" s="1335"/>
      <c r="FL33" s="1335"/>
      <c r="FM33" s="1335"/>
      <c r="FN33" s="1335"/>
      <c r="FO33" s="1293" t="str">
        <f>MID(SUVAHAVUJ!AF58,11,1)</f>
        <v>0</v>
      </c>
      <c r="FP33" s="1293"/>
      <c r="FQ33" s="1293"/>
      <c r="FR33" s="1293"/>
      <c r="FS33" s="1341"/>
      <c r="FT33" s="1342"/>
      <c r="FU33" s="1342"/>
      <c r="FV33" s="1342"/>
      <c r="FW33" s="1342"/>
      <c r="FX33" s="1342"/>
      <c r="FY33" s="1342"/>
      <c r="FZ33" s="1342"/>
      <c r="GA33" s="1342"/>
      <c r="GB33" s="1342"/>
      <c r="GC33" s="1342"/>
      <c r="GD33" s="1342"/>
      <c r="GE33" s="1342"/>
      <c r="GF33" s="1342"/>
      <c r="GG33" s="1342"/>
      <c r="GH33" s="1342"/>
      <c r="GI33" s="1342"/>
      <c r="GJ33" s="1342"/>
      <c r="GK33" s="1342"/>
      <c r="GL33" s="1342"/>
      <c r="GM33" s="1342"/>
      <c r="GN33" s="1342"/>
      <c r="GO33" s="1342"/>
      <c r="GP33" s="1342"/>
      <c r="GQ33" s="1342"/>
      <c r="GR33" s="1342"/>
      <c r="GS33" s="1342"/>
      <c r="GT33" s="1342"/>
      <c r="GU33" s="1342"/>
      <c r="GV33" s="1342"/>
      <c r="GW33" s="1342"/>
    </row>
    <row r="34" spans="2:205" ht="23.25" customHeight="1" x14ac:dyDescent="0.3">
      <c r="B34" s="1347"/>
      <c r="C34" s="1347"/>
      <c r="D34" s="1347"/>
      <c r="E34" s="1347"/>
      <c r="F34" s="1347"/>
      <c r="G34" s="1347"/>
      <c r="H34" s="1347"/>
      <c r="I34" s="1347"/>
      <c r="J34" s="1347"/>
      <c r="K34" s="1347"/>
      <c r="L34" s="1351"/>
      <c r="M34" s="1351"/>
      <c r="N34" s="1351"/>
      <c r="O34" s="1351"/>
      <c r="P34" s="1351"/>
      <c r="Q34" s="1351"/>
      <c r="R34" s="1351"/>
      <c r="S34" s="1351"/>
      <c r="T34" s="1351"/>
      <c r="U34" s="1351"/>
      <c r="V34" s="1351"/>
      <c r="W34" s="1351"/>
      <c r="X34" s="1351"/>
      <c r="Y34" s="1351"/>
      <c r="Z34" s="1351"/>
      <c r="AA34" s="1351"/>
      <c r="AB34" s="1351"/>
      <c r="AC34" s="1351"/>
      <c r="AD34" s="1351"/>
      <c r="AE34" s="1351"/>
      <c r="AF34" s="1351"/>
      <c r="AG34" s="1351"/>
      <c r="AH34" s="1351"/>
      <c r="AI34" s="1351"/>
      <c r="AJ34" s="1351"/>
      <c r="AK34" s="1351"/>
      <c r="AL34" s="1351"/>
      <c r="AM34" s="1351"/>
      <c r="AN34" s="1351"/>
      <c r="AO34" s="1351"/>
      <c r="AP34" s="1351"/>
      <c r="AQ34" s="1340"/>
      <c r="AR34" s="1340"/>
      <c r="AS34" s="1340"/>
      <c r="AT34" s="1340"/>
      <c r="AU34" s="1340"/>
      <c r="AV34" s="1340"/>
      <c r="AW34" s="1340"/>
      <c r="AX34" s="1340"/>
      <c r="AY34" s="396"/>
      <c r="AZ34" s="397"/>
      <c r="BA34" s="1335" t="str">
        <f>MID(SUVAHAVUJ!AE58,1,1)</f>
        <v xml:space="preserve"> </v>
      </c>
      <c r="BB34" s="1335"/>
      <c r="BC34" s="1335"/>
      <c r="BD34" s="1335"/>
      <c r="BE34" s="1335"/>
      <c r="BF34" s="1335"/>
      <c r="BG34" s="1335" t="str">
        <f>MID(SUVAHAVUJ!AE58,2,1)</f>
        <v xml:space="preserve"> </v>
      </c>
      <c r="BH34" s="1335"/>
      <c r="BI34" s="1335"/>
      <c r="BJ34" s="1335"/>
      <c r="BK34" s="1335"/>
      <c r="BL34" s="1335" t="str">
        <f>MID(SUVAHAVUJ!AE58,3,1)</f>
        <v xml:space="preserve"> </v>
      </c>
      <c r="BM34" s="1335"/>
      <c r="BN34" s="1335"/>
      <c r="BO34" s="1335"/>
      <c r="BP34" s="1335"/>
      <c r="BQ34" s="1335"/>
      <c r="BR34" s="1335" t="str">
        <f>MID(SUVAHAVUJ!AE58,4,1)</f>
        <v xml:space="preserve"> </v>
      </c>
      <c r="BS34" s="1335"/>
      <c r="BT34" s="1335"/>
      <c r="BU34" s="1335"/>
      <c r="BV34" s="1335"/>
      <c r="BW34" s="1335" t="str">
        <f>MID(SUVAHAVUJ!AE58,5,1)</f>
        <v xml:space="preserve"> </v>
      </c>
      <c r="BX34" s="1335"/>
      <c r="BY34" s="1335"/>
      <c r="BZ34" s="1335"/>
      <c r="CA34" s="1335"/>
      <c r="CB34" s="1335"/>
      <c r="CC34" s="1335" t="str">
        <f>MID(SUVAHAVUJ!AE58,6,1)</f>
        <v xml:space="preserve"> </v>
      </c>
      <c r="CD34" s="1335"/>
      <c r="CE34" s="1335"/>
      <c r="CF34" s="1335"/>
      <c r="CG34" s="1335"/>
      <c r="CH34" s="1335" t="str">
        <f>MID(SUVAHAVUJ!AE58,7,1)</f>
        <v xml:space="preserve"> </v>
      </c>
      <c r="CI34" s="1335"/>
      <c r="CJ34" s="1335"/>
      <c r="CK34" s="1335"/>
      <c r="CL34" s="1335"/>
      <c r="CM34" s="1335"/>
      <c r="CN34" s="1335" t="str">
        <f>MID(SUVAHAVUJ!AE58,8,1)</f>
        <v xml:space="preserve"> </v>
      </c>
      <c r="CO34" s="1335"/>
      <c r="CP34" s="1335"/>
      <c r="CQ34" s="1335"/>
      <c r="CR34" s="1335"/>
      <c r="CS34" s="1335" t="str">
        <f>MID(SUVAHAVUJ!AE58,9,1)</f>
        <v xml:space="preserve"> </v>
      </c>
      <c r="CT34" s="1335"/>
      <c r="CU34" s="1335"/>
      <c r="CV34" s="1335"/>
      <c r="CW34" s="1335"/>
      <c r="CX34" s="1335"/>
      <c r="CY34" s="1335" t="str">
        <f>MID(SUVAHAVUJ!AE58,10,1)</f>
        <v xml:space="preserve"> </v>
      </c>
      <c r="CZ34" s="1335"/>
      <c r="DA34" s="1335"/>
      <c r="DB34" s="1335"/>
      <c r="DC34" s="1335"/>
      <c r="DD34" s="1335" t="str">
        <f>MID(SUVAHAVUJ!AE58,11,1)</f>
        <v>0</v>
      </c>
      <c r="DE34" s="1335"/>
      <c r="DF34" s="1335"/>
      <c r="DG34" s="1335"/>
      <c r="DH34" s="1335"/>
      <c r="DI34" s="1343"/>
      <c r="DJ34" s="1345"/>
      <c r="DK34" s="1345"/>
      <c r="DL34" s="1345"/>
      <c r="DM34" s="1345"/>
      <c r="DN34" s="1345"/>
      <c r="DO34" s="1345"/>
      <c r="DP34" s="1345"/>
      <c r="DQ34" s="1345"/>
      <c r="DR34" s="1345"/>
      <c r="DS34" s="1345"/>
      <c r="DT34" s="1345"/>
      <c r="DU34" s="1345"/>
      <c r="DV34" s="1345"/>
      <c r="DW34" s="1345"/>
      <c r="DX34" s="1345"/>
      <c r="DY34" s="1345"/>
      <c r="DZ34" s="1345"/>
      <c r="EA34" s="1345"/>
      <c r="EB34" s="1345"/>
      <c r="EC34" s="1345"/>
      <c r="ED34" s="1345"/>
      <c r="EE34" s="1345"/>
      <c r="EF34" s="1345"/>
      <c r="EG34" s="1345"/>
      <c r="EH34" s="1345"/>
      <c r="EI34" s="1345"/>
      <c r="EJ34" s="1345"/>
      <c r="EK34" s="1345"/>
      <c r="EL34" s="1345"/>
      <c r="EM34" s="1345"/>
      <c r="EN34" s="396"/>
      <c r="EO34" s="397"/>
      <c r="EP34" s="1335" t="str">
        <f>MID(SUVAHAVUJ!AG58,1,1)</f>
        <v xml:space="preserve"> </v>
      </c>
      <c r="EQ34" s="1335"/>
      <c r="ER34" s="1335"/>
      <c r="ES34" s="1335"/>
      <c r="ET34" s="1335"/>
      <c r="EU34" s="1335"/>
      <c r="EV34" s="1335" t="str">
        <f>MID(SUVAHAVUJ!AG58,2,1)</f>
        <v xml:space="preserve"> </v>
      </c>
      <c r="EW34" s="1335"/>
      <c r="EX34" s="1335"/>
      <c r="EY34" s="1335"/>
      <c r="EZ34" s="1335"/>
      <c r="FA34" s="1335" t="str">
        <f>MID(SUVAHAVUJ!AG58,3,1)</f>
        <v xml:space="preserve"> </v>
      </c>
      <c r="FB34" s="1335"/>
      <c r="FC34" s="1335"/>
      <c r="FD34" s="1335"/>
      <c r="FE34" s="1335"/>
      <c r="FF34" s="1335"/>
      <c r="FG34" s="1335" t="str">
        <f>MID(SUVAHAVUJ!AG58,4,1)</f>
        <v xml:space="preserve"> </v>
      </c>
      <c r="FH34" s="1335"/>
      <c r="FI34" s="1335"/>
      <c r="FJ34" s="1335"/>
      <c r="FK34" s="1335"/>
      <c r="FL34" s="1335" t="str">
        <f>MID(SUVAHAVUJ!AG58,5,1)</f>
        <v xml:space="preserve"> </v>
      </c>
      <c r="FM34" s="1335"/>
      <c r="FN34" s="1335"/>
      <c r="FO34" s="1335"/>
      <c r="FP34" s="1335"/>
      <c r="FQ34" s="1335"/>
      <c r="FR34" s="1335" t="str">
        <f>MID(SUVAHAVUJ!AG58,6,1)</f>
        <v xml:space="preserve"> </v>
      </c>
      <c r="FS34" s="1335"/>
      <c r="FT34" s="1335"/>
      <c r="FU34" s="1335"/>
      <c r="FV34" s="1335"/>
      <c r="FW34" s="1335" t="str">
        <f>MID(SUVAHAVUJ!AG58,7,1)</f>
        <v xml:space="preserve"> </v>
      </c>
      <c r="FX34" s="1335"/>
      <c r="FY34" s="1335"/>
      <c r="FZ34" s="1335"/>
      <c r="GA34" s="1335"/>
      <c r="GB34" s="1335"/>
      <c r="GC34" s="1335" t="str">
        <f>MID(SUVAHAVUJ!AG58,8,1)</f>
        <v xml:space="preserve"> </v>
      </c>
      <c r="GD34" s="1335"/>
      <c r="GE34" s="1335"/>
      <c r="GF34" s="1335"/>
      <c r="GG34" s="1335"/>
      <c r="GH34" s="1335" t="str">
        <f>MID(SUVAHAVUJ!AG58,9,1)</f>
        <v xml:space="preserve"> </v>
      </c>
      <c r="GI34" s="1335"/>
      <c r="GJ34" s="1335"/>
      <c r="GK34" s="1335"/>
      <c r="GL34" s="1335"/>
      <c r="GM34" s="1335"/>
      <c r="GN34" s="1335" t="str">
        <f>MID(SUVAHAVUJ!AG58,10,1)</f>
        <v xml:space="preserve"> </v>
      </c>
      <c r="GO34" s="1335"/>
      <c r="GP34" s="1335"/>
      <c r="GQ34" s="1335"/>
      <c r="GR34" s="1335"/>
      <c r="GS34" s="1293" t="str">
        <f>MID(SUVAHAVUJ!AG58,11,1)</f>
        <v>0</v>
      </c>
      <c r="GT34" s="1293"/>
      <c r="GU34" s="1293"/>
      <c r="GV34" s="1293"/>
      <c r="GW34" s="1341"/>
    </row>
    <row r="35" spans="2:205" ht="12" customHeight="1" x14ac:dyDescent="0.2">
      <c r="B35" s="399"/>
      <c r="C35" s="400"/>
      <c r="D35" s="400"/>
      <c r="E35" s="400"/>
      <c r="F35" s="400"/>
      <c r="G35" s="400"/>
      <c r="H35" s="400"/>
      <c r="I35" s="400"/>
      <c r="J35" s="400"/>
      <c r="GQ35" s="400"/>
      <c r="GR35" s="400"/>
      <c r="GS35" s="400"/>
      <c r="GT35" s="400"/>
      <c r="GU35" s="400"/>
      <c r="GV35" s="400"/>
      <c r="GW35" s="401"/>
    </row>
    <row r="36" spans="2:205" ht="12.75" customHeight="1" thickBot="1" x14ac:dyDescent="0.25">
      <c r="B36" s="403"/>
      <c r="C36" s="404"/>
      <c r="D36" s="404"/>
      <c r="E36" s="404"/>
      <c r="F36" s="404"/>
      <c r="G36" s="404"/>
      <c r="H36" s="404"/>
      <c r="I36" s="404"/>
      <c r="J36" s="404"/>
      <c r="GQ36" s="404"/>
      <c r="GR36" s="404"/>
      <c r="GS36" s="404"/>
      <c r="GT36" s="404"/>
      <c r="GU36" s="404"/>
      <c r="GV36" s="404"/>
      <c r="GW36" s="405"/>
    </row>
    <row r="37" spans="2:205" ht="9" customHeight="1" x14ac:dyDescent="0.2"/>
    <row r="52" spans="43:43" ht="3.75" customHeight="1" x14ac:dyDescent="0.2">
      <c r="AQ52" s="390">
        <v>57</v>
      </c>
    </row>
    <row r="147" spans="10:10" ht="3.75" customHeight="1" x14ac:dyDescent="0.2">
      <c r="J147" s="390">
        <v>33</v>
      </c>
    </row>
  </sheetData>
  <mergeCells count="704">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BR31:BV31"/>
    <mergeCell ref="BW31:CB31"/>
    <mergeCell ref="CC31:CG31"/>
    <mergeCell ref="CH31:CM31"/>
    <mergeCell ref="CN31:CR31"/>
    <mergeCell ref="CS31:CX31"/>
    <mergeCell ref="GC30:GG30"/>
    <mergeCell ref="GH30:GM30"/>
    <mergeCell ref="GN30:GR30"/>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BR23:BV23"/>
    <mergeCell ref="BW23:CB23"/>
    <mergeCell ref="CC23:CG23"/>
    <mergeCell ref="CH23:CM23"/>
    <mergeCell ref="CN23:CR23"/>
    <mergeCell ref="CS23:CX23"/>
    <mergeCell ref="GC22:GG22"/>
    <mergeCell ref="GH22:GM22"/>
    <mergeCell ref="GN22:GR22"/>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 right="0.7" top="0.78740157499999996" bottom="0.78740157499999996" header="0.3" footer="0.3"/>
  <pageSetup paperSize="9" scale="99" orientation="portrait" r:id="rId1"/>
  <rowBreaks count="1" manualBreakCount="1">
    <brk id="36" max="204" man="1"/>
  </rowBreak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31A0B7"/>
  </sheetPr>
  <dimension ref="A1:GW147"/>
  <sheetViews>
    <sheetView workbookViewId="0"/>
  </sheetViews>
  <sheetFormatPr defaultColWidth="0.42578125" defaultRowHeight="3.75" customHeight="1" x14ac:dyDescent="0.2"/>
  <cols>
    <col min="1" max="16384" width="0.42578125" style="390"/>
  </cols>
  <sheetData>
    <row r="1" spans="1:205" ht="3.75" customHeight="1" thickBot="1" x14ac:dyDescent="0.25">
      <c r="A1" s="664"/>
    </row>
    <row r="2" spans="1:205" ht="25.5" customHeight="1" x14ac:dyDescent="0.2">
      <c r="B2" s="391"/>
      <c r="C2" s="392"/>
      <c r="D2" s="392"/>
      <c r="E2" s="392"/>
      <c r="F2" s="392"/>
      <c r="G2" s="392"/>
      <c r="H2" s="392"/>
      <c r="I2" s="1288" t="s">
        <v>5007</v>
      </c>
      <c r="J2" s="1288"/>
      <c r="K2" s="1288"/>
      <c r="L2" s="1288"/>
      <c r="M2" s="1288"/>
      <c r="N2" s="1288"/>
      <c r="O2" s="1288"/>
      <c r="P2" s="1288"/>
      <c r="Q2" s="1288"/>
      <c r="R2" s="1288"/>
      <c r="S2" s="1288"/>
      <c r="T2" s="1288"/>
      <c r="U2" s="1288"/>
      <c r="V2" s="1288"/>
      <c r="W2" s="1288"/>
      <c r="X2" s="1288"/>
      <c r="Y2" s="1288"/>
      <c r="Z2" s="1288"/>
      <c r="AA2" s="1288"/>
      <c r="AB2" s="1288"/>
      <c r="AC2" s="1288"/>
      <c r="AD2" s="1288"/>
      <c r="AE2" s="1288"/>
      <c r="AF2" s="1288"/>
      <c r="AG2" s="1288"/>
      <c r="AH2" s="1288"/>
      <c r="AI2" s="1289"/>
      <c r="AK2" s="1290" t="s">
        <v>2208</v>
      </c>
      <c r="AL2" s="1291"/>
      <c r="AM2" s="1291"/>
      <c r="AN2" s="1291"/>
      <c r="AO2" s="1291"/>
      <c r="AP2" s="1291"/>
      <c r="AQ2" s="1291"/>
      <c r="AR2" s="1291"/>
      <c r="AS2" s="393"/>
      <c r="AT2" s="1348">
        <f>'S 002'!$AT$2</f>
        <v>0</v>
      </c>
      <c r="AU2" s="1348"/>
      <c r="AV2" s="1348"/>
      <c r="AW2" s="1348"/>
      <c r="AX2" s="1348"/>
      <c r="AY2" s="1348"/>
      <c r="AZ2" s="1348"/>
      <c r="BA2" s="1348"/>
      <c r="BB2" s="1348"/>
      <c r="BC2" s="1348"/>
      <c r="BD2" s="1348"/>
      <c r="BE2" s="1348"/>
      <c r="BF2" s="1348"/>
      <c r="BG2" s="1348"/>
      <c r="BH2" s="1348"/>
      <c r="BI2" s="1348"/>
      <c r="BJ2" s="1348"/>
      <c r="BK2" s="1348"/>
      <c r="BL2" s="1348"/>
      <c r="BM2" s="1348"/>
      <c r="BN2" s="1348"/>
      <c r="BO2" s="1348"/>
      <c r="BP2" s="1348"/>
      <c r="BQ2" s="1348"/>
      <c r="BR2" s="1348"/>
      <c r="BS2" s="1348"/>
      <c r="BT2" s="1348"/>
      <c r="BU2" s="1348"/>
      <c r="BV2" s="1348"/>
      <c r="BW2" s="1348"/>
      <c r="BX2" s="1348"/>
      <c r="BY2" s="1348"/>
      <c r="BZ2" s="1348"/>
      <c r="CA2" s="1348"/>
      <c r="CB2" s="1348"/>
      <c r="CC2" s="1348"/>
      <c r="CD2" s="1348"/>
      <c r="CE2" s="1348"/>
      <c r="CF2" s="1348"/>
      <c r="CG2" s="1348"/>
      <c r="CH2" s="1348"/>
      <c r="CI2" s="1348"/>
      <c r="CJ2" s="1348"/>
      <c r="CK2" s="1348"/>
      <c r="CL2" s="1348"/>
      <c r="CM2" s="1348"/>
      <c r="CN2" s="1348"/>
      <c r="CO2" s="1348"/>
      <c r="CP2" s="1348"/>
      <c r="CQ2" s="1348"/>
      <c r="CR2" s="1348"/>
      <c r="CS2" s="1348"/>
      <c r="CT2" s="393"/>
      <c r="CU2" s="394"/>
      <c r="CW2" s="1290" t="s">
        <v>3</v>
      </c>
      <c r="CX2" s="1291"/>
      <c r="CY2" s="1291"/>
      <c r="CZ2" s="1291"/>
      <c r="DA2" s="1291"/>
      <c r="DB2" s="1291"/>
      <c r="DC2" s="1291"/>
      <c r="DD2" s="393"/>
      <c r="DE2" s="1348">
        <f>'S 002'!$DE$2</f>
        <v>0</v>
      </c>
      <c r="DF2" s="1348"/>
      <c r="DG2" s="1348"/>
      <c r="DH2" s="1348"/>
      <c r="DI2" s="1348"/>
      <c r="DJ2" s="1348"/>
      <c r="DK2" s="1348"/>
      <c r="DL2" s="1348"/>
      <c r="DM2" s="1348"/>
      <c r="DN2" s="1348"/>
      <c r="DO2" s="1348"/>
      <c r="DP2" s="1348"/>
      <c r="DQ2" s="1348"/>
      <c r="DR2" s="1348"/>
      <c r="DS2" s="1348"/>
      <c r="DT2" s="1348"/>
      <c r="DU2" s="1348"/>
      <c r="DV2" s="1348"/>
      <c r="DW2" s="1348"/>
      <c r="DX2" s="1348"/>
      <c r="DY2" s="1348"/>
      <c r="DZ2" s="1348"/>
      <c r="EA2" s="1348"/>
      <c r="EB2" s="1348"/>
      <c r="EC2" s="1348"/>
      <c r="ED2" s="1348"/>
      <c r="EE2" s="1348"/>
      <c r="EF2" s="1348"/>
      <c r="EG2" s="1348"/>
      <c r="EH2" s="1348"/>
      <c r="EI2" s="1348"/>
      <c r="EJ2" s="1348"/>
      <c r="EK2" s="1348"/>
      <c r="EL2" s="1348"/>
      <c r="EM2" s="1348"/>
      <c r="EN2" s="1348"/>
      <c r="EO2" s="1348"/>
      <c r="EP2" s="1348"/>
      <c r="EQ2" s="1348"/>
      <c r="ER2" s="1348"/>
      <c r="ES2" s="1348"/>
      <c r="ET2" s="1348"/>
      <c r="EU2" s="1348"/>
      <c r="EV2" s="393"/>
      <c r="EW2" s="394"/>
      <c r="GQ2" s="392"/>
      <c r="GR2" s="392"/>
      <c r="GS2" s="392"/>
      <c r="GT2" s="392"/>
      <c r="GU2" s="392"/>
      <c r="GV2" s="392"/>
      <c r="GW2" s="395"/>
    </row>
    <row r="3" spans="1:205" ht="3" customHeight="1" x14ac:dyDescent="0.2"/>
    <row r="4" spans="1:205" ht="11.25" customHeight="1" x14ac:dyDescent="0.3">
      <c r="B4" s="1294" t="s">
        <v>5000</v>
      </c>
      <c r="C4" s="1295"/>
      <c r="D4" s="1295"/>
      <c r="E4" s="1295"/>
      <c r="F4" s="1295"/>
      <c r="G4" s="1295"/>
      <c r="H4" s="1295"/>
      <c r="I4" s="1295"/>
      <c r="J4" s="1295"/>
      <c r="K4" s="1296"/>
      <c r="L4" s="1297" t="s">
        <v>5001</v>
      </c>
      <c r="M4" s="1298"/>
      <c r="N4" s="1298"/>
      <c r="O4" s="1298"/>
      <c r="P4" s="1298"/>
      <c r="Q4" s="1298"/>
      <c r="R4" s="1298"/>
      <c r="S4" s="1298"/>
      <c r="T4" s="1298"/>
      <c r="U4" s="1298"/>
      <c r="V4" s="1298"/>
      <c r="W4" s="1298"/>
      <c r="X4" s="1298"/>
      <c r="Y4" s="1298"/>
      <c r="Z4" s="1298"/>
      <c r="AA4" s="1298"/>
      <c r="AB4" s="1298"/>
      <c r="AC4" s="1298"/>
      <c r="AD4" s="1298"/>
      <c r="AE4" s="1298"/>
      <c r="AF4" s="1298"/>
      <c r="AG4" s="1298"/>
      <c r="AH4" s="1298"/>
      <c r="AI4" s="1298"/>
      <c r="AJ4" s="1298"/>
      <c r="AK4" s="1298"/>
      <c r="AL4" s="1298"/>
      <c r="AM4" s="1298"/>
      <c r="AN4" s="1298"/>
      <c r="AO4" s="1298"/>
      <c r="AP4" s="1298"/>
      <c r="AQ4" s="1303" t="str">
        <f>'S 003'!AQ4</f>
        <v>Číslo riadku</v>
      </c>
      <c r="AR4" s="1304"/>
      <c r="AS4" s="1304"/>
      <c r="AT4" s="1304"/>
      <c r="AU4" s="1304"/>
      <c r="AV4" s="1304"/>
      <c r="AW4" s="1304"/>
      <c r="AX4" s="1305"/>
      <c r="AY4" s="1312" t="str">
        <f>'S 003'!AY4</f>
        <v>Bežné účtovné obdobie</v>
      </c>
      <c r="AZ4" s="1313"/>
      <c r="BA4" s="1313"/>
      <c r="BB4" s="1313"/>
      <c r="BC4" s="1313"/>
      <c r="BD4" s="1313"/>
      <c r="BE4" s="1313"/>
      <c r="BF4" s="1313"/>
      <c r="BG4" s="1313"/>
      <c r="BH4" s="1313"/>
      <c r="BI4" s="1313"/>
      <c r="BJ4" s="1313"/>
      <c r="BK4" s="1313"/>
      <c r="BL4" s="1313"/>
      <c r="BM4" s="1313"/>
      <c r="BN4" s="1313"/>
      <c r="BO4" s="1313"/>
      <c r="BP4" s="1313"/>
      <c r="BQ4" s="1313"/>
      <c r="BR4" s="1313"/>
      <c r="BS4" s="1313"/>
      <c r="BT4" s="1313"/>
      <c r="BU4" s="1313"/>
      <c r="BV4" s="1313"/>
      <c r="BW4" s="1313"/>
      <c r="BX4" s="1313"/>
      <c r="BY4" s="1313"/>
      <c r="BZ4" s="1313"/>
      <c r="CA4" s="1313"/>
      <c r="CB4" s="1313"/>
      <c r="CC4" s="1313"/>
      <c r="CD4" s="1313"/>
      <c r="CE4" s="1313"/>
      <c r="CF4" s="1313"/>
      <c r="CG4" s="1313"/>
      <c r="CH4" s="1313"/>
      <c r="CI4" s="1313"/>
      <c r="CJ4" s="1313"/>
      <c r="CK4" s="1313"/>
      <c r="CL4" s="1313"/>
      <c r="CM4" s="1313"/>
      <c r="CN4" s="1313"/>
      <c r="CO4" s="1313"/>
      <c r="CP4" s="1313"/>
      <c r="CQ4" s="1313"/>
      <c r="CR4" s="1313"/>
      <c r="CS4" s="1313"/>
      <c r="CT4" s="1313"/>
      <c r="CU4" s="1313"/>
      <c r="CV4" s="1313"/>
      <c r="CW4" s="1313"/>
      <c r="CX4" s="1313"/>
      <c r="CY4" s="1313"/>
      <c r="CZ4" s="1313"/>
      <c r="DA4" s="1313"/>
      <c r="DB4" s="1313"/>
      <c r="DC4" s="1313"/>
      <c r="DD4" s="1313"/>
      <c r="DE4" s="1313"/>
      <c r="DF4" s="1313"/>
      <c r="DG4" s="1313"/>
      <c r="DH4" s="1313"/>
      <c r="DI4" s="1313"/>
      <c r="DJ4" s="1313"/>
      <c r="DK4" s="1313"/>
      <c r="DL4" s="1313"/>
      <c r="DM4" s="1313"/>
      <c r="DN4" s="1313"/>
      <c r="DO4" s="1313"/>
      <c r="DP4" s="1313"/>
      <c r="DQ4" s="1313"/>
      <c r="DR4" s="1313"/>
      <c r="DS4" s="1313"/>
      <c r="DT4" s="1313"/>
      <c r="DU4" s="1313"/>
      <c r="DV4" s="1313"/>
      <c r="DW4" s="1313"/>
      <c r="DX4" s="1313"/>
      <c r="DY4" s="1313"/>
      <c r="DZ4" s="1313"/>
      <c r="EA4" s="1313"/>
      <c r="EB4" s="1313"/>
      <c r="EC4" s="1313"/>
      <c r="ED4" s="1313"/>
      <c r="EE4" s="1313"/>
      <c r="EF4" s="1313"/>
      <c r="EG4" s="1313"/>
      <c r="EH4" s="1313"/>
      <c r="EI4" s="1313"/>
      <c r="EJ4" s="1313"/>
      <c r="EK4" s="1313"/>
      <c r="EL4" s="1313"/>
      <c r="EM4" s="1313"/>
      <c r="EN4" s="1313"/>
      <c r="EO4" s="1313"/>
      <c r="EP4" s="1313"/>
      <c r="EQ4" s="1313"/>
      <c r="ER4" s="1313"/>
      <c r="ES4" s="1313"/>
      <c r="ET4" s="1313"/>
      <c r="EU4" s="1313"/>
      <c r="EV4" s="1313"/>
      <c r="EW4" s="1313"/>
      <c r="EX4" s="1313"/>
      <c r="EY4" s="1313"/>
      <c r="EZ4" s="1313"/>
      <c r="FA4" s="1313"/>
      <c r="FB4" s="1314"/>
      <c r="FC4" s="1349">
        <f>'S 003'!FC4</f>
        <v>0</v>
      </c>
      <c r="FD4" s="1295"/>
      <c r="FE4" s="1295"/>
      <c r="FF4" s="1295"/>
      <c r="FG4" s="1295"/>
      <c r="FH4" s="1295"/>
      <c r="FI4" s="1295"/>
      <c r="FJ4" s="1295"/>
      <c r="FK4" s="1295"/>
      <c r="FL4" s="1295"/>
      <c r="FM4" s="1295"/>
      <c r="FN4" s="1295"/>
      <c r="FO4" s="1295"/>
      <c r="FP4" s="1295"/>
      <c r="FQ4" s="1295"/>
      <c r="FR4" s="1295"/>
      <c r="FS4" s="1295"/>
      <c r="FT4" s="1295"/>
      <c r="FU4" s="1295"/>
      <c r="FV4" s="1295"/>
      <c r="FW4" s="1295"/>
      <c r="FX4" s="1295"/>
      <c r="FY4" s="1295"/>
      <c r="FZ4" s="1295"/>
      <c r="GA4" s="1295"/>
      <c r="GB4" s="1295"/>
      <c r="GC4" s="1295"/>
      <c r="GD4" s="1295"/>
      <c r="GE4" s="1295"/>
      <c r="GF4" s="1295"/>
      <c r="GG4" s="1295"/>
      <c r="GH4" s="1295"/>
      <c r="GI4" s="1295"/>
      <c r="GJ4" s="1295"/>
      <c r="GK4" s="1295"/>
      <c r="GL4" s="1295"/>
      <c r="GM4" s="1295"/>
      <c r="GN4" s="1295"/>
      <c r="GO4" s="1295"/>
      <c r="GP4" s="1295"/>
      <c r="GQ4" s="1295"/>
      <c r="GR4" s="1295"/>
      <c r="GS4" s="1295"/>
      <c r="GT4" s="1295"/>
      <c r="GU4" s="1295"/>
      <c r="GV4" s="1295"/>
      <c r="GW4" s="1296"/>
    </row>
    <row r="5" spans="1:205" ht="11.25" customHeight="1" x14ac:dyDescent="0.3">
      <c r="B5" s="1319" t="s">
        <v>5002</v>
      </c>
      <c r="C5" s="1320"/>
      <c r="D5" s="1320"/>
      <c r="E5" s="1320"/>
      <c r="F5" s="1320"/>
      <c r="G5" s="1320"/>
      <c r="H5" s="1320"/>
      <c r="I5" s="1320"/>
      <c r="J5" s="1320"/>
      <c r="K5" s="1321"/>
      <c r="L5" s="1299"/>
      <c r="M5" s="1300"/>
      <c r="N5" s="1300"/>
      <c r="O5" s="1300"/>
      <c r="P5" s="1300"/>
      <c r="Q5" s="1300"/>
      <c r="R5" s="1300"/>
      <c r="S5" s="1300"/>
      <c r="T5" s="1300"/>
      <c r="U5" s="1300"/>
      <c r="V5" s="1300"/>
      <c r="W5" s="1300"/>
      <c r="X5" s="1300"/>
      <c r="Y5" s="1300"/>
      <c r="Z5" s="1300"/>
      <c r="AA5" s="1300"/>
      <c r="AB5" s="1300"/>
      <c r="AC5" s="1300"/>
      <c r="AD5" s="1300"/>
      <c r="AE5" s="1300"/>
      <c r="AF5" s="1300"/>
      <c r="AG5" s="1300"/>
      <c r="AH5" s="1300"/>
      <c r="AI5" s="1300"/>
      <c r="AJ5" s="1300"/>
      <c r="AK5" s="1300"/>
      <c r="AL5" s="1300"/>
      <c r="AM5" s="1300"/>
      <c r="AN5" s="1300"/>
      <c r="AO5" s="1300"/>
      <c r="AP5" s="1300"/>
      <c r="AQ5" s="1306"/>
      <c r="AR5" s="1307"/>
      <c r="AS5" s="1307"/>
      <c r="AT5" s="1307"/>
      <c r="AU5" s="1307"/>
      <c r="AV5" s="1307"/>
      <c r="AW5" s="1307"/>
      <c r="AX5" s="1308"/>
      <c r="AY5" s="1322">
        <f>'S 003'!AY5</f>
        <v>0</v>
      </c>
      <c r="AZ5" s="1323"/>
      <c r="BA5" s="1323"/>
      <c r="BB5" s="1323"/>
      <c r="BC5" s="1323"/>
      <c r="BD5" s="1324"/>
      <c r="BE5" s="1325" t="str">
        <f>'S 003'!BE5</f>
        <v>Brutto-časť 1</v>
      </c>
      <c r="BF5" s="1326"/>
      <c r="BG5" s="1326"/>
      <c r="BH5" s="1326"/>
      <c r="BI5" s="1326"/>
      <c r="BJ5" s="1326"/>
      <c r="BK5" s="1326"/>
      <c r="BL5" s="1326"/>
      <c r="BM5" s="1326"/>
      <c r="BN5" s="1326"/>
      <c r="BO5" s="1326"/>
      <c r="BP5" s="1326"/>
      <c r="BQ5" s="1326"/>
      <c r="BR5" s="1326"/>
      <c r="BS5" s="1326"/>
      <c r="BT5" s="1326"/>
      <c r="BU5" s="1326"/>
      <c r="BV5" s="1326"/>
      <c r="BW5" s="1326"/>
      <c r="BX5" s="1326"/>
      <c r="BY5" s="1326"/>
      <c r="BZ5" s="1326"/>
      <c r="CA5" s="1326"/>
      <c r="CB5" s="1326"/>
      <c r="CC5" s="1326"/>
      <c r="CD5" s="1326"/>
      <c r="CE5" s="1326"/>
      <c r="CF5" s="1326"/>
      <c r="CG5" s="1326"/>
      <c r="CH5" s="1326"/>
      <c r="CI5" s="1326"/>
      <c r="CJ5" s="1326"/>
      <c r="CK5" s="1326"/>
      <c r="CL5" s="1326"/>
      <c r="CM5" s="1326"/>
      <c r="CN5" s="1326"/>
      <c r="CO5" s="1326"/>
      <c r="CP5" s="1326"/>
      <c r="CQ5" s="1326"/>
      <c r="CR5" s="1326"/>
      <c r="CS5" s="1326"/>
      <c r="CT5" s="1326"/>
      <c r="CU5" s="1326"/>
      <c r="CV5" s="1326"/>
      <c r="CW5" s="1326"/>
      <c r="CX5" s="1326"/>
      <c r="CY5" s="1326"/>
      <c r="CZ5" s="1326"/>
      <c r="DA5" s="1326"/>
      <c r="DB5" s="1326"/>
      <c r="DC5" s="1326"/>
      <c r="DD5" s="1326"/>
      <c r="DE5" s="1326"/>
      <c r="DF5" s="1326"/>
      <c r="DG5" s="1326"/>
      <c r="DH5" s="1326"/>
      <c r="DI5" s="1327"/>
      <c r="DJ5" s="1312" t="str">
        <f>'S 003'!DJ5</f>
        <v>Netto</v>
      </c>
      <c r="DK5" s="1313"/>
      <c r="DL5" s="1313"/>
      <c r="DM5" s="1313"/>
      <c r="DN5" s="1313"/>
      <c r="DO5" s="1313"/>
      <c r="DP5" s="1313"/>
      <c r="DQ5" s="1313"/>
      <c r="DR5" s="1313"/>
      <c r="DS5" s="1313"/>
      <c r="DT5" s="1313"/>
      <c r="DU5" s="1313"/>
      <c r="DV5" s="1313"/>
      <c r="DW5" s="1313"/>
      <c r="DX5" s="1313"/>
      <c r="DY5" s="1313"/>
      <c r="DZ5" s="1313"/>
      <c r="EA5" s="1313"/>
      <c r="EB5" s="1313"/>
      <c r="EC5" s="1313"/>
      <c r="ED5" s="1313"/>
      <c r="EE5" s="1313"/>
      <c r="EF5" s="1313"/>
      <c r="EG5" s="1313"/>
      <c r="EH5" s="1313"/>
      <c r="EI5" s="1313"/>
      <c r="EJ5" s="1313"/>
      <c r="EK5" s="1313"/>
      <c r="EL5" s="1313"/>
      <c r="EM5" s="1313"/>
      <c r="EN5" s="1313"/>
      <c r="EO5" s="1313"/>
      <c r="EP5" s="1313"/>
      <c r="EQ5" s="1313"/>
      <c r="ER5" s="1313"/>
      <c r="ES5" s="1313"/>
      <c r="ET5" s="1313"/>
      <c r="EU5" s="1313"/>
      <c r="EV5" s="1313"/>
      <c r="EW5" s="1313"/>
      <c r="EX5" s="1313"/>
      <c r="EY5" s="1313"/>
      <c r="EZ5" s="1313"/>
      <c r="FA5" s="1313"/>
      <c r="FB5" s="1314"/>
      <c r="FC5" s="1316"/>
      <c r="FD5" s="1317"/>
      <c r="FE5" s="1317"/>
      <c r="FF5" s="1317"/>
      <c r="FG5" s="1317"/>
      <c r="FH5" s="1317"/>
      <c r="FI5" s="1317"/>
      <c r="FJ5" s="1317"/>
      <c r="FK5" s="1317"/>
      <c r="FL5" s="1317"/>
      <c r="FM5" s="1317"/>
      <c r="FN5" s="1317"/>
      <c r="FO5" s="1317"/>
      <c r="FP5" s="1317"/>
      <c r="FQ5" s="1317"/>
      <c r="FR5" s="1317"/>
      <c r="FS5" s="1317"/>
      <c r="FT5" s="1317"/>
      <c r="FU5" s="1317"/>
      <c r="FV5" s="1317"/>
      <c r="FW5" s="1317"/>
      <c r="FX5" s="1317"/>
      <c r="FY5" s="1317"/>
      <c r="FZ5" s="1317"/>
      <c r="GA5" s="1317"/>
      <c r="GB5" s="1317"/>
      <c r="GC5" s="1317"/>
      <c r="GD5" s="1317"/>
      <c r="GE5" s="1317"/>
      <c r="GF5" s="1317"/>
      <c r="GG5" s="1317"/>
      <c r="GH5" s="1317"/>
      <c r="GI5" s="1317"/>
      <c r="GJ5" s="1317"/>
      <c r="GK5" s="1317"/>
      <c r="GL5" s="1317"/>
      <c r="GM5" s="1317"/>
      <c r="GN5" s="1317"/>
      <c r="GO5" s="1317"/>
      <c r="GP5" s="1317"/>
      <c r="GQ5" s="1317"/>
      <c r="GR5" s="1317"/>
      <c r="GS5" s="1317"/>
      <c r="GT5" s="1317"/>
      <c r="GU5" s="1317"/>
      <c r="GV5" s="1317"/>
      <c r="GW5" s="1318"/>
    </row>
    <row r="6" spans="1:205" ht="10.5" customHeight="1" x14ac:dyDescent="0.3">
      <c r="B6" s="1316" t="s">
        <v>1415</v>
      </c>
      <c r="C6" s="1317"/>
      <c r="D6" s="1317"/>
      <c r="E6" s="1317"/>
      <c r="F6" s="1317"/>
      <c r="G6" s="1317"/>
      <c r="H6" s="1317"/>
      <c r="I6" s="1317"/>
      <c r="J6" s="1317"/>
      <c r="K6" s="1318"/>
      <c r="L6" s="1301"/>
      <c r="M6" s="1302"/>
      <c r="N6" s="1302"/>
      <c r="O6" s="1302"/>
      <c r="P6" s="1302"/>
      <c r="Q6" s="1302"/>
      <c r="R6" s="1302"/>
      <c r="S6" s="1302"/>
      <c r="T6" s="1302"/>
      <c r="U6" s="1302"/>
      <c r="V6" s="1302"/>
      <c r="W6" s="1302"/>
      <c r="X6" s="1302"/>
      <c r="Y6" s="1302"/>
      <c r="Z6" s="1302"/>
      <c r="AA6" s="1302"/>
      <c r="AB6" s="1302"/>
      <c r="AC6" s="1302"/>
      <c r="AD6" s="1302"/>
      <c r="AE6" s="1302"/>
      <c r="AF6" s="1302"/>
      <c r="AG6" s="1302"/>
      <c r="AH6" s="1302"/>
      <c r="AI6" s="1302"/>
      <c r="AJ6" s="1302"/>
      <c r="AK6" s="1302"/>
      <c r="AL6" s="1302"/>
      <c r="AM6" s="1302"/>
      <c r="AN6" s="1302"/>
      <c r="AO6" s="1302"/>
      <c r="AP6" s="1302"/>
      <c r="AQ6" s="1309"/>
      <c r="AR6" s="1310"/>
      <c r="AS6" s="1310"/>
      <c r="AT6" s="1310"/>
      <c r="AU6" s="1310"/>
      <c r="AV6" s="1310"/>
      <c r="AW6" s="1310"/>
      <c r="AX6" s="1311"/>
      <c r="AY6" s="1322"/>
      <c r="AZ6" s="1323"/>
      <c r="BA6" s="1323"/>
      <c r="BB6" s="1323"/>
      <c r="BC6" s="1323"/>
      <c r="BD6" s="1324"/>
      <c r="BE6" s="1329" t="str">
        <f>'S 003'!BE6</f>
        <v>Oprávky</v>
      </c>
      <c r="BF6" s="1330"/>
      <c r="BG6" s="1330"/>
      <c r="BH6" s="1330"/>
      <c r="BI6" s="1330"/>
      <c r="BJ6" s="1330"/>
      <c r="BK6" s="1330"/>
      <c r="BL6" s="1330"/>
      <c r="BM6" s="1330"/>
      <c r="BN6" s="1330"/>
      <c r="BO6" s="1330"/>
      <c r="BP6" s="1330"/>
      <c r="BQ6" s="1330"/>
      <c r="BR6" s="1330"/>
      <c r="BS6" s="1330"/>
      <c r="BT6" s="1330"/>
      <c r="BU6" s="1330"/>
      <c r="BV6" s="1330"/>
      <c r="BW6" s="1330"/>
      <c r="BX6" s="1330"/>
      <c r="BY6" s="1330"/>
      <c r="BZ6" s="1330"/>
      <c r="CA6" s="1330"/>
      <c r="CB6" s="1330"/>
      <c r="CC6" s="1330"/>
      <c r="CD6" s="1330"/>
      <c r="CE6" s="1330"/>
      <c r="CF6" s="1330"/>
      <c r="CG6" s="1330"/>
      <c r="CH6" s="1330"/>
      <c r="CI6" s="1330"/>
      <c r="CJ6" s="1330"/>
      <c r="CK6" s="1330"/>
      <c r="CL6" s="1330"/>
      <c r="CM6" s="1330"/>
      <c r="CN6" s="1330"/>
      <c r="CO6" s="1330"/>
      <c r="CP6" s="1330"/>
      <c r="CQ6" s="1330"/>
      <c r="CR6" s="1330"/>
      <c r="CS6" s="1330"/>
      <c r="CT6" s="1330"/>
      <c r="CU6" s="1330"/>
      <c r="CV6" s="1330"/>
      <c r="CW6" s="1330"/>
      <c r="CX6" s="1330"/>
      <c r="CY6" s="1330"/>
      <c r="CZ6" s="1330"/>
      <c r="DA6" s="1330"/>
      <c r="DB6" s="1330"/>
      <c r="DC6" s="1330"/>
      <c r="DD6" s="1330"/>
      <c r="DE6" s="1330"/>
      <c r="DF6" s="1330"/>
      <c r="DG6" s="1330"/>
      <c r="DH6" s="1330"/>
      <c r="DI6" s="1331"/>
      <c r="DJ6" s="1312">
        <f>'S 003'!DJ6</f>
        <v>0</v>
      </c>
      <c r="DK6" s="1313"/>
      <c r="DL6" s="1313"/>
      <c r="DM6" s="1313"/>
      <c r="DN6" s="1313"/>
      <c r="DO6" s="1313"/>
      <c r="DP6" s="1313"/>
      <c r="DQ6" s="1313"/>
      <c r="DR6" s="1313"/>
      <c r="DS6" s="1313"/>
      <c r="DT6" s="1313"/>
      <c r="DU6" s="1313"/>
      <c r="DV6" s="1313"/>
      <c r="DW6" s="1313"/>
      <c r="DX6" s="1313"/>
      <c r="DY6" s="1313"/>
      <c r="DZ6" s="1313"/>
      <c r="EA6" s="1313"/>
      <c r="EB6" s="1313"/>
      <c r="EC6" s="1313"/>
      <c r="ED6" s="1313"/>
      <c r="EE6" s="1313"/>
      <c r="EF6" s="1313"/>
      <c r="EG6" s="1313"/>
      <c r="EH6" s="1313"/>
      <c r="EI6" s="1313"/>
      <c r="EJ6" s="1313"/>
      <c r="EK6" s="1313"/>
      <c r="EL6" s="1313"/>
      <c r="EM6" s="1313"/>
      <c r="EN6" s="1313"/>
      <c r="EO6" s="1313"/>
      <c r="EP6" s="1313"/>
      <c r="EQ6" s="1313"/>
      <c r="ER6" s="1313"/>
      <c r="ES6" s="1313"/>
      <c r="ET6" s="1313"/>
      <c r="EU6" s="1313"/>
      <c r="EV6" s="1313"/>
      <c r="EW6" s="1313"/>
      <c r="EX6" s="1313"/>
      <c r="EY6" s="1313"/>
      <c r="EZ6" s="1313"/>
      <c r="FA6" s="1313"/>
      <c r="FB6" s="1314"/>
      <c r="FC6" s="1350" t="str">
        <f>'S 003'!FC6</f>
        <v>Netto</v>
      </c>
      <c r="FD6" s="1333"/>
      <c r="FE6" s="1333"/>
      <c r="FF6" s="1333"/>
      <c r="FG6" s="1333"/>
      <c r="FH6" s="1333"/>
      <c r="FI6" s="1333"/>
      <c r="FJ6" s="1333"/>
      <c r="FK6" s="1333"/>
      <c r="FL6" s="1333"/>
      <c r="FM6" s="1333"/>
      <c r="FN6" s="1333"/>
      <c r="FO6" s="1333"/>
      <c r="FP6" s="1333"/>
      <c r="FQ6" s="1333"/>
      <c r="FR6" s="1333"/>
      <c r="FS6" s="1333"/>
      <c r="FT6" s="1333"/>
      <c r="FU6" s="1333"/>
      <c r="FV6" s="1333"/>
      <c r="FW6" s="1333"/>
      <c r="FX6" s="1333"/>
      <c r="FY6" s="1333"/>
      <c r="FZ6" s="1333"/>
      <c r="GA6" s="1333"/>
      <c r="GB6" s="1333"/>
      <c r="GC6" s="1333"/>
      <c r="GD6" s="1333"/>
      <c r="GE6" s="1333"/>
      <c r="GF6" s="1333"/>
      <c r="GG6" s="1333"/>
      <c r="GH6" s="1333"/>
      <c r="GI6" s="1333"/>
      <c r="GJ6" s="1333"/>
      <c r="GK6" s="1333"/>
      <c r="GL6" s="1333"/>
      <c r="GM6" s="1333"/>
      <c r="GN6" s="1333"/>
      <c r="GO6" s="1333"/>
      <c r="GP6" s="1333"/>
      <c r="GQ6" s="1333"/>
      <c r="GR6" s="1333"/>
      <c r="GS6" s="1333"/>
      <c r="GT6" s="1333"/>
      <c r="GU6" s="1333"/>
      <c r="GV6" s="1333"/>
      <c r="GW6" s="1334"/>
    </row>
    <row r="7" spans="1:205" ht="25.5" customHeight="1" x14ac:dyDescent="0.3">
      <c r="B7" s="1347" t="s">
        <v>2082</v>
      </c>
      <c r="C7" s="1347"/>
      <c r="D7" s="1347"/>
      <c r="E7" s="1347"/>
      <c r="F7" s="1347"/>
      <c r="G7" s="1347"/>
      <c r="H7" s="1347"/>
      <c r="I7" s="1347"/>
      <c r="J7" s="1347"/>
      <c r="K7" s="1347"/>
      <c r="L7" s="1351" t="str">
        <f>SUVAHAVUJ!$D$59</f>
        <v>Ostatné pohľadávky z obchodného styku (311A, 312A, 313A, 314A, 315A, 31XA) - /391A/</v>
      </c>
      <c r="M7" s="1351"/>
      <c r="N7" s="1351"/>
      <c r="O7" s="1351"/>
      <c r="P7" s="1351"/>
      <c r="Q7" s="1351"/>
      <c r="R7" s="1351"/>
      <c r="S7" s="1351"/>
      <c r="T7" s="1351"/>
      <c r="U7" s="1351"/>
      <c r="V7" s="1351"/>
      <c r="W7" s="1351"/>
      <c r="X7" s="1351"/>
      <c r="Y7" s="1351"/>
      <c r="Z7" s="1351"/>
      <c r="AA7" s="1351"/>
      <c r="AB7" s="1351"/>
      <c r="AC7" s="1351"/>
      <c r="AD7" s="1351"/>
      <c r="AE7" s="1351"/>
      <c r="AF7" s="1351"/>
      <c r="AG7" s="1351"/>
      <c r="AH7" s="1351"/>
      <c r="AI7" s="1351"/>
      <c r="AJ7" s="1351"/>
      <c r="AK7" s="1351"/>
      <c r="AL7" s="1351"/>
      <c r="AM7" s="1351"/>
      <c r="AN7" s="1351"/>
      <c r="AO7" s="1351"/>
      <c r="AP7" s="1351"/>
      <c r="AQ7" s="1340" t="s">
        <v>1236</v>
      </c>
      <c r="AR7" s="1340"/>
      <c r="AS7" s="1340"/>
      <c r="AT7" s="1340"/>
      <c r="AU7" s="1340"/>
      <c r="AV7" s="1340"/>
      <c r="AW7" s="1340"/>
      <c r="AX7" s="1340"/>
      <c r="AY7" s="396"/>
      <c r="AZ7" s="397"/>
      <c r="BA7" s="1335" t="str">
        <f>MID(SUVAHAVUJ!AD59,1,1)</f>
        <v xml:space="preserve"> </v>
      </c>
      <c r="BB7" s="1335"/>
      <c r="BC7" s="1335"/>
      <c r="BD7" s="1335"/>
      <c r="BE7" s="1335"/>
      <c r="BF7" s="1335"/>
      <c r="BG7" s="1335" t="str">
        <f>MID(SUVAHAVUJ!AD59,2,1)</f>
        <v xml:space="preserve"> </v>
      </c>
      <c r="BH7" s="1335"/>
      <c r="BI7" s="1335"/>
      <c r="BJ7" s="1335"/>
      <c r="BK7" s="1335"/>
      <c r="BL7" s="1335" t="str">
        <f>MID(SUVAHAVUJ!AD59,3,1)</f>
        <v xml:space="preserve"> </v>
      </c>
      <c r="BM7" s="1335"/>
      <c r="BN7" s="1335"/>
      <c r="BO7" s="1335"/>
      <c r="BP7" s="1335"/>
      <c r="BQ7" s="1335"/>
      <c r="BR7" s="1335" t="str">
        <f>MID(SUVAHAVUJ!AD59,4,1)</f>
        <v xml:space="preserve"> </v>
      </c>
      <c r="BS7" s="1335"/>
      <c r="BT7" s="1335"/>
      <c r="BU7" s="1335"/>
      <c r="BV7" s="1335"/>
      <c r="BW7" s="1335" t="str">
        <f>MID(SUVAHAVUJ!AD59,5,1)</f>
        <v xml:space="preserve"> </v>
      </c>
      <c r="BX7" s="1335"/>
      <c r="BY7" s="1335"/>
      <c r="BZ7" s="1335"/>
      <c r="CA7" s="1335"/>
      <c r="CB7" s="1335"/>
      <c r="CC7" s="1335" t="str">
        <f>MID(SUVAHAVUJ!AD59,6,1)</f>
        <v xml:space="preserve"> </v>
      </c>
      <c r="CD7" s="1335"/>
      <c r="CE7" s="1335"/>
      <c r="CF7" s="1335"/>
      <c r="CG7" s="1335"/>
      <c r="CH7" s="1335" t="str">
        <f>MID(SUVAHAVUJ!AD59,7,1)</f>
        <v xml:space="preserve"> </v>
      </c>
      <c r="CI7" s="1335"/>
      <c r="CJ7" s="1335"/>
      <c r="CK7" s="1335"/>
      <c r="CL7" s="1335"/>
      <c r="CM7" s="1335"/>
      <c r="CN7" s="1335" t="str">
        <f>MID(SUVAHAVUJ!AD59,8,1)</f>
        <v xml:space="preserve"> </v>
      </c>
      <c r="CO7" s="1335"/>
      <c r="CP7" s="1335"/>
      <c r="CQ7" s="1335"/>
      <c r="CR7" s="1335"/>
      <c r="CS7" s="1335" t="str">
        <f>MID(SUVAHAVUJ!AD59,9,1)</f>
        <v xml:space="preserve"> </v>
      </c>
      <c r="CT7" s="1335"/>
      <c r="CU7" s="1335"/>
      <c r="CV7" s="1335"/>
      <c r="CW7" s="1335"/>
      <c r="CX7" s="1335"/>
      <c r="CY7" s="1335" t="str">
        <f>MID(SUVAHAVUJ!AD59,10,1)</f>
        <v xml:space="preserve"> </v>
      </c>
      <c r="CZ7" s="1335"/>
      <c r="DA7" s="1335"/>
      <c r="DB7" s="1335"/>
      <c r="DC7" s="1335"/>
      <c r="DD7" s="1335" t="str">
        <f>MID(SUVAHAVUJ!AD59,11,1)</f>
        <v>0</v>
      </c>
      <c r="DE7" s="1335"/>
      <c r="DF7" s="1335"/>
      <c r="DG7" s="1335"/>
      <c r="DH7" s="1335"/>
      <c r="DI7" s="1343"/>
      <c r="DJ7" s="396"/>
      <c r="DK7" s="397"/>
      <c r="DL7" s="1335" t="str">
        <f>MID(SUVAHAVUJ!AF59,1,1)</f>
        <v xml:space="preserve"> </v>
      </c>
      <c r="DM7" s="1335"/>
      <c r="DN7" s="1335"/>
      <c r="DO7" s="1335"/>
      <c r="DP7" s="1335"/>
      <c r="DQ7" s="1335"/>
      <c r="DR7" s="1335" t="str">
        <f>MID(SUVAHAVUJ!AF59,2,1)</f>
        <v xml:space="preserve"> </v>
      </c>
      <c r="DS7" s="1335"/>
      <c r="DT7" s="1335"/>
      <c r="DU7" s="1335"/>
      <c r="DV7" s="1335"/>
      <c r="DW7" s="1335" t="str">
        <f>MID(SUVAHAVUJ!AF59,3,1)</f>
        <v xml:space="preserve"> </v>
      </c>
      <c r="DX7" s="1335"/>
      <c r="DY7" s="1335"/>
      <c r="DZ7" s="1335"/>
      <c r="EA7" s="1335"/>
      <c r="EB7" s="1335"/>
      <c r="EC7" s="1335" t="str">
        <f>MID(SUVAHAVUJ!AF59,4,1)</f>
        <v xml:space="preserve"> </v>
      </c>
      <c r="ED7" s="1335"/>
      <c r="EE7" s="1335"/>
      <c r="EF7" s="1335"/>
      <c r="EG7" s="1335"/>
      <c r="EH7" s="1335" t="str">
        <f>MID(SUVAHAVUJ!AF59,5,1)</f>
        <v xml:space="preserve"> </v>
      </c>
      <c r="EI7" s="1335"/>
      <c r="EJ7" s="1335"/>
      <c r="EK7" s="1335"/>
      <c r="EL7" s="1335"/>
      <c r="EM7" s="1335"/>
      <c r="EN7" s="1335" t="str">
        <f>MID(SUVAHAVUJ!AF59,6,1)</f>
        <v xml:space="preserve"> </v>
      </c>
      <c r="EO7" s="1335"/>
      <c r="EP7" s="1335"/>
      <c r="EQ7" s="1335"/>
      <c r="ER7" s="1335"/>
      <c r="ES7" s="1335" t="str">
        <f>MID(SUVAHAVUJ!AF59,7,1)</f>
        <v xml:space="preserve"> </v>
      </c>
      <c r="ET7" s="1335"/>
      <c r="EU7" s="1335"/>
      <c r="EV7" s="1335"/>
      <c r="EW7" s="1335"/>
      <c r="EX7" s="1335"/>
      <c r="EY7" s="1335" t="str">
        <f>MID(SUVAHAVUJ!AF59,8,1)</f>
        <v xml:space="preserve"> </v>
      </c>
      <c r="EZ7" s="1335"/>
      <c r="FA7" s="1335"/>
      <c r="FB7" s="1335"/>
      <c r="FC7" s="1335"/>
      <c r="FD7" s="1335" t="str">
        <f>MID(SUVAHAVUJ!AF59,9,1)</f>
        <v xml:space="preserve"> </v>
      </c>
      <c r="FE7" s="1335"/>
      <c r="FF7" s="1335"/>
      <c r="FG7" s="1335"/>
      <c r="FH7" s="1335"/>
      <c r="FI7" s="1335"/>
      <c r="FJ7" s="1335" t="str">
        <f>MID(SUVAHAVUJ!AF59,10,1)</f>
        <v xml:space="preserve"> </v>
      </c>
      <c r="FK7" s="1335"/>
      <c r="FL7" s="1335"/>
      <c r="FM7" s="1335"/>
      <c r="FN7" s="1335"/>
      <c r="FO7" s="1293" t="str">
        <f>MID(SUVAHAVUJ!AF59,11,1)</f>
        <v>0</v>
      </c>
      <c r="FP7" s="1293"/>
      <c r="FQ7" s="1293"/>
      <c r="FR7" s="1293"/>
      <c r="FS7" s="1341"/>
      <c r="FT7" s="1342"/>
      <c r="FU7" s="1342"/>
      <c r="FV7" s="1342"/>
      <c r="FW7" s="1342"/>
      <c r="FX7" s="1342"/>
      <c r="FY7" s="1342"/>
      <c r="FZ7" s="1342"/>
      <c r="GA7" s="1342"/>
      <c r="GB7" s="1342"/>
      <c r="GC7" s="1342"/>
      <c r="GD7" s="1342"/>
      <c r="GE7" s="1342"/>
      <c r="GF7" s="1342"/>
      <c r="GG7" s="1342"/>
      <c r="GH7" s="1342"/>
      <c r="GI7" s="1342"/>
      <c r="GJ7" s="1342"/>
      <c r="GK7" s="1342"/>
      <c r="GL7" s="1342"/>
      <c r="GM7" s="1342"/>
      <c r="GN7" s="1342"/>
      <c r="GO7" s="1342"/>
      <c r="GP7" s="1342"/>
      <c r="GQ7" s="1342"/>
      <c r="GR7" s="1342"/>
      <c r="GS7" s="1342"/>
      <c r="GT7" s="1342"/>
      <c r="GU7" s="1342"/>
      <c r="GV7" s="1342"/>
      <c r="GW7" s="1342"/>
    </row>
    <row r="8" spans="1:205" ht="22.5" customHeight="1" x14ac:dyDescent="0.3">
      <c r="B8" s="1347"/>
      <c r="C8" s="1347"/>
      <c r="D8" s="1347"/>
      <c r="E8" s="1347"/>
      <c r="F8" s="1347"/>
      <c r="G8" s="1347"/>
      <c r="H8" s="1347"/>
      <c r="I8" s="1347"/>
      <c r="J8" s="1347"/>
      <c r="K8" s="1347"/>
      <c r="L8" s="1351"/>
      <c r="M8" s="1351"/>
      <c r="N8" s="1351"/>
      <c r="O8" s="1351"/>
      <c r="P8" s="1351"/>
      <c r="Q8" s="1351"/>
      <c r="R8" s="1351"/>
      <c r="S8" s="1351"/>
      <c r="T8" s="1351"/>
      <c r="U8" s="1351"/>
      <c r="V8" s="1351"/>
      <c r="W8" s="1351"/>
      <c r="X8" s="1351"/>
      <c r="Y8" s="1351"/>
      <c r="Z8" s="1351"/>
      <c r="AA8" s="1351"/>
      <c r="AB8" s="1351"/>
      <c r="AC8" s="1351"/>
      <c r="AD8" s="1351"/>
      <c r="AE8" s="1351"/>
      <c r="AF8" s="1351"/>
      <c r="AG8" s="1351"/>
      <c r="AH8" s="1351"/>
      <c r="AI8" s="1351"/>
      <c r="AJ8" s="1351"/>
      <c r="AK8" s="1351"/>
      <c r="AL8" s="1351"/>
      <c r="AM8" s="1351"/>
      <c r="AN8" s="1351"/>
      <c r="AO8" s="1351"/>
      <c r="AP8" s="1351"/>
      <c r="AQ8" s="1340"/>
      <c r="AR8" s="1340"/>
      <c r="AS8" s="1340"/>
      <c r="AT8" s="1340"/>
      <c r="AU8" s="1340"/>
      <c r="AV8" s="1340"/>
      <c r="AW8" s="1340"/>
      <c r="AX8" s="1340"/>
      <c r="AY8" s="396"/>
      <c r="AZ8" s="397"/>
      <c r="BA8" s="1335" t="str">
        <f>MID(SUVAHAVUJ!AE59,1,1)</f>
        <v xml:space="preserve"> </v>
      </c>
      <c r="BB8" s="1335"/>
      <c r="BC8" s="1335"/>
      <c r="BD8" s="1335"/>
      <c r="BE8" s="1335"/>
      <c r="BF8" s="1335"/>
      <c r="BG8" s="1335" t="str">
        <f>MID(SUVAHAVUJ!AE59,2,1)</f>
        <v xml:space="preserve"> </v>
      </c>
      <c r="BH8" s="1335"/>
      <c r="BI8" s="1335"/>
      <c r="BJ8" s="1335"/>
      <c r="BK8" s="1335"/>
      <c r="BL8" s="1335" t="str">
        <f>MID(SUVAHAVUJ!AE59,3,1)</f>
        <v xml:space="preserve"> </v>
      </c>
      <c r="BM8" s="1335"/>
      <c r="BN8" s="1335"/>
      <c r="BO8" s="1335"/>
      <c r="BP8" s="1335"/>
      <c r="BQ8" s="1335"/>
      <c r="BR8" s="1335" t="str">
        <f>MID(SUVAHAVUJ!AE59,4,1)</f>
        <v xml:space="preserve"> </v>
      </c>
      <c r="BS8" s="1335"/>
      <c r="BT8" s="1335"/>
      <c r="BU8" s="1335"/>
      <c r="BV8" s="1335"/>
      <c r="BW8" s="1335" t="str">
        <f>MID(SUVAHAVUJ!AE59,5,1)</f>
        <v xml:space="preserve"> </v>
      </c>
      <c r="BX8" s="1335"/>
      <c r="BY8" s="1335"/>
      <c r="BZ8" s="1335"/>
      <c r="CA8" s="1335"/>
      <c r="CB8" s="1335"/>
      <c r="CC8" s="1335" t="str">
        <f>MID(SUVAHAVUJ!AE59,6,1)</f>
        <v xml:space="preserve"> </v>
      </c>
      <c r="CD8" s="1335"/>
      <c r="CE8" s="1335"/>
      <c r="CF8" s="1335"/>
      <c r="CG8" s="1335"/>
      <c r="CH8" s="1335" t="str">
        <f>MID(SUVAHAVUJ!AE59,7,1)</f>
        <v xml:space="preserve"> </v>
      </c>
      <c r="CI8" s="1335"/>
      <c r="CJ8" s="1335"/>
      <c r="CK8" s="1335"/>
      <c r="CL8" s="1335"/>
      <c r="CM8" s="1335"/>
      <c r="CN8" s="1335" t="str">
        <f>MID(SUVAHAVUJ!AE59,8,1)</f>
        <v xml:space="preserve"> </v>
      </c>
      <c r="CO8" s="1335"/>
      <c r="CP8" s="1335"/>
      <c r="CQ8" s="1335"/>
      <c r="CR8" s="1335"/>
      <c r="CS8" s="1335" t="str">
        <f>MID(SUVAHAVUJ!AE59,9,1)</f>
        <v xml:space="preserve"> </v>
      </c>
      <c r="CT8" s="1335"/>
      <c r="CU8" s="1335"/>
      <c r="CV8" s="1335"/>
      <c r="CW8" s="1335"/>
      <c r="CX8" s="1335"/>
      <c r="CY8" s="1335" t="str">
        <f>MID(SUVAHAVUJ!AE59,10,1)</f>
        <v xml:space="preserve"> </v>
      </c>
      <c r="CZ8" s="1335"/>
      <c r="DA8" s="1335"/>
      <c r="DB8" s="1335"/>
      <c r="DC8" s="1335"/>
      <c r="DD8" s="1335" t="str">
        <f>MID(SUVAHAVUJ!AE59,11,1)</f>
        <v>0</v>
      </c>
      <c r="DE8" s="1335"/>
      <c r="DF8" s="1335"/>
      <c r="DG8" s="1335"/>
      <c r="DH8" s="1335"/>
      <c r="DI8" s="1343"/>
      <c r="DJ8" s="1345"/>
      <c r="DK8" s="1345"/>
      <c r="DL8" s="1345"/>
      <c r="DM8" s="1345"/>
      <c r="DN8" s="1345"/>
      <c r="DO8" s="1345"/>
      <c r="DP8" s="1345"/>
      <c r="DQ8" s="1345"/>
      <c r="DR8" s="1345"/>
      <c r="DS8" s="1345"/>
      <c r="DT8" s="1345"/>
      <c r="DU8" s="1345"/>
      <c r="DV8" s="1345"/>
      <c r="DW8" s="1345"/>
      <c r="DX8" s="1345"/>
      <c r="DY8" s="1345"/>
      <c r="DZ8" s="1345"/>
      <c r="EA8" s="1345"/>
      <c r="EB8" s="1345"/>
      <c r="EC8" s="1345"/>
      <c r="ED8" s="1345"/>
      <c r="EE8" s="1345"/>
      <c r="EF8" s="1345"/>
      <c r="EG8" s="1345"/>
      <c r="EH8" s="1345"/>
      <c r="EI8" s="1345"/>
      <c r="EJ8" s="1345"/>
      <c r="EK8" s="1345"/>
      <c r="EL8" s="1345"/>
      <c r="EM8" s="1345"/>
      <c r="EN8" s="396"/>
      <c r="EO8" s="397"/>
      <c r="EP8" s="1335" t="str">
        <f>MID(SUVAHAVUJ!AG59,1,1)</f>
        <v xml:space="preserve"> </v>
      </c>
      <c r="EQ8" s="1335"/>
      <c r="ER8" s="1335"/>
      <c r="ES8" s="1335"/>
      <c r="ET8" s="1335"/>
      <c r="EU8" s="1335"/>
      <c r="EV8" s="1335" t="str">
        <f>MID(SUVAHAVUJ!AG59,2,1)</f>
        <v xml:space="preserve"> </v>
      </c>
      <c r="EW8" s="1335"/>
      <c r="EX8" s="1335"/>
      <c r="EY8" s="1335"/>
      <c r="EZ8" s="1335"/>
      <c r="FA8" s="1335" t="str">
        <f>MID(SUVAHAVUJ!AG59,3,1)</f>
        <v xml:space="preserve"> </v>
      </c>
      <c r="FB8" s="1335"/>
      <c r="FC8" s="1335"/>
      <c r="FD8" s="1335"/>
      <c r="FE8" s="1335"/>
      <c r="FF8" s="1335"/>
      <c r="FG8" s="1335" t="str">
        <f>MID(SUVAHAVUJ!AG59,4,1)</f>
        <v xml:space="preserve"> </v>
      </c>
      <c r="FH8" s="1335"/>
      <c r="FI8" s="1335"/>
      <c r="FJ8" s="1335"/>
      <c r="FK8" s="1335"/>
      <c r="FL8" s="1335" t="str">
        <f>MID(SUVAHAVUJ!AG59,5,1)</f>
        <v xml:space="preserve"> </v>
      </c>
      <c r="FM8" s="1335"/>
      <c r="FN8" s="1335"/>
      <c r="FO8" s="1335"/>
      <c r="FP8" s="1335"/>
      <c r="FQ8" s="1335"/>
      <c r="FR8" s="1335" t="str">
        <f>MID(SUVAHAVUJ!AG59,6,1)</f>
        <v xml:space="preserve"> </v>
      </c>
      <c r="FS8" s="1335"/>
      <c r="FT8" s="1335"/>
      <c r="FU8" s="1335"/>
      <c r="FV8" s="1335"/>
      <c r="FW8" s="1335" t="str">
        <f>MID(SUVAHAVUJ!AG59,7,1)</f>
        <v xml:space="preserve"> </v>
      </c>
      <c r="FX8" s="1335"/>
      <c r="FY8" s="1335"/>
      <c r="FZ8" s="1335"/>
      <c r="GA8" s="1335"/>
      <c r="GB8" s="1335"/>
      <c r="GC8" s="1335" t="str">
        <f>MID(SUVAHAVUJ!AG59,8,1)</f>
        <v xml:space="preserve"> </v>
      </c>
      <c r="GD8" s="1335"/>
      <c r="GE8" s="1335"/>
      <c r="GF8" s="1335"/>
      <c r="GG8" s="1335"/>
      <c r="GH8" s="1335" t="str">
        <f>MID(SUVAHAVUJ!AG59,9,1)</f>
        <v xml:space="preserve"> </v>
      </c>
      <c r="GI8" s="1335"/>
      <c r="GJ8" s="1335"/>
      <c r="GK8" s="1335"/>
      <c r="GL8" s="1335"/>
      <c r="GM8" s="1335"/>
      <c r="GN8" s="1335" t="str">
        <f>MID(SUVAHAVUJ!AG59,10,1)</f>
        <v xml:space="preserve"> </v>
      </c>
      <c r="GO8" s="1335"/>
      <c r="GP8" s="1335"/>
      <c r="GQ8" s="1335"/>
      <c r="GR8" s="1335"/>
      <c r="GS8" s="1293" t="str">
        <f>MID(SUVAHAVUJ!AG59,11,1)</f>
        <v>0</v>
      </c>
      <c r="GT8" s="1293"/>
      <c r="GU8" s="1293"/>
      <c r="GV8" s="1293"/>
      <c r="GW8" s="1341"/>
    </row>
    <row r="9" spans="1:205" ht="25.5" customHeight="1" x14ac:dyDescent="0.3">
      <c r="B9" s="1352" t="s">
        <v>2047</v>
      </c>
      <c r="C9" s="1353"/>
      <c r="D9" s="1353"/>
      <c r="E9" s="1353"/>
      <c r="F9" s="1353"/>
      <c r="G9" s="1353"/>
      <c r="H9" s="1353"/>
      <c r="I9" s="1353"/>
      <c r="J9" s="1353"/>
      <c r="K9" s="1354"/>
      <c r="L9" s="1351" t="str">
        <f>SUVAHAVUJ!$D$60</f>
        <v>Čistá hodnota zákazky (316A)</v>
      </c>
      <c r="M9" s="1351"/>
      <c r="N9" s="1351"/>
      <c r="O9" s="1351"/>
      <c r="P9" s="1351"/>
      <c r="Q9" s="1351"/>
      <c r="R9" s="1351"/>
      <c r="S9" s="1351"/>
      <c r="T9" s="1351"/>
      <c r="U9" s="1351"/>
      <c r="V9" s="1351"/>
      <c r="W9" s="1351"/>
      <c r="X9" s="1351"/>
      <c r="Y9" s="1351"/>
      <c r="Z9" s="1351"/>
      <c r="AA9" s="1351"/>
      <c r="AB9" s="1351"/>
      <c r="AC9" s="1351"/>
      <c r="AD9" s="1351"/>
      <c r="AE9" s="1351"/>
      <c r="AF9" s="1351"/>
      <c r="AG9" s="1351"/>
      <c r="AH9" s="1351"/>
      <c r="AI9" s="1351"/>
      <c r="AJ9" s="1351"/>
      <c r="AK9" s="1351"/>
      <c r="AL9" s="1351"/>
      <c r="AM9" s="1351"/>
      <c r="AN9" s="1351"/>
      <c r="AO9" s="1351"/>
      <c r="AP9" s="1351"/>
      <c r="AQ9" s="1340" t="s">
        <v>1243</v>
      </c>
      <c r="AR9" s="1340"/>
      <c r="AS9" s="1340"/>
      <c r="AT9" s="1340"/>
      <c r="AU9" s="1340"/>
      <c r="AV9" s="1340"/>
      <c r="AW9" s="1340"/>
      <c r="AX9" s="1340"/>
      <c r="AY9" s="396"/>
      <c r="AZ9" s="397"/>
      <c r="BA9" s="1335" t="str">
        <f>MID(SUVAHAVUJ!AD60,1,1)</f>
        <v xml:space="preserve"> </v>
      </c>
      <c r="BB9" s="1335"/>
      <c r="BC9" s="1335"/>
      <c r="BD9" s="1335"/>
      <c r="BE9" s="1335"/>
      <c r="BF9" s="1335"/>
      <c r="BG9" s="1335" t="str">
        <f>MID(SUVAHAVUJ!AD60,2,1)</f>
        <v xml:space="preserve"> </v>
      </c>
      <c r="BH9" s="1335"/>
      <c r="BI9" s="1335"/>
      <c r="BJ9" s="1335"/>
      <c r="BK9" s="1335"/>
      <c r="BL9" s="1335" t="str">
        <f>MID(SUVAHAVUJ!AD60,3,1)</f>
        <v xml:space="preserve"> </v>
      </c>
      <c r="BM9" s="1335"/>
      <c r="BN9" s="1335"/>
      <c r="BO9" s="1335"/>
      <c r="BP9" s="1335"/>
      <c r="BQ9" s="1335"/>
      <c r="BR9" s="1335" t="str">
        <f>MID(SUVAHAVUJ!AD60,4,1)</f>
        <v xml:space="preserve"> </v>
      </c>
      <c r="BS9" s="1335"/>
      <c r="BT9" s="1335"/>
      <c r="BU9" s="1335"/>
      <c r="BV9" s="1335"/>
      <c r="BW9" s="1335" t="str">
        <f>MID(SUVAHAVUJ!AD60,5,1)</f>
        <v xml:space="preserve"> </v>
      </c>
      <c r="BX9" s="1335"/>
      <c r="BY9" s="1335"/>
      <c r="BZ9" s="1335"/>
      <c r="CA9" s="1335"/>
      <c r="CB9" s="1335"/>
      <c r="CC9" s="1335" t="str">
        <f>MID(SUVAHAVUJ!AD60,6,1)</f>
        <v xml:space="preserve"> </v>
      </c>
      <c r="CD9" s="1335"/>
      <c r="CE9" s="1335"/>
      <c r="CF9" s="1335"/>
      <c r="CG9" s="1335"/>
      <c r="CH9" s="1335" t="str">
        <f>MID(SUVAHAVUJ!AD60,7,1)</f>
        <v xml:space="preserve"> </v>
      </c>
      <c r="CI9" s="1335"/>
      <c r="CJ9" s="1335"/>
      <c r="CK9" s="1335"/>
      <c r="CL9" s="1335"/>
      <c r="CM9" s="1335"/>
      <c r="CN9" s="1335" t="str">
        <f>MID(SUVAHAVUJ!AD60,8,1)</f>
        <v xml:space="preserve"> </v>
      </c>
      <c r="CO9" s="1335"/>
      <c r="CP9" s="1335"/>
      <c r="CQ9" s="1335"/>
      <c r="CR9" s="1335"/>
      <c r="CS9" s="1335" t="str">
        <f>MID(SUVAHAVUJ!AD60,9,1)</f>
        <v xml:space="preserve"> </v>
      </c>
      <c r="CT9" s="1335"/>
      <c r="CU9" s="1335"/>
      <c r="CV9" s="1335"/>
      <c r="CW9" s="1335"/>
      <c r="CX9" s="1335"/>
      <c r="CY9" s="1335" t="str">
        <f>MID(SUVAHAVUJ!AD60,10,1)</f>
        <v xml:space="preserve"> </v>
      </c>
      <c r="CZ9" s="1335"/>
      <c r="DA9" s="1335"/>
      <c r="DB9" s="1335"/>
      <c r="DC9" s="1335"/>
      <c r="DD9" s="1335" t="str">
        <f>MID(SUVAHAVUJ!AD60,11,1)</f>
        <v>0</v>
      </c>
      <c r="DE9" s="1335"/>
      <c r="DF9" s="1335"/>
      <c r="DG9" s="1335"/>
      <c r="DH9" s="1335"/>
      <c r="DI9" s="1343"/>
      <c r="DJ9" s="396"/>
      <c r="DK9" s="397"/>
      <c r="DL9" s="1335" t="str">
        <f>MID(SUVAHAVUJ!AF60,1,1)</f>
        <v xml:space="preserve"> </v>
      </c>
      <c r="DM9" s="1335"/>
      <c r="DN9" s="1335"/>
      <c r="DO9" s="1335"/>
      <c r="DP9" s="1335"/>
      <c r="DQ9" s="1335"/>
      <c r="DR9" s="1335" t="str">
        <f>MID(SUVAHAVUJ!AF60,2,1)</f>
        <v xml:space="preserve"> </v>
      </c>
      <c r="DS9" s="1335"/>
      <c r="DT9" s="1335"/>
      <c r="DU9" s="1335"/>
      <c r="DV9" s="1335"/>
      <c r="DW9" s="1335" t="str">
        <f>MID(SUVAHAVUJ!AF60,3,1)</f>
        <v xml:space="preserve"> </v>
      </c>
      <c r="DX9" s="1335"/>
      <c r="DY9" s="1335"/>
      <c r="DZ9" s="1335"/>
      <c r="EA9" s="1335"/>
      <c r="EB9" s="1335"/>
      <c r="EC9" s="1335" t="str">
        <f>MID(SUVAHAVUJ!AF60,4,1)</f>
        <v xml:space="preserve"> </v>
      </c>
      <c r="ED9" s="1335"/>
      <c r="EE9" s="1335"/>
      <c r="EF9" s="1335"/>
      <c r="EG9" s="1335"/>
      <c r="EH9" s="1335" t="str">
        <f>MID(SUVAHAVUJ!AF60,5,1)</f>
        <v xml:space="preserve"> </v>
      </c>
      <c r="EI9" s="1335"/>
      <c r="EJ9" s="1335"/>
      <c r="EK9" s="1335"/>
      <c r="EL9" s="1335"/>
      <c r="EM9" s="1335"/>
      <c r="EN9" s="1335" t="str">
        <f>MID(SUVAHAVUJ!AF60,6,1)</f>
        <v xml:space="preserve"> </v>
      </c>
      <c r="EO9" s="1335"/>
      <c r="EP9" s="1335"/>
      <c r="EQ9" s="1335"/>
      <c r="ER9" s="1335"/>
      <c r="ES9" s="1335" t="str">
        <f>MID(SUVAHAVUJ!AF60,7,1)</f>
        <v xml:space="preserve"> </v>
      </c>
      <c r="ET9" s="1335"/>
      <c r="EU9" s="1335"/>
      <c r="EV9" s="1335"/>
      <c r="EW9" s="1335"/>
      <c r="EX9" s="1335"/>
      <c r="EY9" s="1335" t="str">
        <f>MID(SUVAHAVUJ!AF60,8,1)</f>
        <v xml:space="preserve"> </v>
      </c>
      <c r="EZ9" s="1335"/>
      <c r="FA9" s="1335"/>
      <c r="FB9" s="1335"/>
      <c r="FC9" s="1335"/>
      <c r="FD9" s="1335" t="str">
        <f>MID(SUVAHAVUJ!AF60,9,1)</f>
        <v xml:space="preserve"> </v>
      </c>
      <c r="FE9" s="1335"/>
      <c r="FF9" s="1335"/>
      <c r="FG9" s="1335"/>
      <c r="FH9" s="1335"/>
      <c r="FI9" s="1335"/>
      <c r="FJ9" s="1335" t="str">
        <f>MID(SUVAHAVUJ!AF60,10,1)</f>
        <v xml:space="preserve"> </v>
      </c>
      <c r="FK9" s="1335"/>
      <c r="FL9" s="1335"/>
      <c r="FM9" s="1335"/>
      <c r="FN9" s="1335"/>
      <c r="FO9" s="1293" t="str">
        <f>MID(SUVAHAVUJ!AF60,11,1)</f>
        <v>0</v>
      </c>
      <c r="FP9" s="1293"/>
      <c r="FQ9" s="1293"/>
      <c r="FR9" s="1293"/>
      <c r="FS9" s="1341"/>
      <c r="FT9" s="1342"/>
      <c r="FU9" s="1342"/>
      <c r="FV9" s="1342"/>
      <c r="FW9" s="1342"/>
      <c r="FX9" s="1342"/>
      <c r="FY9" s="1342"/>
      <c r="FZ9" s="1342"/>
      <c r="GA9" s="1342"/>
      <c r="GB9" s="1342"/>
      <c r="GC9" s="1342"/>
      <c r="GD9" s="1342"/>
      <c r="GE9" s="1342"/>
      <c r="GF9" s="1342"/>
      <c r="GG9" s="1342"/>
      <c r="GH9" s="1342"/>
      <c r="GI9" s="1342"/>
      <c r="GJ9" s="1342"/>
      <c r="GK9" s="1342"/>
      <c r="GL9" s="1342"/>
      <c r="GM9" s="1342"/>
      <c r="GN9" s="1342"/>
      <c r="GO9" s="1342"/>
      <c r="GP9" s="1342"/>
      <c r="GQ9" s="1342"/>
      <c r="GR9" s="1342"/>
      <c r="GS9" s="1342"/>
      <c r="GT9" s="1342"/>
      <c r="GU9" s="1342"/>
      <c r="GV9" s="1342"/>
      <c r="GW9" s="1342"/>
    </row>
    <row r="10" spans="1:205" ht="21" customHeight="1" x14ac:dyDescent="0.3">
      <c r="B10" s="1355"/>
      <c r="C10" s="1356"/>
      <c r="D10" s="1356"/>
      <c r="E10" s="1356"/>
      <c r="F10" s="1356"/>
      <c r="G10" s="1356"/>
      <c r="H10" s="1356"/>
      <c r="I10" s="1356"/>
      <c r="J10" s="1356"/>
      <c r="K10" s="1357"/>
      <c r="L10" s="1351"/>
      <c r="M10" s="1351"/>
      <c r="N10" s="1351"/>
      <c r="O10" s="1351"/>
      <c r="P10" s="1351"/>
      <c r="Q10" s="1351"/>
      <c r="R10" s="1351"/>
      <c r="S10" s="1351"/>
      <c r="T10" s="1351"/>
      <c r="U10" s="1351"/>
      <c r="V10" s="1351"/>
      <c r="W10" s="1351"/>
      <c r="X10" s="1351"/>
      <c r="Y10" s="1351"/>
      <c r="Z10" s="1351"/>
      <c r="AA10" s="1351"/>
      <c r="AB10" s="1351"/>
      <c r="AC10" s="1351"/>
      <c r="AD10" s="1351"/>
      <c r="AE10" s="1351"/>
      <c r="AF10" s="1351"/>
      <c r="AG10" s="1351"/>
      <c r="AH10" s="1351"/>
      <c r="AI10" s="1351"/>
      <c r="AJ10" s="1351"/>
      <c r="AK10" s="1351"/>
      <c r="AL10" s="1351"/>
      <c r="AM10" s="1351"/>
      <c r="AN10" s="1351"/>
      <c r="AO10" s="1351"/>
      <c r="AP10" s="1351"/>
      <c r="AQ10" s="1340"/>
      <c r="AR10" s="1340"/>
      <c r="AS10" s="1340"/>
      <c r="AT10" s="1340"/>
      <c r="AU10" s="1340"/>
      <c r="AV10" s="1340"/>
      <c r="AW10" s="1340"/>
      <c r="AX10" s="1340"/>
      <c r="AY10" s="396"/>
      <c r="AZ10" s="397"/>
      <c r="BA10" s="1335" t="str">
        <f>MID(SUVAHAVUJ!AE60,1,1)</f>
        <v xml:space="preserve"> </v>
      </c>
      <c r="BB10" s="1335"/>
      <c r="BC10" s="1335"/>
      <c r="BD10" s="1335"/>
      <c r="BE10" s="1335"/>
      <c r="BF10" s="1335"/>
      <c r="BG10" s="1335" t="str">
        <f>MID(SUVAHAVUJ!AE60,2,1)</f>
        <v xml:space="preserve"> </v>
      </c>
      <c r="BH10" s="1335"/>
      <c r="BI10" s="1335"/>
      <c r="BJ10" s="1335"/>
      <c r="BK10" s="1335"/>
      <c r="BL10" s="1335" t="str">
        <f>MID(SUVAHAVUJ!AE60,3,1)</f>
        <v xml:space="preserve"> </v>
      </c>
      <c r="BM10" s="1335"/>
      <c r="BN10" s="1335"/>
      <c r="BO10" s="1335"/>
      <c r="BP10" s="1335"/>
      <c r="BQ10" s="1335"/>
      <c r="BR10" s="1335" t="str">
        <f>MID(SUVAHAVUJ!AE60,4,1)</f>
        <v xml:space="preserve"> </v>
      </c>
      <c r="BS10" s="1335"/>
      <c r="BT10" s="1335"/>
      <c r="BU10" s="1335"/>
      <c r="BV10" s="1335"/>
      <c r="BW10" s="1335" t="str">
        <f>MID(SUVAHAVUJ!AE60,5,1)</f>
        <v xml:space="preserve"> </v>
      </c>
      <c r="BX10" s="1335"/>
      <c r="BY10" s="1335"/>
      <c r="BZ10" s="1335"/>
      <c r="CA10" s="1335"/>
      <c r="CB10" s="1335"/>
      <c r="CC10" s="1335" t="str">
        <f>MID(SUVAHAVUJ!AE60,6,1)</f>
        <v xml:space="preserve"> </v>
      </c>
      <c r="CD10" s="1335"/>
      <c r="CE10" s="1335"/>
      <c r="CF10" s="1335"/>
      <c r="CG10" s="1335"/>
      <c r="CH10" s="1335" t="str">
        <f>MID(SUVAHAVUJ!AE60,7,1)</f>
        <v xml:space="preserve"> </v>
      </c>
      <c r="CI10" s="1335"/>
      <c r="CJ10" s="1335"/>
      <c r="CK10" s="1335"/>
      <c r="CL10" s="1335"/>
      <c r="CM10" s="1335"/>
      <c r="CN10" s="1335" t="str">
        <f>MID(SUVAHAVUJ!AE60,8,1)</f>
        <v xml:space="preserve"> </v>
      </c>
      <c r="CO10" s="1335"/>
      <c r="CP10" s="1335"/>
      <c r="CQ10" s="1335"/>
      <c r="CR10" s="1335"/>
      <c r="CS10" s="1335" t="str">
        <f>MID(SUVAHAVUJ!AE60,9,1)</f>
        <v xml:space="preserve"> </v>
      </c>
      <c r="CT10" s="1335"/>
      <c r="CU10" s="1335"/>
      <c r="CV10" s="1335"/>
      <c r="CW10" s="1335"/>
      <c r="CX10" s="1335"/>
      <c r="CY10" s="1335" t="str">
        <f>MID(SUVAHAVUJ!AE60,10,1)</f>
        <v xml:space="preserve"> </v>
      </c>
      <c r="CZ10" s="1335"/>
      <c r="DA10" s="1335"/>
      <c r="DB10" s="1335"/>
      <c r="DC10" s="1335"/>
      <c r="DD10" s="1335" t="str">
        <f>MID(SUVAHAVUJ!AE60,11,1)</f>
        <v>0</v>
      </c>
      <c r="DE10" s="1335"/>
      <c r="DF10" s="1335"/>
      <c r="DG10" s="1335"/>
      <c r="DH10" s="1335"/>
      <c r="DI10" s="1343"/>
      <c r="DJ10" s="1345"/>
      <c r="DK10" s="1345"/>
      <c r="DL10" s="1345"/>
      <c r="DM10" s="1345"/>
      <c r="DN10" s="1345"/>
      <c r="DO10" s="1345"/>
      <c r="DP10" s="1345"/>
      <c r="DQ10" s="1345"/>
      <c r="DR10" s="1345"/>
      <c r="DS10" s="1345"/>
      <c r="DT10" s="1345"/>
      <c r="DU10" s="1345"/>
      <c r="DV10" s="1345"/>
      <c r="DW10" s="1345"/>
      <c r="DX10" s="1345"/>
      <c r="DY10" s="1345"/>
      <c r="DZ10" s="1345"/>
      <c r="EA10" s="1345"/>
      <c r="EB10" s="1345"/>
      <c r="EC10" s="1345"/>
      <c r="ED10" s="1345"/>
      <c r="EE10" s="1345"/>
      <c r="EF10" s="1345"/>
      <c r="EG10" s="1345"/>
      <c r="EH10" s="1345"/>
      <c r="EI10" s="1345"/>
      <c r="EJ10" s="1345"/>
      <c r="EK10" s="1345"/>
      <c r="EL10" s="1345"/>
      <c r="EM10" s="1345"/>
      <c r="EN10" s="396"/>
      <c r="EO10" s="397"/>
      <c r="EP10" s="1335" t="str">
        <f>MID(SUVAHAVUJ!AG60,1,1)</f>
        <v xml:space="preserve"> </v>
      </c>
      <c r="EQ10" s="1335"/>
      <c r="ER10" s="1335"/>
      <c r="ES10" s="1335"/>
      <c r="ET10" s="1335"/>
      <c r="EU10" s="1335"/>
      <c r="EV10" s="1335" t="str">
        <f>MID(SUVAHAVUJ!AG60,2,1)</f>
        <v xml:space="preserve"> </v>
      </c>
      <c r="EW10" s="1335"/>
      <c r="EX10" s="1335"/>
      <c r="EY10" s="1335"/>
      <c r="EZ10" s="1335"/>
      <c r="FA10" s="1335" t="str">
        <f>MID(SUVAHAVUJ!AG60,3,1)</f>
        <v xml:space="preserve"> </v>
      </c>
      <c r="FB10" s="1335"/>
      <c r="FC10" s="1335"/>
      <c r="FD10" s="1335"/>
      <c r="FE10" s="1335"/>
      <c r="FF10" s="1335"/>
      <c r="FG10" s="1335" t="str">
        <f>MID(SUVAHAVUJ!AG60,4,1)</f>
        <v xml:space="preserve"> </v>
      </c>
      <c r="FH10" s="1335"/>
      <c r="FI10" s="1335"/>
      <c r="FJ10" s="1335"/>
      <c r="FK10" s="1335"/>
      <c r="FL10" s="1335" t="str">
        <f>MID(SUVAHAVUJ!AG60,5,1)</f>
        <v xml:space="preserve"> </v>
      </c>
      <c r="FM10" s="1335"/>
      <c r="FN10" s="1335"/>
      <c r="FO10" s="1335"/>
      <c r="FP10" s="1335"/>
      <c r="FQ10" s="1335"/>
      <c r="FR10" s="1335" t="str">
        <f>MID(SUVAHAVUJ!AG60,6,1)</f>
        <v xml:space="preserve"> </v>
      </c>
      <c r="FS10" s="1335"/>
      <c r="FT10" s="1335"/>
      <c r="FU10" s="1335"/>
      <c r="FV10" s="1335"/>
      <c r="FW10" s="1335" t="str">
        <f>MID(SUVAHAVUJ!AG60,7,1)</f>
        <v xml:space="preserve"> </v>
      </c>
      <c r="FX10" s="1335"/>
      <c r="FY10" s="1335"/>
      <c r="FZ10" s="1335"/>
      <c r="GA10" s="1335"/>
      <c r="GB10" s="1335"/>
      <c r="GC10" s="1335" t="str">
        <f>MID(SUVAHAVUJ!AG60,8,1)</f>
        <v xml:space="preserve"> </v>
      </c>
      <c r="GD10" s="1335"/>
      <c r="GE10" s="1335"/>
      <c r="GF10" s="1335"/>
      <c r="GG10" s="1335"/>
      <c r="GH10" s="1335" t="str">
        <f>MID(SUVAHAVUJ!AG60,9,1)</f>
        <v xml:space="preserve"> </v>
      </c>
      <c r="GI10" s="1335"/>
      <c r="GJ10" s="1335"/>
      <c r="GK10" s="1335"/>
      <c r="GL10" s="1335"/>
      <c r="GM10" s="1335"/>
      <c r="GN10" s="1335" t="str">
        <f>MID(SUVAHAVUJ!AG60,10,1)</f>
        <v xml:space="preserve"> </v>
      </c>
      <c r="GO10" s="1335"/>
      <c r="GP10" s="1335"/>
      <c r="GQ10" s="1335"/>
      <c r="GR10" s="1335"/>
      <c r="GS10" s="1293" t="str">
        <f>MID(SUVAHAVUJ!AG60,11,1)</f>
        <v>0</v>
      </c>
      <c r="GT10" s="1293"/>
      <c r="GU10" s="1293"/>
      <c r="GV10" s="1293"/>
      <c r="GW10" s="1341"/>
    </row>
    <row r="11" spans="1:205" ht="23.25" customHeight="1" x14ac:dyDescent="0.3">
      <c r="B11" s="1352" t="s">
        <v>2048</v>
      </c>
      <c r="C11" s="1353"/>
      <c r="D11" s="1353"/>
      <c r="E11" s="1353"/>
      <c r="F11" s="1353"/>
      <c r="G11" s="1353"/>
      <c r="H11" s="1353"/>
      <c r="I11" s="1353"/>
      <c r="J11" s="1353"/>
      <c r="K11" s="1354"/>
      <c r="L11" s="1351" t="str">
        <f>SUVAHAVUJ!$D$61</f>
        <v>Ostatné pohľadávky voči prepojeným účtovným jednotkám  (351A) - /391A/</v>
      </c>
      <c r="M11" s="1351"/>
      <c r="N11" s="1351"/>
      <c r="O11" s="1351"/>
      <c r="P11" s="1351"/>
      <c r="Q11" s="1351"/>
      <c r="R11" s="1351"/>
      <c r="S11" s="1351"/>
      <c r="T11" s="1351"/>
      <c r="U11" s="1351"/>
      <c r="V11" s="1351"/>
      <c r="W11" s="1351"/>
      <c r="X11" s="1351"/>
      <c r="Y11" s="1351"/>
      <c r="Z11" s="1351"/>
      <c r="AA11" s="1351"/>
      <c r="AB11" s="1351"/>
      <c r="AC11" s="1351"/>
      <c r="AD11" s="1351"/>
      <c r="AE11" s="1351"/>
      <c r="AF11" s="1351"/>
      <c r="AG11" s="1351"/>
      <c r="AH11" s="1351"/>
      <c r="AI11" s="1351"/>
      <c r="AJ11" s="1351"/>
      <c r="AK11" s="1351"/>
      <c r="AL11" s="1351"/>
      <c r="AM11" s="1351"/>
      <c r="AN11" s="1351"/>
      <c r="AO11" s="1351"/>
      <c r="AP11" s="1351"/>
      <c r="AQ11" s="1340" t="s">
        <v>1204</v>
      </c>
      <c r="AR11" s="1340"/>
      <c r="AS11" s="1340"/>
      <c r="AT11" s="1340"/>
      <c r="AU11" s="1340"/>
      <c r="AV11" s="1340"/>
      <c r="AW11" s="1340"/>
      <c r="AX11" s="1340"/>
      <c r="AY11" s="396"/>
      <c r="AZ11" s="397"/>
      <c r="BA11" s="1335" t="str">
        <f>MID(SUVAHAVUJ!AD61,1,1)</f>
        <v xml:space="preserve"> </v>
      </c>
      <c r="BB11" s="1335"/>
      <c r="BC11" s="1335"/>
      <c r="BD11" s="1335"/>
      <c r="BE11" s="1335"/>
      <c r="BF11" s="1335"/>
      <c r="BG11" s="1335" t="str">
        <f>MID(SUVAHAVUJ!AD61,2,1)</f>
        <v xml:space="preserve"> </v>
      </c>
      <c r="BH11" s="1335"/>
      <c r="BI11" s="1335"/>
      <c r="BJ11" s="1335"/>
      <c r="BK11" s="1335"/>
      <c r="BL11" s="1335" t="str">
        <f>MID(SUVAHAVUJ!AD61,3,1)</f>
        <v xml:space="preserve"> </v>
      </c>
      <c r="BM11" s="1335"/>
      <c r="BN11" s="1335"/>
      <c r="BO11" s="1335"/>
      <c r="BP11" s="1335"/>
      <c r="BQ11" s="1335"/>
      <c r="BR11" s="1335" t="str">
        <f>MID(SUVAHAVUJ!AD61,4,1)</f>
        <v xml:space="preserve"> </v>
      </c>
      <c r="BS11" s="1335"/>
      <c r="BT11" s="1335"/>
      <c r="BU11" s="1335"/>
      <c r="BV11" s="1335"/>
      <c r="BW11" s="1335" t="str">
        <f>MID(SUVAHAVUJ!AD61,5,1)</f>
        <v xml:space="preserve"> </v>
      </c>
      <c r="BX11" s="1335"/>
      <c r="BY11" s="1335"/>
      <c r="BZ11" s="1335"/>
      <c r="CA11" s="1335"/>
      <c r="CB11" s="1335"/>
      <c r="CC11" s="1335" t="str">
        <f>MID(SUVAHAVUJ!AD61,6,1)</f>
        <v xml:space="preserve"> </v>
      </c>
      <c r="CD11" s="1335"/>
      <c r="CE11" s="1335"/>
      <c r="CF11" s="1335"/>
      <c r="CG11" s="1335"/>
      <c r="CH11" s="1335" t="str">
        <f>MID(SUVAHAVUJ!AD61,7,1)</f>
        <v xml:space="preserve"> </v>
      </c>
      <c r="CI11" s="1335"/>
      <c r="CJ11" s="1335"/>
      <c r="CK11" s="1335"/>
      <c r="CL11" s="1335"/>
      <c r="CM11" s="1335"/>
      <c r="CN11" s="1335" t="str">
        <f>MID(SUVAHAVUJ!AD61,8,1)</f>
        <v xml:space="preserve"> </v>
      </c>
      <c r="CO11" s="1335"/>
      <c r="CP11" s="1335"/>
      <c r="CQ11" s="1335"/>
      <c r="CR11" s="1335"/>
      <c r="CS11" s="1335" t="str">
        <f>MID(SUVAHAVUJ!AD61,9,1)</f>
        <v xml:space="preserve"> </v>
      </c>
      <c r="CT11" s="1335"/>
      <c r="CU11" s="1335"/>
      <c r="CV11" s="1335"/>
      <c r="CW11" s="1335"/>
      <c r="CX11" s="1335"/>
      <c r="CY11" s="1335" t="str">
        <f>MID(SUVAHAVUJ!AD61,10,1)</f>
        <v xml:space="preserve"> </v>
      </c>
      <c r="CZ11" s="1335"/>
      <c r="DA11" s="1335"/>
      <c r="DB11" s="1335"/>
      <c r="DC11" s="1335"/>
      <c r="DD11" s="1335" t="str">
        <f>MID(SUVAHAVUJ!AD61,11,1)</f>
        <v>0</v>
      </c>
      <c r="DE11" s="1335"/>
      <c r="DF11" s="1335"/>
      <c r="DG11" s="1335"/>
      <c r="DH11" s="1335"/>
      <c r="DI11" s="1343"/>
      <c r="DJ11" s="396"/>
      <c r="DK11" s="397"/>
      <c r="DL11" s="1335" t="str">
        <f>MID(SUVAHAVUJ!AF61,1,1)</f>
        <v xml:space="preserve"> </v>
      </c>
      <c r="DM11" s="1335"/>
      <c r="DN11" s="1335"/>
      <c r="DO11" s="1335"/>
      <c r="DP11" s="1335"/>
      <c r="DQ11" s="1335"/>
      <c r="DR11" s="1335" t="str">
        <f>MID(SUVAHAVUJ!AF61,2,1)</f>
        <v xml:space="preserve"> </v>
      </c>
      <c r="DS11" s="1335"/>
      <c r="DT11" s="1335"/>
      <c r="DU11" s="1335"/>
      <c r="DV11" s="1335"/>
      <c r="DW11" s="1335" t="str">
        <f>MID(SUVAHAVUJ!AF61,3,1)</f>
        <v xml:space="preserve"> </v>
      </c>
      <c r="DX11" s="1335"/>
      <c r="DY11" s="1335"/>
      <c r="DZ11" s="1335"/>
      <c r="EA11" s="1335"/>
      <c r="EB11" s="1335"/>
      <c r="EC11" s="1335" t="str">
        <f>MID(SUVAHAVUJ!AF61,4,1)</f>
        <v xml:space="preserve"> </v>
      </c>
      <c r="ED11" s="1335"/>
      <c r="EE11" s="1335"/>
      <c r="EF11" s="1335"/>
      <c r="EG11" s="1335"/>
      <c r="EH11" s="1335" t="str">
        <f>MID(SUVAHAVUJ!AF61,5,1)</f>
        <v xml:space="preserve"> </v>
      </c>
      <c r="EI11" s="1335"/>
      <c r="EJ11" s="1335"/>
      <c r="EK11" s="1335"/>
      <c r="EL11" s="1335"/>
      <c r="EM11" s="1335"/>
      <c r="EN11" s="1335" t="str">
        <f>MID(SUVAHAVUJ!AF61,6,1)</f>
        <v xml:space="preserve"> </v>
      </c>
      <c r="EO11" s="1335"/>
      <c r="EP11" s="1335"/>
      <c r="EQ11" s="1335"/>
      <c r="ER11" s="1335"/>
      <c r="ES11" s="1335" t="str">
        <f>MID(SUVAHAVUJ!AF61,7,1)</f>
        <v xml:space="preserve"> </v>
      </c>
      <c r="ET11" s="1335"/>
      <c r="EU11" s="1335"/>
      <c r="EV11" s="1335"/>
      <c r="EW11" s="1335"/>
      <c r="EX11" s="1335"/>
      <c r="EY11" s="1335" t="str">
        <f>MID(SUVAHAVUJ!AF61,8,1)</f>
        <v xml:space="preserve"> </v>
      </c>
      <c r="EZ11" s="1335"/>
      <c r="FA11" s="1335"/>
      <c r="FB11" s="1335"/>
      <c r="FC11" s="1335"/>
      <c r="FD11" s="1335" t="str">
        <f>MID(SUVAHAVUJ!AF61,9,1)</f>
        <v xml:space="preserve"> </v>
      </c>
      <c r="FE11" s="1335"/>
      <c r="FF11" s="1335"/>
      <c r="FG11" s="1335"/>
      <c r="FH11" s="1335"/>
      <c r="FI11" s="1335"/>
      <c r="FJ11" s="1335" t="str">
        <f>MID(SUVAHAVUJ!AF61,10,1)</f>
        <v xml:space="preserve"> </v>
      </c>
      <c r="FK11" s="1335"/>
      <c r="FL11" s="1335"/>
      <c r="FM11" s="1335"/>
      <c r="FN11" s="1335"/>
      <c r="FO11" s="1293" t="str">
        <f>MID(SUVAHAVUJ!AF61,11,1)</f>
        <v>0</v>
      </c>
      <c r="FP11" s="1293"/>
      <c r="FQ11" s="1293"/>
      <c r="FR11" s="1293"/>
      <c r="FS11" s="1341"/>
      <c r="FT11" s="1342"/>
      <c r="FU11" s="1342"/>
      <c r="FV11" s="1342"/>
      <c r="FW11" s="1342"/>
      <c r="FX11" s="1342"/>
      <c r="FY11" s="1342"/>
      <c r="FZ11" s="1342"/>
      <c r="GA11" s="1342"/>
      <c r="GB11" s="1342"/>
      <c r="GC11" s="1342"/>
      <c r="GD11" s="1342"/>
      <c r="GE11" s="1342"/>
      <c r="GF11" s="1342"/>
      <c r="GG11" s="1342"/>
      <c r="GH11" s="1342"/>
      <c r="GI11" s="1342"/>
      <c r="GJ11" s="1342"/>
      <c r="GK11" s="1342"/>
      <c r="GL11" s="1342"/>
      <c r="GM11" s="1342"/>
      <c r="GN11" s="1342"/>
      <c r="GO11" s="1342"/>
      <c r="GP11" s="1342"/>
      <c r="GQ11" s="1342"/>
      <c r="GR11" s="1342"/>
      <c r="GS11" s="1342"/>
      <c r="GT11" s="1342"/>
      <c r="GU11" s="1342"/>
      <c r="GV11" s="1342"/>
      <c r="GW11" s="1342"/>
    </row>
    <row r="12" spans="1:205" ht="23.25" customHeight="1" x14ac:dyDescent="0.3">
      <c r="B12" s="1355"/>
      <c r="C12" s="1356"/>
      <c r="D12" s="1356"/>
      <c r="E12" s="1356"/>
      <c r="F12" s="1356"/>
      <c r="G12" s="1356"/>
      <c r="H12" s="1356"/>
      <c r="I12" s="1356"/>
      <c r="J12" s="1356"/>
      <c r="K12" s="1357"/>
      <c r="L12" s="1351"/>
      <c r="M12" s="1351"/>
      <c r="N12" s="1351"/>
      <c r="O12" s="1351"/>
      <c r="P12" s="1351"/>
      <c r="Q12" s="1351"/>
      <c r="R12" s="1351"/>
      <c r="S12" s="1351"/>
      <c r="T12" s="1351"/>
      <c r="U12" s="1351"/>
      <c r="V12" s="1351"/>
      <c r="W12" s="1351"/>
      <c r="X12" s="1351"/>
      <c r="Y12" s="1351"/>
      <c r="Z12" s="1351"/>
      <c r="AA12" s="1351"/>
      <c r="AB12" s="1351"/>
      <c r="AC12" s="1351"/>
      <c r="AD12" s="1351"/>
      <c r="AE12" s="1351"/>
      <c r="AF12" s="1351"/>
      <c r="AG12" s="1351"/>
      <c r="AH12" s="1351"/>
      <c r="AI12" s="1351"/>
      <c r="AJ12" s="1351"/>
      <c r="AK12" s="1351"/>
      <c r="AL12" s="1351"/>
      <c r="AM12" s="1351"/>
      <c r="AN12" s="1351"/>
      <c r="AO12" s="1351"/>
      <c r="AP12" s="1351"/>
      <c r="AQ12" s="1340"/>
      <c r="AR12" s="1340"/>
      <c r="AS12" s="1340"/>
      <c r="AT12" s="1340"/>
      <c r="AU12" s="1340"/>
      <c r="AV12" s="1340"/>
      <c r="AW12" s="1340"/>
      <c r="AX12" s="1340"/>
      <c r="AY12" s="396"/>
      <c r="AZ12" s="397"/>
      <c r="BA12" s="1335" t="str">
        <f>MID(SUVAHAVUJ!AE61,1,1)</f>
        <v xml:space="preserve"> </v>
      </c>
      <c r="BB12" s="1335"/>
      <c r="BC12" s="1335"/>
      <c r="BD12" s="1335"/>
      <c r="BE12" s="1335"/>
      <c r="BF12" s="1335"/>
      <c r="BG12" s="1335" t="str">
        <f>MID(SUVAHAVUJ!AE61,2,1)</f>
        <v xml:space="preserve"> </v>
      </c>
      <c r="BH12" s="1335"/>
      <c r="BI12" s="1335"/>
      <c r="BJ12" s="1335"/>
      <c r="BK12" s="1335"/>
      <c r="BL12" s="1335" t="str">
        <f>MID(SUVAHAVUJ!AE61,3,1)</f>
        <v xml:space="preserve"> </v>
      </c>
      <c r="BM12" s="1335"/>
      <c r="BN12" s="1335"/>
      <c r="BO12" s="1335"/>
      <c r="BP12" s="1335"/>
      <c r="BQ12" s="1335"/>
      <c r="BR12" s="1335" t="str">
        <f>MID(SUVAHAVUJ!AE61,4,1)</f>
        <v xml:space="preserve"> </v>
      </c>
      <c r="BS12" s="1335"/>
      <c r="BT12" s="1335"/>
      <c r="BU12" s="1335"/>
      <c r="BV12" s="1335"/>
      <c r="BW12" s="1335" t="str">
        <f>MID(SUVAHAVUJ!AE61,5,1)</f>
        <v xml:space="preserve"> </v>
      </c>
      <c r="BX12" s="1335"/>
      <c r="BY12" s="1335"/>
      <c r="BZ12" s="1335"/>
      <c r="CA12" s="1335"/>
      <c r="CB12" s="1335"/>
      <c r="CC12" s="1335" t="str">
        <f>MID(SUVAHAVUJ!AE61,6,1)</f>
        <v xml:space="preserve"> </v>
      </c>
      <c r="CD12" s="1335"/>
      <c r="CE12" s="1335"/>
      <c r="CF12" s="1335"/>
      <c r="CG12" s="1335"/>
      <c r="CH12" s="1335" t="str">
        <f>MID(SUVAHAVUJ!AE61,7,1)</f>
        <v xml:space="preserve"> </v>
      </c>
      <c r="CI12" s="1335"/>
      <c r="CJ12" s="1335"/>
      <c r="CK12" s="1335"/>
      <c r="CL12" s="1335"/>
      <c r="CM12" s="1335"/>
      <c r="CN12" s="1335" t="str">
        <f>MID(SUVAHAVUJ!AE61,8,1)</f>
        <v xml:space="preserve"> </v>
      </c>
      <c r="CO12" s="1335"/>
      <c r="CP12" s="1335"/>
      <c r="CQ12" s="1335"/>
      <c r="CR12" s="1335"/>
      <c r="CS12" s="1335" t="str">
        <f>MID(SUVAHAVUJ!AE61,9,1)</f>
        <v xml:space="preserve"> </v>
      </c>
      <c r="CT12" s="1335"/>
      <c r="CU12" s="1335"/>
      <c r="CV12" s="1335"/>
      <c r="CW12" s="1335"/>
      <c r="CX12" s="1335"/>
      <c r="CY12" s="1335" t="str">
        <f>MID(SUVAHAVUJ!AE61,10,1)</f>
        <v xml:space="preserve"> </v>
      </c>
      <c r="CZ12" s="1335"/>
      <c r="DA12" s="1335"/>
      <c r="DB12" s="1335"/>
      <c r="DC12" s="1335"/>
      <c r="DD12" s="1335" t="str">
        <f>MID(SUVAHAVUJ!AE61,11,1)</f>
        <v>0</v>
      </c>
      <c r="DE12" s="1335"/>
      <c r="DF12" s="1335"/>
      <c r="DG12" s="1335"/>
      <c r="DH12" s="1335"/>
      <c r="DI12" s="1343"/>
      <c r="DJ12" s="1345"/>
      <c r="DK12" s="1345"/>
      <c r="DL12" s="1345"/>
      <c r="DM12" s="1345"/>
      <c r="DN12" s="1345"/>
      <c r="DO12" s="1345"/>
      <c r="DP12" s="1345"/>
      <c r="DQ12" s="1345"/>
      <c r="DR12" s="1345"/>
      <c r="DS12" s="1345"/>
      <c r="DT12" s="1345"/>
      <c r="DU12" s="1345"/>
      <c r="DV12" s="1345"/>
      <c r="DW12" s="1345"/>
      <c r="DX12" s="1345"/>
      <c r="DY12" s="1345"/>
      <c r="DZ12" s="1345"/>
      <c r="EA12" s="1345"/>
      <c r="EB12" s="1345"/>
      <c r="EC12" s="1345"/>
      <c r="ED12" s="1345"/>
      <c r="EE12" s="1345"/>
      <c r="EF12" s="1345"/>
      <c r="EG12" s="1345"/>
      <c r="EH12" s="1345"/>
      <c r="EI12" s="1345"/>
      <c r="EJ12" s="1345"/>
      <c r="EK12" s="1345"/>
      <c r="EL12" s="1345"/>
      <c r="EM12" s="1345"/>
      <c r="EN12" s="396"/>
      <c r="EO12" s="397"/>
      <c r="EP12" s="1335" t="str">
        <f>MID(SUVAHAVUJ!AG61,1,1)</f>
        <v xml:space="preserve"> </v>
      </c>
      <c r="EQ12" s="1335"/>
      <c r="ER12" s="1335"/>
      <c r="ES12" s="1335"/>
      <c r="ET12" s="1335"/>
      <c r="EU12" s="1335"/>
      <c r="EV12" s="1335" t="str">
        <f>MID(SUVAHAVUJ!AG61,2,1)</f>
        <v xml:space="preserve"> </v>
      </c>
      <c r="EW12" s="1335"/>
      <c r="EX12" s="1335"/>
      <c r="EY12" s="1335"/>
      <c r="EZ12" s="1335"/>
      <c r="FA12" s="1335" t="str">
        <f>MID(SUVAHAVUJ!AG61,3,1)</f>
        <v xml:space="preserve"> </v>
      </c>
      <c r="FB12" s="1335"/>
      <c r="FC12" s="1335"/>
      <c r="FD12" s="1335"/>
      <c r="FE12" s="1335"/>
      <c r="FF12" s="1335"/>
      <c r="FG12" s="1335" t="str">
        <f>MID(SUVAHAVUJ!AG61,4,1)</f>
        <v xml:space="preserve"> </v>
      </c>
      <c r="FH12" s="1335"/>
      <c r="FI12" s="1335"/>
      <c r="FJ12" s="1335"/>
      <c r="FK12" s="1335"/>
      <c r="FL12" s="1335" t="str">
        <f>MID(SUVAHAVUJ!AG61,5,1)</f>
        <v xml:space="preserve"> </v>
      </c>
      <c r="FM12" s="1335"/>
      <c r="FN12" s="1335"/>
      <c r="FO12" s="1335"/>
      <c r="FP12" s="1335"/>
      <c r="FQ12" s="1335"/>
      <c r="FR12" s="1335" t="str">
        <f>MID(SUVAHAVUJ!AG61,6,1)</f>
        <v xml:space="preserve"> </v>
      </c>
      <c r="FS12" s="1335"/>
      <c r="FT12" s="1335"/>
      <c r="FU12" s="1335"/>
      <c r="FV12" s="1335"/>
      <c r="FW12" s="1335" t="str">
        <f>MID(SUVAHAVUJ!AG61,7,1)</f>
        <v xml:space="preserve"> </v>
      </c>
      <c r="FX12" s="1335"/>
      <c r="FY12" s="1335"/>
      <c r="FZ12" s="1335"/>
      <c r="GA12" s="1335"/>
      <c r="GB12" s="1335"/>
      <c r="GC12" s="1335" t="str">
        <f>MID(SUVAHAVUJ!AG61,8,1)</f>
        <v xml:space="preserve"> </v>
      </c>
      <c r="GD12" s="1335"/>
      <c r="GE12" s="1335"/>
      <c r="GF12" s="1335"/>
      <c r="GG12" s="1335"/>
      <c r="GH12" s="1335" t="str">
        <f>MID(SUVAHAVUJ!AG61,9,1)</f>
        <v xml:space="preserve"> </v>
      </c>
      <c r="GI12" s="1335"/>
      <c r="GJ12" s="1335"/>
      <c r="GK12" s="1335"/>
      <c r="GL12" s="1335"/>
      <c r="GM12" s="1335"/>
      <c r="GN12" s="1335" t="str">
        <f>MID(SUVAHAVUJ!AG61,10,1)</f>
        <v xml:space="preserve"> </v>
      </c>
      <c r="GO12" s="1335"/>
      <c r="GP12" s="1335"/>
      <c r="GQ12" s="1335"/>
      <c r="GR12" s="1335"/>
      <c r="GS12" s="1293" t="str">
        <f>MID(SUVAHAVUJ!AG61,11,1)</f>
        <v>0</v>
      </c>
      <c r="GT12" s="1293"/>
      <c r="GU12" s="1293"/>
      <c r="GV12" s="1293"/>
      <c r="GW12" s="1341"/>
    </row>
    <row r="13" spans="1:205" ht="23.25" customHeight="1" x14ac:dyDescent="0.3">
      <c r="B13" s="1352" t="s">
        <v>2049</v>
      </c>
      <c r="C13" s="1353"/>
      <c r="D13" s="1353"/>
      <c r="E13" s="1353"/>
      <c r="F13" s="1353"/>
      <c r="G13" s="1353"/>
      <c r="H13" s="1353"/>
      <c r="I13" s="1353"/>
      <c r="J13" s="1353"/>
      <c r="K13" s="1354"/>
      <c r="L13" s="1351" t="str">
        <f>SUVAHAVUJ!$D$62</f>
        <v>Ostatné pohľadávky v rámci podielovej účasti okrem pohľadávok voči prepojeným účtovným jednotkám  (351A) - /391A/</v>
      </c>
      <c r="M13" s="1351"/>
      <c r="N13" s="1351"/>
      <c r="O13" s="1351"/>
      <c r="P13" s="1351"/>
      <c r="Q13" s="1351"/>
      <c r="R13" s="1351"/>
      <c r="S13" s="1351"/>
      <c r="T13" s="1351"/>
      <c r="U13" s="1351"/>
      <c r="V13" s="1351"/>
      <c r="W13" s="1351"/>
      <c r="X13" s="1351"/>
      <c r="Y13" s="1351"/>
      <c r="Z13" s="1351"/>
      <c r="AA13" s="1351"/>
      <c r="AB13" s="1351"/>
      <c r="AC13" s="1351"/>
      <c r="AD13" s="1351"/>
      <c r="AE13" s="1351"/>
      <c r="AF13" s="1351"/>
      <c r="AG13" s="1351"/>
      <c r="AH13" s="1351"/>
      <c r="AI13" s="1351"/>
      <c r="AJ13" s="1351"/>
      <c r="AK13" s="1351"/>
      <c r="AL13" s="1351"/>
      <c r="AM13" s="1351"/>
      <c r="AN13" s="1351"/>
      <c r="AO13" s="1351"/>
      <c r="AP13" s="1351"/>
      <c r="AQ13" s="1340" t="s">
        <v>1205</v>
      </c>
      <c r="AR13" s="1340"/>
      <c r="AS13" s="1340"/>
      <c r="AT13" s="1340"/>
      <c r="AU13" s="1340"/>
      <c r="AV13" s="1340"/>
      <c r="AW13" s="1340"/>
      <c r="AX13" s="1340"/>
      <c r="AY13" s="396"/>
      <c r="AZ13" s="397"/>
      <c r="BA13" s="1335" t="str">
        <f>MID(SUVAHAVUJ!AD62,1,1)</f>
        <v xml:space="preserve"> </v>
      </c>
      <c r="BB13" s="1335"/>
      <c r="BC13" s="1335"/>
      <c r="BD13" s="1335"/>
      <c r="BE13" s="1335"/>
      <c r="BF13" s="1335"/>
      <c r="BG13" s="1335" t="str">
        <f>MID(SUVAHAVUJ!AD62,2,1)</f>
        <v xml:space="preserve"> </v>
      </c>
      <c r="BH13" s="1335"/>
      <c r="BI13" s="1335"/>
      <c r="BJ13" s="1335"/>
      <c r="BK13" s="1335"/>
      <c r="BL13" s="1335" t="str">
        <f>MID(SUVAHAVUJ!AD62,3,1)</f>
        <v xml:space="preserve"> </v>
      </c>
      <c r="BM13" s="1335"/>
      <c r="BN13" s="1335"/>
      <c r="BO13" s="1335"/>
      <c r="BP13" s="1335"/>
      <c r="BQ13" s="1335"/>
      <c r="BR13" s="1335" t="str">
        <f>MID(SUVAHAVUJ!AD62,4,1)</f>
        <v xml:space="preserve"> </v>
      </c>
      <c r="BS13" s="1335"/>
      <c r="BT13" s="1335"/>
      <c r="BU13" s="1335"/>
      <c r="BV13" s="1335"/>
      <c r="BW13" s="1335" t="str">
        <f>MID(SUVAHAVUJ!AD62,5,1)</f>
        <v xml:space="preserve"> </v>
      </c>
      <c r="BX13" s="1335"/>
      <c r="BY13" s="1335"/>
      <c r="BZ13" s="1335"/>
      <c r="CA13" s="1335"/>
      <c r="CB13" s="1335"/>
      <c r="CC13" s="1335" t="str">
        <f>MID(SUVAHAVUJ!AD62,6,1)</f>
        <v xml:space="preserve"> </v>
      </c>
      <c r="CD13" s="1335"/>
      <c r="CE13" s="1335"/>
      <c r="CF13" s="1335"/>
      <c r="CG13" s="1335"/>
      <c r="CH13" s="1335" t="str">
        <f>MID(SUVAHAVUJ!AD62,7,1)</f>
        <v xml:space="preserve"> </v>
      </c>
      <c r="CI13" s="1335"/>
      <c r="CJ13" s="1335"/>
      <c r="CK13" s="1335"/>
      <c r="CL13" s="1335"/>
      <c r="CM13" s="1335"/>
      <c r="CN13" s="1335" t="str">
        <f>MID(SUVAHAVUJ!AD62,8,1)</f>
        <v xml:space="preserve"> </v>
      </c>
      <c r="CO13" s="1335"/>
      <c r="CP13" s="1335"/>
      <c r="CQ13" s="1335"/>
      <c r="CR13" s="1335"/>
      <c r="CS13" s="1335" t="str">
        <f>MID(SUVAHAVUJ!AD62,9,1)</f>
        <v xml:space="preserve"> </v>
      </c>
      <c r="CT13" s="1335"/>
      <c r="CU13" s="1335"/>
      <c r="CV13" s="1335"/>
      <c r="CW13" s="1335"/>
      <c r="CX13" s="1335"/>
      <c r="CY13" s="1335" t="str">
        <f>MID(SUVAHAVUJ!AD62,10,1)</f>
        <v xml:space="preserve"> </v>
      </c>
      <c r="CZ13" s="1335"/>
      <c r="DA13" s="1335"/>
      <c r="DB13" s="1335"/>
      <c r="DC13" s="1335"/>
      <c r="DD13" s="1335" t="str">
        <f>MID(SUVAHAVUJ!AD62,11,1)</f>
        <v>0</v>
      </c>
      <c r="DE13" s="1335"/>
      <c r="DF13" s="1335"/>
      <c r="DG13" s="1335"/>
      <c r="DH13" s="1335"/>
      <c r="DI13" s="1343"/>
      <c r="DJ13" s="396"/>
      <c r="DK13" s="397"/>
      <c r="DL13" s="1335" t="str">
        <f>MID(SUVAHAVUJ!AF62,1,1)</f>
        <v xml:space="preserve"> </v>
      </c>
      <c r="DM13" s="1335"/>
      <c r="DN13" s="1335"/>
      <c r="DO13" s="1335"/>
      <c r="DP13" s="1335"/>
      <c r="DQ13" s="1335"/>
      <c r="DR13" s="1335" t="str">
        <f>MID(SUVAHAVUJ!AF62,2,1)</f>
        <v xml:space="preserve"> </v>
      </c>
      <c r="DS13" s="1335"/>
      <c r="DT13" s="1335"/>
      <c r="DU13" s="1335"/>
      <c r="DV13" s="1335"/>
      <c r="DW13" s="1335" t="str">
        <f>MID(SUVAHAVUJ!AF62,3,1)</f>
        <v xml:space="preserve"> </v>
      </c>
      <c r="DX13" s="1335"/>
      <c r="DY13" s="1335"/>
      <c r="DZ13" s="1335"/>
      <c r="EA13" s="1335"/>
      <c r="EB13" s="1335"/>
      <c r="EC13" s="1335" t="str">
        <f>MID(SUVAHAVUJ!AF62,4,1)</f>
        <v xml:space="preserve"> </v>
      </c>
      <c r="ED13" s="1335"/>
      <c r="EE13" s="1335"/>
      <c r="EF13" s="1335"/>
      <c r="EG13" s="1335"/>
      <c r="EH13" s="1335" t="str">
        <f>MID(SUVAHAVUJ!AF62,5,1)</f>
        <v xml:space="preserve"> </v>
      </c>
      <c r="EI13" s="1335"/>
      <c r="EJ13" s="1335"/>
      <c r="EK13" s="1335"/>
      <c r="EL13" s="1335"/>
      <c r="EM13" s="1335"/>
      <c r="EN13" s="1335" t="str">
        <f>MID(SUVAHAVUJ!AF62,6,1)</f>
        <v xml:space="preserve"> </v>
      </c>
      <c r="EO13" s="1335"/>
      <c r="EP13" s="1335"/>
      <c r="EQ13" s="1335"/>
      <c r="ER13" s="1335"/>
      <c r="ES13" s="1335" t="str">
        <f>MID(SUVAHAVUJ!AF62,7,1)</f>
        <v xml:space="preserve"> </v>
      </c>
      <c r="ET13" s="1335"/>
      <c r="EU13" s="1335"/>
      <c r="EV13" s="1335"/>
      <c r="EW13" s="1335"/>
      <c r="EX13" s="1335"/>
      <c r="EY13" s="1335" t="str">
        <f>MID(SUVAHAVUJ!AF62,8,1)</f>
        <v xml:space="preserve"> </v>
      </c>
      <c r="EZ13" s="1335"/>
      <c r="FA13" s="1335"/>
      <c r="FB13" s="1335"/>
      <c r="FC13" s="1335"/>
      <c r="FD13" s="1335" t="str">
        <f>MID(SUVAHAVUJ!AF62,9,1)</f>
        <v xml:space="preserve"> </v>
      </c>
      <c r="FE13" s="1335"/>
      <c r="FF13" s="1335"/>
      <c r="FG13" s="1335"/>
      <c r="FH13" s="1335"/>
      <c r="FI13" s="1335"/>
      <c r="FJ13" s="1335" t="str">
        <f>MID(SUVAHAVUJ!AF62,10,1)</f>
        <v xml:space="preserve"> </v>
      </c>
      <c r="FK13" s="1335"/>
      <c r="FL13" s="1335"/>
      <c r="FM13" s="1335"/>
      <c r="FN13" s="1335"/>
      <c r="FO13" s="1293" t="str">
        <f>MID(SUVAHAVUJ!AF62,11,1)</f>
        <v>0</v>
      </c>
      <c r="FP13" s="1293"/>
      <c r="FQ13" s="1293"/>
      <c r="FR13" s="1293"/>
      <c r="FS13" s="1341"/>
      <c r="FT13" s="1342"/>
      <c r="FU13" s="1342"/>
      <c r="FV13" s="1342"/>
      <c r="FW13" s="1342"/>
      <c r="FX13" s="1342"/>
      <c r="FY13" s="1342"/>
      <c r="FZ13" s="1342"/>
      <c r="GA13" s="1342"/>
      <c r="GB13" s="1342"/>
      <c r="GC13" s="1342"/>
      <c r="GD13" s="1342"/>
      <c r="GE13" s="1342"/>
      <c r="GF13" s="1342"/>
      <c r="GG13" s="1342"/>
      <c r="GH13" s="1342"/>
      <c r="GI13" s="1342"/>
      <c r="GJ13" s="1342"/>
      <c r="GK13" s="1342"/>
      <c r="GL13" s="1342"/>
      <c r="GM13" s="1342"/>
      <c r="GN13" s="1342"/>
      <c r="GO13" s="1342"/>
      <c r="GP13" s="1342"/>
      <c r="GQ13" s="1342"/>
      <c r="GR13" s="1342"/>
      <c r="GS13" s="1342"/>
      <c r="GT13" s="1342"/>
      <c r="GU13" s="1342"/>
      <c r="GV13" s="1342"/>
      <c r="GW13" s="1342"/>
    </row>
    <row r="14" spans="1:205" ht="23.25" customHeight="1" x14ac:dyDescent="0.3">
      <c r="B14" s="1355"/>
      <c r="C14" s="1356"/>
      <c r="D14" s="1356"/>
      <c r="E14" s="1356"/>
      <c r="F14" s="1356"/>
      <c r="G14" s="1356"/>
      <c r="H14" s="1356"/>
      <c r="I14" s="1356"/>
      <c r="J14" s="1356"/>
      <c r="K14" s="1357"/>
      <c r="L14" s="1351"/>
      <c r="M14" s="1351"/>
      <c r="N14" s="1351"/>
      <c r="O14" s="1351"/>
      <c r="P14" s="1351"/>
      <c r="Q14" s="1351"/>
      <c r="R14" s="1351"/>
      <c r="S14" s="1351"/>
      <c r="T14" s="1351"/>
      <c r="U14" s="1351"/>
      <c r="V14" s="1351"/>
      <c r="W14" s="1351"/>
      <c r="X14" s="1351"/>
      <c r="Y14" s="1351"/>
      <c r="Z14" s="1351"/>
      <c r="AA14" s="1351"/>
      <c r="AB14" s="1351"/>
      <c r="AC14" s="1351"/>
      <c r="AD14" s="1351"/>
      <c r="AE14" s="1351"/>
      <c r="AF14" s="1351"/>
      <c r="AG14" s="1351"/>
      <c r="AH14" s="1351"/>
      <c r="AI14" s="1351"/>
      <c r="AJ14" s="1351"/>
      <c r="AK14" s="1351"/>
      <c r="AL14" s="1351"/>
      <c r="AM14" s="1351"/>
      <c r="AN14" s="1351"/>
      <c r="AO14" s="1351"/>
      <c r="AP14" s="1351"/>
      <c r="AQ14" s="1340"/>
      <c r="AR14" s="1340"/>
      <c r="AS14" s="1340"/>
      <c r="AT14" s="1340"/>
      <c r="AU14" s="1340"/>
      <c r="AV14" s="1340"/>
      <c r="AW14" s="1340"/>
      <c r="AX14" s="1340"/>
      <c r="AY14" s="396"/>
      <c r="AZ14" s="397"/>
      <c r="BA14" s="1335" t="str">
        <f>MID(SUVAHAVUJ!AE62,1,1)</f>
        <v xml:space="preserve"> </v>
      </c>
      <c r="BB14" s="1335"/>
      <c r="BC14" s="1335"/>
      <c r="BD14" s="1335"/>
      <c r="BE14" s="1335"/>
      <c r="BF14" s="1335"/>
      <c r="BG14" s="1335" t="str">
        <f>MID(SUVAHAVUJ!AE62,2,1)</f>
        <v xml:space="preserve"> </v>
      </c>
      <c r="BH14" s="1335"/>
      <c r="BI14" s="1335"/>
      <c r="BJ14" s="1335"/>
      <c r="BK14" s="1335"/>
      <c r="BL14" s="1335" t="str">
        <f>MID(SUVAHAVUJ!AE62,3,1)</f>
        <v xml:space="preserve"> </v>
      </c>
      <c r="BM14" s="1335"/>
      <c r="BN14" s="1335"/>
      <c r="BO14" s="1335"/>
      <c r="BP14" s="1335"/>
      <c r="BQ14" s="1335"/>
      <c r="BR14" s="1335" t="str">
        <f>MID(SUVAHAVUJ!AE62,4,1)</f>
        <v xml:space="preserve"> </v>
      </c>
      <c r="BS14" s="1335"/>
      <c r="BT14" s="1335"/>
      <c r="BU14" s="1335"/>
      <c r="BV14" s="1335"/>
      <c r="BW14" s="1335" t="str">
        <f>MID(SUVAHAVUJ!AE62,5,1)</f>
        <v xml:space="preserve"> </v>
      </c>
      <c r="BX14" s="1335"/>
      <c r="BY14" s="1335"/>
      <c r="BZ14" s="1335"/>
      <c r="CA14" s="1335"/>
      <c r="CB14" s="1335"/>
      <c r="CC14" s="1335" t="str">
        <f>MID(SUVAHAVUJ!AE62,6,1)</f>
        <v xml:space="preserve"> </v>
      </c>
      <c r="CD14" s="1335"/>
      <c r="CE14" s="1335"/>
      <c r="CF14" s="1335"/>
      <c r="CG14" s="1335"/>
      <c r="CH14" s="1335" t="str">
        <f>MID(SUVAHAVUJ!AE62,7,1)</f>
        <v xml:space="preserve"> </v>
      </c>
      <c r="CI14" s="1335"/>
      <c r="CJ14" s="1335"/>
      <c r="CK14" s="1335"/>
      <c r="CL14" s="1335"/>
      <c r="CM14" s="1335"/>
      <c r="CN14" s="1335" t="str">
        <f>MID(SUVAHAVUJ!AE62,8,1)</f>
        <v xml:space="preserve"> </v>
      </c>
      <c r="CO14" s="1335"/>
      <c r="CP14" s="1335"/>
      <c r="CQ14" s="1335"/>
      <c r="CR14" s="1335"/>
      <c r="CS14" s="1335" t="str">
        <f>MID(SUVAHAVUJ!AE62,9,1)</f>
        <v xml:space="preserve"> </v>
      </c>
      <c r="CT14" s="1335"/>
      <c r="CU14" s="1335"/>
      <c r="CV14" s="1335"/>
      <c r="CW14" s="1335"/>
      <c r="CX14" s="1335"/>
      <c r="CY14" s="1335" t="str">
        <f>MID(SUVAHAVUJ!AE62,10,1)</f>
        <v xml:space="preserve"> </v>
      </c>
      <c r="CZ14" s="1335"/>
      <c r="DA14" s="1335"/>
      <c r="DB14" s="1335"/>
      <c r="DC14" s="1335"/>
      <c r="DD14" s="1335" t="str">
        <f>MID(SUVAHAVUJ!AE62,11,1)</f>
        <v>0</v>
      </c>
      <c r="DE14" s="1335"/>
      <c r="DF14" s="1335"/>
      <c r="DG14" s="1335"/>
      <c r="DH14" s="1335"/>
      <c r="DI14" s="1343"/>
      <c r="DJ14" s="1345"/>
      <c r="DK14" s="1345"/>
      <c r="DL14" s="1345"/>
      <c r="DM14" s="1345"/>
      <c r="DN14" s="1345"/>
      <c r="DO14" s="1345"/>
      <c r="DP14" s="1345"/>
      <c r="DQ14" s="1345"/>
      <c r="DR14" s="1345"/>
      <c r="DS14" s="1345"/>
      <c r="DT14" s="1345"/>
      <c r="DU14" s="1345"/>
      <c r="DV14" s="1345"/>
      <c r="DW14" s="1345"/>
      <c r="DX14" s="1345"/>
      <c r="DY14" s="1345"/>
      <c r="DZ14" s="1345"/>
      <c r="EA14" s="1345"/>
      <c r="EB14" s="1345"/>
      <c r="EC14" s="1345"/>
      <c r="ED14" s="1345"/>
      <c r="EE14" s="1345"/>
      <c r="EF14" s="1345"/>
      <c r="EG14" s="1345"/>
      <c r="EH14" s="1345"/>
      <c r="EI14" s="1345"/>
      <c r="EJ14" s="1345"/>
      <c r="EK14" s="1345"/>
      <c r="EL14" s="1345"/>
      <c r="EM14" s="1345"/>
      <c r="EN14" s="396"/>
      <c r="EO14" s="397"/>
      <c r="EP14" s="1335" t="str">
        <f>MID(SUVAHAVUJ!AG62,1,1)</f>
        <v xml:space="preserve"> </v>
      </c>
      <c r="EQ14" s="1335"/>
      <c r="ER14" s="1335"/>
      <c r="ES14" s="1335"/>
      <c r="ET14" s="1335"/>
      <c r="EU14" s="1335"/>
      <c r="EV14" s="1335" t="str">
        <f>MID(SUVAHAVUJ!AG62,2,1)</f>
        <v xml:space="preserve"> </v>
      </c>
      <c r="EW14" s="1335"/>
      <c r="EX14" s="1335"/>
      <c r="EY14" s="1335"/>
      <c r="EZ14" s="1335"/>
      <c r="FA14" s="1335" t="str">
        <f>MID(SUVAHAVUJ!AG62,3,1)</f>
        <v xml:space="preserve"> </v>
      </c>
      <c r="FB14" s="1335"/>
      <c r="FC14" s="1335"/>
      <c r="FD14" s="1335"/>
      <c r="FE14" s="1335"/>
      <c r="FF14" s="1335"/>
      <c r="FG14" s="1335" t="str">
        <f>MID(SUVAHAVUJ!AG62,4,1)</f>
        <v xml:space="preserve"> </v>
      </c>
      <c r="FH14" s="1335"/>
      <c r="FI14" s="1335"/>
      <c r="FJ14" s="1335"/>
      <c r="FK14" s="1335"/>
      <c r="FL14" s="1335" t="str">
        <f>MID(SUVAHAVUJ!AG62,5,1)</f>
        <v xml:space="preserve"> </v>
      </c>
      <c r="FM14" s="1335"/>
      <c r="FN14" s="1335"/>
      <c r="FO14" s="1335"/>
      <c r="FP14" s="1335"/>
      <c r="FQ14" s="1335"/>
      <c r="FR14" s="1335" t="str">
        <f>MID(SUVAHAVUJ!AG62,6,1)</f>
        <v xml:space="preserve"> </v>
      </c>
      <c r="FS14" s="1335"/>
      <c r="FT14" s="1335"/>
      <c r="FU14" s="1335"/>
      <c r="FV14" s="1335"/>
      <c r="FW14" s="1335" t="str">
        <f>MID(SUVAHAVUJ!AG62,7,1)</f>
        <v xml:space="preserve"> </v>
      </c>
      <c r="FX14" s="1335"/>
      <c r="FY14" s="1335"/>
      <c r="FZ14" s="1335"/>
      <c r="GA14" s="1335"/>
      <c r="GB14" s="1335"/>
      <c r="GC14" s="1335" t="str">
        <f>MID(SUVAHAVUJ!AG62,8,1)</f>
        <v xml:space="preserve"> </v>
      </c>
      <c r="GD14" s="1335"/>
      <c r="GE14" s="1335"/>
      <c r="GF14" s="1335"/>
      <c r="GG14" s="1335"/>
      <c r="GH14" s="1335" t="str">
        <f>MID(SUVAHAVUJ!AG62,9,1)</f>
        <v xml:space="preserve"> </v>
      </c>
      <c r="GI14" s="1335"/>
      <c r="GJ14" s="1335"/>
      <c r="GK14" s="1335"/>
      <c r="GL14" s="1335"/>
      <c r="GM14" s="1335"/>
      <c r="GN14" s="1335" t="str">
        <f>MID(SUVAHAVUJ!AG62,10,1)</f>
        <v xml:space="preserve"> </v>
      </c>
      <c r="GO14" s="1335"/>
      <c r="GP14" s="1335"/>
      <c r="GQ14" s="1335"/>
      <c r="GR14" s="1335"/>
      <c r="GS14" s="1293" t="str">
        <f>MID(SUVAHAVUJ!AG62,11,1)</f>
        <v>0</v>
      </c>
      <c r="GT14" s="1293"/>
      <c r="GU14" s="1293"/>
      <c r="GV14" s="1293"/>
      <c r="GW14" s="1341"/>
    </row>
    <row r="15" spans="1:205" ht="24" customHeight="1" x14ac:dyDescent="0.3">
      <c r="B15" s="1352" t="s">
        <v>2050</v>
      </c>
      <c r="C15" s="1353"/>
      <c r="D15" s="1353"/>
      <c r="E15" s="1353"/>
      <c r="F15" s="1353"/>
      <c r="G15" s="1353"/>
      <c r="H15" s="1353"/>
      <c r="I15" s="1353"/>
      <c r="J15" s="1353"/>
      <c r="K15" s="1354"/>
      <c r="L15" s="1351" t="str">
        <f>SUVAHAVUJ!$D$63</f>
        <v>Pohľadávky voči spoločníkom, členom a združeniu (354A, 355A, 358A, 35XA, 398A) - /391A/</v>
      </c>
      <c r="M15" s="1351"/>
      <c r="N15" s="1351"/>
      <c r="O15" s="1351"/>
      <c r="P15" s="1351"/>
      <c r="Q15" s="1351"/>
      <c r="R15" s="1351"/>
      <c r="S15" s="1351"/>
      <c r="T15" s="1351"/>
      <c r="U15" s="1351"/>
      <c r="V15" s="1351"/>
      <c r="W15" s="1351"/>
      <c r="X15" s="1351"/>
      <c r="Y15" s="1351"/>
      <c r="Z15" s="1351"/>
      <c r="AA15" s="1351"/>
      <c r="AB15" s="1351"/>
      <c r="AC15" s="1351"/>
      <c r="AD15" s="1351"/>
      <c r="AE15" s="1351"/>
      <c r="AF15" s="1351"/>
      <c r="AG15" s="1351"/>
      <c r="AH15" s="1351"/>
      <c r="AI15" s="1351"/>
      <c r="AJ15" s="1351"/>
      <c r="AK15" s="1351"/>
      <c r="AL15" s="1351"/>
      <c r="AM15" s="1351"/>
      <c r="AN15" s="1351"/>
      <c r="AO15" s="1351"/>
      <c r="AP15" s="1351"/>
      <c r="AQ15" s="1340" t="s">
        <v>1210</v>
      </c>
      <c r="AR15" s="1340"/>
      <c r="AS15" s="1340"/>
      <c r="AT15" s="1340"/>
      <c r="AU15" s="1340"/>
      <c r="AV15" s="1340"/>
      <c r="AW15" s="1340"/>
      <c r="AX15" s="1340"/>
      <c r="AY15" s="396"/>
      <c r="AZ15" s="397"/>
      <c r="BA15" s="1335" t="str">
        <f>MID(SUVAHAVUJ!AD63,1,1)</f>
        <v xml:space="preserve"> </v>
      </c>
      <c r="BB15" s="1335"/>
      <c r="BC15" s="1335"/>
      <c r="BD15" s="1335"/>
      <c r="BE15" s="1335"/>
      <c r="BF15" s="1335"/>
      <c r="BG15" s="1335" t="str">
        <f>MID(SUVAHAVUJ!AD63,2,1)</f>
        <v xml:space="preserve"> </v>
      </c>
      <c r="BH15" s="1335"/>
      <c r="BI15" s="1335"/>
      <c r="BJ15" s="1335"/>
      <c r="BK15" s="1335"/>
      <c r="BL15" s="1335" t="str">
        <f>MID(SUVAHAVUJ!AD63,3,1)</f>
        <v xml:space="preserve"> </v>
      </c>
      <c r="BM15" s="1335"/>
      <c r="BN15" s="1335"/>
      <c r="BO15" s="1335"/>
      <c r="BP15" s="1335"/>
      <c r="BQ15" s="1335"/>
      <c r="BR15" s="1335" t="str">
        <f>MID(SUVAHAVUJ!AD63,4,1)</f>
        <v xml:space="preserve"> </v>
      </c>
      <c r="BS15" s="1335"/>
      <c r="BT15" s="1335"/>
      <c r="BU15" s="1335"/>
      <c r="BV15" s="1335"/>
      <c r="BW15" s="1335" t="str">
        <f>MID(SUVAHAVUJ!AD63,5,1)</f>
        <v xml:space="preserve"> </v>
      </c>
      <c r="BX15" s="1335"/>
      <c r="BY15" s="1335"/>
      <c r="BZ15" s="1335"/>
      <c r="CA15" s="1335"/>
      <c r="CB15" s="1335"/>
      <c r="CC15" s="1335" t="str">
        <f>MID(SUVAHAVUJ!AD63,6,1)</f>
        <v xml:space="preserve"> </v>
      </c>
      <c r="CD15" s="1335"/>
      <c r="CE15" s="1335"/>
      <c r="CF15" s="1335"/>
      <c r="CG15" s="1335"/>
      <c r="CH15" s="1335" t="str">
        <f>MID(SUVAHAVUJ!AD63,7,1)</f>
        <v xml:space="preserve"> </v>
      </c>
      <c r="CI15" s="1335"/>
      <c r="CJ15" s="1335"/>
      <c r="CK15" s="1335"/>
      <c r="CL15" s="1335"/>
      <c r="CM15" s="1335"/>
      <c r="CN15" s="1335" t="str">
        <f>MID(SUVAHAVUJ!AD63,8,1)</f>
        <v xml:space="preserve"> </v>
      </c>
      <c r="CO15" s="1335"/>
      <c r="CP15" s="1335"/>
      <c r="CQ15" s="1335"/>
      <c r="CR15" s="1335"/>
      <c r="CS15" s="1335" t="str">
        <f>MID(SUVAHAVUJ!AD63,9,1)</f>
        <v xml:space="preserve"> </v>
      </c>
      <c r="CT15" s="1335"/>
      <c r="CU15" s="1335"/>
      <c r="CV15" s="1335"/>
      <c r="CW15" s="1335"/>
      <c r="CX15" s="1335"/>
      <c r="CY15" s="1335" t="str">
        <f>MID(SUVAHAVUJ!AD63,10,1)</f>
        <v xml:space="preserve"> </v>
      </c>
      <c r="CZ15" s="1335"/>
      <c r="DA15" s="1335"/>
      <c r="DB15" s="1335"/>
      <c r="DC15" s="1335"/>
      <c r="DD15" s="1335" t="str">
        <f>MID(SUVAHAVUJ!AD63,11,1)</f>
        <v>0</v>
      </c>
      <c r="DE15" s="1335"/>
      <c r="DF15" s="1335"/>
      <c r="DG15" s="1335"/>
      <c r="DH15" s="1335"/>
      <c r="DI15" s="1343"/>
      <c r="DJ15" s="396"/>
      <c r="DK15" s="397"/>
      <c r="DL15" s="1335" t="str">
        <f>MID(SUVAHAVUJ!AF63,1,1)</f>
        <v xml:space="preserve"> </v>
      </c>
      <c r="DM15" s="1335"/>
      <c r="DN15" s="1335"/>
      <c r="DO15" s="1335"/>
      <c r="DP15" s="1335"/>
      <c r="DQ15" s="1335"/>
      <c r="DR15" s="1335" t="str">
        <f>MID(SUVAHAVUJ!AF63,2,1)</f>
        <v xml:space="preserve"> </v>
      </c>
      <c r="DS15" s="1335"/>
      <c r="DT15" s="1335"/>
      <c r="DU15" s="1335"/>
      <c r="DV15" s="1335"/>
      <c r="DW15" s="1335" t="str">
        <f>MID(SUVAHAVUJ!AF63,3,1)</f>
        <v xml:space="preserve"> </v>
      </c>
      <c r="DX15" s="1335"/>
      <c r="DY15" s="1335"/>
      <c r="DZ15" s="1335"/>
      <c r="EA15" s="1335"/>
      <c r="EB15" s="1335"/>
      <c r="EC15" s="1335" t="str">
        <f>MID(SUVAHAVUJ!AF63,4,1)</f>
        <v xml:space="preserve"> </v>
      </c>
      <c r="ED15" s="1335"/>
      <c r="EE15" s="1335"/>
      <c r="EF15" s="1335"/>
      <c r="EG15" s="1335"/>
      <c r="EH15" s="1335" t="str">
        <f>MID(SUVAHAVUJ!AF63,5,1)</f>
        <v xml:space="preserve"> </v>
      </c>
      <c r="EI15" s="1335"/>
      <c r="EJ15" s="1335"/>
      <c r="EK15" s="1335"/>
      <c r="EL15" s="1335"/>
      <c r="EM15" s="1335"/>
      <c r="EN15" s="1335" t="str">
        <f>MID(SUVAHAVUJ!AF63,6,1)</f>
        <v xml:space="preserve"> </v>
      </c>
      <c r="EO15" s="1335"/>
      <c r="EP15" s="1335"/>
      <c r="EQ15" s="1335"/>
      <c r="ER15" s="1335"/>
      <c r="ES15" s="1335" t="str">
        <f>MID(SUVAHAVUJ!AF63,7,1)</f>
        <v xml:space="preserve"> </v>
      </c>
      <c r="ET15" s="1335"/>
      <c r="EU15" s="1335"/>
      <c r="EV15" s="1335"/>
      <c r="EW15" s="1335"/>
      <c r="EX15" s="1335"/>
      <c r="EY15" s="1335" t="str">
        <f>MID(SUVAHAVUJ!AF63,8,1)</f>
        <v xml:space="preserve"> </v>
      </c>
      <c r="EZ15" s="1335"/>
      <c r="FA15" s="1335"/>
      <c r="FB15" s="1335"/>
      <c r="FC15" s="1335"/>
      <c r="FD15" s="1335" t="str">
        <f>MID(SUVAHAVUJ!AF63,9,1)</f>
        <v xml:space="preserve"> </v>
      </c>
      <c r="FE15" s="1335"/>
      <c r="FF15" s="1335"/>
      <c r="FG15" s="1335"/>
      <c r="FH15" s="1335"/>
      <c r="FI15" s="1335"/>
      <c r="FJ15" s="1335" t="str">
        <f>MID(SUVAHAVUJ!AF63,10,1)</f>
        <v xml:space="preserve"> </v>
      </c>
      <c r="FK15" s="1335"/>
      <c r="FL15" s="1335"/>
      <c r="FM15" s="1335"/>
      <c r="FN15" s="1335"/>
      <c r="FO15" s="1293" t="str">
        <f>MID(SUVAHAVUJ!AF63,11,1)</f>
        <v>0</v>
      </c>
      <c r="FP15" s="1293"/>
      <c r="FQ15" s="1293"/>
      <c r="FR15" s="1293"/>
      <c r="FS15" s="1341"/>
      <c r="FT15" s="1342"/>
      <c r="FU15" s="1342"/>
      <c r="FV15" s="1342"/>
      <c r="FW15" s="1342"/>
      <c r="FX15" s="1342"/>
      <c r="FY15" s="1342"/>
      <c r="FZ15" s="1342"/>
      <c r="GA15" s="1342"/>
      <c r="GB15" s="1342"/>
      <c r="GC15" s="1342"/>
      <c r="GD15" s="1342"/>
      <c r="GE15" s="1342"/>
      <c r="GF15" s="1342"/>
      <c r="GG15" s="1342"/>
      <c r="GH15" s="1342"/>
      <c r="GI15" s="1342"/>
      <c r="GJ15" s="1342"/>
      <c r="GK15" s="1342"/>
      <c r="GL15" s="1342"/>
      <c r="GM15" s="1342"/>
      <c r="GN15" s="1342"/>
      <c r="GO15" s="1342"/>
      <c r="GP15" s="1342"/>
      <c r="GQ15" s="1342"/>
      <c r="GR15" s="1342"/>
      <c r="GS15" s="1342"/>
      <c r="GT15" s="1342"/>
      <c r="GU15" s="1342"/>
      <c r="GV15" s="1342"/>
      <c r="GW15" s="1342"/>
    </row>
    <row r="16" spans="1:205" ht="24.75" customHeight="1" x14ac:dyDescent="0.3">
      <c r="B16" s="1355"/>
      <c r="C16" s="1356"/>
      <c r="D16" s="1356"/>
      <c r="E16" s="1356"/>
      <c r="F16" s="1356"/>
      <c r="G16" s="1356"/>
      <c r="H16" s="1356"/>
      <c r="I16" s="1356"/>
      <c r="J16" s="1356"/>
      <c r="K16" s="1357"/>
      <c r="L16" s="1351"/>
      <c r="M16" s="1351"/>
      <c r="N16" s="1351"/>
      <c r="O16" s="1351"/>
      <c r="P16" s="1351"/>
      <c r="Q16" s="1351"/>
      <c r="R16" s="1351"/>
      <c r="S16" s="1351"/>
      <c r="T16" s="1351"/>
      <c r="U16" s="1351"/>
      <c r="V16" s="1351"/>
      <c r="W16" s="1351"/>
      <c r="X16" s="1351"/>
      <c r="Y16" s="1351"/>
      <c r="Z16" s="1351"/>
      <c r="AA16" s="1351"/>
      <c r="AB16" s="1351"/>
      <c r="AC16" s="1351"/>
      <c r="AD16" s="1351"/>
      <c r="AE16" s="1351"/>
      <c r="AF16" s="1351"/>
      <c r="AG16" s="1351"/>
      <c r="AH16" s="1351"/>
      <c r="AI16" s="1351"/>
      <c r="AJ16" s="1351"/>
      <c r="AK16" s="1351"/>
      <c r="AL16" s="1351"/>
      <c r="AM16" s="1351"/>
      <c r="AN16" s="1351"/>
      <c r="AO16" s="1351"/>
      <c r="AP16" s="1351"/>
      <c r="AQ16" s="1340"/>
      <c r="AR16" s="1340"/>
      <c r="AS16" s="1340"/>
      <c r="AT16" s="1340"/>
      <c r="AU16" s="1340"/>
      <c r="AV16" s="1340"/>
      <c r="AW16" s="1340"/>
      <c r="AX16" s="1340"/>
      <c r="AY16" s="396"/>
      <c r="AZ16" s="397"/>
      <c r="BA16" s="1335" t="str">
        <f>MID(SUVAHAVUJ!AE63,1,1)</f>
        <v xml:space="preserve"> </v>
      </c>
      <c r="BB16" s="1335"/>
      <c r="BC16" s="1335"/>
      <c r="BD16" s="1335"/>
      <c r="BE16" s="1335"/>
      <c r="BF16" s="1335"/>
      <c r="BG16" s="1335" t="str">
        <f>MID(SUVAHAVUJ!AE63,2,1)</f>
        <v xml:space="preserve"> </v>
      </c>
      <c r="BH16" s="1335"/>
      <c r="BI16" s="1335"/>
      <c r="BJ16" s="1335"/>
      <c r="BK16" s="1335"/>
      <c r="BL16" s="1335" t="str">
        <f>MID(SUVAHAVUJ!AE63,3,1)</f>
        <v xml:space="preserve"> </v>
      </c>
      <c r="BM16" s="1335"/>
      <c r="BN16" s="1335"/>
      <c r="BO16" s="1335"/>
      <c r="BP16" s="1335"/>
      <c r="BQ16" s="1335"/>
      <c r="BR16" s="1335" t="str">
        <f>MID(SUVAHAVUJ!AE63,4,1)</f>
        <v xml:space="preserve"> </v>
      </c>
      <c r="BS16" s="1335"/>
      <c r="BT16" s="1335"/>
      <c r="BU16" s="1335"/>
      <c r="BV16" s="1335"/>
      <c r="BW16" s="1335" t="str">
        <f>MID(SUVAHAVUJ!AE63,5,1)</f>
        <v xml:space="preserve"> </v>
      </c>
      <c r="BX16" s="1335"/>
      <c r="BY16" s="1335"/>
      <c r="BZ16" s="1335"/>
      <c r="CA16" s="1335"/>
      <c r="CB16" s="1335"/>
      <c r="CC16" s="1335" t="str">
        <f>MID(SUVAHAVUJ!AE63,6,1)</f>
        <v xml:space="preserve"> </v>
      </c>
      <c r="CD16" s="1335"/>
      <c r="CE16" s="1335"/>
      <c r="CF16" s="1335"/>
      <c r="CG16" s="1335"/>
      <c r="CH16" s="1335" t="str">
        <f>MID(SUVAHAVUJ!AE63,7,1)</f>
        <v xml:space="preserve"> </v>
      </c>
      <c r="CI16" s="1335"/>
      <c r="CJ16" s="1335"/>
      <c r="CK16" s="1335"/>
      <c r="CL16" s="1335"/>
      <c r="CM16" s="1335"/>
      <c r="CN16" s="1335" t="str">
        <f>MID(SUVAHAVUJ!AE63,8,1)</f>
        <v xml:space="preserve"> </v>
      </c>
      <c r="CO16" s="1335"/>
      <c r="CP16" s="1335"/>
      <c r="CQ16" s="1335"/>
      <c r="CR16" s="1335"/>
      <c r="CS16" s="1335" t="str">
        <f>MID(SUVAHAVUJ!AE63,9,1)</f>
        <v xml:space="preserve"> </v>
      </c>
      <c r="CT16" s="1335"/>
      <c r="CU16" s="1335"/>
      <c r="CV16" s="1335"/>
      <c r="CW16" s="1335"/>
      <c r="CX16" s="1335"/>
      <c r="CY16" s="1335" t="str">
        <f>MID(SUVAHAVUJ!AE63,10,1)</f>
        <v xml:space="preserve"> </v>
      </c>
      <c r="CZ16" s="1335"/>
      <c r="DA16" s="1335"/>
      <c r="DB16" s="1335"/>
      <c r="DC16" s="1335"/>
      <c r="DD16" s="1335" t="str">
        <f>MID(SUVAHAVUJ!AE63,11,1)</f>
        <v>0</v>
      </c>
      <c r="DE16" s="1335"/>
      <c r="DF16" s="1335"/>
      <c r="DG16" s="1335"/>
      <c r="DH16" s="1335"/>
      <c r="DI16" s="1343"/>
      <c r="DJ16" s="1345"/>
      <c r="DK16" s="1345"/>
      <c r="DL16" s="1345"/>
      <c r="DM16" s="1345"/>
      <c r="DN16" s="1345"/>
      <c r="DO16" s="1345"/>
      <c r="DP16" s="1345"/>
      <c r="DQ16" s="1345"/>
      <c r="DR16" s="1345"/>
      <c r="DS16" s="1345"/>
      <c r="DT16" s="1345"/>
      <c r="DU16" s="1345"/>
      <c r="DV16" s="1345"/>
      <c r="DW16" s="1345"/>
      <c r="DX16" s="1345"/>
      <c r="DY16" s="1345"/>
      <c r="DZ16" s="1345"/>
      <c r="EA16" s="1345"/>
      <c r="EB16" s="1345"/>
      <c r="EC16" s="1345"/>
      <c r="ED16" s="1345"/>
      <c r="EE16" s="1345"/>
      <c r="EF16" s="1345"/>
      <c r="EG16" s="1345"/>
      <c r="EH16" s="1345"/>
      <c r="EI16" s="1345"/>
      <c r="EJ16" s="1345"/>
      <c r="EK16" s="1345"/>
      <c r="EL16" s="1345"/>
      <c r="EM16" s="1345"/>
      <c r="EN16" s="396"/>
      <c r="EO16" s="397"/>
      <c r="EP16" s="1335" t="str">
        <f>MID(SUVAHAVUJ!AG63,1,1)</f>
        <v xml:space="preserve"> </v>
      </c>
      <c r="EQ16" s="1335"/>
      <c r="ER16" s="1335"/>
      <c r="ES16" s="1335"/>
      <c r="ET16" s="1335"/>
      <c r="EU16" s="1335"/>
      <c r="EV16" s="1335" t="str">
        <f>MID(SUVAHAVUJ!AG63,2,1)</f>
        <v xml:space="preserve"> </v>
      </c>
      <c r="EW16" s="1335"/>
      <c r="EX16" s="1335"/>
      <c r="EY16" s="1335"/>
      <c r="EZ16" s="1335"/>
      <c r="FA16" s="1335" t="str">
        <f>MID(SUVAHAVUJ!AG63,3,1)</f>
        <v xml:space="preserve"> </v>
      </c>
      <c r="FB16" s="1335"/>
      <c r="FC16" s="1335"/>
      <c r="FD16" s="1335"/>
      <c r="FE16" s="1335"/>
      <c r="FF16" s="1335"/>
      <c r="FG16" s="1335" t="str">
        <f>MID(SUVAHAVUJ!AG63,4,1)</f>
        <v xml:space="preserve"> </v>
      </c>
      <c r="FH16" s="1335"/>
      <c r="FI16" s="1335"/>
      <c r="FJ16" s="1335"/>
      <c r="FK16" s="1335"/>
      <c r="FL16" s="1335" t="str">
        <f>MID(SUVAHAVUJ!AG63,5,1)</f>
        <v xml:space="preserve"> </v>
      </c>
      <c r="FM16" s="1335"/>
      <c r="FN16" s="1335"/>
      <c r="FO16" s="1335"/>
      <c r="FP16" s="1335"/>
      <c r="FQ16" s="1335"/>
      <c r="FR16" s="1335" t="str">
        <f>MID(SUVAHAVUJ!AG63,6,1)</f>
        <v xml:space="preserve"> </v>
      </c>
      <c r="FS16" s="1335"/>
      <c r="FT16" s="1335"/>
      <c r="FU16" s="1335"/>
      <c r="FV16" s="1335"/>
      <c r="FW16" s="1335" t="str">
        <f>MID(SUVAHAVUJ!AG63,7,1)</f>
        <v xml:space="preserve"> </v>
      </c>
      <c r="FX16" s="1335"/>
      <c r="FY16" s="1335"/>
      <c r="FZ16" s="1335"/>
      <c r="GA16" s="1335"/>
      <c r="GB16" s="1335"/>
      <c r="GC16" s="1335" t="str">
        <f>MID(SUVAHAVUJ!AG63,8,1)</f>
        <v xml:space="preserve"> </v>
      </c>
      <c r="GD16" s="1335"/>
      <c r="GE16" s="1335"/>
      <c r="GF16" s="1335"/>
      <c r="GG16" s="1335"/>
      <c r="GH16" s="1335" t="str">
        <f>MID(SUVAHAVUJ!AG63,9,1)</f>
        <v xml:space="preserve"> </v>
      </c>
      <c r="GI16" s="1335"/>
      <c r="GJ16" s="1335"/>
      <c r="GK16" s="1335"/>
      <c r="GL16" s="1335"/>
      <c r="GM16" s="1335"/>
      <c r="GN16" s="1335" t="str">
        <f>MID(SUVAHAVUJ!AG63,10,1)</f>
        <v xml:space="preserve"> </v>
      </c>
      <c r="GO16" s="1335"/>
      <c r="GP16" s="1335"/>
      <c r="GQ16" s="1335"/>
      <c r="GR16" s="1335"/>
      <c r="GS16" s="1293" t="str">
        <f>MID(SUVAHAVUJ!AG63,11,1)</f>
        <v>0</v>
      </c>
      <c r="GT16" s="1293"/>
      <c r="GU16" s="1293"/>
      <c r="GV16" s="1293"/>
      <c r="GW16" s="1341"/>
    </row>
    <row r="17" spans="2:205" ht="23.25" customHeight="1" x14ac:dyDescent="0.3">
      <c r="B17" s="1352" t="s">
        <v>2052</v>
      </c>
      <c r="C17" s="1353"/>
      <c r="D17" s="1353"/>
      <c r="E17" s="1353"/>
      <c r="F17" s="1353"/>
      <c r="G17" s="1353"/>
      <c r="H17" s="1353"/>
      <c r="I17" s="1353"/>
      <c r="J17" s="1353"/>
      <c r="K17" s="1354"/>
      <c r="L17" s="1351" t="str">
        <f>SUVAHAVUJ!$D$64</f>
        <v>Sociálne poistenie (336A) - /391A/</v>
      </c>
      <c r="M17" s="1351"/>
      <c r="N17" s="1351"/>
      <c r="O17" s="1351"/>
      <c r="P17" s="1351"/>
      <c r="Q17" s="1351"/>
      <c r="R17" s="1351"/>
      <c r="S17" s="1351"/>
      <c r="T17" s="1351"/>
      <c r="U17" s="1351"/>
      <c r="V17" s="1351"/>
      <c r="W17" s="1351"/>
      <c r="X17" s="1351"/>
      <c r="Y17" s="1351"/>
      <c r="Z17" s="1351"/>
      <c r="AA17" s="1351"/>
      <c r="AB17" s="1351"/>
      <c r="AC17" s="1351"/>
      <c r="AD17" s="1351"/>
      <c r="AE17" s="1351"/>
      <c r="AF17" s="1351"/>
      <c r="AG17" s="1351"/>
      <c r="AH17" s="1351"/>
      <c r="AI17" s="1351"/>
      <c r="AJ17" s="1351"/>
      <c r="AK17" s="1351"/>
      <c r="AL17" s="1351"/>
      <c r="AM17" s="1351"/>
      <c r="AN17" s="1351"/>
      <c r="AO17" s="1351"/>
      <c r="AP17" s="1351"/>
      <c r="AQ17" s="1340" t="s">
        <v>1237</v>
      </c>
      <c r="AR17" s="1340"/>
      <c r="AS17" s="1340"/>
      <c r="AT17" s="1340"/>
      <c r="AU17" s="1340"/>
      <c r="AV17" s="1340"/>
      <c r="AW17" s="1340"/>
      <c r="AX17" s="1340"/>
      <c r="AY17" s="396"/>
      <c r="AZ17" s="397"/>
      <c r="BA17" s="1335" t="str">
        <f>MID(SUVAHAVUJ!AD64,1,1)</f>
        <v xml:space="preserve"> </v>
      </c>
      <c r="BB17" s="1335"/>
      <c r="BC17" s="1335"/>
      <c r="BD17" s="1335"/>
      <c r="BE17" s="1335"/>
      <c r="BF17" s="1335"/>
      <c r="BG17" s="1335" t="str">
        <f>MID(SUVAHAVUJ!AD64,2,1)</f>
        <v xml:space="preserve"> </v>
      </c>
      <c r="BH17" s="1335"/>
      <c r="BI17" s="1335"/>
      <c r="BJ17" s="1335"/>
      <c r="BK17" s="1335"/>
      <c r="BL17" s="1335" t="str">
        <f>MID(SUVAHAVUJ!AD64,3,1)</f>
        <v xml:space="preserve"> </v>
      </c>
      <c r="BM17" s="1335"/>
      <c r="BN17" s="1335"/>
      <c r="BO17" s="1335"/>
      <c r="BP17" s="1335"/>
      <c r="BQ17" s="1335"/>
      <c r="BR17" s="1335" t="str">
        <f>MID(SUVAHAVUJ!AD64,4,1)</f>
        <v xml:space="preserve"> </v>
      </c>
      <c r="BS17" s="1335"/>
      <c r="BT17" s="1335"/>
      <c r="BU17" s="1335"/>
      <c r="BV17" s="1335"/>
      <c r="BW17" s="1335" t="str">
        <f>MID(SUVAHAVUJ!AD64,5,1)</f>
        <v xml:space="preserve"> </v>
      </c>
      <c r="BX17" s="1335"/>
      <c r="BY17" s="1335"/>
      <c r="BZ17" s="1335"/>
      <c r="CA17" s="1335"/>
      <c r="CB17" s="1335"/>
      <c r="CC17" s="1335" t="str">
        <f>MID(SUVAHAVUJ!AD64,6,1)</f>
        <v xml:space="preserve"> </v>
      </c>
      <c r="CD17" s="1335"/>
      <c r="CE17" s="1335"/>
      <c r="CF17" s="1335"/>
      <c r="CG17" s="1335"/>
      <c r="CH17" s="1335" t="str">
        <f>MID(SUVAHAVUJ!AD64,7,1)</f>
        <v xml:space="preserve"> </v>
      </c>
      <c r="CI17" s="1335"/>
      <c r="CJ17" s="1335"/>
      <c r="CK17" s="1335"/>
      <c r="CL17" s="1335"/>
      <c r="CM17" s="1335"/>
      <c r="CN17" s="1335" t="str">
        <f>MID(SUVAHAVUJ!AD64,8,1)</f>
        <v xml:space="preserve"> </v>
      </c>
      <c r="CO17" s="1335"/>
      <c r="CP17" s="1335"/>
      <c r="CQ17" s="1335"/>
      <c r="CR17" s="1335"/>
      <c r="CS17" s="1335" t="str">
        <f>MID(SUVAHAVUJ!AD64,9,1)</f>
        <v xml:space="preserve"> </v>
      </c>
      <c r="CT17" s="1335"/>
      <c r="CU17" s="1335"/>
      <c r="CV17" s="1335"/>
      <c r="CW17" s="1335"/>
      <c r="CX17" s="1335"/>
      <c r="CY17" s="1335" t="str">
        <f>MID(SUVAHAVUJ!AD64,10,1)</f>
        <v xml:space="preserve"> </v>
      </c>
      <c r="CZ17" s="1335"/>
      <c r="DA17" s="1335"/>
      <c r="DB17" s="1335"/>
      <c r="DC17" s="1335"/>
      <c r="DD17" s="1335" t="str">
        <f>MID(SUVAHAVUJ!AD64,11,1)</f>
        <v>0</v>
      </c>
      <c r="DE17" s="1335"/>
      <c r="DF17" s="1335"/>
      <c r="DG17" s="1335"/>
      <c r="DH17" s="1335"/>
      <c r="DI17" s="1343"/>
      <c r="DJ17" s="396"/>
      <c r="DK17" s="397"/>
      <c r="DL17" s="1335" t="str">
        <f>MID(SUVAHAVUJ!AF64,1,1)</f>
        <v xml:space="preserve"> </v>
      </c>
      <c r="DM17" s="1335"/>
      <c r="DN17" s="1335"/>
      <c r="DO17" s="1335"/>
      <c r="DP17" s="1335"/>
      <c r="DQ17" s="1335"/>
      <c r="DR17" s="1335" t="str">
        <f>MID(SUVAHAVUJ!AF64,2,1)</f>
        <v xml:space="preserve"> </v>
      </c>
      <c r="DS17" s="1335"/>
      <c r="DT17" s="1335"/>
      <c r="DU17" s="1335"/>
      <c r="DV17" s="1335"/>
      <c r="DW17" s="1335" t="str">
        <f>MID(SUVAHAVUJ!AF64,3,1)</f>
        <v xml:space="preserve"> </v>
      </c>
      <c r="DX17" s="1335"/>
      <c r="DY17" s="1335"/>
      <c r="DZ17" s="1335"/>
      <c r="EA17" s="1335"/>
      <c r="EB17" s="1335"/>
      <c r="EC17" s="1335" t="str">
        <f>MID(SUVAHAVUJ!AF64,4,1)</f>
        <v xml:space="preserve"> </v>
      </c>
      <c r="ED17" s="1335"/>
      <c r="EE17" s="1335"/>
      <c r="EF17" s="1335"/>
      <c r="EG17" s="1335"/>
      <c r="EH17" s="1335" t="str">
        <f>MID(SUVAHAVUJ!AF64,5,1)</f>
        <v xml:space="preserve"> </v>
      </c>
      <c r="EI17" s="1335"/>
      <c r="EJ17" s="1335"/>
      <c r="EK17" s="1335"/>
      <c r="EL17" s="1335"/>
      <c r="EM17" s="1335"/>
      <c r="EN17" s="1335" t="str">
        <f>MID(SUVAHAVUJ!AF64,6,1)</f>
        <v xml:space="preserve"> </v>
      </c>
      <c r="EO17" s="1335"/>
      <c r="EP17" s="1335"/>
      <c r="EQ17" s="1335"/>
      <c r="ER17" s="1335"/>
      <c r="ES17" s="1335" t="str">
        <f>MID(SUVAHAVUJ!AF64,7,1)</f>
        <v xml:space="preserve"> </v>
      </c>
      <c r="ET17" s="1335"/>
      <c r="EU17" s="1335"/>
      <c r="EV17" s="1335"/>
      <c r="EW17" s="1335"/>
      <c r="EX17" s="1335"/>
      <c r="EY17" s="1335" t="str">
        <f>MID(SUVAHAVUJ!AF64,8,1)</f>
        <v xml:space="preserve"> </v>
      </c>
      <c r="EZ17" s="1335"/>
      <c r="FA17" s="1335"/>
      <c r="FB17" s="1335"/>
      <c r="FC17" s="1335"/>
      <c r="FD17" s="1335" t="str">
        <f>MID(SUVAHAVUJ!AF64,9,1)</f>
        <v xml:space="preserve"> </v>
      </c>
      <c r="FE17" s="1335"/>
      <c r="FF17" s="1335"/>
      <c r="FG17" s="1335"/>
      <c r="FH17" s="1335"/>
      <c r="FI17" s="1335"/>
      <c r="FJ17" s="1335" t="str">
        <f>MID(SUVAHAVUJ!AF64,10,1)</f>
        <v xml:space="preserve"> </v>
      </c>
      <c r="FK17" s="1335"/>
      <c r="FL17" s="1335"/>
      <c r="FM17" s="1335"/>
      <c r="FN17" s="1335"/>
      <c r="FO17" s="1293" t="str">
        <f>MID(SUVAHAVUJ!AF64,11,1)</f>
        <v>0</v>
      </c>
      <c r="FP17" s="1293"/>
      <c r="FQ17" s="1293"/>
      <c r="FR17" s="1293"/>
      <c r="FS17" s="1341"/>
      <c r="FT17" s="1342"/>
      <c r="FU17" s="1342"/>
      <c r="FV17" s="1342"/>
      <c r="FW17" s="1342"/>
      <c r="FX17" s="1342"/>
      <c r="FY17" s="1342"/>
      <c r="FZ17" s="1342"/>
      <c r="GA17" s="1342"/>
      <c r="GB17" s="1342"/>
      <c r="GC17" s="1342"/>
      <c r="GD17" s="1342"/>
      <c r="GE17" s="1342"/>
      <c r="GF17" s="1342"/>
      <c r="GG17" s="1342"/>
      <c r="GH17" s="1342"/>
      <c r="GI17" s="1342"/>
      <c r="GJ17" s="1342"/>
      <c r="GK17" s="1342"/>
      <c r="GL17" s="1342"/>
      <c r="GM17" s="1342"/>
      <c r="GN17" s="1342"/>
      <c r="GO17" s="1342"/>
      <c r="GP17" s="1342"/>
      <c r="GQ17" s="1342"/>
      <c r="GR17" s="1342"/>
      <c r="GS17" s="1342"/>
      <c r="GT17" s="1342"/>
      <c r="GU17" s="1342"/>
      <c r="GV17" s="1342"/>
      <c r="GW17" s="1342"/>
    </row>
    <row r="18" spans="2:205" ht="23.25" customHeight="1" x14ac:dyDescent="0.3">
      <c r="B18" s="1355"/>
      <c r="C18" s="1356"/>
      <c r="D18" s="1356"/>
      <c r="E18" s="1356"/>
      <c r="F18" s="1356"/>
      <c r="G18" s="1356"/>
      <c r="H18" s="1356"/>
      <c r="I18" s="1356"/>
      <c r="J18" s="1356"/>
      <c r="K18" s="1357"/>
      <c r="L18" s="1351"/>
      <c r="M18" s="1351"/>
      <c r="N18" s="1351"/>
      <c r="O18" s="1351"/>
      <c r="P18" s="1351"/>
      <c r="Q18" s="1351"/>
      <c r="R18" s="1351"/>
      <c r="S18" s="1351"/>
      <c r="T18" s="1351"/>
      <c r="U18" s="1351"/>
      <c r="V18" s="1351"/>
      <c r="W18" s="1351"/>
      <c r="X18" s="1351"/>
      <c r="Y18" s="1351"/>
      <c r="Z18" s="1351"/>
      <c r="AA18" s="1351"/>
      <c r="AB18" s="1351"/>
      <c r="AC18" s="1351"/>
      <c r="AD18" s="1351"/>
      <c r="AE18" s="1351"/>
      <c r="AF18" s="1351"/>
      <c r="AG18" s="1351"/>
      <c r="AH18" s="1351"/>
      <c r="AI18" s="1351"/>
      <c r="AJ18" s="1351"/>
      <c r="AK18" s="1351"/>
      <c r="AL18" s="1351"/>
      <c r="AM18" s="1351"/>
      <c r="AN18" s="1351"/>
      <c r="AO18" s="1351"/>
      <c r="AP18" s="1351"/>
      <c r="AQ18" s="1340"/>
      <c r="AR18" s="1340"/>
      <c r="AS18" s="1340"/>
      <c r="AT18" s="1340"/>
      <c r="AU18" s="1340"/>
      <c r="AV18" s="1340"/>
      <c r="AW18" s="1340"/>
      <c r="AX18" s="1340"/>
      <c r="AY18" s="396"/>
      <c r="AZ18" s="397"/>
      <c r="BA18" s="1335" t="str">
        <f>MID(SUVAHAVUJ!AE64,1,1)</f>
        <v xml:space="preserve"> </v>
      </c>
      <c r="BB18" s="1335"/>
      <c r="BC18" s="1335"/>
      <c r="BD18" s="1335"/>
      <c r="BE18" s="1335"/>
      <c r="BF18" s="1335"/>
      <c r="BG18" s="1335" t="str">
        <f>MID(SUVAHAVUJ!AE64,2,1)</f>
        <v xml:space="preserve"> </v>
      </c>
      <c r="BH18" s="1335"/>
      <c r="BI18" s="1335"/>
      <c r="BJ18" s="1335"/>
      <c r="BK18" s="1335"/>
      <c r="BL18" s="1335" t="str">
        <f>MID(SUVAHAVUJ!AE64,3,1)</f>
        <v xml:space="preserve"> </v>
      </c>
      <c r="BM18" s="1335"/>
      <c r="BN18" s="1335"/>
      <c r="BO18" s="1335"/>
      <c r="BP18" s="1335"/>
      <c r="BQ18" s="1335"/>
      <c r="BR18" s="1335" t="str">
        <f>MID(SUVAHAVUJ!AE64,4,1)</f>
        <v xml:space="preserve"> </v>
      </c>
      <c r="BS18" s="1335"/>
      <c r="BT18" s="1335"/>
      <c r="BU18" s="1335"/>
      <c r="BV18" s="1335"/>
      <c r="BW18" s="1335" t="str">
        <f>MID(SUVAHAVUJ!AE64,5,1)</f>
        <v xml:space="preserve"> </v>
      </c>
      <c r="BX18" s="1335"/>
      <c r="BY18" s="1335"/>
      <c r="BZ18" s="1335"/>
      <c r="CA18" s="1335"/>
      <c r="CB18" s="1335"/>
      <c r="CC18" s="1335" t="str">
        <f>MID(SUVAHAVUJ!AE64,6,1)</f>
        <v xml:space="preserve"> </v>
      </c>
      <c r="CD18" s="1335"/>
      <c r="CE18" s="1335"/>
      <c r="CF18" s="1335"/>
      <c r="CG18" s="1335"/>
      <c r="CH18" s="1335" t="str">
        <f>MID(SUVAHAVUJ!AE64,7,1)</f>
        <v xml:space="preserve"> </v>
      </c>
      <c r="CI18" s="1335"/>
      <c r="CJ18" s="1335"/>
      <c r="CK18" s="1335"/>
      <c r="CL18" s="1335"/>
      <c r="CM18" s="1335"/>
      <c r="CN18" s="1335" t="str">
        <f>MID(SUVAHAVUJ!AE64,8,1)</f>
        <v xml:space="preserve"> </v>
      </c>
      <c r="CO18" s="1335"/>
      <c r="CP18" s="1335"/>
      <c r="CQ18" s="1335"/>
      <c r="CR18" s="1335"/>
      <c r="CS18" s="1335" t="str">
        <f>MID(SUVAHAVUJ!AE64,9,1)</f>
        <v xml:space="preserve"> </v>
      </c>
      <c r="CT18" s="1335"/>
      <c r="CU18" s="1335"/>
      <c r="CV18" s="1335"/>
      <c r="CW18" s="1335"/>
      <c r="CX18" s="1335"/>
      <c r="CY18" s="1335" t="str">
        <f>MID(SUVAHAVUJ!AE64,10,1)</f>
        <v xml:space="preserve"> </v>
      </c>
      <c r="CZ18" s="1335"/>
      <c r="DA18" s="1335"/>
      <c r="DB18" s="1335"/>
      <c r="DC18" s="1335"/>
      <c r="DD18" s="1335" t="str">
        <f>MID(SUVAHAVUJ!AE64,11,1)</f>
        <v>0</v>
      </c>
      <c r="DE18" s="1335"/>
      <c r="DF18" s="1335"/>
      <c r="DG18" s="1335"/>
      <c r="DH18" s="1335"/>
      <c r="DI18" s="1343"/>
      <c r="DJ18" s="1345"/>
      <c r="DK18" s="1345"/>
      <c r="DL18" s="1345"/>
      <c r="DM18" s="1345"/>
      <c r="DN18" s="1345"/>
      <c r="DO18" s="1345"/>
      <c r="DP18" s="1345"/>
      <c r="DQ18" s="1345"/>
      <c r="DR18" s="1345"/>
      <c r="DS18" s="1345"/>
      <c r="DT18" s="1345"/>
      <c r="DU18" s="1345"/>
      <c r="DV18" s="1345"/>
      <c r="DW18" s="1345"/>
      <c r="DX18" s="1345"/>
      <c r="DY18" s="1345"/>
      <c r="DZ18" s="1345"/>
      <c r="EA18" s="1345"/>
      <c r="EB18" s="1345"/>
      <c r="EC18" s="1345"/>
      <c r="ED18" s="1345"/>
      <c r="EE18" s="1345"/>
      <c r="EF18" s="1345"/>
      <c r="EG18" s="1345"/>
      <c r="EH18" s="1345"/>
      <c r="EI18" s="1345"/>
      <c r="EJ18" s="1345"/>
      <c r="EK18" s="1345"/>
      <c r="EL18" s="1345"/>
      <c r="EM18" s="1345"/>
      <c r="EN18" s="396"/>
      <c r="EO18" s="397"/>
      <c r="EP18" s="1335" t="str">
        <f>MID(SUVAHAVUJ!AG64,1,1)</f>
        <v xml:space="preserve"> </v>
      </c>
      <c r="EQ18" s="1335"/>
      <c r="ER18" s="1335"/>
      <c r="ES18" s="1335"/>
      <c r="ET18" s="1335"/>
      <c r="EU18" s="1335"/>
      <c r="EV18" s="1335" t="str">
        <f>MID(SUVAHAVUJ!AG64,2,1)</f>
        <v xml:space="preserve"> </v>
      </c>
      <c r="EW18" s="1335"/>
      <c r="EX18" s="1335"/>
      <c r="EY18" s="1335"/>
      <c r="EZ18" s="1335"/>
      <c r="FA18" s="1335" t="str">
        <f>MID(SUVAHAVUJ!AG64,3,1)</f>
        <v xml:space="preserve"> </v>
      </c>
      <c r="FB18" s="1335"/>
      <c r="FC18" s="1335"/>
      <c r="FD18" s="1335"/>
      <c r="FE18" s="1335"/>
      <c r="FF18" s="1335"/>
      <c r="FG18" s="1335" t="str">
        <f>MID(SUVAHAVUJ!AG64,4,1)</f>
        <v xml:space="preserve"> </v>
      </c>
      <c r="FH18" s="1335"/>
      <c r="FI18" s="1335"/>
      <c r="FJ18" s="1335"/>
      <c r="FK18" s="1335"/>
      <c r="FL18" s="1335" t="str">
        <f>MID(SUVAHAVUJ!AG64,5,1)</f>
        <v xml:space="preserve"> </v>
      </c>
      <c r="FM18" s="1335"/>
      <c r="FN18" s="1335"/>
      <c r="FO18" s="1335"/>
      <c r="FP18" s="1335"/>
      <c r="FQ18" s="1335"/>
      <c r="FR18" s="1335" t="str">
        <f>MID(SUVAHAVUJ!AG64,6,1)</f>
        <v xml:space="preserve"> </v>
      </c>
      <c r="FS18" s="1335"/>
      <c r="FT18" s="1335"/>
      <c r="FU18" s="1335"/>
      <c r="FV18" s="1335"/>
      <c r="FW18" s="1335" t="str">
        <f>MID(SUVAHAVUJ!AG64,7,1)</f>
        <v xml:space="preserve"> </v>
      </c>
      <c r="FX18" s="1335"/>
      <c r="FY18" s="1335"/>
      <c r="FZ18" s="1335"/>
      <c r="GA18" s="1335"/>
      <c r="GB18" s="1335"/>
      <c r="GC18" s="1335" t="str">
        <f>MID(SUVAHAVUJ!AG64,8,1)</f>
        <v xml:space="preserve"> </v>
      </c>
      <c r="GD18" s="1335"/>
      <c r="GE18" s="1335"/>
      <c r="GF18" s="1335"/>
      <c r="GG18" s="1335"/>
      <c r="GH18" s="1335" t="str">
        <f>MID(SUVAHAVUJ!AG64,9,1)</f>
        <v xml:space="preserve"> </v>
      </c>
      <c r="GI18" s="1335"/>
      <c r="GJ18" s="1335"/>
      <c r="GK18" s="1335"/>
      <c r="GL18" s="1335"/>
      <c r="GM18" s="1335"/>
      <c r="GN18" s="1335" t="str">
        <f>MID(SUVAHAVUJ!AG64,10,1)</f>
        <v xml:space="preserve"> </v>
      </c>
      <c r="GO18" s="1335"/>
      <c r="GP18" s="1335"/>
      <c r="GQ18" s="1335"/>
      <c r="GR18" s="1335"/>
      <c r="GS18" s="1293" t="str">
        <f>MID(SUVAHAVUJ!AG64,11,1)</f>
        <v>0</v>
      </c>
      <c r="GT18" s="1293"/>
      <c r="GU18" s="1293"/>
      <c r="GV18" s="1293"/>
      <c r="GW18" s="1341"/>
    </row>
    <row r="19" spans="2:205" ht="23.25" customHeight="1" x14ac:dyDescent="0.3">
      <c r="B19" s="1347" t="s">
        <v>2053</v>
      </c>
      <c r="C19" s="1347"/>
      <c r="D19" s="1347"/>
      <c r="E19" s="1347"/>
      <c r="F19" s="1347"/>
      <c r="G19" s="1347"/>
      <c r="H19" s="1347"/>
      <c r="I19" s="1347"/>
      <c r="J19" s="1347"/>
      <c r="K19" s="1347"/>
      <c r="L19" s="1351" t="str">
        <f>SUVAHAVUJ!$D$65</f>
        <v>Daňové pohľadávky a dotácie (341, 342, 343, 345, 346, 347) - /391A/</v>
      </c>
      <c r="M19" s="1351"/>
      <c r="N19" s="1351"/>
      <c r="O19" s="1351"/>
      <c r="P19" s="1351"/>
      <c r="Q19" s="1351"/>
      <c r="R19" s="1351"/>
      <c r="S19" s="1351"/>
      <c r="T19" s="1351"/>
      <c r="U19" s="1351"/>
      <c r="V19" s="1351"/>
      <c r="W19" s="1351"/>
      <c r="X19" s="1351"/>
      <c r="Y19" s="1351"/>
      <c r="Z19" s="1351"/>
      <c r="AA19" s="1351"/>
      <c r="AB19" s="1351"/>
      <c r="AC19" s="1351"/>
      <c r="AD19" s="1351"/>
      <c r="AE19" s="1351"/>
      <c r="AF19" s="1351"/>
      <c r="AG19" s="1351"/>
      <c r="AH19" s="1351"/>
      <c r="AI19" s="1351"/>
      <c r="AJ19" s="1351"/>
      <c r="AK19" s="1351"/>
      <c r="AL19" s="1351"/>
      <c r="AM19" s="1351"/>
      <c r="AN19" s="1351"/>
      <c r="AO19" s="1351"/>
      <c r="AP19" s="1351"/>
      <c r="AQ19" s="1340" t="s">
        <v>1239</v>
      </c>
      <c r="AR19" s="1340"/>
      <c r="AS19" s="1340"/>
      <c r="AT19" s="1340"/>
      <c r="AU19" s="1340"/>
      <c r="AV19" s="1340"/>
      <c r="AW19" s="1340"/>
      <c r="AX19" s="1340"/>
      <c r="AY19" s="396"/>
      <c r="AZ19" s="397"/>
      <c r="BA19" s="1335" t="str">
        <f>MID(SUVAHAVUJ!AD65,1,1)</f>
        <v xml:space="preserve"> </v>
      </c>
      <c r="BB19" s="1335"/>
      <c r="BC19" s="1335"/>
      <c r="BD19" s="1335"/>
      <c r="BE19" s="1335"/>
      <c r="BF19" s="1335"/>
      <c r="BG19" s="1335" t="str">
        <f>MID(SUVAHAVUJ!AD65,2,1)</f>
        <v xml:space="preserve"> </v>
      </c>
      <c r="BH19" s="1335"/>
      <c r="BI19" s="1335"/>
      <c r="BJ19" s="1335"/>
      <c r="BK19" s="1335"/>
      <c r="BL19" s="1335" t="str">
        <f>MID(SUVAHAVUJ!AD65,3,1)</f>
        <v xml:space="preserve"> </v>
      </c>
      <c r="BM19" s="1335"/>
      <c r="BN19" s="1335"/>
      <c r="BO19" s="1335"/>
      <c r="BP19" s="1335"/>
      <c r="BQ19" s="1335"/>
      <c r="BR19" s="1335" t="str">
        <f>MID(SUVAHAVUJ!AD65,4,1)</f>
        <v xml:space="preserve"> </v>
      </c>
      <c r="BS19" s="1335"/>
      <c r="BT19" s="1335"/>
      <c r="BU19" s="1335"/>
      <c r="BV19" s="1335"/>
      <c r="BW19" s="1335" t="str">
        <f>MID(SUVAHAVUJ!AD65,5,1)</f>
        <v xml:space="preserve"> </v>
      </c>
      <c r="BX19" s="1335"/>
      <c r="BY19" s="1335"/>
      <c r="BZ19" s="1335"/>
      <c r="CA19" s="1335"/>
      <c r="CB19" s="1335"/>
      <c r="CC19" s="1335" t="str">
        <f>MID(SUVAHAVUJ!AD65,6,1)</f>
        <v xml:space="preserve"> </v>
      </c>
      <c r="CD19" s="1335"/>
      <c r="CE19" s="1335"/>
      <c r="CF19" s="1335"/>
      <c r="CG19" s="1335"/>
      <c r="CH19" s="1335" t="str">
        <f>MID(SUVAHAVUJ!AD65,7,1)</f>
        <v xml:space="preserve"> </v>
      </c>
      <c r="CI19" s="1335"/>
      <c r="CJ19" s="1335"/>
      <c r="CK19" s="1335"/>
      <c r="CL19" s="1335"/>
      <c r="CM19" s="1335"/>
      <c r="CN19" s="1335" t="str">
        <f>MID(SUVAHAVUJ!AD65,8,1)</f>
        <v xml:space="preserve"> </v>
      </c>
      <c r="CO19" s="1335"/>
      <c r="CP19" s="1335"/>
      <c r="CQ19" s="1335"/>
      <c r="CR19" s="1335"/>
      <c r="CS19" s="1335" t="str">
        <f>MID(SUVAHAVUJ!AD65,9,1)</f>
        <v xml:space="preserve"> </v>
      </c>
      <c r="CT19" s="1335"/>
      <c r="CU19" s="1335"/>
      <c r="CV19" s="1335"/>
      <c r="CW19" s="1335"/>
      <c r="CX19" s="1335"/>
      <c r="CY19" s="1335" t="str">
        <f>MID(SUVAHAVUJ!AD65,10,1)</f>
        <v xml:space="preserve"> </v>
      </c>
      <c r="CZ19" s="1335"/>
      <c r="DA19" s="1335"/>
      <c r="DB19" s="1335"/>
      <c r="DC19" s="1335"/>
      <c r="DD19" s="1335" t="str">
        <f>MID(SUVAHAVUJ!AD65,11,1)</f>
        <v>0</v>
      </c>
      <c r="DE19" s="1335"/>
      <c r="DF19" s="1335"/>
      <c r="DG19" s="1335"/>
      <c r="DH19" s="1335"/>
      <c r="DI19" s="1343"/>
      <c r="DJ19" s="396"/>
      <c r="DK19" s="397"/>
      <c r="DL19" s="1335" t="str">
        <f>MID(SUVAHAVUJ!AF65,1,1)</f>
        <v xml:space="preserve"> </v>
      </c>
      <c r="DM19" s="1335"/>
      <c r="DN19" s="1335"/>
      <c r="DO19" s="1335"/>
      <c r="DP19" s="1335"/>
      <c r="DQ19" s="1335"/>
      <c r="DR19" s="1335" t="str">
        <f>MID(SUVAHAVUJ!AF65,2,1)</f>
        <v xml:space="preserve"> </v>
      </c>
      <c r="DS19" s="1335"/>
      <c r="DT19" s="1335"/>
      <c r="DU19" s="1335"/>
      <c r="DV19" s="1335"/>
      <c r="DW19" s="1335" t="str">
        <f>MID(SUVAHAVUJ!AF65,3,1)</f>
        <v xml:space="preserve"> </v>
      </c>
      <c r="DX19" s="1335"/>
      <c r="DY19" s="1335"/>
      <c r="DZ19" s="1335"/>
      <c r="EA19" s="1335"/>
      <c r="EB19" s="1335"/>
      <c r="EC19" s="1335" t="str">
        <f>MID(SUVAHAVUJ!AF65,4,1)</f>
        <v xml:space="preserve"> </v>
      </c>
      <c r="ED19" s="1335"/>
      <c r="EE19" s="1335"/>
      <c r="EF19" s="1335"/>
      <c r="EG19" s="1335"/>
      <c r="EH19" s="1335" t="str">
        <f>MID(SUVAHAVUJ!AF65,5,1)</f>
        <v xml:space="preserve"> </v>
      </c>
      <c r="EI19" s="1335"/>
      <c r="EJ19" s="1335"/>
      <c r="EK19" s="1335"/>
      <c r="EL19" s="1335"/>
      <c r="EM19" s="1335"/>
      <c r="EN19" s="1335" t="str">
        <f>MID(SUVAHAVUJ!AF65,6,1)</f>
        <v xml:space="preserve"> </v>
      </c>
      <c r="EO19" s="1335"/>
      <c r="EP19" s="1335"/>
      <c r="EQ19" s="1335"/>
      <c r="ER19" s="1335"/>
      <c r="ES19" s="1335" t="str">
        <f>MID(SUVAHAVUJ!AF65,7,1)</f>
        <v xml:space="preserve"> </v>
      </c>
      <c r="ET19" s="1335"/>
      <c r="EU19" s="1335"/>
      <c r="EV19" s="1335"/>
      <c r="EW19" s="1335"/>
      <c r="EX19" s="1335"/>
      <c r="EY19" s="1335" t="str">
        <f>MID(SUVAHAVUJ!AF65,8,1)</f>
        <v xml:space="preserve"> </v>
      </c>
      <c r="EZ19" s="1335"/>
      <c r="FA19" s="1335"/>
      <c r="FB19" s="1335"/>
      <c r="FC19" s="1335"/>
      <c r="FD19" s="1335" t="str">
        <f>MID(SUVAHAVUJ!AF65,9,1)</f>
        <v xml:space="preserve"> </v>
      </c>
      <c r="FE19" s="1335"/>
      <c r="FF19" s="1335"/>
      <c r="FG19" s="1335"/>
      <c r="FH19" s="1335"/>
      <c r="FI19" s="1335"/>
      <c r="FJ19" s="1335" t="str">
        <f>MID(SUVAHAVUJ!AF65,10,1)</f>
        <v xml:space="preserve"> </v>
      </c>
      <c r="FK19" s="1335"/>
      <c r="FL19" s="1335"/>
      <c r="FM19" s="1335"/>
      <c r="FN19" s="1335"/>
      <c r="FO19" s="1293" t="str">
        <f>MID(SUVAHAVUJ!AF65,11,1)</f>
        <v>0</v>
      </c>
      <c r="FP19" s="1293"/>
      <c r="FQ19" s="1293"/>
      <c r="FR19" s="1293"/>
      <c r="FS19" s="1341"/>
      <c r="FT19" s="1342"/>
      <c r="FU19" s="1342"/>
      <c r="FV19" s="1342"/>
      <c r="FW19" s="1342"/>
      <c r="FX19" s="1342"/>
      <c r="FY19" s="1342"/>
      <c r="FZ19" s="1342"/>
      <c r="GA19" s="1342"/>
      <c r="GB19" s="1342"/>
      <c r="GC19" s="1342"/>
      <c r="GD19" s="1342"/>
      <c r="GE19" s="1342"/>
      <c r="GF19" s="1342"/>
      <c r="GG19" s="1342"/>
      <c r="GH19" s="1342"/>
      <c r="GI19" s="1342"/>
      <c r="GJ19" s="1342"/>
      <c r="GK19" s="1342"/>
      <c r="GL19" s="1342"/>
      <c r="GM19" s="1342"/>
      <c r="GN19" s="1342"/>
      <c r="GO19" s="1342"/>
      <c r="GP19" s="1342"/>
      <c r="GQ19" s="1342"/>
      <c r="GR19" s="1342"/>
      <c r="GS19" s="1342"/>
      <c r="GT19" s="1342"/>
      <c r="GU19" s="1342"/>
      <c r="GV19" s="1342"/>
      <c r="GW19" s="1342"/>
    </row>
    <row r="20" spans="2:205" ht="24" customHeight="1" x14ac:dyDescent="0.3">
      <c r="B20" s="1347"/>
      <c r="C20" s="1347"/>
      <c r="D20" s="1347"/>
      <c r="E20" s="1347"/>
      <c r="F20" s="1347"/>
      <c r="G20" s="1347"/>
      <c r="H20" s="1347"/>
      <c r="I20" s="1347"/>
      <c r="J20" s="1347"/>
      <c r="K20" s="1347"/>
      <c r="L20" s="1351"/>
      <c r="M20" s="1351"/>
      <c r="N20" s="1351"/>
      <c r="O20" s="1351"/>
      <c r="P20" s="1351"/>
      <c r="Q20" s="1351"/>
      <c r="R20" s="1351"/>
      <c r="S20" s="1351"/>
      <c r="T20" s="1351"/>
      <c r="U20" s="1351"/>
      <c r="V20" s="1351"/>
      <c r="W20" s="1351"/>
      <c r="X20" s="1351"/>
      <c r="Y20" s="1351"/>
      <c r="Z20" s="1351"/>
      <c r="AA20" s="1351"/>
      <c r="AB20" s="1351"/>
      <c r="AC20" s="1351"/>
      <c r="AD20" s="1351"/>
      <c r="AE20" s="1351"/>
      <c r="AF20" s="1351"/>
      <c r="AG20" s="1351"/>
      <c r="AH20" s="1351"/>
      <c r="AI20" s="1351"/>
      <c r="AJ20" s="1351"/>
      <c r="AK20" s="1351"/>
      <c r="AL20" s="1351"/>
      <c r="AM20" s="1351"/>
      <c r="AN20" s="1351"/>
      <c r="AO20" s="1351"/>
      <c r="AP20" s="1351"/>
      <c r="AQ20" s="1340"/>
      <c r="AR20" s="1340"/>
      <c r="AS20" s="1340"/>
      <c r="AT20" s="1340"/>
      <c r="AU20" s="1340"/>
      <c r="AV20" s="1340"/>
      <c r="AW20" s="1340"/>
      <c r="AX20" s="1340"/>
      <c r="AY20" s="396"/>
      <c r="AZ20" s="397"/>
      <c r="BA20" s="1335" t="str">
        <f>MID(SUVAHAVUJ!AE65,1,1)</f>
        <v xml:space="preserve"> </v>
      </c>
      <c r="BB20" s="1335"/>
      <c r="BC20" s="1335"/>
      <c r="BD20" s="1335"/>
      <c r="BE20" s="1335"/>
      <c r="BF20" s="1335"/>
      <c r="BG20" s="1335" t="str">
        <f>MID(SUVAHAVUJ!AE65,2,1)</f>
        <v xml:space="preserve"> </v>
      </c>
      <c r="BH20" s="1335"/>
      <c r="BI20" s="1335"/>
      <c r="BJ20" s="1335"/>
      <c r="BK20" s="1335"/>
      <c r="BL20" s="1335" t="str">
        <f>MID(SUVAHAVUJ!AE65,3,1)</f>
        <v xml:space="preserve"> </v>
      </c>
      <c r="BM20" s="1335"/>
      <c r="BN20" s="1335"/>
      <c r="BO20" s="1335"/>
      <c r="BP20" s="1335"/>
      <c r="BQ20" s="1335"/>
      <c r="BR20" s="1335" t="str">
        <f>MID(SUVAHAVUJ!AE65,4,1)</f>
        <v xml:space="preserve"> </v>
      </c>
      <c r="BS20" s="1335"/>
      <c r="BT20" s="1335"/>
      <c r="BU20" s="1335"/>
      <c r="BV20" s="1335"/>
      <c r="BW20" s="1335" t="str">
        <f>MID(SUVAHAVUJ!AE65,5,1)</f>
        <v xml:space="preserve"> </v>
      </c>
      <c r="BX20" s="1335"/>
      <c r="BY20" s="1335"/>
      <c r="BZ20" s="1335"/>
      <c r="CA20" s="1335"/>
      <c r="CB20" s="1335"/>
      <c r="CC20" s="1335" t="str">
        <f>MID(SUVAHAVUJ!AE65,6,1)</f>
        <v xml:space="preserve"> </v>
      </c>
      <c r="CD20" s="1335"/>
      <c r="CE20" s="1335"/>
      <c r="CF20" s="1335"/>
      <c r="CG20" s="1335"/>
      <c r="CH20" s="1335" t="str">
        <f>MID(SUVAHAVUJ!AE65,7,1)</f>
        <v xml:space="preserve"> </v>
      </c>
      <c r="CI20" s="1335"/>
      <c r="CJ20" s="1335"/>
      <c r="CK20" s="1335"/>
      <c r="CL20" s="1335"/>
      <c r="CM20" s="1335"/>
      <c r="CN20" s="1335" t="str">
        <f>MID(SUVAHAVUJ!AE65,8,1)</f>
        <v xml:space="preserve"> </v>
      </c>
      <c r="CO20" s="1335"/>
      <c r="CP20" s="1335"/>
      <c r="CQ20" s="1335"/>
      <c r="CR20" s="1335"/>
      <c r="CS20" s="1335" t="str">
        <f>MID(SUVAHAVUJ!AE65,9,1)</f>
        <v xml:space="preserve"> </v>
      </c>
      <c r="CT20" s="1335"/>
      <c r="CU20" s="1335"/>
      <c r="CV20" s="1335"/>
      <c r="CW20" s="1335"/>
      <c r="CX20" s="1335"/>
      <c r="CY20" s="1335" t="str">
        <f>MID(SUVAHAVUJ!AE65,10,1)</f>
        <v xml:space="preserve"> </v>
      </c>
      <c r="CZ20" s="1335"/>
      <c r="DA20" s="1335"/>
      <c r="DB20" s="1335"/>
      <c r="DC20" s="1335"/>
      <c r="DD20" s="1335" t="str">
        <f>MID(SUVAHAVUJ!AE65,11,1)</f>
        <v>0</v>
      </c>
      <c r="DE20" s="1335"/>
      <c r="DF20" s="1335"/>
      <c r="DG20" s="1335"/>
      <c r="DH20" s="1335"/>
      <c r="DI20" s="1343"/>
      <c r="DJ20" s="1345"/>
      <c r="DK20" s="1345"/>
      <c r="DL20" s="1345"/>
      <c r="DM20" s="1345"/>
      <c r="DN20" s="1345"/>
      <c r="DO20" s="1345"/>
      <c r="DP20" s="1345"/>
      <c r="DQ20" s="1345"/>
      <c r="DR20" s="1345"/>
      <c r="DS20" s="1345"/>
      <c r="DT20" s="1345"/>
      <c r="DU20" s="1345"/>
      <c r="DV20" s="1345"/>
      <c r="DW20" s="1345"/>
      <c r="DX20" s="1345"/>
      <c r="DY20" s="1345"/>
      <c r="DZ20" s="1345"/>
      <c r="EA20" s="1345"/>
      <c r="EB20" s="1345"/>
      <c r="EC20" s="1345"/>
      <c r="ED20" s="1345"/>
      <c r="EE20" s="1345"/>
      <c r="EF20" s="1345"/>
      <c r="EG20" s="1345"/>
      <c r="EH20" s="1345"/>
      <c r="EI20" s="1345"/>
      <c r="EJ20" s="1345"/>
      <c r="EK20" s="1345"/>
      <c r="EL20" s="1345"/>
      <c r="EM20" s="1345"/>
      <c r="EN20" s="396"/>
      <c r="EO20" s="397"/>
      <c r="EP20" s="1335" t="str">
        <f>MID(SUVAHAVUJ!AG65,1,1)</f>
        <v xml:space="preserve"> </v>
      </c>
      <c r="EQ20" s="1335"/>
      <c r="ER20" s="1335"/>
      <c r="ES20" s="1335"/>
      <c r="ET20" s="1335"/>
      <c r="EU20" s="1335"/>
      <c r="EV20" s="1335" t="str">
        <f>MID(SUVAHAVUJ!AG65,2,1)</f>
        <v xml:space="preserve"> </v>
      </c>
      <c r="EW20" s="1335"/>
      <c r="EX20" s="1335"/>
      <c r="EY20" s="1335"/>
      <c r="EZ20" s="1335"/>
      <c r="FA20" s="1335" t="str">
        <f>MID(SUVAHAVUJ!AG65,3,1)</f>
        <v xml:space="preserve"> </v>
      </c>
      <c r="FB20" s="1335"/>
      <c r="FC20" s="1335"/>
      <c r="FD20" s="1335"/>
      <c r="FE20" s="1335"/>
      <c r="FF20" s="1335"/>
      <c r="FG20" s="1335" t="str">
        <f>MID(SUVAHAVUJ!AG65,4,1)</f>
        <v xml:space="preserve"> </v>
      </c>
      <c r="FH20" s="1335"/>
      <c r="FI20" s="1335"/>
      <c r="FJ20" s="1335"/>
      <c r="FK20" s="1335"/>
      <c r="FL20" s="1335" t="str">
        <f>MID(SUVAHAVUJ!AG65,5,1)</f>
        <v xml:space="preserve"> </v>
      </c>
      <c r="FM20" s="1335"/>
      <c r="FN20" s="1335"/>
      <c r="FO20" s="1335"/>
      <c r="FP20" s="1335"/>
      <c r="FQ20" s="1335"/>
      <c r="FR20" s="1335" t="str">
        <f>MID(SUVAHAVUJ!AG65,6,1)</f>
        <v xml:space="preserve"> </v>
      </c>
      <c r="FS20" s="1335"/>
      <c r="FT20" s="1335"/>
      <c r="FU20" s="1335"/>
      <c r="FV20" s="1335"/>
      <c r="FW20" s="1335" t="str">
        <f>MID(SUVAHAVUJ!AG65,7,1)</f>
        <v xml:space="preserve"> </v>
      </c>
      <c r="FX20" s="1335"/>
      <c r="FY20" s="1335"/>
      <c r="FZ20" s="1335"/>
      <c r="GA20" s="1335"/>
      <c r="GB20" s="1335"/>
      <c r="GC20" s="1335" t="str">
        <f>MID(SUVAHAVUJ!AG65,8,1)</f>
        <v xml:space="preserve"> </v>
      </c>
      <c r="GD20" s="1335"/>
      <c r="GE20" s="1335"/>
      <c r="GF20" s="1335"/>
      <c r="GG20" s="1335"/>
      <c r="GH20" s="1335" t="str">
        <f>MID(SUVAHAVUJ!AG65,9,1)</f>
        <v xml:space="preserve"> </v>
      </c>
      <c r="GI20" s="1335"/>
      <c r="GJ20" s="1335"/>
      <c r="GK20" s="1335"/>
      <c r="GL20" s="1335"/>
      <c r="GM20" s="1335"/>
      <c r="GN20" s="1335" t="str">
        <f>MID(SUVAHAVUJ!AG65,10,1)</f>
        <v xml:space="preserve"> </v>
      </c>
      <c r="GO20" s="1335"/>
      <c r="GP20" s="1335"/>
      <c r="GQ20" s="1335"/>
      <c r="GR20" s="1335"/>
      <c r="GS20" s="1293" t="str">
        <f>MID(SUVAHAVUJ!AG65,11,1)</f>
        <v>0</v>
      </c>
      <c r="GT20" s="1293"/>
      <c r="GU20" s="1293"/>
      <c r="GV20" s="1293"/>
      <c r="GW20" s="1341"/>
    </row>
    <row r="21" spans="2:205" ht="23.25" customHeight="1" x14ac:dyDescent="0.3">
      <c r="B21" s="1347" t="s">
        <v>2058</v>
      </c>
      <c r="C21" s="1347"/>
      <c r="D21" s="1347"/>
      <c r="E21" s="1347"/>
      <c r="F21" s="1347"/>
      <c r="G21" s="1347"/>
      <c r="H21" s="1347"/>
      <c r="I21" s="1347"/>
      <c r="J21" s="1347"/>
      <c r="K21" s="1347"/>
      <c r="L21" s="1351" t="str">
        <f>SUVAHAVUJ!$D$66</f>
        <v>Pohľadávky z derivátových operácií (373A, 376A)</v>
      </c>
      <c r="M21" s="1351"/>
      <c r="N21" s="1351"/>
      <c r="O21" s="1351"/>
      <c r="P21" s="1351"/>
      <c r="Q21" s="1351"/>
      <c r="R21" s="1351"/>
      <c r="S21" s="1351"/>
      <c r="T21" s="1351"/>
      <c r="U21" s="1351"/>
      <c r="V21" s="1351"/>
      <c r="W21" s="1351"/>
      <c r="X21" s="1351"/>
      <c r="Y21" s="1351"/>
      <c r="Z21" s="1351"/>
      <c r="AA21" s="1351"/>
      <c r="AB21" s="1351"/>
      <c r="AC21" s="1351"/>
      <c r="AD21" s="1351"/>
      <c r="AE21" s="1351"/>
      <c r="AF21" s="1351"/>
      <c r="AG21" s="1351"/>
      <c r="AH21" s="1351"/>
      <c r="AI21" s="1351"/>
      <c r="AJ21" s="1351"/>
      <c r="AK21" s="1351"/>
      <c r="AL21" s="1351"/>
      <c r="AM21" s="1351"/>
      <c r="AN21" s="1351"/>
      <c r="AO21" s="1351"/>
      <c r="AP21" s="1351"/>
      <c r="AQ21" s="1340" t="s">
        <v>1225</v>
      </c>
      <c r="AR21" s="1340"/>
      <c r="AS21" s="1340"/>
      <c r="AT21" s="1340"/>
      <c r="AU21" s="1340"/>
      <c r="AV21" s="1340"/>
      <c r="AW21" s="1340"/>
      <c r="AX21" s="1340"/>
      <c r="AY21" s="396"/>
      <c r="AZ21" s="397"/>
      <c r="BA21" s="1335" t="str">
        <f>MID(SUVAHAVUJ!AD66,1,1)</f>
        <v xml:space="preserve"> </v>
      </c>
      <c r="BB21" s="1335"/>
      <c r="BC21" s="1335"/>
      <c r="BD21" s="1335"/>
      <c r="BE21" s="1335"/>
      <c r="BF21" s="1335"/>
      <c r="BG21" s="1335" t="str">
        <f>MID(SUVAHAVUJ!AD66,2,1)</f>
        <v xml:space="preserve"> </v>
      </c>
      <c r="BH21" s="1335"/>
      <c r="BI21" s="1335"/>
      <c r="BJ21" s="1335"/>
      <c r="BK21" s="1335"/>
      <c r="BL21" s="1335" t="str">
        <f>MID(SUVAHAVUJ!AD66,3,1)</f>
        <v xml:space="preserve"> </v>
      </c>
      <c r="BM21" s="1335"/>
      <c r="BN21" s="1335"/>
      <c r="BO21" s="1335"/>
      <c r="BP21" s="1335"/>
      <c r="BQ21" s="1335"/>
      <c r="BR21" s="1335" t="str">
        <f>MID(SUVAHAVUJ!AD66,4,1)</f>
        <v xml:space="preserve"> </v>
      </c>
      <c r="BS21" s="1335"/>
      <c r="BT21" s="1335"/>
      <c r="BU21" s="1335"/>
      <c r="BV21" s="1335"/>
      <c r="BW21" s="1335" t="str">
        <f>MID(SUVAHAVUJ!AD66,5,1)</f>
        <v xml:space="preserve"> </v>
      </c>
      <c r="BX21" s="1335"/>
      <c r="BY21" s="1335"/>
      <c r="BZ21" s="1335"/>
      <c r="CA21" s="1335"/>
      <c r="CB21" s="1335"/>
      <c r="CC21" s="1335" t="str">
        <f>MID(SUVAHAVUJ!AD66,6,1)</f>
        <v xml:space="preserve"> </v>
      </c>
      <c r="CD21" s="1335"/>
      <c r="CE21" s="1335"/>
      <c r="CF21" s="1335"/>
      <c r="CG21" s="1335"/>
      <c r="CH21" s="1335" t="str">
        <f>MID(SUVAHAVUJ!AD66,7,1)</f>
        <v xml:space="preserve"> </v>
      </c>
      <c r="CI21" s="1335"/>
      <c r="CJ21" s="1335"/>
      <c r="CK21" s="1335"/>
      <c r="CL21" s="1335"/>
      <c r="CM21" s="1335"/>
      <c r="CN21" s="1335" t="str">
        <f>MID(SUVAHAVUJ!AD66,8,1)</f>
        <v xml:space="preserve"> </v>
      </c>
      <c r="CO21" s="1335"/>
      <c r="CP21" s="1335"/>
      <c r="CQ21" s="1335"/>
      <c r="CR21" s="1335"/>
      <c r="CS21" s="1335" t="str">
        <f>MID(SUVAHAVUJ!AD66,9,1)</f>
        <v xml:space="preserve"> </v>
      </c>
      <c r="CT21" s="1335"/>
      <c r="CU21" s="1335"/>
      <c r="CV21" s="1335"/>
      <c r="CW21" s="1335"/>
      <c r="CX21" s="1335"/>
      <c r="CY21" s="1335" t="str">
        <f>MID(SUVAHAVUJ!AD66,10,1)</f>
        <v xml:space="preserve"> </v>
      </c>
      <c r="CZ21" s="1335"/>
      <c r="DA21" s="1335"/>
      <c r="DB21" s="1335"/>
      <c r="DC21" s="1335"/>
      <c r="DD21" s="1335" t="str">
        <f>MID(SUVAHAVUJ!AD66,11,1)</f>
        <v>0</v>
      </c>
      <c r="DE21" s="1335"/>
      <c r="DF21" s="1335"/>
      <c r="DG21" s="1335"/>
      <c r="DH21" s="1335"/>
      <c r="DI21" s="1343"/>
      <c r="DJ21" s="396"/>
      <c r="DK21" s="397"/>
      <c r="DL21" s="1335" t="str">
        <f>MID(SUVAHAVUJ!AF66,1,1)</f>
        <v xml:space="preserve"> </v>
      </c>
      <c r="DM21" s="1335"/>
      <c r="DN21" s="1335"/>
      <c r="DO21" s="1335"/>
      <c r="DP21" s="1335"/>
      <c r="DQ21" s="1335"/>
      <c r="DR21" s="1335" t="str">
        <f>MID(SUVAHAVUJ!AF66,2,1)</f>
        <v xml:space="preserve"> </v>
      </c>
      <c r="DS21" s="1335"/>
      <c r="DT21" s="1335"/>
      <c r="DU21" s="1335"/>
      <c r="DV21" s="1335"/>
      <c r="DW21" s="1335" t="str">
        <f>MID(SUVAHAVUJ!AF66,3,1)</f>
        <v xml:space="preserve"> </v>
      </c>
      <c r="DX21" s="1335"/>
      <c r="DY21" s="1335"/>
      <c r="DZ21" s="1335"/>
      <c r="EA21" s="1335"/>
      <c r="EB21" s="1335"/>
      <c r="EC21" s="1335" t="str">
        <f>MID(SUVAHAVUJ!AF66,4,1)</f>
        <v xml:space="preserve"> </v>
      </c>
      <c r="ED21" s="1335"/>
      <c r="EE21" s="1335"/>
      <c r="EF21" s="1335"/>
      <c r="EG21" s="1335"/>
      <c r="EH21" s="1335" t="str">
        <f>MID(SUVAHAVUJ!AF66,5,1)</f>
        <v xml:space="preserve"> </v>
      </c>
      <c r="EI21" s="1335"/>
      <c r="EJ21" s="1335"/>
      <c r="EK21" s="1335"/>
      <c r="EL21" s="1335"/>
      <c r="EM21" s="1335"/>
      <c r="EN21" s="1335" t="str">
        <f>MID(SUVAHAVUJ!AF66,6,1)</f>
        <v xml:space="preserve"> </v>
      </c>
      <c r="EO21" s="1335"/>
      <c r="EP21" s="1335"/>
      <c r="EQ21" s="1335"/>
      <c r="ER21" s="1335"/>
      <c r="ES21" s="1335" t="str">
        <f>MID(SUVAHAVUJ!AF66,7,1)</f>
        <v xml:space="preserve"> </v>
      </c>
      <c r="ET21" s="1335"/>
      <c r="EU21" s="1335"/>
      <c r="EV21" s="1335"/>
      <c r="EW21" s="1335"/>
      <c r="EX21" s="1335"/>
      <c r="EY21" s="1335" t="str">
        <f>MID(SUVAHAVUJ!AF66,8,1)</f>
        <v xml:space="preserve"> </v>
      </c>
      <c r="EZ21" s="1335"/>
      <c r="FA21" s="1335"/>
      <c r="FB21" s="1335"/>
      <c r="FC21" s="1335"/>
      <c r="FD21" s="1335" t="str">
        <f>MID(SUVAHAVUJ!AF66,9,1)</f>
        <v xml:space="preserve"> </v>
      </c>
      <c r="FE21" s="1335"/>
      <c r="FF21" s="1335"/>
      <c r="FG21" s="1335"/>
      <c r="FH21" s="1335"/>
      <c r="FI21" s="1335"/>
      <c r="FJ21" s="1335" t="str">
        <f>MID(SUVAHAVUJ!AF66,10,1)</f>
        <v xml:space="preserve"> </v>
      </c>
      <c r="FK21" s="1335"/>
      <c r="FL21" s="1335"/>
      <c r="FM21" s="1335"/>
      <c r="FN21" s="1335"/>
      <c r="FO21" s="1293" t="str">
        <f>MID(SUVAHAVUJ!AF66,11,1)</f>
        <v>0</v>
      </c>
      <c r="FP21" s="1293"/>
      <c r="FQ21" s="1293"/>
      <c r="FR21" s="1293"/>
      <c r="FS21" s="1341"/>
      <c r="FT21" s="1342"/>
      <c r="FU21" s="1342"/>
      <c r="FV21" s="1342"/>
      <c r="FW21" s="1342"/>
      <c r="FX21" s="1342"/>
      <c r="FY21" s="1342"/>
      <c r="FZ21" s="1342"/>
      <c r="GA21" s="1342"/>
      <c r="GB21" s="1342"/>
      <c r="GC21" s="1342"/>
      <c r="GD21" s="1342"/>
      <c r="GE21" s="1342"/>
      <c r="GF21" s="1342"/>
      <c r="GG21" s="1342"/>
      <c r="GH21" s="1342"/>
      <c r="GI21" s="1342"/>
      <c r="GJ21" s="1342"/>
      <c r="GK21" s="1342"/>
      <c r="GL21" s="1342"/>
      <c r="GM21" s="1342"/>
      <c r="GN21" s="1342"/>
      <c r="GO21" s="1342"/>
      <c r="GP21" s="1342"/>
      <c r="GQ21" s="1342"/>
      <c r="GR21" s="1342"/>
      <c r="GS21" s="1342"/>
      <c r="GT21" s="1342"/>
      <c r="GU21" s="1342"/>
      <c r="GV21" s="1342"/>
      <c r="GW21" s="1342"/>
    </row>
    <row r="22" spans="2:205" ht="23.25" customHeight="1" x14ac:dyDescent="0.3">
      <c r="B22" s="1347"/>
      <c r="C22" s="1347"/>
      <c r="D22" s="1347"/>
      <c r="E22" s="1347"/>
      <c r="F22" s="1347"/>
      <c r="G22" s="1347"/>
      <c r="H22" s="1347"/>
      <c r="I22" s="1347"/>
      <c r="J22" s="1347"/>
      <c r="K22" s="1347"/>
      <c r="L22" s="1351"/>
      <c r="M22" s="1351"/>
      <c r="N22" s="1351"/>
      <c r="O22" s="1351"/>
      <c r="P22" s="1351"/>
      <c r="Q22" s="1351"/>
      <c r="R22" s="1351"/>
      <c r="S22" s="1351"/>
      <c r="T22" s="1351"/>
      <c r="U22" s="1351"/>
      <c r="V22" s="1351"/>
      <c r="W22" s="1351"/>
      <c r="X22" s="1351"/>
      <c r="Y22" s="1351"/>
      <c r="Z22" s="1351"/>
      <c r="AA22" s="1351"/>
      <c r="AB22" s="1351"/>
      <c r="AC22" s="1351"/>
      <c r="AD22" s="1351"/>
      <c r="AE22" s="1351"/>
      <c r="AF22" s="1351"/>
      <c r="AG22" s="1351"/>
      <c r="AH22" s="1351"/>
      <c r="AI22" s="1351"/>
      <c r="AJ22" s="1351"/>
      <c r="AK22" s="1351"/>
      <c r="AL22" s="1351"/>
      <c r="AM22" s="1351"/>
      <c r="AN22" s="1351"/>
      <c r="AO22" s="1351"/>
      <c r="AP22" s="1351"/>
      <c r="AQ22" s="1340"/>
      <c r="AR22" s="1340"/>
      <c r="AS22" s="1340"/>
      <c r="AT22" s="1340"/>
      <c r="AU22" s="1340"/>
      <c r="AV22" s="1340"/>
      <c r="AW22" s="1340"/>
      <c r="AX22" s="1340"/>
      <c r="AY22" s="396"/>
      <c r="AZ22" s="397"/>
      <c r="BA22" s="1335" t="str">
        <f>MID(SUVAHAVUJ!AE66,1,1)</f>
        <v xml:space="preserve"> </v>
      </c>
      <c r="BB22" s="1335"/>
      <c r="BC22" s="1335"/>
      <c r="BD22" s="1335"/>
      <c r="BE22" s="1335"/>
      <c r="BF22" s="1335"/>
      <c r="BG22" s="1335" t="str">
        <f>MID(SUVAHAVUJ!AE66,2,1)</f>
        <v xml:space="preserve"> </v>
      </c>
      <c r="BH22" s="1335"/>
      <c r="BI22" s="1335"/>
      <c r="BJ22" s="1335"/>
      <c r="BK22" s="1335"/>
      <c r="BL22" s="1335" t="str">
        <f>MID(SUVAHAVUJ!AE66,3,1)</f>
        <v xml:space="preserve"> </v>
      </c>
      <c r="BM22" s="1335"/>
      <c r="BN22" s="1335"/>
      <c r="BO22" s="1335"/>
      <c r="BP22" s="1335"/>
      <c r="BQ22" s="1335"/>
      <c r="BR22" s="1335" t="str">
        <f>MID(SUVAHAVUJ!AE66,4,1)</f>
        <v xml:space="preserve"> </v>
      </c>
      <c r="BS22" s="1335"/>
      <c r="BT22" s="1335"/>
      <c r="BU22" s="1335"/>
      <c r="BV22" s="1335"/>
      <c r="BW22" s="1335" t="str">
        <f>MID(SUVAHAVUJ!AE66,5,1)</f>
        <v xml:space="preserve"> </v>
      </c>
      <c r="BX22" s="1335"/>
      <c r="BY22" s="1335"/>
      <c r="BZ22" s="1335"/>
      <c r="CA22" s="1335"/>
      <c r="CB22" s="1335"/>
      <c r="CC22" s="1335" t="str">
        <f>MID(SUVAHAVUJ!AE66,6,1)</f>
        <v xml:space="preserve"> </v>
      </c>
      <c r="CD22" s="1335"/>
      <c r="CE22" s="1335"/>
      <c r="CF22" s="1335"/>
      <c r="CG22" s="1335"/>
      <c r="CH22" s="1335" t="str">
        <f>MID(SUVAHAVUJ!AE66,7,1)</f>
        <v xml:space="preserve"> </v>
      </c>
      <c r="CI22" s="1335"/>
      <c r="CJ22" s="1335"/>
      <c r="CK22" s="1335"/>
      <c r="CL22" s="1335"/>
      <c r="CM22" s="1335"/>
      <c r="CN22" s="1335" t="str">
        <f>MID(SUVAHAVUJ!AE66,8,1)</f>
        <v xml:space="preserve"> </v>
      </c>
      <c r="CO22" s="1335"/>
      <c r="CP22" s="1335"/>
      <c r="CQ22" s="1335"/>
      <c r="CR22" s="1335"/>
      <c r="CS22" s="1335" t="str">
        <f>MID(SUVAHAVUJ!AE66,9,1)</f>
        <v xml:space="preserve"> </v>
      </c>
      <c r="CT22" s="1335"/>
      <c r="CU22" s="1335"/>
      <c r="CV22" s="1335"/>
      <c r="CW22" s="1335"/>
      <c r="CX22" s="1335"/>
      <c r="CY22" s="1335" t="str">
        <f>MID(SUVAHAVUJ!AE66,10,1)</f>
        <v xml:space="preserve"> </v>
      </c>
      <c r="CZ22" s="1335"/>
      <c r="DA22" s="1335"/>
      <c r="DB22" s="1335"/>
      <c r="DC22" s="1335"/>
      <c r="DD22" s="1335" t="str">
        <f>MID(SUVAHAVUJ!AE66,11,1)</f>
        <v>0</v>
      </c>
      <c r="DE22" s="1335"/>
      <c r="DF22" s="1335"/>
      <c r="DG22" s="1335"/>
      <c r="DH22" s="1335"/>
      <c r="DI22" s="1343"/>
      <c r="DJ22" s="1345"/>
      <c r="DK22" s="1345"/>
      <c r="DL22" s="1345"/>
      <c r="DM22" s="1345"/>
      <c r="DN22" s="1345"/>
      <c r="DO22" s="1345"/>
      <c r="DP22" s="1345"/>
      <c r="DQ22" s="1345"/>
      <c r="DR22" s="1345"/>
      <c r="DS22" s="1345"/>
      <c r="DT22" s="1345"/>
      <c r="DU22" s="1345"/>
      <c r="DV22" s="1345"/>
      <c r="DW22" s="1345"/>
      <c r="DX22" s="1345"/>
      <c r="DY22" s="1345"/>
      <c r="DZ22" s="1345"/>
      <c r="EA22" s="1345"/>
      <c r="EB22" s="1345"/>
      <c r="EC22" s="1345"/>
      <c r="ED22" s="1345"/>
      <c r="EE22" s="1345"/>
      <c r="EF22" s="1345"/>
      <c r="EG22" s="1345"/>
      <c r="EH22" s="1345"/>
      <c r="EI22" s="1345"/>
      <c r="EJ22" s="1345"/>
      <c r="EK22" s="1345"/>
      <c r="EL22" s="1345"/>
      <c r="EM22" s="1345"/>
      <c r="EN22" s="396"/>
      <c r="EO22" s="397"/>
      <c r="EP22" s="1335" t="str">
        <f>MID(SUVAHAVUJ!AG66,1,1)</f>
        <v xml:space="preserve"> </v>
      </c>
      <c r="EQ22" s="1335"/>
      <c r="ER22" s="1335"/>
      <c r="ES22" s="1335"/>
      <c r="ET22" s="1335"/>
      <c r="EU22" s="1335"/>
      <c r="EV22" s="1335" t="str">
        <f>MID(SUVAHAVUJ!AG66,2,1)</f>
        <v xml:space="preserve"> </v>
      </c>
      <c r="EW22" s="1335"/>
      <c r="EX22" s="1335"/>
      <c r="EY22" s="1335"/>
      <c r="EZ22" s="1335"/>
      <c r="FA22" s="1335" t="str">
        <f>MID(SUVAHAVUJ!AG66,3,1)</f>
        <v xml:space="preserve"> </v>
      </c>
      <c r="FB22" s="1335"/>
      <c r="FC22" s="1335"/>
      <c r="FD22" s="1335"/>
      <c r="FE22" s="1335"/>
      <c r="FF22" s="1335"/>
      <c r="FG22" s="1335" t="str">
        <f>MID(SUVAHAVUJ!AG66,4,1)</f>
        <v xml:space="preserve"> </v>
      </c>
      <c r="FH22" s="1335"/>
      <c r="FI22" s="1335"/>
      <c r="FJ22" s="1335"/>
      <c r="FK22" s="1335"/>
      <c r="FL22" s="1335" t="str">
        <f>MID(SUVAHAVUJ!AG66,5,1)</f>
        <v xml:space="preserve"> </v>
      </c>
      <c r="FM22" s="1335"/>
      <c r="FN22" s="1335"/>
      <c r="FO22" s="1335"/>
      <c r="FP22" s="1335"/>
      <c r="FQ22" s="1335"/>
      <c r="FR22" s="1335" t="str">
        <f>MID(SUVAHAVUJ!AG66,6,1)</f>
        <v xml:space="preserve"> </v>
      </c>
      <c r="FS22" s="1335"/>
      <c r="FT22" s="1335"/>
      <c r="FU22" s="1335"/>
      <c r="FV22" s="1335"/>
      <c r="FW22" s="1335" t="str">
        <f>MID(SUVAHAVUJ!AG66,7,1)</f>
        <v xml:space="preserve"> </v>
      </c>
      <c r="FX22" s="1335"/>
      <c r="FY22" s="1335"/>
      <c r="FZ22" s="1335"/>
      <c r="GA22" s="1335"/>
      <c r="GB22" s="1335"/>
      <c r="GC22" s="1335" t="str">
        <f>MID(SUVAHAVUJ!AG66,8,1)</f>
        <v xml:space="preserve"> </v>
      </c>
      <c r="GD22" s="1335"/>
      <c r="GE22" s="1335"/>
      <c r="GF22" s="1335"/>
      <c r="GG22" s="1335"/>
      <c r="GH22" s="1335" t="str">
        <f>MID(SUVAHAVUJ!AG66,9,1)</f>
        <v xml:space="preserve"> </v>
      </c>
      <c r="GI22" s="1335"/>
      <c r="GJ22" s="1335"/>
      <c r="GK22" s="1335"/>
      <c r="GL22" s="1335"/>
      <c r="GM22" s="1335"/>
      <c r="GN22" s="1335" t="str">
        <f>MID(SUVAHAVUJ!AG66,10,1)</f>
        <v xml:space="preserve"> </v>
      </c>
      <c r="GO22" s="1335"/>
      <c r="GP22" s="1335"/>
      <c r="GQ22" s="1335"/>
      <c r="GR22" s="1335"/>
      <c r="GS22" s="1293" t="str">
        <f>MID(SUVAHAVUJ!AG66,11,1)</f>
        <v>0</v>
      </c>
      <c r="GT22" s="1293"/>
      <c r="GU22" s="1293"/>
      <c r="GV22" s="1293"/>
      <c r="GW22" s="1341"/>
    </row>
    <row r="23" spans="2:205" ht="23.25" customHeight="1" x14ac:dyDescent="0.3">
      <c r="B23" s="1347" t="s">
        <v>2059</v>
      </c>
      <c r="C23" s="1347"/>
      <c r="D23" s="1347"/>
      <c r="E23" s="1347"/>
      <c r="F23" s="1347"/>
      <c r="G23" s="1347"/>
      <c r="H23" s="1347"/>
      <c r="I23" s="1347"/>
      <c r="J23" s="1347"/>
      <c r="K23" s="1347"/>
      <c r="L23" s="1351" t="str">
        <f>SUVAHAVUJ!$D$67</f>
        <v>Iné pohľadávky (335A, 33XA, 371A, 374A, 375A,  378A)
- /391A/</v>
      </c>
      <c r="M23" s="1351"/>
      <c r="N23" s="1351"/>
      <c r="O23" s="1351"/>
      <c r="P23" s="1351"/>
      <c r="Q23" s="1351"/>
      <c r="R23" s="1351"/>
      <c r="S23" s="1351"/>
      <c r="T23" s="1351"/>
      <c r="U23" s="1351"/>
      <c r="V23" s="1351"/>
      <c r="W23" s="1351"/>
      <c r="X23" s="1351"/>
      <c r="Y23" s="1351"/>
      <c r="Z23" s="1351"/>
      <c r="AA23" s="1351"/>
      <c r="AB23" s="1351"/>
      <c r="AC23" s="1351"/>
      <c r="AD23" s="1351"/>
      <c r="AE23" s="1351"/>
      <c r="AF23" s="1351"/>
      <c r="AG23" s="1351"/>
      <c r="AH23" s="1351"/>
      <c r="AI23" s="1351"/>
      <c r="AJ23" s="1351"/>
      <c r="AK23" s="1351"/>
      <c r="AL23" s="1351"/>
      <c r="AM23" s="1351"/>
      <c r="AN23" s="1351"/>
      <c r="AO23" s="1351"/>
      <c r="AP23" s="1351"/>
      <c r="AQ23" s="1340" t="s">
        <v>1199</v>
      </c>
      <c r="AR23" s="1340"/>
      <c r="AS23" s="1340"/>
      <c r="AT23" s="1340"/>
      <c r="AU23" s="1340"/>
      <c r="AV23" s="1340"/>
      <c r="AW23" s="1340"/>
      <c r="AX23" s="1340"/>
      <c r="AY23" s="396"/>
      <c r="AZ23" s="397"/>
      <c r="BA23" s="1335" t="str">
        <f>MID(SUVAHAVUJ!AD67,1,1)</f>
        <v xml:space="preserve"> </v>
      </c>
      <c r="BB23" s="1335"/>
      <c r="BC23" s="1335"/>
      <c r="BD23" s="1335"/>
      <c r="BE23" s="1335"/>
      <c r="BF23" s="1335"/>
      <c r="BG23" s="1335" t="str">
        <f>MID(SUVAHAVUJ!AD67,2,1)</f>
        <v xml:space="preserve"> </v>
      </c>
      <c r="BH23" s="1335"/>
      <c r="BI23" s="1335"/>
      <c r="BJ23" s="1335"/>
      <c r="BK23" s="1335"/>
      <c r="BL23" s="1335" t="str">
        <f>MID(SUVAHAVUJ!AD67,3,1)</f>
        <v xml:space="preserve"> </v>
      </c>
      <c r="BM23" s="1335"/>
      <c r="BN23" s="1335"/>
      <c r="BO23" s="1335"/>
      <c r="BP23" s="1335"/>
      <c r="BQ23" s="1335"/>
      <c r="BR23" s="1335" t="str">
        <f>MID(SUVAHAVUJ!AD67,4,1)</f>
        <v xml:space="preserve"> </v>
      </c>
      <c r="BS23" s="1335"/>
      <c r="BT23" s="1335"/>
      <c r="BU23" s="1335"/>
      <c r="BV23" s="1335"/>
      <c r="BW23" s="1335" t="str">
        <f>MID(SUVAHAVUJ!AD67,5,1)</f>
        <v xml:space="preserve"> </v>
      </c>
      <c r="BX23" s="1335"/>
      <c r="BY23" s="1335"/>
      <c r="BZ23" s="1335"/>
      <c r="CA23" s="1335"/>
      <c r="CB23" s="1335"/>
      <c r="CC23" s="1335" t="str">
        <f>MID(SUVAHAVUJ!AD67,6,1)</f>
        <v xml:space="preserve"> </v>
      </c>
      <c r="CD23" s="1335"/>
      <c r="CE23" s="1335"/>
      <c r="CF23" s="1335"/>
      <c r="CG23" s="1335"/>
      <c r="CH23" s="1335" t="str">
        <f>MID(SUVAHAVUJ!AD67,7,1)</f>
        <v xml:space="preserve"> </v>
      </c>
      <c r="CI23" s="1335"/>
      <c r="CJ23" s="1335"/>
      <c r="CK23" s="1335"/>
      <c r="CL23" s="1335"/>
      <c r="CM23" s="1335"/>
      <c r="CN23" s="1335" t="str">
        <f>MID(SUVAHAVUJ!AD67,8,1)</f>
        <v xml:space="preserve"> </v>
      </c>
      <c r="CO23" s="1335"/>
      <c r="CP23" s="1335"/>
      <c r="CQ23" s="1335"/>
      <c r="CR23" s="1335"/>
      <c r="CS23" s="1335" t="str">
        <f>MID(SUVAHAVUJ!AD67,9,1)</f>
        <v xml:space="preserve"> </v>
      </c>
      <c r="CT23" s="1335"/>
      <c r="CU23" s="1335"/>
      <c r="CV23" s="1335"/>
      <c r="CW23" s="1335"/>
      <c r="CX23" s="1335"/>
      <c r="CY23" s="1335" t="str">
        <f>MID(SUVAHAVUJ!AD67,10,1)</f>
        <v xml:space="preserve"> </v>
      </c>
      <c r="CZ23" s="1335"/>
      <c r="DA23" s="1335"/>
      <c r="DB23" s="1335"/>
      <c r="DC23" s="1335"/>
      <c r="DD23" s="1335" t="str">
        <f>MID(SUVAHAVUJ!AD67,11,1)</f>
        <v>0</v>
      </c>
      <c r="DE23" s="1335"/>
      <c r="DF23" s="1335"/>
      <c r="DG23" s="1335"/>
      <c r="DH23" s="1335"/>
      <c r="DI23" s="1343"/>
      <c r="DJ23" s="396"/>
      <c r="DK23" s="397"/>
      <c r="DL23" s="1335" t="str">
        <f>MID(SUVAHAVUJ!AF67,1,1)</f>
        <v xml:space="preserve"> </v>
      </c>
      <c r="DM23" s="1335"/>
      <c r="DN23" s="1335"/>
      <c r="DO23" s="1335"/>
      <c r="DP23" s="1335"/>
      <c r="DQ23" s="1335"/>
      <c r="DR23" s="1335" t="str">
        <f>MID(SUVAHAVUJ!AF67,2,1)</f>
        <v xml:space="preserve"> </v>
      </c>
      <c r="DS23" s="1335"/>
      <c r="DT23" s="1335"/>
      <c r="DU23" s="1335"/>
      <c r="DV23" s="1335"/>
      <c r="DW23" s="1335" t="str">
        <f>MID(SUVAHAVUJ!AF67,3,1)</f>
        <v xml:space="preserve"> </v>
      </c>
      <c r="DX23" s="1335"/>
      <c r="DY23" s="1335"/>
      <c r="DZ23" s="1335"/>
      <c r="EA23" s="1335"/>
      <c r="EB23" s="1335"/>
      <c r="EC23" s="1335" t="str">
        <f>MID(SUVAHAVUJ!AF67,4,1)</f>
        <v xml:space="preserve"> </v>
      </c>
      <c r="ED23" s="1335"/>
      <c r="EE23" s="1335"/>
      <c r="EF23" s="1335"/>
      <c r="EG23" s="1335"/>
      <c r="EH23" s="1335" t="str">
        <f>MID(SUVAHAVUJ!AF67,5,1)</f>
        <v xml:space="preserve"> </v>
      </c>
      <c r="EI23" s="1335"/>
      <c r="EJ23" s="1335"/>
      <c r="EK23" s="1335"/>
      <c r="EL23" s="1335"/>
      <c r="EM23" s="1335"/>
      <c r="EN23" s="1335" t="str">
        <f>MID(SUVAHAVUJ!AF67,6,1)</f>
        <v xml:space="preserve"> </v>
      </c>
      <c r="EO23" s="1335"/>
      <c r="EP23" s="1335"/>
      <c r="EQ23" s="1335"/>
      <c r="ER23" s="1335"/>
      <c r="ES23" s="1335" t="str">
        <f>MID(SUVAHAVUJ!AF67,7,1)</f>
        <v xml:space="preserve"> </v>
      </c>
      <c r="ET23" s="1335"/>
      <c r="EU23" s="1335"/>
      <c r="EV23" s="1335"/>
      <c r="EW23" s="1335"/>
      <c r="EX23" s="1335"/>
      <c r="EY23" s="1335" t="str">
        <f>MID(SUVAHAVUJ!AF67,8,1)</f>
        <v xml:space="preserve"> </v>
      </c>
      <c r="EZ23" s="1335"/>
      <c r="FA23" s="1335"/>
      <c r="FB23" s="1335"/>
      <c r="FC23" s="1335"/>
      <c r="FD23" s="1335" t="str">
        <f>MID(SUVAHAVUJ!AF67,9,1)</f>
        <v xml:space="preserve"> </v>
      </c>
      <c r="FE23" s="1335"/>
      <c r="FF23" s="1335"/>
      <c r="FG23" s="1335"/>
      <c r="FH23" s="1335"/>
      <c r="FI23" s="1335"/>
      <c r="FJ23" s="1335" t="str">
        <f>MID(SUVAHAVUJ!AF67,10,1)</f>
        <v xml:space="preserve"> </v>
      </c>
      <c r="FK23" s="1335"/>
      <c r="FL23" s="1335"/>
      <c r="FM23" s="1335"/>
      <c r="FN23" s="1335"/>
      <c r="FO23" s="1293" t="str">
        <f>MID(SUVAHAVUJ!AF67,11,1)</f>
        <v>0</v>
      </c>
      <c r="FP23" s="1293"/>
      <c r="FQ23" s="1293"/>
      <c r="FR23" s="1293"/>
      <c r="FS23" s="1341"/>
      <c r="FT23" s="1342"/>
      <c r="FU23" s="1342"/>
      <c r="FV23" s="1342"/>
      <c r="FW23" s="1342"/>
      <c r="FX23" s="1342"/>
      <c r="FY23" s="1342"/>
      <c r="FZ23" s="1342"/>
      <c r="GA23" s="1342"/>
      <c r="GB23" s="1342"/>
      <c r="GC23" s="1342"/>
      <c r="GD23" s="1342"/>
      <c r="GE23" s="1342"/>
      <c r="GF23" s="1342"/>
      <c r="GG23" s="1342"/>
      <c r="GH23" s="1342"/>
      <c r="GI23" s="1342"/>
      <c r="GJ23" s="1342"/>
      <c r="GK23" s="1342"/>
      <c r="GL23" s="1342"/>
      <c r="GM23" s="1342"/>
      <c r="GN23" s="1342"/>
      <c r="GO23" s="1342"/>
      <c r="GP23" s="1342"/>
      <c r="GQ23" s="1342"/>
      <c r="GR23" s="1342"/>
      <c r="GS23" s="1342"/>
      <c r="GT23" s="1342"/>
      <c r="GU23" s="1342"/>
      <c r="GV23" s="1342"/>
      <c r="GW23" s="1342"/>
    </row>
    <row r="24" spans="2:205" ht="23.25" customHeight="1" x14ac:dyDescent="0.3">
      <c r="B24" s="1347"/>
      <c r="C24" s="1347"/>
      <c r="D24" s="1347"/>
      <c r="E24" s="1347"/>
      <c r="F24" s="1347"/>
      <c r="G24" s="1347"/>
      <c r="H24" s="1347"/>
      <c r="I24" s="1347"/>
      <c r="J24" s="1347"/>
      <c r="K24" s="1347"/>
      <c r="L24" s="1351"/>
      <c r="M24" s="1351"/>
      <c r="N24" s="1351"/>
      <c r="O24" s="1351"/>
      <c r="P24" s="1351"/>
      <c r="Q24" s="1351"/>
      <c r="R24" s="1351"/>
      <c r="S24" s="1351"/>
      <c r="T24" s="1351"/>
      <c r="U24" s="1351"/>
      <c r="V24" s="1351"/>
      <c r="W24" s="1351"/>
      <c r="X24" s="1351"/>
      <c r="Y24" s="1351"/>
      <c r="Z24" s="1351"/>
      <c r="AA24" s="1351"/>
      <c r="AB24" s="1351"/>
      <c r="AC24" s="1351"/>
      <c r="AD24" s="1351"/>
      <c r="AE24" s="1351"/>
      <c r="AF24" s="1351"/>
      <c r="AG24" s="1351"/>
      <c r="AH24" s="1351"/>
      <c r="AI24" s="1351"/>
      <c r="AJ24" s="1351"/>
      <c r="AK24" s="1351"/>
      <c r="AL24" s="1351"/>
      <c r="AM24" s="1351"/>
      <c r="AN24" s="1351"/>
      <c r="AO24" s="1351"/>
      <c r="AP24" s="1351"/>
      <c r="AQ24" s="1340"/>
      <c r="AR24" s="1340"/>
      <c r="AS24" s="1340"/>
      <c r="AT24" s="1340"/>
      <c r="AU24" s="1340"/>
      <c r="AV24" s="1340"/>
      <c r="AW24" s="1340"/>
      <c r="AX24" s="1340"/>
      <c r="AY24" s="396"/>
      <c r="AZ24" s="397"/>
      <c r="BA24" s="1335" t="str">
        <f>MID(SUVAHAVUJ!AE67,1,1)</f>
        <v xml:space="preserve"> </v>
      </c>
      <c r="BB24" s="1335"/>
      <c r="BC24" s="1335"/>
      <c r="BD24" s="1335"/>
      <c r="BE24" s="1335"/>
      <c r="BF24" s="1335"/>
      <c r="BG24" s="1335" t="str">
        <f>MID(SUVAHAVUJ!AE67,2,1)</f>
        <v xml:space="preserve"> </v>
      </c>
      <c r="BH24" s="1335"/>
      <c r="BI24" s="1335"/>
      <c r="BJ24" s="1335"/>
      <c r="BK24" s="1335"/>
      <c r="BL24" s="1335" t="str">
        <f>MID(SUVAHAVUJ!AE67,3,1)</f>
        <v xml:space="preserve"> </v>
      </c>
      <c r="BM24" s="1335"/>
      <c r="BN24" s="1335"/>
      <c r="BO24" s="1335"/>
      <c r="BP24" s="1335"/>
      <c r="BQ24" s="1335"/>
      <c r="BR24" s="1335" t="str">
        <f>MID(SUVAHAVUJ!AE67,4,1)</f>
        <v xml:space="preserve"> </v>
      </c>
      <c r="BS24" s="1335"/>
      <c r="BT24" s="1335"/>
      <c r="BU24" s="1335"/>
      <c r="BV24" s="1335"/>
      <c r="BW24" s="1335" t="str">
        <f>MID(SUVAHAVUJ!AE67,5,1)</f>
        <v xml:space="preserve"> </v>
      </c>
      <c r="BX24" s="1335"/>
      <c r="BY24" s="1335"/>
      <c r="BZ24" s="1335"/>
      <c r="CA24" s="1335"/>
      <c r="CB24" s="1335"/>
      <c r="CC24" s="1335" t="str">
        <f>MID(SUVAHAVUJ!AE67,6,1)</f>
        <v xml:space="preserve"> </v>
      </c>
      <c r="CD24" s="1335"/>
      <c r="CE24" s="1335"/>
      <c r="CF24" s="1335"/>
      <c r="CG24" s="1335"/>
      <c r="CH24" s="1335" t="str">
        <f>MID(SUVAHAVUJ!AE67,7,1)</f>
        <v xml:space="preserve"> </v>
      </c>
      <c r="CI24" s="1335"/>
      <c r="CJ24" s="1335"/>
      <c r="CK24" s="1335"/>
      <c r="CL24" s="1335"/>
      <c r="CM24" s="1335"/>
      <c r="CN24" s="1335" t="str">
        <f>MID(SUVAHAVUJ!AE67,8,1)</f>
        <v xml:space="preserve"> </v>
      </c>
      <c r="CO24" s="1335"/>
      <c r="CP24" s="1335"/>
      <c r="CQ24" s="1335"/>
      <c r="CR24" s="1335"/>
      <c r="CS24" s="1335" t="str">
        <f>MID(SUVAHAVUJ!AE67,9,1)</f>
        <v xml:space="preserve"> </v>
      </c>
      <c r="CT24" s="1335"/>
      <c r="CU24" s="1335"/>
      <c r="CV24" s="1335"/>
      <c r="CW24" s="1335"/>
      <c r="CX24" s="1335"/>
      <c r="CY24" s="1335" t="str">
        <f>MID(SUVAHAVUJ!AE67,10,1)</f>
        <v xml:space="preserve"> </v>
      </c>
      <c r="CZ24" s="1335"/>
      <c r="DA24" s="1335"/>
      <c r="DB24" s="1335"/>
      <c r="DC24" s="1335"/>
      <c r="DD24" s="1335" t="str">
        <f>MID(SUVAHAVUJ!AE67,11,1)</f>
        <v>0</v>
      </c>
      <c r="DE24" s="1335"/>
      <c r="DF24" s="1335"/>
      <c r="DG24" s="1335"/>
      <c r="DH24" s="1335"/>
      <c r="DI24" s="1343"/>
      <c r="DJ24" s="1345"/>
      <c r="DK24" s="1345"/>
      <c r="DL24" s="1345"/>
      <c r="DM24" s="1345"/>
      <c r="DN24" s="1345"/>
      <c r="DO24" s="1345"/>
      <c r="DP24" s="1345"/>
      <c r="DQ24" s="1345"/>
      <c r="DR24" s="1345"/>
      <c r="DS24" s="1345"/>
      <c r="DT24" s="1345"/>
      <c r="DU24" s="1345"/>
      <c r="DV24" s="1345"/>
      <c r="DW24" s="1345"/>
      <c r="DX24" s="1345"/>
      <c r="DY24" s="1345"/>
      <c r="DZ24" s="1345"/>
      <c r="EA24" s="1345"/>
      <c r="EB24" s="1345"/>
      <c r="EC24" s="1345"/>
      <c r="ED24" s="1345"/>
      <c r="EE24" s="1345"/>
      <c r="EF24" s="1345"/>
      <c r="EG24" s="1345"/>
      <c r="EH24" s="1345"/>
      <c r="EI24" s="1345"/>
      <c r="EJ24" s="1345"/>
      <c r="EK24" s="1345"/>
      <c r="EL24" s="1345"/>
      <c r="EM24" s="1345"/>
      <c r="EN24" s="396"/>
      <c r="EO24" s="397"/>
      <c r="EP24" s="1335" t="str">
        <f>MID(SUVAHAVUJ!AG67,1,1)</f>
        <v xml:space="preserve"> </v>
      </c>
      <c r="EQ24" s="1335"/>
      <c r="ER24" s="1335"/>
      <c r="ES24" s="1335"/>
      <c r="ET24" s="1335"/>
      <c r="EU24" s="1335"/>
      <c r="EV24" s="1335" t="str">
        <f>MID(SUVAHAVUJ!AG67,2,1)</f>
        <v xml:space="preserve"> </v>
      </c>
      <c r="EW24" s="1335"/>
      <c r="EX24" s="1335"/>
      <c r="EY24" s="1335"/>
      <c r="EZ24" s="1335"/>
      <c r="FA24" s="1335" t="str">
        <f>MID(SUVAHAVUJ!AG67,3,1)</f>
        <v xml:space="preserve"> </v>
      </c>
      <c r="FB24" s="1335"/>
      <c r="FC24" s="1335"/>
      <c r="FD24" s="1335"/>
      <c r="FE24" s="1335"/>
      <c r="FF24" s="1335"/>
      <c r="FG24" s="1335" t="str">
        <f>MID(SUVAHAVUJ!AG67,4,1)</f>
        <v xml:space="preserve"> </v>
      </c>
      <c r="FH24" s="1335"/>
      <c r="FI24" s="1335"/>
      <c r="FJ24" s="1335"/>
      <c r="FK24" s="1335"/>
      <c r="FL24" s="1335" t="str">
        <f>MID(SUVAHAVUJ!AG67,5,1)</f>
        <v xml:space="preserve"> </v>
      </c>
      <c r="FM24" s="1335"/>
      <c r="FN24" s="1335"/>
      <c r="FO24" s="1335"/>
      <c r="FP24" s="1335"/>
      <c r="FQ24" s="1335"/>
      <c r="FR24" s="1335" t="str">
        <f>MID(SUVAHAVUJ!AG67,6,1)</f>
        <v xml:space="preserve"> </v>
      </c>
      <c r="FS24" s="1335"/>
      <c r="FT24" s="1335"/>
      <c r="FU24" s="1335"/>
      <c r="FV24" s="1335"/>
      <c r="FW24" s="1335" t="str">
        <f>MID(SUVAHAVUJ!AG67,7,1)</f>
        <v xml:space="preserve"> </v>
      </c>
      <c r="FX24" s="1335"/>
      <c r="FY24" s="1335"/>
      <c r="FZ24" s="1335"/>
      <c r="GA24" s="1335"/>
      <c r="GB24" s="1335"/>
      <c r="GC24" s="1335" t="str">
        <f>MID(SUVAHAVUJ!AG67,8,1)</f>
        <v xml:space="preserve"> </v>
      </c>
      <c r="GD24" s="1335"/>
      <c r="GE24" s="1335"/>
      <c r="GF24" s="1335"/>
      <c r="GG24" s="1335"/>
      <c r="GH24" s="1335" t="str">
        <f>MID(SUVAHAVUJ!AG67,9,1)</f>
        <v xml:space="preserve"> </v>
      </c>
      <c r="GI24" s="1335"/>
      <c r="GJ24" s="1335"/>
      <c r="GK24" s="1335"/>
      <c r="GL24" s="1335"/>
      <c r="GM24" s="1335"/>
      <c r="GN24" s="1335" t="str">
        <f>MID(SUVAHAVUJ!AG67,10,1)</f>
        <v xml:space="preserve"> </v>
      </c>
      <c r="GO24" s="1335"/>
      <c r="GP24" s="1335"/>
      <c r="GQ24" s="1335"/>
      <c r="GR24" s="1335"/>
      <c r="GS24" s="1293" t="str">
        <f>MID(SUVAHAVUJ!AG67,11,1)</f>
        <v>0</v>
      </c>
      <c r="GT24" s="1293"/>
      <c r="GU24" s="1293"/>
      <c r="GV24" s="1293"/>
      <c r="GW24" s="1341"/>
    </row>
    <row r="25" spans="2:205" ht="23.25" customHeight="1" x14ac:dyDescent="0.3">
      <c r="B25" s="1347" t="s">
        <v>2088</v>
      </c>
      <c r="C25" s="1347"/>
      <c r="D25" s="1347"/>
      <c r="E25" s="1347"/>
      <c r="F25" s="1347"/>
      <c r="G25" s="1347"/>
      <c r="H25" s="1347"/>
      <c r="I25" s="1347"/>
      <c r="J25" s="1347"/>
      <c r="K25" s="1347"/>
      <c r="L25" s="1351" t="str">
        <f>SUVAHAVUJ!$D$68</f>
        <v>Krátkodobý finančný majetok súčet (r . 67 až r. 70)</v>
      </c>
      <c r="M25" s="1351"/>
      <c r="N25" s="1351"/>
      <c r="O25" s="1351"/>
      <c r="P25" s="1351"/>
      <c r="Q25" s="1351"/>
      <c r="R25" s="1351"/>
      <c r="S25" s="1351"/>
      <c r="T25" s="1351"/>
      <c r="U25" s="1351"/>
      <c r="V25" s="1351"/>
      <c r="W25" s="1351"/>
      <c r="X25" s="1351"/>
      <c r="Y25" s="1351"/>
      <c r="Z25" s="1351"/>
      <c r="AA25" s="1351"/>
      <c r="AB25" s="1351"/>
      <c r="AC25" s="1351"/>
      <c r="AD25" s="1351"/>
      <c r="AE25" s="1351"/>
      <c r="AF25" s="1351"/>
      <c r="AG25" s="1351"/>
      <c r="AH25" s="1351"/>
      <c r="AI25" s="1351"/>
      <c r="AJ25" s="1351"/>
      <c r="AK25" s="1351"/>
      <c r="AL25" s="1351"/>
      <c r="AM25" s="1351"/>
      <c r="AN25" s="1351"/>
      <c r="AO25" s="1351"/>
      <c r="AP25" s="1351"/>
      <c r="AQ25" s="1340" t="s">
        <v>2087</v>
      </c>
      <c r="AR25" s="1340"/>
      <c r="AS25" s="1340"/>
      <c r="AT25" s="1340"/>
      <c r="AU25" s="1340"/>
      <c r="AV25" s="1340"/>
      <c r="AW25" s="1340"/>
      <c r="AX25" s="1340"/>
      <c r="AY25" s="396"/>
      <c r="AZ25" s="397"/>
      <c r="BA25" s="1335" t="str">
        <f>MID(SUVAHAVUJ!AD68,1,1)</f>
        <v xml:space="preserve"> </v>
      </c>
      <c r="BB25" s="1335"/>
      <c r="BC25" s="1335"/>
      <c r="BD25" s="1335"/>
      <c r="BE25" s="1335"/>
      <c r="BF25" s="1335"/>
      <c r="BG25" s="1335" t="str">
        <f>MID(SUVAHAVUJ!AD68,2,1)</f>
        <v xml:space="preserve"> </v>
      </c>
      <c r="BH25" s="1335"/>
      <c r="BI25" s="1335"/>
      <c r="BJ25" s="1335"/>
      <c r="BK25" s="1335"/>
      <c r="BL25" s="1335" t="str">
        <f>MID(SUVAHAVUJ!AD68,3,1)</f>
        <v xml:space="preserve"> </v>
      </c>
      <c r="BM25" s="1335"/>
      <c r="BN25" s="1335"/>
      <c r="BO25" s="1335"/>
      <c r="BP25" s="1335"/>
      <c r="BQ25" s="1335"/>
      <c r="BR25" s="1335" t="str">
        <f>MID(SUVAHAVUJ!AD68,4,1)</f>
        <v xml:space="preserve"> </v>
      </c>
      <c r="BS25" s="1335"/>
      <c r="BT25" s="1335"/>
      <c r="BU25" s="1335"/>
      <c r="BV25" s="1335"/>
      <c r="BW25" s="1335" t="str">
        <f>MID(SUVAHAVUJ!AD68,5,1)</f>
        <v xml:space="preserve"> </v>
      </c>
      <c r="BX25" s="1335"/>
      <c r="BY25" s="1335"/>
      <c r="BZ25" s="1335"/>
      <c r="CA25" s="1335"/>
      <c r="CB25" s="1335"/>
      <c r="CC25" s="1335" t="str">
        <f>MID(SUVAHAVUJ!AD68,6,1)</f>
        <v xml:space="preserve"> </v>
      </c>
      <c r="CD25" s="1335"/>
      <c r="CE25" s="1335"/>
      <c r="CF25" s="1335"/>
      <c r="CG25" s="1335"/>
      <c r="CH25" s="1335" t="str">
        <f>MID(SUVAHAVUJ!AD68,7,1)</f>
        <v xml:space="preserve"> </v>
      </c>
      <c r="CI25" s="1335"/>
      <c r="CJ25" s="1335"/>
      <c r="CK25" s="1335"/>
      <c r="CL25" s="1335"/>
      <c r="CM25" s="1335"/>
      <c r="CN25" s="1335" t="str">
        <f>MID(SUVAHAVUJ!AD68,8,1)</f>
        <v xml:space="preserve"> </v>
      </c>
      <c r="CO25" s="1335"/>
      <c r="CP25" s="1335"/>
      <c r="CQ25" s="1335"/>
      <c r="CR25" s="1335"/>
      <c r="CS25" s="1335" t="str">
        <f>MID(SUVAHAVUJ!AD68,9,1)</f>
        <v xml:space="preserve"> </v>
      </c>
      <c r="CT25" s="1335"/>
      <c r="CU25" s="1335"/>
      <c r="CV25" s="1335"/>
      <c r="CW25" s="1335"/>
      <c r="CX25" s="1335"/>
      <c r="CY25" s="1335" t="str">
        <f>MID(SUVAHAVUJ!AD68,10,1)</f>
        <v xml:space="preserve"> </v>
      </c>
      <c r="CZ25" s="1335"/>
      <c r="DA25" s="1335"/>
      <c r="DB25" s="1335"/>
      <c r="DC25" s="1335"/>
      <c r="DD25" s="1335" t="str">
        <f>MID(SUVAHAVUJ!AD68,11,1)</f>
        <v>0</v>
      </c>
      <c r="DE25" s="1335"/>
      <c r="DF25" s="1335"/>
      <c r="DG25" s="1335"/>
      <c r="DH25" s="1335"/>
      <c r="DI25" s="1343"/>
      <c r="DJ25" s="396"/>
      <c r="DK25" s="397"/>
      <c r="DL25" s="1335" t="str">
        <f>MID(SUVAHAVUJ!AF68,1,1)</f>
        <v xml:space="preserve"> </v>
      </c>
      <c r="DM25" s="1335"/>
      <c r="DN25" s="1335"/>
      <c r="DO25" s="1335"/>
      <c r="DP25" s="1335"/>
      <c r="DQ25" s="1335"/>
      <c r="DR25" s="1335" t="str">
        <f>MID(SUVAHAVUJ!AF68,2,1)</f>
        <v xml:space="preserve"> </v>
      </c>
      <c r="DS25" s="1335"/>
      <c r="DT25" s="1335"/>
      <c r="DU25" s="1335"/>
      <c r="DV25" s="1335"/>
      <c r="DW25" s="1335" t="str">
        <f>MID(SUVAHAVUJ!AF68,3,1)</f>
        <v xml:space="preserve"> </v>
      </c>
      <c r="DX25" s="1335"/>
      <c r="DY25" s="1335"/>
      <c r="DZ25" s="1335"/>
      <c r="EA25" s="1335"/>
      <c r="EB25" s="1335"/>
      <c r="EC25" s="1335" t="str">
        <f>MID(SUVAHAVUJ!AF68,4,1)</f>
        <v xml:space="preserve"> </v>
      </c>
      <c r="ED25" s="1335"/>
      <c r="EE25" s="1335"/>
      <c r="EF25" s="1335"/>
      <c r="EG25" s="1335"/>
      <c r="EH25" s="1335" t="str">
        <f>MID(SUVAHAVUJ!AF68,5,1)</f>
        <v xml:space="preserve"> </v>
      </c>
      <c r="EI25" s="1335"/>
      <c r="EJ25" s="1335"/>
      <c r="EK25" s="1335"/>
      <c r="EL25" s="1335"/>
      <c r="EM25" s="1335"/>
      <c r="EN25" s="1335" t="str">
        <f>MID(SUVAHAVUJ!AF68,6,1)</f>
        <v xml:space="preserve"> </v>
      </c>
      <c r="EO25" s="1335"/>
      <c r="EP25" s="1335"/>
      <c r="EQ25" s="1335"/>
      <c r="ER25" s="1335"/>
      <c r="ES25" s="1335" t="str">
        <f>MID(SUVAHAVUJ!AF68,7,1)</f>
        <v xml:space="preserve"> </v>
      </c>
      <c r="ET25" s="1335"/>
      <c r="EU25" s="1335"/>
      <c r="EV25" s="1335"/>
      <c r="EW25" s="1335"/>
      <c r="EX25" s="1335"/>
      <c r="EY25" s="1335" t="str">
        <f>MID(SUVAHAVUJ!AF68,8,1)</f>
        <v xml:space="preserve"> </v>
      </c>
      <c r="EZ25" s="1335"/>
      <c r="FA25" s="1335"/>
      <c r="FB25" s="1335"/>
      <c r="FC25" s="1335"/>
      <c r="FD25" s="1335" t="str">
        <f>MID(SUVAHAVUJ!AF68,9,1)</f>
        <v xml:space="preserve"> </v>
      </c>
      <c r="FE25" s="1335"/>
      <c r="FF25" s="1335"/>
      <c r="FG25" s="1335"/>
      <c r="FH25" s="1335"/>
      <c r="FI25" s="1335"/>
      <c r="FJ25" s="1335" t="str">
        <f>MID(SUVAHAVUJ!AF68,10,1)</f>
        <v xml:space="preserve"> </v>
      </c>
      <c r="FK25" s="1335"/>
      <c r="FL25" s="1335"/>
      <c r="FM25" s="1335"/>
      <c r="FN25" s="1335"/>
      <c r="FO25" s="1293" t="str">
        <f>MID(SUVAHAVUJ!AF68,11,1)</f>
        <v>0</v>
      </c>
      <c r="FP25" s="1293"/>
      <c r="FQ25" s="1293"/>
      <c r="FR25" s="1293"/>
      <c r="FS25" s="1341"/>
      <c r="FT25" s="1342"/>
      <c r="FU25" s="1342"/>
      <c r="FV25" s="1342"/>
      <c r="FW25" s="1342"/>
      <c r="FX25" s="1342"/>
      <c r="FY25" s="1342"/>
      <c r="FZ25" s="1342"/>
      <c r="GA25" s="1342"/>
      <c r="GB25" s="1342"/>
      <c r="GC25" s="1342"/>
      <c r="GD25" s="1342"/>
      <c r="GE25" s="1342"/>
      <c r="GF25" s="1342"/>
      <c r="GG25" s="1342"/>
      <c r="GH25" s="1342"/>
      <c r="GI25" s="1342"/>
      <c r="GJ25" s="1342"/>
      <c r="GK25" s="1342"/>
      <c r="GL25" s="1342"/>
      <c r="GM25" s="1342"/>
      <c r="GN25" s="1342"/>
      <c r="GO25" s="1342"/>
      <c r="GP25" s="1342"/>
      <c r="GQ25" s="1342"/>
      <c r="GR25" s="1342"/>
      <c r="GS25" s="1342"/>
      <c r="GT25" s="1342"/>
      <c r="GU25" s="1342"/>
      <c r="GV25" s="1342"/>
      <c r="GW25" s="1342"/>
    </row>
    <row r="26" spans="2:205" ht="25.5" customHeight="1" x14ac:dyDescent="0.3">
      <c r="B26" s="1347"/>
      <c r="C26" s="1347"/>
      <c r="D26" s="1347"/>
      <c r="E26" s="1347"/>
      <c r="F26" s="1347"/>
      <c r="G26" s="1347"/>
      <c r="H26" s="1347"/>
      <c r="I26" s="1347"/>
      <c r="J26" s="1347"/>
      <c r="K26" s="1347"/>
      <c r="L26" s="1351"/>
      <c r="M26" s="1351"/>
      <c r="N26" s="1351"/>
      <c r="O26" s="1351"/>
      <c r="P26" s="1351"/>
      <c r="Q26" s="1351"/>
      <c r="R26" s="1351"/>
      <c r="S26" s="1351"/>
      <c r="T26" s="1351"/>
      <c r="U26" s="1351"/>
      <c r="V26" s="1351"/>
      <c r="W26" s="1351"/>
      <c r="X26" s="1351"/>
      <c r="Y26" s="1351"/>
      <c r="Z26" s="1351"/>
      <c r="AA26" s="1351"/>
      <c r="AB26" s="1351"/>
      <c r="AC26" s="1351"/>
      <c r="AD26" s="1351"/>
      <c r="AE26" s="1351"/>
      <c r="AF26" s="1351"/>
      <c r="AG26" s="1351"/>
      <c r="AH26" s="1351"/>
      <c r="AI26" s="1351"/>
      <c r="AJ26" s="1351"/>
      <c r="AK26" s="1351"/>
      <c r="AL26" s="1351"/>
      <c r="AM26" s="1351"/>
      <c r="AN26" s="1351"/>
      <c r="AO26" s="1351"/>
      <c r="AP26" s="1351"/>
      <c r="AQ26" s="1340"/>
      <c r="AR26" s="1340"/>
      <c r="AS26" s="1340"/>
      <c r="AT26" s="1340"/>
      <c r="AU26" s="1340"/>
      <c r="AV26" s="1340"/>
      <c r="AW26" s="1340"/>
      <c r="AX26" s="1340"/>
      <c r="AY26" s="396"/>
      <c r="AZ26" s="397"/>
      <c r="BA26" s="1335" t="str">
        <f>MID(SUVAHAVUJ!AE68,1,1)</f>
        <v xml:space="preserve"> </v>
      </c>
      <c r="BB26" s="1335"/>
      <c r="BC26" s="1335"/>
      <c r="BD26" s="1335"/>
      <c r="BE26" s="1335"/>
      <c r="BF26" s="1335"/>
      <c r="BG26" s="1335" t="str">
        <f>MID(SUVAHAVUJ!AE68,2,1)</f>
        <v xml:space="preserve"> </v>
      </c>
      <c r="BH26" s="1335"/>
      <c r="BI26" s="1335"/>
      <c r="BJ26" s="1335"/>
      <c r="BK26" s="1335"/>
      <c r="BL26" s="1335" t="str">
        <f>MID(SUVAHAVUJ!AE68,3,1)</f>
        <v xml:space="preserve"> </v>
      </c>
      <c r="BM26" s="1335"/>
      <c r="BN26" s="1335"/>
      <c r="BO26" s="1335"/>
      <c r="BP26" s="1335"/>
      <c r="BQ26" s="1335"/>
      <c r="BR26" s="1335" t="str">
        <f>MID(SUVAHAVUJ!AE68,4,1)</f>
        <v xml:space="preserve"> </v>
      </c>
      <c r="BS26" s="1335"/>
      <c r="BT26" s="1335"/>
      <c r="BU26" s="1335"/>
      <c r="BV26" s="1335"/>
      <c r="BW26" s="1335" t="str">
        <f>MID(SUVAHAVUJ!AE68,5,1)</f>
        <v xml:space="preserve"> </v>
      </c>
      <c r="BX26" s="1335"/>
      <c r="BY26" s="1335"/>
      <c r="BZ26" s="1335"/>
      <c r="CA26" s="1335"/>
      <c r="CB26" s="1335"/>
      <c r="CC26" s="1335" t="str">
        <f>MID(SUVAHAVUJ!AE68,6,1)</f>
        <v xml:space="preserve"> </v>
      </c>
      <c r="CD26" s="1335"/>
      <c r="CE26" s="1335"/>
      <c r="CF26" s="1335"/>
      <c r="CG26" s="1335"/>
      <c r="CH26" s="1335" t="str">
        <f>MID(SUVAHAVUJ!AE68,7,1)</f>
        <v xml:space="preserve"> </v>
      </c>
      <c r="CI26" s="1335"/>
      <c r="CJ26" s="1335"/>
      <c r="CK26" s="1335"/>
      <c r="CL26" s="1335"/>
      <c r="CM26" s="1335"/>
      <c r="CN26" s="1335" t="str">
        <f>MID(SUVAHAVUJ!AE68,8,1)</f>
        <v xml:space="preserve"> </v>
      </c>
      <c r="CO26" s="1335"/>
      <c r="CP26" s="1335"/>
      <c r="CQ26" s="1335"/>
      <c r="CR26" s="1335"/>
      <c r="CS26" s="1335" t="str">
        <f>MID(SUVAHAVUJ!AE68,9,1)</f>
        <v xml:space="preserve"> </v>
      </c>
      <c r="CT26" s="1335"/>
      <c r="CU26" s="1335"/>
      <c r="CV26" s="1335"/>
      <c r="CW26" s="1335"/>
      <c r="CX26" s="1335"/>
      <c r="CY26" s="1335" t="str">
        <f>MID(SUVAHAVUJ!AE68,10,1)</f>
        <v xml:space="preserve"> </v>
      </c>
      <c r="CZ26" s="1335"/>
      <c r="DA26" s="1335"/>
      <c r="DB26" s="1335"/>
      <c r="DC26" s="1335"/>
      <c r="DD26" s="1335" t="str">
        <f>MID(SUVAHAVUJ!AE68,11,1)</f>
        <v>0</v>
      </c>
      <c r="DE26" s="1335"/>
      <c r="DF26" s="1335"/>
      <c r="DG26" s="1335"/>
      <c r="DH26" s="1335"/>
      <c r="DI26" s="1343"/>
      <c r="DJ26" s="1345"/>
      <c r="DK26" s="1345"/>
      <c r="DL26" s="1345"/>
      <c r="DM26" s="1345"/>
      <c r="DN26" s="1345"/>
      <c r="DO26" s="1345"/>
      <c r="DP26" s="1345"/>
      <c r="DQ26" s="1345"/>
      <c r="DR26" s="1345"/>
      <c r="DS26" s="1345"/>
      <c r="DT26" s="1345"/>
      <c r="DU26" s="1345"/>
      <c r="DV26" s="1345"/>
      <c r="DW26" s="1345"/>
      <c r="DX26" s="1345"/>
      <c r="DY26" s="1345"/>
      <c r="DZ26" s="1345"/>
      <c r="EA26" s="1345"/>
      <c r="EB26" s="1345"/>
      <c r="EC26" s="1345"/>
      <c r="ED26" s="1345"/>
      <c r="EE26" s="1345"/>
      <c r="EF26" s="1345"/>
      <c r="EG26" s="1345"/>
      <c r="EH26" s="1345"/>
      <c r="EI26" s="1345"/>
      <c r="EJ26" s="1345"/>
      <c r="EK26" s="1345"/>
      <c r="EL26" s="1345"/>
      <c r="EM26" s="1345"/>
      <c r="EN26" s="396"/>
      <c r="EO26" s="397"/>
      <c r="EP26" s="1335" t="str">
        <f>MID(SUVAHAVUJ!AG68,1,1)</f>
        <v xml:space="preserve"> </v>
      </c>
      <c r="EQ26" s="1335"/>
      <c r="ER26" s="1335"/>
      <c r="ES26" s="1335"/>
      <c r="ET26" s="1335"/>
      <c r="EU26" s="1335"/>
      <c r="EV26" s="1335" t="str">
        <f>MID(SUVAHAVUJ!AG68,2,1)</f>
        <v xml:space="preserve"> </v>
      </c>
      <c r="EW26" s="1335"/>
      <c r="EX26" s="1335"/>
      <c r="EY26" s="1335"/>
      <c r="EZ26" s="1335"/>
      <c r="FA26" s="1335" t="str">
        <f>MID(SUVAHAVUJ!AG68,3,1)</f>
        <v xml:space="preserve"> </v>
      </c>
      <c r="FB26" s="1335"/>
      <c r="FC26" s="1335"/>
      <c r="FD26" s="1335"/>
      <c r="FE26" s="1335"/>
      <c r="FF26" s="1335"/>
      <c r="FG26" s="1335" t="str">
        <f>MID(SUVAHAVUJ!AG68,4,1)</f>
        <v xml:space="preserve"> </v>
      </c>
      <c r="FH26" s="1335"/>
      <c r="FI26" s="1335"/>
      <c r="FJ26" s="1335"/>
      <c r="FK26" s="1335"/>
      <c r="FL26" s="1335" t="str">
        <f>MID(SUVAHAVUJ!AG68,5,1)</f>
        <v xml:space="preserve"> </v>
      </c>
      <c r="FM26" s="1335"/>
      <c r="FN26" s="1335"/>
      <c r="FO26" s="1335"/>
      <c r="FP26" s="1335"/>
      <c r="FQ26" s="1335"/>
      <c r="FR26" s="1335" t="str">
        <f>MID(SUVAHAVUJ!AG68,6,1)</f>
        <v xml:space="preserve"> </v>
      </c>
      <c r="FS26" s="1335"/>
      <c r="FT26" s="1335"/>
      <c r="FU26" s="1335"/>
      <c r="FV26" s="1335"/>
      <c r="FW26" s="1335" t="str">
        <f>MID(SUVAHAVUJ!AG68,7,1)</f>
        <v xml:space="preserve"> </v>
      </c>
      <c r="FX26" s="1335"/>
      <c r="FY26" s="1335"/>
      <c r="FZ26" s="1335"/>
      <c r="GA26" s="1335"/>
      <c r="GB26" s="1335"/>
      <c r="GC26" s="1335" t="str">
        <f>MID(SUVAHAVUJ!AG68,8,1)</f>
        <v xml:space="preserve"> </v>
      </c>
      <c r="GD26" s="1335"/>
      <c r="GE26" s="1335"/>
      <c r="GF26" s="1335"/>
      <c r="GG26" s="1335"/>
      <c r="GH26" s="1335" t="str">
        <f>MID(SUVAHAVUJ!AG68,9,1)</f>
        <v xml:space="preserve"> </v>
      </c>
      <c r="GI26" s="1335"/>
      <c r="GJ26" s="1335"/>
      <c r="GK26" s="1335"/>
      <c r="GL26" s="1335"/>
      <c r="GM26" s="1335"/>
      <c r="GN26" s="1335" t="str">
        <f>MID(SUVAHAVUJ!AG68,10,1)</f>
        <v xml:space="preserve"> </v>
      </c>
      <c r="GO26" s="1335"/>
      <c r="GP26" s="1335"/>
      <c r="GQ26" s="1335"/>
      <c r="GR26" s="1335"/>
      <c r="GS26" s="1293" t="str">
        <f>MID(SUVAHAVUJ!AG68,11,1)</f>
        <v>0</v>
      </c>
      <c r="GT26" s="1293"/>
      <c r="GU26" s="1293"/>
      <c r="GV26" s="1293"/>
      <c r="GW26" s="1341"/>
    </row>
    <row r="27" spans="2:205" ht="23.25" customHeight="1" x14ac:dyDescent="0.3">
      <c r="B27" s="1344" t="s">
        <v>2090</v>
      </c>
      <c r="C27" s="1344"/>
      <c r="D27" s="1344"/>
      <c r="E27" s="1344"/>
      <c r="F27" s="1344"/>
      <c r="G27" s="1344"/>
      <c r="H27" s="1344"/>
      <c r="I27" s="1344"/>
      <c r="J27" s="1344"/>
      <c r="K27" s="1344"/>
      <c r="L27" s="1351" t="str">
        <f>SUVAHAVUJ!$D$69</f>
        <v>Krátkodobý finančný majetok v prepojených účtovných jednotkách (251A, 253A, 256A, 257A, 25XA)
- /291A, 29XA/</v>
      </c>
      <c r="M27" s="1351"/>
      <c r="N27" s="1351"/>
      <c r="O27" s="1351"/>
      <c r="P27" s="1351"/>
      <c r="Q27" s="1351"/>
      <c r="R27" s="1351"/>
      <c r="S27" s="1351"/>
      <c r="T27" s="1351"/>
      <c r="U27" s="1351"/>
      <c r="V27" s="1351"/>
      <c r="W27" s="1351"/>
      <c r="X27" s="1351"/>
      <c r="Y27" s="1351"/>
      <c r="Z27" s="1351"/>
      <c r="AA27" s="1351"/>
      <c r="AB27" s="1351"/>
      <c r="AC27" s="1351"/>
      <c r="AD27" s="1351"/>
      <c r="AE27" s="1351"/>
      <c r="AF27" s="1351"/>
      <c r="AG27" s="1351"/>
      <c r="AH27" s="1351"/>
      <c r="AI27" s="1351"/>
      <c r="AJ27" s="1351"/>
      <c r="AK27" s="1351"/>
      <c r="AL27" s="1351"/>
      <c r="AM27" s="1351"/>
      <c r="AN27" s="1351"/>
      <c r="AO27" s="1351"/>
      <c r="AP27" s="1351"/>
      <c r="AQ27" s="1340" t="s">
        <v>2089</v>
      </c>
      <c r="AR27" s="1340"/>
      <c r="AS27" s="1340"/>
      <c r="AT27" s="1340"/>
      <c r="AU27" s="1340"/>
      <c r="AV27" s="1340"/>
      <c r="AW27" s="1340"/>
      <c r="AX27" s="1340"/>
      <c r="AY27" s="396"/>
      <c r="AZ27" s="397"/>
      <c r="BA27" s="1335" t="str">
        <f>MID(SUVAHAVUJ!AD69,1,1)</f>
        <v xml:space="preserve"> </v>
      </c>
      <c r="BB27" s="1335"/>
      <c r="BC27" s="1335"/>
      <c r="BD27" s="1335"/>
      <c r="BE27" s="1335"/>
      <c r="BF27" s="1335"/>
      <c r="BG27" s="1335" t="str">
        <f>MID(SUVAHAVUJ!AD69,2,1)</f>
        <v xml:space="preserve"> </v>
      </c>
      <c r="BH27" s="1335"/>
      <c r="BI27" s="1335"/>
      <c r="BJ27" s="1335"/>
      <c r="BK27" s="1335"/>
      <c r="BL27" s="1335" t="str">
        <f>MID(SUVAHAVUJ!AD69,3,1)</f>
        <v xml:space="preserve"> </v>
      </c>
      <c r="BM27" s="1335"/>
      <c r="BN27" s="1335"/>
      <c r="BO27" s="1335"/>
      <c r="BP27" s="1335"/>
      <c r="BQ27" s="1335"/>
      <c r="BR27" s="1335" t="str">
        <f>MID(SUVAHAVUJ!AD69,4,1)</f>
        <v xml:space="preserve"> </v>
      </c>
      <c r="BS27" s="1335"/>
      <c r="BT27" s="1335"/>
      <c r="BU27" s="1335"/>
      <c r="BV27" s="1335"/>
      <c r="BW27" s="1335" t="str">
        <f>MID(SUVAHAVUJ!AD69,5,1)</f>
        <v xml:space="preserve"> </v>
      </c>
      <c r="BX27" s="1335"/>
      <c r="BY27" s="1335"/>
      <c r="BZ27" s="1335"/>
      <c r="CA27" s="1335"/>
      <c r="CB27" s="1335"/>
      <c r="CC27" s="1335" t="str">
        <f>MID(SUVAHAVUJ!AD69,6,1)</f>
        <v xml:space="preserve"> </v>
      </c>
      <c r="CD27" s="1335"/>
      <c r="CE27" s="1335"/>
      <c r="CF27" s="1335"/>
      <c r="CG27" s="1335"/>
      <c r="CH27" s="1335" t="str">
        <f>MID(SUVAHAVUJ!AD69,7,1)</f>
        <v xml:space="preserve"> </v>
      </c>
      <c r="CI27" s="1335"/>
      <c r="CJ27" s="1335"/>
      <c r="CK27" s="1335"/>
      <c r="CL27" s="1335"/>
      <c r="CM27" s="1335"/>
      <c r="CN27" s="1335" t="str">
        <f>MID(SUVAHAVUJ!AD69,8,1)</f>
        <v xml:space="preserve"> </v>
      </c>
      <c r="CO27" s="1335"/>
      <c r="CP27" s="1335"/>
      <c r="CQ27" s="1335"/>
      <c r="CR27" s="1335"/>
      <c r="CS27" s="1335" t="str">
        <f>MID(SUVAHAVUJ!AD69,9,1)</f>
        <v xml:space="preserve"> </v>
      </c>
      <c r="CT27" s="1335"/>
      <c r="CU27" s="1335"/>
      <c r="CV27" s="1335"/>
      <c r="CW27" s="1335"/>
      <c r="CX27" s="1335"/>
      <c r="CY27" s="1335" t="str">
        <f>MID(SUVAHAVUJ!AD69,10,1)</f>
        <v xml:space="preserve"> </v>
      </c>
      <c r="CZ27" s="1335"/>
      <c r="DA27" s="1335"/>
      <c r="DB27" s="1335"/>
      <c r="DC27" s="1335"/>
      <c r="DD27" s="1335" t="str">
        <f>MID(SUVAHAVUJ!AD69,11,1)</f>
        <v>0</v>
      </c>
      <c r="DE27" s="1335"/>
      <c r="DF27" s="1335"/>
      <c r="DG27" s="1335"/>
      <c r="DH27" s="1335"/>
      <c r="DI27" s="1343"/>
      <c r="DJ27" s="396"/>
      <c r="DK27" s="397"/>
      <c r="DL27" s="1335" t="str">
        <f>MID(SUVAHAVUJ!AF69,1,1)</f>
        <v xml:space="preserve"> </v>
      </c>
      <c r="DM27" s="1335"/>
      <c r="DN27" s="1335"/>
      <c r="DO27" s="1335"/>
      <c r="DP27" s="1335"/>
      <c r="DQ27" s="1335"/>
      <c r="DR27" s="1335" t="str">
        <f>MID(SUVAHAVUJ!AF69,2,1)</f>
        <v xml:space="preserve"> </v>
      </c>
      <c r="DS27" s="1335"/>
      <c r="DT27" s="1335"/>
      <c r="DU27" s="1335"/>
      <c r="DV27" s="1335"/>
      <c r="DW27" s="1335" t="str">
        <f>MID(SUVAHAVUJ!AF69,3,1)</f>
        <v xml:space="preserve"> </v>
      </c>
      <c r="DX27" s="1335"/>
      <c r="DY27" s="1335"/>
      <c r="DZ27" s="1335"/>
      <c r="EA27" s="1335"/>
      <c r="EB27" s="1335"/>
      <c r="EC27" s="1335" t="str">
        <f>MID(SUVAHAVUJ!AF69,4,1)</f>
        <v xml:space="preserve"> </v>
      </c>
      <c r="ED27" s="1335"/>
      <c r="EE27" s="1335"/>
      <c r="EF27" s="1335"/>
      <c r="EG27" s="1335"/>
      <c r="EH27" s="1335" t="str">
        <f>MID(SUVAHAVUJ!AF69,5,1)</f>
        <v xml:space="preserve"> </v>
      </c>
      <c r="EI27" s="1335"/>
      <c r="EJ27" s="1335"/>
      <c r="EK27" s="1335"/>
      <c r="EL27" s="1335"/>
      <c r="EM27" s="1335"/>
      <c r="EN27" s="1335" t="str">
        <f>MID(SUVAHAVUJ!AF69,6,1)</f>
        <v xml:space="preserve"> </v>
      </c>
      <c r="EO27" s="1335"/>
      <c r="EP27" s="1335"/>
      <c r="EQ27" s="1335"/>
      <c r="ER27" s="1335"/>
      <c r="ES27" s="1335" t="str">
        <f>MID(SUVAHAVUJ!AF69,7,1)</f>
        <v xml:space="preserve"> </v>
      </c>
      <c r="ET27" s="1335"/>
      <c r="EU27" s="1335"/>
      <c r="EV27" s="1335"/>
      <c r="EW27" s="1335"/>
      <c r="EX27" s="1335"/>
      <c r="EY27" s="1335" t="str">
        <f>MID(SUVAHAVUJ!AF69,8,1)</f>
        <v xml:space="preserve"> </v>
      </c>
      <c r="EZ27" s="1335"/>
      <c r="FA27" s="1335"/>
      <c r="FB27" s="1335"/>
      <c r="FC27" s="1335"/>
      <c r="FD27" s="1335" t="str">
        <f>MID(SUVAHAVUJ!AF69,9,1)</f>
        <v xml:space="preserve"> </v>
      </c>
      <c r="FE27" s="1335"/>
      <c r="FF27" s="1335"/>
      <c r="FG27" s="1335"/>
      <c r="FH27" s="1335"/>
      <c r="FI27" s="1335"/>
      <c r="FJ27" s="1335" t="str">
        <f>MID(SUVAHAVUJ!AF69,10,1)</f>
        <v xml:space="preserve"> </v>
      </c>
      <c r="FK27" s="1335"/>
      <c r="FL27" s="1335"/>
      <c r="FM27" s="1335"/>
      <c r="FN27" s="1335"/>
      <c r="FO27" s="1293" t="str">
        <f>MID(SUVAHAVUJ!AF69,11,1)</f>
        <v>0</v>
      </c>
      <c r="FP27" s="1293"/>
      <c r="FQ27" s="1293"/>
      <c r="FR27" s="1293"/>
      <c r="FS27" s="1341"/>
      <c r="FT27" s="1342"/>
      <c r="FU27" s="1342"/>
      <c r="FV27" s="1342"/>
      <c r="FW27" s="1342"/>
      <c r="FX27" s="1342"/>
      <c r="FY27" s="1342"/>
      <c r="FZ27" s="1342"/>
      <c r="GA27" s="1342"/>
      <c r="GB27" s="1342"/>
      <c r="GC27" s="1342"/>
      <c r="GD27" s="1342"/>
      <c r="GE27" s="1342"/>
      <c r="GF27" s="1342"/>
      <c r="GG27" s="1342"/>
      <c r="GH27" s="1342"/>
      <c r="GI27" s="1342"/>
      <c r="GJ27" s="1342"/>
      <c r="GK27" s="1342"/>
      <c r="GL27" s="1342"/>
      <c r="GM27" s="1342"/>
      <c r="GN27" s="1342"/>
      <c r="GO27" s="1342"/>
      <c r="GP27" s="1342"/>
      <c r="GQ27" s="1342"/>
      <c r="GR27" s="1342"/>
      <c r="GS27" s="1342"/>
      <c r="GT27" s="1342"/>
      <c r="GU27" s="1342"/>
      <c r="GV27" s="1342"/>
      <c r="GW27" s="1342"/>
    </row>
    <row r="28" spans="2:205" ht="23.25" customHeight="1" x14ac:dyDescent="0.3">
      <c r="B28" s="1344"/>
      <c r="C28" s="1344"/>
      <c r="D28" s="1344"/>
      <c r="E28" s="1344"/>
      <c r="F28" s="1344"/>
      <c r="G28" s="1344"/>
      <c r="H28" s="1344"/>
      <c r="I28" s="1344"/>
      <c r="J28" s="1344"/>
      <c r="K28" s="1344"/>
      <c r="L28" s="1351"/>
      <c r="M28" s="1351"/>
      <c r="N28" s="1351"/>
      <c r="O28" s="1351"/>
      <c r="P28" s="1351"/>
      <c r="Q28" s="1351"/>
      <c r="R28" s="1351"/>
      <c r="S28" s="1351"/>
      <c r="T28" s="1351"/>
      <c r="U28" s="1351"/>
      <c r="V28" s="1351"/>
      <c r="W28" s="1351"/>
      <c r="X28" s="1351"/>
      <c r="Y28" s="1351"/>
      <c r="Z28" s="1351"/>
      <c r="AA28" s="1351"/>
      <c r="AB28" s="1351"/>
      <c r="AC28" s="1351"/>
      <c r="AD28" s="1351"/>
      <c r="AE28" s="1351"/>
      <c r="AF28" s="1351"/>
      <c r="AG28" s="1351"/>
      <c r="AH28" s="1351"/>
      <c r="AI28" s="1351"/>
      <c r="AJ28" s="1351"/>
      <c r="AK28" s="1351"/>
      <c r="AL28" s="1351"/>
      <c r="AM28" s="1351"/>
      <c r="AN28" s="1351"/>
      <c r="AO28" s="1351"/>
      <c r="AP28" s="1351"/>
      <c r="AQ28" s="1340"/>
      <c r="AR28" s="1340"/>
      <c r="AS28" s="1340"/>
      <c r="AT28" s="1340"/>
      <c r="AU28" s="1340"/>
      <c r="AV28" s="1340"/>
      <c r="AW28" s="1340"/>
      <c r="AX28" s="1340"/>
      <c r="AY28" s="396"/>
      <c r="AZ28" s="397"/>
      <c r="BA28" s="1335" t="str">
        <f>MID(SUVAHAVUJ!AE69,1,1)</f>
        <v xml:space="preserve"> </v>
      </c>
      <c r="BB28" s="1335"/>
      <c r="BC28" s="1335"/>
      <c r="BD28" s="1335"/>
      <c r="BE28" s="1335"/>
      <c r="BF28" s="1335"/>
      <c r="BG28" s="1335" t="str">
        <f>MID(SUVAHAVUJ!AE69,2,1)</f>
        <v xml:space="preserve"> </v>
      </c>
      <c r="BH28" s="1335"/>
      <c r="BI28" s="1335"/>
      <c r="BJ28" s="1335"/>
      <c r="BK28" s="1335"/>
      <c r="BL28" s="1335" t="str">
        <f>MID(SUVAHAVUJ!AE69,3,1)</f>
        <v xml:space="preserve"> </v>
      </c>
      <c r="BM28" s="1335"/>
      <c r="BN28" s="1335"/>
      <c r="BO28" s="1335"/>
      <c r="BP28" s="1335"/>
      <c r="BQ28" s="1335"/>
      <c r="BR28" s="1335" t="str">
        <f>MID(SUVAHAVUJ!AE69,4,1)</f>
        <v xml:space="preserve"> </v>
      </c>
      <c r="BS28" s="1335"/>
      <c r="BT28" s="1335"/>
      <c r="BU28" s="1335"/>
      <c r="BV28" s="1335"/>
      <c r="BW28" s="1335" t="str">
        <f>MID(SUVAHAVUJ!AE69,5,1)</f>
        <v xml:space="preserve"> </v>
      </c>
      <c r="BX28" s="1335"/>
      <c r="BY28" s="1335"/>
      <c r="BZ28" s="1335"/>
      <c r="CA28" s="1335"/>
      <c r="CB28" s="1335"/>
      <c r="CC28" s="1335" t="str">
        <f>MID(SUVAHAVUJ!AE69,6,1)</f>
        <v xml:space="preserve"> </v>
      </c>
      <c r="CD28" s="1335"/>
      <c r="CE28" s="1335"/>
      <c r="CF28" s="1335"/>
      <c r="CG28" s="1335"/>
      <c r="CH28" s="1335" t="str">
        <f>MID(SUVAHAVUJ!AE69,7,1)</f>
        <v xml:space="preserve"> </v>
      </c>
      <c r="CI28" s="1335"/>
      <c r="CJ28" s="1335"/>
      <c r="CK28" s="1335"/>
      <c r="CL28" s="1335"/>
      <c r="CM28" s="1335"/>
      <c r="CN28" s="1335" t="str">
        <f>MID(SUVAHAVUJ!AE69,8,1)</f>
        <v xml:space="preserve"> </v>
      </c>
      <c r="CO28" s="1335"/>
      <c r="CP28" s="1335"/>
      <c r="CQ28" s="1335"/>
      <c r="CR28" s="1335"/>
      <c r="CS28" s="1335" t="str">
        <f>MID(SUVAHAVUJ!AE69,9,1)</f>
        <v xml:space="preserve"> </v>
      </c>
      <c r="CT28" s="1335"/>
      <c r="CU28" s="1335"/>
      <c r="CV28" s="1335"/>
      <c r="CW28" s="1335"/>
      <c r="CX28" s="1335"/>
      <c r="CY28" s="1335" t="str">
        <f>MID(SUVAHAVUJ!AE69,10,1)</f>
        <v xml:space="preserve"> </v>
      </c>
      <c r="CZ28" s="1335"/>
      <c r="DA28" s="1335"/>
      <c r="DB28" s="1335"/>
      <c r="DC28" s="1335"/>
      <c r="DD28" s="1335" t="str">
        <f>MID(SUVAHAVUJ!AE69,11,1)</f>
        <v>0</v>
      </c>
      <c r="DE28" s="1335"/>
      <c r="DF28" s="1335"/>
      <c r="DG28" s="1335"/>
      <c r="DH28" s="1335"/>
      <c r="DI28" s="1343"/>
      <c r="DJ28" s="1345"/>
      <c r="DK28" s="1345"/>
      <c r="DL28" s="1345"/>
      <c r="DM28" s="1345"/>
      <c r="DN28" s="1345"/>
      <c r="DO28" s="1345"/>
      <c r="DP28" s="1345"/>
      <c r="DQ28" s="1345"/>
      <c r="DR28" s="1345"/>
      <c r="DS28" s="1345"/>
      <c r="DT28" s="1345"/>
      <c r="DU28" s="1345"/>
      <c r="DV28" s="1345"/>
      <c r="DW28" s="1345"/>
      <c r="DX28" s="1345"/>
      <c r="DY28" s="1345"/>
      <c r="DZ28" s="1345"/>
      <c r="EA28" s="1345"/>
      <c r="EB28" s="1345"/>
      <c r="EC28" s="1345"/>
      <c r="ED28" s="1345"/>
      <c r="EE28" s="1345"/>
      <c r="EF28" s="1345"/>
      <c r="EG28" s="1345"/>
      <c r="EH28" s="1345"/>
      <c r="EI28" s="1345"/>
      <c r="EJ28" s="1345"/>
      <c r="EK28" s="1345"/>
      <c r="EL28" s="1345"/>
      <c r="EM28" s="1345"/>
      <c r="EN28" s="396"/>
      <c r="EO28" s="397"/>
      <c r="EP28" s="1335" t="str">
        <f>MID(SUVAHAVUJ!AG69,1,1)</f>
        <v xml:space="preserve"> </v>
      </c>
      <c r="EQ28" s="1335"/>
      <c r="ER28" s="1335"/>
      <c r="ES28" s="1335"/>
      <c r="ET28" s="1335"/>
      <c r="EU28" s="1335"/>
      <c r="EV28" s="1335" t="str">
        <f>MID(SUVAHAVUJ!AG69,2,1)</f>
        <v xml:space="preserve"> </v>
      </c>
      <c r="EW28" s="1335"/>
      <c r="EX28" s="1335"/>
      <c r="EY28" s="1335"/>
      <c r="EZ28" s="1335"/>
      <c r="FA28" s="1335" t="str">
        <f>MID(SUVAHAVUJ!AG69,3,1)</f>
        <v xml:space="preserve"> </v>
      </c>
      <c r="FB28" s="1335"/>
      <c r="FC28" s="1335"/>
      <c r="FD28" s="1335"/>
      <c r="FE28" s="1335"/>
      <c r="FF28" s="1335"/>
      <c r="FG28" s="1335" t="str">
        <f>MID(SUVAHAVUJ!AG69,4,1)</f>
        <v xml:space="preserve"> </v>
      </c>
      <c r="FH28" s="1335"/>
      <c r="FI28" s="1335"/>
      <c r="FJ28" s="1335"/>
      <c r="FK28" s="1335"/>
      <c r="FL28" s="1335" t="str">
        <f>MID(SUVAHAVUJ!AG69,5,1)</f>
        <v xml:space="preserve"> </v>
      </c>
      <c r="FM28" s="1335"/>
      <c r="FN28" s="1335"/>
      <c r="FO28" s="1335"/>
      <c r="FP28" s="1335"/>
      <c r="FQ28" s="1335"/>
      <c r="FR28" s="1335" t="str">
        <f>MID(SUVAHAVUJ!AG69,6,1)</f>
        <v xml:space="preserve"> </v>
      </c>
      <c r="FS28" s="1335"/>
      <c r="FT28" s="1335"/>
      <c r="FU28" s="1335"/>
      <c r="FV28" s="1335"/>
      <c r="FW28" s="1335" t="str">
        <f>MID(SUVAHAVUJ!AG69,7,1)</f>
        <v xml:space="preserve"> </v>
      </c>
      <c r="FX28" s="1335"/>
      <c r="FY28" s="1335"/>
      <c r="FZ28" s="1335"/>
      <c r="GA28" s="1335"/>
      <c r="GB28" s="1335"/>
      <c r="GC28" s="1335" t="str">
        <f>MID(SUVAHAVUJ!AG69,8,1)</f>
        <v xml:space="preserve"> </v>
      </c>
      <c r="GD28" s="1335"/>
      <c r="GE28" s="1335"/>
      <c r="GF28" s="1335"/>
      <c r="GG28" s="1335"/>
      <c r="GH28" s="1335" t="str">
        <f>MID(SUVAHAVUJ!AG69,9,1)</f>
        <v xml:space="preserve"> </v>
      </c>
      <c r="GI28" s="1335"/>
      <c r="GJ28" s="1335"/>
      <c r="GK28" s="1335"/>
      <c r="GL28" s="1335"/>
      <c r="GM28" s="1335"/>
      <c r="GN28" s="1335" t="str">
        <f>MID(SUVAHAVUJ!AG69,10,1)</f>
        <v xml:space="preserve"> </v>
      </c>
      <c r="GO28" s="1335"/>
      <c r="GP28" s="1335"/>
      <c r="GQ28" s="1335"/>
      <c r="GR28" s="1335"/>
      <c r="GS28" s="1293" t="str">
        <f>MID(SUVAHAVUJ!AG69,11,1)</f>
        <v>0</v>
      </c>
      <c r="GT28" s="1293"/>
      <c r="GU28" s="1293"/>
      <c r="GV28" s="1293"/>
      <c r="GW28" s="1341"/>
    </row>
    <row r="29" spans="2:205" ht="24" customHeight="1" x14ac:dyDescent="0.3">
      <c r="B29" s="1352" t="s">
        <v>2047</v>
      </c>
      <c r="C29" s="1353"/>
      <c r="D29" s="1353"/>
      <c r="E29" s="1353"/>
      <c r="F29" s="1353"/>
      <c r="G29" s="1353"/>
      <c r="H29" s="1353"/>
      <c r="I29" s="1353"/>
      <c r="J29" s="1353"/>
      <c r="K29" s="1354"/>
      <c r="L29" s="1351" t="str">
        <f>SUVAHAVUJ!$D$70</f>
        <v>Krátkodobý finančný majetok bez krátkodobého finančného majetku v prepojených účtovných jednotkách (251A, 253A, 256A, 257A, 25XA)
- /291A, 29XA/</v>
      </c>
      <c r="M29" s="1351"/>
      <c r="N29" s="1351"/>
      <c r="O29" s="1351"/>
      <c r="P29" s="1351"/>
      <c r="Q29" s="1351"/>
      <c r="R29" s="1351"/>
      <c r="S29" s="1351"/>
      <c r="T29" s="1351"/>
      <c r="U29" s="1351"/>
      <c r="V29" s="1351"/>
      <c r="W29" s="1351"/>
      <c r="X29" s="1351"/>
      <c r="Y29" s="1351"/>
      <c r="Z29" s="1351"/>
      <c r="AA29" s="1351"/>
      <c r="AB29" s="1351"/>
      <c r="AC29" s="1351"/>
      <c r="AD29" s="1351"/>
      <c r="AE29" s="1351"/>
      <c r="AF29" s="1351"/>
      <c r="AG29" s="1351"/>
      <c r="AH29" s="1351"/>
      <c r="AI29" s="1351"/>
      <c r="AJ29" s="1351"/>
      <c r="AK29" s="1351"/>
      <c r="AL29" s="1351"/>
      <c r="AM29" s="1351"/>
      <c r="AN29" s="1351"/>
      <c r="AO29" s="1351"/>
      <c r="AP29" s="1351"/>
      <c r="AQ29" s="1340" t="s">
        <v>2091</v>
      </c>
      <c r="AR29" s="1340"/>
      <c r="AS29" s="1340"/>
      <c r="AT29" s="1340"/>
      <c r="AU29" s="1340"/>
      <c r="AV29" s="1340"/>
      <c r="AW29" s="1340"/>
      <c r="AX29" s="1340"/>
      <c r="AY29" s="396"/>
      <c r="AZ29" s="397"/>
      <c r="BA29" s="1335" t="str">
        <f>MID(SUVAHAVUJ!AD70,1,1)</f>
        <v xml:space="preserve"> </v>
      </c>
      <c r="BB29" s="1335"/>
      <c r="BC29" s="1335"/>
      <c r="BD29" s="1335"/>
      <c r="BE29" s="1335"/>
      <c r="BF29" s="1335"/>
      <c r="BG29" s="1335" t="str">
        <f>MID(SUVAHAVUJ!AD70,2,1)</f>
        <v xml:space="preserve"> </v>
      </c>
      <c r="BH29" s="1335"/>
      <c r="BI29" s="1335"/>
      <c r="BJ29" s="1335"/>
      <c r="BK29" s="1335"/>
      <c r="BL29" s="1335" t="str">
        <f>MID(SUVAHAVUJ!AD70,3,1)</f>
        <v xml:space="preserve"> </v>
      </c>
      <c r="BM29" s="1335"/>
      <c r="BN29" s="1335"/>
      <c r="BO29" s="1335"/>
      <c r="BP29" s="1335"/>
      <c r="BQ29" s="1335"/>
      <c r="BR29" s="1335" t="str">
        <f>MID(SUVAHAVUJ!AD70,4,1)</f>
        <v xml:space="preserve"> </v>
      </c>
      <c r="BS29" s="1335"/>
      <c r="BT29" s="1335"/>
      <c r="BU29" s="1335"/>
      <c r="BV29" s="1335"/>
      <c r="BW29" s="1335" t="str">
        <f>MID(SUVAHAVUJ!AD70,5,1)</f>
        <v xml:space="preserve"> </v>
      </c>
      <c r="BX29" s="1335"/>
      <c r="BY29" s="1335"/>
      <c r="BZ29" s="1335"/>
      <c r="CA29" s="1335"/>
      <c r="CB29" s="1335"/>
      <c r="CC29" s="1335" t="str">
        <f>MID(SUVAHAVUJ!AD70,6,1)</f>
        <v xml:space="preserve"> </v>
      </c>
      <c r="CD29" s="1335"/>
      <c r="CE29" s="1335"/>
      <c r="CF29" s="1335"/>
      <c r="CG29" s="1335"/>
      <c r="CH29" s="1335" t="str">
        <f>MID(SUVAHAVUJ!AD70,7,1)</f>
        <v xml:space="preserve"> </v>
      </c>
      <c r="CI29" s="1335"/>
      <c r="CJ29" s="1335"/>
      <c r="CK29" s="1335"/>
      <c r="CL29" s="1335"/>
      <c r="CM29" s="1335"/>
      <c r="CN29" s="1335" t="str">
        <f>MID(SUVAHAVUJ!AD70,8,1)</f>
        <v xml:space="preserve"> </v>
      </c>
      <c r="CO29" s="1335"/>
      <c r="CP29" s="1335"/>
      <c r="CQ29" s="1335"/>
      <c r="CR29" s="1335"/>
      <c r="CS29" s="1335" t="str">
        <f>MID(SUVAHAVUJ!AD70,9,1)</f>
        <v xml:space="preserve"> </v>
      </c>
      <c r="CT29" s="1335"/>
      <c r="CU29" s="1335"/>
      <c r="CV29" s="1335"/>
      <c r="CW29" s="1335"/>
      <c r="CX29" s="1335"/>
      <c r="CY29" s="1335" t="str">
        <f>MID(SUVAHAVUJ!AD70,10,1)</f>
        <v xml:space="preserve"> </v>
      </c>
      <c r="CZ29" s="1335"/>
      <c r="DA29" s="1335"/>
      <c r="DB29" s="1335"/>
      <c r="DC29" s="1335"/>
      <c r="DD29" s="1335" t="str">
        <f>MID(SUVAHAVUJ!AD70,11,1)</f>
        <v>0</v>
      </c>
      <c r="DE29" s="1335"/>
      <c r="DF29" s="1335"/>
      <c r="DG29" s="1335"/>
      <c r="DH29" s="1335"/>
      <c r="DI29" s="1343"/>
      <c r="DJ29" s="396"/>
      <c r="DK29" s="397"/>
      <c r="DL29" s="1335" t="str">
        <f>MID(SUVAHAVUJ!AF70,1,1)</f>
        <v xml:space="preserve"> </v>
      </c>
      <c r="DM29" s="1335"/>
      <c r="DN29" s="1335"/>
      <c r="DO29" s="1335"/>
      <c r="DP29" s="1335"/>
      <c r="DQ29" s="1335"/>
      <c r="DR29" s="1335" t="str">
        <f>MID(SUVAHAVUJ!AF70,2,1)</f>
        <v xml:space="preserve"> </v>
      </c>
      <c r="DS29" s="1335"/>
      <c r="DT29" s="1335"/>
      <c r="DU29" s="1335"/>
      <c r="DV29" s="1335"/>
      <c r="DW29" s="1335" t="str">
        <f>MID(SUVAHAVUJ!AF70,3,1)</f>
        <v xml:space="preserve"> </v>
      </c>
      <c r="DX29" s="1335"/>
      <c r="DY29" s="1335"/>
      <c r="DZ29" s="1335"/>
      <c r="EA29" s="1335"/>
      <c r="EB29" s="1335"/>
      <c r="EC29" s="1335" t="str">
        <f>MID(SUVAHAVUJ!AF70,4,1)</f>
        <v xml:space="preserve"> </v>
      </c>
      <c r="ED29" s="1335"/>
      <c r="EE29" s="1335"/>
      <c r="EF29" s="1335"/>
      <c r="EG29" s="1335"/>
      <c r="EH29" s="1335" t="str">
        <f>MID(SUVAHAVUJ!AF70,5,1)</f>
        <v xml:space="preserve"> </v>
      </c>
      <c r="EI29" s="1335"/>
      <c r="EJ29" s="1335"/>
      <c r="EK29" s="1335"/>
      <c r="EL29" s="1335"/>
      <c r="EM29" s="1335"/>
      <c r="EN29" s="1335" t="str">
        <f>MID(SUVAHAVUJ!AF70,6,1)</f>
        <v xml:space="preserve"> </v>
      </c>
      <c r="EO29" s="1335"/>
      <c r="EP29" s="1335"/>
      <c r="EQ29" s="1335"/>
      <c r="ER29" s="1335"/>
      <c r="ES29" s="1335" t="str">
        <f>MID(SUVAHAVUJ!AF70,7,1)</f>
        <v xml:space="preserve"> </v>
      </c>
      <c r="ET29" s="1335"/>
      <c r="EU29" s="1335"/>
      <c r="EV29" s="1335"/>
      <c r="EW29" s="1335"/>
      <c r="EX29" s="1335"/>
      <c r="EY29" s="1335" t="str">
        <f>MID(SUVAHAVUJ!AF70,8,1)</f>
        <v xml:space="preserve"> </v>
      </c>
      <c r="EZ29" s="1335"/>
      <c r="FA29" s="1335"/>
      <c r="FB29" s="1335"/>
      <c r="FC29" s="1335"/>
      <c r="FD29" s="1335" t="str">
        <f>MID(SUVAHAVUJ!AF70,9,1)</f>
        <v xml:space="preserve"> </v>
      </c>
      <c r="FE29" s="1335"/>
      <c r="FF29" s="1335"/>
      <c r="FG29" s="1335"/>
      <c r="FH29" s="1335"/>
      <c r="FI29" s="1335"/>
      <c r="FJ29" s="1335" t="str">
        <f>MID(SUVAHAVUJ!AF70,10,1)</f>
        <v xml:space="preserve"> </v>
      </c>
      <c r="FK29" s="1335"/>
      <c r="FL29" s="1335"/>
      <c r="FM29" s="1335"/>
      <c r="FN29" s="1335"/>
      <c r="FO29" s="1293" t="str">
        <f>MID(SUVAHAVUJ!AF70,11,1)</f>
        <v>0</v>
      </c>
      <c r="FP29" s="1293"/>
      <c r="FQ29" s="1293"/>
      <c r="FR29" s="1293"/>
      <c r="FS29" s="1341"/>
      <c r="FT29" s="1342"/>
      <c r="FU29" s="1342"/>
      <c r="FV29" s="1342"/>
      <c r="FW29" s="1342"/>
      <c r="FX29" s="1342"/>
      <c r="FY29" s="1342"/>
      <c r="FZ29" s="1342"/>
      <c r="GA29" s="1342"/>
      <c r="GB29" s="1342"/>
      <c r="GC29" s="1342"/>
      <c r="GD29" s="1342"/>
      <c r="GE29" s="1342"/>
      <c r="GF29" s="1342"/>
      <c r="GG29" s="1342"/>
      <c r="GH29" s="1342"/>
      <c r="GI29" s="1342"/>
      <c r="GJ29" s="1342"/>
      <c r="GK29" s="1342"/>
      <c r="GL29" s="1342"/>
      <c r="GM29" s="1342"/>
      <c r="GN29" s="1342"/>
      <c r="GO29" s="1342"/>
      <c r="GP29" s="1342"/>
      <c r="GQ29" s="1342"/>
      <c r="GR29" s="1342"/>
      <c r="GS29" s="1342"/>
      <c r="GT29" s="1342"/>
      <c r="GU29" s="1342"/>
      <c r="GV29" s="1342"/>
      <c r="GW29" s="1342"/>
    </row>
    <row r="30" spans="2:205" ht="23.25" customHeight="1" x14ac:dyDescent="0.3">
      <c r="B30" s="1355"/>
      <c r="C30" s="1356"/>
      <c r="D30" s="1356"/>
      <c r="E30" s="1356"/>
      <c r="F30" s="1356"/>
      <c r="G30" s="1356"/>
      <c r="H30" s="1356"/>
      <c r="I30" s="1356"/>
      <c r="J30" s="1356"/>
      <c r="K30" s="1357"/>
      <c r="L30" s="1351"/>
      <c r="M30" s="1351"/>
      <c r="N30" s="1351"/>
      <c r="O30" s="1351"/>
      <c r="P30" s="1351"/>
      <c r="Q30" s="1351"/>
      <c r="R30" s="1351"/>
      <c r="S30" s="1351"/>
      <c r="T30" s="1351"/>
      <c r="U30" s="1351"/>
      <c r="V30" s="1351"/>
      <c r="W30" s="1351"/>
      <c r="X30" s="1351"/>
      <c r="Y30" s="1351"/>
      <c r="Z30" s="1351"/>
      <c r="AA30" s="1351"/>
      <c r="AB30" s="1351"/>
      <c r="AC30" s="1351"/>
      <c r="AD30" s="1351"/>
      <c r="AE30" s="1351"/>
      <c r="AF30" s="1351"/>
      <c r="AG30" s="1351"/>
      <c r="AH30" s="1351"/>
      <c r="AI30" s="1351"/>
      <c r="AJ30" s="1351"/>
      <c r="AK30" s="1351"/>
      <c r="AL30" s="1351"/>
      <c r="AM30" s="1351"/>
      <c r="AN30" s="1351"/>
      <c r="AO30" s="1351"/>
      <c r="AP30" s="1351"/>
      <c r="AQ30" s="1340"/>
      <c r="AR30" s="1340"/>
      <c r="AS30" s="1340"/>
      <c r="AT30" s="1340"/>
      <c r="AU30" s="1340"/>
      <c r="AV30" s="1340"/>
      <c r="AW30" s="1340"/>
      <c r="AX30" s="1340"/>
      <c r="AY30" s="396"/>
      <c r="AZ30" s="397"/>
      <c r="BA30" s="1335" t="str">
        <f>MID(SUVAHAVUJ!AE70,1,1)</f>
        <v xml:space="preserve"> </v>
      </c>
      <c r="BB30" s="1335"/>
      <c r="BC30" s="1335"/>
      <c r="BD30" s="1335"/>
      <c r="BE30" s="1335"/>
      <c r="BF30" s="1335"/>
      <c r="BG30" s="1335" t="str">
        <f>MID(SUVAHAVUJ!AE70,2,1)</f>
        <v xml:space="preserve"> </v>
      </c>
      <c r="BH30" s="1335"/>
      <c r="BI30" s="1335"/>
      <c r="BJ30" s="1335"/>
      <c r="BK30" s="1335"/>
      <c r="BL30" s="1335" t="str">
        <f>MID(SUVAHAVUJ!AE70,3,1)</f>
        <v xml:space="preserve"> </v>
      </c>
      <c r="BM30" s="1335"/>
      <c r="BN30" s="1335"/>
      <c r="BO30" s="1335"/>
      <c r="BP30" s="1335"/>
      <c r="BQ30" s="1335"/>
      <c r="BR30" s="1335" t="str">
        <f>MID(SUVAHAVUJ!AE70,4,1)</f>
        <v xml:space="preserve"> </v>
      </c>
      <c r="BS30" s="1335"/>
      <c r="BT30" s="1335"/>
      <c r="BU30" s="1335"/>
      <c r="BV30" s="1335"/>
      <c r="BW30" s="1335" t="str">
        <f>MID(SUVAHAVUJ!AE70,5,1)</f>
        <v xml:space="preserve"> </v>
      </c>
      <c r="BX30" s="1335"/>
      <c r="BY30" s="1335"/>
      <c r="BZ30" s="1335"/>
      <c r="CA30" s="1335"/>
      <c r="CB30" s="1335"/>
      <c r="CC30" s="1335" t="str">
        <f>MID(SUVAHAVUJ!AE70,6,1)</f>
        <v xml:space="preserve"> </v>
      </c>
      <c r="CD30" s="1335"/>
      <c r="CE30" s="1335"/>
      <c r="CF30" s="1335"/>
      <c r="CG30" s="1335"/>
      <c r="CH30" s="1335" t="str">
        <f>MID(SUVAHAVUJ!AE70,7,1)</f>
        <v xml:space="preserve"> </v>
      </c>
      <c r="CI30" s="1335"/>
      <c r="CJ30" s="1335"/>
      <c r="CK30" s="1335"/>
      <c r="CL30" s="1335"/>
      <c r="CM30" s="1335"/>
      <c r="CN30" s="1335" t="str">
        <f>MID(SUVAHAVUJ!AE70,8,1)</f>
        <v xml:space="preserve"> </v>
      </c>
      <c r="CO30" s="1335"/>
      <c r="CP30" s="1335"/>
      <c r="CQ30" s="1335"/>
      <c r="CR30" s="1335"/>
      <c r="CS30" s="1335" t="str">
        <f>MID(SUVAHAVUJ!AE70,9,1)</f>
        <v xml:space="preserve"> </v>
      </c>
      <c r="CT30" s="1335"/>
      <c r="CU30" s="1335"/>
      <c r="CV30" s="1335"/>
      <c r="CW30" s="1335"/>
      <c r="CX30" s="1335"/>
      <c r="CY30" s="1335" t="str">
        <f>MID(SUVAHAVUJ!AE70,10,1)</f>
        <v xml:space="preserve"> </v>
      </c>
      <c r="CZ30" s="1335"/>
      <c r="DA30" s="1335"/>
      <c r="DB30" s="1335"/>
      <c r="DC30" s="1335"/>
      <c r="DD30" s="1335" t="str">
        <f>MID(SUVAHAVUJ!AE70,11,1)</f>
        <v>0</v>
      </c>
      <c r="DE30" s="1335"/>
      <c r="DF30" s="1335"/>
      <c r="DG30" s="1335"/>
      <c r="DH30" s="1335"/>
      <c r="DI30" s="1343"/>
      <c r="DJ30" s="1345"/>
      <c r="DK30" s="1345"/>
      <c r="DL30" s="1345"/>
      <c r="DM30" s="1345"/>
      <c r="DN30" s="1345"/>
      <c r="DO30" s="1345"/>
      <c r="DP30" s="1345"/>
      <c r="DQ30" s="1345"/>
      <c r="DR30" s="1345"/>
      <c r="DS30" s="1345"/>
      <c r="DT30" s="1345"/>
      <c r="DU30" s="1345"/>
      <c r="DV30" s="1345"/>
      <c r="DW30" s="1345"/>
      <c r="DX30" s="1345"/>
      <c r="DY30" s="1345"/>
      <c r="DZ30" s="1345"/>
      <c r="EA30" s="1345"/>
      <c r="EB30" s="1345"/>
      <c r="EC30" s="1345"/>
      <c r="ED30" s="1345"/>
      <c r="EE30" s="1345"/>
      <c r="EF30" s="1345"/>
      <c r="EG30" s="1345"/>
      <c r="EH30" s="1345"/>
      <c r="EI30" s="1345"/>
      <c r="EJ30" s="1345"/>
      <c r="EK30" s="1345"/>
      <c r="EL30" s="1345"/>
      <c r="EM30" s="1345"/>
      <c r="EN30" s="396"/>
      <c r="EO30" s="397"/>
      <c r="EP30" s="1335" t="str">
        <f>MID(SUVAHAVUJ!AG70,1,1)</f>
        <v xml:space="preserve"> </v>
      </c>
      <c r="EQ30" s="1335"/>
      <c r="ER30" s="1335"/>
      <c r="ES30" s="1335"/>
      <c r="ET30" s="1335"/>
      <c r="EU30" s="1335"/>
      <c r="EV30" s="1335" t="str">
        <f>MID(SUVAHAVUJ!AG70,2,1)</f>
        <v xml:space="preserve"> </v>
      </c>
      <c r="EW30" s="1335"/>
      <c r="EX30" s="1335"/>
      <c r="EY30" s="1335"/>
      <c r="EZ30" s="1335"/>
      <c r="FA30" s="1335" t="str">
        <f>MID(SUVAHAVUJ!AG70,3,1)</f>
        <v xml:space="preserve"> </v>
      </c>
      <c r="FB30" s="1335"/>
      <c r="FC30" s="1335"/>
      <c r="FD30" s="1335"/>
      <c r="FE30" s="1335"/>
      <c r="FF30" s="1335"/>
      <c r="FG30" s="1335" t="str">
        <f>MID(SUVAHAVUJ!AG70,4,1)</f>
        <v xml:space="preserve"> </v>
      </c>
      <c r="FH30" s="1335"/>
      <c r="FI30" s="1335"/>
      <c r="FJ30" s="1335"/>
      <c r="FK30" s="1335"/>
      <c r="FL30" s="1335" t="str">
        <f>MID(SUVAHAVUJ!AG70,5,1)</f>
        <v xml:space="preserve"> </v>
      </c>
      <c r="FM30" s="1335"/>
      <c r="FN30" s="1335"/>
      <c r="FO30" s="1335"/>
      <c r="FP30" s="1335"/>
      <c r="FQ30" s="1335"/>
      <c r="FR30" s="1335" t="str">
        <f>MID(SUVAHAVUJ!AG70,6,1)</f>
        <v xml:space="preserve"> </v>
      </c>
      <c r="FS30" s="1335"/>
      <c r="FT30" s="1335"/>
      <c r="FU30" s="1335"/>
      <c r="FV30" s="1335"/>
      <c r="FW30" s="1335" t="str">
        <f>MID(SUVAHAVUJ!AG70,7,1)</f>
        <v xml:space="preserve"> </v>
      </c>
      <c r="FX30" s="1335"/>
      <c r="FY30" s="1335"/>
      <c r="FZ30" s="1335"/>
      <c r="GA30" s="1335"/>
      <c r="GB30" s="1335"/>
      <c r="GC30" s="1335" t="str">
        <f>MID(SUVAHAVUJ!AG70,8,1)</f>
        <v xml:space="preserve"> </v>
      </c>
      <c r="GD30" s="1335"/>
      <c r="GE30" s="1335"/>
      <c r="GF30" s="1335"/>
      <c r="GG30" s="1335"/>
      <c r="GH30" s="1335" t="str">
        <f>MID(SUVAHAVUJ!AG70,9,1)</f>
        <v xml:space="preserve"> </v>
      </c>
      <c r="GI30" s="1335"/>
      <c r="GJ30" s="1335"/>
      <c r="GK30" s="1335"/>
      <c r="GL30" s="1335"/>
      <c r="GM30" s="1335"/>
      <c r="GN30" s="1335" t="str">
        <f>MID(SUVAHAVUJ!AG70,10,1)</f>
        <v xml:space="preserve"> </v>
      </c>
      <c r="GO30" s="1335"/>
      <c r="GP30" s="1335"/>
      <c r="GQ30" s="1335"/>
      <c r="GR30" s="1335"/>
      <c r="GS30" s="1293" t="str">
        <f>MID(SUVAHAVUJ!AG70,11,1)</f>
        <v>0</v>
      </c>
      <c r="GT30" s="1293"/>
      <c r="GU30" s="1293"/>
      <c r="GV30" s="1293"/>
      <c r="GW30" s="1341"/>
    </row>
    <row r="31" spans="2:205" ht="23.25" customHeight="1" x14ac:dyDescent="0.3">
      <c r="B31" s="1352" t="s">
        <v>2048</v>
      </c>
      <c r="C31" s="1353"/>
      <c r="D31" s="1353"/>
      <c r="E31" s="1353"/>
      <c r="F31" s="1353"/>
      <c r="G31" s="1353"/>
      <c r="H31" s="1353"/>
      <c r="I31" s="1353"/>
      <c r="J31" s="1353"/>
      <c r="K31" s="1354"/>
      <c r="L31" s="1351" t="str">
        <f>SUVAHAVUJ!$D$71</f>
        <v>Vlastné akcie a vlastné obchodné podiely (252)</v>
      </c>
      <c r="M31" s="1351"/>
      <c r="N31" s="1351"/>
      <c r="O31" s="1351"/>
      <c r="P31" s="1351"/>
      <c r="Q31" s="1351"/>
      <c r="R31" s="1351"/>
      <c r="S31" s="1351"/>
      <c r="T31" s="1351"/>
      <c r="U31" s="1351"/>
      <c r="V31" s="1351"/>
      <c r="W31" s="1351"/>
      <c r="X31" s="1351"/>
      <c r="Y31" s="1351"/>
      <c r="Z31" s="1351"/>
      <c r="AA31" s="1351"/>
      <c r="AB31" s="1351"/>
      <c r="AC31" s="1351"/>
      <c r="AD31" s="1351"/>
      <c r="AE31" s="1351"/>
      <c r="AF31" s="1351"/>
      <c r="AG31" s="1351"/>
      <c r="AH31" s="1351"/>
      <c r="AI31" s="1351"/>
      <c r="AJ31" s="1351"/>
      <c r="AK31" s="1351"/>
      <c r="AL31" s="1351"/>
      <c r="AM31" s="1351"/>
      <c r="AN31" s="1351"/>
      <c r="AO31" s="1351"/>
      <c r="AP31" s="1351"/>
      <c r="AQ31" s="1340" t="s">
        <v>2092</v>
      </c>
      <c r="AR31" s="1340"/>
      <c r="AS31" s="1340"/>
      <c r="AT31" s="1340"/>
      <c r="AU31" s="1340"/>
      <c r="AV31" s="1340"/>
      <c r="AW31" s="1340"/>
      <c r="AX31" s="1340"/>
      <c r="AY31" s="396"/>
      <c r="AZ31" s="397"/>
      <c r="BA31" s="1335" t="str">
        <f>MID(SUVAHAVUJ!AD71,1,1)</f>
        <v xml:space="preserve"> </v>
      </c>
      <c r="BB31" s="1335"/>
      <c r="BC31" s="1335"/>
      <c r="BD31" s="1335"/>
      <c r="BE31" s="1335"/>
      <c r="BF31" s="1335"/>
      <c r="BG31" s="1335" t="str">
        <f>MID(SUVAHAVUJ!AD71,2,1)</f>
        <v xml:space="preserve"> </v>
      </c>
      <c r="BH31" s="1335"/>
      <c r="BI31" s="1335"/>
      <c r="BJ31" s="1335"/>
      <c r="BK31" s="1335"/>
      <c r="BL31" s="1335" t="str">
        <f>MID(SUVAHAVUJ!AD71,3,1)</f>
        <v xml:space="preserve"> </v>
      </c>
      <c r="BM31" s="1335"/>
      <c r="BN31" s="1335"/>
      <c r="BO31" s="1335"/>
      <c r="BP31" s="1335"/>
      <c r="BQ31" s="1335"/>
      <c r="BR31" s="1335" t="str">
        <f>MID(SUVAHAVUJ!AD71,4,1)</f>
        <v xml:space="preserve"> </v>
      </c>
      <c r="BS31" s="1335"/>
      <c r="BT31" s="1335"/>
      <c r="BU31" s="1335"/>
      <c r="BV31" s="1335"/>
      <c r="BW31" s="1335" t="str">
        <f>MID(SUVAHAVUJ!AD71,5,1)</f>
        <v xml:space="preserve"> </v>
      </c>
      <c r="BX31" s="1335"/>
      <c r="BY31" s="1335"/>
      <c r="BZ31" s="1335"/>
      <c r="CA31" s="1335"/>
      <c r="CB31" s="1335"/>
      <c r="CC31" s="1335" t="str">
        <f>MID(SUVAHAVUJ!AD71,6,1)</f>
        <v xml:space="preserve"> </v>
      </c>
      <c r="CD31" s="1335"/>
      <c r="CE31" s="1335"/>
      <c r="CF31" s="1335"/>
      <c r="CG31" s="1335"/>
      <c r="CH31" s="1335" t="str">
        <f>MID(SUVAHAVUJ!AD71,7,1)</f>
        <v xml:space="preserve"> </v>
      </c>
      <c r="CI31" s="1335"/>
      <c r="CJ31" s="1335"/>
      <c r="CK31" s="1335"/>
      <c r="CL31" s="1335"/>
      <c r="CM31" s="1335"/>
      <c r="CN31" s="1335" t="str">
        <f>MID(SUVAHAVUJ!AD71,8,1)</f>
        <v xml:space="preserve"> </v>
      </c>
      <c r="CO31" s="1335"/>
      <c r="CP31" s="1335"/>
      <c r="CQ31" s="1335"/>
      <c r="CR31" s="1335"/>
      <c r="CS31" s="1335" t="str">
        <f>MID(SUVAHAVUJ!AD71,9,1)</f>
        <v xml:space="preserve"> </v>
      </c>
      <c r="CT31" s="1335"/>
      <c r="CU31" s="1335"/>
      <c r="CV31" s="1335"/>
      <c r="CW31" s="1335"/>
      <c r="CX31" s="1335"/>
      <c r="CY31" s="1335" t="str">
        <f>MID(SUVAHAVUJ!AD71,10,1)</f>
        <v xml:space="preserve"> </v>
      </c>
      <c r="CZ31" s="1335"/>
      <c r="DA31" s="1335"/>
      <c r="DB31" s="1335"/>
      <c r="DC31" s="1335"/>
      <c r="DD31" s="1335" t="str">
        <f>MID(SUVAHAVUJ!AD71,11,1)</f>
        <v>0</v>
      </c>
      <c r="DE31" s="1335"/>
      <c r="DF31" s="1335"/>
      <c r="DG31" s="1335"/>
      <c r="DH31" s="1335"/>
      <c r="DI31" s="1343"/>
      <c r="DJ31" s="396"/>
      <c r="DK31" s="397"/>
      <c r="DL31" s="1335" t="str">
        <f>MID(SUVAHAVUJ!AF71,1,1)</f>
        <v xml:space="preserve"> </v>
      </c>
      <c r="DM31" s="1335"/>
      <c r="DN31" s="1335"/>
      <c r="DO31" s="1335"/>
      <c r="DP31" s="1335"/>
      <c r="DQ31" s="1335"/>
      <c r="DR31" s="1335" t="str">
        <f>MID(SUVAHAVUJ!AF71,2,1)</f>
        <v xml:space="preserve"> </v>
      </c>
      <c r="DS31" s="1335"/>
      <c r="DT31" s="1335"/>
      <c r="DU31" s="1335"/>
      <c r="DV31" s="1335"/>
      <c r="DW31" s="1335" t="str">
        <f>MID(SUVAHAVUJ!AF71,3,1)</f>
        <v xml:space="preserve"> </v>
      </c>
      <c r="DX31" s="1335"/>
      <c r="DY31" s="1335"/>
      <c r="DZ31" s="1335"/>
      <c r="EA31" s="1335"/>
      <c r="EB31" s="1335"/>
      <c r="EC31" s="1335" t="str">
        <f>MID(SUVAHAVUJ!AF71,4,1)</f>
        <v xml:space="preserve"> </v>
      </c>
      <c r="ED31" s="1335"/>
      <c r="EE31" s="1335"/>
      <c r="EF31" s="1335"/>
      <c r="EG31" s="1335"/>
      <c r="EH31" s="1335" t="str">
        <f>MID(SUVAHAVUJ!AF71,5,1)</f>
        <v xml:space="preserve"> </v>
      </c>
      <c r="EI31" s="1335"/>
      <c r="EJ31" s="1335"/>
      <c r="EK31" s="1335"/>
      <c r="EL31" s="1335"/>
      <c r="EM31" s="1335"/>
      <c r="EN31" s="1335" t="str">
        <f>MID(SUVAHAVUJ!AF71,6,1)</f>
        <v xml:space="preserve"> </v>
      </c>
      <c r="EO31" s="1335"/>
      <c r="EP31" s="1335"/>
      <c r="EQ31" s="1335"/>
      <c r="ER31" s="1335"/>
      <c r="ES31" s="1335" t="str">
        <f>MID(SUVAHAVUJ!AF71,7,1)</f>
        <v xml:space="preserve"> </v>
      </c>
      <c r="ET31" s="1335"/>
      <c r="EU31" s="1335"/>
      <c r="EV31" s="1335"/>
      <c r="EW31" s="1335"/>
      <c r="EX31" s="1335"/>
      <c r="EY31" s="1335" t="str">
        <f>MID(SUVAHAVUJ!AF71,8,1)</f>
        <v xml:space="preserve"> </v>
      </c>
      <c r="EZ31" s="1335"/>
      <c r="FA31" s="1335"/>
      <c r="FB31" s="1335"/>
      <c r="FC31" s="1335"/>
      <c r="FD31" s="1335" t="str">
        <f>MID(SUVAHAVUJ!AF71,9,1)</f>
        <v xml:space="preserve"> </v>
      </c>
      <c r="FE31" s="1335"/>
      <c r="FF31" s="1335"/>
      <c r="FG31" s="1335"/>
      <c r="FH31" s="1335"/>
      <c r="FI31" s="1335"/>
      <c r="FJ31" s="1335" t="str">
        <f>MID(SUVAHAVUJ!AF71,10,1)</f>
        <v xml:space="preserve"> </v>
      </c>
      <c r="FK31" s="1335"/>
      <c r="FL31" s="1335"/>
      <c r="FM31" s="1335"/>
      <c r="FN31" s="1335"/>
      <c r="FO31" s="1293" t="str">
        <f>MID(SUVAHAVUJ!AF71,11,1)</f>
        <v>0</v>
      </c>
      <c r="FP31" s="1293"/>
      <c r="FQ31" s="1293"/>
      <c r="FR31" s="1293"/>
      <c r="FS31" s="1341"/>
      <c r="FT31" s="1342"/>
      <c r="FU31" s="1342"/>
      <c r="FV31" s="1342"/>
      <c r="FW31" s="1342"/>
      <c r="FX31" s="1342"/>
      <c r="FY31" s="1342"/>
      <c r="FZ31" s="1342"/>
      <c r="GA31" s="1342"/>
      <c r="GB31" s="1342"/>
      <c r="GC31" s="1342"/>
      <c r="GD31" s="1342"/>
      <c r="GE31" s="1342"/>
      <c r="GF31" s="1342"/>
      <c r="GG31" s="1342"/>
      <c r="GH31" s="1342"/>
      <c r="GI31" s="1342"/>
      <c r="GJ31" s="1342"/>
      <c r="GK31" s="1342"/>
      <c r="GL31" s="1342"/>
      <c r="GM31" s="1342"/>
      <c r="GN31" s="1342"/>
      <c r="GO31" s="1342"/>
      <c r="GP31" s="1342"/>
      <c r="GQ31" s="1342"/>
      <c r="GR31" s="1342"/>
      <c r="GS31" s="1342"/>
      <c r="GT31" s="1342"/>
      <c r="GU31" s="1342"/>
      <c r="GV31" s="1342"/>
      <c r="GW31" s="1342"/>
    </row>
    <row r="32" spans="2:205" ht="23.25" customHeight="1" x14ac:dyDescent="0.3">
      <c r="B32" s="1355"/>
      <c r="C32" s="1356"/>
      <c r="D32" s="1356"/>
      <c r="E32" s="1356"/>
      <c r="F32" s="1356"/>
      <c r="G32" s="1356"/>
      <c r="H32" s="1356"/>
      <c r="I32" s="1356"/>
      <c r="J32" s="1356"/>
      <c r="K32" s="1357"/>
      <c r="L32" s="1351"/>
      <c r="M32" s="1351"/>
      <c r="N32" s="1351"/>
      <c r="O32" s="1351"/>
      <c r="P32" s="1351"/>
      <c r="Q32" s="1351"/>
      <c r="R32" s="1351"/>
      <c r="S32" s="1351"/>
      <c r="T32" s="1351"/>
      <c r="U32" s="1351"/>
      <c r="V32" s="1351"/>
      <c r="W32" s="1351"/>
      <c r="X32" s="1351"/>
      <c r="Y32" s="1351"/>
      <c r="Z32" s="1351"/>
      <c r="AA32" s="1351"/>
      <c r="AB32" s="1351"/>
      <c r="AC32" s="1351"/>
      <c r="AD32" s="1351"/>
      <c r="AE32" s="1351"/>
      <c r="AF32" s="1351"/>
      <c r="AG32" s="1351"/>
      <c r="AH32" s="1351"/>
      <c r="AI32" s="1351"/>
      <c r="AJ32" s="1351"/>
      <c r="AK32" s="1351"/>
      <c r="AL32" s="1351"/>
      <c r="AM32" s="1351"/>
      <c r="AN32" s="1351"/>
      <c r="AO32" s="1351"/>
      <c r="AP32" s="1351"/>
      <c r="AQ32" s="1340"/>
      <c r="AR32" s="1340"/>
      <c r="AS32" s="1340"/>
      <c r="AT32" s="1340"/>
      <c r="AU32" s="1340"/>
      <c r="AV32" s="1340"/>
      <c r="AW32" s="1340"/>
      <c r="AX32" s="1340"/>
      <c r="AY32" s="396"/>
      <c r="AZ32" s="397"/>
      <c r="BA32" s="1335" t="str">
        <f>MID(SUVAHAVUJ!AE71,1,1)</f>
        <v xml:space="preserve"> </v>
      </c>
      <c r="BB32" s="1335"/>
      <c r="BC32" s="1335"/>
      <c r="BD32" s="1335"/>
      <c r="BE32" s="1335"/>
      <c r="BF32" s="1335"/>
      <c r="BG32" s="1335" t="str">
        <f>MID(SUVAHAVUJ!AE71,2,1)</f>
        <v xml:space="preserve"> </v>
      </c>
      <c r="BH32" s="1335"/>
      <c r="BI32" s="1335"/>
      <c r="BJ32" s="1335"/>
      <c r="BK32" s="1335"/>
      <c r="BL32" s="1335" t="str">
        <f>MID(SUVAHAVUJ!AE71,3,1)</f>
        <v xml:space="preserve"> </v>
      </c>
      <c r="BM32" s="1335"/>
      <c r="BN32" s="1335"/>
      <c r="BO32" s="1335"/>
      <c r="BP32" s="1335"/>
      <c r="BQ32" s="1335"/>
      <c r="BR32" s="1335" t="str">
        <f>MID(SUVAHAVUJ!AE71,4,1)</f>
        <v xml:space="preserve"> </v>
      </c>
      <c r="BS32" s="1335"/>
      <c r="BT32" s="1335"/>
      <c r="BU32" s="1335"/>
      <c r="BV32" s="1335"/>
      <c r="BW32" s="1335" t="str">
        <f>MID(SUVAHAVUJ!AE71,5,1)</f>
        <v xml:space="preserve"> </v>
      </c>
      <c r="BX32" s="1335"/>
      <c r="BY32" s="1335"/>
      <c r="BZ32" s="1335"/>
      <c r="CA32" s="1335"/>
      <c r="CB32" s="1335"/>
      <c r="CC32" s="1335" t="str">
        <f>MID(SUVAHAVUJ!AE71,6,1)</f>
        <v xml:space="preserve"> </v>
      </c>
      <c r="CD32" s="1335"/>
      <c r="CE32" s="1335"/>
      <c r="CF32" s="1335"/>
      <c r="CG32" s="1335"/>
      <c r="CH32" s="1335" t="str">
        <f>MID(SUVAHAVUJ!AE71,7,1)</f>
        <v xml:space="preserve"> </v>
      </c>
      <c r="CI32" s="1335"/>
      <c r="CJ32" s="1335"/>
      <c r="CK32" s="1335"/>
      <c r="CL32" s="1335"/>
      <c r="CM32" s="1335"/>
      <c r="CN32" s="1335" t="str">
        <f>MID(SUVAHAVUJ!AE71,8,1)</f>
        <v xml:space="preserve"> </v>
      </c>
      <c r="CO32" s="1335"/>
      <c r="CP32" s="1335"/>
      <c r="CQ32" s="1335"/>
      <c r="CR32" s="1335"/>
      <c r="CS32" s="1335" t="str">
        <f>MID(SUVAHAVUJ!AE71,9,1)</f>
        <v xml:space="preserve"> </v>
      </c>
      <c r="CT32" s="1335"/>
      <c r="CU32" s="1335"/>
      <c r="CV32" s="1335"/>
      <c r="CW32" s="1335"/>
      <c r="CX32" s="1335"/>
      <c r="CY32" s="1335" t="str">
        <f>MID(SUVAHAVUJ!AE71,10,1)</f>
        <v xml:space="preserve"> </v>
      </c>
      <c r="CZ32" s="1335"/>
      <c r="DA32" s="1335"/>
      <c r="DB32" s="1335"/>
      <c r="DC32" s="1335"/>
      <c r="DD32" s="1335" t="str">
        <f>MID(SUVAHAVUJ!AE71,11,1)</f>
        <v>0</v>
      </c>
      <c r="DE32" s="1335"/>
      <c r="DF32" s="1335"/>
      <c r="DG32" s="1335"/>
      <c r="DH32" s="1335"/>
      <c r="DI32" s="1343"/>
      <c r="DJ32" s="1345"/>
      <c r="DK32" s="1345"/>
      <c r="DL32" s="1345"/>
      <c r="DM32" s="1345"/>
      <c r="DN32" s="1345"/>
      <c r="DO32" s="1345"/>
      <c r="DP32" s="1345"/>
      <c r="DQ32" s="1345"/>
      <c r="DR32" s="1345"/>
      <c r="DS32" s="1345"/>
      <c r="DT32" s="1345"/>
      <c r="DU32" s="1345"/>
      <c r="DV32" s="1345"/>
      <c r="DW32" s="1345"/>
      <c r="DX32" s="1345"/>
      <c r="DY32" s="1345"/>
      <c r="DZ32" s="1345"/>
      <c r="EA32" s="1345"/>
      <c r="EB32" s="1345"/>
      <c r="EC32" s="1345"/>
      <c r="ED32" s="1345"/>
      <c r="EE32" s="1345"/>
      <c r="EF32" s="1345"/>
      <c r="EG32" s="1345"/>
      <c r="EH32" s="1345"/>
      <c r="EI32" s="1345"/>
      <c r="EJ32" s="1345"/>
      <c r="EK32" s="1345"/>
      <c r="EL32" s="1345"/>
      <c r="EM32" s="1345"/>
      <c r="EN32" s="396"/>
      <c r="EO32" s="397"/>
      <c r="EP32" s="1335" t="str">
        <f>MID(SUVAHAVUJ!AG71,1,1)</f>
        <v xml:space="preserve"> </v>
      </c>
      <c r="EQ32" s="1335"/>
      <c r="ER32" s="1335"/>
      <c r="ES32" s="1335"/>
      <c r="ET32" s="1335"/>
      <c r="EU32" s="1335"/>
      <c r="EV32" s="1335" t="str">
        <f>MID(SUVAHAVUJ!AG71,2,1)</f>
        <v xml:space="preserve"> </v>
      </c>
      <c r="EW32" s="1335"/>
      <c r="EX32" s="1335"/>
      <c r="EY32" s="1335"/>
      <c r="EZ32" s="1335"/>
      <c r="FA32" s="1335" t="str">
        <f>MID(SUVAHAVUJ!AG71,3,1)</f>
        <v xml:space="preserve"> </v>
      </c>
      <c r="FB32" s="1335"/>
      <c r="FC32" s="1335"/>
      <c r="FD32" s="1335"/>
      <c r="FE32" s="1335"/>
      <c r="FF32" s="1335"/>
      <c r="FG32" s="1335" t="str">
        <f>MID(SUVAHAVUJ!AG71,4,1)</f>
        <v xml:space="preserve"> </v>
      </c>
      <c r="FH32" s="1335"/>
      <c r="FI32" s="1335"/>
      <c r="FJ32" s="1335"/>
      <c r="FK32" s="1335"/>
      <c r="FL32" s="1335" t="str">
        <f>MID(SUVAHAVUJ!AG71,5,1)</f>
        <v xml:space="preserve"> </v>
      </c>
      <c r="FM32" s="1335"/>
      <c r="FN32" s="1335"/>
      <c r="FO32" s="1335"/>
      <c r="FP32" s="1335"/>
      <c r="FQ32" s="1335"/>
      <c r="FR32" s="1335" t="str">
        <f>MID(SUVAHAVUJ!AG71,6,1)</f>
        <v xml:space="preserve"> </v>
      </c>
      <c r="FS32" s="1335"/>
      <c r="FT32" s="1335"/>
      <c r="FU32" s="1335"/>
      <c r="FV32" s="1335"/>
      <c r="FW32" s="1335" t="str">
        <f>MID(SUVAHAVUJ!AG71,7,1)</f>
        <v xml:space="preserve"> </v>
      </c>
      <c r="FX32" s="1335"/>
      <c r="FY32" s="1335"/>
      <c r="FZ32" s="1335"/>
      <c r="GA32" s="1335"/>
      <c r="GB32" s="1335"/>
      <c r="GC32" s="1335" t="str">
        <f>MID(SUVAHAVUJ!AG71,8,1)</f>
        <v xml:space="preserve"> </v>
      </c>
      <c r="GD32" s="1335"/>
      <c r="GE32" s="1335"/>
      <c r="GF32" s="1335"/>
      <c r="GG32" s="1335"/>
      <c r="GH32" s="1335" t="str">
        <f>MID(SUVAHAVUJ!AG71,9,1)</f>
        <v xml:space="preserve"> </v>
      </c>
      <c r="GI32" s="1335"/>
      <c r="GJ32" s="1335"/>
      <c r="GK32" s="1335"/>
      <c r="GL32" s="1335"/>
      <c r="GM32" s="1335"/>
      <c r="GN32" s="1335" t="str">
        <f>MID(SUVAHAVUJ!AG71,10,1)</f>
        <v xml:space="preserve"> </v>
      </c>
      <c r="GO32" s="1335"/>
      <c r="GP32" s="1335"/>
      <c r="GQ32" s="1335"/>
      <c r="GR32" s="1335"/>
      <c r="GS32" s="1293" t="str">
        <f>MID(SUVAHAVUJ!AG71,11,1)</f>
        <v>0</v>
      </c>
      <c r="GT32" s="1293"/>
      <c r="GU32" s="1293"/>
      <c r="GV32" s="1293"/>
      <c r="GW32" s="1341"/>
    </row>
    <row r="33" spans="2:205" ht="23.25" customHeight="1" x14ac:dyDescent="0.3">
      <c r="B33" s="1352" t="s">
        <v>2049</v>
      </c>
      <c r="C33" s="1353"/>
      <c r="D33" s="1353"/>
      <c r="E33" s="1353"/>
      <c r="F33" s="1353"/>
      <c r="G33" s="1353"/>
      <c r="H33" s="1353"/>
      <c r="I33" s="1353"/>
      <c r="J33" s="1353"/>
      <c r="K33" s="1354"/>
      <c r="L33" s="1351" t="str">
        <f>SUVAHAVUJ!$D$72</f>
        <v>Obstarávaný krátkodobý finančný majetok 
(259, 314A) - /291A/</v>
      </c>
      <c r="M33" s="1351"/>
      <c r="N33" s="1351"/>
      <c r="O33" s="1351"/>
      <c r="P33" s="1351"/>
      <c r="Q33" s="1351"/>
      <c r="R33" s="1351"/>
      <c r="S33" s="1351"/>
      <c r="T33" s="1351"/>
      <c r="U33" s="1351"/>
      <c r="V33" s="1351"/>
      <c r="W33" s="1351"/>
      <c r="X33" s="1351"/>
      <c r="Y33" s="1351"/>
      <c r="Z33" s="1351"/>
      <c r="AA33" s="1351"/>
      <c r="AB33" s="1351"/>
      <c r="AC33" s="1351"/>
      <c r="AD33" s="1351"/>
      <c r="AE33" s="1351"/>
      <c r="AF33" s="1351"/>
      <c r="AG33" s="1351"/>
      <c r="AH33" s="1351"/>
      <c r="AI33" s="1351"/>
      <c r="AJ33" s="1351"/>
      <c r="AK33" s="1351"/>
      <c r="AL33" s="1351"/>
      <c r="AM33" s="1351"/>
      <c r="AN33" s="1351"/>
      <c r="AO33" s="1351"/>
      <c r="AP33" s="1351"/>
      <c r="AQ33" s="1340" t="s">
        <v>1238</v>
      </c>
      <c r="AR33" s="1340"/>
      <c r="AS33" s="1340"/>
      <c r="AT33" s="1340"/>
      <c r="AU33" s="1340"/>
      <c r="AV33" s="1340"/>
      <c r="AW33" s="1340"/>
      <c r="AX33" s="1340"/>
      <c r="AY33" s="396"/>
      <c r="AZ33" s="397"/>
      <c r="BA33" s="1335" t="str">
        <f>MID(SUVAHAVUJ!AD72,1,1)</f>
        <v xml:space="preserve"> </v>
      </c>
      <c r="BB33" s="1335"/>
      <c r="BC33" s="1335"/>
      <c r="BD33" s="1335"/>
      <c r="BE33" s="1335"/>
      <c r="BF33" s="1335"/>
      <c r="BG33" s="1335" t="str">
        <f>MID(SUVAHAVUJ!AD72,2,1)</f>
        <v xml:space="preserve"> </v>
      </c>
      <c r="BH33" s="1335"/>
      <c r="BI33" s="1335"/>
      <c r="BJ33" s="1335"/>
      <c r="BK33" s="1335"/>
      <c r="BL33" s="1335" t="str">
        <f>MID(SUVAHAVUJ!AD72,3,1)</f>
        <v xml:space="preserve"> </v>
      </c>
      <c r="BM33" s="1335"/>
      <c r="BN33" s="1335"/>
      <c r="BO33" s="1335"/>
      <c r="BP33" s="1335"/>
      <c r="BQ33" s="1335"/>
      <c r="BR33" s="1335" t="str">
        <f>MID(SUVAHAVUJ!AD72,4,1)</f>
        <v xml:space="preserve"> </v>
      </c>
      <c r="BS33" s="1335"/>
      <c r="BT33" s="1335"/>
      <c r="BU33" s="1335"/>
      <c r="BV33" s="1335"/>
      <c r="BW33" s="1335" t="str">
        <f>MID(SUVAHAVUJ!AD72,5,1)</f>
        <v xml:space="preserve"> </v>
      </c>
      <c r="BX33" s="1335"/>
      <c r="BY33" s="1335"/>
      <c r="BZ33" s="1335"/>
      <c r="CA33" s="1335"/>
      <c r="CB33" s="1335"/>
      <c r="CC33" s="1335" t="str">
        <f>MID(SUVAHAVUJ!AD72,6,1)</f>
        <v xml:space="preserve"> </v>
      </c>
      <c r="CD33" s="1335"/>
      <c r="CE33" s="1335"/>
      <c r="CF33" s="1335"/>
      <c r="CG33" s="1335"/>
      <c r="CH33" s="1335" t="str">
        <f>MID(SUVAHAVUJ!AD72,7,1)</f>
        <v xml:space="preserve"> </v>
      </c>
      <c r="CI33" s="1335"/>
      <c r="CJ33" s="1335"/>
      <c r="CK33" s="1335"/>
      <c r="CL33" s="1335"/>
      <c r="CM33" s="1335"/>
      <c r="CN33" s="1335" t="str">
        <f>MID(SUVAHAVUJ!AD72,8,1)</f>
        <v xml:space="preserve"> </v>
      </c>
      <c r="CO33" s="1335"/>
      <c r="CP33" s="1335"/>
      <c r="CQ33" s="1335"/>
      <c r="CR33" s="1335"/>
      <c r="CS33" s="1335" t="str">
        <f>MID(SUVAHAVUJ!AD72,9,1)</f>
        <v xml:space="preserve"> </v>
      </c>
      <c r="CT33" s="1335"/>
      <c r="CU33" s="1335"/>
      <c r="CV33" s="1335"/>
      <c r="CW33" s="1335"/>
      <c r="CX33" s="1335"/>
      <c r="CY33" s="1335" t="str">
        <f>MID(SUVAHAVUJ!AD72,10,1)</f>
        <v xml:space="preserve"> </v>
      </c>
      <c r="CZ33" s="1335"/>
      <c r="DA33" s="1335"/>
      <c r="DB33" s="1335"/>
      <c r="DC33" s="1335"/>
      <c r="DD33" s="1335" t="str">
        <f>MID(SUVAHAVUJ!AD72,11,1)</f>
        <v>0</v>
      </c>
      <c r="DE33" s="1335"/>
      <c r="DF33" s="1335"/>
      <c r="DG33" s="1335"/>
      <c r="DH33" s="1335"/>
      <c r="DI33" s="1343"/>
      <c r="DJ33" s="396"/>
      <c r="DK33" s="397"/>
      <c r="DL33" s="1335" t="str">
        <f>MID(SUVAHAVUJ!AF72,1,1)</f>
        <v xml:space="preserve"> </v>
      </c>
      <c r="DM33" s="1335"/>
      <c r="DN33" s="1335"/>
      <c r="DO33" s="1335"/>
      <c r="DP33" s="1335"/>
      <c r="DQ33" s="1335"/>
      <c r="DR33" s="1335" t="str">
        <f>MID(SUVAHAVUJ!AF72,2,1)</f>
        <v xml:space="preserve"> </v>
      </c>
      <c r="DS33" s="1335"/>
      <c r="DT33" s="1335"/>
      <c r="DU33" s="1335"/>
      <c r="DV33" s="1335"/>
      <c r="DW33" s="1335" t="str">
        <f>MID(SUVAHAVUJ!AF72,3,1)</f>
        <v xml:space="preserve"> </v>
      </c>
      <c r="DX33" s="1335"/>
      <c r="DY33" s="1335"/>
      <c r="DZ33" s="1335"/>
      <c r="EA33" s="1335"/>
      <c r="EB33" s="1335"/>
      <c r="EC33" s="1335" t="str">
        <f>MID(SUVAHAVUJ!AF72,4,1)</f>
        <v xml:space="preserve"> </v>
      </c>
      <c r="ED33" s="1335"/>
      <c r="EE33" s="1335"/>
      <c r="EF33" s="1335"/>
      <c r="EG33" s="1335"/>
      <c r="EH33" s="1335" t="str">
        <f>MID(SUVAHAVUJ!AF72,5,1)</f>
        <v xml:space="preserve"> </v>
      </c>
      <c r="EI33" s="1335"/>
      <c r="EJ33" s="1335"/>
      <c r="EK33" s="1335"/>
      <c r="EL33" s="1335"/>
      <c r="EM33" s="1335"/>
      <c r="EN33" s="1335" t="str">
        <f>MID(SUVAHAVUJ!AF72,6,1)</f>
        <v xml:space="preserve"> </v>
      </c>
      <c r="EO33" s="1335"/>
      <c r="EP33" s="1335"/>
      <c r="EQ33" s="1335"/>
      <c r="ER33" s="1335"/>
      <c r="ES33" s="1335" t="str">
        <f>MID(SUVAHAVUJ!AF72,7,1)</f>
        <v xml:space="preserve"> </v>
      </c>
      <c r="ET33" s="1335"/>
      <c r="EU33" s="1335"/>
      <c r="EV33" s="1335"/>
      <c r="EW33" s="1335"/>
      <c r="EX33" s="1335"/>
      <c r="EY33" s="1335" t="str">
        <f>MID(SUVAHAVUJ!AF72,8,1)</f>
        <v xml:space="preserve"> </v>
      </c>
      <c r="EZ33" s="1335"/>
      <c r="FA33" s="1335"/>
      <c r="FB33" s="1335"/>
      <c r="FC33" s="1335"/>
      <c r="FD33" s="1335" t="str">
        <f>MID(SUVAHAVUJ!AF72,9,1)</f>
        <v xml:space="preserve"> </v>
      </c>
      <c r="FE33" s="1335"/>
      <c r="FF33" s="1335"/>
      <c r="FG33" s="1335"/>
      <c r="FH33" s="1335"/>
      <c r="FI33" s="1335"/>
      <c r="FJ33" s="1335" t="str">
        <f>MID(SUVAHAVUJ!AF72,10,1)</f>
        <v xml:space="preserve"> </v>
      </c>
      <c r="FK33" s="1335"/>
      <c r="FL33" s="1335"/>
      <c r="FM33" s="1335"/>
      <c r="FN33" s="1335"/>
      <c r="FO33" s="1293" t="str">
        <f>MID(SUVAHAVUJ!AF72,11,1)</f>
        <v>0</v>
      </c>
      <c r="FP33" s="1293"/>
      <c r="FQ33" s="1293"/>
      <c r="FR33" s="1293"/>
      <c r="FS33" s="1341"/>
      <c r="FT33" s="1342"/>
      <c r="FU33" s="1342"/>
      <c r="FV33" s="1342"/>
      <c r="FW33" s="1342"/>
      <c r="FX33" s="1342"/>
      <c r="FY33" s="1342"/>
      <c r="FZ33" s="1342"/>
      <c r="GA33" s="1342"/>
      <c r="GB33" s="1342"/>
      <c r="GC33" s="1342"/>
      <c r="GD33" s="1342"/>
      <c r="GE33" s="1342"/>
      <c r="GF33" s="1342"/>
      <c r="GG33" s="1342"/>
      <c r="GH33" s="1342"/>
      <c r="GI33" s="1342"/>
      <c r="GJ33" s="1342"/>
      <c r="GK33" s="1342"/>
      <c r="GL33" s="1342"/>
      <c r="GM33" s="1342"/>
      <c r="GN33" s="1342"/>
      <c r="GO33" s="1342"/>
      <c r="GP33" s="1342"/>
      <c r="GQ33" s="1342"/>
      <c r="GR33" s="1342"/>
      <c r="GS33" s="1342"/>
      <c r="GT33" s="1342"/>
      <c r="GU33" s="1342"/>
      <c r="GV33" s="1342"/>
      <c r="GW33" s="1342"/>
    </row>
    <row r="34" spans="2:205" ht="23.25" customHeight="1" x14ac:dyDescent="0.3">
      <c r="B34" s="1355"/>
      <c r="C34" s="1356"/>
      <c r="D34" s="1356"/>
      <c r="E34" s="1356"/>
      <c r="F34" s="1356"/>
      <c r="G34" s="1356"/>
      <c r="H34" s="1356"/>
      <c r="I34" s="1356"/>
      <c r="J34" s="1356"/>
      <c r="K34" s="1357"/>
      <c r="L34" s="1351"/>
      <c r="M34" s="1351"/>
      <c r="N34" s="1351"/>
      <c r="O34" s="1351"/>
      <c r="P34" s="1351"/>
      <c r="Q34" s="1351"/>
      <c r="R34" s="1351"/>
      <c r="S34" s="1351"/>
      <c r="T34" s="1351"/>
      <c r="U34" s="1351"/>
      <c r="V34" s="1351"/>
      <c r="W34" s="1351"/>
      <c r="X34" s="1351"/>
      <c r="Y34" s="1351"/>
      <c r="Z34" s="1351"/>
      <c r="AA34" s="1351"/>
      <c r="AB34" s="1351"/>
      <c r="AC34" s="1351"/>
      <c r="AD34" s="1351"/>
      <c r="AE34" s="1351"/>
      <c r="AF34" s="1351"/>
      <c r="AG34" s="1351"/>
      <c r="AH34" s="1351"/>
      <c r="AI34" s="1351"/>
      <c r="AJ34" s="1351"/>
      <c r="AK34" s="1351"/>
      <c r="AL34" s="1351"/>
      <c r="AM34" s="1351"/>
      <c r="AN34" s="1351"/>
      <c r="AO34" s="1351"/>
      <c r="AP34" s="1351"/>
      <c r="AQ34" s="1340"/>
      <c r="AR34" s="1340"/>
      <c r="AS34" s="1340"/>
      <c r="AT34" s="1340"/>
      <c r="AU34" s="1340"/>
      <c r="AV34" s="1340"/>
      <c r="AW34" s="1340"/>
      <c r="AX34" s="1340"/>
      <c r="AY34" s="396"/>
      <c r="AZ34" s="397"/>
      <c r="BA34" s="1335" t="str">
        <f>MID(SUVAHAVUJ!AE72,1,1)</f>
        <v xml:space="preserve"> </v>
      </c>
      <c r="BB34" s="1335"/>
      <c r="BC34" s="1335"/>
      <c r="BD34" s="1335"/>
      <c r="BE34" s="1335"/>
      <c r="BF34" s="1335"/>
      <c r="BG34" s="1335" t="str">
        <f>MID(SUVAHAVUJ!AE72,2,1)</f>
        <v xml:space="preserve"> </v>
      </c>
      <c r="BH34" s="1335"/>
      <c r="BI34" s="1335"/>
      <c r="BJ34" s="1335"/>
      <c r="BK34" s="1335"/>
      <c r="BL34" s="1335" t="str">
        <f>MID(SUVAHAVUJ!AE72,3,1)</f>
        <v xml:space="preserve"> </v>
      </c>
      <c r="BM34" s="1335"/>
      <c r="BN34" s="1335"/>
      <c r="BO34" s="1335"/>
      <c r="BP34" s="1335"/>
      <c r="BQ34" s="1335"/>
      <c r="BR34" s="1335" t="str">
        <f>MID(SUVAHAVUJ!AE72,4,1)</f>
        <v xml:space="preserve"> </v>
      </c>
      <c r="BS34" s="1335"/>
      <c r="BT34" s="1335"/>
      <c r="BU34" s="1335"/>
      <c r="BV34" s="1335"/>
      <c r="BW34" s="1335" t="str">
        <f>MID(SUVAHAVUJ!AE72,5,1)</f>
        <v xml:space="preserve"> </v>
      </c>
      <c r="BX34" s="1335"/>
      <c r="BY34" s="1335"/>
      <c r="BZ34" s="1335"/>
      <c r="CA34" s="1335"/>
      <c r="CB34" s="1335"/>
      <c r="CC34" s="1335" t="str">
        <f>MID(SUVAHAVUJ!AE72,6,1)</f>
        <v xml:space="preserve"> </v>
      </c>
      <c r="CD34" s="1335"/>
      <c r="CE34" s="1335"/>
      <c r="CF34" s="1335"/>
      <c r="CG34" s="1335"/>
      <c r="CH34" s="1335" t="str">
        <f>MID(SUVAHAVUJ!AE72,7,1)</f>
        <v xml:space="preserve"> </v>
      </c>
      <c r="CI34" s="1335"/>
      <c r="CJ34" s="1335"/>
      <c r="CK34" s="1335"/>
      <c r="CL34" s="1335"/>
      <c r="CM34" s="1335"/>
      <c r="CN34" s="1335" t="str">
        <f>MID(SUVAHAVUJ!AE72,8,1)</f>
        <v xml:space="preserve"> </v>
      </c>
      <c r="CO34" s="1335"/>
      <c r="CP34" s="1335"/>
      <c r="CQ34" s="1335"/>
      <c r="CR34" s="1335"/>
      <c r="CS34" s="1335" t="str">
        <f>MID(SUVAHAVUJ!AE72,9,1)</f>
        <v xml:space="preserve"> </v>
      </c>
      <c r="CT34" s="1335"/>
      <c r="CU34" s="1335"/>
      <c r="CV34" s="1335"/>
      <c r="CW34" s="1335"/>
      <c r="CX34" s="1335"/>
      <c r="CY34" s="1335" t="str">
        <f>MID(SUVAHAVUJ!AE72,10,1)</f>
        <v xml:space="preserve"> </v>
      </c>
      <c r="CZ34" s="1335"/>
      <c r="DA34" s="1335"/>
      <c r="DB34" s="1335"/>
      <c r="DC34" s="1335"/>
      <c r="DD34" s="1335" t="str">
        <f>MID(SUVAHAVUJ!AE72,11,1)</f>
        <v>0</v>
      </c>
      <c r="DE34" s="1335"/>
      <c r="DF34" s="1335"/>
      <c r="DG34" s="1335"/>
      <c r="DH34" s="1335"/>
      <c r="DI34" s="1343"/>
      <c r="DJ34" s="1345"/>
      <c r="DK34" s="1345"/>
      <c r="DL34" s="1345"/>
      <c r="DM34" s="1345"/>
      <c r="DN34" s="1345"/>
      <c r="DO34" s="1345"/>
      <c r="DP34" s="1345"/>
      <c r="DQ34" s="1345"/>
      <c r="DR34" s="1345"/>
      <c r="DS34" s="1345"/>
      <c r="DT34" s="1345"/>
      <c r="DU34" s="1345"/>
      <c r="DV34" s="1345"/>
      <c r="DW34" s="1345"/>
      <c r="DX34" s="1345"/>
      <c r="DY34" s="1345"/>
      <c r="DZ34" s="1345"/>
      <c r="EA34" s="1345"/>
      <c r="EB34" s="1345"/>
      <c r="EC34" s="1345"/>
      <c r="ED34" s="1345"/>
      <c r="EE34" s="1345"/>
      <c r="EF34" s="1345"/>
      <c r="EG34" s="1345"/>
      <c r="EH34" s="1345"/>
      <c r="EI34" s="1345"/>
      <c r="EJ34" s="1345"/>
      <c r="EK34" s="1345"/>
      <c r="EL34" s="1345"/>
      <c r="EM34" s="1345"/>
      <c r="EN34" s="396"/>
      <c r="EO34" s="397"/>
      <c r="EP34" s="1335" t="str">
        <f>MID(SUVAHAVUJ!AG72,1,1)</f>
        <v xml:space="preserve"> </v>
      </c>
      <c r="EQ34" s="1335"/>
      <c r="ER34" s="1335"/>
      <c r="ES34" s="1335"/>
      <c r="ET34" s="1335"/>
      <c r="EU34" s="1335"/>
      <c r="EV34" s="1335" t="str">
        <f>MID(SUVAHAVUJ!AG72,2,1)</f>
        <v xml:space="preserve"> </v>
      </c>
      <c r="EW34" s="1335"/>
      <c r="EX34" s="1335"/>
      <c r="EY34" s="1335"/>
      <c r="EZ34" s="1335"/>
      <c r="FA34" s="1335" t="str">
        <f>MID(SUVAHAVUJ!AG72,3,1)</f>
        <v xml:space="preserve"> </v>
      </c>
      <c r="FB34" s="1335"/>
      <c r="FC34" s="1335"/>
      <c r="FD34" s="1335"/>
      <c r="FE34" s="1335"/>
      <c r="FF34" s="1335"/>
      <c r="FG34" s="1335" t="str">
        <f>MID(SUVAHAVUJ!AG72,4,1)</f>
        <v xml:space="preserve"> </v>
      </c>
      <c r="FH34" s="1335"/>
      <c r="FI34" s="1335"/>
      <c r="FJ34" s="1335"/>
      <c r="FK34" s="1335"/>
      <c r="FL34" s="1335" t="str">
        <f>MID(SUVAHAVUJ!AG72,5,1)</f>
        <v xml:space="preserve"> </v>
      </c>
      <c r="FM34" s="1335"/>
      <c r="FN34" s="1335"/>
      <c r="FO34" s="1335"/>
      <c r="FP34" s="1335"/>
      <c r="FQ34" s="1335"/>
      <c r="FR34" s="1335" t="str">
        <f>MID(SUVAHAVUJ!AG72,6,1)</f>
        <v xml:space="preserve"> </v>
      </c>
      <c r="FS34" s="1335"/>
      <c r="FT34" s="1335"/>
      <c r="FU34" s="1335"/>
      <c r="FV34" s="1335"/>
      <c r="FW34" s="1335" t="str">
        <f>MID(SUVAHAVUJ!AG72,7,1)</f>
        <v xml:space="preserve"> </v>
      </c>
      <c r="FX34" s="1335"/>
      <c r="FY34" s="1335"/>
      <c r="FZ34" s="1335"/>
      <c r="GA34" s="1335"/>
      <c r="GB34" s="1335"/>
      <c r="GC34" s="1335" t="str">
        <f>MID(SUVAHAVUJ!AG72,8,1)</f>
        <v xml:space="preserve"> </v>
      </c>
      <c r="GD34" s="1335"/>
      <c r="GE34" s="1335"/>
      <c r="GF34" s="1335"/>
      <c r="GG34" s="1335"/>
      <c r="GH34" s="1335" t="str">
        <f>MID(SUVAHAVUJ!AG72,9,1)</f>
        <v xml:space="preserve"> </v>
      </c>
      <c r="GI34" s="1335"/>
      <c r="GJ34" s="1335"/>
      <c r="GK34" s="1335"/>
      <c r="GL34" s="1335"/>
      <c r="GM34" s="1335"/>
      <c r="GN34" s="1335" t="str">
        <f>MID(SUVAHAVUJ!AG72,10,1)</f>
        <v xml:space="preserve"> </v>
      </c>
      <c r="GO34" s="1335"/>
      <c r="GP34" s="1335"/>
      <c r="GQ34" s="1335"/>
      <c r="GR34" s="1335"/>
      <c r="GS34" s="1293" t="str">
        <f>MID(SUVAHAVUJ!AG72,11,1)</f>
        <v>0</v>
      </c>
      <c r="GT34" s="1293"/>
      <c r="GU34" s="1293"/>
      <c r="GV34" s="1293"/>
      <c r="GW34" s="1341"/>
    </row>
    <row r="35" spans="2:205" ht="12" customHeight="1" x14ac:dyDescent="0.2">
      <c r="B35" s="399"/>
      <c r="C35" s="400"/>
      <c r="D35" s="400"/>
      <c r="E35" s="400"/>
      <c r="F35" s="400"/>
      <c r="G35" s="400"/>
      <c r="H35" s="400"/>
      <c r="I35" s="400"/>
      <c r="J35" s="400"/>
      <c r="GQ35" s="400"/>
      <c r="GR35" s="400"/>
      <c r="GS35" s="400"/>
      <c r="GT35" s="400"/>
      <c r="GU35" s="400"/>
      <c r="GV35" s="400"/>
      <c r="GW35" s="401"/>
    </row>
    <row r="36" spans="2:205" ht="12.75" customHeight="1" thickBot="1" x14ac:dyDescent="0.25">
      <c r="B36" s="403"/>
      <c r="C36" s="404"/>
      <c r="D36" s="404"/>
      <c r="E36" s="404"/>
      <c r="F36" s="404"/>
      <c r="G36" s="404"/>
      <c r="H36" s="404"/>
      <c r="I36" s="404"/>
      <c r="J36" s="404"/>
      <c r="GQ36" s="404"/>
      <c r="GR36" s="404"/>
      <c r="GS36" s="404"/>
      <c r="GT36" s="404"/>
      <c r="GU36" s="404"/>
      <c r="GV36" s="404"/>
      <c r="GW36" s="405"/>
    </row>
    <row r="37" spans="2:205" ht="9" customHeight="1" x14ac:dyDescent="0.2"/>
    <row r="52" spans="43:43" ht="3.75" customHeight="1" x14ac:dyDescent="0.2">
      <c r="AQ52" s="390">
        <v>57</v>
      </c>
    </row>
    <row r="147" spans="10:10" ht="3.75" customHeight="1" x14ac:dyDescent="0.2">
      <c r="J147" s="390">
        <v>33</v>
      </c>
    </row>
  </sheetData>
  <mergeCells count="704">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BR31:BV31"/>
    <mergeCell ref="BW31:CB31"/>
    <mergeCell ref="CC31:CG31"/>
    <mergeCell ref="CH31:CM31"/>
    <mergeCell ref="CN31:CR31"/>
    <mergeCell ref="CS31:CX31"/>
    <mergeCell ref="GC30:GG30"/>
    <mergeCell ref="GH30:GM30"/>
    <mergeCell ref="GN30:GR30"/>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BR23:BV23"/>
    <mergeCell ref="BW23:CB23"/>
    <mergeCell ref="CC23:CG23"/>
    <mergeCell ref="CH23:CM23"/>
    <mergeCell ref="CN23:CR23"/>
    <mergeCell ref="CS23:CX23"/>
    <mergeCell ref="GC22:GG22"/>
    <mergeCell ref="GH22:GM22"/>
    <mergeCell ref="GN22:GR22"/>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 right="0.7" top="0.78740157499999996" bottom="0.78740157499999996" header="0.3" footer="0.3"/>
  <pageSetup paperSize="9" scale="99" orientation="portrait" r:id="rId1"/>
  <rowBreaks count="1" manualBreakCount="1">
    <brk id="36" max="204"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31A0B7"/>
  </sheetPr>
  <dimension ref="A1:GW147"/>
  <sheetViews>
    <sheetView workbookViewId="0"/>
  </sheetViews>
  <sheetFormatPr defaultColWidth="0.42578125" defaultRowHeight="3.75" customHeight="1" x14ac:dyDescent="0.2"/>
  <cols>
    <col min="1" max="16384" width="0.42578125" style="390"/>
  </cols>
  <sheetData>
    <row r="1" spans="1:205" ht="3.75" customHeight="1" thickBot="1" x14ac:dyDescent="0.25">
      <c r="A1" s="664"/>
    </row>
    <row r="2" spans="1:205" ht="25.5" customHeight="1" x14ac:dyDescent="0.2">
      <c r="B2" s="391"/>
      <c r="C2" s="392"/>
      <c r="D2" s="392"/>
      <c r="E2" s="392"/>
      <c r="F2" s="392"/>
      <c r="G2" s="392"/>
      <c r="H2" s="392"/>
      <c r="J2" s="1288" t="s">
        <v>5008</v>
      </c>
      <c r="K2" s="1288"/>
      <c r="L2" s="1288"/>
      <c r="M2" s="1288"/>
      <c r="N2" s="1288"/>
      <c r="O2" s="1288"/>
      <c r="P2" s="1288"/>
      <c r="Q2" s="1288"/>
      <c r="R2" s="1288"/>
      <c r="S2" s="1288"/>
      <c r="T2" s="1288"/>
      <c r="U2" s="1288"/>
      <c r="V2" s="1288"/>
      <c r="W2" s="1288"/>
      <c r="X2" s="1288"/>
      <c r="Y2" s="1288"/>
      <c r="Z2" s="1288"/>
      <c r="AA2" s="1288"/>
      <c r="AB2" s="1288"/>
      <c r="AC2" s="1288"/>
      <c r="AD2" s="1288"/>
      <c r="AE2" s="1288"/>
      <c r="AF2" s="1288"/>
      <c r="AG2" s="1288"/>
      <c r="AH2" s="1288"/>
      <c r="AI2" s="1288"/>
      <c r="AJ2" s="1289"/>
      <c r="AK2" s="1290" t="s">
        <v>2208</v>
      </c>
      <c r="AL2" s="1291"/>
      <c r="AM2" s="1291"/>
      <c r="AN2" s="1291"/>
      <c r="AO2" s="1291"/>
      <c r="AP2" s="1291"/>
      <c r="AQ2" s="1291"/>
      <c r="AR2" s="1291"/>
      <c r="AS2" s="393"/>
      <c r="AT2" s="1348">
        <f>'S 002'!$AT$2</f>
        <v>0</v>
      </c>
      <c r="AU2" s="1348"/>
      <c r="AV2" s="1348"/>
      <c r="AW2" s="1348"/>
      <c r="AX2" s="1348"/>
      <c r="AY2" s="1348"/>
      <c r="AZ2" s="1348"/>
      <c r="BA2" s="1348"/>
      <c r="BB2" s="1348"/>
      <c r="BC2" s="1348"/>
      <c r="BD2" s="1348"/>
      <c r="BE2" s="1348"/>
      <c r="BF2" s="1348"/>
      <c r="BG2" s="1348"/>
      <c r="BH2" s="1348"/>
      <c r="BI2" s="1348"/>
      <c r="BJ2" s="1348"/>
      <c r="BK2" s="1348"/>
      <c r="BL2" s="1348"/>
      <c r="BM2" s="1348"/>
      <c r="BN2" s="1348"/>
      <c r="BO2" s="1348"/>
      <c r="BP2" s="1348"/>
      <c r="BQ2" s="1348"/>
      <c r="BR2" s="1348"/>
      <c r="BS2" s="1348"/>
      <c r="BT2" s="1348"/>
      <c r="BU2" s="1348"/>
      <c r="BV2" s="1348"/>
      <c r="BW2" s="1348"/>
      <c r="BX2" s="1348"/>
      <c r="BY2" s="1348"/>
      <c r="BZ2" s="1348"/>
      <c r="CA2" s="1348"/>
      <c r="CB2" s="1348"/>
      <c r="CC2" s="1348"/>
      <c r="CD2" s="1348"/>
      <c r="CE2" s="1348"/>
      <c r="CF2" s="1348"/>
      <c r="CG2" s="1348"/>
      <c r="CH2" s="1348"/>
      <c r="CI2" s="1348"/>
      <c r="CJ2" s="1348"/>
      <c r="CK2" s="1348"/>
      <c r="CL2" s="1348"/>
      <c r="CM2" s="1348"/>
      <c r="CN2" s="1348"/>
      <c r="CO2" s="1348"/>
      <c r="CP2" s="1348"/>
      <c r="CQ2" s="1348"/>
      <c r="CR2" s="1348"/>
      <c r="CS2" s="1348"/>
      <c r="CT2" s="393"/>
      <c r="CU2" s="394"/>
      <c r="CW2" s="1290" t="s">
        <v>3</v>
      </c>
      <c r="CX2" s="1291"/>
      <c r="CY2" s="1291"/>
      <c r="CZ2" s="1291"/>
      <c r="DA2" s="1291"/>
      <c r="DB2" s="1291"/>
      <c r="DC2" s="1291"/>
      <c r="DD2" s="393"/>
      <c r="DE2" s="1348">
        <f>'S 002'!$DE$2</f>
        <v>0</v>
      </c>
      <c r="DF2" s="1348"/>
      <c r="DG2" s="1348"/>
      <c r="DH2" s="1348"/>
      <c r="DI2" s="1348"/>
      <c r="DJ2" s="1348"/>
      <c r="DK2" s="1348"/>
      <c r="DL2" s="1348"/>
      <c r="DM2" s="1348"/>
      <c r="DN2" s="1348"/>
      <c r="DO2" s="1348"/>
      <c r="DP2" s="1348"/>
      <c r="DQ2" s="1348"/>
      <c r="DR2" s="1348"/>
      <c r="DS2" s="1348"/>
      <c r="DT2" s="1348"/>
      <c r="DU2" s="1348"/>
      <c r="DV2" s="1348"/>
      <c r="DW2" s="1348"/>
      <c r="DX2" s="1348"/>
      <c r="DY2" s="1348"/>
      <c r="DZ2" s="1348"/>
      <c r="EA2" s="1348"/>
      <c r="EB2" s="1348"/>
      <c r="EC2" s="1348"/>
      <c r="ED2" s="1348"/>
      <c r="EE2" s="1348"/>
      <c r="EF2" s="1348"/>
      <c r="EG2" s="1348"/>
      <c r="EH2" s="1348"/>
      <c r="EI2" s="1348"/>
      <c r="EJ2" s="1348"/>
      <c r="EK2" s="1348"/>
      <c r="EL2" s="1348"/>
      <c r="EM2" s="1348"/>
      <c r="EN2" s="1348"/>
      <c r="EO2" s="1348"/>
      <c r="EP2" s="1348"/>
      <c r="EQ2" s="1348"/>
      <c r="ER2" s="1348"/>
      <c r="ES2" s="1348"/>
      <c r="ET2" s="1348"/>
      <c r="EU2" s="1348"/>
      <c r="EV2" s="393"/>
      <c r="EW2" s="394"/>
      <c r="GQ2" s="392"/>
      <c r="GR2" s="392"/>
      <c r="GS2" s="392"/>
      <c r="GT2" s="392"/>
      <c r="GU2" s="392"/>
      <c r="GV2" s="392"/>
      <c r="GW2" s="395"/>
    </row>
    <row r="3" spans="1:205" ht="3" customHeight="1" x14ac:dyDescent="0.2"/>
    <row r="4" spans="1:205" ht="11.25" customHeight="1" x14ac:dyDescent="0.3">
      <c r="B4" s="1294" t="s">
        <v>5000</v>
      </c>
      <c r="C4" s="1295"/>
      <c r="D4" s="1295"/>
      <c r="E4" s="1295"/>
      <c r="F4" s="1295"/>
      <c r="G4" s="1295"/>
      <c r="H4" s="1295"/>
      <c r="I4" s="1295"/>
      <c r="J4" s="1295"/>
      <c r="K4" s="1296"/>
      <c r="L4" s="1297" t="s">
        <v>5001</v>
      </c>
      <c r="M4" s="1298"/>
      <c r="N4" s="1298"/>
      <c r="O4" s="1298"/>
      <c r="P4" s="1298"/>
      <c r="Q4" s="1298"/>
      <c r="R4" s="1298"/>
      <c r="S4" s="1298"/>
      <c r="T4" s="1298"/>
      <c r="U4" s="1298"/>
      <c r="V4" s="1298"/>
      <c r="W4" s="1298"/>
      <c r="X4" s="1298"/>
      <c r="Y4" s="1298"/>
      <c r="Z4" s="1298"/>
      <c r="AA4" s="1298"/>
      <c r="AB4" s="1298"/>
      <c r="AC4" s="1298"/>
      <c r="AD4" s="1298"/>
      <c r="AE4" s="1298"/>
      <c r="AF4" s="1298"/>
      <c r="AG4" s="1298"/>
      <c r="AH4" s="1298"/>
      <c r="AI4" s="1298"/>
      <c r="AJ4" s="1298"/>
      <c r="AK4" s="1298"/>
      <c r="AL4" s="1298"/>
      <c r="AM4" s="1298"/>
      <c r="AN4" s="1298"/>
      <c r="AO4" s="1298"/>
      <c r="AP4" s="1298"/>
      <c r="AQ4" s="1303" t="str">
        <f>'S 003'!AQ4</f>
        <v>Číslo riadku</v>
      </c>
      <c r="AR4" s="1304"/>
      <c r="AS4" s="1304"/>
      <c r="AT4" s="1304"/>
      <c r="AU4" s="1304"/>
      <c r="AV4" s="1304"/>
      <c r="AW4" s="1304"/>
      <c r="AX4" s="1305"/>
      <c r="AY4" s="1312" t="str">
        <f>'S 003'!AY4</f>
        <v>Bežné účtovné obdobie</v>
      </c>
      <c r="AZ4" s="1313"/>
      <c r="BA4" s="1313"/>
      <c r="BB4" s="1313"/>
      <c r="BC4" s="1313"/>
      <c r="BD4" s="1313"/>
      <c r="BE4" s="1313"/>
      <c r="BF4" s="1313"/>
      <c r="BG4" s="1313"/>
      <c r="BH4" s="1313"/>
      <c r="BI4" s="1313"/>
      <c r="BJ4" s="1313"/>
      <c r="BK4" s="1313"/>
      <c r="BL4" s="1313"/>
      <c r="BM4" s="1313"/>
      <c r="BN4" s="1313"/>
      <c r="BO4" s="1313"/>
      <c r="BP4" s="1313"/>
      <c r="BQ4" s="1313"/>
      <c r="BR4" s="1313"/>
      <c r="BS4" s="1313"/>
      <c r="BT4" s="1313"/>
      <c r="BU4" s="1313"/>
      <c r="BV4" s="1313"/>
      <c r="BW4" s="1313"/>
      <c r="BX4" s="1313"/>
      <c r="BY4" s="1313"/>
      <c r="BZ4" s="1313"/>
      <c r="CA4" s="1313"/>
      <c r="CB4" s="1313"/>
      <c r="CC4" s="1313"/>
      <c r="CD4" s="1313"/>
      <c r="CE4" s="1313"/>
      <c r="CF4" s="1313"/>
      <c r="CG4" s="1313"/>
      <c r="CH4" s="1313"/>
      <c r="CI4" s="1313"/>
      <c r="CJ4" s="1313"/>
      <c r="CK4" s="1313"/>
      <c r="CL4" s="1313"/>
      <c r="CM4" s="1313"/>
      <c r="CN4" s="1313"/>
      <c r="CO4" s="1313"/>
      <c r="CP4" s="1313"/>
      <c r="CQ4" s="1313"/>
      <c r="CR4" s="1313"/>
      <c r="CS4" s="1313"/>
      <c r="CT4" s="1313"/>
      <c r="CU4" s="1313"/>
      <c r="CV4" s="1313"/>
      <c r="CW4" s="1313"/>
      <c r="CX4" s="1313"/>
      <c r="CY4" s="1313"/>
      <c r="CZ4" s="1313"/>
      <c r="DA4" s="1313"/>
      <c r="DB4" s="1313"/>
      <c r="DC4" s="1313"/>
      <c r="DD4" s="1313"/>
      <c r="DE4" s="1313"/>
      <c r="DF4" s="1313"/>
      <c r="DG4" s="1313"/>
      <c r="DH4" s="1313"/>
      <c r="DI4" s="1313"/>
      <c r="DJ4" s="1313"/>
      <c r="DK4" s="1313"/>
      <c r="DL4" s="1313"/>
      <c r="DM4" s="1313"/>
      <c r="DN4" s="1313"/>
      <c r="DO4" s="1313"/>
      <c r="DP4" s="1313"/>
      <c r="DQ4" s="1313"/>
      <c r="DR4" s="1313"/>
      <c r="DS4" s="1313"/>
      <c r="DT4" s="1313"/>
      <c r="DU4" s="1313"/>
      <c r="DV4" s="1313"/>
      <c r="DW4" s="1313"/>
      <c r="DX4" s="1313"/>
      <c r="DY4" s="1313"/>
      <c r="DZ4" s="1313"/>
      <c r="EA4" s="1313"/>
      <c r="EB4" s="1313"/>
      <c r="EC4" s="1313"/>
      <c r="ED4" s="1313"/>
      <c r="EE4" s="1313"/>
      <c r="EF4" s="1313"/>
      <c r="EG4" s="1313"/>
      <c r="EH4" s="1313"/>
      <c r="EI4" s="1313"/>
      <c r="EJ4" s="1313"/>
      <c r="EK4" s="1313"/>
      <c r="EL4" s="1313"/>
      <c r="EM4" s="1313"/>
      <c r="EN4" s="1313"/>
      <c r="EO4" s="1313"/>
      <c r="EP4" s="1313"/>
      <c r="EQ4" s="1313"/>
      <c r="ER4" s="1313"/>
      <c r="ES4" s="1313"/>
      <c r="ET4" s="1313"/>
      <c r="EU4" s="1313"/>
      <c r="EV4" s="1313"/>
      <c r="EW4" s="1313"/>
      <c r="EX4" s="1313"/>
      <c r="EY4" s="1313"/>
      <c r="EZ4" s="1313"/>
      <c r="FA4" s="1313"/>
      <c r="FB4" s="1314"/>
      <c r="FC4" s="1349">
        <f>'S 003'!FC4</f>
        <v>0</v>
      </c>
      <c r="FD4" s="1295"/>
      <c r="FE4" s="1295"/>
      <c r="FF4" s="1295"/>
      <c r="FG4" s="1295"/>
      <c r="FH4" s="1295"/>
      <c r="FI4" s="1295"/>
      <c r="FJ4" s="1295"/>
      <c r="FK4" s="1295"/>
      <c r="FL4" s="1295"/>
      <c r="FM4" s="1295"/>
      <c r="FN4" s="1295"/>
      <c r="FO4" s="1295"/>
      <c r="FP4" s="1295"/>
      <c r="FQ4" s="1295"/>
      <c r="FR4" s="1295"/>
      <c r="FS4" s="1295"/>
      <c r="FT4" s="1295"/>
      <c r="FU4" s="1295"/>
      <c r="FV4" s="1295"/>
      <c r="FW4" s="1295"/>
      <c r="FX4" s="1295"/>
      <c r="FY4" s="1295"/>
      <c r="FZ4" s="1295"/>
      <c r="GA4" s="1295"/>
      <c r="GB4" s="1295"/>
      <c r="GC4" s="1295"/>
      <c r="GD4" s="1295"/>
      <c r="GE4" s="1295"/>
      <c r="GF4" s="1295"/>
      <c r="GG4" s="1295"/>
      <c r="GH4" s="1295"/>
      <c r="GI4" s="1295"/>
      <c r="GJ4" s="1295"/>
      <c r="GK4" s="1295"/>
      <c r="GL4" s="1295"/>
      <c r="GM4" s="1295"/>
      <c r="GN4" s="1295"/>
      <c r="GO4" s="1295"/>
      <c r="GP4" s="1295"/>
      <c r="GQ4" s="1295"/>
      <c r="GR4" s="1295"/>
      <c r="GS4" s="1295"/>
      <c r="GT4" s="1295"/>
      <c r="GU4" s="1295"/>
      <c r="GV4" s="1295"/>
      <c r="GW4" s="1296"/>
    </row>
    <row r="5" spans="1:205" ht="11.25" customHeight="1" x14ac:dyDescent="0.3">
      <c r="B5" s="1319" t="s">
        <v>5002</v>
      </c>
      <c r="C5" s="1320"/>
      <c r="D5" s="1320"/>
      <c r="E5" s="1320"/>
      <c r="F5" s="1320"/>
      <c r="G5" s="1320"/>
      <c r="H5" s="1320"/>
      <c r="I5" s="1320"/>
      <c r="J5" s="1320"/>
      <c r="K5" s="1321"/>
      <c r="L5" s="1299"/>
      <c r="M5" s="1300"/>
      <c r="N5" s="1300"/>
      <c r="O5" s="1300"/>
      <c r="P5" s="1300"/>
      <c r="Q5" s="1300"/>
      <c r="R5" s="1300"/>
      <c r="S5" s="1300"/>
      <c r="T5" s="1300"/>
      <c r="U5" s="1300"/>
      <c r="V5" s="1300"/>
      <c r="W5" s="1300"/>
      <c r="X5" s="1300"/>
      <c r="Y5" s="1300"/>
      <c r="Z5" s="1300"/>
      <c r="AA5" s="1300"/>
      <c r="AB5" s="1300"/>
      <c r="AC5" s="1300"/>
      <c r="AD5" s="1300"/>
      <c r="AE5" s="1300"/>
      <c r="AF5" s="1300"/>
      <c r="AG5" s="1300"/>
      <c r="AH5" s="1300"/>
      <c r="AI5" s="1300"/>
      <c r="AJ5" s="1300"/>
      <c r="AK5" s="1300"/>
      <c r="AL5" s="1300"/>
      <c r="AM5" s="1300"/>
      <c r="AN5" s="1300"/>
      <c r="AO5" s="1300"/>
      <c r="AP5" s="1300"/>
      <c r="AQ5" s="1306"/>
      <c r="AR5" s="1307"/>
      <c r="AS5" s="1307"/>
      <c r="AT5" s="1307"/>
      <c r="AU5" s="1307"/>
      <c r="AV5" s="1307"/>
      <c r="AW5" s="1307"/>
      <c r="AX5" s="1308"/>
      <c r="AY5" s="1358">
        <f>'S 003'!AY5</f>
        <v>0</v>
      </c>
      <c r="AZ5" s="1359"/>
      <c r="BA5" s="1359"/>
      <c r="BB5" s="1359"/>
      <c r="BC5" s="1359"/>
      <c r="BD5" s="1360"/>
      <c r="BE5" s="1325" t="str">
        <f>'S 003'!BE5</f>
        <v>Brutto-časť 1</v>
      </c>
      <c r="BF5" s="1326"/>
      <c r="BG5" s="1326"/>
      <c r="BH5" s="1326"/>
      <c r="BI5" s="1326"/>
      <c r="BJ5" s="1326"/>
      <c r="BK5" s="1326"/>
      <c r="BL5" s="1326"/>
      <c r="BM5" s="1326"/>
      <c r="BN5" s="1326"/>
      <c r="BO5" s="1326"/>
      <c r="BP5" s="1326"/>
      <c r="BQ5" s="1326"/>
      <c r="BR5" s="1326"/>
      <c r="BS5" s="1326"/>
      <c r="BT5" s="1326"/>
      <c r="BU5" s="1326"/>
      <c r="BV5" s="1326"/>
      <c r="BW5" s="1326"/>
      <c r="BX5" s="1326"/>
      <c r="BY5" s="1326"/>
      <c r="BZ5" s="1326"/>
      <c r="CA5" s="1326"/>
      <c r="CB5" s="1326"/>
      <c r="CC5" s="1326"/>
      <c r="CD5" s="1326"/>
      <c r="CE5" s="1326"/>
      <c r="CF5" s="1326"/>
      <c r="CG5" s="1326"/>
      <c r="CH5" s="1326"/>
      <c r="CI5" s="1326"/>
      <c r="CJ5" s="1326"/>
      <c r="CK5" s="1326"/>
      <c r="CL5" s="1326"/>
      <c r="CM5" s="1326"/>
      <c r="CN5" s="1326"/>
      <c r="CO5" s="1326"/>
      <c r="CP5" s="1326"/>
      <c r="CQ5" s="1326"/>
      <c r="CR5" s="1326"/>
      <c r="CS5" s="1326"/>
      <c r="CT5" s="1326"/>
      <c r="CU5" s="1326"/>
      <c r="CV5" s="1326"/>
      <c r="CW5" s="1326"/>
      <c r="CX5" s="1326"/>
      <c r="CY5" s="1326"/>
      <c r="CZ5" s="1326"/>
      <c r="DA5" s="1326"/>
      <c r="DB5" s="1326"/>
      <c r="DC5" s="1326"/>
      <c r="DD5" s="1326"/>
      <c r="DE5" s="1326"/>
      <c r="DF5" s="1326"/>
      <c r="DG5" s="1326"/>
      <c r="DH5" s="1326"/>
      <c r="DI5" s="1327"/>
      <c r="DJ5" s="1312" t="str">
        <f>'S 003'!DJ5</f>
        <v>Netto</v>
      </c>
      <c r="DK5" s="1313"/>
      <c r="DL5" s="1313"/>
      <c r="DM5" s="1313"/>
      <c r="DN5" s="1313"/>
      <c r="DO5" s="1313"/>
      <c r="DP5" s="1313"/>
      <c r="DQ5" s="1313"/>
      <c r="DR5" s="1313"/>
      <c r="DS5" s="1313"/>
      <c r="DT5" s="1313"/>
      <c r="DU5" s="1313"/>
      <c r="DV5" s="1313"/>
      <c r="DW5" s="1313"/>
      <c r="DX5" s="1313"/>
      <c r="DY5" s="1313"/>
      <c r="DZ5" s="1313"/>
      <c r="EA5" s="1313"/>
      <c r="EB5" s="1313"/>
      <c r="EC5" s="1313"/>
      <c r="ED5" s="1313"/>
      <c r="EE5" s="1313"/>
      <c r="EF5" s="1313"/>
      <c r="EG5" s="1313"/>
      <c r="EH5" s="1313"/>
      <c r="EI5" s="1313"/>
      <c r="EJ5" s="1313"/>
      <c r="EK5" s="1313"/>
      <c r="EL5" s="1313"/>
      <c r="EM5" s="1313"/>
      <c r="EN5" s="1313"/>
      <c r="EO5" s="1313"/>
      <c r="EP5" s="1313"/>
      <c r="EQ5" s="1313"/>
      <c r="ER5" s="1313"/>
      <c r="ES5" s="1313"/>
      <c r="ET5" s="1313"/>
      <c r="EU5" s="1313"/>
      <c r="EV5" s="1313"/>
      <c r="EW5" s="1313"/>
      <c r="EX5" s="1313"/>
      <c r="EY5" s="1313"/>
      <c r="EZ5" s="1313"/>
      <c r="FA5" s="1313"/>
      <c r="FB5" s="1314"/>
      <c r="FC5" s="1316"/>
      <c r="FD5" s="1317"/>
      <c r="FE5" s="1317"/>
      <c r="FF5" s="1317"/>
      <c r="FG5" s="1317"/>
      <c r="FH5" s="1317"/>
      <c r="FI5" s="1317"/>
      <c r="FJ5" s="1317"/>
      <c r="FK5" s="1317"/>
      <c r="FL5" s="1317"/>
      <c r="FM5" s="1317"/>
      <c r="FN5" s="1317"/>
      <c r="FO5" s="1317"/>
      <c r="FP5" s="1317"/>
      <c r="FQ5" s="1317"/>
      <c r="FR5" s="1317"/>
      <c r="FS5" s="1317"/>
      <c r="FT5" s="1317"/>
      <c r="FU5" s="1317"/>
      <c r="FV5" s="1317"/>
      <c r="FW5" s="1317"/>
      <c r="FX5" s="1317"/>
      <c r="FY5" s="1317"/>
      <c r="FZ5" s="1317"/>
      <c r="GA5" s="1317"/>
      <c r="GB5" s="1317"/>
      <c r="GC5" s="1317"/>
      <c r="GD5" s="1317"/>
      <c r="GE5" s="1317"/>
      <c r="GF5" s="1317"/>
      <c r="GG5" s="1317"/>
      <c r="GH5" s="1317"/>
      <c r="GI5" s="1317"/>
      <c r="GJ5" s="1317"/>
      <c r="GK5" s="1317"/>
      <c r="GL5" s="1317"/>
      <c r="GM5" s="1317"/>
      <c r="GN5" s="1317"/>
      <c r="GO5" s="1317"/>
      <c r="GP5" s="1317"/>
      <c r="GQ5" s="1317"/>
      <c r="GR5" s="1317"/>
      <c r="GS5" s="1317"/>
      <c r="GT5" s="1317"/>
      <c r="GU5" s="1317"/>
      <c r="GV5" s="1317"/>
      <c r="GW5" s="1318"/>
    </row>
    <row r="6" spans="1:205" ht="10.5" customHeight="1" x14ac:dyDescent="0.3">
      <c r="B6" s="1316" t="s">
        <v>1415</v>
      </c>
      <c r="C6" s="1317"/>
      <c r="D6" s="1317"/>
      <c r="E6" s="1317"/>
      <c r="F6" s="1317"/>
      <c r="G6" s="1317"/>
      <c r="H6" s="1317"/>
      <c r="I6" s="1317"/>
      <c r="J6" s="1317"/>
      <c r="K6" s="1318"/>
      <c r="L6" s="1301"/>
      <c r="M6" s="1302"/>
      <c r="N6" s="1302"/>
      <c r="O6" s="1302"/>
      <c r="P6" s="1302"/>
      <c r="Q6" s="1302"/>
      <c r="R6" s="1302"/>
      <c r="S6" s="1302"/>
      <c r="T6" s="1302"/>
      <c r="U6" s="1302"/>
      <c r="V6" s="1302"/>
      <c r="W6" s="1302"/>
      <c r="X6" s="1302"/>
      <c r="Y6" s="1302"/>
      <c r="Z6" s="1302"/>
      <c r="AA6" s="1302"/>
      <c r="AB6" s="1302"/>
      <c r="AC6" s="1302"/>
      <c r="AD6" s="1302"/>
      <c r="AE6" s="1302"/>
      <c r="AF6" s="1302"/>
      <c r="AG6" s="1302"/>
      <c r="AH6" s="1302"/>
      <c r="AI6" s="1302"/>
      <c r="AJ6" s="1302"/>
      <c r="AK6" s="1302"/>
      <c r="AL6" s="1302"/>
      <c r="AM6" s="1302"/>
      <c r="AN6" s="1302"/>
      <c r="AO6" s="1302"/>
      <c r="AP6" s="1302"/>
      <c r="AQ6" s="1309"/>
      <c r="AR6" s="1310"/>
      <c r="AS6" s="1310"/>
      <c r="AT6" s="1310"/>
      <c r="AU6" s="1310"/>
      <c r="AV6" s="1310"/>
      <c r="AW6" s="1310"/>
      <c r="AX6" s="1311"/>
      <c r="AY6" s="1358"/>
      <c r="AZ6" s="1359"/>
      <c r="BA6" s="1359"/>
      <c r="BB6" s="1359"/>
      <c r="BC6" s="1359"/>
      <c r="BD6" s="1360"/>
      <c r="BE6" s="1329" t="str">
        <f>'S 003'!BE6</f>
        <v>Oprávky</v>
      </c>
      <c r="BF6" s="1330"/>
      <c r="BG6" s="1330"/>
      <c r="BH6" s="1330"/>
      <c r="BI6" s="1330"/>
      <c r="BJ6" s="1330"/>
      <c r="BK6" s="1330"/>
      <c r="BL6" s="1330"/>
      <c r="BM6" s="1330"/>
      <c r="BN6" s="1330"/>
      <c r="BO6" s="1330"/>
      <c r="BP6" s="1330"/>
      <c r="BQ6" s="1330"/>
      <c r="BR6" s="1330"/>
      <c r="BS6" s="1330"/>
      <c r="BT6" s="1330"/>
      <c r="BU6" s="1330"/>
      <c r="BV6" s="1330"/>
      <c r="BW6" s="1330"/>
      <c r="BX6" s="1330"/>
      <c r="BY6" s="1330"/>
      <c r="BZ6" s="1330"/>
      <c r="CA6" s="1330"/>
      <c r="CB6" s="1330"/>
      <c r="CC6" s="1330"/>
      <c r="CD6" s="1330"/>
      <c r="CE6" s="1330"/>
      <c r="CF6" s="1330"/>
      <c r="CG6" s="1330"/>
      <c r="CH6" s="1330"/>
      <c r="CI6" s="1330"/>
      <c r="CJ6" s="1330"/>
      <c r="CK6" s="1330"/>
      <c r="CL6" s="1330"/>
      <c r="CM6" s="1330"/>
      <c r="CN6" s="1330"/>
      <c r="CO6" s="1330"/>
      <c r="CP6" s="1330"/>
      <c r="CQ6" s="1330"/>
      <c r="CR6" s="1330"/>
      <c r="CS6" s="1330"/>
      <c r="CT6" s="1330"/>
      <c r="CU6" s="1330"/>
      <c r="CV6" s="1330"/>
      <c r="CW6" s="1330"/>
      <c r="CX6" s="1330"/>
      <c r="CY6" s="1330"/>
      <c r="CZ6" s="1330"/>
      <c r="DA6" s="1330"/>
      <c r="DB6" s="1330"/>
      <c r="DC6" s="1330"/>
      <c r="DD6" s="1330"/>
      <c r="DE6" s="1330"/>
      <c r="DF6" s="1330"/>
      <c r="DG6" s="1330"/>
      <c r="DH6" s="1330"/>
      <c r="DI6" s="1331"/>
      <c r="DJ6" s="1312">
        <f>'S 003'!DJ6</f>
        <v>0</v>
      </c>
      <c r="DK6" s="1313"/>
      <c r="DL6" s="1313"/>
      <c r="DM6" s="1313"/>
      <c r="DN6" s="1313"/>
      <c r="DO6" s="1313"/>
      <c r="DP6" s="1313"/>
      <c r="DQ6" s="1313"/>
      <c r="DR6" s="1313"/>
      <c r="DS6" s="1313"/>
      <c r="DT6" s="1313"/>
      <c r="DU6" s="1313"/>
      <c r="DV6" s="1313"/>
      <c r="DW6" s="1313"/>
      <c r="DX6" s="1313"/>
      <c r="DY6" s="1313"/>
      <c r="DZ6" s="1313"/>
      <c r="EA6" s="1313"/>
      <c r="EB6" s="1313"/>
      <c r="EC6" s="1313"/>
      <c r="ED6" s="1313"/>
      <c r="EE6" s="1313"/>
      <c r="EF6" s="1313"/>
      <c r="EG6" s="1313"/>
      <c r="EH6" s="1313"/>
      <c r="EI6" s="1313"/>
      <c r="EJ6" s="1313"/>
      <c r="EK6" s="1313"/>
      <c r="EL6" s="1313"/>
      <c r="EM6" s="1313"/>
      <c r="EN6" s="1313"/>
      <c r="EO6" s="1313"/>
      <c r="EP6" s="1313"/>
      <c r="EQ6" s="1313"/>
      <c r="ER6" s="1313"/>
      <c r="ES6" s="1313"/>
      <c r="ET6" s="1313"/>
      <c r="EU6" s="1313"/>
      <c r="EV6" s="1313"/>
      <c r="EW6" s="1313"/>
      <c r="EX6" s="1313"/>
      <c r="EY6" s="1313"/>
      <c r="EZ6" s="1313"/>
      <c r="FA6" s="1313"/>
      <c r="FB6" s="1314"/>
      <c r="FC6" s="1350" t="str">
        <f>'S 003'!FC6</f>
        <v>Netto</v>
      </c>
      <c r="FD6" s="1333"/>
      <c r="FE6" s="1333"/>
      <c r="FF6" s="1333"/>
      <c r="FG6" s="1333"/>
      <c r="FH6" s="1333"/>
      <c r="FI6" s="1333"/>
      <c r="FJ6" s="1333"/>
      <c r="FK6" s="1333"/>
      <c r="FL6" s="1333"/>
      <c r="FM6" s="1333"/>
      <c r="FN6" s="1333"/>
      <c r="FO6" s="1333"/>
      <c r="FP6" s="1333"/>
      <c r="FQ6" s="1333"/>
      <c r="FR6" s="1333"/>
      <c r="FS6" s="1333"/>
      <c r="FT6" s="1333"/>
      <c r="FU6" s="1333"/>
      <c r="FV6" s="1333"/>
      <c r="FW6" s="1333"/>
      <c r="FX6" s="1333"/>
      <c r="FY6" s="1333"/>
      <c r="FZ6" s="1333"/>
      <c r="GA6" s="1333"/>
      <c r="GB6" s="1333"/>
      <c r="GC6" s="1333"/>
      <c r="GD6" s="1333"/>
      <c r="GE6" s="1333"/>
      <c r="GF6" s="1333"/>
      <c r="GG6" s="1333"/>
      <c r="GH6" s="1333"/>
      <c r="GI6" s="1333"/>
      <c r="GJ6" s="1333"/>
      <c r="GK6" s="1333"/>
      <c r="GL6" s="1333"/>
      <c r="GM6" s="1333"/>
      <c r="GN6" s="1333"/>
      <c r="GO6" s="1333"/>
      <c r="GP6" s="1333"/>
      <c r="GQ6" s="1333"/>
      <c r="GR6" s="1333"/>
      <c r="GS6" s="1333"/>
      <c r="GT6" s="1333"/>
      <c r="GU6" s="1333"/>
      <c r="GV6" s="1333"/>
      <c r="GW6" s="1334"/>
    </row>
    <row r="7" spans="1:205" ht="25.5" customHeight="1" x14ac:dyDescent="0.3">
      <c r="B7" s="1344" t="s">
        <v>2094</v>
      </c>
      <c r="C7" s="1344"/>
      <c r="D7" s="1344"/>
      <c r="E7" s="1344"/>
      <c r="F7" s="1344"/>
      <c r="G7" s="1344"/>
      <c r="H7" s="1344"/>
      <c r="I7" s="1344"/>
      <c r="J7" s="1344"/>
      <c r="K7" s="1344"/>
      <c r="L7" s="1338" t="str">
        <f>SUVAHAVUJ!$D$73</f>
        <v>Finančné účty r. 72 + r. 73</v>
      </c>
      <c r="M7" s="1339"/>
      <c r="N7" s="1339"/>
      <c r="O7" s="1339"/>
      <c r="P7" s="1339"/>
      <c r="Q7" s="1339"/>
      <c r="R7" s="1339"/>
      <c r="S7" s="1339"/>
      <c r="T7" s="1339"/>
      <c r="U7" s="1339"/>
      <c r="V7" s="1339"/>
      <c r="W7" s="1339"/>
      <c r="X7" s="1339"/>
      <c r="Y7" s="1339"/>
      <c r="Z7" s="1339"/>
      <c r="AA7" s="1339"/>
      <c r="AB7" s="1339"/>
      <c r="AC7" s="1339"/>
      <c r="AD7" s="1339"/>
      <c r="AE7" s="1339"/>
      <c r="AF7" s="1339"/>
      <c r="AG7" s="1339"/>
      <c r="AH7" s="1339"/>
      <c r="AI7" s="1339"/>
      <c r="AJ7" s="1339"/>
      <c r="AK7" s="1339"/>
      <c r="AL7" s="1339"/>
      <c r="AM7" s="1339"/>
      <c r="AN7" s="1339"/>
      <c r="AO7" s="1339"/>
      <c r="AP7" s="1339"/>
      <c r="AQ7" s="1340" t="s">
        <v>2093</v>
      </c>
      <c r="AR7" s="1340"/>
      <c r="AS7" s="1340"/>
      <c r="AT7" s="1340"/>
      <c r="AU7" s="1340"/>
      <c r="AV7" s="1340"/>
      <c r="AW7" s="1340"/>
      <c r="AX7" s="1340"/>
      <c r="AY7" s="396"/>
      <c r="AZ7" s="397"/>
      <c r="BA7" s="1335" t="str">
        <f>MID(SUVAHAVUJ!AD73,1,1)</f>
        <v xml:space="preserve"> </v>
      </c>
      <c r="BB7" s="1335"/>
      <c r="BC7" s="1335"/>
      <c r="BD7" s="1335"/>
      <c r="BE7" s="1335"/>
      <c r="BF7" s="1335"/>
      <c r="BG7" s="1335" t="str">
        <f>MID(SUVAHAVUJ!AD73,2,1)</f>
        <v xml:space="preserve"> </v>
      </c>
      <c r="BH7" s="1335"/>
      <c r="BI7" s="1335"/>
      <c r="BJ7" s="1335"/>
      <c r="BK7" s="1335"/>
      <c r="BL7" s="1335" t="str">
        <f>MID(SUVAHAVUJ!AD73,3,1)</f>
        <v xml:space="preserve"> </v>
      </c>
      <c r="BM7" s="1335"/>
      <c r="BN7" s="1335"/>
      <c r="BO7" s="1335"/>
      <c r="BP7" s="1335"/>
      <c r="BQ7" s="1335"/>
      <c r="BR7" s="1335" t="str">
        <f>MID(SUVAHAVUJ!AD73,4,1)</f>
        <v xml:space="preserve"> </v>
      </c>
      <c r="BS7" s="1335"/>
      <c r="BT7" s="1335"/>
      <c r="BU7" s="1335"/>
      <c r="BV7" s="1335"/>
      <c r="BW7" s="1335" t="str">
        <f>MID(SUVAHAVUJ!AD73,5,1)</f>
        <v xml:space="preserve"> </v>
      </c>
      <c r="BX7" s="1335"/>
      <c r="BY7" s="1335"/>
      <c r="BZ7" s="1335"/>
      <c r="CA7" s="1335"/>
      <c r="CB7" s="1335"/>
      <c r="CC7" s="1335" t="str">
        <f>MID(SUVAHAVUJ!AD73,6,1)</f>
        <v xml:space="preserve"> </v>
      </c>
      <c r="CD7" s="1335"/>
      <c r="CE7" s="1335"/>
      <c r="CF7" s="1335"/>
      <c r="CG7" s="1335"/>
      <c r="CH7" s="1335" t="str">
        <f>MID(SUVAHAVUJ!AD73,7,1)</f>
        <v xml:space="preserve"> </v>
      </c>
      <c r="CI7" s="1335"/>
      <c r="CJ7" s="1335"/>
      <c r="CK7" s="1335"/>
      <c r="CL7" s="1335"/>
      <c r="CM7" s="1335"/>
      <c r="CN7" s="1335" t="str">
        <f>MID(SUVAHAVUJ!AD73,8,1)</f>
        <v xml:space="preserve"> </v>
      </c>
      <c r="CO7" s="1335"/>
      <c r="CP7" s="1335"/>
      <c r="CQ7" s="1335"/>
      <c r="CR7" s="1335"/>
      <c r="CS7" s="1335" t="str">
        <f>MID(SUVAHAVUJ!AD73,9,1)</f>
        <v xml:space="preserve"> </v>
      </c>
      <c r="CT7" s="1335"/>
      <c r="CU7" s="1335"/>
      <c r="CV7" s="1335"/>
      <c r="CW7" s="1335"/>
      <c r="CX7" s="1335"/>
      <c r="CY7" s="1335" t="str">
        <f>MID(SUVAHAVUJ!AD73,10,1)</f>
        <v xml:space="preserve"> </v>
      </c>
      <c r="CZ7" s="1335"/>
      <c r="DA7" s="1335"/>
      <c r="DB7" s="1335"/>
      <c r="DC7" s="1335"/>
      <c r="DD7" s="1335" t="str">
        <f>MID(SUVAHAVUJ!AD73,11,1)</f>
        <v>0</v>
      </c>
      <c r="DE7" s="1335"/>
      <c r="DF7" s="1335"/>
      <c r="DG7" s="1335"/>
      <c r="DH7" s="1335"/>
      <c r="DI7" s="1343"/>
      <c r="DJ7" s="396"/>
      <c r="DK7" s="397"/>
      <c r="DL7" s="1335" t="str">
        <f>MID(SUVAHAVUJ!AF73,1,1)</f>
        <v xml:space="preserve"> </v>
      </c>
      <c r="DM7" s="1335"/>
      <c r="DN7" s="1335"/>
      <c r="DO7" s="1335"/>
      <c r="DP7" s="1335"/>
      <c r="DQ7" s="1335"/>
      <c r="DR7" s="1335" t="str">
        <f>MID(SUVAHAVUJ!AF73,2,1)</f>
        <v xml:space="preserve"> </v>
      </c>
      <c r="DS7" s="1335"/>
      <c r="DT7" s="1335"/>
      <c r="DU7" s="1335"/>
      <c r="DV7" s="1335"/>
      <c r="DW7" s="1335" t="str">
        <f>MID(SUVAHAVUJ!AF73,3,1)</f>
        <v xml:space="preserve"> </v>
      </c>
      <c r="DX7" s="1335"/>
      <c r="DY7" s="1335"/>
      <c r="DZ7" s="1335"/>
      <c r="EA7" s="1335"/>
      <c r="EB7" s="1335"/>
      <c r="EC7" s="1335" t="str">
        <f>MID(SUVAHAVUJ!AF73,4,1)</f>
        <v xml:space="preserve"> </v>
      </c>
      <c r="ED7" s="1335"/>
      <c r="EE7" s="1335"/>
      <c r="EF7" s="1335"/>
      <c r="EG7" s="1335"/>
      <c r="EH7" s="1335" t="str">
        <f>MID(SUVAHAVUJ!AF73,5,1)</f>
        <v xml:space="preserve"> </v>
      </c>
      <c r="EI7" s="1335"/>
      <c r="EJ7" s="1335"/>
      <c r="EK7" s="1335"/>
      <c r="EL7" s="1335"/>
      <c r="EM7" s="1335"/>
      <c r="EN7" s="1335" t="str">
        <f>MID(SUVAHAVUJ!AF73,6,1)</f>
        <v xml:space="preserve"> </v>
      </c>
      <c r="EO7" s="1335"/>
      <c r="EP7" s="1335"/>
      <c r="EQ7" s="1335"/>
      <c r="ER7" s="1335"/>
      <c r="ES7" s="1335" t="str">
        <f>MID(SUVAHAVUJ!AF73,7,1)</f>
        <v xml:space="preserve"> </v>
      </c>
      <c r="ET7" s="1335"/>
      <c r="EU7" s="1335"/>
      <c r="EV7" s="1335"/>
      <c r="EW7" s="1335"/>
      <c r="EX7" s="1335"/>
      <c r="EY7" s="1335" t="str">
        <f>MID(SUVAHAVUJ!AF73,8,1)</f>
        <v xml:space="preserve"> </v>
      </c>
      <c r="EZ7" s="1335"/>
      <c r="FA7" s="1335"/>
      <c r="FB7" s="1335"/>
      <c r="FC7" s="1335"/>
      <c r="FD7" s="1335" t="str">
        <f>MID(SUVAHAVUJ!AF73,9,1)</f>
        <v xml:space="preserve"> </v>
      </c>
      <c r="FE7" s="1335"/>
      <c r="FF7" s="1335"/>
      <c r="FG7" s="1335"/>
      <c r="FH7" s="1335"/>
      <c r="FI7" s="1335"/>
      <c r="FJ7" s="1335" t="str">
        <f>MID(SUVAHAVUJ!AF73,10,1)</f>
        <v xml:space="preserve"> </v>
      </c>
      <c r="FK7" s="1335"/>
      <c r="FL7" s="1335"/>
      <c r="FM7" s="1335"/>
      <c r="FN7" s="1335"/>
      <c r="FO7" s="1293" t="str">
        <f>MID(SUVAHAVUJ!AF73,11,1)</f>
        <v>0</v>
      </c>
      <c r="FP7" s="1293"/>
      <c r="FQ7" s="1293"/>
      <c r="FR7" s="1293"/>
      <c r="FS7" s="1341"/>
      <c r="FT7" s="1342"/>
      <c r="FU7" s="1342"/>
      <c r="FV7" s="1342"/>
      <c r="FW7" s="1342"/>
      <c r="FX7" s="1342"/>
      <c r="FY7" s="1342"/>
      <c r="FZ7" s="1342"/>
      <c r="GA7" s="1342"/>
      <c r="GB7" s="1342"/>
      <c r="GC7" s="1342"/>
      <c r="GD7" s="1342"/>
      <c r="GE7" s="1342"/>
      <c r="GF7" s="1342"/>
      <c r="GG7" s="1342"/>
      <c r="GH7" s="1342"/>
      <c r="GI7" s="1342"/>
      <c r="GJ7" s="1342"/>
      <c r="GK7" s="1342"/>
      <c r="GL7" s="1342"/>
      <c r="GM7" s="1342"/>
      <c r="GN7" s="1342"/>
      <c r="GO7" s="1342"/>
      <c r="GP7" s="1342"/>
      <c r="GQ7" s="1342"/>
      <c r="GR7" s="1342"/>
      <c r="GS7" s="1342"/>
      <c r="GT7" s="1342"/>
      <c r="GU7" s="1342"/>
      <c r="GV7" s="1342"/>
      <c r="GW7" s="1342"/>
    </row>
    <row r="8" spans="1:205" ht="22.5" customHeight="1" x14ac:dyDescent="0.3">
      <c r="B8" s="1344"/>
      <c r="C8" s="1344"/>
      <c r="D8" s="1344"/>
      <c r="E8" s="1344"/>
      <c r="F8" s="1344"/>
      <c r="G8" s="1344"/>
      <c r="H8" s="1344"/>
      <c r="I8" s="1344"/>
      <c r="J8" s="1344"/>
      <c r="K8" s="1344"/>
      <c r="L8" s="1339"/>
      <c r="M8" s="1339"/>
      <c r="N8" s="1339"/>
      <c r="O8" s="1339"/>
      <c r="P8" s="1339"/>
      <c r="Q8" s="1339"/>
      <c r="R8" s="1339"/>
      <c r="S8" s="1339"/>
      <c r="T8" s="1339"/>
      <c r="U8" s="1339"/>
      <c r="V8" s="1339"/>
      <c r="W8" s="1339"/>
      <c r="X8" s="1339"/>
      <c r="Y8" s="1339"/>
      <c r="Z8" s="1339"/>
      <c r="AA8" s="1339"/>
      <c r="AB8" s="1339"/>
      <c r="AC8" s="1339"/>
      <c r="AD8" s="1339"/>
      <c r="AE8" s="1339"/>
      <c r="AF8" s="1339"/>
      <c r="AG8" s="1339"/>
      <c r="AH8" s="1339"/>
      <c r="AI8" s="1339"/>
      <c r="AJ8" s="1339"/>
      <c r="AK8" s="1339"/>
      <c r="AL8" s="1339"/>
      <c r="AM8" s="1339"/>
      <c r="AN8" s="1339"/>
      <c r="AO8" s="1339"/>
      <c r="AP8" s="1339"/>
      <c r="AQ8" s="1340"/>
      <c r="AR8" s="1340"/>
      <c r="AS8" s="1340"/>
      <c r="AT8" s="1340"/>
      <c r="AU8" s="1340"/>
      <c r="AV8" s="1340"/>
      <c r="AW8" s="1340"/>
      <c r="AX8" s="1340"/>
      <c r="AY8" s="396"/>
      <c r="AZ8" s="397"/>
      <c r="BA8" s="1335" t="str">
        <f>MID(SUVAHAVUJ!AE73,1,1)</f>
        <v xml:space="preserve"> </v>
      </c>
      <c r="BB8" s="1335"/>
      <c r="BC8" s="1335"/>
      <c r="BD8" s="1335"/>
      <c r="BE8" s="1335"/>
      <c r="BF8" s="1335"/>
      <c r="BG8" s="1335" t="str">
        <f>MID(SUVAHAVUJ!AE73,2,1)</f>
        <v xml:space="preserve"> </v>
      </c>
      <c r="BH8" s="1335"/>
      <c r="BI8" s="1335"/>
      <c r="BJ8" s="1335"/>
      <c r="BK8" s="1335"/>
      <c r="BL8" s="1335" t="str">
        <f>MID(SUVAHAVUJ!AE73,3,1)</f>
        <v xml:space="preserve"> </v>
      </c>
      <c r="BM8" s="1335"/>
      <c r="BN8" s="1335"/>
      <c r="BO8" s="1335"/>
      <c r="BP8" s="1335"/>
      <c r="BQ8" s="1335"/>
      <c r="BR8" s="1335" t="str">
        <f>MID(SUVAHAVUJ!AE73,4,1)</f>
        <v xml:space="preserve"> </v>
      </c>
      <c r="BS8" s="1335"/>
      <c r="BT8" s="1335"/>
      <c r="BU8" s="1335"/>
      <c r="BV8" s="1335"/>
      <c r="BW8" s="1335" t="str">
        <f>MID(SUVAHAVUJ!AE73,5,1)</f>
        <v xml:space="preserve"> </v>
      </c>
      <c r="BX8" s="1335"/>
      <c r="BY8" s="1335"/>
      <c r="BZ8" s="1335"/>
      <c r="CA8" s="1335"/>
      <c r="CB8" s="1335"/>
      <c r="CC8" s="1335" t="str">
        <f>MID(SUVAHAVUJ!AE73,6,1)</f>
        <v xml:space="preserve"> </v>
      </c>
      <c r="CD8" s="1335"/>
      <c r="CE8" s="1335"/>
      <c r="CF8" s="1335"/>
      <c r="CG8" s="1335"/>
      <c r="CH8" s="1335" t="str">
        <f>MID(SUVAHAVUJ!AE73,7,1)</f>
        <v xml:space="preserve"> </v>
      </c>
      <c r="CI8" s="1335"/>
      <c r="CJ8" s="1335"/>
      <c r="CK8" s="1335"/>
      <c r="CL8" s="1335"/>
      <c r="CM8" s="1335"/>
      <c r="CN8" s="1335" t="str">
        <f>MID(SUVAHAVUJ!AE73,8,1)</f>
        <v xml:space="preserve"> </v>
      </c>
      <c r="CO8" s="1335"/>
      <c r="CP8" s="1335"/>
      <c r="CQ8" s="1335"/>
      <c r="CR8" s="1335"/>
      <c r="CS8" s="1335" t="str">
        <f>MID(SUVAHAVUJ!AE73,9,1)</f>
        <v xml:space="preserve"> </v>
      </c>
      <c r="CT8" s="1335"/>
      <c r="CU8" s="1335"/>
      <c r="CV8" s="1335"/>
      <c r="CW8" s="1335"/>
      <c r="CX8" s="1335"/>
      <c r="CY8" s="1335" t="str">
        <f>MID(SUVAHAVUJ!AE73,10,1)</f>
        <v xml:space="preserve"> </v>
      </c>
      <c r="CZ8" s="1335"/>
      <c r="DA8" s="1335"/>
      <c r="DB8" s="1335"/>
      <c r="DC8" s="1335"/>
      <c r="DD8" s="1335" t="str">
        <f>MID(SUVAHAVUJ!AE73,11,1)</f>
        <v>0</v>
      </c>
      <c r="DE8" s="1335"/>
      <c r="DF8" s="1335"/>
      <c r="DG8" s="1335"/>
      <c r="DH8" s="1335"/>
      <c r="DI8" s="1343"/>
      <c r="DJ8" s="1345"/>
      <c r="DK8" s="1345"/>
      <c r="DL8" s="1345"/>
      <c r="DM8" s="1345"/>
      <c r="DN8" s="1345"/>
      <c r="DO8" s="1345"/>
      <c r="DP8" s="1345"/>
      <c r="DQ8" s="1345"/>
      <c r="DR8" s="1345"/>
      <c r="DS8" s="1345"/>
      <c r="DT8" s="1345"/>
      <c r="DU8" s="1345"/>
      <c r="DV8" s="1345"/>
      <c r="DW8" s="1345"/>
      <c r="DX8" s="1345"/>
      <c r="DY8" s="1345"/>
      <c r="DZ8" s="1345"/>
      <c r="EA8" s="1345"/>
      <c r="EB8" s="1345"/>
      <c r="EC8" s="1345"/>
      <c r="ED8" s="1345"/>
      <c r="EE8" s="1345"/>
      <c r="EF8" s="1345"/>
      <c r="EG8" s="1345"/>
      <c r="EH8" s="1345"/>
      <c r="EI8" s="1345"/>
      <c r="EJ8" s="1345"/>
      <c r="EK8" s="1345"/>
      <c r="EL8" s="1345"/>
      <c r="EM8" s="1345"/>
      <c r="EN8" s="396"/>
      <c r="EO8" s="397"/>
      <c r="EP8" s="1335" t="str">
        <f>MID(SUVAHAVUJ!AG73,1,1)</f>
        <v xml:space="preserve"> </v>
      </c>
      <c r="EQ8" s="1335"/>
      <c r="ER8" s="1335"/>
      <c r="ES8" s="1335"/>
      <c r="ET8" s="1335"/>
      <c r="EU8" s="1335"/>
      <c r="EV8" s="1335" t="str">
        <f>MID(SUVAHAVUJ!AG73,2,1)</f>
        <v xml:space="preserve"> </v>
      </c>
      <c r="EW8" s="1335"/>
      <c r="EX8" s="1335"/>
      <c r="EY8" s="1335"/>
      <c r="EZ8" s="1335"/>
      <c r="FA8" s="1335" t="str">
        <f>MID(SUVAHAVUJ!AG73,3,1)</f>
        <v xml:space="preserve"> </v>
      </c>
      <c r="FB8" s="1335"/>
      <c r="FC8" s="1335"/>
      <c r="FD8" s="1335"/>
      <c r="FE8" s="1335"/>
      <c r="FF8" s="1335"/>
      <c r="FG8" s="1335" t="str">
        <f>MID(SUVAHAVUJ!AG73,4,1)</f>
        <v xml:space="preserve"> </v>
      </c>
      <c r="FH8" s="1335"/>
      <c r="FI8" s="1335"/>
      <c r="FJ8" s="1335"/>
      <c r="FK8" s="1335"/>
      <c r="FL8" s="1335" t="str">
        <f>MID(SUVAHAVUJ!AG73,5,1)</f>
        <v xml:space="preserve"> </v>
      </c>
      <c r="FM8" s="1335"/>
      <c r="FN8" s="1335"/>
      <c r="FO8" s="1335"/>
      <c r="FP8" s="1335"/>
      <c r="FQ8" s="1335"/>
      <c r="FR8" s="1335" t="str">
        <f>MID(SUVAHAVUJ!AG73,6,1)</f>
        <v xml:space="preserve"> </v>
      </c>
      <c r="FS8" s="1335"/>
      <c r="FT8" s="1335"/>
      <c r="FU8" s="1335"/>
      <c r="FV8" s="1335"/>
      <c r="FW8" s="1335" t="str">
        <f>MID(SUVAHAVUJ!AG73,7,1)</f>
        <v xml:space="preserve"> </v>
      </c>
      <c r="FX8" s="1335"/>
      <c r="FY8" s="1335"/>
      <c r="FZ8" s="1335"/>
      <c r="GA8" s="1335"/>
      <c r="GB8" s="1335"/>
      <c r="GC8" s="1335" t="str">
        <f>MID(SUVAHAVUJ!AG73,8,1)</f>
        <v xml:space="preserve"> </v>
      </c>
      <c r="GD8" s="1335"/>
      <c r="GE8" s="1335"/>
      <c r="GF8" s="1335"/>
      <c r="GG8" s="1335"/>
      <c r="GH8" s="1335" t="str">
        <f>MID(SUVAHAVUJ!AG73,9,1)</f>
        <v xml:space="preserve"> </v>
      </c>
      <c r="GI8" s="1335"/>
      <c r="GJ8" s="1335"/>
      <c r="GK8" s="1335"/>
      <c r="GL8" s="1335"/>
      <c r="GM8" s="1335"/>
      <c r="GN8" s="1335" t="str">
        <f>MID(SUVAHAVUJ!AG73,10,1)</f>
        <v xml:space="preserve"> </v>
      </c>
      <c r="GO8" s="1335"/>
      <c r="GP8" s="1335"/>
      <c r="GQ8" s="1335"/>
      <c r="GR8" s="1335"/>
      <c r="GS8" s="1293" t="str">
        <f>MID(SUVAHAVUJ!AG73,11,1)</f>
        <v>0</v>
      </c>
      <c r="GT8" s="1293"/>
      <c r="GU8" s="1293"/>
      <c r="GV8" s="1293"/>
      <c r="GW8" s="1341"/>
    </row>
    <row r="9" spans="1:205" ht="25.5" customHeight="1" x14ac:dyDescent="0.3">
      <c r="B9" s="1361" t="s">
        <v>2096</v>
      </c>
      <c r="C9" s="1362"/>
      <c r="D9" s="1362"/>
      <c r="E9" s="1362"/>
      <c r="F9" s="1362"/>
      <c r="G9" s="1362"/>
      <c r="H9" s="1362"/>
      <c r="I9" s="1362"/>
      <c r="J9" s="1362"/>
      <c r="K9" s="1363"/>
      <c r="L9" s="1338" t="str">
        <f>SUVAHAVUJ!$D$74</f>
        <v>Peniaze (211, 213, 21X)</v>
      </c>
      <c r="M9" s="1339"/>
      <c r="N9" s="1339"/>
      <c r="O9" s="1339"/>
      <c r="P9" s="1339"/>
      <c r="Q9" s="1339"/>
      <c r="R9" s="1339"/>
      <c r="S9" s="1339"/>
      <c r="T9" s="1339"/>
      <c r="U9" s="1339"/>
      <c r="V9" s="1339"/>
      <c r="W9" s="1339"/>
      <c r="X9" s="1339"/>
      <c r="Y9" s="1339"/>
      <c r="Z9" s="1339"/>
      <c r="AA9" s="1339"/>
      <c r="AB9" s="1339"/>
      <c r="AC9" s="1339"/>
      <c r="AD9" s="1339"/>
      <c r="AE9" s="1339"/>
      <c r="AF9" s="1339"/>
      <c r="AG9" s="1339"/>
      <c r="AH9" s="1339"/>
      <c r="AI9" s="1339"/>
      <c r="AJ9" s="1339"/>
      <c r="AK9" s="1339"/>
      <c r="AL9" s="1339"/>
      <c r="AM9" s="1339"/>
      <c r="AN9" s="1339"/>
      <c r="AO9" s="1339"/>
      <c r="AP9" s="1339"/>
      <c r="AQ9" s="1340" t="s">
        <v>2095</v>
      </c>
      <c r="AR9" s="1340"/>
      <c r="AS9" s="1340"/>
      <c r="AT9" s="1340"/>
      <c r="AU9" s="1340"/>
      <c r="AV9" s="1340"/>
      <c r="AW9" s="1340"/>
      <c r="AX9" s="1340"/>
      <c r="AY9" s="396"/>
      <c r="AZ9" s="397"/>
      <c r="BA9" s="1335" t="str">
        <f>MID(SUVAHAVUJ!AD74,1,1)</f>
        <v xml:space="preserve"> </v>
      </c>
      <c r="BB9" s="1335"/>
      <c r="BC9" s="1335"/>
      <c r="BD9" s="1335"/>
      <c r="BE9" s="1335"/>
      <c r="BF9" s="1335"/>
      <c r="BG9" s="1335" t="str">
        <f>MID(SUVAHAVUJ!AD74,2,1)</f>
        <v xml:space="preserve"> </v>
      </c>
      <c r="BH9" s="1335"/>
      <c r="BI9" s="1335"/>
      <c r="BJ9" s="1335"/>
      <c r="BK9" s="1335"/>
      <c r="BL9" s="1335" t="str">
        <f>MID(SUVAHAVUJ!AD74,3,1)</f>
        <v xml:space="preserve"> </v>
      </c>
      <c r="BM9" s="1335"/>
      <c r="BN9" s="1335"/>
      <c r="BO9" s="1335"/>
      <c r="BP9" s="1335"/>
      <c r="BQ9" s="1335"/>
      <c r="BR9" s="1335" t="str">
        <f>MID(SUVAHAVUJ!AD74,4,1)</f>
        <v xml:space="preserve"> </v>
      </c>
      <c r="BS9" s="1335"/>
      <c r="BT9" s="1335"/>
      <c r="BU9" s="1335"/>
      <c r="BV9" s="1335"/>
      <c r="BW9" s="1335" t="str">
        <f>MID(SUVAHAVUJ!AD74,5,1)</f>
        <v xml:space="preserve"> </v>
      </c>
      <c r="BX9" s="1335"/>
      <c r="BY9" s="1335"/>
      <c r="BZ9" s="1335"/>
      <c r="CA9" s="1335"/>
      <c r="CB9" s="1335"/>
      <c r="CC9" s="1335" t="str">
        <f>MID(SUVAHAVUJ!AD74,6,1)</f>
        <v xml:space="preserve"> </v>
      </c>
      <c r="CD9" s="1335"/>
      <c r="CE9" s="1335"/>
      <c r="CF9" s="1335"/>
      <c r="CG9" s="1335"/>
      <c r="CH9" s="1335" t="str">
        <f>MID(SUVAHAVUJ!AD74,7,1)</f>
        <v xml:space="preserve"> </v>
      </c>
      <c r="CI9" s="1335"/>
      <c r="CJ9" s="1335"/>
      <c r="CK9" s="1335"/>
      <c r="CL9" s="1335"/>
      <c r="CM9" s="1335"/>
      <c r="CN9" s="1335" t="str">
        <f>MID(SUVAHAVUJ!AD74,8,1)</f>
        <v xml:space="preserve"> </v>
      </c>
      <c r="CO9" s="1335"/>
      <c r="CP9" s="1335"/>
      <c r="CQ9" s="1335"/>
      <c r="CR9" s="1335"/>
      <c r="CS9" s="1335" t="str">
        <f>MID(SUVAHAVUJ!AD74,9,1)</f>
        <v xml:space="preserve"> </v>
      </c>
      <c r="CT9" s="1335"/>
      <c r="CU9" s="1335"/>
      <c r="CV9" s="1335"/>
      <c r="CW9" s="1335"/>
      <c r="CX9" s="1335"/>
      <c r="CY9" s="1335" t="str">
        <f>MID(SUVAHAVUJ!AD74,10,1)</f>
        <v xml:space="preserve"> </v>
      </c>
      <c r="CZ9" s="1335"/>
      <c r="DA9" s="1335"/>
      <c r="DB9" s="1335"/>
      <c r="DC9" s="1335"/>
      <c r="DD9" s="1335" t="str">
        <f>MID(SUVAHAVUJ!AD74,11,1)</f>
        <v>0</v>
      </c>
      <c r="DE9" s="1335"/>
      <c r="DF9" s="1335"/>
      <c r="DG9" s="1335"/>
      <c r="DH9" s="1335"/>
      <c r="DI9" s="1343"/>
      <c r="DJ9" s="396"/>
      <c r="DK9" s="397"/>
      <c r="DL9" s="1335" t="str">
        <f>MID(SUVAHAVUJ!AF74,1,1)</f>
        <v xml:space="preserve"> </v>
      </c>
      <c r="DM9" s="1335"/>
      <c r="DN9" s="1335"/>
      <c r="DO9" s="1335"/>
      <c r="DP9" s="1335"/>
      <c r="DQ9" s="1335"/>
      <c r="DR9" s="1335" t="str">
        <f>MID(SUVAHAVUJ!AF74,2,1)</f>
        <v xml:space="preserve"> </v>
      </c>
      <c r="DS9" s="1335"/>
      <c r="DT9" s="1335"/>
      <c r="DU9" s="1335"/>
      <c r="DV9" s="1335"/>
      <c r="DW9" s="1335" t="str">
        <f>MID(SUVAHAVUJ!AF74,3,1)</f>
        <v xml:space="preserve"> </v>
      </c>
      <c r="DX9" s="1335"/>
      <c r="DY9" s="1335"/>
      <c r="DZ9" s="1335"/>
      <c r="EA9" s="1335"/>
      <c r="EB9" s="1335"/>
      <c r="EC9" s="1335" t="str">
        <f>MID(SUVAHAVUJ!AF74,4,1)</f>
        <v xml:space="preserve"> </v>
      </c>
      <c r="ED9" s="1335"/>
      <c r="EE9" s="1335"/>
      <c r="EF9" s="1335"/>
      <c r="EG9" s="1335"/>
      <c r="EH9" s="1335" t="str">
        <f>MID(SUVAHAVUJ!AF74,5,1)</f>
        <v xml:space="preserve"> </v>
      </c>
      <c r="EI9" s="1335"/>
      <c r="EJ9" s="1335"/>
      <c r="EK9" s="1335"/>
      <c r="EL9" s="1335"/>
      <c r="EM9" s="1335"/>
      <c r="EN9" s="1335" t="str">
        <f>MID(SUVAHAVUJ!AF74,6,1)</f>
        <v xml:space="preserve"> </v>
      </c>
      <c r="EO9" s="1335"/>
      <c r="EP9" s="1335"/>
      <c r="EQ9" s="1335"/>
      <c r="ER9" s="1335"/>
      <c r="ES9" s="1335" t="str">
        <f>MID(SUVAHAVUJ!AF74,7,1)</f>
        <v xml:space="preserve"> </v>
      </c>
      <c r="ET9" s="1335"/>
      <c r="EU9" s="1335"/>
      <c r="EV9" s="1335"/>
      <c r="EW9" s="1335"/>
      <c r="EX9" s="1335"/>
      <c r="EY9" s="1335" t="str">
        <f>MID(SUVAHAVUJ!AF74,8,1)</f>
        <v xml:space="preserve"> </v>
      </c>
      <c r="EZ9" s="1335"/>
      <c r="FA9" s="1335"/>
      <c r="FB9" s="1335"/>
      <c r="FC9" s="1335"/>
      <c r="FD9" s="1335" t="str">
        <f>MID(SUVAHAVUJ!AF74,9,1)</f>
        <v xml:space="preserve"> </v>
      </c>
      <c r="FE9" s="1335"/>
      <c r="FF9" s="1335"/>
      <c r="FG9" s="1335"/>
      <c r="FH9" s="1335"/>
      <c r="FI9" s="1335"/>
      <c r="FJ9" s="1335" t="str">
        <f>MID(SUVAHAVUJ!AF74,10,1)</f>
        <v xml:space="preserve"> </v>
      </c>
      <c r="FK9" s="1335"/>
      <c r="FL9" s="1335"/>
      <c r="FM9" s="1335"/>
      <c r="FN9" s="1335"/>
      <c r="FO9" s="1293" t="str">
        <f>MID(SUVAHAVUJ!AF74,11,1)</f>
        <v>0</v>
      </c>
      <c r="FP9" s="1293"/>
      <c r="FQ9" s="1293"/>
      <c r="FR9" s="1293"/>
      <c r="FS9" s="1341"/>
      <c r="FT9" s="1342"/>
      <c r="FU9" s="1342"/>
      <c r="FV9" s="1342"/>
      <c r="FW9" s="1342"/>
      <c r="FX9" s="1342"/>
      <c r="FY9" s="1342"/>
      <c r="FZ9" s="1342"/>
      <c r="GA9" s="1342"/>
      <c r="GB9" s="1342"/>
      <c r="GC9" s="1342"/>
      <c r="GD9" s="1342"/>
      <c r="GE9" s="1342"/>
      <c r="GF9" s="1342"/>
      <c r="GG9" s="1342"/>
      <c r="GH9" s="1342"/>
      <c r="GI9" s="1342"/>
      <c r="GJ9" s="1342"/>
      <c r="GK9" s="1342"/>
      <c r="GL9" s="1342"/>
      <c r="GM9" s="1342"/>
      <c r="GN9" s="1342"/>
      <c r="GO9" s="1342"/>
      <c r="GP9" s="1342"/>
      <c r="GQ9" s="1342"/>
      <c r="GR9" s="1342"/>
      <c r="GS9" s="1342"/>
      <c r="GT9" s="1342"/>
      <c r="GU9" s="1342"/>
      <c r="GV9" s="1342"/>
      <c r="GW9" s="1342"/>
    </row>
    <row r="10" spans="1:205" ht="21" customHeight="1" x14ac:dyDescent="0.3">
      <c r="B10" s="1364"/>
      <c r="C10" s="1365"/>
      <c r="D10" s="1365"/>
      <c r="E10" s="1365"/>
      <c r="F10" s="1365"/>
      <c r="G10" s="1365"/>
      <c r="H10" s="1365"/>
      <c r="I10" s="1365"/>
      <c r="J10" s="1365"/>
      <c r="K10" s="1366"/>
      <c r="L10" s="1339"/>
      <c r="M10" s="1339"/>
      <c r="N10" s="1339"/>
      <c r="O10" s="1339"/>
      <c r="P10" s="1339"/>
      <c r="Q10" s="1339"/>
      <c r="R10" s="1339"/>
      <c r="S10" s="1339"/>
      <c r="T10" s="1339"/>
      <c r="U10" s="1339"/>
      <c r="V10" s="1339"/>
      <c r="W10" s="1339"/>
      <c r="X10" s="1339"/>
      <c r="Y10" s="1339"/>
      <c r="Z10" s="1339"/>
      <c r="AA10" s="1339"/>
      <c r="AB10" s="1339"/>
      <c r="AC10" s="1339"/>
      <c r="AD10" s="1339"/>
      <c r="AE10" s="1339"/>
      <c r="AF10" s="1339"/>
      <c r="AG10" s="1339"/>
      <c r="AH10" s="1339"/>
      <c r="AI10" s="1339"/>
      <c r="AJ10" s="1339"/>
      <c r="AK10" s="1339"/>
      <c r="AL10" s="1339"/>
      <c r="AM10" s="1339"/>
      <c r="AN10" s="1339"/>
      <c r="AO10" s="1339"/>
      <c r="AP10" s="1339"/>
      <c r="AQ10" s="1340"/>
      <c r="AR10" s="1340"/>
      <c r="AS10" s="1340"/>
      <c r="AT10" s="1340"/>
      <c r="AU10" s="1340"/>
      <c r="AV10" s="1340"/>
      <c r="AW10" s="1340"/>
      <c r="AX10" s="1340"/>
      <c r="AY10" s="396"/>
      <c r="AZ10" s="397"/>
      <c r="BA10" s="1335" t="str">
        <f>MID(SUVAHAVUJ!AE74,1,1)</f>
        <v xml:space="preserve"> </v>
      </c>
      <c r="BB10" s="1335"/>
      <c r="BC10" s="1335"/>
      <c r="BD10" s="1335"/>
      <c r="BE10" s="1335"/>
      <c r="BF10" s="1335"/>
      <c r="BG10" s="1335" t="str">
        <f>MID(SUVAHAVUJ!AE74,2,1)</f>
        <v xml:space="preserve"> </v>
      </c>
      <c r="BH10" s="1335"/>
      <c r="BI10" s="1335"/>
      <c r="BJ10" s="1335"/>
      <c r="BK10" s="1335"/>
      <c r="BL10" s="1335" t="str">
        <f>MID(SUVAHAVUJ!AE74,3,1)</f>
        <v xml:space="preserve"> </v>
      </c>
      <c r="BM10" s="1335"/>
      <c r="BN10" s="1335"/>
      <c r="BO10" s="1335"/>
      <c r="BP10" s="1335"/>
      <c r="BQ10" s="1335"/>
      <c r="BR10" s="1335" t="str">
        <f>MID(SUVAHAVUJ!AE74,4,1)</f>
        <v xml:space="preserve"> </v>
      </c>
      <c r="BS10" s="1335"/>
      <c r="BT10" s="1335"/>
      <c r="BU10" s="1335"/>
      <c r="BV10" s="1335"/>
      <c r="BW10" s="1335" t="str">
        <f>MID(SUVAHAVUJ!AE74,5,1)</f>
        <v xml:space="preserve"> </v>
      </c>
      <c r="BX10" s="1335"/>
      <c r="BY10" s="1335"/>
      <c r="BZ10" s="1335"/>
      <c r="CA10" s="1335"/>
      <c r="CB10" s="1335"/>
      <c r="CC10" s="1335" t="str">
        <f>MID(SUVAHAVUJ!AE74,6,1)</f>
        <v xml:space="preserve"> </v>
      </c>
      <c r="CD10" s="1335"/>
      <c r="CE10" s="1335"/>
      <c r="CF10" s="1335"/>
      <c r="CG10" s="1335"/>
      <c r="CH10" s="1335" t="str">
        <f>MID(SUVAHAVUJ!AE74,7,1)</f>
        <v xml:space="preserve"> </v>
      </c>
      <c r="CI10" s="1335"/>
      <c r="CJ10" s="1335"/>
      <c r="CK10" s="1335"/>
      <c r="CL10" s="1335"/>
      <c r="CM10" s="1335"/>
      <c r="CN10" s="1335" t="str">
        <f>MID(SUVAHAVUJ!AE74,8,1)</f>
        <v xml:space="preserve"> </v>
      </c>
      <c r="CO10" s="1335"/>
      <c r="CP10" s="1335"/>
      <c r="CQ10" s="1335"/>
      <c r="CR10" s="1335"/>
      <c r="CS10" s="1335" t="str">
        <f>MID(SUVAHAVUJ!AE74,9,1)</f>
        <v xml:space="preserve"> </v>
      </c>
      <c r="CT10" s="1335"/>
      <c r="CU10" s="1335"/>
      <c r="CV10" s="1335"/>
      <c r="CW10" s="1335"/>
      <c r="CX10" s="1335"/>
      <c r="CY10" s="1335" t="str">
        <f>MID(SUVAHAVUJ!AE74,10,1)</f>
        <v xml:space="preserve"> </v>
      </c>
      <c r="CZ10" s="1335"/>
      <c r="DA10" s="1335"/>
      <c r="DB10" s="1335"/>
      <c r="DC10" s="1335"/>
      <c r="DD10" s="1335" t="str">
        <f>MID(SUVAHAVUJ!AE74,11,1)</f>
        <v>0</v>
      </c>
      <c r="DE10" s="1335"/>
      <c r="DF10" s="1335"/>
      <c r="DG10" s="1335"/>
      <c r="DH10" s="1335"/>
      <c r="DI10" s="1343"/>
      <c r="DJ10" s="1345"/>
      <c r="DK10" s="1345"/>
      <c r="DL10" s="1345"/>
      <c r="DM10" s="1345"/>
      <c r="DN10" s="1345"/>
      <c r="DO10" s="1345"/>
      <c r="DP10" s="1345"/>
      <c r="DQ10" s="1345"/>
      <c r="DR10" s="1345"/>
      <c r="DS10" s="1345"/>
      <c r="DT10" s="1345"/>
      <c r="DU10" s="1345"/>
      <c r="DV10" s="1345"/>
      <c r="DW10" s="1345"/>
      <c r="DX10" s="1345"/>
      <c r="DY10" s="1345"/>
      <c r="DZ10" s="1345"/>
      <c r="EA10" s="1345"/>
      <c r="EB10" s="1345"/>
      <c r="EC10" s="1345"/>
      <c r="ED10" s="1345"/>
      <c r="EE10" s="1345"/>
      <c r="EF10" s="1345"/>
      <c r="EG10" s="1345"/>
      <c r="EH10" s="1345"/>
      <c r="EI10" s="1345"/>
      <c r="EJ10" s="1345"/>
      <c r="EK10" s="1345"/>
      <c r="EL10" s="1345"/>
      <c r="EM10" s="1345"/>
      <c r="EN10" s="396"/>
      <c r="EO10" s="397"/>
      <c r="EP10" s="1335" t="str">
        <f>MID(SUVAHAVUJ!AG74,1,1)</f>
        <v xml:space="preserve"> </v>
      </c>
      <c r="EQ10" s="1335"/>
      <c r="ER10" s="1335"/>
      <c r="ES10" s="1335"/>
      <c r="ET10" s="1335"/>
      <c r="EU10" s="1335"/>
      <c r="EV10" s="1335" t="str">
        <f>MID(SUVAHAVUJ!AG74,2,1)</f>
        <v xml:space="preserve"> </v>
      </c>
      <c r="EW10" s="1335"/>
      <c r="EX10" s="1335"/>
      <c r="EY10" s="1335"/>
      <c r="EZ10" s="1335"/>
      <c r="FA10" s="1335" t="str">
        <f>MID(SUVAHAVUJ!AG74,3,1)</f>
        <v xml:space="preserve"> </v>
      </c>
      <c r="FB10" s="1335"/>
      <c r="FC10" s="1335"/>
      <c r="FD10" s="1335"/>
      <c r="FE10" s="1335"/>
      <c r="FF10" s="1335"/>
      <c r="FG10" s="1335" t="str">
        <f>MID(SUVAHAVUJ!AG74,4,1)</f>
        <v xml:space="preserve"> </v>
      </c>
      <c r="FH10" s="1335"/>
      <c r="FI10" s="1335"/>
      <c r="FJ10" s="1335"/>
      <c r="FK10" s="1335"/>
      <c r="FL10" s="1335" t="str">
        <f>MID(SUVAHAVUJ!AG74,5,1)</f>
        <v xml:space="preserve"> </v>
      </c>
      <c r="FM10" s="1335"/>
      <c r="FN10" s="1335"/>
      <c r="FO10" s="1335"/>
      <c r="FP10" s="1335"/>
      <c r="FQ10" s="1335"/>
      <c r="FR10" s="1335" t="str">
        <f>MID(SUVAHAVUJ!AG74,6,1)</f>
        <v xml:space="preserve"> </v>
      </c>
      <c r="FS10" s="1335"/>
      <c r="FT10" s="1335"/>
      <c r="FU10" s="1335"/>
      <c r="FV10" s="1335"/>
      <c r="FW10" s="1335" t="str">
        <f>MID(SUVAHAVUJ!AG74,7,1)</f>
        <v xml:space="preserve"> </v>
      </c>
      <c r="FX10" s="1335"/>
      <c r="FY10" s="1335"/>
      <c r="FZ10" s="1335"/>
      <c r="GA10" s="1335"/>
      <c r="GB10" s="1335"/>
      <c r="GC10" s="1335" t="str">
        <f>MID(SUVAHAVUJ!AG74,8,1)</f>
        <v xml:space="preserve"> </v>
      </c>
      <c r="GD10" s="1335"/>
      <c r="GE10" s="1335"/>
      <c r="GF10" s="1335"/>
      <c r="GG10" s="1335"/>
      <c r="GH10" s="1335" t="str">
        <f>MID(SUVAHAVUJ!AG74,9,1)</f>
        <v xml:space="preserve"> </v>
      </c>
      <c r="GI10" s="1335"/>
      <c r="GJ10" s="1335"/>
      <c r="GK10" s="1335"/>
      <c r="GL10" s="1335"/>
      <c r="GM10" s="1335"/>
      <c r="GN10" s="1335" t="str">
        <f>MID(SUVAHAVUJ!AG74,10,1)</f>
        <v xml:space="preserve"> </v>
      </c>
      <c r="GO10" s="1335"/>
      <c r="GP10" s="1335"/>
      <c r="GQ10" s="1335"/>
      <c r="GR10" s="1335"/>
      <c r="GS10" s="1293" t="str">
        <f>MID(SUVAHAVUJ!AG74,11,1)</f>
        <v>0</v>
      </c>
      <c r="GT10" s="1293"/>
      <c r="GU10" s="1293"/>
      <c r="GV10" s="1293"/>
      <c r="GW10" s="1341"/>
    </row>
    <row r="11" spans="1:205" ht="23.25" customHeight="1" x14ac:dyDescent="0.3">
      <c r="B11" s="1352" t="s">
        <v>2047</v>
      </c>
      <c r="C11" s="1353"/>
      <c r="D11" s="1353"/>
      <c r="E11" s="1353"/>
      <c r="F11" s="1353"/>
      <c r="G11" s="1353"/>
      <c r="H11" s="1353"/>
      <c r="I11" s="1353"/>
      <c r="J11" s="1353"/>
      <c r="K11" s="1354"/>
      <c r="L11" s="1338" t="str">
        <f>SUVAHAVUJ!$D$75</f>
        <v>Účty v bankách (221A, 22X, +/- 261)</v>
      </c>
      <c r="M11" s="1339"/>
      <c r="N11" s="1339"/>
      <c r="O11" s="1339"/>
      <c r="P11" s="1339"/>
      <c r="Q11" s="1339"/>
      <c r="R11" s="1339"/>
      <c r="S11" s="1339"/>
      <c r="T11" s="1339"/>
      <c r="U11" s="1339"/>
      <c r="V11" s="1339"/>
      <c r="W11" s="1339"/>
      <c r="X11" s="1339"/>
      <c r="Y11" s="1339"/>
      <c r="Z11" s="1339"/>
      <c r="AA11" s="1339"/>
      <c r="AB11" s="1339"/>
      <c r="AC11" s="1339"/>
      <c r="AD11" s="1339"/>
      <c r="AE11" s="1339"/>
      <c r="AF11" s="1339"/>
      <c r="AG11" s="1339"/>
      <c r="AH11" s="1339"/>
      <c r="AI11" s="1339"/>
      <c r="AJ11" s="1339"/>
      <c r="AK11" s="1339"/>
      <c r="AL11" s="1339"/>
      <c r="AM11" s="1339"/>
      <c r="AN11" s="1339"/>
      <c r="AO11" s="1339"/>
      <c r="AP11" s="1339"/>
      <c r="AQ11" s="1340" t="s">
        <v>2097</v>
      </c>
      <c r="AR11" s="1340"/>
      <c r="AS11" s="1340"/>
      <c r="AT11" s="1340"/>
      <c r="AU11" s="1340"/>
      <c r="AV11" s="1340"/>
      <c r="AW11" s="1340"/>
      <c r="AX11" s="1340"/>
      <c r="AY11" s="396"/>
      <c r="AZ11" s="397"/>
      <c r="BA11" s="1335" t="str">
        <f>MID(SUVAHAVUJ!AD75,1,1)</f>
        <v xml:space="preserve"> </v>
      </c>
      <c r="BB11" s="1335"/>
      <c r="BC11" s="1335"/>
      <c r="BD11" s="1335"/>
      <c r="BE11" s="1335"/>
      <c r="BF11" s="1335"/>
      <c r="BG11" s="1335" t="str">
        <f>MID(SUVAHAVUJ!AD75,2,1)</f>
        <v xml:space="preserve"> </v>
      </c>
      <c r="BH11" s="1335"/>
      <c r="BI11" s="1335"/>
      <c r="BJ11" s="1335"/>
      <c r="BK11" s="1335"/>
      <c r="BL11" s="1335" t="str">
        <f>MID(SUVAHAVUJ!AD75,3,1)</f>
        <v xml:space="preserve"> </v>
      </c>
      <c r="BM11" s="1335"/>
      <c r="BN11" s="1335"/>
      <c r="BO11" s="1335"/>
      <c r="BP11" s="1335"/>
      <c r="BQ11" s="1335"/>
      <c r="BR11" s="1335" t="str">
        <f>MID(SUVAHAVUJ!AD75,4,1)</f>
        <v xml:space="preserve"> </v>
      </c>
      <c r="BS11" s="1335"/>
      <c r="BT11" s="1335"/>
      <c r="BU11" s="1335"/>
      <c r="BV11" s="1335"/>
      <c r="BW11" s="1335" t="str">
        <f>MID(SUVAHAVUJ!AD75,5,1)</f>
        <v xml:space="preserve"> </v>
      </c>
      <c r="BX11" s="1335"/>
      <c r="BY11" s="1335"/>
      <c r="BZ11" s="1335"/>
      <c r="CA11" s="1335"/>
      <c r="CB11" s="1335"/>
      <c r="CC11" s="1335" t="str">
        <f>MID(SUVAHAVUJ!AD75,6,1)</f>
        <v xml:space="preserve"> </v>
      </c>
      <c r="CD11" s="1335"/>
      <c r="CE11" s="1335"/>
      <c r="CF11" s="1335"/>
      <c r="CG11" s="1335"/>
      <c r="CH11" s="1335" t="str">
        <f>MID(SUVAHAVUJ!AD75,7,1)</f>
        <v xml:space="preserve"> </v>
      </c>
      <c r="CI11" s="1335"/>
      <c r="CJ11" s="1335"/>
      <c r="CK11" s="1335"/>
      <c r="CL11" s="1335"/>
      <c r="CM11" s="1335"/>
      <c r="CN11" s="1335" t="str">
        <f>MID(SUVAHAVUJ!AD75,8,1)</f>
        <v xml:space="preserve"> </v>
      </c>
      <c r="CO11" s="1335"/>
      <c r="CP11" s="1335"/>
      <c r="CQ11" s="1335"/>
      <c r="CR11" s="1335"/>
      <c r="CS11" s="1335" t="str">
        <f>MID(SUVAHAVUJ!AD75,9,1)</f>
        <v xml:space="preserve"> </v>
      </c>
      <c r="CT11" s="1335"/>
      <c r="CU11" s="1335"/>
      <c r="CV11" s="1335"/>
      <c r="CW11" s="1335"/>
      <c r="CX11" s="1335"/>
      <c r="CY11" s="1335" t="str">
        <f>MID(SUVAHAVUJ!AD75,10,1)</f>
        <v xml:space="preserve"> </v>
      </c>
      <c r="CZ11" s="1335"/>
      <c r="DA11" s="1335"/>
      <c r="DB11" s="1335"/>
      <c r="DC11" s="1335"/>
      <c r="DD11" s="1335" t="str">
        <f>MID(SUVAHAVUJ!AD75,11,1)</f>
        <v>0</v>
      </c>
      <c r="DE11" s="1335"/>
      <c r="DF11" s="1335"/>
      <c r="DG11" s="1335"/>
      <c r="DH11" s="1335"/>
      <c r="DI11" s="1343"/>
      <c r="DJ11" s="396"/>
      <c r="DK11" s="397"/>
      <c r="DL11" s="1335" t="str">
        <f>MID(SUVAHAVUJ!AF75,1,1)</f>
        <v xml:space="preserve"> </v>
      </c>
      <c r="DM11" s="1335"/>
      <c r="DN11" s="1335"/>
      <c r="DO11" s="1335"/>
      <c r="DP11" s="1335"/>
      <c r="DQ11" s="1335"/>
      <c r="DR11" s="1335" t="str">
        <f>MID(SUVAHAVUJ!AF75,2,1)</f>
        <v xml:space="preserve"> </v>
      </c>
      <c r="DS11" s="1335"/>
      <c r="DT11" s="1335"/>
      <c r="DU11" s="1335"/>
      <c r="DV11" s="1335"/>
      <c r="DW11" s="1335" t="str">
        <f>MID(SUVAHAVUJ!AF75,3,1)</f>
        <v xml:space="preserve"> </v>
      </c>
      <c r="DX11" s="1335"/>
      <c r="DY11" s="1335"/>
      <c r="DZ11" s="1335"/>
      <c r="EA11" s="1335"/>
      <c r="EB11" s="1335"/>
      <c r="EC11" s="1335" t="str">
        <f>MID(SUVAHAVUJ!AF75,4,1)</f>
        <v xml:space="preserve"> </v>
      </c>
      <c r="ED11" s="1335"/>
      <c r="EE11" s="1335"/>
      <c r="EF11" s="1335"/>
      <c r="EG11" s="1335"/>
      <c r="EH11" s="1335" t="str">
        <f>MID(SUVAHAVUJ!AF75,5,1)</f>
        <v xml:space="preserve"> </v>
      </c>
      <c r="EI11" s="1335"/>
      <c r="EJ11" s="1335"/>
      <c r="EK11" s="1335"/>
      <c r="EL11" s="1335"/>
      <c r="EM11" s="1335"/>
      <c r="EN11" s="1335" t="str">
        <f>MID(SUVAHAVUJ!AF75,6,1)</f>
        <v xml:space="preserve"> </v>
      </c>
      <c r="EO11" s="1335"/>
      <c r="EP11" s="1335"/>
      <c r="EQ11" s="1335"/>
      <c r="ER11" s="1335"/>
      <c r="ES11" s="1335" t="str">
        <f>MID(SUVAHAVUJ!AF75,7,1)</f>
        <v xml:space="preserve"> </v>
      </c>
      <c r="ET11" s="1335"/>
      <c r="EU11" s="1335"/>
      <c r="EV11" s="1335"/>
      <c r="EW11" s="1335"/>
      <c r="EX11" s="1335"/>
      <c r="EY11" s="1335" t="str">
        <f>MID(SUVAHAVUJ!AF75,8,1)</f>
        <v xml:space="preserve"> </v>
      </c>
      <c r="EZ11" s="1335"/>
      <c r="FA11" s="1335"/>
      <c r="FB11" s="1335"/>
      <c r="FC11" s="1335"/>
      <c r="FD11" s="1335" t="str">
        <f>MID(SUVAHAVUJ!AF75,9,1)</f>
        <v xml:space="preserve"> </v>
      </c>
      <c r="FE11" s="1335"/>
      <c r="FF11" s="1335"/>
      <c r="FG11" s="1335"/>
      <c r="FH11" s="1335"/>
      <c r="FI11" s="1335"/>
      <c r="FJ11" s="1335" t="str">
        <f>MID(SUVAHAVUJ!AF75,10,1)</f>
        <v xml:space="preserve"> </v>
      </c>
      <c r="FK11" s="1335"/>
      <c r="FL11" s="1335"/>
      <c r="FM11" s="1335"/>
      <c r="FN11" s="1335"/>
      <c r="FO11" s="1293" t="str">
        <f>MID(SUVAHAVUJ!AF75,11,1)</f>
        <v>0</v>
      </c>
      <c r="FP11" s="1293"/>
      <c r="FQ11" s="1293"/>
      <c r="FR11" s="1293"/>
      <c r="FS11" s="1341"/>
      <c r="FT11" s="1342"/>
      <c r="FU11" s="1342"/>
      <c r="FV11" s="1342"/>
      <c r="FW11" s="1342"/>
      <c r="FX11" s="1342"/>
      <c r="FY11" s="1342"/>
      <c r="FZ11" s="1342"/>
      <c r="GA11" s="1342"/>
      <c r="GB11" s="1342"/>
      <c r="GC11" s="1342"/>
      <c r="GD11" s="1342"/>
      <c r="GE11" s="1342"/>
      <c r="GF11" s="1342"/>
      <c r="GG11" s="1342"/>
      <c r="GH11" s="1342"/>
      <c r="GI11" s="1342"/>
      <c r="GJ11" s="1342"/>
      <c r="GK11" s="1342"/>
      <c r="GL11" s="1342"/>
      <c r="GM11" s="1342"/>
      <c r="GN11" s="1342"/>
      <c r="GO11" s="1342"/>
      <c r="GP11" s="1342"/>
      <c r="GQ11" s="1342"/>
      <c r="GR11" s="1342"/>
      <c r="GS11" s="1342"/>
      <c r="GT11" s="1342"/>
      <c r="GU11" s="1342"/>
      <c r="GV11" s="1342"/>
      <c r="GW11" s="1342"/>
    </row>
    <row r="12" spans="1:205" ht="23.25" customHeight="1" x14ac:dyDescent="0.3">
      <c r="B12" s="1355"/>
      <c r="C12" s="1356"/>
      <c r="D12" s="1356"/>
      <c r="E12" s="1356"/>
      <c r="F12" s="1356"/>
      <c r="G12" s="1356"/>
      <c r="H12" s="1356"/>
      <c r="I12" s="1356"/>
      <c r="J12" s="1356"/>
      <c r="K12" s="1357"/>
      <c r="L12" s="1339"/>
      <c r="M12" s="1339"/>
      <c r="N12" s="1339"/>
      <c r="O12" s="1339"/>
      <c r="P12" s="1339"/>
      <c r="Q12" s="1339"/>
      <c r="R12" s="1339"/>
      <c r="S12" s="1339"/>
      <c r="T12" s="1339"/>
      <c r="U12" s="1339"/>
      <c r="V12" s="1339"/>
      <c r="W12" s="1339"/>
      <c r="X12" s="1339"/>
      <c r="Y12" s="1339"/>
      <c r="Z12" s="1339"/>
      <c r="AA12" s="1339"/>
      <c r="AB12" s="1339"/>
      <c r="AC12" s="1339"/>
      <c r="AD12" s="1339"/>
      <c r="AE12" s="1339"/>
      <c r="AF12" s="1339"/>
      <c r="AG12" s="1339"/>
      <c r="AH12" s="1339"/>
      <c r="AI12" s="1339"/>
      <c r="AJ12" s="1339"/>
      <c r="AK12" s="1339"/>
      <c r="AL12" s="1339"/>
      <c r="AM12" s="1339"/>
      <c r="AN12" s="1339"/>
      <c r="AO12" s="1339"/>
      <c r="AP12" s="1339"/>
      <c r="AQ12" s="1340"/>
      <c r="AR12" s="1340"/>
      <c r="AS12" s="1340"/>
      <c r="AT12" s="1340"/>
      <c r="AU12" s="1340"/>
      <c r="AV12" s="1340"/>
      <c r="AW12" s="1340"/>
      <c r="AX12" s="1340"/>
      <c r="AY12" s="396"/>
      <c r="AZ12" s="397"/>
      <c r="BA12" s="1335" t="str">
        <f>MID(SUVAHAVUJ!AE75,1,1)</f>
        <v xml:space="preserve"> </v>
      </c>
      <c r="BB12" s="1335"/>
      <c r="BC12" s="1335"/>
      <c r="BD12" s="1335"/>
      <c r="BE12" s="1335"/>
      <c r="BF12" s="1335"/>
      <c r="BG12" s="1335" t="str">
        <f>MID(SUVAHAVUJ!AE75,2,1)</f>
        <v xml:space="preserve"> </v>
      </c>
      <c r="BH12" s="1335"/>
      <c r="BI12" s="1335"/>
      <c r="BJ12" s="1335"/>
      <c r="BK12" s="1335"/>
      <c r="BL12" s="1335" t="str">
        <f>MID(SUVAHAVUJ!AE75,3,1)</f>
        <v xml:space="preserve"> </v>
      </c>
      <c r="BM12" s="1335"/>
      <c r="BN12" s="1335"/>
      <c r="BO12" s="1335"/>
      <c r="BP12" s="1335"/>
      <c r="BQ12" s="1335"/>
      <c r="BR12" s="1335" t="str">
        <f>MID(SUVAHAVUJ!AE75,4,1)</f>
        <v xml:space="preserve"> </v>
      </c>
      <c r="BS12" s="1335"/>
      <c r="BT12" s="1335"/>
      <c r="BU12" s="1335"/>
      <c r="BV12" s="1335"/>
      <c r="BW12" s="1335" t="str">
        <f>MID(SUVAHAVUJ!AE75,5,1)</f>
        <v xml:space="preserve"> </v>
      </c>
      <c r="BX12" s="1335"/>
      <c r="BY12" s="1335"/>
      <c r="BZ12" s="1335"/>
      <c r="CA12" s="1335"/>
      <c r="CB12" s="1335"/>
      <c r="CC12" s="1335" t="str">
        <f>MID(SUVAHAVUJ!AE75,6,1)</f>
        <v xml:space="preserve"> </v>
      </c>
      <c r="CD12" s="1335"/>
      <c r="CE12" s="1335"/>
      <c r="CF12" s="1335"/>
      <c r="CG12" s="1335"/>
      <c r="CH12" s="1335" t="str">
        <f>MID(SUVAHAVUJ!AE75,7,1)</f>
        <v xml:space="preserve"> </v>
      </c>
      <c r="CI12" s="1335"/>
      <c r="CJ12" s="1335"/>
      <c r="CK12" s="1335"/>
      <c r="CL12" s="1335"/>
      <c r="CM12" s="1335"/>
      <c r="CN12" s="1335" t="str">
        <f>MID(SUVAHAVUJ!AE75,8,1)</f>
        <v xml:space="preserve"> </v>
      </c>
      <c r="CO12" s="1335"/>
      <c r="CP12" s="1335"/>
      <c r="CQ12" s="1335"/>
      <c r="CR12" s="1335"/>
      <c r="CS12" s="1335" t="str">
        <f>MID(SUVAHAVUJ!AE75,9,1)</f>
        <v xml:space="preserve"> </v>
      </c>
      <c r="CT12" s="1335"/>
      <c r="CU12" s="1335"/>
      <c r="CV12" s="1335"/>
      <c r="CW12" s="1335"/>
      <c r="CX12" s="1335"/>
      <c r="CY12" s="1335" t="str">
        <f>MID(SUVAHAVUJ!AE75,10,1)</f>
        <v xml:space="preserve"> </v>
      </c>
      <c r="CZ12" s="1335"/>
      <c r="DA12" s="1335"/>
      <c r="DB12" s="1335"/>
      <c r="DC12" s="1335"/>
      <c r="DD12" s="1335" t="str">
        <f>MID(SUVAHAVUJ!AE75,11,1)</f>
        <v>0</v>
      </c>
      <c r="DE12" s="1335"/>
      <c r="DF12" s="1335"/>
      <c r="DG12" s="1335"/>
      <c r="DH12" s="1335"/>
      <c r="DI12" s="1343"/>
      <c r="DJ12" s="1345"/>
      <c r="DK12" s="1345"/>
      <c r="DL12" s="1345"/>
      <c r="DM12" s="1345"/>
      <c r="DN12" s="1345"/>
      <c r="DO12" s="1345"/>
      <c r="DP12" s="1345"/>
      <c r="DQ12" s="1345"/>
      <c r="DR12" s="1345"/>
      <c r="DS12" s="1345"/>
      <c r="DT12" s="1345"/>
      <c r="DU12" s="1345"/>
      <c r="DV12" s="1345"/>
      <c r="DW12" s="1345"/>
      <c r="DX12" s="1345"/>
      <c r="DY12" s="1345"/>
      <c r="DZ12" s="1345"/>
      <c r="EA12" s="1345"/>
      <c r="EB12" s="1345"/>
      <c r="EC12" s="1345"/>
      <c r="ED12" s="1345"/>
      <c r="EE12" s="1345"/>
      <c r="EF12" s="1345"/>
      <c r="EG12" s="1345"/>
      <c r="EH12" s="1345"/>
      <c r="EI12" s="1345"/>
      <c r="EJ12" s="1345"/>
      <c r="EK12" s="1345"/>
      <c r="EL12" s="1345"/>
      <c r="EM12" s="1345"/>
      <c r="EN12" s="396"/>
      <c r="EO12" s="397"/>
      <c r="EP12" s="1335" t="str">
        <f>MID(SUVAHAVUJ!AG75,1,1)</f>
        <v xml:space="preserve"> </v>
      </c>
      <c r="EQ12" s="1335"/>
      <c r="ER12" s="1335"/>
      <c r="ES12" s="1335"/>
      <c r="ET12" s="1335"/>
      <c r="EU12" s="1335"/>
      <c r="EV12" s="1335" t="str">
        <f>MID(SUVAHAVUJ!AG75,2,1)</f>
        <v xml:space="preserve"> </v>
      </c>
      <c r="EW12" s="1335"/>
      <c r="EX12" s="1335"/>
      <c r="EY12" s="1335"/>
      <c r="EZ12" s="1335"/>
      <c r="FA12" s="1335" t="str">
        <f>MID(SUVAHAVUJ!AG75,3,1)</f>
        <v xml:space="preserve"> </v>
      </c>
      <c r="FB12" s="1335"/>
      <c r="FC12" s="1335"/>
      <c r="FD12" s="1335"/>
      <c r="FE12" s="1335"/>
      <c r="FF12" s="1335"/>
      <c r="FG12" s="1335" t="str">
        <f>MID(SUVAHAVUJ!AG75,4,1)</f>
        <v xml:space="preserve"> </v>
      </c>
      <c r="FH12" s="1335"/>
      <c r="FI12" s="1335"/>
      <c r="FJ12" s="1335"/>
      <c r="FK12" s="1335"/>
      <c r="FL12" s="1335" t="str">
        <f>MID(SUVAHAVUJ!AG75,5,1)</f>
        <v xml:space="preserve"> </v>
      </c>
      <c r="FM12" s="1335"/>
      <c r="FN12" s="1335"/>
      <c r="FO12" s="1335"/>
      <c r="FP12" s="1335"/>
      <c r="FQ12" s="1335"/>
      <c r="FR12" s="1335" t="str">
        <f>MID(SUVAHAVUJ!AG75,6,1)</f>
        <v xml:space="preserve"> </v>
      </c>
      <c r="FS12" s="1335"/>
      <c r="FT12" s="1335"/>
      <c r="FU12" s="1335"/>
      <c r="FV12" s="1335"/>
      <c r="FW12" s="1335" t="str">
        <f>MID(SUVAHAVUJ!AG75,7,1)</f>
        <v xml:space="preserve"> </v>
      </c>
      <c r="FX12" s="1335"/>
      <c r="FY12" s="1335"/>
      <c r="FZ12" s="1335"/>
      <c r="GA12" s="1335"/>
      <c r="GB12" s="1335"/>
      <c r="GC12" s="1335" t="str">
        <f>MID(SUVAHAVUJ!AG75,8,1)</f>
        <v xml:space="preserve"> </v>
      </c>
      <c r="GD12" s="1335"/>
      <c r="GE12" s="1335"/>
      <c r="GF12" s="1335"/>
      <c r="GG12" s="1335"/>
      <c r="GH12" s="1335" t="str">
        <f>MID(SUVAHAVUJ!AG75,9,1)</f>
        <v xml:space="preserve"> </v>
      </c>
      <c r="GI12" s="1335"/>
      <c r="GJ12" s="1335"/>
      <c r="GK12" s="1335"/>
      <c r="GL12" s="1335"/>
      <c r="GM12" s="1335"/>
      <c r="GN12" s="1335" t="str">
        <f>MID(SUVAHAVUJ!AG75,10,1)</f>
        <v xml:space="preserve"> </v>
      </c>
      <c r="GO12" s="1335"/>
      <c r="GP12" s="1335"/>
      <c r="GQ12" s="1335"/>
      <c r="GR12" s="1335"/>
      <c r="GS12" s="1293" t="str">
        <f>MID(SUVAHAVUJ!AG75,11,1)</f>
        <v>0</v>
      </c>
      <c r="GT12" s="1293"/>
      <c r="GU12" s="1293"/>
      <c r="GV12" s="1293"/>
      <c r="GW12" s="1341"/>
    </row>
    <row r="13" spans="1:205" ht="23.25" customHeight="1" x14ac:dyDescent="0.3">
      <c r="B13" s="1361" t="s">
        <v>2099</v>
      </c>
      <c r="C13" s="1362"/>
      <c r="D13" s="1362"/>
      <c r="E13" s="1362"/>
      <c r="F13" s="1362"/>
      <c r="G13" s="1362"/>
      <c r="H13" s="1362"/>
      <c r="I13" s="1362"/>
      <c r="J13" s="1362"/>
      <c r="K13" s="1363"/>
      <c r="L13" s="1338" t="str">
        <f>SUVAHAVUJ!$D$76</f>
        <v>Časové rozlíšenie súčet (r. 75 až r. 78)</v>
      </c>
      <c r="M13" s="1339"/>
      <c r="N13" s="1339"/>
      <c r="O13" s="1339"/>
      <c r="P13" s="1339"/>
      <c r="Q13" s="1339"/>
      <c r="R13" s="1339"/>
      <c r="S13" s="1339"/>
      <c r="T13" s="1339"/>
      <c r="U13" s="1339"/>
      <c r="V13" s="1339"/>
      <c r="W13" s="1339"/>
      <c r="X13" s="1339"/>
      <c r="Y13" s="1339"/>
      <c r="Z13" s="1339"/>
      <c r="AA13" s="1339"/>
      <c r="AB13" s="1339"/>
      <c r="AC13" s="1339"/>
      <c r="AD13" s="1339"/>
      <c r="AE13" s="1339"/>
      <c r="AF13" s="1339"/>
      <c r="AG13" s="1339"/>
      <c r="AH13" s="1339"/>
      <c r="AI13" s="1339"/>
      <c r="AJ13" s="1339"/>
      <c r="AK13" s="1339"/>
      <c r="AL13" s="1339"/>
      <c r="AM13" s="1339"/>
      <c r="AN13" s="1339"/>
      <c r="AO13" s="1339"/>
      <c r="AP13" s="1339"/>
      <c r="AQ13" s="1340" t="s">
        <v>2098</v>
      </c>
      <c r="AR13" s="1340"/>
      <c r="AS13" s="1340"/>
      <c r="AT13" s="1340"/>
      <c r="AU13" s="1340"/>
      <c r="AV13" s="1340"/>
      <c r="AW13" s="1340"/>
      <c r="AX13" s="1340"/>
      <c r="AY13" s="396"/>
      <c r="AZ13" s="397"/>
      <c r="BA13" s="1335" t="str">
        <f>MID(SUVAHAVUJ!AD76,1,1)</f>
        <v xml:space="preserve"> </v>
      </c>
      <c r="BB13" s="1335"/>
      <c r="BC13" s="1335"/>
      <c r="BD13" s="1335"/>
      <c r="BE13" s="1335"/>
      <c r="BF13" s="1335"/>
      <c r="BG13" s="1335" t="str">
        <f>MID(SUVAHAVUJ!AD76,2,1)</f>
        <v xml:space="preserve"> </v>
      </c>
      <c r="BH13" s="1335"/>
      <c r="BI13" s="1335"/>
      <c r="BJ13" s="1335"/>
      <c r="BK13" s="1335"/>
      <c r="BL13" s="1335" t="str">
        <f>MID(SUVAHAVUJ!AD76,3,1)</f>
        <v xml:space="preserve"> </v>
      </c>
      <c r="BM13" s="1335"/>
      <c r="BN13" s="1335"/>
      <c r="BO13" s="1335"/>
      <c r="BP13" s="1335"/>
      <c r="BQ13" s="1335"/>
      <c r="BR13" s="1335" t="str">
        <f>MID(SUVAHAVUJ!AD76,4,1)</f>
        <v xml:space="preserve"> </v>
      </c>
      <c r="BS13" s="1335"/>
      <c r="BT13" s="1335"/>
      <c r="BU13" s="1335"/>
      <c r="BV13" s="1335"/>
      <c r="BW13" s="1335" t="str">
        <f>MID(SUVAHAVUJ!AD76,5,1)</f>
        <v xml:space="preserve"> </v>
      </c>
      <c r="BX13" s="1335"/>
      <c r="BY13" s="1335"/>
      <c r="BZ13" s="1335"/>
      <c r="CA13" s="1335"/>
      <c r="CB13" s="1335"/>
      <c r="CC13" s="1335" t="str">
        <f>MID(SUVAHAVUJ!AD76,6,1)</f>
        <v xml:space="preserve"> </v>
      </c>
      <c r="CD13" s="1335"/>
      <c r="CE13" s="1335"/>
      <c r="CF13" s="1335"/>
      <c r="CG13" s="1335"/>
      <c r="CH13" s="1335" t="str">
        <f>MID(SUVAHAVUJ!AD76,7,1)</f>
        <v xml:space="preserve"> </v>
      </c>
      <c r="CI13" s="1335"/>
      <c r="CJ13" s="1335"/>
      <c r="CK13" s="1335"/>
      <c r="CL13" s="1335"/>
      <c r="CM13" s="1335"/>
      <c r="CN13" s="1335" t="str">
        <f>MID(SUVAHAVUJ!AD76,8,1)</f>
        <v xml:space="preserve"> </v>
      </c>
      <c r="CO13" s="1335"/>
      <c r="CP13" s="1335"/>
      <c r="CQ13" s="1335"/>
      <c r="CR13" s="1335"/>
      <c r="CS13" s="1335" t="str">
        <f>MID(SUVAHAVUJ!AD76,9,1)</f>
        <v xml:space="preserve"> </v>
      </c>
      <c r="CT13" s="1335"/>
      <c r="CU13" s="1335"/>
      <c r="CV13" s="1335"/>
      <c r="CW13" s="1335"/>
      <c r="CX13" s="1335"/>
      <c r="CY13" s="1335" t="str">
        <f>MID(SUVAHAVUJ!AD76,10,1)</f>
        <v xml:space="preserve"> </v>
      </c>
      <c r="CZ13" s="1335"/>
      <c r="DA13" s="1335"/>
      <c r="DB13" s="1335"/>
      <c r="DC13" s="1335"/>
      <c r="DD13" s="1335" t="str">
        <f>MID(SUVAHAVUJ!AD76,11,1)</f>
        <v>0</v>
      </c>
      <c r="DE13" s="1335"/>
      <c r="DF13" s="1335"/>
      <c r="DG13" s="1335"/>
      <c r="DH13" s="1335"/>
      <c r="DI13" s="1343"/>
      <c r="DJ13" s="396"/>
      <c r="DK13" s="397"/>
      <c r="DL13" s="1335" t="str">
        <f>MID(SUVAHAVUJ!AF76,1,1)</f>
        <v xml:space="preserve"> </v>
      </c>
      <c r="DM13" s="1335"/>
      <c r="DN13" s="1335"/>
      <c r="DO13" s="1335"/>
      <c r="DP13" s="1335"/>
      <c r="DQ13" s="1335"/>
      <c r="DR13" s="1335" t="str">
        <f>MID(SUVAHAVUJ!AF76,2,1)</f>
        <v xml:space="preserve"> </v>
      </c>
      <c r="DS13" s="1335"/>
      <c r="DT13" s="1335"/>
      <c r="DU13" s="1335"/>
      <c r="DV13" s="1335"/>
      <c r="DW13" s="1335" t="str">
        <f>MID(SUVAHAVUJ!AF76,3,1)</f>
        <v xml:space="preserve"> </v>
      </c>
      <c r="DX13" s="1335"/>
      <c r="DY13" s="1335"/>
      <c r="DZ13" s="1335"/>
      <c r="EA13" s="1335"/>
      <c r="EB13" s="1335"/>
      <c r="EC13" s="1335" t="str">
        <f>MID(SUVAHAVUJ!AF76,4,1)</f>
        <v xml:space="preserve"> </v>
      </c>
      <c r="ED13" s="1335"/>
      <c r="EE13" s="1335"/>
      <c r="EF13" s="1335"/>
      <c r="EG13" s="1335"/>
      <c r="EH13" s="1335" t="str">
        <f>MID(SUVAHAVUJ!AF76,5,1)</f>
        <v xml:space="preserve"> </v>
      </c>
      <c r="EI13" s="1335"/>
      <c r="EJ13" s="1335"/>
      <c r="EK13" s="1335"/>
      <c r="EL13" s="1335"/>
      <c r="EM13" s="1335"/>
      <c r="EN13" s="1335" t="str">
        <f>MID(SUVAHAVUJ!AF76,6,1)</f>
        <v xml:space="preserve"> </v>
      </c>
      <c r="EO13" s="1335"/>
      <c r="EP13" s="1335"/>
      <c r="EQ13" s="1335"/>
      <c r="ER13" s="1335"/>
      <c r="ES13" s="1335" t="str">
        <f>MID(SUVAHAVUJ!AF76,7,1)</f>
        <v xml:space="preserve"> </v>
      </c>
      <c r="ET13" s="1335"/>
      <c r="EU13" s="1335"/>
      <c r="EV13" s="1335"/>
      <c r="EW13" s="1335"/>
      <c r="EX13" s="1335"/>
      <c r="EY13" s="1335" t="str">
        <f>MID(SUVAHAVUJ!AF76,8,1)</f>
        <v xml:space="preserve"> </v>
      </c>
      <c r="EZ13" s="1335"/>
      <c r="FA13" s="1335"/>
      <c r="FB13" s="1335"/>
      <c r="FC13" s="1335"/>
      <c r="FD13" s="1335" t="str">
        <f>MID(SUVAHAVUJ!AF76,9,1)</f>
        <v xml:space="preserve"> </v>
      </c>
      <c r="FE13" s="1335"/>
      <c r="FF13" s="1335"/>
      <c r="FG13" s="1335"/>
      <c r="FH13" s="1335"/>
      <c r="FI13" s="1335"/>
      <c r="FJ13" s="1335" t="str">
        <f>MID(SUVAHAVUJ!AF76,10,1)</f>
        <v xml:space="preserve"> </v>
      </c>
      <c r="FK13" s="1335"/>
      <c r="FL13" s="1335"/>
      <c r="FM13" s="1335"/>
      <c r="FN13" s="1335"/>
      <c r="FO13" s="1293" t="str">
        <f>MID(SUVAHAVUJ!AF76,11,1)</f>
        <v>0</v>
      </c>
      <c r="FP13" s="1293"/>
      <c r="FQ13" s="1293"/>
      <c r="FR13" s="1293"/>
      <c r="FS13" s="1341"/>
      <c r="FT13" s="1342"/>
      <c r="FU13" s="1342"/>
      <c r="FV13" s="1342"/>
      <c r="FW13" s="1342"/>
      <c r="FX13" s="1342"/>
      <c r="FY13" s="1342"/>
      <c r="FZ13" s="1342"/>
      <c r="GA13" s="1342"/>
      <c r="GB13" s="1342"/>
      <c r="GC13" s="1342"/>
      <c r="GD13" s="1342"/>
      <c r="GE13" s="1342"/>
      <c r="GF13" s="1342"/>
      <c r="GG13" s="1342"/>
      <c r="GH13" s="1342"/>
      <c r="GI13" s="1342"/>
      <c r="GJ13" s="1342"/>
      <c r="GK13" s="1342"/>
      <c r="GL13" s="1342"/>
      <c r="GM13" s="1342"/>
      <c r="GN13" s="1342"/>
      <c r="GO13" s="1342"/>
      <c r="GP13" s="1342"/>
      <c r="GQ13" s="1342"/>
      <c r="GR13" s="1342"/>
      <c r="GS13" s="1342"/>
      <c r="GT13" s="1342"/>
      <c r="GU13" s="1342"/>
      <c r="GV13" s="1342"/>
      <c r="GW13" s="1342"/>
    </row>
    <row r="14" spans="1:205" ht="23.25" customHeight="1" x14ac:dyDescent="0.3">
      <c r="B14" s="1364"/>
      <c r="C14" s="1365"/>
      <c r="D14" s="1365"/>
      <c r="E14" s="1365"/>
      <c r="F14" s="1365"/>
      <c r="G14" s="1365"/>
      <c r="H14" s="1365"/>
      <c r="I14" s="1365"/>
      <c r="J14" s="1365"/>
      <c r="K14" s="1366"/>
      <c r="L14" s="1339"/>
      <c r="M14" s="1339"/>
      <c r="N14" s="1339"/>
      <c r="O14" s="1339"/>
      <c r="P14" s="1339"/>
      <c r="Q14" s="1339"/>
      <c r="R14" s="1339"/>
      <c r="S14" s="1339"/>
      <c r="T14" s="1339"/>
      <c r="U14" s="1339"/>
      <c r="V14" s="1339"/>
      <c r="W14" s="1339"/>
      <c r="X14" s="1339"/>
      <c r="Y14" s="1339"/>
      <c r="Z14" s="1339"/>
      <c r="AA14" s="1339"/>
      <c r="AB14" s="1339"/>
      <c r="AC14" s="1339"/>
      <c r="AD14" s="1339"/>
      <c r="AE14" s="1339"/>
      <c r="AF14" s="1339"/>
      <c r="AG14" s="1339"/>
      <c r="AH14" s="1339"/>
      <c r="AI14" s="1339"/>
      <c r="AJ14" s="1339"/>
      <c r="AK14" s="1339"/>
      <c r="AL14" s="1339"/>
      <c r="AM14" s="1339"/>
      <c r="AN14" s="1339"/>
      <c r="AO14" s="1339"/>
      <c r="AP14" s="1339"/>
      <c r="AQ14" s="1340"/>
      <c r="AR14" s="1340"/>
      <c r="AS14" s="1340"/>
      <c r="AT14" s="1340"/>
      <c r="AU14" s="1340"/>
      <c r="AV14" s="1340"/>
      <c r="AW14" s="1340"/>
      <c r="AX14" s="1340"/>
      <c r="AY14" s="396"/>
      <c r="AZ14" s="397"/>
      <c r="BA14" s="1335" t="str">
        <f>MID(SUVAHAVUJ!AE76,1,1)</f>
        <v xml:space="preserve"> </v>
      </c>
      <c r="BB14" s="1335"/>
      <c r="BC14" s="1335"/>
      <c r="BD14" s="1335"/>
      <c r="BE14" s="1335"/>
      <c r="BF14" s="1335"/>
      <c r="BG14" s="1335" t="str">
        <f>MID(SUVAHAVUJ!AE76,2,1)</f>
        <v xml:space="preserve"> </v>
      </c>
      <c r="BH14" s="1335"/>
      <c r="BI14" s="1335"/>
      <c r="BJ14" s="1335"/>
      <c r="BK14" s="1335"/>
      <c r="BL14" s="1335" t="str">
        <f>MID(SUVAHAVUJ!AE76,3,1)</f>
        <v xml:space="preserve"> </v>
      </c>
      <c r="BM14" s="1335"/>
      <c r="BN14" s="1335"/>
      <c r="BO14" s="1335"/>
      <c r="BP14" s="1335"/>
      <c r="BQ14" s="1335"/>
      <c r="BR14" s="1335" t="str">
        <f>MID(SUVAHAVUJ!AE76,4,1)</f>
        <v xml:space="preserve"> </v>
      </c>
      <c r="BS14" s="1335"/>
      <c r="BT14" s="1335"/>
      <c r="BU14" s="1335"/>
      <c r="BV14" s="1335"/>
      <c r="BW14" s="1335" t="str">
        <f>MID(SUVAHAVUJ!AE76,5,1)</f>
        <v xml:space="preserve"> </v>
      </c>
      <c r="BX14" s="1335"/>
      <c r="BY14" s="1335"/>
      <c r="BZ14" s="1335"/>
      <c r="CA14" s="1335"/>
      <c r="CB14" s="1335"/>
      <c r="CC14" s="1335" t="str">
        <f>MID(SUVAHAVUJ!AE76,6,1)</f>
        <v xml:space="preserve"> </v>
      </c>
      <c r="CD14" s="1335"/>
      <c r="CE14" s="1335"/>
      <c r="CF14" s="1335"/>
      <c r="CG14" s="1335"/>
      <c r="CH14" s="1335" t="str">
        <f>MID(SUVAHAVUJ!AE76,7,1)</f>
        <v xml:space="preserve"> </v>
      </c>
      <c r="CI14" s="1335"/>
      <c r="CJ14" s="1335"/>
      <c r="CK14" s="1335"/>
      <c r="CL14" s="1335"/>
      <c r="CM14" s="1335"/>
      <c r="CN14" s="1335" t="str">
        <f>MID(SUVAHAVUJ!AE76,8,1)</f>
        <v xml:space="preserve"> </v>
      </c>
      <c r="CO14" s="1335"/>
      <c r="CP14" s="1335"/>
      <c r="CQ14" s="1335"/>
      <c r="CR14" s="1335"/>
      <c r="CS14" s="1335" t="str">
        <f>MID(SUVAHAVUJ!AE76,9,1)</f>
        <v xml:space="preserve"> </v>
      </c>
      <c r="CT14" s="1335"/>
      <c r="CU14" s="1335"/>
      <c r="CV14" s="1335"/>
      <c r="CW14" s="1335"/>
      <c r="CX14" s="1335"/>
      <c r="CY14" s="1335" t="str">
        <f>MID(SUVAHAVUJ!AE76,10,1)</f>
        <v xml:space="preserve"> </v>
      </c>
      <c r="CZ14" s="1335"/>
      <c r="DA14" s="1335"/>
      <c r="DB14" s="1335"/>
      <c r="DC14" s="1335"/>
      <c r="DD14" s="1335" t="str">
        <f>MID(SUVAHAVUJ!AE76,11,1)</f>
        <v>0</v>
      </c>
      <c r="DE14" s="1335"/>
      <c r="DF14" s="1335"/>
      <c r="DG14" s="1335"/>
      <c r="DH14" s="1335"/>
      <c r="DI14" s="1343"/>
      <c r="DJ14" s="1345"/>
      <c r="DK14" s="1345"/>
      <c r="DL14" s="1345"/>
      <c r="DM14" s="1345"/>
      <c r="DN14" s="1345"/>
      <c r="DO14" s="1345"/>
      <c r="DP14" s="1345"/>
      <c r="DQ14" s="1345"/>
      <c r="DR14" s="1345"/>
      <c r="DS14" s="1345"/>
      <c r="DT14" s="1345"/>
      <c r="DU14" s="1345"/>
      <c r="DV14" s="1345"/>
      <c r="DW14" s="1345"/>
      <c r="DX14" s="1345"/>
      <c r="DY14" s="1345"/>
      <c r="DZ14" s="1345"/>
      <c r="EA14" s="1345"/>
      <c r="EB14" s="1345"/>
      <c r="EC14" s="1345"/>
      <c r="ED14" s="1345"/>
      <c r="EE14" s="1345"/>
      <c r="EF14" s="1345"/>
      <c r="EG14" s="1345"/>
      <c r="EH14" s="1345"/>
      <c r="EI14" s="1345"/>
      <c r="EJ14" s="1345"/>
      <c r="EK14" s="1345"/>
      <c r="EL14" s="1345"/>
      <c r="EM14" s="1345"/>
      <c r="EN14" s="396"/>
      <c r="EO14" s="397"/>
      <c r="EP14" s="1335" t="str">
        <f>MID(SUVAHAVUJ!AG76,1,1)</f>
        <v xml:space="preserve"> </v>
      </c>
      <c r="EQ14" s="1335"/>
      <c r="ER14" s="1335"/>
      <c r="ES14" s="1335"/>
      <c r="ET14" s="1335"/>
      <c r="EU14" s="1335"/>
      <c r="EV14" s="1335" t="str">
        <f>MID(SUVAHAVUJ!AG76,2,1)</f>
        <v xml:space="preserve"> </v>
      </c>
      <c r="EW14" s="1335"/>
      <c r="EX14" s="1335"/>
      <c r="EY14" s="1335"/>
      <c r="EZ14" s="1335"/>
      <c r="FA14" s="1335" t="str">
        <f>MID(SUVAHAVUJ!AG76,3,1)</f>
        <v xml:space="preserve"> </v>
      </c>
      <c r="FB14" s="1335"/>
      <c r="FC14" s="1335"/>
      <c r="FD14" s="1335"/>
      <c r="FE14" s="1335"/>
      <c r="FF14" s="1335"/>
      <c r="FG14" s="1335" t="str">
        <f>MID(SUVAHAVUJ!AG76,4,1)</f>
        <v xml:space="preserve"> </v>
      </c>
      <c r="FH14" s="1335"/>
      <c r="FI14" s="1335"/>
      <c r="FJ14" s="1335"/>
      <c r="FK14" s="1335"/>
      <c r="FL14" s="1335" t="str">
        <f>MID(SUVAHAVUJ!AG76,5,1)</f>
        <v xml:space="preserve"> </v>
      </c>
      <c r="FM14" s="1335"/>
      <c r="FN14" s="1335"/>
      <c r="FO14" s="1335"/>
      <c r="FP14" s="1335"/>
      <c r="FQ14" s="1335"/>
      <c r="FR14" s="1335" t="str">
        <f>MID(SUVAHAVUJ!AG76,6,1)</f>
        <v xml:space="preserve"> </v>
      </c>
      <c r="FS14" s="1335"/>
      <c r="FT14" s="1335"/>
      <c r="FU14" s="1335"/>
      <c r="FV14" s="1335"/>
      <c r="FW14" s="1335" t="str">
        <f>MID(SUVAHAVUJ!AG76,7,1)</f>
        <v xml:space="preserve"> </v>
      </c>
      <c r="FX14" s="1335"/>
      <c r="FY14" s="1335"/>
      <c r="FZ14" s="1335"/>
      <c r="GA14" s="1335"/>
      <c r="GB14" s="1335"/>
      <c r="GC14" s="1335" t="str">
        <f>MID(SUVAHAVUJ!AG76,8,1)</f>
        <v xml:space="preserve"> </v>
      </c>
      <c r="GD14" s="1335"/>
      <c r="GE14" s="1335"/>
      <c r="GF14" s="1335"/>
      <c r="GG14" s="1335"/>
      <c r="GH14" s="1335" t="str">
        <f>MID(SUVAHAVUJ!AG76,9,1)</f>
        <v xml:space="preserve"> </v>
      </c>
      <c r="GI14" s="1335"/>
      <c r="GJ14" s="1335"/>
      <c r="GK14" s="1335"/>
      <c r="GL14" s="1335"/>
      <c r="GM14" s="1335"/>
      <c r="GN14" s="1335" t="str">
        <f>MID(SUVAHAVUJ!AG76,10,1)</f>
        <v xml:space="preserve"> </v>
      </c>
      <c r="GO14" s="1335"/>
      <c r="GP14" s="1335"/>
      <c r="GQ14" s="1335"/>
      <c r="GR14" s="1335"/>
      <c r="GS14" s="1293" t="str">
        <f>MID(SUVAHAVUJ!AG76,11,1)</f>
        <v>0</v>
      </c>
      <c r="GT14" s="1293"/>
      <c r="GU14" s="1293"/>
      <c r="GV14" s="1293"/>
      <c r="GW14" s="1341"/>
    </row>
    <row r="15" spans="1:205" ht="24" customHeight="1" x14ac:dyDescent="0.3">
      <c r="B15" s="1367" t="s">
        <v>2101</v>
      </c>
      <c r="C15" s="1368"/>
      <c r="D15" s="1368"/>
      <c r="E15" s="1368"/>
      <c r="F15" s="1368"/>
      <c r="G15" s="1368"/>
      <c r="H15" s="1368"/>
      <c r="I15" s="1368"/>
      <c r="J15" s="1368"/>
      <c r="K15" s="1369"/>
      <c r="L15" s="1338" t="str">
        <f>SUVAHAVUJ!$D$77</f>
        <v>Náklady budúcich období dlhodobé (381A, 382A)</v>
      </c>
      <c r="M15" s="1339"/>
      <c r="N15" s="1339"/>
      <c r="O15" s="1339"/>
      <c r="P15" s="1339"/>
      <c r="Q15" s="1339"/>
      <c r="R15" s="1339"/>
      <c r="S15" s="1339"/>
      <c r="T15" s="1339"/>
      <c r="U15" s="1339"/>
      <c r="V15" s="1339"/>
      <c r="W15" s="1339"/>
      <c r="X15" s="1339"/>
      <c r="Y15" s="1339"/>
      <c r="Z15" s="1339"/>
      <c r="AA15" s="1339"/>
      <c r="AB15" s="1339"/>
      <c r="AC15" s="1339"/>
      <c r="AD15" s="1339"/>
      <c r="AE15" s="1339"/>
      <c r="AF15" s="1339"/>
      <c r="AG15" s="1339"/>
      <c r="AH15" s="1339"/>
      <c r="AI15" s="1339"/>
      <c r="AJ15" s="1339"/>
      <c r="AK15" s="1339"/>
      <c r="AL15" s="1339"/>
      <c r="AM15" s="1339"/>
      <c r="AN15" s="1339"/>
      <c r="AO15" s="1339"/>
      <c r="AP15" s="1339"/>
      <c r="AQ15" s="1340" t="s">
        <v>2100</v>
      </c>
      <c r="AR15" s="1340"/>
      <c r="AS15" s="1340"/>
      <c r="AT15" s="1340"/>
      <c r="AU15" s="1340"/>
      <c r="AV15" s="1340"/>
      <c r="AW15" s="1340"/>
      <c r="AX15" s="1340"/>
      <c r="AY15" s="396"/>
      <c r="AZ15" s="397"/>
      <c r="BA15" s="1335" t="str">
        <f>MID(SUVAHAVUJ!AD77,1,1)</f>
        <v xml:space="preserve"> </v>
      </c>
      <c r="BB15" s="1335"/>
      <c r="BC15" s="1335"/>
      <c r="BD15" s="1335"/>
      <c r="BE15" s="1335"/>
      <c r="BF15" s="1335"/>
      <c r="BG15" s="1335" t="str">
        <f>MID(SUVAHAVUJ!AD77,2,1)</f>
        <v xml:space="preserve"> </v>
      </c>
      <c r="BH15" s="1335"/>
      <c r="BI15" s="1335"/>
      <c r="BJ15" s="1335"/>
      <c r="BK15" s="1335"/>
      <c r="BL15" s="1335" t="str">
        <f>MID(SUVAHAVUJ!AD77,3,1)</f>
        <v xml:space="preserve"> </v>
      </c>
      <c r="BM15" s="1335"/>
      <c r="BN15" s="1335"/>
      <c r="BO15" s="1335"/>
      <c r="BP15" s="1335"/>
      <c r="BQ15" s="1335"/>
      <c r="BR15" s="1335" t="str">
        <f>MID(SUVAHAVUJ!AD77,4,1)</f>
        <v xml:space="preserve"> </v>
      </c>
      <c r="BS15" s="1335"/>
      <c r="BT15" s="1335"/>
      <c r="BU15" s="1335"/>
      <c r="BV15" s="1335"/>
      <c r="BW15" s="1335" t="str">
        <f>MID(SUVAHAVUJ!AD77,5,1)</f>
        <v xml:space="preserve"> </v>
      </c>
      <c r="BX15" s="1335"/>
      <c r="BY15" s="1335"/>
      <c r="BZ15" s="1335"/>
      <c r="CA15" s="1335"/>
      <c r="CB15" s="1335"/>
      <c r="CC15" s="1335" t="str">
        <f>MID(SUVAHAVUJ!AD77,6,1)</f>
        <v xml:space="preserve"> </v>
      </c>
      <c r="CD15" s="1335"/>
      <c r="CE15" s="1335"/>
      <c r="CF15" s="1335"/>
      <c r="CG15" s="1335"/>
      <c r="CH15" s="1335" t="str">
        <f>MID(SUVAHAVUJ!AD77,7,1)</f>
        <v xml:space="preserve"> </v>
      </c>
      <c r="CI15" s="1335"/>
      <c r="CJ15" s="1335"/>
      <c r="CK15" s="1335"/>
      <c r="CL15" s="1335"/>
      <c r="CM15" s="1335"/>
      <c r="CN15" s="1335" t="str">
        <f>MID(SUVAHAVUJ!AD77,8,1)</f>
        <v xml:space="preserve"> </v>
      </c>
      <c r="CO15" s="1335"/>
      <c r="CP15" s="1335"/>
      <c r="CQ15" s="1335"/>
      <c r="CR15" s="1335"/>
      <c r="CS15" s="1335" t="str">
        <f>MID(SUVAHAVUJ!AD77,9,1)</f>
        <v xml:space="preserve"> </v>
      </c>
      <c r="CT15" s="1335"/>
      <c r="CU15" s="1335"/>
      <c r="CV15" s="1335"/>
      <c r="CW15" s="1335"/>
      <c r="CX15" s="1335"/>
      <c r="CY15" s="1335" t="str">
        <f>MID(SUVAHAVUJ!AD77,10,1)</f>
        <v xml:space="preserve"> </v>
      </c>
      <c r="CZ15" s="1335"/>
      <c r="DA15" s="1335"/>
      <c r="DB15" s="1335"/>
      <c r="DC15" s="1335"/>
      <c r="DD15" s="1335" t="str">
        <f>MID(SUVAHAVUJ!AD77,11,1)</f>
        <v>0</v>
      </c>
      <c r="DE15" s="1335"/>
      <c r="DF15" s="1335"/>
      <c r="DG15" s="1335"/>
      <c r="DH15" s="1335"/>
      <c r="DI15" s="1343"/>
      <c r="DJ15" s="396"/>
      <c r="DK15" s="397"/>
      <c r="DL15" s="1335" t="str">
        <f>MID(SUVAHAVUJ!AF77,1,1)</f>
        <v xml:space="preserve"> </v>
      </c>
      <c r="DM15" s="1335"/>
      <c r="DN15" s="1335"/>
      <c r="DO15" s="1335"/>
      <c r="DP15" s="1335"/>
      <c r="DQ15" s="1335"/>
      <c r="DR15" s="1335" t="str">
        <f>MID(SUVAHAVUJ!AF77,2,1)</f>
        <v xml:space="preserve"> </v>
      </c>
      <c r="DS15" s="1335"/>
      <c r="DT15" s="1335"/>
      <c r="DU15" s="1335"/>
      <c r="DV15" s="1335"/>
      <c r="DW15" s="1335" t="str">
        <f>MID(SUVAHAVUJ!AF77,3,1)</f>
        <v xml:space="preserve"> </v>
      </c>
      <c r="DX15" s="1335"/>
      <c r="DY15" s="1335"/>
      <c r="DZ15" s="1335"/>
      <c r="EA15" s="1335"/>
      <c r="EB15" s="1335"/>
      <c r="EC15" s="1335" t="str">
        <f>MID(SUVAHAVUJ!AF77,4,1)</f>
        <v xml:space="preserve"> </v>
      </c>
      <c r="ED15" s="1335"/>
      <c r="EE15" s="1335"/>
      <c r="EF15" s="1335"/>
      <c r="EG15" s="1335"/>
      <c r="EH15" s="1335" t="str">
        <f>MID(SUVAHAVUJ!AF77,5,1)</f>
        <v xml:space="preserve"> </v>
      </c>
      <c r="EI15" s="1335"/>
      <c r="EJ15" s="1335"/>
      <c r="EK15" s="1335"/>
      <c r="EL15" s="1335"/>
      <c r="EM15" s="1335"/>
      <c r="EN15" s="1335" t="str">
        <f>MID(SUVAHAVUJ!AF77,6,1)</f>
        <v xml:space="preserve"> </v>
      </c>
      <c r="EO15" s="1335"/>
      <c r="EP15" s="1335"/>
      <c r="EQ15" s="1335"/>
      <c r="ER15" s="1335"/>
      <c r="ES15" s="1335" t="str">
        <f>MID(SUVAHAVUJ!AF77,7,1)</f>
        <v xml:space="preserve"> </v>
      </c>
      <c r="ET15" s="1335"/>
      <c r="EU15" s="1335"/>
      <c r="EV15" s="1335"/>
      <c r="EW15" s="1335"/>
      <c r="EX15" s="1335"/>
      <c r="EY15" s="1335" t="str">
        <f>MID(SUVAHAVUJ!AF77,8,1)</f>
        <v xml:space="preserve"> </v>
      </c>
      <c r="EZ15" s="1335"/>
      <c r="FA15" s="1335"/>
      <c r="FB15" s="1335"/>
      <c r="FC15" s="1335"/>
      <c r="FD15" s="1335" t="str">
        <f>MID(SUVAHAVUJ!AF77,9,1)</f>
        <v xml:space="preserve"> </v>
      </c>
      <c r="FE15" s="1335"/>
      <c r="FF15" s="1335"/>
      <c r="FG15" s="1335"/>
      <c r="FH15" s="1335"/>
      <c r="FI15" s="1335"/>
      <c r="FJ15" s="1335" t="str">
        <f>MID(SUVAHAVUJ!AF77,10,1)</f>
        <v xml:space="preserve"> </v>
      </c>
      <c r="FK15" s="1335"/>
      <c r="FL15" s="1335"/>
      <c r="FM15" s="1335"/>
      <c r="FN15" s="1335"/>
      <c r="FO15" s="1293" t="str">
        <f>MID(SUVAHAVUJ!AF77,11,1)</f>
        <v>0</v>
      </c>
      <c r="FP15" s="1293"/>
      <c r="FQ15" s="1293"/>
      <c r="FR15" s="1293"/>
      <c r="FS15" s="1341"/>
      <c r="FT15" s="1342"/>
      <c r="FU15" s="1342"/>
      <c r="FV15" s="1342"/>
      <c r="FW15" s="1342"/>
      <c r="FX15" s="1342"/>
      <c r="FY15" s="1342"/>
      <c r="FZ15" s="1342"/>
      <c r="GA15" s="1342"/>
      <c r="GB15" s="1342"/>
      <c r="GC15" s="1342"/>
      <c r="GD15" s="1342"/>
      <c r="GE15" s="1342"/>
      <c r="GF15" s="1342"/>
      <c r="GG15" s="1342"/>
      <c r="GH15" s="1342"/>
      <c r="GI15" s="1342"/>
      <c r="GJ15" s="1342"/>
      <c r="GK15" s="1342"/>
      <c r="GL15" s="1342"/>
      <c r="GM15" s="1342"/>
      <c r="GN15" s="1342"/>
      <c r="GO15" s="1342"/>
      <c r="GP15" s="1342"/>
      <c r="GQ15" s="1342"/>
      <c r="GR15" s="1342"/>
      <c r="GS15" s="1342"/>
      <c r="GT15" s="1342"/>
      <c r="GU15" s="1342"/>
      <c r="GV15" s="1342"/>
      <c r="GW15" s="1342"/>
    </row>
    <row r="16" spans="1:205" ht="24.75" customHeight="1" x14ac:dyDescent="0.3">
      <c r="B16" s="1370"/>
      <c r="C16" s="1371"/>
      <c r="D16" s="1371"/>
      <c r="E16" s="1371"/>
      <c r="F16" s="1371"/>
      <c r="G16" s="1371"/>
      <c r="H16" s="1371"/>
      <c r="I16" s="1371"/>
      <c r="J16" s="1371"/>
      <c r="K16" s="1372"/>
      <c r="L16" s="1339"/>
      <c r="M16" s="1339"/>
      <c r="N16" s="1339"/>
      <c r="O16" s="1339"/>
      <c r="P16" s="1339"/>
      <c r="Q16" s="1339"/>
      <c r="R16" s="1339"/>
      <c r="S16" s="1339"/>
      <c r="T16" s="1339"/>
      <c r="U16" s="1339"/>
      <c r="V16" s="1339"/>
      <c r="W16" s="1339"/>
      <c r="X16" s="1339"/>
      <c r="Y16" s="1339"/>
      <c r="Z16" s="1339"/>
      <c r="AA16" s="1339"/>
      <c r="AB16" s="1339"/>
      <c r="AC16" s="1339"/>
      <c r="AD16" s="1339"/>
      <c r="AE16" s="1339"/>
      <c r="AF16" s="1339"/>
      <c r="AG16" s="1339"/>
      <c r="AH16" s="1339"/>
      <c r="AI16" s="1339"/>
      <c r="AJ16" s="1339"/>
      <c r="AK16" s="1339"/>
      <c r="AL16" s="1339"/>
      <c r="AM16" s="1339"/>
      <c r="AN16" s="1339"/>
      <c r="AO16" s="1339"/>
      <c r="AP16" s="1339"/>
      <c r="AQ16" s="1340"/>
      <c r="AR16" s="1340"/>
      <c r="AS16" s="1340"/>
      <c r="AT16" s="1340"/>
      <c r="AU16" s="1340"/>
      <c r="AV16" s="1340"/>
      <c r="AW16" s="1340"/>
      <c r="AX16" s="1340"/>
      <c r="AY16" s="396"/>
      <c r="AZ16" s="397"/>
      <c r="BA16" s="1335" t="str">
        <f>MID(SUVAHAVUJ!AE77,1,1)</f>
        <v xml:space="preserve"> </v>
      </c>
      <c r="BB16" s="1335"/>
      <c r="BC16" s="1335"/>
      <c r="BD16" s="1335"/>
      <c r="BE16" s="1335"/>
      <c r="BF16" s="1335"/>
      <c r="BG16" s="1335" t="str">
        <f>MID(SUVAHAVUJ!AE77,2,1)</f>
        <v xml:space="preserve"> </v>
      </c>
      <c r="BH16" s="1335"/>
      <c r="BI16" s="1335"/>
      <c r="BJ16" s="1335"/>
      <c r="BK16" s="1335"/>
      <c r="BL16" s="1335" t="str">
        <f>MID(SUVAHAVUJ!AE77,3,1)</f>
        <v xml:space="preserve"> </v>
      </c>
      <c r="BM16" s="1335"/>
      <c r="BN16" s="1335"/>
      <c r="BO16" s="1335"/>
      <c r="BP16" s="1335"/>
      <c r="BQ16" s="1335"/>
      <c r="BR16" s="1335" t="str">
        <f>MID(SUVAHAVUJ!AE77,4,1)</f>
        <v xml:space="preserve"> </v>
      </c>
      <c r="BS16" s="1335"/>
      <c r="BT16" s="1335"/>
      <c r="BU16" s="1335"/>
      <c r="BV16" s="1335"/>
      <c r="BW16" s="1335" t="str">
        <f>MID(SUVAHAVUJ!AE77,5,1)</f>
        <v xml:space="preserve"> </v>
      </c>
      <c r="BX16" s="1335"/>
      <c r="BY16" s="1335"/>
      <c r="BZ16" s="1335"/>
      <c r="CA16" s="1335"/>
      <c r="CB16" s="1335"/>
      <c r="CC16" s="1335" t="str">
        <f>MID(SUVAHAVUJ!AE77,6,1)</f>
        <v xml:space="preserve"> </v>
      </c>
      <c r="CD16" s="1335"/>
      <c r="CE16" s="1335"/>
      <c r="CF16" s="1335"/>
      <c r="CG16" s="1335"/>
      <c r="CH16" s="1335" t="str">
        <f>MID(SUVAHAVUJ!AE77,7,1)</f>
        <v xml:space="preserve"> </v>
      </c>
      <c r="CI16" s="1335"/>
      <c r="CJ16" s="1335"/>
      <c r="CK16" s="1335"/>
      <c r="CL16" s="1335"/>
      <c r="CM16" s="1335"/>
      <c r="CN16" s="1335" t="str">
        <f>MID(SUVAHAVUJ!AE77,8,1)</f>
        <v xml:space="preserve"> </v>
      </c>
      <c r="CO16" s="1335"/>
      <c r="CP16" s="1335"/>
      <c r="CQ16" s="1335"/>
      <c r="CR16" s="1335"/>
      <c r="CS16" s="1335" t="str">
        <f>MID(SUVAHAVUJ!AE77,9,1)</f>
        <v xml:space="preserve"> </v>
      </c>
      <c r="CT16" s="1335"/>
      <c r="CU16" s="1335"/>
      <c r="CV16" s="1335"/>
      <c r="CW16" s="1335"/>
      <c r="CX16" s="1335"/>
      <c r="CY16" s="1335" t="str">
        <f>MID(SUVAHAVUJ!AE77,10,1)</f>
        <v xml:space="preserve"> </v>
      </c>
      <c r="CZ16" s="1335"/>
      <c r="DA16" s="1335"/>
      <c r="DB16" s="1335"/>
      <c r="DC16" s="1335"/>
      <c r="DD16" s="1335" t="str">
        <f>MID(SUVAHAVUJ!AE77,11,1)</f>
        <v>0</v>
      </c>
      <c r="DE16" s="1335"/>
      <c r="DF16" s="1335"/>
      <c r="DG16" s="1335"/>
      <c r="DH16" s="1335"/>
      <c r="DI16" s="1343"/>
      <c r="DJ16" s="1345"/>
      <c r="DK16" s="1345"/>
      <c r="DL16" s="1345"/>
      <c r="DM16" s="1345"/>
      <c r="DN16" s="1345"/>
      <c r="DO16" s="1345"/>
      <c r="DP16" s="1345"/>
      <c r="DQ16" s="1345"/>
      <c r="DR16" s="1345"/>
      <c r="DS16" s="1345"/>
      <c r="DT16" s="1345"/>
      <c r="DU16" s="1345"/>
      <c r="DV16" s="1345"/>
      <c r="DW16" s="1345"/>
      <c r="DX16" s="1345"/>
      <c r="DY16" s="1345"/>
      <c r="DZ16" s="1345"/>
      <c r="EA16" s="1345"/>
      <c r="EB16" s="1345"/>
      <c r="EC16" s="1345"/>
      <c r="ED16" s="1345"/>
      <c r="EE16" s="1345"/>
      <c r="EF16" s="1345"/>
      <c r="EG16" s="1345"/>
      <c r="EH16" s="1345"/>
      <c r="EI16" s="1345"/>
      <c r="EJ16" s="1345"/>
      <c r="EK16" s="1345"/>
      <c r="EL16" s="1345"/>
      <c r="EM16" s="1345"/>
      <c r="EN16" s="396"/>
      <c r="EO16" s="397"/>
      <c r="EP16" s="1335" t="str">
        <f>MID(SUVAHAVUJ!AG77,1,1)</f>
        <v xml:space="preserve"> </v>
      </c>
      <c r="EQ16" s="1335"/>
      <c r="ER16" s="1335"/>
      <c r="ES16" s="1335"/>
      <c r="ET16" s="1335"/>
      <c r="EU16" s="1335"/>
      <c r="EV16" s="1335" t="str">
        <f>MID(SUVAHAVUJ!AG77,2,1)</f>
        <v xml:space="preserve"> </v>
      </c>
      <c r="EW16" s="1335"/>
      <c r="EX16" s="1335"/>
      <c r="EY16" s="1335"/>
      <c r="EZ16" s="1335"/>
      <c r="FA16" s="1335" t="str">
        <f>MID(SUVAHAVUJ!AG77,3,1)</f>
        <v xml:space="preserve"> </v>
      </c>
      <c r="FB16" s="1335"/>
      <c r="FC16" s="1335"/>
      <c r="FD16" s="1335"/>
      <c r="FE16" s="1335"/>
      <c r="FF16" s="1335"/>
      <c r="FG16" s="1335" t="str">
        <f>MID(SUVAHAVUJ!AG77,4,1)</f>
        <v xml:space="preserve"> </v>
      </c>
      <c r="FH16" s="1335"/>
      <c r="FI16" s="1335"/>
      <c r="FJ16" s="1335"/>
      <c r="FK16" s="1335"/>
      <c r="FL16" s="1335" t="str">
        <f>MID(SUVAHAVUJ!AG77,5,1)</f>
        <v xml:space="preserve"> </v>
      </c>
      <c r="FM16" s="1335"/>
      <c r="FN16" s="1335"/>
      <c r="FO16" s="1335"/>
      <c r="FP16" s="1335"/>
      <c r="FQ16" s="1335"/>
      <c r="FR16" s="1335" t="str">
        <f>MID(SUVAHAVUJ!AG77,6,1)</f>
        <v xml:space="preserve"> </v>
      </c>
      <c r="FS16" s="1335"/>
      <c r="FT16" s="1335"/>
      <c r="FU16" s="1335"/>
      <c r="FV16" s="1335"/>
      <c r="FW16" s="1335" t="str">
        <f>MID(SUVAHAVUJ!AG77,7,1)</f>
        <v xml:space="preserve"> </v>
      </c>
      <c r="FX16" s="1335"/>
      <c r="FY16" s="1335"/>
      <c r="FZ16" s="1335"/>
      <c r="GA16" s="1335"/>
      <c r="GB16" s="1335"/>
      <c r="GC16" s="1335" t="str">
        <f>MID(SUVAHAVUJ!AG77,8,1)</f>
        <v xml:space="preserve"> </v>
      </c>
      <c r="GD16" s="1335"/>
      <c r="GE16" s="1335"/>
      <c r="GF16" s="1335"/>
      <c r="GG16" s="1335"/>
      <c r="GH16" s="1335" t="str">
        <f>MID(SUVAHAVUJ!AG77,9,1)</f>
        <v xml:space="preserve"> </v>
      </c>
      <c r="GI16" s="1335"/>
      <c r="GJ16" s="1335"/>
      <c r="GK16" s="1335"/>
      <c r="GL16" s="1335"/>
      <c r="GM16" s="1335"/>
      <c r="GN16" s="1335" t="str">
        <f>MID(SUVAHAVUJ!AG77,10,1)</f>
        <v xml:space="preserve"> </v>
      </c>
      <c r="GO16" s="1335"/>
      <c r="GP16" s="1335"/>
      <c r="GQ16" s="1335"/>
      <c r="GR16" s="1335"/>
      <c r="GS16" s="1293" t="str">
        <f>MID(SUVAHAVUJ!AG77,11,1)</f>
        <v>0</v>
      </c>
      <c r="GT16" s="1293"/>
      <c r="GU16" s="1293"/>
      <c r="GV16" s="1293"/>
      <c r="GW16" s="1341"/>
    </row>
    <row r="17" spans="2:205" ht="23.25" customHeight="1" x14ac:dyDescent="0.3">
      <c r="B17" s="1352" t="s">
        <v>2047</v>
      </c>
      <c r="C17" s="1353"/>
      <c r="D17" s="1353"/>
      <c r="E17" s="1353"/>
      <c r="F17" s="1353"/>
      <c r="G17" s="1353"/>
      <c r="H17" s="1353"/>
      <c r="I17" s="1353"/>
      <c r="J17" s="1353"/>
      <c r="K17" s="1354"/>
      <c r="L17" s="1338" t="str">
        <f>SUVAHAVUJ!$D$78</f>
        <v>Náklady budúcich období krátkodobé (381A, 382A)</v>
      </c>
      <c r="M17" s="1339"/>
      <c r="N17" s="1339"/>
      <c r="O17" s="1339"/>
      <c r="P17" s="1339"/>
      <c r="Q17" s="1339"/>
      <c r="R17" s="1339"/>
      <c r="S17" s="1339"/>
      <c r="T17" s="1339"/>
      <c r="U17" s="1339"/>
      <c r="V17" s="1339"/>
      <c r="W17" s="1339"/>
      <c r="X17" s="1339"/>
      <c r="Y17" s="1339"/>
      <c r="Z17" s="1339"/>
      <c r="AA17" s="1339"/>
      <c r="AB17" s="1339"/>
      <c r="AC17" s="1339"/>
      <c r="AD17" s="1339"/>
      <c r="AE17" s="1339"/>
      <c r="AF17" s="1339"/>
      <c r="AG17" s="1339"/>
      <c r="AH17" s="1339"/>
      <c r="AI17" s="1339"/>
      <c r="AJ17" s="1339"/>
      <c r="AK17" s="1339"/>
      <c r="AL17" s="1339"/>
      <c r="AM17" s="1339"/>
      <c r="AN17" s="1339"/>
      <c r="AO17" s="1339"/>
      <c r="AP17" s="1339"/>
      <c r="AQ17" s="1340" t="s">
        <v>2102</v>
      </c>
      <c r="AR17" s="1340"/>
      <c r="AS17" s="1340"/>
      <c r="AT17" s="1340"/>
      <c r="AU17" s="1340"/>
      <c r="AV17" s="1340"/>
      <c r="AW17" s="1340"/>
      <c r="AX17" s="1340"/>
      <c r="AY17" s="396"/>
      <c r="AZ17" s="397"/>
      <c r="BA17" s="1335" t="str">
        <f>MID(SUVAHAVUJ!AD78,1,1)</f>
        <v xml:space="preserve"> </v>
      </c>
      <c r="BB17" s="1335"/>
      <c r="BC17" s="1335"/>
      <c r="BD17" s="1335"/>
      <c r="BE17" s="1335"/>
      <c r="BF17" s="1335"/>
      <c r="BG17" s="1335" t="str">
        <f>MID(SUVAHAVUJ!AD78,2,1)</f>
        <v xml:space="preserve"> </v>
      </c>
      <c r="BH17" s="1335"/>
      <c r="BI17" s="1335"/>
      <c r="BJ17" s="1335"/>
      <c r="BK17" s="1335"/>
      <c r="BL17" s="1335" t="str">
        <f>MID(SUVAHAVUJ!AD78,3,1)</f>
        <v xml:space="preserve"> </v>
      </c>
      <c r="BM17" s="1335"/>
      <c r="BN17" s="1335"/>
      <c r="BO17" s="1335"/>
      <c r="BP17" s="1335"/>
      <c r="BQ17" s="1335"/>
      <c r="BR17" s="1335" t="str">
        <f>MID(SUVAHAVUJ!AD78,4,1)</f>
        <v xml:space="preserve"> </v>
      </c>
      <c r="BS17" s="1335"/>
      <c r="BT17" s="1335"/>
      <c r="BU17" s="1335"/>
      <c r="BV17" s="1335"/>
      <c r="BW17" s="1335" t="str">
        <f>MID(SUVAHAVUJ!AD78,5,1)</f>
        <v xml:space="preserve"> </v>
      </c>
      <c r="BX17" s="1335"/>
      <c r="BY17" s="1335"/>
      <c r="BZ17" s="1335"/>
      <c r="CA17" s="1335"/>
      <c r="CB17" s="1335"/>
      <c r="CC17" s="1335" t="str">
        <f>MID(SUVAHAVUJ!AD78,6,1)</f>
        <v xml:space="preserve"> </v>
      </c>
      <c r="CD17" s="1335"/>
      <c r="CE17" s="1335"/>
      <c r="CF17" s="1335"/>
      <c r="CG17" s="1335"/>
      <c r="CH17" s="1335" t="str">
        <f>MID(SUVAHAVUJ!AD78,7,1)</f>
        <v xml:space="preserve"> </v>
      </c>
      <c r="CI17" s="1335"/>
      <c r="CJ17" s="1335"/>
      <c r="CK17" s="1335"/>
      <c r="CL17" s="1335"/>
      <c r="CM17" s="1335"/>
      <c r="CN17" s="1335" t="str">
        <f>MID(SUVAHAVUJ!AD78,8,1)</f>
        <v xml:space="preserve"> </v>
      </c>
      <c r="CO17" s="1335"/>
      <c r="CP17" s="1335"/>
      <c r="CQ17" s="1335"/>
      <c r="CR17" s="1335"/>
      <c r="CS17" s="1335" t="str">
        <f>MID(SUVAHAVUJ!AD78,9,1)</f>
        <v xml:space="preserve"> </v>
      </c>
      <c r="CT17" s="1335"/>
      <c r="CU17" s="1335"/>
      <c r="CV17" s="1335"/>
      <c r="CW17" s="1335"/>
      <c r="CX17" s="1335"/>
      <c r="CY17" s="1335" t="str">
        <f>MID(SUVAHAVUJ!AD78,10,1)</f>
        <v xml:space="preserve"> </v>
      </c>
      <c r="CZ17" s="1335"/>
      <c r="DA17" s="1335"/>
      <c r="DB17" s="1335"/>
      <c r="DC17" s="1335"/>
      <c r="DD17" s="1335" t="str">
        <f>MID(SUVAHAVUJ!AD78,11,1)</f>
        <v>0</v>
      </c>
      <c r="DE17" s="1335"/>
      <c r="DF17" s="1335"/>
      <c r="DG17" s="1335"/>
      <c r="DH17" s="1335"/>
      <c r="DI17" s="1343"/>
      <c r="DJ17" s="396"/>
      <c r="DK17" s="397"/>
      <c r="DL17" s="1335" t="str">
        <f>MID(SUVAHAVUJ!AF78,1,1)</f>
        <v xml:space="preserve"> </v>
      </c>
      <c r="DM17" s="1335"/>
      <c r="DN17" s="1335"/>
      <c r="DO17" s="1335"/>
      <c r="DP17" s="1335"/>
      <c r="DQ17" s="1335"/>
      <c r="DR17" s="1335" t="str">
        <f>MID(SUVAHAVUJ!AF78,2,1)</f>
        <v xml:space="preserve"> </v>
      </c>
      <c r="DS17" s="1335"/>
      <c r="DT17" s="1335"/>
      <c r="DU17" s="1335"/>
      <c r="DV17" s="1335"/>
      <c r="DW17" s="1335" t="str">
        <f>MID(SUVAHAVUJ!AF78,3,1)</f>
        <v xml:space="preserve"> </v>
      </c>
      <c r="DX17" s="1335"/>
      <c r="DY17" s="1335"/>
      <c r="DZ17" s="1335"/>
      <c r="EA17" s="1335"/>
      <c r="EB17" s="1335"/>
      <c r="EC17" s="1335" t="str">
        <f>MID(SUVAHAVUJ!AF78,4,1)</f>
        <v xml:space="preserve"> </v>
      </c>
      <c r="ED17" s="1335"/>
      <c r="EE17" s="1335"/>
      <c r="EF17" s="1335"/>
      <c r="EG17" s="1335"/>
      <c r="EH17" s="1335" t="str">
        <f>MID(SUVAHAVUJ!AF78,5,1)</f>
        <v xml:space="preserve"> </v>
      </c>
      <c r="EI17" s="1335"/>
      <c r="EJ17" s="1335"/>
      <c r="EK17" s="1335"/>
      <c r="EL17" s="1335"/>
      <c r="EM17" s="1335"/>
      <c r="EN17" s="1335" t="str">
        <f>MID(SUVAHAVUJ!AF78,6,1)</f>
        <v xml:space="preserve"> </v>
      </c>
      <c r="EO17" s="1335"/>
      <c r="EP17" s="1335"/>
      <c r="EQ17" s="1335"/>
      <c r="ER17" s="1335"/>
      <c r="ES17" s="1335" t="str">
        <f>MID(SUVAHAVUJ!AF78,7,1)</f>
        <v xml:space="preserve"> </v>
      </c>
      <c r="ET17" s="1335"/>
      <c r="EU17" s="1335"/>
      <c r="EV17" s="1335"/>
      <c r="EW17" s="1335"/>
      <c r="EX17" s="1335"/>
      <c r="EY17" s="1335" t="str">
        <f>MID(SUVAHAVUJ!AF78,8,1)</f>
        <v xml:space="preserve"> </v>
      </c>
      <c r="EZ17" s="1335"/>
      <c r="FA17" s="1335"/>
      <c r="FB17" s="1335"/>
      <c r="FC17" s="1335"/>
      <c r="FD17" s="1335" t="str">
        <f>MID(SUVAHAVUJ!AF78,9,1)</f>
        <v xml:space="preserve"> </v>
      </c>
      <c r="FE17" s="1335"/>
      <c r="FF17" s="1335"/>
      <c r="FG17" s="1335"/>
      <c r="FH17" s="1335"/>
      <c r="FI17" s="1335"/>
      <c r="FJ17" s="1335" t="str">
        <f>MID(SUVAHAVUJ!AF78,10,1)</f>
        <v xml:space="preserve"> </v>
      </c>
      <c r="FK17" s="1335"/>
      <c r="FL17" s="1335"/>
      <c r="FM17" s="1335"/>
      <c r="FN17" s="1335"/>
      <c r="FO17" s="1293" t="str">
        <f>MID(SUVAHAVUJ!AF78,11,1)</f>
        <v>0</v>
      </c>
      <c r="FP17" s="1293"/>
      <c r="FQ17" s="1293"/>
      <c r="FR17" s="1293"/>
      <c r="FS17" s="1341"/>
      <c r="FT17" s="1342"/>
      <c r="FU17" s="1342"/>
      <c r="FV17" s="1342"/>
      <c r="FW17" s="1342"/>
      <c r="FX17" s="1342"/>
      <c r="FY17" s="1342"/>
      <c r="FZ17" s="1342"/>
      <c r="GA17" s="1342"/>
      <c r="GB17" s="1342"/>
      <c r="GC17" s="1342"/>
      <c r="GD17" s="1342"/>
      <c r="GE17" s="1342"/>
      <c r="GF17" s="1342"/>
      <c r="GG17" s="1342"/>
      <c r="GH17" s="1342"/>
      <c r="GI17" s="1342"/>
      <c r="GJ17" s="1342"/>
      <c r="GK17" s="1342"/>
      <c r="GL17" s="1342"/>
      <c r="GM17" s="1342"/>
      <c r="GN17" s="1342"/>
      <c r="GO17" s="1342"/>
      <c r="GP17" s="1342"/>
      <c r="GQ17" s="1342"/>
      <c r="GR17" s="1342"/>
      <c r="GS17" s="1342"/>
      <c r="GT17" s="1342"/>
      <c r="GU17" s="1342"/>
      <c r="GV17" s="1342"/>
      <c r="GW17" s="1342"/>
    </row>
    <row r="18" spans="2:205" ht="23.25" customHeight="1" x14ac:dyDescent="0.3">
      <c r="B18" s="1355"/>
      <c r="C18" s="1356"/>
      <c r="D18" s="1356"/>
      <c r="E18" s="1356"/>
      <c r="F18" s="1356"/>
      <c r="G18" s="1356"/>
      <c r="H18" s="1356"/>
      <c r="I18" s="1356"/>
      <c r="J18" s="1356"/>
      <c r="K18" s="1357"/>
      <c r="L18" s="1339"/>
      <c r="M18" s="1339"/>
      <c r="N18" s="1339"/>
      <c r="O18" s="1339"/>
      <c r="P18" s="1339"/>
      <c r="Q18" s="1339"/>
      <c r="R18" s="1339"/>
      <c r="S18" s="1339"/>
      <c r="T18" s="1339"/>
      <c r="U18" s="1339"/>
      <c r="V18" s="1339"/>
      <c r="W18" s="1339"/>
      <c r="X18" s="1339"/>
      <c r="Y18" s="1339"/>
      <c r="Z18" s="1339"/>
      <c r="AA18" s="1339"/>
      <c r="AB18" s="1339"/>
      <c r="AC18" s="1339"/>
      <c r="AD18" s="1339"/>
      <c r="AE18" s="1339"/>
      <c r="AF18" s="1339"/>
      <c r="AG18" s="1339"/>
      <c r="AH18" s="1339"/>
      <c r="AI18" s="1339"/>
      <c r="AJ18" s="1339"/>
      <c r="AK18" s="1339"/>
      <c r="AL18" s="1339"/>
      <c r="AM18" s="1339"/>
      <c r="AN18" s="1339"/>
      <c r="AO18" s="1339"/>
      <c r="AP18" s="1339"/>
      <c r="AQ18" s="1340"/>
      <c r="AR18" s="1340"/>
      <c r="AS18" s="1340"/>
      <c r="AT18" s="1340"/>
      <c r="AU18" s="1340"/>
      <c r="AV18" s="1340"/>
      <c r="AW18" s="1340"/>
      <c r="AX18" s="1340"/>
      <c r="AY18" s="396"/>
      <c r="AZ18" s="397"/>
      <c r="BA18" s="1335" t="str">
        <f>MID(SUVAHAVUJ!AE78,1,1)</f>
        <v xml:space="preserve"> </v>
      </c>
      <c r="BB18" s="1335"/>
      <c r="BC18" s="1335"/>
      <c r="BD18" s="1335"/>
      <c r="BE18" s="1335"/>
      <c r="BF18" s="1335"/>
      <c r="BG18" s="1335" t="str">
        <f>MID(SUVAHAVUJ!AE78,2,1)</f>
        <v xml:space="preserve"> </v>
      </c>
      <c r="BH18" s="1335"/>
      <c r="BI18" s="1335"/>
      <c r="BJ18" s="1335"/>
      <c r="BK18" s="1335"/>
      <c r="BL18" s="1335" t="str">
        <f>MID(SUVAHAVUJ!AE78,3,1)</f>
        <v xml:space="preserve"> </v>
      </c>
      <c r="BM18" s="1335"/>
      <c r="BN18" s="1335"/>
      <c r="BO18" s="1335"/>
      <c r="BP18" s="1335"/>
      <c r="BQ18" s="1335"/>
      <c r="BR18" s="1335" t="str">
        <f>MID(SUVAHAVUJ!AE78,4,1)</f>
        <v xml:space="preserve"> </v>
      </c>
      <c r="BS18" s="1335"/>
      <c r="BT18" s="1335"/>
      <c r="BU18" s="1335"/>
      <c r="BV18" s="1335"/>
      <c r="BW18" s="1335" t="str">
        <f>MID(SUVAHAVUJ!AE78,5,1)</f>
        <v xml:space="preserve"> </v>
      </c>
      <c r="BX18" s="1335"/>
      <c r="BY18" s="1335"/>
      <c r="BZ18" s="1335"/>
      <c r="CA18" s="1335"/>
      <c r="CB18" s="1335"/>
      <c r="CC18" s="1335" t="str">
        <f>MID(SUVAHAVUJ!AE78,6,1)</f>
        <v xml:space="preserve"> </v>
      </c>
      <c r="CD18" s="1335"/>
      <c r="CE18" s="1335"/>
      <c r="CF18" s="1335"/>
      <c r="CG18" s="1335"/>
      <c r="CH18" s="1335" t="str">
        <f>MID(SUVAHAVUJ!AE78,7,1)</f>
        <v xml:space="preserve"> </v>
      </c>
      <c r="CI18" s="1335"/>
      <c r="CJ18" s="1335"/>
      <c r="CK18" s="1335"/>
      <c r="CL18" s="1335"/>
      <c r="CM18" s="1335"/>
      <c r="CN18" s="1335" t="str">
        <f>MID(SUVAHAVUJ!AE78,8,1)</f>
        <v xml:space="preserve"> </v>
      </c>
      <c r="CO18" s="1335"/>
      <c r="CP18" s="1335"/>
      <c r="CQ18" s="1335"/>
      <c r="CR18" s="1335"/>
      <c r="CS18" s="1335" t="str">
        <f>MID(SUVAHAVUJ!AE78,9,1)</f>
        <v xml:space="preserve"> </v>
      </c>
      <c r="CT18" s="1335"/>
      <c r="CU18" s="1335"/>
      <c r="CV18" s="1335"/>
      <c r="CW18" s="1335"/>
      <c r="CX18" s="1335"/>
      <c r="CY18" s="1335" t="str">
        <f>MID(SUVAHAVUJ!AE78,10,1)</f>
        <v xml:space="preserve"> </v>
      </c>
      <c r="CZ18" s="1335"/>
      <c r="DA18" s="1335"/>
      <c r="DB18" s="1335"/>
      <c r="DC18" s="1335"/>
      <c r="DD18" s="1335" t="str">
        <f>MID(SUVAHAVUJ!AE78,11,1)</f>
        <v>0</v>
      </c>
      <c r="DE18" s="1335"/>
      <c r="DF18" s="1335"/>
      <c r="DG18" s="1335"/>
      <c r="DH18" s="1335"/>
      <c r="DI18" s="1343"/>
      <c r="DJ18" s="1345"/>
      <c r="DK18" s="1345"/>
      <c r="DL18" s="1345"/>
      <c r="DM18" s="1345"/>
      <c r="DN18" s="1345"/>
      <c r="DO18" s="1345"/>
      <c r="DP18" s="1345"/>
      <c r="DQ18" s="1345"/>
      <c r="DR18" s="1345"/>
      <c r="DS18" s="1345"/>
      <c r="DT18" s="1345"/>
      <c r="DU18" s="1345"/>
      <c r="DV18" s="1345"/>
      <c r="DW18" s="1345"/>
      <c r="DX18" s="1345"/>
      <c r="DY18" s="1345"/>
      <c r="DZ18" s="1345"/>
      <c r="EA18" s="1345"/>
      <c r="EB18" s="1345"/>
      <c r="EC18" s="1345"/>
      <c r="ED18" s="1345"/>
      <c r="EE18" s="1345"/>
      <c r="EF18" s="1345"/>
      <c r="EG18" s="1345"/>
      <c r="EH18" s="1345"/>
      <c r="EI18" s="1345"/>
      <c r="EJ18" s="1345"/>
      <c r="EK18" s="1345"/>
      <c r="EL18" s="1345"/>
      <c r="EM18" s="1345"/>
      <c r="EN18" s="396"/>
      <c r="EO18" s="397"/>
      <c r="EP18" s="1335" t="str">
        <f>MID(SUVAHAVUJ!AG78,1,1)</f>
        <v xml:space="preserve"> </v>
      </c>
      <c r="EQ18" s="1335"/>
      <c r="ER18" s="1335"/>
      <c r="ES18" s="1335"/>
      <c r="ET18" s="1335"/>
      <c r="EU18" s="1335"/>
      <c r="EV18" s="1335" t="str">
        <f>MID(SUVAHAVUJ!AG78,2,1)</f>
        <v xml:space="preserve"> </v>
      </c>
      <c r="EW18" s="1335"/>
      <c r="EX18" s="1335"/>
      <c r="EY18" s="1335"/>
      <c r="EZ18" s="1335"/>
      <c r="FA18" s="1335" t="str">
        <f>MID(SUVAHAVUJ!AG78,3,1)</f>
        <v xml:space="preserve"> </v>
      </c>
      <c r="FB18" s="1335"/>
      <c r="FC18" s="1335"/>
      <c r="FD18" s="1335"/>
      <c r="FE18" s="1335"/>
      <c r="FF18" s="1335"/>
      <c r="FG18" s="1335" t="str">
        <f>MID(SUVAHAVUJ!AG78,4,1)</f>
        <v xml:space="preserve"> </v>
      </c>
      <c r="FH18" s="1335"/>
      <c r="FI18" s="1335"/>
      <c r="FJ18" s="1335"/>
      <c r="FK18" s="1335"/>
      <c r="FL18" s="1335" t="str">
        <f>MID(SUVAHAVUJ!AG78,5,1)</f>
        <v xml:space="preserve"> </v>
      </c>
      <c r="FM18" s="1335"/>
      <c r="FN18" s="1335"/>
      <c r="FO18" s="1335"/>
      <c r="FP18" s="1335"/>
      <c r="FQ18" s="1335"/>
      <c r="FR18" s="1335" t="str">
        <f>MID(SUVAHAVUJ!AG78,6,1)</f>
        <v xml:space="preserve"> </v>
      </c>
      <c r="FS18" s="1335"/>
      <c r="FT18" s="1335"/>
      <c r="FU18" s="1335"/>
      <c r="FV18" s="1335"/>
      <c r="FW18" s="1335" t="str">
        <f>MID(SUVAHAVUJ!AG78,7,1)</f>
        <v xml:space="preserve"> </v>
      </c>
      <c r="FX18" s="1335"/>
      <c r="FY18" s="1335"/>
      <c r="FZ18" s="1335"/>
      <c r="GA18" s="1335"/>
      <c r="GB18" s="1335"/>
      <c r="GC18" s="1335" t="str">
        <f>MID(SUVAHAVUJ!AG78,8,1)</f>
        <v xml:space="preserve"> </v>
      </c>
      <c r="GD18" s="1335"/>
      <c r="GE18" s="1335"/>
      <c r="GF18" s="1335"/>
      <c r="GG18" s="1335"/>
      <c r="GH18" s="1335" t="str">
        <f>MID(SUVAHAVUJ!AG78,9,1)</f>
        <v xml:space="preserve"> </v>
      </c>
      <c r="GI18" s="1335"/>
      <c r="GJ18" s="1335"/>
      <c r="GK18" s="1335"/>
      <c r="GL18" s="1335"/>
      <c r="GM18" s="1335"/>
      <c r="GN18" s="1335" t="str">
        <f>MID(SUVAHAVUJ!AG78,10,1)</f>
        <v xml:space="preserve"> </v>
      </c>
      <c r="GO18" s="1335"/>
      <c r="GP18" s="1335"/>
      <c r="GQ18" s="1335"/>
      <c r="GR18" s="1335"/>
      <c r="GS18" s="1293" t="str">
        <f>MID(SUVAHAVUJ!AG78,11,1)</f>
        <v>0</v>
      </c>
      <c r="GT18" s="1293"/>
      <c r="GU18" s="1293"/>
      <c r="GV18" s="1293"/>
      <c r="GW18" s="1341"/>
    </row>
    <row r="19" spans="2:205" ht="23.25" customHeight="1" x14ac:dyDescent="0.3">
      <c r="B19" s="1347" t="s">
        <v>2048</v>
      </c>
      <c r="C19" s="1347"/>
      <c r="D19" s="1347"/>
      <c r="E19" s="1347"/>
      <c r="F19" s="1347"/>
      <c r="G19" s="1347"/>
      <c r="H19" s="1347"/>
      <c r="I19" s="1347"/>
      <c r="J19" s="1347"/>
      <c r="K19" s="1347"/>
      <c r="L19" s="1338" t="str">
        <f>SUVAHAVUJ!$D$79</f>
        <v>Príjmy budúcich období dlhodobé (385A)</v>
      </c>
      <c r="M19" s="1339"/>
      <c r="N19" s="1339"/>
      <c r="O19" s="1339"/>
      <c r="P19" s="1339"/>
      <c r="Q19" s="1339"/>
      <c r="R19" s="1339"/>
      <c r="S19" s="1339"/>
      <c r="T19" s="1339"/>
      <c r="U19" s="1339"/>
      <c r="V19" s="1339"/>
      <c r="W19" s="1339"/>
      <c r="X19" s="1339"/>
      <c r="Y19" s="1339"/>
      <c r="Z19" s="1339"/>
      <c r="AA19" s="1339"/>
      <c r="AB19" s="1339"/>
      <c r="AC19" s="1339"/>
      <c r="AD19" s="1339"/>
      <c r="AE19" s="1339"/>
      <c r="AF19" s="1339"/>
      <c r="AG19" s="1339"/>
      <c r="AH19" s="1339"/>
      <c r="AI19" s="1339"/>
      <c r="AJ19" s="1339"/>
      <c r="AK19" s="1339"/>
      <c r="AL19" s="1339"/>
      <c r="AM19" s="1339"/>
      <c r="AN19" s="1339"/>
      <c r="AO19" s="1339"/>
      <c r="AP19" s="1339"/>
      <c r="AQ19" s="1340" t="s">
        <v>2103</v>
      </c>
      <c r="AR19" s="1340"/>
      <c r="AS19" s="1340"/>
      <c r="AT19" s="1340"/>
      <c r="AU19" s="1340"/>
      <c r="AV19" s="1340"/>
      <c r="AW19" s="1340"/>
      <c r="AX19" s="1340"/>
      <c r="AY19" s="396"/>
      <c r="AZ19" s="397"/>
      <c r="BA19" s="1335" t="str">
        <f>MID(SUVAHAVUJ!AD79,1,1)</f>
        <v xml:space="preserve"> </v>
      </c>
      <c r="BB19" s="1335"/>
      <c r="BC19" s="1335"/>
      <c r="BD19" s="1335"/>
      <c r="BE19" s="1335"/>
      <c r="BF19" s="1335"/>
      <c r="BG19" s="1335" t="str">
        <f>MID(SUVAHAVUJ!AD79,2,1)</f>
        <v xml:space="preserve"> </v>
      </c>
      <c r="BH19" s="1335"/>
      <c r="BI19" s="1335"/>
      <c r="BJ19" s="1335"/>
      <c r="BK19" s="1335"/>
      <c r="BL19" s="1335" t="str">
        <f>MID(SUVAHAVUJ!AD79,3,1)</f>
        <v xml:space="preserve"> </v>
      </c>
      <c r="BM19" s="1335"/>
      <c r="BN19" s="1335"/>
      <c r="BO19" s="1335"/>
      <c r="BP19" s="1335"/>
      <c r="BQ19" s="1335"/>
      <c r="BR19" s="1335" t="str">
        <f>MID(SUVAHAVUJ!AD79,4,1)</f>
        <v xml:space="preserve"> </v>
      </c>
      <c r="BS19" s="1335"/>
      <c r="BT19" s="1335"/>
      <c r="BU19" s="1335"/>
      <c r="BV19" s="1335"/>
      <c r="BW19" s="1335" t="str">
        <f>MID(SUVAHAVUJ!AD79,5,1)</f>
        <v xml:space="preserve"> </v>
      </c>
      <c r="BX19" s="1335"/>
      <c r="BY19" s="1335"/>
      <c r="BZ19" s="1335"/>
      <c r="CA19" s="1335"/>
      <c r="CB19" s="1335"/>
      <c r="CC19" s="1335" t="str">
        <f>MID(SUVAHAVUJ!AD79,6,1)</f>
        <v xml:space="preserve"> </v>
      </c>
      <c r="CD19" s="1335"/>
      <c r="CE19" s="1335"/>
      <c r="CF19" s="1335"/>
      <c r="CG19" s="1335"/>
      <c r="CH19" s="1335" t="str">
        <f>MID(SUVAHAVUJ!AD79,7,1)</f>
        <v xml:space="preserve"> </v>
      </c>
      <c r="CI19" s="1335"/>
      <c r="CJ19" s="1335"/>
      <c r="CK19" s="1335"/>
      <c r="CL19" s="1335"/>
      <c r="CM19" s="1335"/>
      <c r="CN19" s="1335" t="str">
        <f>MID(SUVAHAVUJ!AD79,8,1)</f>
        <v xml:space="preserve"> </v>
      </c>
      <c r="CO19" s="1335"/>
      <c r="CP19" s="1335"/>
      <c r="CQ19" s="1335"/>
      <c r="CR19" s="1335"/>
      <c r="CS19" s="1335" t="str">
        <f>MID(SUVAHAVUJ!AD79,9,1)</f>
        <v xml:space="preserve"> </v>
      </c>
      <c r="CT19" s="1335"/>
      <c r="CU19" s="1335"/>
      <c r="CV19" s="1335"/>
      <c r="CW19" s="1335"/>
      <c r="CX19" s="1335"/>
      <c r="CY19" s="1335" t="str">
        <f>MID(SUVAHAVUJ!AD79,10,1)</f>
        <v xml:space="preserve"> </v>
      </c>
      <c r="CZ19" s="1335"/>
      <c r="DA19" s="1335"/>
      <c r="DB19" s="1335"/>
      <c r="DC19" s="1335"/>
      <c r="DD19" s="1335" t="str">
        <f>MID(SUVAHAVUJ!AD79,11,1)</f>
        <v>0</v>
      </c>
      <c r="DE19" s="1335"/>
      <c r="DF19" s="1335"/>
      <c r="DG19" s="1335"/>
      <c r="DH19" s="1335"/>
      <c r="DI19" s="1343"/>
      <c r="DJ19" s="396"/>
      <c r="DK19" s="397"/>
      <c r="DL19" s="1335" t="str">
        <f>MID(SUVAHAVUJ!AF79,1,1)</f>
        <v xml:space="preserve"> </v>
      </c>
      <c r="DM19" s="1335"/>
      <c r="DN19" s="1335"/>
      <c r="DO19" s="1335"/>
      <c r="DP19" s="1335"/>
      <c r="DQ19" s="1335"/>
      <c r="DR19" s="1335" t="str">
        <f>MID(SUVAHAVUJ!AF79,2,1)</f>
        <v xml:space="preserve"> </v>
      </c>
      <c r="DS19" s="1335"/>
      <c r="DT19" s="1335"/>
      <c r="DU19" s="1335"/>
      <c r="DV19" s="1335"/>
      <c r="DW19" s="1335" t="str">
        <f>MID(SUVAHAVUJ!AF79,3,1)</f>
        <v xml:space="preserve"> </v>
      </c>
      <c r="DX19" s="1335"/>
      <c r="DY19" s="1335"/>
      <c r="DZ19" s="1335"/>
      <c r="EA19" s="1335"/>
      <c r="EB19" s="1335"/>
      <c r="EC19" s="1335" t="str">
        <f>MID(SUVAHAVUJ!AF79,4,1)</f>
        <v xml:space="preserve"> </v>
      </c>
      <c r="ED19" s="1335"/>
      <c r="EE19" s="1335"/>
      <c r="EF19" s="1335"/>
      <c r="EG19" s="1335"/>
      <c r="EH19" s="1335" t="str">
        <f>MID(SUVAHAVUJ!AF79,5,1)</f>
        <v xml:space="preserve"> </v>
      </c>
      <c r="EI19" s="1335"/>
      <c r="EJ19" s="1335"/>
      <c r="EK19" s="1335"/>
      <c r="EL19" s="1335"/>
      <c r="EM19" s="1335"/>
      <c r="EN19" s="1335" t="str">
        <f>MID(SUVAHAVUJ!AF79,6,1)</f>
        <v xml:space="preserve"> </v>
      </c>
      <c r="EO19" s="1335"/>
      <c r="EP19" s="1335"/>
      <c r="EQ19" s="1335"/>
      <c r="ER19" s="1335"/>
      <c r="ES19" s="1335" t="str">
        <f>MID(SUVAHAVUJ!AF79,7,1)</f>
        <v xml:space="preserve"> </v>
      </c>
      <c r="ET19" s="1335"/>
      <c r="EU19" s="1335"/>
      <c r="EV19" s="1335"/>
      <c r="EW19" s="1335"/>
      <c r="EX19" s="1335"/>
      <c r="EY19" s="1335" t="str">
        <f>MID(SUVAHAVUJ!AF79,8,1)</f>
        <v xml:space="preserve"> </v>
      </c>
      <c r="EZ19" s="1335"/>
      <c r="FA19" s="1335"/>
      <c r="FB19" s="1335"/>
      <c r="FC19" s="1335"/>
      <c r="FD19" s="1335" t="str">
        <f>MID(SUVAHAVUJ!AF79,9,1)</f>
        <v xml:space="preserve"> </v>
      </c>
      <c r="FE19" s="1335"/>
      <c r="FF19" s="1335"/>
      <c r="FG19" s="1335"/>
      <c r="FH19" s="1335"/>
      <c r="FI19" s="1335"/>
      <c r="FJ19" s="1335" t="str">
        <f>MID(SUVAHAVUJ!AF79,10,1)</f>
        <v xml:space="preserve"> </v>
      </c>
      <c r="FK19" s="1335"/>
      <c r="FL19" s="1335"/>
      <c r="FM19" s="1335"/>
      <c r="FN19" s="1335"/>
      <c r="FO19" s="1293" t="str">
        <f>MID(SUVAHAVUJ!AF79,11,1)</f>
        <v>0</v>
      </c>
      <c r="FP19" s="1293"/>
      <c r="FQ19" s="1293"/>
      <c r="FR19" s="1293"/>
      <c r="FS19" s="1341"/>
      <c r="FT19" s="1342"/>
      <c r="FU19" s="1342"/>
      <c r="FV19" s="1342"/>
      <c r="FW19" s="1342"/>
      <c r="FX19" s="1342"/>
      <c r="FY19" s="1342"/>
      <c r="FZ19" s="1342"/>
      <c r="GA19" s="1342"/>
      <c r="GB19" s="1342"/>
      <c r="GC19" s="1342"/>
      <c r="GD19" s="1342"/>
      <c r="GE19" s="1342"/>
      <c r="GF19" s="1342"/>
      <c r="GG19" s="1342"/>
      <c r="GH19" s="1342"/>
      <c r="GI19" s="1342"/>
      <c r="GJ19" s="1342"/>
      <c r="GK19" s="1342"/>
      <c r="GL19" s="1342"/>
      <c r="GM19" s="1342"/>
      <c r="GN19" s="1342"/>
      <c r="GO19" s="1342"/>
      <c r="GP19" s="1342"/>
      <c r="GQ19" s="1342"/>
      <c r="GR19" s="1342"/>
      <c r="GS19" s="1342"/>
      <c r="GT19" s="1342"/>
      <c r="GU19" s="1342"/>
      <c r="GV19" s="1342"/>
      <c r="GW19" s="1342"/>
    </row>
    <row r="20" spans="2:205" ht="24" customHeight="1" x14ac:dyDescent="0.3">
      <c r="B20" s="1347"/>
      <c r="C20" s="1347"/>
      <c r="D20" s="1347"/>
      <c r="E20" s="1347"/>
      <c r="F20" s="1347"/>
      <c r="G20" s="1347"/>
      <c r="H20" s="1347"/>
      <c r="I20" s="1347"/>
      <c r="J20" s="1347"/>
      <c r="K20" s="1347"/>
      <c r="L20" s="1339"/>
      <c r="M20" s="1339"/>
      <c r="N20" s="1339"/>
      <c r="O20" s="1339"/>
      <c r="P20" s="1339"/>
      <c r="Q20" s="1339"/>
      <c r="R20" s="1339"/>
      <c r="S20" s="1339"/>
      <c r="T20" s="1339"/>
      <c r="U20" s="1339"/>
      <c r="V20" s="1339"/>
      <c r="W20" s="1339"/>
      <c r="X20" s="1339"/>
      <c r="Y20" s="1339"/>
      <c r="Z20" s="1339"/>
      <c r="AA20" s="1339"/>
      <c r="AB20" s="1339"/>
      <c r="AC20" s="1339"/>
      <c r="AD20" s="1339"/>
      <c r="AE20" s="1339"/>
      <c r="AF20" s="1339"/>
      <c r="AG20" s="1339"/>
      <c r="AH20" s="1339"/>
      <c r="AI20" s="1339"/>
      <c r="AJ20" s="1339"/>
      <c r="AK20" s="1339"/>
      <c r="AL20" s="1339"/>
      <c r="AM20" s="1339"/>
      <c r="AN20" s="1339"/>
      <c r="AO20" s="1339"/>
      <c r="AP20" s="1339"/>
      <c r="AQ20" s="1340"/>
      <c r="AR20" s="1340"/>
      <c r="AS20" s="1340"/>
      <c r="AT20" s="1340"/>
      <c r="AU20" s="1340"/>
      <c r="AV20" s="1340"/>
      <c r="AW20" s="1340"/>
      <c r="AX20" s="1340"/>
      <c r="AY20" s="396"/>
      <c r="AZ20" s="397"/>
      <c r="BA20" s="1335" t="str">
        <f>MID(SUVAHAVUJ!AE79,1,1)</f>
        <v xml:space="preserve"> </v>
      </c>
      <c r="BB20" s="1335"/>
      <c r="BC20" s="1335"/>
      <c r="BD20" s="1335"/>
      <c r="BE20" s="1335"/>
      <c r="BF20" s="1335"/>
      <c r="BG20" s="1335" t="str">
        <f>MID(SUVAHAVUJ!AE79,2,1)</f>
        <v xml:space="preserve"> </v>
      </c>
      <c r="BH20" s="1335"/>
      <c r="BI20" s="1335"/>
      <c r="BJ20" s="1335"/>
      <c r="BK20" s="1335"/>
      <c r="BL20" s="1335" t="str">
        <f>MID(SUVAHAVUJ!AE79,3,1)</f>
        <v xml:space="preserve"> </v>
      </c>
      <c r="BM20" s="1335"/>
      <c r="BN20" s="1335"/>
      <c r="BO20" s="1335"/>
      <c r="BP20" s="1335"/>
      <c r="BQ20" s="1335"/>
      <c r="BR20" s="1335" t="str">
        <f>MID(SUVAHAVUJ!AE79,4,1)</f>
        <v xml:space="preserve"> </v>
      </c>
      <c r="BS20" s="1335"/>
      <c r="BT20" s="1335"/>
      <c r="BU20" s="1335"/>
      <c r="BV20" s="1335"/>
      <c r="BW20" s="1335" t="str">
        <f>MID(SUVAHAVUJ!AE79,5,1)</f>
        <v xml:space="preserve"> </v>
      </c>
      <c r="BX20" s="1335"/>
      <c r="BY20" s="1335"/>
      <c r="BZ20" s="1335"/>
      <c r="CA20" s="1335"/>
      <c r="CB20" s="1335"/>
      <c r="CC20" s="1335" t="str">
        <f>MID(SUVAHAVUJ!AE79,6,1)</f>
        <v xml:space="preserve"> </v>
      </c>
      <c r="CD20" s="1335"/>
      <c r="CE20" s="1335"/>
      <c r="CF20" s="1335"/>
      <c r="CG20" s="1335"/>
      <c r="CH20" s="1335" t="str">
        <f>MID(SUVAHAVUJ!AE79,7,1)</f>
        <v xml:space="preserve"> </v>
      </c>
      <c r="CI20" s="1335"/>
      <c r="CJ20" s="1335"/>
      <c r="CK20" s="1335"/>
      <c r="CL20" s="1335"/>
      <c r="CM20" s="1335"/>
      <c r="CN20" s="1335" t="str">
        <f>MID(SUVAHAVUJ!AE79,8,1)</f>
        <v xml:space="preserve"> </v>
      </c>
      <c r="CO20" s="1335"/>
      <c r="CP20" s="1335"/>
      <c r="CQ20" s="1335"/>
      <c r="CR20" s="1335"/>
      <c r="CS20" s="1335" t="str">
        <f>MID(SUVAHAVUJ!AE79,9,1)</f>
        <v xml:space="preserve"> </v>
      </c>
      <c r="CT20" s="1335"/>
      <c r="CU20" s="1335"/>
      <c r="CV20" s="1335"/>
      <c r="CW20" s="1335"/>
      <c r="CX20" s="1335"/>
      <c r="CY20" s="1335" t="str">
        <f>MID(SUVAHAVUJ!AE79,10,1)</f>
        <v xml:space="preserve"> </v>
      </c>
      <c r="CZ20" s="1335"/>
      <c r="DA20" s="1335"/>
      <c r="DB20" s="1335"/>
      <c r="DC20" s="1335"/>
      <c r="DD20" s="1335" t="str">
        <f>MID(SUVAHAVUJ!AE79,11,1)</f>
        <v>0</v>
      </c>
      <c r="DE20" s="1335"/>
      <c r="DF20" s="1335"/>
      <c r="DG20" s="1335"/>
      <c r="DH20" s="1335"/>
      <c r="DI20" s="1343"/>
      <c r="DJ20" s="1345"/>
      <c r="DK20" s="1345"/>
      <c r="DL20" s="1345"/>
      <c r="DM20" s="1345"/>
      <c r="DN20" s="1345"/>
      <c r="DO20" s="1345"/>
      <c r="DP20" s="1345"/>
      <c r="DQ20" s="1345"/>
      <c r="DR20" s="1345"/>
      <c r="DS20" s="1345"/>
      <c r="DT20" s="1345"/>
      <c r="DU20" s="1345"/>
      <c r="DV20" s="1345"/>
      <c r="DW20" s="1345"/>
      <c r="DX20" s="1345"/>
      <c r="DY20" s="1345"/>
      <c r="DZ20" s="1345"/>
      <c r="EA20" s="1345"/>
      <c r="EB20" s="1345"/>
      <c r="EC20" s="1345"/>
      <c r="ED20" s="1345"/>
      <c r="EE20" s="1345"/>
      <c r="EF20" s="1345"/>
      <c r="EG20" s="1345"/>
      <c r="EH20" s="1345"/>
      <c r="EI20" s="1345"/>
      <c r="EJ20" s="1345"/>
      <c r="EK20" s="1345"/>
      <c r="EL20" s="1345"/>
      <c r="EM20" s="1345"/>
      <c r="EN20" s="396"/>
      <c r="EO20" s="397"/>
      <c r="EP20" s="1335" t="str">
        <f>MID(SUVAHAVUJ!AG79,1,1)</f>
        <v xml:space="preserve"> </v>
      </c>
      <c r="EQ20" s="1335"/>
      <c r="ER20" s="1335"/>
      <c r="ES20" s="1335"/>
      <c r="ET20" s="1335"/>
      <c r="EU20" s="1335"/>
      <c r="EV20" s="1335" t="str">
        <f>MID(SUVAHAVUJ!AG79,2,1)</f>
        <v xml:space="preserve"> </v>
      </c>
      <c r="EW20" s="1335"/>
      <c r="EX20" s="1335"/>
      <c r="EY20" s="1335"/>
      <c r="EZ20" s="1335"/>
      <c r="FA20" s="1335" t="str">
        <f>MID(SUVAHAVUJ!AG79,3,1)</f>
        <v xml:space="preserve"> </v>
      </c>
      <c r="FB20" s="1335"/>
      <c r="FC20" s="1335"/>
      <c r="FD20" s="1335"/>
      <c r="FE20" s="1335"/>
      <c r="FF20" s="1335"/>
      <c r="FG20" s="1335" t="str">
        <f>MID(SUVAHAVUJ!AG79,4,1)</f>
        <v xml:space="preserve"> </v>
      </c>
      <c r="FH20" s="1335"/>
      <c r="FI20" s="1335"/>
      <c r="FJ20" s="1335"/>
      <c r="FK20" s="1335"/>
      <c r="FL20" s="1335" t="str">
        <f>MID(SUVAHAVUJ!AG79,5,1)</f>
        <v xml:space="preserve"> </v>
      </c>
      <c r="FM20" s="1335"/>
      <c r="FN20" s="1335"/>
      <c r="FO20" s="1335"/>
      <c r="FP20" s="1335"/>
      <c r="FQ20" s="1335"/>
      <c r="FR20" s="1335" t="str">
        <f>MID(SUVAHAVUJ!AG79,6,1)</f>
        <v xml:space="preserve"> </v>
      </c>
      <c r="FS20" s="1335"/>
      <c r="FT20" s="1335"/>
      <c r="FU20" s="1335"/>
      <c r="FV20" s="1335"/>
      <c r="FW20" s="1335" t="str">
        <f>MID(SUVAHAVUJ!AG79,7,1)</f>
        <v xml:space="preserve"> </v>
      </c>
      <c r="FX20" s="1335"/>
      <c r="FY20" s="1335"/>
      <c r="FZ20" s="1335"/>
      <c r="GA20" s="1335"/>
      <c r="GB20" s="1335"/>
      <c r="GC20" s="1335" t="str">
        <f>MID(SUVAHAVUJ!AG79,8,1)</f>
        <v xml:space="preserve"> </v>
      </c>
      <c r="GD20" s="1335"/>
      <c r="GE20" s="1335"/>
      <c r="GF20" s="1335"/>
      <c r="GG20" s="1335"/>
      <c r="GH20" s="1335" t="str">
        <f>MID(SUVAHAVUJ!AG79,9,1)</f>
        <v xml:space="preserve"> </v>
      </c>
      <c r="GI20" s="1335"/>
      <c r="GJ20" s="1335"/>
      <c r="GK20" s="1335"/>
      <c r="GL20" s="1335"/>
      <c r="GM20" s="1335"/>
      <c r="GN20" s="1335" t="str">
        <f>MID(SUVAHAVUJ!AG79,10,1)</f>
        <v xml:space="preserve"> </v>
      </c>
      <c r="GO20" s="1335"/>
      <c r="GP20" s="1335"/>
      <c r="GQ20" s="1335"/>
      <c r="GR20" s="1335"/>
      <c r="GS20" s="1293" t="str">
        <f>MID(SUVAHAVUJ!AG79,11,1)</f>
        <v>0</v>
      </c>
      <c r="GT20" s="1293"/>
      <c r="GU20" s="1293"/>
      <c r="GV20" s="1293"/>
      <c r="GW20" s="1341"/>
    </row>
    <row r="21" spans="2:205" ht="23.25" customHeight="1" x14ac:dyDescent="0.3">
      <c r="B21" s="1347" t="s">
        <v>2049</v>
      </c>
      <c r="C21" s="1347"/>
      <c r="D21" s="1347"/>
      <c r="E21" s="1347"/>
      <c r="F21" s="1347"/>
      <c r="G21" s="1347"/>
      <c r="H21" s="1347"/>
      <c r="I21" s="1347"/>
      <c r="J21" s="1347"/>
      <c r="K21" s="1347"/>
      <c r="L21" s="1338" t="str">
        <f>SUVAHAVUJ!$D$80</f>
        <v>Príjmy budúcich období krátkodobé (385A)</v>
      </c>
      <c r="M21" s="1339"/>
      <c r="N21" s="1339"/>
      <c r="O21" s="1339"/>
      <c r="P21" s="1339"/>
      <c r="Q21" s="1339"/>
      <c r="R21" s="1339"/>
      <c r="S21" s="1339"/>
      <c r="T21" s="1339"/>
      <c r="U21" s="1339"/>
      <c r="V21" s="1339"/>
      <c r="W21" s="1339"/>
      <c r="X21" s="1339"/>
      <c r="Y21" s="1339"/>
      <c r="Z21" s="1339"/>
      <c r="AA21" s="1339"/>
      <c r="AB21" s="1339"/>
      <c r="AC21" s="1339"/>
      <c r="AD21" s="1339"/>
      <c r="AE21" s="1339"/>
      <c r="AF21" s="1339"/>
      <c r="AG21" s="1339"/>
      <c r="AH21" s="1339"/>
      <c r="AI21" s="1339"/>
      <c r="AJ21" s="1339"/>
      <c r="AK21" s="1339"/>
      <c r="AL21" s="1339"/>
      <c r="AM21" s="1339"/>
      <c r="AN21" s="1339"/>
      <c r="AO21" s="1339"/>
      <c r="AP21" s="1339"/>
      <c r="AQ21" s="1340" t="s">
        <v>2104</v>
      </c>
      <c r="AR21" s="1340"/>
      <c r="AS21" s="1340"/>
      <c r="AT21" s="1340"/>
      <c r="AU21" s="1340"/>
      <c r="AV21" s="1340"/>
      <c r="AW21" s="1340"/>
      <c r="AX21" s="1340"/>
      <c r="AY21" s="396"/>
      <c r="AZ21" s="397"/>
      <c r="BA21" s="1335" t="str">
        <f>MID(SUVAHAVUJ!AD80,1,1)</f>
        <v xml:space="preserve"> </v>
      </c>
      <c r="BB21" s="1335"/>
      <c r="BC21" s="1335"/>
      <c r="BD21" s="1335"/>
      <c r="BE21" s="1335"/>
      <c r="BF21" s="1335"/>
      <c r="BG21" s="1335" t="str">
        <f>MID(SUVAHAVUJ!AD80,2,1)</f>
        <v xml:space="preserve"> </v>
      </c>
      <c r="BH21" s="1335"/>
      <c r="BI21" s="1335"/>
      <c r="BJ21" s="1335"/>
      <c r="BK21" s="1335"/>
      <c r="BL21" s="1335" t="str">
        <f>MID(SUVAHAVUJ!AD80,3,1)</f>
        <v xml:space="preserve"> </v>
      </c>
      <c r="BM21" s="1335"/>
      <c r="BN21" s="1335"/>
      <c r="BO21" s="1335"/>
      <c r="BP21" s="1335"/>
      <c r="BQ21" s="1335"/>
      <c r="BR21" s="1335" t="str">
        <f>MID(SUVAHAVUJ!AD80,4,1)</f>
        <v xml:space="preserve"> </v>
      </c>
      <c r="BS21" s="1335"/>
      <c r="BT21" s="1335"/>
      <c r="BU21" s="1335"/>
      <c r="BV21" s="1335"/>
      <c r="BW21" s="1335" t="str">
        <f>MID(SUVAHAVUJ!AD80,5,1)</f>
        <v xml:space="preserve"> </v>
      </c>
      <c r="BX21" s="1335"/>
      <c r="BY21" s="1335"/>
      <c r="BZ21" s="1335"/>
      <c r="CA21" s="1335"/>
      <c r="CB21" s="1335"/>
      <c r="CC21" s="1335" t="str">
        <f>MID(SUVAHAVUJ!AD80,6,1)</f>
        <v xml:space="preserve"> </v>
      </c>
      <c r="CD21" s="1335"/>
      <c r="CE21" s="1335"/>
      <c r="CF21" s="1335"/>
      <c r="CG21" s="1335"/>
      <c r="CH21" s="1335" t="str">
        <f>MID(SUVAHAVUJ!AD80,7,1)</f>
        <v xml:space="preserve"> </v>
      </c>
      <c r="CI21" s="1335"/>
      <c r="CJ21" s="1335"/>
      <c r="CK21" s="1335"/>
      <c r="CL21" s="1335"/>
      <c r="CM21" s="1335"/>
      <c r="CN21" s="1335" t="str">
        <f>MID(SUVAHAVUJ!AD80,8,1)</f>
        <v xml:space="preserve"> </v>
      </c>
      <c r="CO21" s="1335"/>
      <c r="CP21" s="1335"/>
      <c r="CQ21" s="1335"/>
      <c r="CR21" s="1335"/>
      <c r="CS21" s="1335" t="str">
        <f>MID(SUVAHAVUJ!AD80,9,1)</f>
        <v xml:space="preserve"> </v>
      </c>
      <c r="CT21" s="1335"/>
      <c r="CU21" s="1335"/>
      <c r="CV21" s="1335"/>
      <c r="CW21" s="1335"/>
      <c r="CX21" s="1335"/>
      <c r="CY21" s="1335" t="str">
        <f>MID(SUVAHAVUJ!AD80,10,1)</f>
        <v xml:space="preserve"> </v>
      </c>
      <c r="CZ21" s="1335"/>
      <c r="DA21" s="1335"/>
      <c r="DB21" s="1335"/>
      <c r="DC21" s="1335"/>
      <c r="DD21" s="1335" t="str">
        <f>MID(SUVAHAVUJ!AD80,11,1)</f>
        <v>0</v>
      </c>
      <c r="DE21" s="1335"/>
      <c r="DF21" s="1335"/>
      <c r="DG21" s="1335"/>
      <c r="DH21" s="1335"/>
      <c r="DI21" s="1343"/>
      <c r="DJ21" s="396"/>
      <c r="DK21" s="397"/>
      <c r="DL21" s="1335" t="str">
        <f>MID(SUVAHAVUJ!AF80,1,1)</f>
        <v xml:space="preserve"> </v>
      </c>
      <c r="DM21" s="1335"/>
      <c r="DN21" s="1335"/>
      <c r="DO21" s="1335"/>
      <c r="DP21" s="1335"/>
      <c r="DQ21" s="1335"/>
      <c r="DR21" s="1335" t="str">
        <f>MID(SUVAHAVUJ!AF80,2,1)</f>
        <v xml:space="preserve"> </v>
      </c>
      <c r="DS21" s="1335"/>
      <c r="DT21" s="1335"/>
      <c r="DU21" s="1335"/>
      <c r="DV21" s="1335"/>
      <c r="DW21" s="1335" t="str">
        <f>MID(SUVAHAVUJ!AF80,3,1)</f>
        <v xml:space="preserve"> </v>
      </c>
      <c r="DX21" s="1335"/>
      <c r="DY21" s="1335"/>
      <c r="DZ21" s="1335"/>
      <c r="EA21" s="1335"/>
      <c r="EB21" s="1335"/>
      <c r="EC21" s="1335" t="str">
        <f>MID(SUVAHAVUJ!AF80,4,1)</f>
        <v xml:space="preserve"> </v>
      </c>
      <c r="ED21" s="1335"/>
      <c r="EE21" s="1335"/>
      <c r="EF21" s="1335"/>
      <c r="EG21" s="1335"/>
      <c r="EH21" s="1335" t="str">
        <f>MID(SUVAHAVUJ!AF80,5,1)</f>
        <v xml:space="preserve"> </v>
      </c>
      <c r="EI21" s="1335"/>
      <c r="EJ21" s="1335"/>
      <c r="EK21" s="1335"/>
      <c r="EL21" s="1335"/>
      <c r="EM21" s="1335"/>
      <c r="EN21" s="1335" t="str">
        <f>MID(SUVAHAVUJ!AF80,6,1)</f>
        <v xml:space="preserve"> </v>
      </c>
      <c r="EO21" s="1335"/>
      <c r="EP21" s="1335"/>
      <c r="EQ21" s="1335"/>
      <c r="ER21" s="1335"/>
      <c r="ES21" s="1335" t="str">
        <f>MID(SUVAHAVUJ!AF80,7,1)</f>
        <v xml:space="preserve"> </v>
      </c>
      <c r="ET21" s="1335"/>
      <c r="EU21" s="1335"/>
      <c r="EV21" s="1335"/>
      <c r="EW21" s="1335"/>
      <c r="EX21" s="1335"/>
      <c r="EY21" s="1335" t="str">
        <f>MID(SUVAHAVUJ!AF80,8,1)</f>
        <v xml:space="preserve"> </v>
      </c>
      <c r="EZ21" s="1335"/>
      <c r="FA21" s="1335"/>
      <c r="FB21" s="1335"/>
      <c r="FC21" s="1335"/>
      <c r="FD21" s="1335" t="str">
        <f>MID(SUVAHAVUJ!AF80,9,1)</f>
        <v xml:space="preserve"> </v>
      </c>
      <c r="FE21" s="1335"/>
      <c r="FF21" s="1335"/>
      <c r="FG21" s="1335"/>
      <c r="FH21" s="1335"/>
      <c r="FI21" s="1335"/>
      <c r="FJ21" s="1335" t="str">
        <f>MID(SUVAHAVUJ!AF80,10,1)</f>
        <v xml:space="preserve"> </v>
      </c>
      <c r="FK21" s="1335"/>
      <c r="FL21" s="1335"/>
      <c r="FM21" s="1335"/>
      <c r="FN21" s="1335"/>
      <c r="FO21" s="1293" t="str">
        <f>MID(SUVAHAVUJ!AF80,11,1)</f>
        <v>0</v>
      </c>
      <c r="FP21" s="1293"/>
      <c r="FQ21" s="1293"/>
      <c r="FR21" s="1293"/>
      <c r="FS21" s="1341"/>
      <c r="FT21" s="1342"/>
      <c r="FU21" s="1342"/>
      <c r="FV21" s="1342"/>
      <c r="FW21" s="1342"/>
      <c r="FX21" s="1342"/>
      <c r="FY21" s="1342"/>
      <c r="FZ21" s="1342"/>
      <c r="GA21" s="1342"/>
      <c r="GB21" s="1342"/>
      <c r="GC21" s="1342"/>
      <c r="GD21" s="1342"/>
      <c r="GE21" s="1342"/>
      <c r="GF21" s="1342"/>
      <c r="GG21" s="1342"/>
      <c r="GH21" s="1342"/>
      <c r="GI21" s="1342"/>
      <c r="GJ21" s="1342"/>
      <c r="GK21" s="1342"/>
      <c r="GL21" s="1342"/>
      <c r="GM21" s="1342"/>
      <c r="GN21" s="1342"/>
      <c r="GO21" s="1342"/>
      <c r="GP21" s="1342"/>
      <c r="GQ21" s="1342"/>
      <c r="GR21" s="1342"/>
      <c r="GS21" s="1342"/>
      <c r="GT21" s="1342"/>
      <c r="GU21" s="1342"/>
      <c r="GV21" s="1342"/>
      <c r="GW21" s="1342"/>
    </row>
    <row r="22" spans="2:205" ht="23.25" customHeight="1" x14ac:dyDescent="0.3">
      <c r="B22" s="1347"/>
      <c r="C22" s="1347"/>
      <c r="D22" s="1347"/>
      <c r="E22" s="1347"/>
      <c r="F22" s="1347"/>
      <c r="G22" s="1347"/>
      <c r="H22" s="1347"/>
      <c r="I22" s="1347"/>
      <c r="J22" s="1347"/>
      <c r="K22" s="1347"/>
      <c r="L22" s="1339"/>
      <c r="M22" s="1339"/>
      <c r="N22" s="1339"/>
      <c r="O22" s="1339"/>
      <c r="P22" s="1339"/>
      <c r="Q22" s="1339"/>
      <c r="R22" s="1339"/>
      <c r="S22" s="1339"/>
      <c r="T22" s="1339"/>
      <c r="U22" s="1339"/>
      <c r="V22" s="1339"/>
      <c r="W22" s="1339"/>
      <c r="X22" s="1339"/>
      <c r="Y22" s="1339"/>
      <c r="Z22" s="1339"/>
      <c r="AA22" s="1339"/>
      <c r="AB22" s="1339"/>
      <c r="AC22" s="1339"/>
      <c r="AD22" s="1339"/>
      <c r="AE22" s="1339"/>
      <c r="AF22" s="1339"/>
      <c r="AG22" s="1339"/>
      <c r="AH22" s="1339"/>
      <c r="AI22" s="1339"/>
      <c r="AJ22" s="1339"/>
      <c r="AK22" s="1339"/>
      <c r="AL22" s="1339"/>
      <c r="AM22" s="1339"/>
      <c r="AN22" s="1339"/>
      <c r="AO22" s="1339"/>
      <c r="AP22" s="1339"/>
      <c r="AQ22" s="1340"/>
      <c r="AR22" s="1340"/>
      <c r="AS22" s="1340"/>
      <c r="AT22" s="1340"/>
      <c r="AU22" s="1340"/>
      <c r="AV22" s="1340"/>
      <c r="AW22" s="1340"/>
      <c r="AX22" s="1340"/>
      <c r="AY22" s="396"/>
      <c r="AZ22" s="397"/>
      <c r="BA22" s="1335" t="str">
        <f>MID(SUVAHAVUJ!AE80,1,1)</f>
        <v xml:space="preserve"> </v>
      </c>
      <c r="BB22" s="1335"/>
      <c r="BC22" s="1335"/>
      <c r="BD22" s="1335"/>
      <c r="BE22" s="1335"/>
      <c r="BF22" s="1335"/>
      <c r="BG22" s="1335" t="str">
        <f>MID(SUVAHAVUJ!AE80,2,1)</f>
        <v xml:space="preserve"> </v>
      </c>
      <c r="BH22" s="1335"/>
      <c r="BI22" s="1335"/>
      <c r="BJ22" s="1335"/>
      <c r="BK22" s="1335"/>
      <c r="BL22" s="1335" t="str">
        <f>MID(SUVAHAVUJ!AE80,3,1)</f>
        <v xml:space="preserve"> </v>
      </c>
      <c r="BM22" s="1335"/>
      <c r="BN22" s="1335"/>
      <c r="BO22" s="1335"/>
      <c r="BP22" s="1335"/>
      <c r="BQ22" s="1335"/>
      <c r="BR22" s="1335" t="str">
        <f>MID(SUVAHAVUJ!AE80,4,1)</f>
        <v xml:space="preserve"> </v>
      </c>
      <c r="BS22" s="1335"/>
      <c r="BT22" s="1335"/>
      <c r="BU22" s="1335"/>
      <c r="BV22" s="1335"/>
      <c r="BW22" s="1335" t="str">
        <f>MID(SUVAHAVUJ!AE80,5,1)</f>
        <v xml:space="preserve"> </v>
      </c>
      <c r="BX22" s="1335"/>
      <c r="BY22" s="1335"/>
      <c r="BZ22" s="1335"/>
      <c r="CA22" s="1335"/>
      <c r="CB22" s="1335"/>
      <c r="CC22" s="1335" t="str">
        <f>MID(SUVAHAVUJ!AE80,6,1)</f>
        <v xml:space="preserve"> </v>
      </c>
      <c r="CD22" s="1335"/>
      <c r="CE22" s="1335"/>
      <c r="CF22" s="1335"/>
      <c r="CG22" s="1335"/>
      <c r="CH22" s="1335" t="str">
        <f>MID(SUVAHAVUJ!AE80,7,1)</f>
        <v xml:space="preserve"> </v>
      </c>
      <c r="CI22" s="1335"/>
      <c r="CJ22" s="1335"/>
      <c r="CK22" s="1335"/>
      <c r="CL22" s="1335"/>
      <c r="CM22" s="1335"/>
      <c r="CN22" s="1335" t="str">
        <f>MID(SUVAHAVUJ!AE80,8,1)</f>
        <v xml:space="preserve"> </v>
      </c>
      <c r="CO22" s="1335"/>
      <c r="CP22" s="1335"/>
      <c r="CQ22" s="1335"/>
      <c r="CR22" s="1335"/>
      <c r="CS22" s="1335" t="str">
        <f>MID(SUVAHAVUJ!AE80,9,1)</f>
        <v xml:space="preserve"> </v>
      </c>
      <c r="CT22" s="1335"/>
      <c r="CU22" s="1335"/>
      <c r="CV22" s="1335"/>
      <c r="CW22" s="1335"/>
      <c r="CX22" s="1335"/>
      <c r="CY22" s="1335" t="str">
        <f>MID(SUVAHAVUJ!AE80,10,1)</f>
        <v xml:space="preserve"> </v>
      </c>
      <c r="CZ22" s="1335"/>
      <c r="DA22" s="1335"/>
      <c r="DB22" s="1335"/>
      <c r="DC22" s="1335"/>
      <c r="DD22" s="1335" t="str">
        <f>MID(SUVAHAVUJ!AE80,11,1)</f>
        <v>0</v>
      </c>
      <c r="DE22" s="1335"/>
      <c r="DF22" s="1335"/>
      <c r="DG22" s="1335"/>
      <c r="DH22" s="1335"/>
      <c r="DI22" s="1343"/>
      <c r="DJ22" s="1345"/>
      <c r="DK22" s="1345"/>
      <c r="DL22" s="1345"/>
      <c r="DM22" s="1345"/>
      <c r="DN22" s="1345"/>
      <c r="DO22" s="1345"/>
      <c r="DP22" s="1345"/>
      <c r="DQ22" s="1345"/>
      <c r="DR22" s="1345"/>
      <c r="DS22" s="1345"/>
      <c r="DT22" s="1345"/>
      <c r="DU22" s="1345"/>
      <c r="DV22" s="1345"/>
      <c r="DW22" s="1345"/>
      <c r="DX22" s="1345"/>
      <c r="DY22" s="1345"/>
      <c r="DZ22" s="1345"/>
      <c r="EA22" s="1345"/>
      <c r="EB22" s="1345"/>
      <c r="EC22" s="1345"/>
      <c r="ED22" s="1345"/>
      <c r="EE22" s="1345"/>
      <c r="EF22" s="1345"/>
      <c r="EG22" s="1345"/>
      <c r="EH22" s="1345"/>
      <c r="EI22" s="1345"/>
      <c r="EJ22" s="1345"/>
      <c r="EK22" s="1345"/>
      <c r="EL22" s="1345"/>
      <c r="EM22" s="1345"/>
      <c r="EN22" s="396"/>
      <c r="EO22" s="397"/>
      <c r="EP22" s="1335" t="str">
        <f>MID(SUVAHAVUJ!AG80,1,1)</f>
        <v xml:space="preserve"> </v>
      </c>
      <c r="EQ22" s="1335"/>
      <c r="ER22" s="1335"/>
      <c r="ES22" s="1335"/>
      <c r="ET22" s="1335"/>
      <c r="EU22" s="1335"/>
      <c r="EV22" s="1335" t="str">
        <f>MID(SUVAHAVUJ!AG80,2,1)</f>
        <v xml:space="preserve"> </v>
      </c>
      <c r="EW22" s="1335"/>
      <c r="EX22" s="1335"/>
      <c r="EY22" s="1335"/>
      <c r="EZ22" s="1335"/>
      <c r="FA22" s="1335" t="str">
        <f>MID(SUVAHAVUJ!AG80,3,1)</f>
        <v xml:space="preserve"> </v>
      </c>
      <c r="FB22" s="1335"/>
      <c r="FC22" s="1335"/>
      <c r="FD22" s="1335"/>
      <c r="FE22" s="1335"/>
      <c r="FF22" s="1335"/>
      <c r="FG22" s="1335" t="str">
        <f>MID(SUVAHAVUJ!AG80,4,1)</f>
        <v xml:space="preserve"> </v>
      </c>
      <c r="FH22" s="1335"/>
      <c r="FI22" s="1335"/>
      <c r="FJ22" s="1335"/>
      <c r="FK22" s="1335"/>
      <c r="FL22" s="1335" t="str">
        <f>MID(SUVAHAVUJ!AG80,5,1)</f>
        <v xml:space="preserve"> </v>
      </c>
      <c r="FM22" s="1335"/>
      <c r="FN22" s="1335"/>
      <c r="FO22" s="1335"/>
      <c r="FP22" s="1335"/>
      <c r="FQ22" s="1335"/>
      <c r="FR22" s="1335" t="str">
        <f>MID(SUVAHAVUJ!AG80,6,1)</f>
        <v xml:space="preserve"> </v>
      </c>
      <c r="FS22" s="1335"/>
      <c r="FT22" s="1335"/>
      <c r="FU22" s="1335"/>
      <c r="FV22" s="1335"/>
      <c r="FW22" s="1335" t="str">
        <f>MID(SUVAHAVUJ!AG80,7,1)</f>
        <v xml:space="preserve"> </v>
      </c>
      <c r="FX22" s="1335"/>
      <c r="FY22" s="1335"/>
      <c r="FZ22" s="1335"/>
      <c r="GA22" s="1335"/>
      <c r="GB22" s="1335"/>
      <c r="GC22" s="1335" t="str">
        <f>MID(SUVAHAVUJ!AG80,8,1)</f>
        <v xml:space="preserve"> </v>
      </c>
      <c r="GD22" s="1335"/>
      <c r="GE22" s="1335"/>
      <c r="GF22" s="1335"/>
      <c r="GG22" s="1335"/>
      <c r="GH22" s="1335" t="str">
        <f>MID(SUVAHAVUJ!AG80,9,1)</f>
        <v xml:space="preserve"> </v>
      </c>
      <c r="GI22" s="1335"/>
      <c r="GJ22" s="1335"/>
      <c r="GK22" s="1335"/>
      <c r="GL22" s="1335"/>
      <c r="GM22" s="1335"/>
      <c r="GN22" s="1335" t="str">
        <f>MID(SUVAHAVUJ!AG80,10,1)</f>
        <v xml:space="preserve"> </v>
      </c>
      <c r="GO22" s="1335"/>
      <c r="GP22" s="1335"/>
      <c r="GQ22" s="1335"/>
      <c r="GR22" s="1335"/>
      <c r="GS22" s="1293" t="str">
        <f>MID(SUVAHAVUJ!AG80,11,1)</f>
        <v>0</v>
      </c>
      <c r="GT22" s="1293"/>
      <c r="GU22" s="1293"/>
      <c r="GV22" s="1293"/>
      <c r="GW22" s="1341"/>
    </row>
    <row r="23" spans="2:205" ht="2.25" customHeight="1" x14ac:dyDescent="0.3">
      <c r="B23" s="406"/>
      <c r="C23" s="406"/>
      <c r="D23" s="406"/>
      <c r="E23" s="406"/>
      <c r="F23" s="406"/>
      <c r="G23" s="406"/>
      <c r="H23" s="406"/>
      <c r="I23" s="406"/>
      <c r="J23" s="406"/>
      <c r="K23" s="406"/>
      <c r="L23" s="407"/>
      <c r="M23" s="408"/>
      <c r="N23" s="408"/>
      <c r="O23" s="408"/>
      <c r="P23" s="408"/>
      <c r="Q23" s="408"/>
      <c r="R23" s="408"/>
      <c r="S23" s="408"/>
      <c r="T23" s="408"/>
      <c r="U23" s="408"/>
      <c r="V23" s="408"/>
      <c r="W23" s="408"/>
      <c r="X23" s="408"/>
      <c r="Y23" s="408"/>
      <c r="Z23" s="408"/>
      <c r="AA23" s="408"/>
      <c r="AB23" s="408"/>
      <c r="AC23" s="408"/>
      <c r="AD23" s="408"/>
      <c r="AE23" s="408"/>
      <c r="AF23" s="408"/>
      <c r="AG23" s="408"/>
      <c r="AH23" s="408"/>
      <c r="AI23" s="408"/>
      <c r="AJ23" s="408"/>
      <c r="AK23" s="408"/>
      <c r="AL23" s="408"/>
      <c r="AM23" s="408"/>
      <c r="AN23" s="408"/>
      <c r="AO23" s="408"/>
      <c r="AP23" s="408"/>
      <c r="AQ23" s="409"/>
      <c r="AR23" s="409"/>
      <c r="AS23" s="409"/>
      <c r="AT23" s="409"/>
      <c r="AU23" s="409"/>
      <c r="AV23" s="409"/>
      <c r="AW23" s="409"/>
      <c r="AX23" s="409"/>
      <c r="AY23" s="410"/>
      <c r="AZ23" s="410"/>
      <c r="BA23" s="1373"/>
      <c r="BB23" s="1373"/>
      <c r="BC23" s="1373"/>
      <c r="BD23" s="1373"/>
      <c r="BE23" s="1373"/>
      <c r="BF23" s="1373"/>
      <c r="BG23" s="1373"/>
      <c r="BH23" s="1373"/>
      <c r="BI23" s="1373"/>
      <c r="BJ23" s="1373"/>
      <c r="BK23" s="1373"/>
      <c r="BL23" s="1373"/>
      <c r="BM23" s="1373"/>
      <c r="BN23" s="1373"/>
      <c r="BO23" s="1373"/>
      <c r="BP23" s="1373"/>
      <c r="BQ23" s="1373"/>
      <c r="BR23" s="1373"/>
      <c r="BS23" s="1373"/>
      <c r="BT23" s="1373"/>
      <c r="BU23" s="1373"/>
      <c r="BV23" s="1373"/>
      <c r="BW23" s="1373"/>
      <c r="BX23" s="1373"/>
      <c r="BY23" s="1373"/>
      <c r="BZ23" s="1373"/>
      <c r="CA23" s="1373"/>
      <c r="CB23" s="1373"/>
      <c r="CC23" s="1373"/>
      <c r="CD23" s="1373"/>
      <c r="CE23" s="1373"/>
      <c r="CF23" s="1373"/>
      <c r="CG23" s="1373"/>
      <c r="CH23" s="1373"/>
      <c r="CI23" s="1373"/>
      <c r="CJ23" s="1373"/>
      <c r="CK23" s="1373"/>
      <c r="CL23" s="1373"/>
      <c r="CM23" s="1373"/>
      <c r="CN23" s="1373"/>
      <c r="CO23" s="1373"/>
      <c r="CP23" s="1373"/>
      <c r="CQ23" s="1373"/>
      <c r="CR23" s="1373"/>
      <c r="CS23" s="1373"/>
      <c r="CT23" s="1373"/>
      <c r="CU23" s="1373"/>
      <c r="CV23" s="1373"/>
      <c r="CW23" s="1373"/>
      <c r="CX23" s="1373"/>
      <c r="CY23" s="1373"/>
      <c r="CZ23" s="1373"/>
      <c r="DA23" s="1373"/>
      <c r="DB23" s="1373"/>
      <c r="DC23" s="1373"/>
      <c r="DD23" s="1373"/>
      <c r="DE23" s="1373"/>
      <c r="DF23" s="1373"/>
      <c r="DG23" s="1373"/>
      <c r="DH23" s="1373"/>
      <c r="DI23" s="1373"/>
      <c r="DJ23" s="410"/>
      <c r="DK23" s="410"/>
      <c r="DL23" s="1373"/>
      <c r="DM23" s="1373"/>
      <c r="DN23" s="1373"/>
      <c r="DO23" s="1373"/>
      <c r="DP23" s="1373"/>
      <c r="DQ23" s="1373"/>
      <c r="DR23" s="1373"/>
      <c r="DS23" s="1373"/>
      <c r="DT23" s="1373"/>
      <c r="DU23" s="1373"/>
      <c r="DV23" s="1373"/>
      <c r="DW23" s="1373"/>
      <c r="DX23" s="1373"/>
      <c r="DY23" s="1373"/>
      <c r="DZ23" s="1373"/>
      <c r="EA23" s="1373"/>
      <c r="EB23" s="1373"/>
      <c r="EC23" s="1373"/>
      <c r="ED23" s="1373"/>
      <c r="EE23" s="1373"/>
      <c r="EF23" s="1373"/>
      <c r="EG23" s="1373"/>
      <c r="EH23" s="1373"/>
      <c r="EI23" s="1373"/>
      <c r="EJ23" s="1373"/>
      <c r="EK23" s="1373"/>
      <c r="EL23" s="1373"/>
      <c r="EM23" s="1373"/>
      <c r="EN23" s="1373"/>
      <c r="EO23" s="1373"/>
      <c r="EP23" s="1373"/>
      <c r="EQ23" s="1373"/>
      <c r="ER23" s="1373"/>
      <c r="ES23" s="1373"/>
      <c r="ET23" s="1373"/>
      <c r="EU23" s="1373"/>
      <c r="EV23" s="1373"/>
      <c r="EW23" s="1373"/>
      <c r="EX23" s="1373"/>
      <c r="EY23" s="1373"/>
      <c r="EZ23" s="1373"/>
      <c r="FA23" s="1373"/>
      <c r="FB23" s="1373"/>
      <c r="FC23" s="1373"/>
      <c r="FD23" s="1373"/>
      <c r="FE23" s="1373"/>
      <c r="FF23" s="1373"/>
      <c r="FG23" s="1373"/>
      <c r="FH23" s="1373"/>
      <c r="FI23" s="1373"/>
      <c r="FJ23" s="1373"/>
      <c r="FK23" s="1373"/>
      <c r="FL23" s="1373"/>
      <c r="FM23" s="1373"/>
      <c r="FN23" s="1373"/>
      <c r="FO23" s="1374"/>
      <c r="FP23" s="1374"/>
      <c r="FQ23" s="1374"/>
      <c r="FR23" s="1374"/>
      <c r="FS23" s="1374"/>
      <c r="FT23" s="1375"/>
      <c r="FU23" s="1375"/>
      <c r="FV23" s="1375"/>
      <c r="FW23" s="1375"/>
      <c r="FX23" s="1375"/>
      <c r="FY23" s="1375"/>
      <c r="FZ23" s="1375"/>
      <c r="GA23" s="1375"/>
      <c r="GB23" s="1375"/>
      <c r="GC23" s="1375"/>
      <c r="GD23" s="1375"/>
      <c r="GE23" s="1375"/>
      <c r="GF23" s="1375"/>
      <c r="GG23" s="1375"/>
      <c r="GH23" s="1375"/>
      <c r="GI23" s="1375"/>
      <c r="GJ23" s="1375"/>
      <c r="GK23" s="1375"/>
      <c r="GL23" s="1375"/>
      <c r="GM23" s="1375"/>
      <c r="GN23" s="1375"/>
      <c r="GO23" s="1375"/>
      <c r="GP23" s="1375"/>
      <c r="GQ23" s="1375"/>
      <c r="GR23" s="1375"/>
      <c r="GS23" s="1375"/>
      <c r="GT23" s="1375"/>
      <c r="GU23" s="1375"/>
      <c r="GV23" s="1375"/>
      <c r="GW23" s="1375"/>
    </row>
    <row r="24" spans="2:205" ht="25.5" customHeight="1" x14ac:dyDescent="0.2">
      <c r="B24" s="1376" t="s">
        <v>5009</v>
      </c>
      <c r="C24" s="1377"/>
      <c r="D24" s="1377"/>
      <c r="E24" s="1377"/>
      <c r="F24" s="1377"/>
      <c r="G24" s="1377"/>
      <c r="H24" s="1377"/>
      <c r="I24" s="1377"/>
      <c r="J24" s="1377"/>
      <c r="K24" s="1378"/>
      <c r="L24" s="1379" t="s">
        <v>5010</v>
      </c>
      <c r="M24" s="1380"/>
      <c r="N24" s="1380"/>
      <c r="O24" s="1380"/>
      <c r="P24" s="1380"/>
      <c r="Q24" s="1380"/>
      <c r="R24" s="1380"/>
      <c r="S24" s="1380"/>
      <c r="T24" s="1380"/>
      <c r="U24" s="1380"/>
      <c r="V24" s="1380"/>
      <c r="W24" s="1380"/>
      <c r="X24" s="1380"/>
      <c r="Y24" s="1380"/>
      <c r="Z24" s="1380"/>
      <c r="AA24" s="1380"/>
      <c r="AB24" s="1380"/>
      <c r="AC24" s="1380"/>
      <c r="AD24" s="1380"/>
      <c r="AE24" s="1380"/>
      <c r="AF24" s="1380"/>
      <c r="AG24" s="1380"/>
      <c r="AH24" s="1380"/>
      <c r="AI24" s="1380"/>
      <c r="AJ24" s="1380"/>
      <c r="AK24" s="1380"/>
      <c r="AL24" s="1380"/>
      <c r="AM24" s="1380"/>
      <c r="AN24" s="1380"/>
      <c r="AO24" s="1380"/>
      <c r="AP24" s="1380"/>
      <c r="AQ24" s="1380"/>
      <c r="AR24" s="1380"/>
      <c r="AS24" s="1380"/>
      <c r="AT24" s="1380"/>
      <c r="AU24" s="1380"/>
      <c r="AV24" s="1380"/>
      <c r="AW24" s="1380"/>
      <c r="AX24" s="1380"/>
      <c r="AY24" s="1380"/>
      <c r="AZ24" s="1380"/>
      <c r="BA24" s="1380"/>
      <c r="BB24" s="1380"/>
      <c r="BC24" s="1380"/>
      <c r="BD24" s="1380"/>
      <c r="BE24" s="1380"/>
      <c r="BF24" s="1380"/>
      <c r="BG24" s="1380"/>
      <c r="BH24" s="1380"/>
      <c r="BI24" s="1380"/>
      <c r="BJ24" s="1380"/>
      <c r="BK24" s="1380"/>
      <c r="BL24" s="1380"/>
      <c r="BM24" s="1380"/>
      <c r="BN24" s="1380"/>
      <c r="BO24" s="1380"/>
      <c r="BP24" s="1380"/>
      <c r="BQ24" s="1380"/>
      <c r="BR24" s="1380"/>
      <c r="BS24" s="1380"/>
      <c r="BT24" s="1380"/>
      <c r="BU24" s="1380"/>
      <c r="BV24" s="1381"/>
      <c r="BW24" s="1382" t="str">
        <f>$AQ$4</f>
        <v>Číslo riadku</v>
      </c>
      <c r="BX24" s="1383"/>
      <c r="BY24" s="1383"/>
      <c r="BZ24" s="1383"/>
      <c r="CA24" s="1383"/>
      <c r="CB24" s="1383"/>
      <c r="CC24" s="1383"/>
      <c r="CD24" s="1384"/>
      <c r="CE24" s="1385" t="str">
        <f>$AY$4</f>
        <v>Bežné účtovné obdobie</v>
      </c>
      <c r="CF24" s="1386"/>
      <c r="CG24" s="1386"/>
      <c r="CH24" s="1386"/>
      <c r="CI24" s="1386"/>
      <c r="CJ24" s="1386"/>
      <c r="CK24" s="1386"/>
      <c r="CL24" s="1386"/>
      <c r="CM24" s="1386"/>
      <c r="CN24" s="1386"/>
      <c r="CO24" s="1386"/>
      <c r="CP24" s="1386"/>
      <c r="CQ24" s="1386"/>
      <c r="CR24" s="1386"/>
      <c r="CS24" s="1386"/>
      <c r="CT24" s="1386"/>
      <c r="CU24" s="1386"/>
      <c r="CV24" s="1386"/>
      <c r="CW24" s="1386"/>
      <c r="CX24" s="1386"/>
      <c r="CY24" s="1386"/>
      <c r="CZ24" s="1386"/>
      <c r="DA24" s="1386"/>
      <c r="DB24" s="1386"/>
      <c r="DC24" s="1386"/>
      <c r="DD24" s="1386"/>
      <c r="DE24" s="1386"/>
      <c r="DF24" s="1386"/>
      <c r="DG24" s="1386"/>
      <c r="DH24" s="1386"/>
      <c r="DI24" s="1386"/>
      <c r="DJ24" s="1386"/>
      <c r="DK24" s="1386"/>
      <c r="DL24" s="1386"/>
      <c r="DM24" s="1386"/>
      <c r="DN24" s="1386"/>
      <c r="DO24" s="1386"/>
      <c r="DP24" s="1386"/>
      <c r="DQ24" s="1386"/>
      <c r="DR24" s="1386"/>
      <c r="DS24" s="1386"/>
      <c r="DT24" s="1386"/>
      <c r="DU24" s="1386"/>
      <c r="DV24" s="1386"/>
      <c r="DW24" s="1386"/>
      <c r="DX24" s="1386"/>
      <c r="DY24" s="1386"/>
      <c r="DZ24" s="1386"/>
      <c r="EA24" s="1386"/>
      <c r="EB24" s="1386"/>
      <c r="EC24" s="1386"/>
      <c r="ED24" s="1386"/>
      <c r="EE24" s="1386"/>
      <c r="EF24" s="1386"/>
      <c r="EG24" s="1386"/>
      <c r="EH24" s="1386"/>
      <c r="EI24" s="1386"/>
      <c r="EJ24" s="1386"/>
      <c r="EK24" s="1386"/>
      <c r="EL24" s="1386"/>
      <c r="EM24" s="1387"/>
      <c r="EN24" s="1388">
        <f>$FC$4</f>
        <v>0</v>
      </c>
      <c r="EO24" s="1389"/>
      <c r="EP24" s="1389"/>
      <c r="EQ24" s="1389"/>
      <c r="ER24" s="1389"/>
      <c r="ES24" s="1389"/>
      <c r="ET24" s="1389"/>
      <c r="EU24" s="1389"/>
      <c r="EV24" s="1389"/>
      <c r="EW24" s="1389"/>
      <c r="EX24" s="1389"/>
      <c r="EY24" s="1389"/>
      <c r="EZ24" s="1389"/>
      <c r="FA24" s="1389"/>
      <c r="FB24" s="1389"/>
      <c r="FC24" s="1389"/>
      <c r="FD24" s="1389"/>
      <c r="FE24" s="1389"/>
      <c r="FF24" s="1389"/>
      <c r="FG24" s="1389"/>
      <c r="FH24" s="1389"/>
      <c r="FI24" s="1389"/>
      <c r="FJ24" s="1389"/>
      <c r="FK24" s="1389"/>
      <c r="FL24" s="1389"/>
      <c r="FM24" s="1389"/>
      <c r="FN24" s="1389"/>
      <c r="FO24" s="1389"/>
      <c r="FP24" s="1389"/>
      <c r="FQ24" s="1389"/>
      <c r="FR24" s="1389"/>
      <c r="FS24" s="1389"/>
      <c r="FT24" s="1389"/>
      <c r="FU24" s="1389"/>
      <c r="FV24" s="1389"/>
      <c r="FW24" s="1389"/>
      <c r="FX24" s="1389"/>
      <c r="FY24" s="1389"/>
      <c r="FZ24" s="1389"/>
      <c r="GA24" s="1389"/>
      <c r="GB24" s="1389"/>
      <c r="GC24" s="1389"/>
      <c r="GD24" s="1389"/>
      <c r="GE24" s="1389"/>
      <c r="GF24" s="1389"/>
      <c r="GG24" s="1389"/>
      <c r="GH24" s="1389"/>
      <c r="GI24" s="1389"/>
      <c r="GJ24" s="1389"/>
      <c r="GK24" s="1389"/>
      <c r="GL24" s="1389"/>
      <c r="GM24" s="1389"/>
      <c r="GN24" s="1389"/>
      <c r="GO24" s="1389"/>
      <c r="GP24" s="1389"/>
      <c r="GQ24" s="1389"/>
      <c r="GR24" s="1389"/>
      <c r="GS24" s="1389"/>
      <c r="GT24" s="1389"/>
      <c r="GU24" s="1389"/>
      <c r="GV24" s="1389"/>
      <c r="GW24" s="1390"/>
    </row>
    <row r="25" spans="2:205" ht="21.6" customHeight="1" x14ac:dyDescent="0.2">
      <c r="B25" s="1391"/>
      <c r="C25" s="1392"/>
      <c r="D25" s="1392"/>
      <c r="E25" s="1392"/>
      <c r="F25" s="1392"/>
      <c r="G25" s="1392"/>
      <c r="H25" s="1392"/>
      <c r="I25" s="1392"/>
      <c r="J25" s="1392"/>
      <c r="K25" s="1393"/>
      <c r="L25" s="1394" t="str">
        <f>SUVAHAVUJ!$D$81</f>
        <v>Spolu vlastné imanie a záväzky r. 80 + r. 101 + r. 141</v>
      </c>
      <c r="M25" s="1395"/>
      <c r="N25" s="1395"/>
      <c r="O25" s="1395"/>
      <c r="P25" s="1395"/>
      <c r="Q25" s="1395"/>
      <c r="R25" s="1395"/>
      <c r="S25" s="1395"/>
      <c r="T25" s="1395"/>
      <c r="U25" s="1395"/>
      <c r="V25" s="1395"/>
      <c r="W25" s="1395"/>
      <c r="X25" s="1395"/>
      <c r="Y25" s="1395"/>
      <c r="Z25" s="1395"/>
      <c r="AA25" s="1395"/>
      <c r="AB25" s="1395"/>
      <c r="AC25" s="1395"/>
      <c r="AD25" s="1395"/>
      <c r="AE25" s="1395"/>
      <c r="AF25" s="1395"/>
      <c r="AG25" s="1395"/>
      <c r="AH25" s="1395"/>
      <c r="AI25" s="1395"/>
      <c r="AJ25" s="1395"/>
      <c r="AK25" s="1395"/>
      <c r="AL25" s="1395"/>
      <c r="AM25" s="1395"/>
      <c r="AN25" s="1395"/>
      <c r="AO25" s="1395"/>
      <c r="AP25" s="1395"/>
      <c r="AQ25" s="1395"/>
      <c r="AR25" s="1395"/>
      <c r="AS25" s="1395"/>
      <c r="AT25" s="1395"/>
      <c r="AU25" s="1395"/>
      <c r="AV25" s="1395"/>
      <c r="AW25" s="1395"/>
      <c r="AX25" s="1395"/>
      <c r="AY25" s="1395"/>
      <c r="AZ25" s="1395"/>
      <c r="BA25" s="1395"/>
      <c r="BB25" s="1395"/>
      <c r="BC25" s="1395"/>
      <c r="BD25" s="1395"/>
      <c r="BE25" s="1395"/>
      <c r="BF25" s="1395"/>
      <c r="BG25" s="1395"/>
      <c r="BH25" s="1395"/>
      <c r="BI25" s="1395"/>
      <c r="BJ25" s="1395"/>
      <c r="BK25" s="1395"/>
      <c r="BL25" s="1395"/>
      <c r="BM25" s="1395"/>
      <c r="BN25" s="1395"/>
      <c r="BO25" s="1395"/>
      <c r="BP25" s="1395"/>
      <c r="BQ25" s="1395"/>
      <c r="BR25" s="1395"/>
      <c r="BS25" s="1395"/>
      <c r="BT25" s="1395"/>
      <c r="BU25" s="1395"/>
      <c r="BV25" s="1395"/>
      <c r="BW25" s="1396">
        <v>79</v>
      </c>
      <c r="BX25" s="1397"/>
      <c r="BY25" s="1397"/>
      <c r="BZ25" s="1397"/>
      <c r="CA25" s="1397"/>
      <c r="CB25" s="1397"/>
      <c r="CC25" s="1397"/>
      <c r="CD25" s="1398"/>
      <c r="CE25" s="1335" t="str">
        <f>MID(SUVAHAVUJ!AF81,1,1)</f>
        <v xml:space="preserve"> </v>
      </c>
      <c r="CF25" s="1335"/>
      <c r="CG25" s="1335"/>
      <c r="CH25" s="1335"/>
      <c r="CI25" s="1335"/>
      <c r="CJ25" s="1335" t="str">
        <f>MID(SUVAHAVUJ!AF81,2,1)</f>
        <v xml:space="preserve"> </v>
      </c>
      <c r="CK25" s="1335"/>
      <c r="CL25" s="1335"/>
      <c r="CM25" s="1335"/>
      <c r="CN25" s="1335"/>
      <c r="CO25" s="1335"/>
      <c r="CP25" s="1335" t="str">
        <f>MID(SUVAHAVUJ!AF81,3,1)</f>
        <v xml:space="preserve"> </v>
      </c>
      <c r="CQ25" s="1335"/>
      <c r="CR25" s="1335"/>
      <c r="CS25" s="1335"/>
      <c r="CT25" s="1335"/>
      <c r="CU25" s="1335" t="str">
        <f>MID(SUVAHAVUJ!AF81,4,1)</f>
        <v xml:space="preserve"> </v>
      </c>
      <c r="CV25" s="1335"/>
      <c r="CW25" s="1335"/>
      <c r="CX25" s="1335"/>
      <c r="CY25" s="1335"/>
      <c r="CZ25" s="1335"/>
      <c r="DA25" s="1335" t="str">
        <f>MID(SUVAHAVUJ!AF81,5,1)</f>
        <v xml:space="preserve"> </v>
      </c>
      <c r="DB25" s="1335"/>
      <c r="DC25" s="1335"/>
      <c r="DD25" s="1335"/>
      <c r="DE25" s="1335"/>
      <c r="DF25" s="1335" t="str">
        <f>MID(SUVAHAVUJ!AF81,6,1)</f>
        <v xml:space="preserve"> </v>
      </c>
      <c r="DG25" s="1335"/>
      <c r="DH25" s="1335"/>
      <c r="DI25" s="1335"/>
      <c r="DJ25" s="1335"/>
      <c r="DK25" s="1335"/>
      <c r="DL25" s="1335" t="str">
        <f>MID(SUVAHAVUJ!AF81,7,1)</f>
        <v xml:space="preserve"> </v>
      </c>
      <c r="DM25" s="1335"/>
      <c r="DN25" s="1335"/>
      <c r="DO25" s="1335"/>
      <c r="DP25" s="1335"/>
      <c r="DQ25" s="1335"/>
      <c r="DR25" s="1335" t="str">
        <f>MID(SUVAHAVUJ!AF81,8,1)</f>
        <v xml:space="preserve"> </v>
      </c>
      <c r="DS25" s="1335"/>
      <c r="DT25" s="1335"/>
      <c r="DU25" s="1335"/>
      <c r="DV25" s="1335"/>
      <c r="DW25" s="1293" t="str">
        <f>MID(SUVAHAVUJ!AF81,9,1)</f>
        <v xml:space="preserve"> </v>
      </c>
      <c r="DX25" s="1293"/>
      <c r="DY25" s="1293"/>
      <c r="DZ25" s="1293"/>
      <c r="EA25" s="1293"/>
      <c r="EB25" s="1293"/>
      <c r="EC25" s="1293" t="str">
        <f>MID(SUVAHAVUJ!AF81,10,1)</f>
        <v xml:space="preserve"> </v>
      </c>
      <c r="ED25" s="1293"/>
      <c r="EE25" s="1293"/>
      <c r="EF25" s="1293"/>
      <c r="EG25" s="1293"/>
      <c r="EH25" s="1335" t="str">
        <f>MID(SUVAHAVUJ!AF81,11,1)</f>
        <v>0</v>
      </c>
      <c r="EI25" s="1335"/>
      <c r="EJ25" s="1335"/>
      <c r="EK25" s="1335"/>
      <c r="EL25" s="1335"/>
      <c r="EM25" s="1343"/>
      <c r="EN25" s="411"/>
      <c r="EO25" s="412"/>
      <c r="EP25" s="1335" t="str">
        <f>MID(SUVAHAVUJ!AG81,1,1)</f>
        <v xml:space="preserve"> </v>
      </c>
      <c r="EQ25" s="1335"/>
      <c r="ER25" s="1335"/>
      <c r="ES25" s="1335"/>
      <c r="ET25" s="1335"/>
      <c r="EU25" s="1335"/>
      <c r="EV25" s="1335" t="str">
        <f>MID(SUVAHAVUJ!AG81,2,1)</f>
        <v xml:space="preserve"> </v>
      </c>
      <c r="EW25" s="1335"/>
      <c r="EX25" s="1335"/>
      <c r="EY25" s="1335"/>
      <c r="EZ25" s="1335"/>
      <c r="FA25" s="1335" t="str">
        <f>MID(SUVAHAVUJ!AG81,3,1)</f>
        <v xml:space="preserve"> </v>
      </c>
      <c r="FB25" s="1335"/>
      <c r="FC25" s="1335"/>
      <c r="FD25" s="1335"/>
      <c r="FE25" s="1335"/>
      <c r="FF25" s="1335"/>
      <c r="FG25" s="1335" t="str">
        <f>MID(SUVAHAVUJ!AG81,4,1)</f>
        <v xml:space="preserve"> </v>
      </c>
      <c r="FH25" s="1335"/>
      <c r="FI25" s="1335"/>
      <c r="FJ25" s="1335"/>
      <c r="FK25" s="1335"/>
      <c r="FL25" s="1293" t="str">
        <f>MID(SUVAHAVUJ!AG81,5,1)</f>
        <v xml:space="preserve"> </v>
      </c>
      <c r="FM25" s="1293"/>
      <c r="FN25" s="1293"/>
      <c r="FO25" s="1293"/>
      <c r="FP25" s="1293"/>
      <c r="FQ25" s="1293"/>
      <c r="FR25" s="1293" t="str">
        <f>MID(SUVAHAVUJ!AG81,6,1)</f>
        <v xml:space="preserve"> </v>
      </c>
      <c r="FS25" s="1293"/>
      <c r="FT25" s="1293"/>
      <c r="FU25" s="1293"/>
      <c r="FV25" s="1293"/>
      <c r="FW25" s="1293" t="str">
        <f>MID(SUVAHAVUJ!AG81,7,1)</f>
        <v xml:space="preserve"> </v>
      </c>
      <c r="FX25" s="1293"/>
      <c r="FY25" s="1293"/>
      <c r="FZ25" s="1293"/>
      <c r="GA25" s="1293"/>
      <c r="GB25" s="1293"/>
      <c r="GC25" s="1293" t="str">
        <f>MID(SUVAHAVUJ!AG81,8,1)</f>
        <v xml:space="preserve"> </v>
      </c>
      <c r="GD25" s="1293"/>
      <c r="GE25" s="1293"/>
      <c r="GF25" s="1293"/>
      <c r="GG25" s="1293"/>
      <c r="GH25" s="1293" t="str">
        <f>MID(SUVAHAVUJ!AG81,9,1)</f>
        <v xml:space="preserve"> </v>
      </c>
      <c r="GI25" s="1293"/>
      <c r="GJ25" s="1293"/>
      <c r="GK25" s="1293"/>
      <c r="GL25" s="1293"/>
      <c r="GM25" s="1293"/>
      <c r="GN25" s="1293" t="str">
        <f>MID(SUVAHAVUJ!AG81,10,1)</f>
        <v xml:space="preserve"> </v>
      </c>
      <c r="GO25" s="1293"/>
      <c r="GP25" s="1293"/>
      <c r="GQ25" s="1293"/>
      <c r="GR25" s="1293"/>
      <c r="GS25" s="1293" t="str">
        <f>MID(SUVAHAVUJ!AG81,11,1)</f>
        <v>0</v>
      </c>
      <c r="GT25" s="1293"/>
      <c r="GU25" s="1293"/>
      <c r="GV25" s="1293"/>
      <c r="GW25" s="1341"/>
    </row>
    <row r="26" spans="2:205" ht="21.6" customHeight="1" x14ac:dyDescent="0.2">
      <c r="B26" s="1399" t="s">
        <v>2043</v>
      </c>
      <c r="C26" s="1400"/>
      <c r="D26" s="1400"/>
      <c r="E26" s="1400"/>
      <c r="F26" s="1400"/>
      <c r="G26" s="1400"/>
      <c r="H26" s="1400"/>
      <c r="I26" s="1400"/>
      <c r="J26" s="1400"/>
      <c r="K26" s="1401"/>
      <c r="L26" s="1394" t="str">
        <f>SUVAHAVUJ!$D$82</f>
        <v>Vlastné imanie r. 81 + r. 85 + r. 86 + r. 87 + r. 90 + r. 93
+ r. 97 + r. 100</v>
      </c>
      <c r="M26" s="1395"/>
      <c r="N26" s="1395"/>
      <c r="O26" s="1395"/>
      <c r="P26" s="1395"/>
      <c r="Q26" s="1395"/>
      <c r="R26" s="1395"/>
      <c r="S26" s="1395"/>
      <c r="T26" s="1395"/>
      <c r="U26" s="1395"/>
      <c r="V26" s="1395"/>
      <c r="W26" s="1395"/>
      <c r="X26" s="1395"/>
      <c r="Y26" s="1395"/>
      <c r="Z26" s="1395"/>
      <c r="AA26" s="1395"/>
      <c r="AB26" s="1395"/>
      <c r="AC26" s="1395"/>
      <c r="AD26" s="1395"/>
      <c r="AE26" s="1395"/>
      <c r="AF26" s="1395"/>
      <c r="AG26" s="1395"/>
      <c r="AH26" s="1395"/>
      <c r="AI26" s="1395"/>
      <c r="AJ26" s="1395"/>
      <c r="AK26" s="1395"/>
      <c r="AL26" s="1395"/>
      <c r="AM26" s="1395"/>
      <c r="AN26" s="1395"/>
      <c r="AO26" s="1395"/>
      <c r="AP26" s="1395"/>
      <c r="AQ26" s="1395"/>
      <c r="AR26" s="1395"/>
      <c r="AS26" s="1395"/>
      <c r="AT26" s="1395"/>
      <c r="AU26" s="1395"/>
      <c r="AV26" s="1395"/>
      <c r="AW26" s="1395"/>
      <c r="AX26" s="1395"/>
      <c r="AY26" s="1395"/>
      <c r="AZ26" s="1395"/>
      <c r="BA26" s="1395"/>
      <c r="BB26" s="1395"/>
      <c r="BC26" s="1395"/>
      <c r="BD26" s="1395"/>
      <c r="BE26" s="1395"/>
      <c r="BF26" s="1395"/>
      <c r="BG26" s="1395"/>
      <c r="BH26" s="1395"/>
      <c r="BI26" s="1395"/>
      <c r="BJ26" s="1395"/>
      <c r="BK26" s="1395"/>
      <c r="BL26" s="1395"/>
      <c r="BM26" s="1395"/>
      <c r="BN26" s="1395"/>
      <c r="BO26" s="1395"/>
      <c r="BP26" s="1395"/>
      <c r="BQ26" s="1395"/>
      <c r="BR26" s="1395"/>
      <c r="BS26" s="1395"/>
      <c r="BT26" s="1395"/>
      <c r="BU26" s="1395"/>
      <c r="BV26" s="1395"/>
      <c r="BW26" s="1396" t="s">
        <v>2106</v>
      </c>
      <c r="BX26" s="1397"/>
      <c r="BY26" s="1397"/>
      <c r="BZ26" s="1397"/>
      <c r="CA26" s="1397"/>
      <c r="CB26" s="1397"/>
      <c r="CC26" s="1397" t="str">
        <f>MID([8]SUVAHAVUJ!AK68,6,1)</f>
        <v xml:space="preserve"> </v>
      </c>
      <c r="CD26" s="1398"/>
      <c r="CE26" s="1335" t="str">
        <f>MID(SUVAHAVUJ!AF82,1,1)</f>
        <v xml:space="preserve"> </v>
      </c>
      <c r="CF26" s="1335"/>
      <c r="CG26" s="1335"/>
      <c r="CH26" s="1335"/>
      <c r="CI26" s="1335"/>
      <c r="CJ26" s="1335" t="str">
        <f>MID(SUVAHAVUJ!AF82,2,1)</f>
        <v xml:space="preserve"> </v>
      </c>
      <c r="CK26" s="1335"/>
      <c r="CL26" s="1335"/>
      <c r="CM26" s="1335"/>
      <c r="CN26" s="1335"/>
      <c r="CO26" s="1335"/>
      <c r="CP26" s="1335" t="str">
        <f>MID(SUVAHAVUJ!AF82,3,1)</f>
        <v xml:space="preserve"> </v>
      </c>
      <c r="CQ26" s="1335"/>
      <c r="CR26" s="1335"/>
      <c r="CS26" s="1335"/>
      <c r="CT26" s="1335"/>
      <c r="CU26" s="1335" t="str">
        <f>MID(SUVAHAVUJ!AF82,4,1)</f>
        <v xml:space="preserve"> </v>
      </c>
      <c r="CV26" s="1335"/>
      <c r="CW26" s="1335"/>
      <c r="CX26" s="1335"/>
      <c r="CY26" s="1335"/>
      <c r="CZ26" s="1335"/>
      <c r="DA26" s="1335" t="str">
        <f>MID(SUVAHAVUJ!AF82,5,1)</f>
        <v xml:space="preserve"> </v>
      </c>
      <c r="DB26" s="1335"/>
      <c r="DC26" s="1335"/>
      <c r="DD26" s="1335"/>
      <c r="DE26" s="1335"/>
      <c r="DF26" s="1335" t="str">
        <f>MID(SUVAHAVUJ!AF82,6,1)</f>
        <v xml:space="preserve"> </v>
      </c>
      <c r="DG26" s="1335"/>
      <c r="DH26" s="1335"/>
      <c r="DI26" s="1335"/>
      <c r="DJ26" s="1335"/>
      <c r="DK26" s="1335"/>
      <c r="DL26" s="1335" t="str">
        <f>MID(SUVAHAVUJ!AF82,7,1)</f>
        <v xml:space="preserve"> </v>
      </c>
      <c r="DM26" s="1335"/>
      <c r="DN26" s="1335"/>
      <c r="DO26" s="1335"/>
      <c r="DP26" s="1335"/>
      <c r="DQ26" s="1335"/>
      <c r="DR26" s="1335" t="str">
        <f>MID(SUVAHAVUJ!AF82,8,1)</f>
        <v xml:space="preserve"> </v>
      </c>
      <c r="DS26" s="1335"/>
      <c r="DT26" s="1335"/>
      <c r="DU26" s="1335"/>
      <c r="DV26" s="1335"/>
      <c r="DW26" s="1293" t="str">
        <f>MID(SUVAHAVUJ!AF82,9,1)</f>
        <v xml:space="preserve"> </v>
      </c>
      <c r="DX26" s="1293"/>
      <c r="DY26" s="1293"/>
      <c r="DZ26" s="1293"/>
      <c r="EA26" s="1293"/>
      <c r="EB26" s="1293"/>
      <c r="EC26" s="1293" t="str">
        <f>MID(SUVAHAVUJ!AF82,10,1)</f>
        <v xml:space="preserve"> </v>
      </c>
      <c r="ED26" s="1293"/>
      <c r="EE26" s="1293"/>
      <c r="EF26" s="1293"/>
      <c r="EG26" s="1293"/>
      <c r="EH26" s="1335" t="str">
        <f>MID(SUVAHAVUJ!AF82,11,1)</f>
        <v>0</v>
      </c>
      <c r="EI26" s="1335"/>
      <c r="EJ26" s="1335"/>
      <c r="EK26" s="1335"/>
      <c r="EL26" s="1335"/>
      <c r="EM26" s="1343"/>
      <c r="EN26" s="411"/>
      <c r="EO26" s="412"/>
      <c r="EP26" s="1335" t="str">
        <f>MID(SUVAHAVUJ!AG82,1,1)</f>
        <v xml:space="preserve"> </v>
      </c>
      <c r="EQ26" s="1335"/>
      <c r="ER26" s="1335"/>
      <c r="ES26" s="1335"/>
      <c r="ET26" s="1335"/>
      <c r="EU26" s="1335"/>
      <c r="EV26" s="1335" t="str">
        <f>MID(SUVAHAVUJ!AG82,2,1)</f>
        <v xml:space="preserve"> </v>
      </c>
      <c r="EW26" s="1335"/>
      <c r="EX26" s="1335"/>
      <c r="EY26" s="1335"/>
      <c r="EZ26" s="1335"/>
      <c r="FA26" s="1335" t="str">
        <f>MID(SUVAHAVUJ!AG82,3,1)</f>
        <v xml:space="preserve"> </v>
      </c>
      <c r="FB26" s="1335"/>
      <c r="FC26" s="1335"/>
      <c r="FD26" s="1335"/>
      <c r="FE26" s="1335"/>
      <c r="FF26" s="1335"/>
      <c r="FG26" s="1335" t="str">
        <f>MID(SUVAHAVUJ!AG82,4,1)</f>
        <v xml:space="preserve"> </v>
      </c>
      <c r="FH26" s="1335"/>
      <c r="FI26" s="1335"/>
      <c r="FJ26" s="1335"/>
      <c r="FK26" s="1335"/>
      <c r="FL26" s="1293" t="str">
        <f>MID(SUVAHAVUJ!AG82,5,1)</f>
        <v xml:space="preserve"> </v>
      </c>
      <c r="FM26" s="1293"/>
      <c r="FN26" s="1293"/>
      <c r="FO26" s="1293"/>
      <c r="FP26" s="1293"/>
      <c r="FQ26" s="1293"/>
      <c r="FR26" s="1293" t="str">
        <f>MID(SUVAHAVUJ!AG82,6,1)</f>
        <v xml:space="preserve"> </v>
      </c>
      <c r="FS26" s="1293"/>
      <c r="FT26" s="1293"/>
      <c r="FU26" s="1293"/>
      <c r="FV26" s="1293"/>
      <c r="FW26" s="1293" t="str">
        <f>MID(SUVAHAVUJ!AG82,7,1)</f>
        <v xml:space="preserve"> </v>
      </c>
      <c r="FX26" s="1293"/>
      <c r="FY26" s="1293"/>
      <c r="FZ26" s="1293"/>
      <c r="GA26" s="1293"/>
      <c r="GB26" s="1293"/>
      <c r="GC26" s="1293" t="str">
        <f>MID(SUVAHAVUJ!AG82,8,1)</f>
        <v xml:space="preserve"> </v>
      </c>
      <c r="GD26" s="1293"/>
      <c r="GE26" s="1293"/>
      <c r="GF26" s="1293"/>
      <c r="GG26" s="1293"/>
      <c r="GH26" s="1293" t="str">
        <f>MID(SUVAHAVUJ!AG82,9,1)</f>
        <v xml:space="preserve"> </v>
      </c>
      <c r="GI26" s="1293"/>
      <c r="GJ26" s="1293"/>
      <c r="GK26" s="1293"/>
      <c r="GL26" s="1293"/>
      <c r="GM26" s="1293"/>
      <c r="GN26" s="1293" t="str">
        <f>MID(SUVAHAVUJ!AG82,10,1)</f>
        <v xml:space="preserve"> </v>
      </c>
      <c r="GO26" s="1293"/>
      <c r="GP26" s="1293"/>
      <c r="GQ26" s="1293"/>
      <c r="GR26" s="1293"/>
      <c r="GS26" s="1293" t="str">
        <f>MID(SUVAHAVUJ!AG82,11,1)</f>
        <v>0</v>
      </c>
      <c r="GT26" s="1293"/>
      <c r="GU26" s="1293"/>
      <c r="GV26" s="1293"/>
      <c r="GW26" s="1341"/>
    </row>
    <row r="27" spans="2:205" ht="21.6" customHeight="1" x14ac:dyDescent="0.2">
      <c r="B27" s="1399" t="s">
        <v>2045</v>
      </c>
      <c r="C27" s="1400"/>
      <c r="D27" s="1400"/>
      <c r="E27" s="1400"/>
      <c r="F27" s="1400"/>
      <c r="G27" s="1400"/>
      <c r="H27" s="1400"/>
      <c r="I27" s="1400"/>
      <c r="J27" s="1400"/>
      <c r="K27" s="1401"/>
      <c r="L27" s="1394" t="str">
        <f>SUVAHAVUJ!$D$83</f>
        <v>Základné imanie súčet (r. 82 až r. 84)</v>
      </c>
      <c r="M27" s="1395"/>
      <c r="N27" s="1395"/>
      <c r="O27" s="1395"/>
      <c r="P27" s="1395"/>
      <c r="Q27" s="1395"/>
      <c r="R27" s="1395"/>
      <c r="S27" s="1395"/>
      <c r="T27" s="1395"/>
      <c r="U27" s="1395"/>
      <c r="V27" s="1395"/>
      <c r="W27" s="1395"/>
      <c r="X27" s="1395"/>
      <c r="Y27" s="1395"/>
      <c r="Z27" s="1395"/>
      <c r="AA27" s="1395"/>
      <c r="AB27" s="1395"/>
      <c r="AC27" s="1395"/>
      <c r="AD27" s="1395"/>
      <c r="AE27" s="1395"/>
      <c r="AF27" s="1395"/>
      <c r="AG27" s="1395"/>
      <c r="AH27" s="1395"/>
      <c r="AI27" s="1395"/>
      <c r="AJ27" s="1395"/>
      <c r="AK27" s="1395"/>
      <c r="AL27" s="1395"/>
      <c r="AM27" s="1395"/>
      <c r="AN27" s="1395"/>
      <c r="AO27" s="1395"/>
      <c r="AP27" s="1395"/>
      <c r="AQ27" s="1395"/>
      <c r="AR27" s="1395"/>
      <c r="AS27" s="1395"/>
      <c r="AT27" s="1395"/>
      <c r="AU27" s="1395"/>
      <c r="AV27" s="1395"/>
      <c r="AW27" s="1395"/>
      <c r="AX27" s="1395"/>
      <c r="AY27" s="1395"/>
      <c r="AZ27" s="1395"/>
      <c r="BA27" s="1395"/>
      <c r="BB27" s="1395"/>
      <c r="BC27" s="1395"/>
      <c r="BD27" s="1395"/>
      <c r="BE27" s="1395"/>
      <c r="BF27" s="1395"/>
      <c r="BG27" s="1395"/>
      <c r="BH27" s="1395"/>
      <c r="BI27" s="1395"/>
      <c r="BJ27" s="1395"/>
      <c r="BK27" s="1395"/>
      <c r="BL27" s="1395"/>
      <c r="BM27" s="1395"/>
      <c r="BN27" s="1395"/>
      <c r="BO27" s="1395"/>
      <c r="BP27" s="1395"/>
      <c r="BQ27" s="1395"/>
      <c r="BR27" s="1395"/>
      <c r="BS27" s="1395"/>
      <c r="BT27" s="1395"/>
      <c r="BU27" s="1395"/>
      <c r="BV27" s="1395"/>
      <c r="BW27" s="1396" t="s">
        <v>2107</v>
      </c>
      <c r="BX27" s="1397"/>
      <c r="BY27" s="1397"/>
      <c r="BZ27" s="1397"/>
      <c r="CA27" s="1397"/>
      <c r="CB27" s="1397"/>
      <c r="CC27" s="1397" t="str">
        <f>MID([8]SUVAHAVUJ!AI69,6,1)</f>
        <v xml:space="preserve"> </v>
      </c>
      <c r="CD27" s="1398"/>
      <c r="CE27" s="1335" t="str">
        <f>MID(SUVAHAVUJ!AF83,1,1)</f>
        <v xml:space="preserve"> </v>
      </c>
      <c r="CF27" s="1335"/>
      <c r="CG27" s="1335"/>
      <c r="CH27" s="1335"/>
      <c r="CI27" s="1335"/>
      <c r="CJ27" s="1335" t="str">
        <f>MID(SUVAHAVUJ!AF83,2,1)</f>
        <v xml:space="preserve"> </v>
      </c>
      <c r="CK27" s="1335"/>
      <c r="CL27" s="1335"/>
      <c r="CM27" s="1335"/>
      <c r="CN27" s="1335"/>
      <c r="CO27" s="1335"/>
      <c r="CP27" s="1335" t="str">
        <f>MID(SUVAHAVUJ!AF83,3,1)</f>
        <v xml:space="preserve"> </v>
      </c>
      <c r="CQ27" s="1335"/>
      <c r="CR27" s="1335"/>
      <c r="CS27" s="1335"/>
      <c r="CT27" s="1335"/>
      <c r="CU27" s="1335" t="str">
        <f>MID(SUVAHAVUJ!AF83,4,1)</f>
        <v xml:space="preserve"> </v>
      </c>
      <c r="CV27" s="1335"/>
      <c r="CW27" s="1335"/>
      <c r="CX27" s="1335"/>
      <c r="CY27" s="1335"/>
      <c r="CZ27" s="1335"/>
      <c r="DA27" s="1335" t="str">
        <f>MID(SUVAHAVUJ!AF83,5,1)</f>
        <v xml:space="preserve"> </v>
      </c>
      <c r="DB27" s="1335"/>
      <c r="DC27" s="1335"/>
      <c r="DD27" s="1335"/>
      <c r="DE27" s="1335"/>
      <c r="DF27" s="1335" t="str">
        <f>MID(SUVAHAVUJ!AF83,6,1)</f>
        <v xml:space="preserve"> </v>
      </c>
      <c r="DG27" s="1335"/>
      <c r="DH27" s="1335"/>
      <c r="DI27" s="1335"/>
      <c r="DJ27" s="1335"/>
      <c r="DK27" s="1335"/>
      <c r="DL27" s="1335" t="str">
        <f>MID(SUVAHAVUJ!AF83,7,1)</f>
        <v xml:space="preserve"> </v>
      </c>
      <c r="DM27" s="1335"/>
      <c r="DN27" s="1335"/>
      <c r="DO27" s="1335"/>
      <c r="DP27" s="1335"/>
      <c r="DQ27" s="1335"/>
      <c r="DR27" s="1335" t="str">
        <f>MID(SUVAHAVUJ!AF83,8,1)</f>
        <v xml:space="preserve"> </v>
      </c>
      <c r="DS27" s="1335"/>
      <c r="DT27" s="1335"/>
      <c r="DU27" s="1335"/>
      <c r="DV27" s="1335"/>
      <c r="DW27" s="1293" t="str">
        <f>MID(SUVAHAVUJ!AF83,9,1)</f>
        <v xml:space="preserve"> </v>
      </c>
      <c r="DX27" s="1293"/>
      <c r="DY27" s="1293"/>
      <c r="DZ27" s="1293"/>
      <c r="EA27" s="1293"/>
      <c r="EB27" s="1293"/>
      <c r="EC27" s="1293" t="str">
        <f>MID(SUVAHAVUJ!AF83,10,1)</f>
        <v xml:space="preserve"> </v>
      </c>
      <c r="ED27" s="1293"/>
      <c r="EE27" s="1293"/>
      <c r="EF27" s="1293"/>
      <c r="EG27" s="1293"/>
      <c r="EH27" s="1335" t="str">
        <f>MID(SUVAHAVUJ!AF83,11,1)</f>
        <v>0</v>
      </c>
      <c r="EI27" s="1335"/>
      <c r="EJ27" s="1335"/>
      <c r="EK27" s="1335"/>
      <c r="EL27" s="1335"/>
      <c r="EM27" s="1343"/>
      <c r="EN27" s="411"/>
      <c r="EO27" s="412"/>
      <c r="EP27" s="1335" t="str">
        <f>MID(SUVAHAVUJ!AG83,1,1)</f>
        <v xml:space="preserve"> </v>
      </c>
      <c r="EQ27" s="1335"/>
      <c r="ER27" s="1335"/>
      <c r="ES27" s="1335"/>
      <c r="ET27" s="1335"/>
      <c r="EU27" s="1335"/>
      <c r="EV27" s="1335" t="str">
        <f>MID(SUVAHAVUJ!AG83,2,1)</f>
        <v xml:space="preserve"> </v>
      </c>
      <c r="EW27" s="1335"/>
      <c r="EX27" s="1335"/>
      <c r="EY27" s="1335"/>
      <c r="EZ27" s="1335"/>
      <c r="FA27" s="1335" t="str">
        <f>MID(SUVAHAVUJ!AG83,3,1)</f>
        <v xml:space="preserve"> </v>
      </c>
      <c r="FB27" s="1335"/>
      <c r="FC27" s="1335"/>
      <c r="FD27" s="1335"/>
      <c r="FE27" s="1335"/>
      <c r="FF27" s="1335"/>
      <c r="FG27" s="1335" t="str">
        <f>MID(SUVAHAVUJ!AG83,4,1)</f>
        <v xml:space="preserve"> </v>
      </c>
      <c r="FH27" s="1335"/>
      <c r="FI27" s="1335"/>
      <c r="FJ27" s="1335"/>
      <c r="FK27" s="1335"/>
      <c r="FL27" s="1293" t="str">
        <f>MID(SUVAHAVUJ!AG83,5,1)</f>
        <v xml:space="preserve"> </v>
      </c>
      <c r="FM27" s="1293"/>
      <c r="FN27" s="1293"/>
      <c r="FO27" s="1293"/>
      <c r="FP27" s="1293"/>
      <c r="FQ27" s="1293"/>
      <c r="FR27" s="1293" t="str">
        <f>MID(SUVAHAVUJ!AG83,6,1)</f>
        <v xml:space="preserve"> </v>
      </c>
      <c r="FS27" s="1293"/>
      <c r="FT27" s="1293"/>
      <c r="FU27" s="1293"/>
      <c r="FV27" s="1293"/>
      <c r="FW27" s="1293" t="str">
        <f>MID(SUVAHAVUJ!AG83,7,1)</f>
        <v xml:space="preserve"> </v>
      </c>
      <c r="FX27" s="1293"/>
      <c r="FY27" s="1293"/>
      <c r="FZ27" s="1293"/>
      <c r="GA27" s="1293"/>
      <c r="GB27" s="1293"/>
      <c r="GC27" s="1293" t="str">
        <f>MID(SUVAHAVUJ!AG83,8,1)</f>
        <v xml:space="preserve"> </v>
      </c>
      <c r="GD27" s="1293"/>
      <c r="GE27" s="1293"/>
      <c r="GF27" s="1293"/>
      <c r="GG27" s="1293"/>
      <c r="GH27" s="1293" t="str">
        <f>MID(SUVAHAVUJ!AG83,9,1)</f>
        <v xml:space="preserve"> </v>
      </c>
      <c r="GI27" s="1293"/>
      <c r="GJ27" s="1293"/>
      <c r="GK27" s="1293"/>
      <c r="GL27" s="1293"/>
      <c r="GM27" s="1293"/>
      <c r="GN27" s="1293" t="str">
        <f>MID(SUVAHAVUJ!AG83,10,1)</f>
        <v xml:space="preserve"> </v>
      </c>
      <c r="GO27" s="1293"/>
      <c r="GP27" s="1293"/>
      <c r="GQ27" s="1293"/>
      <c r="GR27" s="1293"/>
      <c r="GS27" s="1293" t="str">
        <f>MID(SUVAHAVUJ!AG83,11,1)</f>
        <v>0</v>
      </c>
      <c r="GT27" s="1293"/>
      <c r="GU27" s="1293"/>
      <c r="GV27" s="1293"/>
      <c r="GW27" s="1341"/>
    </row>
    <row r="28" spans="2:205" ht="21.6" customHeight="1" x14ac:dyDescent="0.2">
      <c r="B28" s="1399" t="s">
        <v>2046</v>
      </c>
      <c r="C28" s="1400"/>
      <c r="D28" s="1400"/>
      <c r="E28" s="1400"/>
      <c r="F28" s="1400"/>
      <c r="G28" s="1400"/>
      <c r="H28" s="1400"/>
      <c r="I28" s="1400"/>
      <c r="J28" s="1400"/>
      <c r="K28" s="1401"/>
      <c r="L28" s="1394" t="str">
        <f>SUVAHAVUJ!$D$84</f>
        <v>Základné imanie (411 alebo +/- 491)</v>
      </c>
      <c r="M28" s="1395"/>
      <c r="N28" s="1395"/>
      <c r="O28" s="1395"/>
      <c r="P28" s="1395"/>
      <c r="Q28" s="1395"/>
      <c r="R28" s="1395"/>
      <c r="S28" s="1395"/>
      <c r="T28" s="1395"/>
      <c r="U28" s="1395"/>
      <c r="V28" s="1395"/>
      <c r="W28" s="1395"/>
      <c r="X28" s="1395"/>
      <c r="Y28" s="1395"/>
      <c r="Z28" s="1395"/>
      <c r="AA28" s="1395"/>
      <c r="AB28" s="1395"/>
      <c r="AC28" s="1395"/>
      <c r="AD28" s="1395"/>
      <c r="AE28" s="1395"/>
      <c r="AF28" s="1395"/>
      <c r="AG28" s="1395"/>
      <c r="AH28" s="1395"/>
      <c r="AI28" s="1395"/>
      <c r="AJ28" s="1395"/>
      <c r="AK28" s="1395"/>
      <c r="AL28" s="1395"/>
      <c r="AM28" s="1395"/>
      <c r="AN28" s="1395"/>
      <c r="AO28" s="1395"/>
      <c r="AP28" s="1395"/>
      <c r="AQ28" s="1395"/>
      <c r="AR28" s="1395"/>
      <c r="AS28" s="1395"/>
      <c r="AT28" s="1395"/>
      <c r="AU28" s="1395"/>
      <c r="AV28" s="1395"/>
      <c r="AW28" s="1395"/>
      <c r="AX28" s="1395"/>
      <c r="AY28" s="1395"/>
      <c r="AZ28" s="1395"/>
      <c r="BA28" s="1395"/>
      <c r="BB28" s="1395"/>
      <c r="BC28" s="1395"/>
      <c r="BD28" s="1395"/>
      <c r="BE28" s="1395"/>
      <c r="BF28" s="1395"/>
      <c r="BG28" s="1395"/>
      <c r="BH28" s="1395"/>
      <c r="BI28" s="1395"/>
      <c r="BJ28" s="1395"/>
      <c r="BK28" s="1395"/>
      <c r="BL28" s="1395"/>
      <c r="BM28" s="1395"/>
      <c r="BN28" s="1395"/>
      <c r="BO28" s="1395"/>
      <c r="BP28" s="1395"/>
      <c r="BQ28" s="1395"/>
      <c r="BR28" s="1395"/>
      <c r="BS28" s="1395"/>
      <c r="BT28" s="1395"/>
      <c r="BU28" s="1395"/>
      <c r="BV28" s="1395"/>
      <c r="BW28" s="1396" t="s">
        <v>2108</v>
      </c>
      <c r="BX28" s="1397"/>
      <c r="BY28" s="1397"/>
      <c r="BZ28" s="1397"/>
      <c r="CA28" s="1397"/>
      <c r="CB28" s="1397"/>
      <c r="CC28" s="1397" t="str">
        <f>MID([8]SUVAHAVUJ!AK69,6,1)</f>
        <v xml:space="preserve"> </v>
      </c>
      <c r="CD28" s="1398"/>
      <c r="CE28" s="1335" t="str">
        <f>MID(SUVAHAVUJ!AF84,1,1)</f>
        <v xml:space="preserve"> </v>
      </c>
      <c r="CF28" s="1335"/>
      <c r="CG28" s="1335"/>
      <c r="CH28" s="1335"/>
      <c r="CI28" s="1335"/>
      <c r="CJ28" s="1335" t="str">
        <f>MID(SUVAHAVUJ!AF84,2,1)</f>
        <v xml:space="preserve"> </v>
      </c>
      <c r="CK28" s="1335"/>
      <c r="CL28" s="1335"/>
      <c r="CM28" s="1335"/>
      <c r="CN28" s="1335"/>
      <c r="CO28" s="1335"/>
      <c r="CP28" s="1335" t="str">
        <f>MID(SUVAHAVUJ!AF84,3,1)</f>
        <v xml:space="preserve"> </v>
      </c>
      <c r="CQ28" s="1335"/>
      <c r="CR28" s="1335"/>
      <c r="CS28" s="1335"/>
      <c r="CT28" s="1335"/>
      <c r="CU28" s="1335" t="str">
        <f>MID(SUVAHAVUJ!AF84,4,1)</f>
        <v xml:space="preserve"> </v>
      </c>
      <c r="CV28" s="1335"/>
      <c r="CW28" s="1335"/>
      <c r="CX28" s="1335"/>
      <c r="CY28" s="1335"/>
      <c r="CZ28" s="1335"/>
      <c r="DA28" s="1335" t="str">
        <f>MID(SUVAHAVUJ!AF84,5,1)</f>
        <v xml:space="preserve"> </v>
      </c>
      <c r="DB28" s="1335"/>
      <c r="DC28" s="1335"/>
      <c r="DD28" s="1335"/>
      <c r="DE28" s="1335"/>
      <c r="DF28" s="1335" t="str">
        <f>MID(SUVAHAVUJ!AF84,6,1)</f>
        <v xml:space="preserve"> </v>
      </c>
      <c r="DG28" s="1335"/>
      <c r="DH28" s="1335"/>
      <c r="DI28" s="1335"/>
      <c r="DJ28" s="1335"/>
      <c r="DK28" s="1335"/>
      <c r="DL28" s="1335" t="str">
        <f>MID(SUVAHAVUJ!AF84,7,1)</f>
        <v xml:space="preserve"> </v>
      </c>
      <c r="DM28" s="1335"/>
      <c r="DN28" s="1335"/>
      <c r="DO28" s="1335"/>
      <c r="DP28" s="1335"/>
      <c r="DQ28" s="1335"/>
      <c r="DR28" s="1335" t="str">
        <f>MID(SUVAHAVUJ!AF84,8,1)</f>
        <v xml:space="preserve"> </v>
      </c>
      <c r="DS28" s="1335"/>
      <c r="DT28" s="1335"/>
      <c r="DU28" s="1335"/>
      <c r="DV28" s="1335"/>
      <c r="DW28" s="1293" t="str">
        <f>MID(SUVAHAVUJ!AF84,9,1)</f>
        <v xml:space="preserve"> </v>
      </c>
      <c r="DX28" s="1293"/>
      <c r="DY28" s="1293"/>
      <c r="DZ28" s="1293"/>
      <c r="EA28" s="1293"/>
      <c r="EB28" s="1293"/>
      <c r="EC28" s="1293" t="str">
        <f>MID(SUVAHAVUJ!AF84,10,1)</f>
        <v xml:space="preserve"> </v>
      </c>
      <c r="ED28" s="1293"/>
      <c r="EE28" s="1293"/>
      <c r="EF28" s="1293"/>
      <c r="EG28" s="1293"/>
      <c r="EH28" s="1335" t="str">
        <f>MID(SUVAHAVUJ!AF84,11,1)</f>
        <v>0</v>
      </c>
      <c r="EI28" s="1335"/>
      <c r="EJ28" s="1335"/>
      <c r="EK28" s="1335"/>
      <c r="EL28" s="1335"/>
      <c r="EM28" s="1343"/>
      <c r="EN28" s="411"/>
      <c r="EO28" s="412"/>
      <c r="EP28" s="1335" t="str">
        <f>MID(SUVAHAVUJ!AG84,1,1)</f>
        <v xml:space="preserve"> </v>
      </c>
      <c r="EQ28" s="1335"/>
      <c r="ER28" s="1335"/>
      <c r="ES28" s="1335"/>
      <c r="ET28" s="1335"/>
      <c r="EU28" s="1335"/>
      <c r="EV28" s="1335" t="str">
        <f>MID(SUVAHAVUJ!AG84,2,1)</f>
        <v xml:space="preserve"> </v>
      </c>
      <c r="EW28" s="1335"/>
      <c r="EX28" s="1335"/>
      <c r="EY28" s="1335"/>
      <c r="EZ28" s="1335"/>
      <c r="FA28" s="1335" t="str">
        <f>MID(SUVAHAVUJ!AG84,3,1)</f>
        <v xml:space="preserve"> </v>
      </c>
      <c r="FB28" s="1335"/>
      <c r="FC28" s="1335"/>
      <c r="FD28" s="1335"/>
      <c r="FE28" s="1335"/>
      <c r="FF28" s="1335"/>
      <c r="FG28" s="1335" t="str">
        <f>MID(SUVAHAVUJ!AG84,4,1)</f>
        <v xml:space="preserve"> </v>
      </c>
      <c r="FH28" s="1335"/>
      <c r="FI28" s="1335"/>
      <c r="FJ28" s="1335"/>
      <c r="FK28" s="1335"/>
      <c r="FL28" s="1293" t="str">
        <f>MID(SUVAHAVUJ!AG84,5,1)</f>
        <v xml:space="preserve"> </v>
      </c>
      <c r="FM28" s="1293"/>
      <c r="FN28" s="1293"/>
      <c r="FO28" s="1293"/>
      <c r="FP28" s="1293"/>
      <c r="FQ28" s="1293"/>
      <c r="FR28" s="1293" t="str">
        <f>MID(SUVAHAVUJ!AG84,6,1)</f>
        <v xml:space="preserve"> </v>
      </c>
      <c r="FS28" s="1293"/>
      <c r="FT28" s="1293"/>
      <c r="FU28" s="1293"/>
      <c r="FV28" s="1293"/>
      <c r="FW28" s="1293" t="str">
        <f>MID(SUVAHAVUJ!AG84,7,1)</f>
        <v xml:space="preserve"> </v>
      </c>
      <c r="FX28" s="1293"/>
      <c r="FY28" s="1293"/>
      <c r="FZ28" s="1293"/>
      <c r="GA28" s="1293"/>
      <c r="GB28" s="1293"/>
      <c r="GC28" s="1293" t="str">
        <f>MID(SUVAHAVUJ!AG84,8,1)</f>
        <v xml:space="preserve"> </v>
      </c>
      <c r="GD28" s="1293"/>
      <c r="GE28" s="1293"/>
      <c r="GF28" s="1293"/>
      <c r="GG28" s="1293"/>
      <c r="GH28" s="1293" t="str">
        <f>MID(SUVAHAVUJ!AG84,9,1)</f>
        <v xml:space="preserve"> </v>
      </c>
      <c r="GI28" s="1293"/>
      <c r="GJ28" s="1293"/>
      <c r="GK28" s="1293"/>
      <c r="GL28" s="1293"/>
      <c r="GM28" s="1293"/>
      <c r="GN28" s="1293" t="str">
        <f>MID(SUVAHAVUJ!AG84,10,1)</f>
        <v xml:space="preserve"> </v>
      </c>
      <c r="GO28" s="1293"/>
      <c r="GP28" s="1293"/>
      <c r="GQ28" s="1293"/>
      <c r="GR28" s="1293"/>
      <c r="GS28" s="1293" t="str">
        <f>MID(SUVAHAVUJ!AG84,11,1)</f>
        <v>0</v>
      </c>
      <c r="GT28" s="1293"/>
      <c r="GU28" s="1293"/>
      <c r="GV28" s="1293"/>
      <c r="GW28" s="1341"/>
    </row>
    <row r="29" spans="2:205" ht="21.6" customHeight="1" x14ac:dyDescent="0.2">
      <c r="B29" s="1402" t="s">
        <v>2047</v>
      </c>
      <c r="C29" s="1403"/>
      <c r="D29" s="1403"/>
      <c r="E29" s="1403"/>
      <c r="F29" s="1403"/>
      <c r="G29" s="1403"/>
      <c r="H29" s="1403"/>
      <c r="I29" s="1403"/>
      <c r="J29" s="1403"/>
      <c r="K29" s="1404"/>
      <c r="L29" s="1394" t="str">
        <f>SUVAHAVUJ!$D$85</f>
        <v>Zmena základného imania +/- 419</v>
      </c>
      <c r="M29" s="1395"/>
      <c r="N29" s="1395"/>
      <c r="O29" s="1395"/>
      <c r="P29" s="1395"/>
      <c r="Q29" s="1395"/>
      <c r="R29" s="1395"/>
      <c r="S29" s="1395"/>
      <c r="T29" s="1395"/>
      <c r="U29" s="1395"/>
      <c r="V29" s="1395"/>
      <c r="W29" s="1395"/>
      <c r="X29" s="1395"/>
      <c r="Y29" s="1395"/>
      <c r="Z29" s="1395"/>
      <c r="AA29" s="1395"/>
      <c r="AB29" s="1395"/>
      <c r="AC29" s="1395"/>
      <c r="AD29" s="1395"/>
      <c r="AE29" s="1395"/>
      <c r="AF29" s="1395"/>
      <c r="AG29" s="1395"/>
      <c r="AH29" s="1395"/>
      <c r="AI29" s="1395"/>
      <c r="AJ29" s="1395"/>
      <c r="AK29" s="1395"/>
      <c r="AL29" s="1395"/>
      <c r="AM29" s="1395"/>
      <c r="AN29" s="1395"/>
      <c r="AO29" s="1395"/>
      <c r="AP29" s="1395"/>
      <c r="AQ29" s="1395"/>
      <c r="AR29" s="1395"/>
      <c r="AS29" s="1395"/>
      <c r="AT29" s="1395"/>
      <c r="AU29" s="1395"/>
      <c r="AV29" s="1395"/>
      <c r="AW29" s="1395"/>
      <c r="AX29" s="1395"/>
      <c r="AY29" s="1395"/>
      <c r="AZ29" s="1395"/>
      <c r="BA29" s="1395"/>
      <c r="BB29" s="1395"/>
      <c r="BC29" s="1395"/>
      <c r="BD29" s="1395"/>
      <c r="BE29" s="1395"/>
      <c r="BF29" s="1395"/>
      <c r="BG29" s="1395"/>
      <c r="BH29" s="1395"/>
      <c r="BI29" s="1395"/>
      <c r="BJ29" s="1395"/>
      <c r="BK29" s="1395"/>
      <c r="BL29" s="1395"/>
      <c r="BM29" s="1395"/>
      <c r="BN29" s="1395"/>
      <c r="BO29" s="1395"/>
      <c r="BP29" s="1395"/>
      <c r="BQ29" s="1395"/>
      <c r="BR29" s="1395"/>
      <c r="BS29" s="1395"/>
      <c r="BT29" s="1395"/>
      <c r="BU29" s="1395"/>
      <c r="BV29" s="1395"/>
      <c r="BW29" s="1396" t="s">
        <v>2109</v>
      </c>
      <c r="BX29" s="1397"/>
      <c r="BY29" s="1397"/>
      <c r="BZ29" s="1397"/>
      <c r="CA29" s="1397"/>
      <c r="CB29" s="1397"/>
      <c r="CC29" s="1397" t="str">
        <f>MID([8]SUVAHAVUJ!AI70,6,1)</f>
        <v xml:space="preserve"> </v>
      </c>
      <c r="CD29" s="1398"/>
      <c r="CE29" s="1335" t="str">
        <f>MID(SUVAHAVUJ!AF85,1,1)</f>
        <v xml:space="preserve"> </v>
      </c>
      <c r="CF29" s="1335"/>
      <c r="CG29" s="1335"/>
      <c r="CH29" s="1335"/>
      <c r="CI29" s="1335"/>
      <c r="CJ29" s="1335" t="str">
        <f>MID(SUVAHAVUJ!AF85,2,1)</f>
        <v xml:space="preserve"> </v>
      </c>
      <c r="CK29" s="1335"/>
      <c r="CL29" s="1335"/>
      <c r="CM29" s="1335"/>
      <c r="CN29" s="1335"/>
      <c r="CO29" s="1335"/>
      <c r="CP29" s="1335" t="str">
        <f>MID(SUVAHAVUJ!AF85,3,1)</f>
        <v xml:space="preserve"> </v>
      </c>
      <c r="CQ29" s="1335"/>
      <c r="CR29" s="1335"/>
      <c r="CS29" s="1335"/>
      <c r="CT29" s="1335"/>
      <c r="CU29" s="1335" t="str">
        <f>MID(SUVAHAVUJ!AF85,4,1)</f>
        <v xml:space="preserve"> </v>
      </c>
      <c r="CV29" s="1335"/>
      <c r="CW29" s="1335"/>
      <c r="CX29" s="1335"/>
      <c r="CY29" s="1335"/>
      <c r="CZ29" s="1335"/>
      <c r="DA29" s="1335" t="str">
        <f>MID(SUVAHAVUJ!AF85,5,1)</f>
        <v xml:space="preserve"> </v>
      </c>
      <c r="DB29" s="1335"/>
      <c r="DC29" s="1335"/>
      <c r="DD29" s="1335"/>
      <c r="DE29" s="1335"/>
      <c r="DF29" s="1335" t="str">
        <f>MID(SUVAHAVUJ!AF85,6,1)</f>
        <v xml:space="preserve"> </v>
      </c>
      <c r="DG29" s="1335"/>
      <c r="DH29" s="1335"/>
      <c r="DI29" s="1335"/>
      <c r="DJ29" s="1335"/>
      <c r="DK29" s="1335"/>
      <c r="DL29" s="1335" t="str">
        <f>MID(SUVAHAVUJ!AF85,7,1)</f>
        <v xml:space="preserve"> </v>
      </c>
      <c r="DM29" s="1335"/>
      <c r="DN29" s="1335"/>
      <c r="DO29" s="1335"/>
      <c r="DP29" s="1335"/>
      <c r="DQ29" s="1335"/>
      <c r="DR29" s="1335" t="str">
        <f>MID(SUVAHAVUJ!AF85,8,1)</f>
        <v xml:space="preserve"> </v>
      </c>
      <c r="DS29" s="1335"/>
      <c r="DT29" s="1335"/>
      <c r="DU29" s="1335"/>
      <c r="DV29" s="1335"/>
      <c r="DW29" s="1293" t="str">
        <f>MID(SUVAHAVUJ!AF85,9,1)</f>
        <v xml:space="preserve"> </v>
      </c>
      <c r="DX29" s="1293"/>
      <c r="DY29" s="1293"/>
      <c r="DZ29" s="1293"/>
      <c r="EA29" s="1293"/>
      <c r="EB29" s="1293"/>
      <c r="EC29" s="1293" t="str">
        <f>MID(SUVAHAVUJ!AF85,10,1)</f>
        <v xml:space="preserve"> </v>
      </c>
      <c r="ED29" s="1293"/>
      <c r="EE29" s="1293"/>
      <c r="EF29" s="1293"/>
      <c r="EG29" s="1293"/>
      <c r="EH29" s="1335" t="str">
        <f>MID(SUVAHAVUJ!AF85,11,1)</f>
        <v>0</v>
      </c>
      <c r="EI29" s="1335"/>
      <c r="EJ29" s="1335"/>
      <c r="EK29" s="1335"/>
      <c r="EL29" s="1335"/>
      <c r="EM29" s="1343"/>
      <c r="EN29" s="411"/>
      <c r="EO29" s="412"/>
      <c r="EP29" s="1335" t="str">
        <f>MID(SUVAHAVUJ!AG85,1,1)</f>
        <v xml:space="preserve"> </v>
      </c>
      <c r="EQ29" s="1335"/>
      <c r="ER29" s="1335"/>
      <c r="ES29" s="1335"/>
      <c r="ET29" s="1335"/>
      <c r="EU29" s="1335"/>
      <c r="EV29" s="1335" t="str">
        <f>MID(SUVAHAVUJ!AG85,2,1)</f>
        <v xml:space="preserve"> </v>
      </c>
      <c r="EW29" s="1335"/>
      <c r="EX29" s="1335"/>
      <c r="EY29" s="1335"/>
      <c r="EZ29" s="1335"/>
      <c r="FA29" s="1335" t="str">
        <f>MID(SUVAHAVUJ!AG85,3,1)</f>
        <v xml:space="preserve"> </v>
      </c>
      <c r="FB29" s="1335"/>
      <c r="FC29" s="1335"/>
      <c r="FD29" s="1335"/>
      <c r="FE29" s="1335"/>
      <c r="FF29" s="1335"/>
      <c r="FG29" s="1335" t="str">
        <f>MID(SUVAHAVUJ!AG85,4,1)</f>
        <v xml:space="preserve"> </v>
      </c>
      <c r="FH29" s="1335"/>
      <c r="FI29" s="1335"/>
      <c r="FJ29" s="1335"/>
      <c r="FK29" s="1335"/>
      <c r="FL29" s="1293" t="str">
        <f>MID(SUVAHAVUJ!AG85,5,1)</f>
        <v xml:space="preserve"> </v>
      </c>
      <c r="FM29" s="1293"/>
      <c r="FN29" s="1293"/>
      <c r="FO29" s="1293"/>
      <c r="FP29" s="1293"/>
      <c r="FQ29" s="1293"/>
      <c r="FR29" s="1293" t="str">
        <f>MID(SUVAHAVUJ!AG85,6,1)</f>
        <v xml:space="preserve"> </v>
      </c>
      <c r="FS29" s="1293"/>
      <c r="FT29" s="1293"/>
      <c r="FU29" s="1293"/>
      <c r="FV29" s="1293"/>
      <c r="FW29" s="1293" t="str">
        <f>MID(SUVAHAVUJ!AG85,7,1)</f>
        <v xml:space="preserve"> </v>
      </c>
      <c r="FX29" s="1293"/>
      <c r="FY29" s="1293"/>
      <c r="FZ29" s="1293"/>
      <c r="GA29" s="1293"/>
      <c r="GB29" s="1293"/>
      <c r="GC29" s="1293" t="str">
        <f>MID(SUVAHAVUJ!AG85,8,1)</f>
        <v xml:space="preserve"> </v>
      </c>
      <c r="GD29" s="1293"/>
      <c r="GE29" s="1293"/>
      <c r="GF29" s="1293"/>
      <c r="GG29" s="1293"/>
      <c r="GH29" s="1293" t="str">
        <f>MID(SUVAHAVUJ!AG85,9,1)</f>
        <v xml:space="preserve"> </v>
      </c>
      <c r="GI29" s="1293"/>
      <c r="GJ29" s="1293"/>
      <c r="GK29" s="1293"/>
      <c r="GL29" s="1293"/>
      <c r="GM29" s="1293"/>
      <c r="GN29" s="1293" t="str">
        <f>MID(SUVAHAVUJ!AG85,10,1)</f>
        <v xml:space="preserve"> </v>
      </c>
      <c r="GO29" s="1293"/>
      <c r="GP29" s="1293"/>
      <c r="GQ29" s="1293"/>
      <c r="GR29" s="1293"/>
      <c r="GS29" s="1293" t="str">
        <f>MID(SUVAHAVUJ!AG85,11,1)</f>
        <v>0</v>
      </c>
      <c r="GT29" s="1293"/>
      <c r="GU29" s="1293"/>
      <c r="GV29" s="1293"/>
      <c r="GW29" s="1341"/>
    </row>
    <row r="30" spans="2:205" ht="21.6" customHeight="1" x14ac:dyDescent="0.2">
      <c r="B30" s="1402" t="s">
        <v>2048</v>
      </c>
      <c r="C30" s="1403"/>
      <c r="D30" s="1403"/>
      <c r="E30" s="1403"/>
      <c r="F30" s="1403"/>
      <c r="G30" s="1403"/>
      <c r="H30" s="1403"/>
      <c r="I30" s="1403"/>
      <c r="J30" s="1403"/>
      <c r="K30" s="1404"/>
      <c r="L30" s="1394" t="str">
        <f>SUVAHAVUJ!$D$86</f>
        <v>Pohľadávky za upísané vlastné imanie (/-/353)</v>
      </c>
      <c r="M30" s="1395"/>
      <c r="N30" s="1395"/>
      <c r="O30" s="1395"/>
      <c r="P30" s="1395"/>
      <c r="Q30" s="1395"/>
      <c r="R30" s="1395"/>
      <c r="S30" s="1395"/>
      <c r="T30" s="1395"/>
      <c r="U30" s="1395"/>
      <c r="V30" s="1395"/>
      <c r="W30" s="1395"/>
      <c r="X30" s="1395"/>
      <c r="Y30" s="1395"/>
      <c r="Z30" s="1395"/>
      <c r="AA30" s="1395"/>
      <c r="AB30" s="1395"/>
      <c r="AC30" s="1395"/>
      <c r="AD30" s="1395"/>
      <c r="AE30" s="1395"/>
      <c r="AF30" s="1395"/>
      <c r="AG30" s="1395"/>
      <c r="AH30" s="1395"/>
      <c r="AI30" s="1395"/>
      <c r="AJ30" s="1395"/>
      <c r="AK30" s="1395"/>
      <c r="AL30" s="1395"/>
      <c r="AM30" s="1395"/>
      <c r="AN30" s="1395"/>
      <c r="AO30" s="1395"/>
      <c r="AP30" s="1395"/>
      <c r="AQ30" s="1395"/>
      <c r="AR30" s="1395"/>
      <c r="AS30" s="1395"/>
      <c r="AT30" s="1395"/>
      <c r="AU30" s="1395"/>
      <c r="AV30" s="1395"/>
      <c r="AW30" s="1395"/>
      <c r="AX30" s="1395"/>
      <c r="AY30" s="1395"/>
      <c r="AZ30" s="1395"/>
      <c r="BA30" s="1395"/>
      <c r="BB30" s="1395"/>
      <c r="BC30" s="1395"/>
      <c r="BD30" s="1395"/>
      <c r="BE30" s="1395"/>
      <c r="BF30" s="1395"/>
      <c r="BG30" s="1395"/>
      <c r="BH30" s="1395"/>
      <c r="BI30" s="1395"/>
      <c r="BJ30" s="1395"/>
      <c r="BK30" s="1395"/>
      <c r="BL30" s="1395"/>
      <c r="BM30" s="1395"/>
      <c r="BN30" s="1395"/>
      <c r="BO30" s="1395"/>
      <c r="BP30" s="1395"/>
      <c r="BQ30" s="1395"/>
      <c r="BR30" s="1395"/>
      <c r="BS30" s="1395"/>
      <c r="BT30" s="1395"/>
      <c r="BU30" s="1395"/>
      <c r="BV30" s="1395"/>
      <c r="BW30" s="1396" t="s">
        <v>2110</v>
      </c>
      <c r="BX30" s="1397"/>
      <c r="BY30" s="1397"/>
      <c r="BZ30" s="1397"/>
      <c r="CA30" s="1397"/>
      <c r="CB30" s="1397"/>
      <c r="CC30" s="1397" t="str">
        <f>MID([8]SUVAHAVUJ!AK70,6,1)</f>
        <v xml:space="preserve"> </v>
      </c>
      <c r="CD30" s="1398"/>
      <c r="CE30" s="1335" t="str">
        <f>MID(SUVAHAVUJ!AF86,1,1)</f>
        <v xml:space="preserve"> </v>
      </c>
      <c r="CF30" s="1335"/>
      <c r="CG30" s="1335"/>
      <c r="CH30" s="1335"/>
      <c r="CI30" s="1335"/>
      <c r="CJ30" s="1335" t="str">
        <f>MID(SUVAHAVUJ!AF86,2,1)</f>
        <v xml:space="preserve"> </v>
      </c>
      <c r="CK30" s="1335"/>
      <c r="CL30" s="1335"/>
      <c r="CM30" s="1335"/>
      <c r="CN30" s="1335"/>
      <c r="CO30" s="1335"/>
      <c r="CP30" s="1335" t="str">
        <f>MID(SUVAHAVUJ!AF86,3,1)</f>
        <v xml:space="preserve"> </v>
      </c>
      <c r="CQ30" s="1335"/>
      <c r="CR30" s="1335"/>
      <c r="CS30" s="1335"/>
      <c r="CT30" s="1335"/>
      <c r="CU30" s="1335" t="str">
        <f>MID(SUVAHAVUJ!AF86,4,1)</f>
        <v xml:space="preserve"> </v>
      </c>
      <c r="CV30" s="1335"/>
      <c r="CW30" s="1335"/>
      <c r="CX30" s="1335"/>
      <c r="CY30" s="1335"/>
      <c r="CZ30" s="1335"/>
      <c r="DA30" s="1335" t="str">
        <f>MID(SUVAHAVUJ!AF86,5,1)</f>
        <v xml:space="preserve"> </v>
      </c>
      <c r="DB30" s="1335"/>
      <c r="DC30" s="1335"/>
      <c r="DD30" s="1335"/>
      <c r="DE30" s="1335"/>
      <c r="DF30" s="1335" t="str">
        <f>MID(SUVAHAVUJ!AF86,6,1)</f>
        <v xml:space="preserve"> </v>
      </c>
      <c r="DG30" s="1335"/>
      <c r="DH30" s="1335"/>
      <c r="DI30" s="1335"/>
      <c r="DJ30" s="1335"/>
      <c r="DK30" s="1335"/>
      <c r="DL30" s="1335" t="str">
        <f>MID(SUVAHAVUJ!AF86,7,1)</f>
        <v xml:space="preserve"> </v>
      </c>
      <c r="DM30" s="1335"/>
      <c r="DN30" s="1335"/>
      <c r="DO30" s="1335"/>
      <c r="DP30" s="1335"/>
      <c r="DQ30" s="1335"/>
      <c r="DR30" s="1335" t="str">
        <f>MID(SUVAHAVUJ!AF86,8,1)</f>
        <v xml:space="preserve"> </v>
      </c>
      <c r="DS30" s="1335"/>
      <c r="DT30" s="1335"/>
      <c r="DU30" s="1335"/>
      <c r="DV30" s="1335"/>
      <c r="DW30" s="1293" t="str">
        <f>MID(SUVAHAVUJ!AF86,9,1)</f>
        <v xml:space="preserve"> </v>
      </c>
      <c r="DX30" s="1293"/>
      <c r="DY30" s="1293"/>
      <c r="DZ30" s="1293"/>
      <c r="EA30" s="1293"/>
      <c r="EB30" s="1293"/>
      <c r="EC30" s="1293" t="str">
        <f>MID(SUVAHAVUJ!AF86,10,1)</f>
        <v xml:space="preserve"> </v>
      </c>
      <c r="ED30" s="1293"/>
      <c r="EE30" s="1293"/>
      <c r="EF30" s="1293"/>
      <c r="EG30" s="1293"/>
      <c r="EH30" s="1335" t="str">
        <f>MID(SUVAHAVUJ!AF86,11,1)</f>
        <v>0</v>
      </c>
      <c r="EI30" s="1335"/>
      <c r="EJ30" s="1335"/>
      <c r="EK30" s="1335"/>
      <c r="EL30" s="1335"/>
      <c r="EM30" s="1343"/>
      <c r="EN30" s="411"/>
      <c r="EO30" s="412"/>
      <c r="EP30" s="1335" t="str">
        <f>MID(SUVAHAVUJ!AG86,1,1)</f>
        <v xml:space="preserve"> </v>
      </c>
      <c r="EQ30" s="1335"/>
      <c r="ER30" s="1335"/>
      <c r="ES30" s="1335"/>
      <c r="ET30" s="1335"/>
      <c r="EU30" s="1335"/>
      <c r="EV30" s="1335" t="str">
        <f>MID(SUVAHAVUJ!AG86,2,1)</f>
        <v xml:space="preserve"> </v>
      </c>
      <c r="EW30" s="1335"/>
      <c r="EX30" s="1335"/>
      <c r="EY30" s="1335"/>
      <c r="EZ30" s="1335"/>
      <c r="FA30" s="1335" t="str">
        <f>MID(SUVAHAVUJ!AG86,3,1)</f>
        <v xml:space="preserve"> </v>
      </c>
      <c r="FB30" s="1335"/>
      <c r="FC30" s="1335"/>
      <c r="FD30" s="1335"/>
      <c r="FE30" s="1335"/>
      <c r="FF30" s="1335"/>
      <c r="FG30" s="1335" t="str">
        <f>MID(SUVAHAVUJ!AG86,4,1)</f>
        <v xml:space="preserve"> </v>
      </c>
      <c r="FH30" s="1335"/>
      <c r="FI30" s="1335"/>
      <c r="FJ30" s="1335"/>
      <c r="FK30" s="1335"/>
      <c r="FL30" s="1293" t="str">
        <f>MID(SUVAHAVUJ!AG86,5,1)</f>
        <v xml:space="preserve"> </v>
      </c>
      <c r="FM30" s="1293"/>
      <c r="FN30" s="1293"/>
      <c r="FO30" s="1293"/>
      <c r="FP30" s="1293"/>
      <c r="FQ30" s="1293"/>
      <c r="FR30" s="1293" t="str">
        <f>MID(SUVAHAVUJ!AG86,6,1)</f>
        <v xml:space="preserve"> </v>
      </c>
      <c r="FS30" s="1293"/>
      <c r="FT30" s="1293"/>
      <c r="FU30" s="1293"/>
      <c r="FV30" s="1293"/>
      <c r="FW30" s="1293" t="str">
        <f>MID(SUVAHAVUJ!AG86,7,1)</f>
        <v xml:space="preserve"> </v>
      </c>
      <c r="FX30" s="1293"/>
      <c r="FY30" s="1293"/>
      <c r="FZ30" s="1293"/>
      <c r="GA30" s="1293"/>
      <c r="GB30" s="1293"/>
      <c r="GC30" s="1293" t="str">
        <f>MID(SUVAHAVUJ!AG86,8,1)</f>
        <v xml:space="preserve"> </v>
      </c>
      <c r="GD30" s="1293"/>
      <c r="GE30" s="1293"/>
      <c r="GF30" s="1293"/>
      <c r="GG30" s="1293"/>
      <c r="GH30" s="1293" t="str">
        <f>MID(SUVAHAVUJ!AG86,9,1)</f>
        <v xml:space="preserve"> </v>
      </c>
      <c r="GI30" s="1293"/>
      <c r="GJ30" s="1293"/>
      <c r="GK30" s="1293"/>
      <c r="GL30" s="1293"/>
      <c r="GM30" s="1293"/>
      <c r="GN30" s="1293" t="str">
        <f>MID(SUVAHAVUJ!AG86,10,1)</f>
        <v xml:space="preserve"> </v>
      </c>
      <c r="GO30" s="1293"/>
      <c r="GP30" s="1293"/>
      <c r="GQ30" s="1293"/>
      <c r="GR30" s="1293"/>
      <c r="GS30" s="1293" t="str">
        <f>MID(SUVAHAVUJ!AG86,11,1)</f>
        <v>0</v>
      </c>
      <c r="GT30" s="1293"/>
      <c r="GU30" s="1293"/>
      <c r="GV30" s="1293"/>
      <c r="GW30" s="1341"/>
    </row>
    <row r="31" spans="2:205" ht="21.6" customHeight="1" x14ac:dyDescent="0.2">
      <c r="B31" s="1399" t="s">
        <v>2054</v>
      </c>
      <c r="C31" s="1400"/>
      <c r="D31" s="1400"/>
      <c r="E31" s="1400"/>
      <c r="F31" s="1400"/>
      <c r="G31" s="1400"/>
      <c r="H31" s="1400"/>
      <c r="I31" s="1400"/>
      <c r="J31" s="1400"/>
      <c r="K31" s="1401"/>
      <c r="L31" s="1394" t="str">
        <f>SUVAHAVUJ!$D$87</f>
        <v>Emisné ážio (412)</v>
      </c>
      <c r="M31" s="1395"/>
      <c r="N31" s="1395"/>
      <c r="O31" s="1395"/>
      <c r="P31" s="1395"/>
      <c r="Q31" s="1395"/>
      <c r="R31" s="1395"/>
      <c r="S31" s="1395"/>
      <c r="T31" s="1395"/>
      <c r="U31" s="1395"/>
      <c r="V31" s="1395"/>
      <c r="W31" s="1395"/>
      <c r="X31" s="1395"/>
      <c r="Y31" s="1395"/>
      <c r="Z31" s="1395"/>
      <c r="AA31" s="1395"/>
      <c r="AB31" s="1395"/>
      <c r="AC31" s="1395"/>
      <c r="AD31" s="1395"/>
      <c r="AE31" s="1395"/>
      <c r="AF31" s="1395"/>
      <c r="AG31" s="1395"/>
      <c r="AH31" s="1395"/>
      <c r="AI31" s="1395"/>
      <c r="AJ31" s="1395"/>
      <c r="AK31" s="1395"/>
      <c r="AL31" s="1395"/>
      <c r="AM31" s="1395"/>
      <c r="AN31" s="1395"/>
      <c r="AO31" s="1395"/>
      <c r="AP31" s="1395"/>
      <c r="AQ31" s="1395"/>
      <c r="AR31" s="1395"/>
      <c r="AS31" s="1395"/>
      <c r="AT31" s="1395"/>
      <c r="AU31" s="1395"/>
      <c r="AV31" s="1395"/>
      <c r="AW31" s="1395"/>
      <c r="AX31" s="1395"/>
      <c r="AY31" s="1395"/>
      <c r="AZ31" s="1395"/>
      <c r="BA31" s="1395"/>
      <c r="BB31" s="1395"/>
      <c r="BC31" s="1395"/>
      <c r="BD31" s="1395"/>
      <c r="BE31" s="1395"/>
      <c r="BF31" s="1395"/>
      <c r="BG31" s="1395"/>
      <c r="BH31" s="1395"/>
      <c r="BI31" s="1395"/>
      <c r="BJ31" s="1395"/>
      <c r="BK31" s="1395"/>
      <c r="BL31" s="1395"/>
      <c r="BM31" s="1395"/>
      <c r="BN31" s="1395"/>
      <c r="BO31" s="1395"/>
      <c r="BP31" s="1395"/>
      <c r="BQ31" s="1395"/>
      <c r="BR31" s="1395"/>
      <c r="BS31" s="1395"/>
      <c r="BT31" s="1395"/>
      <c r="BU31" s="1395"/>
      <c r="BV31" s="1395"/>
      <c r="BW31" s="1396" t="s">
        <v>2111</v>
      </c>
      <c r="BX31" s="1397"/>
      <c r="BY31" s="1397"/>
      <c r="BZ31" s="1397"/>
      <c r="CA31" s="1397"/>
      <c r="CB31" s="1397"/>
      <c r="CC31" s="1397" t="str">
        <f>MID([8]SUVAHAVUJ!AI71,6,1)</f>
        <v xml:space="preserve"> </v>
      </c>
      <c r="CD31" s="1398"/>
      <c r="CE31" s="1335" t="str">
        <f>MID(SUVAHAVUJ!AF87,1,1)</f>
        <v xml:space="preserve"> </v>
      </c>
      <c r="CF31" s="1335"/>
      <c r="CG31" s="1335"/>
      <c r="CH31" s="1335"/>
      <c r="CI31" s="1335"/>
      <c r="CJ31" s="1335" t="str">
        <f>MID(SUVAHAVUJ!AF87,2,1)</f>
        <v xml:space="preserve"> </v>
      </c>
      <c r="CK31" s="1335"/>
      <c r="CL31" s="1335"/>
      <c r="CM31" s="1335"/>
      <c r="CN31" s="1335"/>
      <c r="CO31" s="1335"/>
      <c r="CP31" s="1335" t="str">
        <f>MID(SUVAHAVUJ!AF87,3,1)</f>
        <v xml:space="preserve"> </v>
      </c>
      <c r="CQ31" s="1335"/>
      <c r="CR31" s="1335"/>
      <c r="CS31" s="1335"/>
      <c r="CT31" s="1335"/>
      <c r="CU31" s="1335" t="str">
        <f>MID(SUVAHAVUJ!AF87,4,1)</f>
        <v xml:space="preserve"> </v>
      </c>
      <c r="CV31" s="1335"/>
      <c r="CW31" s="1335"/>
      <c r="CX31" s="1335"/>
      <c r="CY31" s="1335"/>
      <c r="CZ31" s="1335"/>
      <c r="DA31" s="1335" t="str">
        <f>MID(SUVAHAVUJ!AF87,5,1)</f>
        <v xml:space="preserve"> </v>
      </c>
      <c r="DB31" s="1335"/>
      <c r="DC31" s="1335"/>
      <c r="DD31" s="1335"/>
      <c r="DE31" s="1335"/>
      <c r="DF31" s="1335" t="str">
        <f>MID(SUVAHAVUJ!AF87,6,1)</f>
        <v xml:space="preserve"> </v>
      </c>
      <c r="DG31" s="1335"/>
      <c r="DH31" s="1335"/>
      <c r="DI31" s="1335"/>
      <c r="DJ31" s="1335"/>
      <c r="DK31" s="1335"/>
      <c r="DL31" s="1335" t="str">
        <f>MID(SUVAHAVUJ!AF87,7,1)</f>
        <v xml:space="preserve"> </v>
      </c>
      <c r="DM31" s="1335"/>
      <c r="DN31" s="1335"/>
      <c r="DO31" s="1335"/>
      <c r="DP31" s="1335"/>
      <c r="DQ31" s="1335"/>
      <c r="DR31" s="1335" t="str">
        <f>MID(SUVAHAVUJ!AF87,8,1)</f>
        <v xml:space="preserve"> </v>
      </c>
      <c r="DS31" s="1335"/>
      <c r="DT31" s="1335"/>
      <c r="DU31" s="1335"/>
      <c r="DV31" s="1335"/>
      <c r="DW31" s="1293" t="str">
        <f>MID(SUVAHAVUJ!AF87,9,1)</f>
        <v xml:space="preserve"> </v>
      </c>
      <c r="DX31" s="1293"/>
      <c r="DY31" s="1293"/>
      <c r="DZ31" s="1293"/>
      <c r="EA31" s="1293"/>
      <c r="EB31" s="1293"/>
      <c r="EC31" s="1293" t="str">
        <f>MID(SUVAHAVUJ!AF87,10,1)</f>
        <v xml:space="preserve"> </v>
      </c>
      <c r="ED31" s="1293"/>
      <c r="EE31" s="1293"/>
      <c r="EF31" s="1293"/>
      <c r="EG31" s="1293"/>
      <c r="EH31" s="1335" t="str">
        <f>MID(SUVAHAVUJ!AF87,11,1)</f>
        <v>0</v>
      </c>
      <c r="EI31" s="1335"/>
      <c r="EJ31" s="1335"/>
      <c r="EK31" s="1335"/>
      <c r="EL31" s="1335"/>
      <c r="EM31" s="1343"/>
      <c r="EN31" s="411"/>
      <c r="EO31" s="412"/>
      <c r="EP31" s="1335" t="str">
        <f>MID(SUVAHAVUJ!AG87,1,1)</f>
        <v xml:space="preserve"> </v>
      </c>
      <c r="EQ31" s="1335"/>
      <c r="ER31" s="1335"/>
      <c r="ES31" s="1335"/>
      <c r="ET31" s="1335"/>
      <c r="EU31" s="1335"/>
      <c r="EV31" s="1335" t="str">
        <f>MID(SUVAHAVUJ!AG87,2,1)</f>
        <v xml:space="preserve"> </v>
      </c>
      <c r="EW31" s="1335"/>
      <c r="EX31" s="1335"/>
      <c r="EY31" s="1335"/>
      <c r="EZ31" s="1335"/>
      <c r="FA31" s="1335" t="str">
        <f>MID(SUVAHAVUJ!AG87,3,1)</f>
        <v xml:space="preserve"> </v>
      </c>
      <c r="FB31" s="1335"/>
      <c r="FC31" s="1335"/>
      <c r="FD31" s="1335"/>
      <c r="FE31" s="1335"/>
      <c r="FF31" s="1335"/>
      <c r="FG31" s="1335" t="str">
        <f>MID(SUVAHAVUJ!AG87,4,1)</f>
        <v xml:space="preserve"> </v>
      </c>
      <c r="FH31" s="1335"/>
      <c r="FI31" s="1335"/>
      <c r="FJ31" s="1335"/>
      <c r="FK31" s="1335"/>
      <c r="FL31" s="1293" t="str">
        <f>MID(SUVAHAVUJ!AG87,5,1)</f>
        <v xml:space="preserve"> </v>
      </c>
      <c r="FM31" s="1293"/>
      <c r="FN31" s="1293"/>
      <c r="FO31" s="1293"/>
      <c r="FP31" s="1293"/>
      <c r="FQ31" s="1293"/>
      <c r="FR31" s="1293" t="str">
        <f>MID(SUVAHAVUJ!AG87,6,1)</f>
        <v xml:space="preserve"> </v>
      </c>
      <c r="FS31" s="1293"/>
      <c r="FT31" s="1293"/>
      <c r="FU31" s="1293"/>
      <c r="FV31" s="1293"/>
      <c r="FW31" s="1293" t="str">
        <f>MID(SUVAHAVUJ!AG87,7,1)</f>
        <v xml:space="preserve"> </v>
      </c>
      <c r="FX31" s="1293"/>
      <c r="FY31" s="1293"/>
      <c r="FZ31" s="1293"/>
      <c r="GA31" s="1293"/>
      <c r="GB31" s="1293"/>
      <c r="GC31" s="1293" t="str">
        <f>MID(SUVAHAVUJ!AG87,8,1)</f>
        <v xml:space="preserve"> </v>
      </c>
      <c r="GD31" s="1293"/>
      <c r="GE31" s="1293"/>
      <c r="GF31" s="1293"/>
      <c r="GG31" s="1293"/>
      <c r="GH31" s="1293" t="str">
        <f>MID(SUVAHAVUJ!AG87,9,1)</f>
        <v xml:space="preserve"> </v>
      </c>
      <c r="GI31" s="1293"/>
      <c r="GJ31" s="1293"/>
      <c r="GK31" s="1293"/>
      <c r="GL31" s="1293"/>
      <c r="GM31" s="1293"/>
      <c r="GN31" s="1293" t="str">
        <f>MID(SUVAHAVUJ!AG87,10,1)</f>
        <v xml:space="preserve"> </v>
      </c>
      <c r="GO31" s="1293"/>
      <c r="GP31" s="1293"/>
      <c r="GQ31" s="1293"/>
      <c r="GR31" s="1293"/>
      <c r="GS31" s="1293" t="str">
        <f>MID(SUVAHAVUJ!AG87,11,1)</f>
        <v>0</v>
      </c>
      <c r="GT31" s="1293"/>
      <c r="GU31" s="1293"/>
      <c r="GV31" s="1293"/>
      <c r="GW31" s="1341"/>
    </row>
    <row r="32" spans="2:205" ht="21.6" customHeight="1" x14ac:dyDescent="0.2">
      <c r="B32" s="1399" t="s">
        <v>2061</v>
      </c>
      <c r="C32" s="1400"/>
      <c r="D32" s="1400"/>
      <c r="E32" s="1400"/>
      <c r="F32" s="1400"/>
      <c r="G32" s="1400"/>
      <c r="H32" s="1400"/>
      <c r="I32" s="1400"/>
      <c r="J32" s="1400"/>
      <c r="K32" s="1401"/>
      <c r="L32" s="1394" t="str">
        <f>SUVAHAVUJ!$D$88</f>
        <v>Ostatné kapitálové fondy (413)</v>
      </c>
      <c r="M32" s="1395"/>
      <c r="N32" s="1395"/>
      <c r="O32" s="1395"/>
      <c r="P32" s="1395"/>
      <c r="Q32" s="1395"/>
      <c r="R32" s="1395"/>
      <c r="S32" s="1395"/>
      <c r="T32" s="1395"/>
      <c r="U32" s="1395"/>
      <c r="V32" s="1395"/>
      <c r="W32" s="1395"/>
      <c r="X32" s="1395"/>
      <c r="Y32" s="1395"/>
      <c r="Z32" s="1395"/>
      <c r="AA32" s="1395"/>
      <c r="AB32" s="1395"/>
      <c r="AC32" s="1395"/>
      <c r="AD32" s="1395"/>
      <c r="AE32" s="1395"/>
      <c r="AF32" s="1395"/>
      <c r="AG32" s="1395"/>
      <c r="AH32" s="1395"/>
      <c r="AI32" s="1395"/>
      <c r="AJ32" s="1395"/>
      <c r="AK32" s="1395"/>
      <c r="AL32" s="1395"/>
      <c r="AM32" s="1395"/>
      <c r="AN32" s="1395"/>
      <c r="AO32" s="1395"/>
      <c r="AP32" s="1395"/>
      <c r="AQ32" s="1395"/>
      <c r="AR32" s="1395"/>
      <c r="AS32" s="1395"/>
      <c r="AT32" s="1395"/>
      <c r="AU32" s="1395"/>
      <c r="AV32" s="1395"/>
      <c r="AW32" s="1395"/>
      <c r="AX32" s="1395"/>
      <c r="AY32" s="1395"/>
      <c r="AZ32" s="1395"/>
      <c r="BA32" s="1395"/>
      <c r="BB32" s="1395"/>
      <c r="BC32" s="1395"/>
      <c r="BD32" s="1395"/>
      <c r="BE32" s="1395"/>
      <c r="BF32" s="1395"/>
      <c r="BG32" s="1395"/>
      <c r="BH32" s="1395"/>
      <c r="BI32" s="1395"/>
      <c r="BJ32" s="1395"/>
      <c r="BK32" s="1395"/>
      <c r="BL32" s="1395"/>
      <c r="BM32" s="1395"/>
      <c r="BN32" s="1395"/>
      <c r="BO32" s="1395"/>
      <c r="BP32" s="1395"/>
      <c r="BQ32" s="1395"/>
      <c r="BR32" s="1395"/>
      <c r="BS32" s="1395"/>
      <c r="BT32" s="1395"/>
      <c r="BU32" s="1395"/>
      <c r="BV32" s="1395"/>
      <c r="BW32" s="1396" t="s">
        <v>2113</v>
      </c>
      <c r="BX32" s="1397"/>
      <c r="BY32" s="1397"/>
      <c r="BZ32" s="1397"/>
      <c r="CA32" s="1397"/>
      <c r="CB32" s="1397"/>
      <c r="CC32" s="1397" t="str">
        <f>MID([8]SUVAHAVUJ!AK71,6,1)</f>
        <v xml:space="preserve"> </v>
      </c>
      <c r="CD32" s="1398"/>
      <c r="CE32" s="1335" t="str">
        <f>MID(SUVAHAVUJ!AF88,1,1)</f>
        <v xml:space="preserve"> </v>
      </c>
      <c r="CF32" s="1335"/>
      <c r="CG32" s="1335"/>
      <c r="CH32" s="1335"/>
      <c r="CI32" s="1335"/>
      <c r="CJ32" s="1335" t="str">
        <f>MID(SUVAHAVUJ!AF88,2,1)</f>
        <v xml:space="preserve"> </v>
      </c>
      <c r="CK32" s="1335"/>
      <c r="CL32" s="1335"/>
      <c r="CM32" s="1335"/>
      <c r="CN32" s="1335"/>
      <c r="CO32" s="1335"/>
      <c r="CP32" s="1335" t="str">
        <f>MID(SUVAHAVUJ!AF88,3,1)</f>
        <v xml:space="preserve"> </v>
      </c>
      <c r="CQ32" s="1335"/>
      <c r="CR32" s="1335"/>
      <c r="CS32" s="1335"/>
      <c r="CT32" s="1335"/>
      <c r="CU32" s="1335" t="str">
        <f>MID(SUVAHAVUJ!AF88,4,1)</f>
        <v xml:space="preserve"> </v>
      </c>
      <c r="CV32" s="1335"/>
      <c r="CW32" s="1335"/>
      <c r="CX32" s="1335"/>
      <c r="CY32" s="1335"/>
      <c r="CZ32" s="1335"/>
      <c r="DA32" s="1335" t="str">
        <f>MID(SUVAHAVUJ!AF88,5,1)</f>
        <v xml:space="preserve"> </v>
      </c>
      <c r="DB32" s="1335"/>
      <c r="DC32" s="1335"/>
      <c r="DD32" s="1335"/>
      <c r="DE32" s="1335"/>
      <c r="DF32" s="1335" t="str">
        <f>MID(SUVAHAVUJ!AF88,6,1)</f>
        <v xml:space="preserve"> </v>
      </c>
      <c r="DG32" s="1335"/>
      <c r="DH32" s="1335"/>
      <c r="DI32" s="1335"/>
      <c r="DJ32" s="1335"/>
      <c r="DK32" s="1335"/>
      <c r="DL32" s="1335" t="str">
        <f>MID(SUVAHAVUJ!AF88,7,1)</f>
        <v xml:space="preserve"> </v>
      </c>
      <c r="DM32" s="1335"/>
      <c r="DN32" s="1335"/>
      <c r="DO32" s="1335"/>
      <c r="DP32" s="1335"/>
      <c r="DQ32" s="1335"/>
      <c r="DR32" s="1335" t="str">
        <f>MID(SUVAHAVUJ!AF88,8,1)</f>
        <v xml:space="preserve"> </v>
      </c>
      <c r="DS32" s="1335"/>
      <c r="DT32" s="1335"/>
      <c r="DU32" s="1335"/>
      <c r="DV32" s="1335"/>
      <c r="DW32" s="1293" t="str">
        <f>MID(SUVAHAVUJ!AF88,9,1)</f>
        <v xml:space="preserve"> </v>
      </c>
      <c r="DX32" s="1293"/>
      <c r="DY32" s="1293"/>
      <c r="DZ32" s="1293"/>
      <c r="EA32" s="1293"/>
      <c r="EB32" s="1293"/>
      <c r="EC32" s="1293" t="str">
        <f>MID(SUVAHAVUJ!AF88,10,1)</f>
        <v xml:space="preserve"> </v>
      </c>
      <c r="ED32" s="1293"/>
      <c r="EE32" s="1293"/>
      <c r="EF32" s="1293"/>
      <c r="EG32" s="1293"/>
      <c r="EH32" s="1335" t="str">
        <f>MID(SUVAHAVUJ!AF88,11,1)</f>
        <v>0</v>
      </c>
      <c r="EI32" s="1335"/>
      <c r="EJ32" s="1335"/>
      <c r="EK32" s="1335"/>
      <c r="EL32" s="1335"/>
      <c r="EM32" s="1343"/>
      <c r="EN32" s="411"/>
      <c r="EO32" s="412"/>
      <c r="EP32" s="1335" t="str">
        <f>MID(SUVAHAVUJ!AG88,1,1)</f>
        <v xml:space="preserve"> </v>
      </c>
      <c r="EQ32" s="1335"/>
      <c r="ER32" s="1335"/>
      <c r="ES32" s="1335"/>
      <c r="ET32" s="1335"/>
      <c r="EU32" s="1335"/>
      <c r="EV32" s="1335" t="str">
        <f>MID(SUVAHAVUJ!AG88,2,1)</f>
        <v xml:space="preserve"> </v>
      </c>
      <c r="EW32" s="1335"/>
      <c r="EX32" s="1335"/>
      <c r="EY32" s="1335"/>
      <c r="EZ32" s="1335"/>
      <c r="FA32" s="1335" t="str">
        <f>MID(SUVAHAVUJ!AG88,3,1)</f>
        <v xml:space="preserve"> </v>
      </c>
      <c r="FB32" s="1335"/>
      <c r="FC32" s="1335"/>
      <c r="FD32" s="1335"/>
      <c r="FE32" s="1335"/>
      <c r="FF32" s="1335"/>
      <c r="FG32" s="1335" t="str">
        <f>MID(SUVAHAVUJ!AG88,4,1)</f>
        <v xml:space="preserve"> </v>
      </c>
      <c r="FH32" s="1335"/>
      <c r="FI32" s="1335"/>
      <c r="FJ32" s="1335"/>
      <c r="FK32" s="1335"/>
      <c r="FL32" s="1293" t="str">
        <f>MID(SUVAHAVUJ!AG88,5,1)</f>
        <v xml:space="preserve"> </v>
      </c>
      <c r="FM32" s="1293"/>
      <c r="FN32" s="1293"/>
      <c r="FO32" s="1293"/>
      <c r="FP32" s="1293"/>
      <c r="FQ32" s="1293"/>
      <c r="FR32" s="1293" t="str">
        <f>MID(SUVAHAVUJ!AG88,6,1)</f>
        <v xml:space="preserve"> </v>
      </c>
      <c r="FS32" s="1293"/>
      <c r="FT32" s="1293"/>
      <c r="FU32" s="1293"/>
      <c r="FV32" s="1293"/>
      <c r="FW32" s="1293" t="str">
        <f>MID(SUVAHAVUJ!AG88,7,1)</f>
        <v xml:space="preserve"> </v>
      </c>
      <c r="FX32" s="1293"/>
      <c r="FY32" s="1293"/>
      <c r="FZ32" s="1293"/>
      <c r="GA32" s="1293"/>
      <c r="GB32" s="1293"/>
      <c r="GC32" s="1293" t="str">
        <f>MID(SUVAHAVUJ!AG88,8,1)</f>
        <v xml:space="preserve"> </v>
      </c>
      <c r="GD32" s="1293"/>
      <c r="GE32" s="1293"/>
      <c r="GF32" s="1293"/>
      <c r="GG32" s="1293"/>
      <c r="GH32" s="1293" t="str">
        <f>MID(SUVAHAVUJ!AG88,9,1)</f>
        <v xml:space="preserve"> </v>
      </c>
      <c r="GI32" s="1293"/>
      <c r="GJ32" s="1293"/>
      <c r="GK32" s="1293"/>
      <c r="GL32" s="1293"/>
      <c r="GM32" s="1293"/>
      <c r="GN32" s="1293" t="str">
        <f>MID(SUVAHAVUJ!AG88,10,1)</f>
        <v xml:space="preserve"> </v>
      </c>
      <c r="GO32" s="1293"/>
      <c r="GP32" s="1293"/>
      <c r="GQ32" s="1293"/>
      <c r="GR32" s="1293"/>
      <c r="GS32" s="1293" t="str">
        <f>MID(SUVAHAVUJ!AG88,11,1)</f>
        <v>0</v>
      </c>
      <c r="GT32" s="1293"/>
      <c r="GU32" s="1293"/>
      <c r="GV32" s="1293"/>
      <c r="GW32" s="1341"/>
    </row>
    <row r="33" spans="2:205" ht="21.6" customHeight="1" x14ac:dyDescent="0.2">
      <c r="B33" s="1399" t="s">
        <v>2114</v>
      </c>
      <c r="C33" s="1400"/>
      <c r="D33" s="1400"/>
      <c r="E33" s="1400"/>
      <c r="F33" s="1400"/>
      <c r="G33" s="1400"/>
      <c r="H33" s="1400"/>
      <c r="I33" s="1400"/>
      <c r="J33" s="1400"/>
      <c r="K33" s="1401"/>
      <c r="L33" s="1394" t="str">
        <f>SUVAHAVUJ!$D$89</f>
        <v>Zákonné rezervné fondy r. 88 + r. 89</v>
      </c>
      <c r="M33" s="1395"/>
      <c r="N33" s="1395"/>
      <c r="O33" s="1395"/>
      <c r="P33" s="1395"/>
      <c r="Q33" s="1395"/>
      <c r="R33" s="1395"/>
      <c r="S33" s="1395"/>
      <c r="T33" s="1395"/>
      <c r="U33" s="1395"/>
      <c r="V33" s="1395"/>
      <c r="W33" s="1395"/>
      <c r="X33" s="1395"/>
      <c r="Y33" s="1395"/>
      <c r="Z33" s="1395"/>
      <c r="AA33" s="1395"/>
      <c r="AB33" s="1395"/>
      <c r="AC33" s="1395"/>
      <c r="AD33" s="1395"/>
      <c r="AE33" s="1395"/>
      <c r="AF33" s="1395"/>
      <c r="AG33" s="1395"/>
      <c r="AH33" s="1395"/>
      <c r="AI33" s="1395"/>
      <c r="AJ33" s="1395"/>
      <c r="AK33" s="1395"/>
      <c r="AL33" s="1395"/>
      <c r="AM33" s="1395"/>
      <c r="AN33" s="1395"/>
      <c r="AO33" s="1395"/>
      <c r="AP33" s="1395"/>
      <c r="AQ33" s="1395"/>
      <c r="AR33" s="1395"/>
      <c r="AS33" s="1395"/>
      <c r="AT33" s="1395"/>
      <c r="AU33" s="1395"/>
      <c r="AV33" s="1395"/>
      <c r="AW33" s="1395"/>
      <c r="AX33" s="1395"/>
      <c r="AY33" s="1395"/>
      <c r="AZ33" s="1395"/>
      <c r="BA33" s="1395"/>
      <c r="BB33" s="1395"/>
      <c r="BC33" s="1395"/>
      <c r="BD33" s="1395"/>
      <c r="BE33" s="1395"/>
      <c r="BF33" s="1395"/>
      <c r="BG33" s="1395"/>
      <c r="BH33" s="1395"/>
      <c r="BI33" s="1395"/>
      <c r="BJ33" s="1395"/>
      <c r="BK33" s="1395"/>
      <c r="BL33" s="1395"/>
      <c r="BM33" s="1395"/>
      <c r="BN33" s="1395"/>
      <c r="BO33" s="1395"/>
      <c r="BP33" s="1395"/>
      <c r="BQ33" s="1395"/>
      <c r="BR33" s="1395"/>
      <c r="BS33" s="1395"/>
      <c r="BT33" s="1395"/>
      <c r="BU33" s="1395"/>
      <c r="BV33" s="1395"/>
      <c r="BW33" s="1396" t="s">
        <v>2115</v>
      </c>
      <c r="BX33" s="1397"/>
      <c r="BY33" s="1397"/>
      <c r="BZ33" s="1397"/>
      <c r="CA33" s="1397"/>
      <c r="CB33" s="1397"/>
      <c r="CC33" s="1397" t="str">
        <f>MID([8]SUVAHAVUJ!AI72,6,1)</f>
        <v xml:space="preserve"> </v>
      </c>
      <c r="CD33" s="1398"/>
      <c r="CE33" s="1335" t="str">
        <f>MID(SUVAHAVUJ!AF89,1,1)</f>
        <v xml:space="preserve"> </v>
      </c>
      <c r="CF33" s="1335"/>
      <c r="CG33" s="1335"/>
      <c r="CH33" s="1335"/>
      <c r="CI33" s="1335"/>
      <c r="CJ33" s="1335" t="str">
        <f>MID(SUVAHAVUJ!AF89,2,1)</f>
        <v xml:space="preserve"> </v>
      </c>
      <c r="CK33" s="1335"/>
      <c r="CL33" s="1335"/>
      <c r="CM33" s="1335"/>
      <c r="CN33" s="1335"/>
      <c r="CO33" s="1335"/>
      <c r="CP33" s="1335" t="str">
        <f>MID(SUVAHAVUJ!AF89,3,1)</f>
        <v xml:space="preserve"> </v>
      </c>
      <c r="CQ33" s="1335"/>
      <c r="CR33" s="1335"/>
      <c r="CS33" s="1335"/>
      <c r="CT33" s="1335"/>
      <c r="CU33" s="1335" t="str">
        <f>MID(SUVAHAVUJ!AF89,4,1)</f>
        <v xml:space="preserve"> </v>
      </c>
      <c r="CV33" s="1335"/>
      <c r="CW33" s="1335"/>
      <c r="CX33" s="1335"/>
      <c r="CY33" s="1335"/>
      <c r="CZ33" s="1335"/>
      <c r="DA33" s="1335" t="str">
        <f>MID(SUVAHAVUJ!AF89,5,1)</f>
        <v xml:space="preserve"> </v>
      </c>
      <c r="DB33" s="1335"/>
      <c r="DC33" s="1335"/>
      <c r="DD33" s="1335"/>
      <c r="DE33" s="1335"/>
      <c r="DF33" s="1335" t="str">
        <f>MID(SUVAHAVUJ!AF89,6,1)</f>
        <v xml:space="preserve"> </v>
      </c>
      <c r="DG33" s="1335"/>
      <c r="DH33" s="1335"/>
      <c r="DI33" s="1335"/>
      <c r="DJ33" s="1335"/>
      <c r="DK33" s="1335"/>
      <c r="DL33" s="1335" t="str">
        <f>MID(SUVAHAVUJ!AF89,7,1)</f>
        <v xml:space="preserve"> </v>
      </c>
      <c r="DM33" s="1335"/>
      <c r="DN33" s="1335"/>
      <c r="DO33" s="1335"/>
      <c r="DP33" s="1335"/>
      <c r="DQ33" s="1335"/>
      <c r="DR33" s="1335" t="str">
        <f>MID(SUVAHAVUJ!AF89,8,1)</f>
        <v xml:space="preserve"> </v>
      </c>
      <c r="DS33" s="1335"/>
      <c r="DT33" s="1335"/>
      <c r="DU33" s="1335"/>
      <c r="DV33" s="1335"/>
      <c r="DW33" s="1293" t="str">
        <f>MID(SUVAHAVUJ!AF89,9,1)</f>
        <v xml:space="preserve"> </v>
      </c>
      <c r="DX33" s="1293"/>
      <c r="DY33" s="1293"/>
      <c r="DZ33" s="1293"/>
      <c r="EA33" s="1293"/>
      <c r="EB33" s="1293"/>
      <c r="EC33" s="1293" t="str">
        <f>MID(SUVAHAVUJ!AF89,10,1)</f>
        <v xml:space="preserve"> </v>
      </c>
      <c r="ED33" s="1293"/>
      <c r="EE33" s="1293"/>
      <c r="EF33" s="1293"/>
      <c r="EG33" s="1293"/>
      <c r="EH33" s="1335" t="str">
        <f>MID(SUVAHAVUJ!AF89,11,1)</f>
        <v>0</v>
      </c>
      <c r="EI33" s="1335"/>
      <c r="EJ33" s="1335"/>
      <c r="EK33" s="1335"/>
      <c r="EL33" s="1335"/>
      <c r="EM33" s="1343"/>
      <c r="EN33" s="411"/>
      <c r="EO33" s="412"/>
      <c r="EP33" s="1335" t="str">
        <f>MID(SUVAHAVUJ!AG89,1,1)</f>
        <v xml:space="preserve"> </v>
      </c>
      <c r="EQ33" s="1335"/>
      <c r="ER33" s="1335"/>
      <c r="ES33" s="1335"/>
      <c r="ET33" s="1335"/>
      <c r="EU33" s="1335"/>
      <c r="EV33" s="1335" t="str">
        <f>MID(SUVAHAVUJ!AG89,2,1)</f>
        <v xml:space="preserve"> </v>
      </c>
      <c r="EW33" s="1335"/>
      <c r="EX33" s="1335"/>
      <c r="EY33" s="1335"/>
      <c r="EZ33" s="1335"/>
      <c r="FA33" s="1335" t="str">
        <f>MID(SUVAHAVUJ!AG89,3,1)</f>
        <v xml:space="preserve"> </v>
      </c>
      <c r="FB33" s="1335"/>
      <c r="FC33" s="1335"/>
      <c r="FD33" s="1335"/>
      <c r="FE33" s="1335"/>
      <c r="FF33" s="1335"/>
      <c r="FG33" s="1335" t="str">
        <f>MID(SUVAHAVUJ!AG89,4,1)</f>
        <v xml:space="preserve"> </v>
      </c>
      <c r="FH33" s="1335"/>
      <c r="FI33" s="1335"/>
      <c r="FJ33" s="1335"/>
      <c r="FK33" s="1335"/>
      <c r="FL33" s="1293" t="str">
        <f>MID(SUVAHAVUJ!AG89,5,1)</f>
        <v xml:space="preserve"> </v>
      </c>
      <c r="FM33" s="1293"/>
      <c r="FN33" s="1293"/>
      <c r="FO33" s="1293"/>
      <c r="FP33" s="1293"/>
      <c r="FQ33" s="1293"/>
      <c r="FR33" s="1293" t="str">
        <f>MID(SUVAHAVUJ!AG89,6,1)</f>
        <v xml:space="preserve"> </v>
      </c>
      <c r="FS33" s="1293"/>
      <c r="FT33" s="1293"/>
      <c r="FU33" s="1293"/>
      <c r="FV33" s="1293"/>
      <c r="FW33" s="1293" t="str">
        <f>MID(SUVAHAVUJ!AG89,7,1)</f>
        <v xml:space="preserve"> </v>
      </c>
      <c r="FX33" s="1293"/>
      <c r="FY33" s="1293"/>
      <c r="FZ33" s="1293"/>
      <c r="GA33" s="1293"/>
      <c r="GB33" s="1293"/>
      <c r="GC33" s="1293" t="str">
        <f>MID(SUVAHAVUJ!AG89,8,1)</f>
        <v xml:space="preserve"> </v>
      </c>
      <c r="GD33" s="1293"/>
      <c r="GE33" s="1293"/>
      <c r="GF33" s="1293"/>
      <c r="GG33" s="1293"/>
      <c r="GH33" s="1293" t="str">
        <f>MID(SUVAHAVUJ!AG89,9,1)</f>
        <v xml:space="preserve"> </v>
      </c>
      <c r="GI33" s="1293"/>
      <c r="GJ33" s="1293"/>
      <c r="GK33" s="1293"/>
      <c r="GL33" s="1293"/>
      <c r="GM33" s="1293"/>
      <c r="GN33" s="1293" t="str">
        <f>MID(SUVAHAVUJ!AG89,10,1)</f>
        <v xml:space="preserve"> </v>
      </c>
      <c r="GO33" s="1293"/>
      <c r="GP33" s="1293"/>
      <c r="GQ33" s="1293"/>
      <c r="GR33" s="1293"/>
      <c r="GS33" s="1293" t="str">
        <f>MID(SUVAHAVUJ!AG89,11,1)</f>
        <v>0</v>
      </c>
      <c r="GT33" s="1293"/>
      <c r="GU33" s="1293"/>
      <c r="GV33" s="1293"/>
      <c r="GW33" s="1341"/>
    </row>
    <row r="34" spans="2:205" ht="21.6" customHeight="1" x14ac:dyDescent="0.2">
      <c r="B34" s="1399" t="s">
        <v>2116</v>
      </c>
      <c r="C34" s="1400"/>
      <c r="D34" s="1400"/>
      <c r="E34" s="1400"/>
      <c r="F34" s="1400"/>
      <c r="G34" s="1400"/>
      <c r="H34" s="1400"/>
      <c r="I34" s="1400"/>
      <c r="J34" s="1400"/>
      <c r="K34" s="1401"/>
      <c r="L34" s="1394" t="str">
        <f>SUVAHAVUJ!$D$90</f>
        <v>Zákonný rezervný fond a nedeliteľný fond (417A, 418, 421A, 422)</v>
      </c>
      <c r="M34" s="1395"/>
      <c r="N34" s="1395"/>
      <c r="O34" s="1395"/>
      <c r="P34" s="1395"/>
      <c r="Q34" s="1395"/>
      <c r="R34" s="1395"/>
      <c r="S34" s="1395"/>
      <c r="T34" s="1395"/>
      <c r="U34" s="1395"/>
      <c r="V34" s="1395"/>
      <c r="W34" s="1395"/>
      <c r="X34" s="1395"/>
      <c r="Y34" s="1395"/>
      <c r="Z34" s="1395"/>
      <c r="AA34" s="1395"/>
      <c r="AB34" s="1395"/>
      <c r="AC34" s="1395"/>
      <c r="AD34" s="1395"/>
      <c r="AE34" s="1395"/>
      <c r="AF34" s="1395"/>
      <c r="AG34" s="1395"/>
      <c r="AH34" s="1395"/>
      <c r="AI34" s="1395"/>
      <c r="AJ34" s="1395"/>
      <c r="AK34" s="1395"/>
      <c r="AL34" s="1395"/>
      <c r="AM34" s="1395"/>
      <c r="AN34" s="1395"/>
      <c r="AO34" s="1395"/>
      <c r="AP34" s="1395"/>
      <c r="AQ34" s="1395"/>
      <c r="AR34" s="1395"/>
      <c r="AS34" s="1395"/>
      <c r="AT34" s="1395"/>
      <c r="AU34" s="1395"/>
      <c r="AV34" s="1395"/>
      <c r="AW34" s="1395"/>
      <c r="AX34" s="1395"/>
      <c r="AY34" s="1395"/>
      <c r="AZ34" s="1395"/>
      <c r="BA34" s="1395"/>
      <c r="BB34" s="1395"/>
      <c r="BC34" s="1395"/>
      <c r="BD34" s="1395"/>
      <c r="BE34" s="1395"/>
      <c r="BF34" s="1395"/>
      <c r="BG34" s="1395"/>
      <c r="BH34" s="1395"/>
      <c r="BI34" s="1395"/>
      <c r="BJ34" s="1395"/>
      <c r="BK34" s="1395"/>
      <c r="BL34" s="1395"/>
      <c r="BM34" s="1395"/>
      <c r="BN34" s="1395"/>
      <c r="BO34" s="1395"/>
      <c r="BP34" s="1395"/>
      <c r="BQ34" s="1395"/>
      <c r="BR34" s="1395"/>
      <c r="BS34" s="1395"/>
      <c r="BT34" s="1395"/>
      <c r="BU34" s="1395"/>
      <c r="BV34" s="1395"/>
      <c r="BW34" s="1396" t="s">
        <v>2117</v>
      </c>
      <c r="BX34" s="1397"/>
      <c r="BY34" s="1397"/>
      <c r="BZ34" s="1397"/>
      <c r="CA34" s="1397"/>
      <c r="CB34" s="1397"/>
      <c r="CC34" s="1397" t="str">
        <f>MID([8]SUVAHAVUJ!AK72,6,1)</f>
        <v xml:space="preserve"> </v>
      </c>
      <c r="CD34" s="1398"/>
      <c r="CE34" s="1335" t="str">
        <f>MID(SUVAHAVUJ!AF90,1,1)</f>
        <v xml:space="preserve"> </v>
      </c>
      <c r="CF34" s="1335"/>
      <c r="CG34" s="1335"/>
      <c r="CH34" s="1335"/>
      <c r="CI34" s="1335"/>
      <c r="CJ34" s="1335" t="str">
        <f>MID(SUVAHAVUJ!AF90,2,1)</f>
        <v xml:space="preserve"> </v>
      </c>
      <c r="CK34" s="1335"/>
      <c r="CL34" s="1335"/>
      <c r="CM34" s="1335"/>
      <c r="CN34" s="1335"/>
      <c r="CO34" s="1335"/>
      <c r="CP34" s="1335" t="str">
        <f>MID(SUVAHAVUJ!AF90,3,1)</f>
        <v xml:space="preserve"> </v>
      </c>
      <c r="CQ34" s="1335"/>
      <c r="CR34" s="1335"/>
      <c r="CS34" s="1335"/>
      <c r="CT34" s="1335"/>
      <c r="CU34" s="1335" t="str">
        <f>MID(SUVAHAVUJ!AF90,4,1)</f>
        <v xml:space="preserve"> </v>
      </c>
      <c r="CV34" s="1335"/>
      <c r="CW34" s="1335"/>
      <c r="CX34" s="1335"/>
      <c r="CY34" s="1335"/>
      <c r="CZ34" s="1335"/>
      <c r="DA34" s="1335" t="str">
        <f>MID(SUVAHAVUJ!AF90,5,1)</f>
        <v xml:space="preserve"> </v>
      </c>
      <c r="DB34" s="1335"/>
      <c r="DC34" s="1335"/>
      <c r="DD34" s="1335"/>
      <c r="DE34" s="1335"/>
      <c r="DF34" s="1335" t="str">
        <f>MID(SUVAHAVUJ!AF90,6,1)</f>
        <v xml:space="preserve"> </v>
      </c>
      <c r="DG34" s="1335"/>
      <c r="DH34" s="1335"/>
      <c r="DI34" s="1335"/>
      <c r="DJ34" s="1335"/>
      <c r="DK34" s="1335"/>
      <c r="DL34" s="1335" t="str">
        <f>MID(SUVAHAVUJ!AF90,7,1)</f>
        <v xml:space="preserve"> </v>
      </c>
      <c r="DM34" s="1335"/>
      <c r="DN34" s="1335"/>
      <c r="DO34" s="1335"/>
      <c r="DP34" s="1335"/>
      <c r="DQ34" s="1335"/>
      <c r="DR34" s="1335" t="str">
        <f>MID(SUVAHAVUJ!AF90,8,1)</f>
        <v xml:space="preserve"> </v>
      </c>
      <c r="DS34" s="1335"/>
      <c r="DT34" s="1335"/>
      <c r="DU34" s="1335"/>
      <c r="DV34" s="1335"/>
      <c r="DW34" s="1293" t="str">
        <f>MID(SUVAHAVUJ!AF90,9,1)</f>
        <v xml:space="preserve"> </v>
      </c>
      <c r="DX34" s="1293"/>
      <c r="DY34" s="1293"/>
      <c r="DZ34" s="1293"/>
      <c r="EA34" s="1293"/>
      <c r="EB34" s="1293"/>
      <c r="EC34" s="1293" t="str">
        <f>MID(SUVAHAVUJ!AF90,10,1)</f>
        <v xml:space="preserve"> </v>
      </c>
      <c r="ED34" s="1293"/>
      <c r="EE34" s="1293"/>
      <c r="EF34" s="1293"/>
      <c r="EG34" s="1293"/>
      <c r="EH34" s="1335" t="str">
        <f>MID(SUVAHAVUJ!AF90,11,1)</f>
        <v>0</v>
      </c>
      <c r="EI34" s="1335"/>
      <c r="EJ34" s="1335"/>
      <c r="EK34" s="1335"/>
      <c r="EL34" s="1335"/>
      <c r="EM34" s="1343"/>
      <c r="EN34" s="411"/>
      <c r="EO34" s="412"/>
      <c r="EP34" s="1335" t="str">
        <f>MID(SUVAHAVUJ!AG90,1,1)</f>
        <v xml:space="preserve"> </v>
      </c>
      <c r="EQ34" s="1335"/>
      <c r="ER34" s="1335"/>
      <c r="ES34" s="1335"/>
      <c r="ET34" s="1335"/>
      <c r="EU34" s="1335"/>
      <c r="EV34" s="1335" t="str">
        <f>MID(SUVAHAVUJ!AG90,2,1)</f>
        <v xml:space="preserve"> </v>
      </c>
      <c r="EW34" s="1335"/>
      <c r="EX34" s="1335"/>
      <c r="EY34" s="1335"/>
      <c r="EZ34" s="1335"/>
      <c r="FA34" s="1335" t="str">
        <f>MID(SUVAHAVUJ!AG90,3,1)</f>
        <v xml:space="preserve"> </v>
      </c>
      <c r="FB34" s="1335"/>
      <c r="FC34" s="1335"/>
      <c r="FD34" s="1335"/>
      <c r="FE34" s="1335"/>
      <c r="FF34" s="1335"/>
      <c r="FG34" s="1335" t="str">
        <f>MID(SUVAHAVUJ!AG90,4,1)</f>
        <v xml:space="preserve"> </v>
      </c>
      <c r="FH34" s="1335"/>
      <c r="FI34" s="1335"/>
      <c r="FJ34" s="1335"/>
      <c r="FK34" s="1335"/>
      <c r="FL34" s="1293" t="str">
        <f>MID(SUVAHAVUJ!AG90,5,1)</f>
        <v xml:space="preserve"> </v>
      </c>
      <c r="FM34" s="1293"/>
      <c r="FN34" s="1293"/>
      <c r="FO34" s="1293"/>
      <c r="FP34" s="1293"/>
      <c r="FQ34" s="1293"/>
      <c r="FR34" s="1293" t="str">
        <f>MID(SUVAHAVUJ!AG90,6,1)</f>
        <v xml:space="preserve"> </v>
      </c>
      <c r="FS34" s="1293"/>
      <c r="FT34" s="1293"/>
      <c r="FU34" s="1293"/>
      <c r="FV34" s="1293"/>
      <c r="FW34" s="1293" t="str">
        <f>MID(SUVAHAVUJ!AG90,7,1)</f>
        <v xml:space="preserve"> </v>
      </c>
      <c r="FX34" s="1293"/>
      <c r="FY34" s="1293"/>
      <c r="FZ34" s="1293"/>
      <c r="GA34" s="1293"/>
      <c r="GB34" s="1293"/>
      <c r="GC34" s="1293" t="str">
        <f>MID(SUVAHAVUJ!AG90,8,1)</f>
        <v xml:space="preserve"> </v>
      </c>
      <c r="GD34" s="1293"/>
      <c r="GE34" s="1293"/>
      <c r="GF34" s="1293"/>
      <c r="GG34" s="1293"/>
      <c r="GH34" s="1293" t="str">
        <f>MID(SUVAHAVUJ!AG90,9,1)</f>
        <v xml:space="preserve"> </v>
      </c>
      <c r="GI34" s="1293"/>
      <c r="GJ34" s="1293"/>
      <c r="GK34" s="1293"/>
      <c r="GL34" s="1293"/>
      <c r="GM34" s="1293"/>
      <c r="GN34" s="1293" t="str">
        <f>MID(SUVAHAVUJ!AG90,10,1)</f>
        <v xml:space="preserve"> </v>
      </c>
      <c r="GO34" s="1293"/>
      <c r="GP34" s="1293"/>
      <c r="GQ34" s="1293"/>
      <c r="GR34" s="1293"/>
      <c r="GS34" s="1293" t="str">
        <f>MID(SUVAHAVUJ!AG90,11,1)</f>
        <v>0</v>
      </c>
      <c r="GT34" s="1293"/>
      <c r="GU34" s="1293"/>
      <c r="GV34" s="1293"/>
      <c r="GW34" s="1341"/>
    </row>
    <row r="35" spans="2:205" ht="21.6" customHeight="1" x14ac:dyDescent="0.2">
      <c r="B35" s="1402" t="s">
        <v>2047</v>
      </c>
      <c r="C35" s="1403"/>
      <c r="D35" s="1403"/>
      <c r="E35" s="1403"/>
      <c r="F35" s="1403"/>
      <c r="G35" s="1403"/>
      <c r="H35" s="1403"/>
      <c r="I35" s="1403"/>
      <c r="J35" s="1403"/>
      <c r="K35" s="1404"/>
      <c r="L35" s="1394" t="str">
        <f>SUVAHAVUJ!$D$91</f>
        <v>Rezervný fond na vlastné akcie a vlastné podiely (417A, 421A)</v>
      </c>
      <c r="M35" s="1395"/>
      <c r="N35" s="1395"/>
      <c r="O35" s="1395"/>
      <c r="P35" s="1395"/>
      <c r="Q35" s="1395"/>
      <c r="R35" s="1395"/>
      <c r="S35" s="1395"/>
      <c r="T35" s="1395"/>
      <c r="U35" s="1395"/>
      <c r="V35" s="1395"/>
      <c r="W35" s="1395"/>
      <c r="X35" s="1395"/>
      <c r="Y35" s="1395"/>
      <c r="Z35" s="1395"/>
      <c r="AA35" s="1395"/>
      <c r="AB35" s="1395"/>
      <c r="AC35" s="1395"/>
      <c r="AD35" s="1395"/>
      <c r="AE35" s="1395"/>
      <c r="AF35" s="1395"/>
      <c r="AG35" s="1395"/>
      <c r="AH35" s="1395"/>
      <c r="AI35" s="1395"/>
      <c r="AJ35" s="1395"/>
      <c r="AK35" s="1395"/>
      <c r="AL35" s="1395"/>
      <c r="AM35" s="1395"/>
      <c r="AN35" s="1395"/>
      <c r="AO35" s="1395"/>
      <c r="AP35" s="1395"/>
      <c r="AQ35" s="1395"/>
      <c r="AR35" s="1395"/>
      <c r="AS35" s="1395"/>
      <c r="AT35" s="1395"/>
      <c r="AU35" s="1395"/>
      <c r="AV35" s="1395"/>
      <c r="AW35" s="1395"/>
      <c r="AX35" s="1395"/>
      <c r="AY35" s="1395"/>
      <c r="AZ35" s="1395"/>
      <c r="BA35" s="1395"/>
      <c r="BB35" s="1395"/>
      <c r="BC35" s="1395"/>
      <c r="BD35" s="1395"/>
      <c r="BE35" s="1395"/>
      <c r="BF35" s="1395"/>
      <c r="BG35" s="1395"/>
      <c r="BH35" s="1395"/>
      <c r="BI35" s="1395"/>
      <c r="BJ35" s="1395"/>
      <c r="BK35" s="1395"/>
      <c r="BL35" s="1395"/>
      <c r="BM35" s="1395"/>
      <c r="BN35" s="1395"/>
      <c r="BO35" s="1395"/>
      <c r="BP35" s="1395"/>
      <c r="BQ35" s="1395"/>
      <c r="BR35" s="1395"/>
      <c r="BS35" s="1395"/>
      <c r="BT35" s="1395"/>
      <c r="BU35" s="1395"/>
      <c r="BV35" s="1395"/>
      <c r="BW35" s="1396" t="s">
        <v>2118</v>
      </c>
      <c r="BX35" s="1397"/>
      <c r="BY35" s="1397"/>
      <c r="BZ35" s="1397"/>
      <c r="CA35" s="1397"/>
      <c r="CB35" s="1397"/>
      <c r="CC35" s="1397"/>
      <c r="CD35" s="1398"/>
      <c r="CE35" s="1335" t="str">
        <f>MID(SUVAHAVUJ!AF91,1,1)</f>
        <v xml:space="preserve"> </v>
      </c>
      <c r="CF35" s="1335"/>
      <c r="CG35" s="1335"/>
      <c r="CH35" s="1335"/>
      <c r="CI35" s="1335"/>
      <c r="CJ35" s="1335" t="str">
        <f>MID(SUVAHAVUJ!AF91,2,1)</f>
        <v xml:space="preserve"> </v>
      </c>
      <c r="CK35" s="1335"/>
      <c r="CL35" s="1335"/>
      <c r="CM35" s="1335"/>
      <c r="CN35" s="1335"/>
      <c r="CO35" s="1335"/>
      <c r="CP35" s="1335" t="str">
        <f>MID(SUVAHAVUJ!AF91,3,1)</f>
        <v xml:space="preserve"> </v>
      </c>
      <c r="CQ35" s="1335"/>
      <c r="CR35" s="1335"/>
      <c r="CS35" s="1335"/>
      <c r="CT35" s="1335"/>
      <c r="CU35" s="1335" t="str">
        <f>MID(SUVAHAVUJ!AF91,4,1)</f>
        <v xml:space="preserve"> </v>
      </c>
      <c r="CV35" s="1335"/>
      <c r="CW35" s="1335"/>
      <c r="CX35" s="1335"/>
      <c r="CY35" s="1335"/>
      <c r="CZ35" s="1335"/>
      <c r="DA35" s="1335" t="str">
        <f>MID(SUVAHAVUJ!AF91,5,1)</f>
        <v xml:space="preserve"> </v>
      </c>
      <c r="DB35" s="1335"/>
      <c r="DC35" s="1335"/>
      <c r="DD35" s="1335"/>
      <c r="DE35" s="1335"/>
      <c r="DF35" s="1335" t="str">
        <f>MID(SUVAHAVUJ!AF91,6,1)</f>
        <v xml:space="preserve"> </v>
      </c>
      <c r="DG35" s="1335"/>
      <c r="DH35" s="1335"/>
      <c r="DI35" s="1335"/>
      <c r="DJ35" s="1335"/>
      <c r="DK35" s="1335"/>
      <c r="DL35" s="1335" t="str">
        <f>MID(SUVAHAVUJ!AF91,7,1)</f>
        <v xml:space="preserve"> </v>
      </c>
      <c r="DM35" s="1335"/>
      <c r="DN35" s="1335"/>
      <c r="DO35" s="1335"/>
      <c r="DP35" s="1335"/>
      <c r="DQ35" s="1335"/>
      <c r="DR35" s="1335" t="str">
        <f>MID(SUVAHAVUJ!AF91,8,1)</f>
        <v xml:space="preserve"> </v>
      </c>
      <c r="DS35" s="1335"/>
      <c r="DT35" s="1335"/>
      <c r="DU35" s="1335"/>
      <c r="DV35" s="1335"/>
      <c r="DW35" s="1293" t="str">
        <f>MID(SUVAHAVUJ!AF91,9,1)</f>
        <v xml:space="preserve"> </v>
      </c>
      <c r="DX35" s="1293"/>
      <c r="DY35" s="1293"/>
      <c r="DZ35" s="1293"/>
      <c r="EA35" s="1293"/>
      <c r="EB35" s="1293"/>
      <c r="EC35" s="1293" t="str">
        <f>MID(SUVAHAVUJ!AF91,10,1)</f>
        <v xml:space="preserve"> </v>
      </c>
      <c r="ED35" s="1293"/>
      <c r="EE35" s="1293"/>
      <c r="EF35" s="1293"/>
      <c r="EG35" s="1293"/>
      <c r="EH35" s="1335" t="str">
        <f>MID(SUVAHAVUJ!AF91,11,1)</f>
        <v>0</v>
      </c>
      <c r="EI35" s="1335"/>
      <c r="EJ35" s="1335"/>
      <c r="EK35" s="1335"/>
      <c r="EL35" s="1335"/>
      <c r="EM35" s="1343"/>
      <c r="EN35" s="411"/>
      <c r="EO35" s="412"/>
      <c r="EP35" s="1335" t="str">
        <f>MID(SUVAHAVUJ!AG91,1,1)</f>
        <v xml:space="preserve"> </v>
      </c>
      <c r="EQ35" s="1335"/>
      <c r="ER35" s="1335"/>
      <c r="ES35" s="1335"/>
      <c r="ET35" s="1335"/>
      <c r="EU35" s="1335"/>
      <c r="EV35" s="1335" t="str">
        <f>MID(SUVAHAVUJ!AG91,2,1)</f>
        <v xml:space="preserve"> </v>
      </c>
      <c r="EW35" s="1335"/>
      <c r="EX35" s="1335"/>
      <c r="EY35" s="1335"/>
      <c r="EZ35" s="1335"/>
      <c r="FA35" s="1335" t="str">
        <f>MID(SUVAHAVUJ!AG91,3,1)</f>
        <v xml:space="preserve"> </v>
      </c>
      <c r="FB35" s="1335"/>
      <c r="FC35" s="1335"/>
      <c r="FD35" s="1335"/>
      <c r="FE35" s="1335"/>
      <c r="FF35" s="1335"/>
      <c r="FG35" s="1335" t="str">
        <f>MID(SUVAHAVUJ!AG91,4,1)</f>
        <v xml:space="preserve"> </v>
      </c>
      <c r="FH35" s="1335"/>
      <c r="FI35" s="1335"/>
      <c r="FJ35" s="1335"/>
      <c r="FK35" s="1335"/>
      <c r="FL35" s="1293" t="str">
        <f>MID(SUVAHAVUJ!AG91,5,1)</f>
        <v xml:space="preserve"> </v>
      </c>
      <c r="FM35" s="1293"/>
      <c r="FN35" s="1293"/>
      <c r="FO35" s="1293"/>
      <c r="FP35" s="1293"/>
      <c r="FQ35" s="1293"/>
      <c r="FR35" s="1293" t="str">
        <f>MID(SUVAHAVUJ!AG91,6,1)</f>
        <v xml:space="preserve"> </v>
      </c>
      <c r="FS35" s="1293"/>
      <c r="FT35" s="1293"/>
      <c r="FU35" s="1293"/>
      <c r="FV35" s="1293"/>
      <c r="FW35" s="1293" t="str">
        <f>MID(SUVAHAVUJ!AG91,7,1)</f>
        <v xml:space="preserve"> </v>
      </c>
      <c r="FX35" s="1293"/>
      <c r="FY35" s="1293"/>
      <c r="FZ35" s="1293"/>
      <c r="GA35" s="1293"/>
      <c r="GB35" s="1293"/>
      <c r="GC35" s="1293" t="str">
        <f>MID(SUVAHAVUJ!AG91,8,1)</f>
        <v xml:space="preserve"> </v>
      </c>
      <c r="GD35" s="1293"/>
      <c r="GE35" s="1293"/>
      <c r="GF35" s="1293"/>
      <c r="GG35" s="1293"/>
      <c r="GH35" s="1293" t="str">
        <f>MID(SUVAHAVUJ!AG91,9,1)</f>
        <v xml:space="preserve"> </v>
      </c>
      <c r="GI35" s="1293"/>
      <c r="GJ35" s="1293"/>
      <c r="GK35" s="1293"/>
      <c r="GL35" s="1293"/>
      <c r="GM35" s="1293"/>
      <c r="GN35" s="1293" t="str">
        <f>MID(SUVAHAVUJ!AG91,10,1)</f>
        <v xml:space="preserve"> </v>
      </c>
      <c r="GO35" s="1293"/>
      <c r="GP35" s="1293"/>
      <c r="GQ35" s="1293"/>
      <c r="GR35" s="1293"/>
      <c r="GS35" s="1293" t="str">
        <f>MID(SUVAHAVUJ!AG91,11,1)</f>
        <v>0</v>
      </c>
      <c r="GT35" s="1293"/>
      <c r="GU35" s="1293"/>
      <c r="GV35" s="1293"/>
      <c r="GW35" s="1341"/>
    </row>
    <row r="36" spans="2:205" ht="12.75" customHeight="1" thickBot="1" x14ac:dyDescent="0.25">
      <c r="B36" s="413"/>
      <c r="C36" s="414"/>
      <c r="D36" s="414"/>
      <c r="E36" s="414"/>
      <c r="F36" s="414"/>
      <c r="G36" s="414"/>
      <c r="H36" s="414"/>
      <c r="I36" s="414"/>
      <c r="J36" s="414"/>
      <c r="K36" s="414"/>
      <c r="GQ36" s="414"/>
      <c r="GR36" s="414"/>
      <c r="GS36" s="414"/>
      <c r="GT36" s="414"/>
      <c r="GU36" s="414"/>
      <c r="GV36" s="414"/>
      <c r="GW36" s="415"/>
    </row>
    <row r="37" spans="2:205" ht="9" customHeight="1" x14ac:dyDescent="0.2"/>
    <row r="52" spans="43:43" ht="3.75" customHeight="1" x14ac:dyDescent="0.2">
      <c r="AQ52" s="390">
        <v>57</v>
      </c>
    </row>
    <row r="147" spans="10:10" ht="3.75" customHeight="1" x14ac:dyDescent="0.2">
      <c r="J147" s="390">
        <v>33</v>
      </c>
    </row>
  </sheetData>
  <mergeCells count="713">
    <mergeCell ref="DW35:EB35"/>
    <mergeCell ref="GC34:GG34"/>
    <mergeCell ref="GH34:GM34"/>
    <mergeCell ref="GN34:GR34"/>
    <mergeCell ref="GS35:GW35"/>
    <mergeCell ref="FL35:FQ35"/>
    <mergeCell ref="FR35:FV35"/>
    <mergeCell ref="FW35:GB35"/>
    <mergeCell ref="GC35:GG35"/>
    <mergeCell ref="GH35:GM35"/>
    <mergeCell ref="GN35:GR35"/>
    <mergeCell ref="EC35:EG35"/>
    <mergeCell ref="EH35:EM35"/>
    <mergeCell ref="EP35:EU35"/>
    <mergeCell ref="EV35:EZ35"/>
    <mergeCell ref="FA35:FF35"/>
    <mergeCell ref="FG35:FK35"/>
    <mergeCell ref="GS34:GW34"/>
    <mergeCell ref="FL34:FQ34"/>
    <mergeCell ref="FR34:FV34"/>
    <mergeCell ref="FW34:GB34"/>
    <mergeCell ref="B35:K35"/>
    <mergeCell ref="L35:BV35"/>
    <mergeCell ref="BW35:CD35"/>
    <mergeCell ref="CE35:CI35"/>
    <mergeCell ref="CJ35:CO35"/>
    <mergeCell ref="CP35:CT35"/>
    <mergeCell ref="EV34:EZ34"/>
    <mergeCell ref="FA34:FF34"/>
    <mergeCell ref="FG34:FK34"/>
    <mergeCell ref="DL34:DQ34"/>
    <mergeCell ref="DR34:DV34"/>
    <mergeCell ref="DW34:EB34"/>
    <mergeCell ref="EC34:EG34"/>
    <mergeCell ref="EH34:EM34"/>
    <mergeCell ref="EP34:EU34"/>
    <mergeCell ref="CU35:CZ35"/>
    <mergeCell ref="DA35:DE35"/>
    <mergeCell ref="DF35:DK35"/>
    <mergeCell ref="DL35:DQ35"/>
    <mergeCell ref="DR35:DV35"/>
    <mergeCell ref="B34:K34"/>
    <mergeCell ref="L34:BV34"/>
    <mergeCell ref="BW34:CD34"/>
    <mergeCell ref="CE34:CI34"/>
    <mergeCell ref="EC33:EG33"/>
    <mergeCell ref="EH33:EM33"/>
    <mergeCell ref="EP33:EU33"/>
    <mergeCell ref="EV33:EZ33"/>
    <mergeCell ref="FA33:FF33"/>
    <mergeCell ref="FG33:FK33"/>
    <mergeCell ref="CU33:CZ33"/>
    <mergeCell ref="DA33:DE33"/>
    <mergeCell ref="DF33:DK33"/>
    <mergeCell ref="DL33:DQ33"/>
    <mergeCell ref="DR33:DV33"/>
    <mergeCell ref="DW33:EB33"/>
    <mergeCell ref="CJ34:CO34"/>
    <mergeCell ref="CP34:CT34"/>
    <mergeCell ref="CU34:CZ34"/>
    <mergeCell ref="DA34:DE34"/>
    <mergeCell ref="DF34:DK34"/>
    <mergeCell ref="GH32:GM32"/>
    <mergeCell ref="GN32:GR32"/>
    <mergeCell ref="GS32:GW32"/>
    <mergeCell ref="B33:K33"/>
    <mergeCell ref="L33:BV33"/>
    <mergeCell ref="BW33:CD33"/>
    <mergeCell ref="CE33:CI33"/>
    <mergeCell ref="CJ33:CO33"/>
    <mergeCell ref="CP33:CT33"/>
    <mergeCell ref="EV32:EZ32"/>
    <mergeCell ref="FA32:FF32"/>
    <mergeCell ref="FG32:FK32"/>
    <mergeCell ref="FL32:FQ32"/>
    <mergeCell ref="FR32:FV32"/>
    <mergeCell ref="FW32:GB32"/>
    <mergeCell ref="DL32:DQ32"/>
    <mergeCell ref="DR32:DV32"/>
    <mergeCell ref="DW32:EB32"/>
    <mergeCell ref="EC32:EG32"/>
    <mergeCell ref="GS33:GW33"/>
    <mergeCell ref="FL33:FQ33"/>
    <mergeCell ref="FR33:FV33"/>
    <mergeCell ref="FW33:GB33"/>
    <mergeCell ref="GC33:GG33"/>
    <mergeCell ref="EP31:EU31"/>
    <mergeCell ref="EV31:EZ31"/>
    <mergeCell ref="FA31:FF31"/>
    <mergeCell ref="FG31:FK31"/>
    <mergeCell ref="GC32:GG32"/>
    <mergeCell ref="GH33:GM33"/>
    <mergeCell ref="GN33:GR33"/>
    <mergeCell ref="DW31:EB31"/>
    <mergeCell ref="GC30:GG30"/>
    <mergeCell ref="GH30:GM30"/>
    <mergeCell ref="GN30:GR30"/>
    <mergeCell ref="EH32:EM32"/>
    <mergeCell ref="EP32:EU32"/>
    <mergeCell ref="GS31:GW31"/>
    <mergeCell ref="B32:K32"/>
    <mergeCell ref="L32:BV32"/>
    <mergeCell ref="BW32:CD32"/>
    <mergeCell ref="CE32:CI32"/>
    <mergeCell ref="CJ32:CO32"/>
    <mergeCell ref="CP32:CT32"/>
    <mergeCell ref="CU32:CZ32"/>
    <mergeCell ref="DA32:DE32"/>
    <mergeCell ref="DF32:DK32"/>
    <mergeCell ref="FL31:FQ31"/>
    <mergeCell ref="FR31:FV31"/>
    <mergeCell ref="FW31:GB31"/>
    <mergeCell ref="GC31:GG31"/>
    <mergeCell ref="GH31:GM31"/>
    <mergeCell ref="GN31:GR31"/>
    <mergeCell ref="EC31:EG31"/>
    <mergeCell ref="EH31:EM31"/>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H30:EM30"/>
    <mergeCell ref="EP30:EU30"/>
    <mergeCell ref="CU31:CZ31"/>
    <mergeCell ref="DA31:DE31"/>
    <mergeCell ref="DF31:DK31"/>
    <mergeCell ref="DL31:DQ31"/>
    <mergeCell ref="DR31:DV31"/>
    <mergeCell ref="B30:K30"/>
    <mergeCell ref="L30:BV30"/>
    <mergeCell ref="BW30:CD30"/>
    <mergeCell ref="CE30:CI30"/>
    <mergeCell ref="CJ30:CO30"/>
    <mergeCell ref="CP30:CT30"/>
    <mergeCell ref="CU30:CZ30"/>
    <mergeCell ref="DA30:DE30"/>
    <mergeCell ref="DF30:DK30"/>
    <mergeCell ref="B29:K29"/>
    <mergeCell ref="L29:BV29"/>
    <mergeCell ref="BW29:CD29"/>
    <mergeCell ref="CE29:CI29"/>
    <mergeCell ref="CJ29:CO29"/>
    <mergeCell ref="CP29:CT29"/>
    <mergeCell ref="EV28:EZ28"/>
    <mergeCell ref="FA28:FF28"/>
    <mergeCell ref="FG28:FK28"/>
    <mergeCell ref="DL28:DQ28"/>
    <mergeCell ref="DR28:DV28"/>
    <mergeCell ref="DW28:EB28"/>
    <mergeCell ref="EC28:EG28"/>
    <mergeCell ref="EC29:EG29"/>
    <mergeCell ref="EH29:EM29"/>
    <mergeCell ref="EP29:EU29"/>
    <mergeCell ref="EV29:EZ29"/>
    <mergeCell ref="FA29:FF29"/>
    <mergeCell ref="FG29:FK29"/>
    <mergeCell ref="CU29:CZ29"/>
    <mergeCell ref="DA29:DE29"/>
    <mergeCell ref="DF29:DK29"/>
    <mergeCell ref="DL29:DQ29"/>
    <mergeCell ref="DR29:DV29"/>
    <mergeCell ref="DW29:EB29"/>
    <mergeCell ref="GC28:GG28"/>
    <mergeCell ref="DW27:EB27"/>
    <mergeCell ref="GH28:GM28"/>
    <mergeCell ref="GN28:GR28"/>
    <mergeCell ref="GS28:GW28"/>
    <mergeCell ref="FL28:FQ28"/>
    <mergeCell ref="FR28:FV28"/>
    <mergeCell ref="FW28:GB28"/>
    <mergeCell ref="GS29:GW29"/>
    <mergeCell ref="FL29:FQ29"/>
    <mergeCell ref="FR29:FV29"/>
    <mergeCell ref="FW29:GB29"/>
    <mergeCell ref="GC29:GG29"/>
    <mergeCell ref="GH29:GM29"/>
    <mergeCell ref="GN29:GR29"/>
    <mergeCell ref="GC26:GG26"/>
    <mergeCell ref="GH26:GM26"/>
    <mergeCell ref="GN26:GR26"/>
    <mergeCell ref="EH28:EM28"/>
    <mergeCell ref="EP28:EU28"/>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EC27:EG27"/>
    <mergeCell ref="EH27:EM27"/>
    <mergeCell ref="GS26:GW26"/>
    <mergeCell ref="B27:K27"/>
    <mergeCell ref="L27:BV27"/>
    <mergeCell ref="BW27:CD27"/>
    <mergeCell ref="CE27:CI27"/>
    <mergeCell ref="CJ27:CO27"/>
    <mergeCell ref="CP27:CT27"/>
    <mergeCell ref="EV26:EZ26"/>
    <mergeCell ref="FA26:FF26"/>
    <mergeCell ref="FG26:FK26"/>
    <mergeCell ref="CU27:CZ27"/>
    <mergeCell ref="DA27:DE27"/>
    <mergeCell ref="DF27:DK27"/>
    <mergeCell ref="DL27:DQ27"/>
    <mergeCell ref="DR27:DV27"/>
    <mergeCell ref="EP27:EU27"/>
    <mergeCell ref="EV27:EZ27"/>
    <mergeCell ref="FA27:FF27"/>
    <mergeCell ref="FG27:FK27"/>
    <mergeCell ref="FL26:FQ26"/>
    <mergeCell ref="FR26:FV26"/>
    <mergeCell ref="FW26:GB26"/>
    <mergeCell ref="DL26:DQ26"/>
    <mergeCell ref="DR26:DV26"/>
    <mergeCell ref="DW26:EB26"/>
    <mergeCell ref="EC26:EG26"/>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EP25:EU25"/>
    <mergeCell ref="EV25:EZ25"/>
    <mergeCell ref="FA25:FF25"/>
    <mergeCell ref="FG25:FK25"/>
    <mergeCell ref="CU25:CZ25"/>
    <mergeCell ref="DA25:DE25"/>
    <mergeCell ref="DF25:DK25"/>
    <mergeCell ref="DL25:DQ25"/>
    <mergeCell ref="DR25:DV25"/>
    <mergeCell ref="DW25:EB25"/>
    <mergeCell ref="B25:K25"/>
    <mergeCell ref="L25:BV25"/>
    <mergeCell ref="BW25:CD25"/>
    <mergeCell ref="CE25:CI25"/>
    <mergeCell ref="CJ25:CO25"/>
    <mergeCell ref="CP25:CT25"/>
    <mergeCell ref="FO23:FS23"/>
    <mergeCell ref="FT23:GW23"/>
    <mergeCell ref="B24:K24"/>
    <mergeCell ref="L24:BV24"/>
    <mergeCell ref="BW24:CD24"/>
    <mergeCell ref="CE24:EM24"/>
    <mergeCell ref="EN24:GW24"/>
    <mergeCell ref="DR23:DV23"/>
    <mergeCell ref="DW23:EB23"/>
    <mergeCell ref="EC23:EG23"/>
    <mergeCell ref="EH23:EM23"/>
    <mergeCell ref="EN23:ER23"/>
    <mergeCell ref="ES23:EX23"/>
    <mergeCell ref="CH23:CM23"/>
    <mergeCell ref="CN23:CR23"/>
    <mergeCell ref="CS23:CX23"/>
    <mergeCell ref="CY23:DC23"/>
    <mergeCell ref="DD23:DI23"/>
    <mergeCell ref="DL23:DQ23"/>
    <mergeCell ref="BA23:BF23"/>
    <mergeCell ref="BG23:BK23"/>
    <mergeCell ref="BL23:BQ23"/>
    <mergeCell ref="BR23:BV23"/>
    <mergeCell ref="BW23:CB23"/>
    <mergeCell ref="CC23:CG23"/>
    <mergeCell ref="EV22:EZ22"/>
    <mergeCell ref="FA22:FF22"/>
    <mergeCell ref="FG22:FK22"/>
    <mergeCell ref="CN22:CR22"/>
    <mergeCell ref="CS22:CX22"/>
    <mergeCell ref="CY22:DC22"/>
    <mergeCell ref="DD22:DI22"/>
    <mergeCell ref="DJ22:EM22"/>
    <mergeCell ref="EP22:EU22"/>
    <mergeCell ref="EY23:FC23"/>
    <mergeCell ref="FD23:FI23"/>
    <mergeCell ref="FJ23:FN23"/>
    <mergeCell ref="FO21:FS21"/>
    <mergeCell ref="FT21:GW21"/>
    <mergeCell ref="BA22:BF22"/>
    <mergeCell ref="BG22:BK22"/>
    <mergeCell ref="BL22:BQ22"/>
    <mergeCell ref="BR22:BV22"/>
    <mergeCell ref="BW22:CB22"/>
    <mergeCell ref="CC22:CG22"/>
    <mergeCell ref="CH22:CM22"/>
    <mergeCell ref="EC21:EG21"/>
    <mergeCell ref="EH21:EM21"/>
    <mergeCell ref="CS21:CX21"/>
    <mergeCell ref="CY21:DC21"/>
    <mergeCell ref="DD21:DI21"/>
    <mergeCell ref="DL21:DQ21"/>
    <mergeCell ref="DR21:DV21"/>
    <mergeCell ref="DW21:EB21"/>
    <mergeCell ref="BL21:BQ21"/>
    <mergeCell ref="BR21:BV21"/>
    <mergeCell ref="CN21:CR21"/>
    <mergeCell ref="GS22:GW22"/>
    <mergeCell ref="FL22:FQ22"/>
    <mergeCell ref="FR22:FV22"/>
    <mergeCell ref="FW22:GB22"/>
    <mergeCell ref="B21:K22"/>
    <mergeCell ref="L21:AP22"/>
    <mergeCell ref="AQ21:AX22"/>
    <mergeCell ref="BA21:BF21"/>
    <mergeCell ref="BG21:BK21"/>
    <mergeCell ref="FW20:GB20"/>
    <mergeCell ref="GC20:GG20"/>
    <mergeCell ref="GH20:GM20"/>
    <mergeCell ref="GN20:GR20"/>
    <mergeCell ref="GC22:GG22"/>
    <mergeCell ref="GH22:GM22"/>
    <mergeCell ref="GN22:GR22"/>
    <mergeCell ref="BW21:CB21"/>
    <mergeCell ref="CC21:CG21"/>
    <mergeCell ref="CH21:CM21"/>
    <mergeCell ref="EP20:EU20"/>
    <mergeCell ref="EV20:EZ20"/>
    <mergeCell ref="FA20:FF20"/>
    <mergeCell ref="FG20:FK20"/>
    <mergeCell ref="CH20:CM20"/>
    <mergeCell ref="CN20:CR20"/>
    <mergeCell ref="CS20:CX20"/>
    <mergeCell ref="CY20:DC20"/>
    <mergeCell ref="DD20:DI20"/>
    <mergeCell ref="DJ20:EM20"/>
    <mergeCell ref="EN21:ER21"/>
    <mergeCell ref="ES21:EX21"/>
    <mergeCell ref="EY21:FC21"/>
    <mergeCell ref="FD21:FI21"/>
    <mergeCell ref="GH18:GM18"/>
    <mergeCell ref="CY18:DC18"/>
    <mergeCell ref="DD18:DI18"/>
    <mergeCell ref="ES19:EX19"/>
    <mergeCell ref="EY19:FC19"/>
    <mergeCell ref="FD19:FI19"/>
    <mergeCell ref="FJ19:FN19"/>
    <mergeCell ref="FO19:FS19"/>
    <mergeCell ref="FT19:GW19"/>
    <mergeCell ref="DL19:DQ19"/>
    <mergeCell ref="DR19:DV19"/>
    <mergeCell ref="DW19:EB19"/>
    <mergeCell ref="EC19:EG19"/>
    <mergeCell ref="EH19:EM19"/>
    <mergeCell ref="EN19:ER19"/>
    <mergeCell ref="GS20:GW20"/>
    <mergeCell ref="FL20:FQ20"/>
    <mergeCell ref="FR20:FV20"/>
    <mergeCell ref="FJ21:FN21"/>
    <mergeCell ref="B19:K20"/>
    <mergeCell ref="L19:AP20"/>
    <mergeCell ref="AQ19:AX20"/>
    <mergeCell ref="BA19:BF19"/>
    <mergeCell ref="BG19:BK19"/>
    <mergeCell ref="BL19:BQ19"/>
    <mergeCell ref="BR19:BV19"/>
    <mergeCell ref="BW19:CB19"/>
    <mergeCell ref="FG18:FK18"/>
    <mergeCell ref="BA20:BF20"/>
    <mergeCell ref="BG20:BK20"/>
    <mergeCell ref="BL20:BQ20"/>
    <mergeCell ref="BR20:BV20"/>
    <mergeCell ref="BW20:CB20"/>
    <mergeCell ref="CC20:CG20"/>
    <mergeCell ref="CH18:CM18"/>
    <mergeCell ref="CN18:CR18"/>
    <mergeCell ref="CS18:CX18"/>
    <mergeCell ref="CC19:CG19"/>
    <mergeCell ref="CH19:CM19"/>
    <mergeCell ref="CN19:CR19"/>
    <mergeCell ref="CS19:CX19"/>
    <mergeCell ref="CY19:DC19"/>
    <mergeCell ref="DD19:DI19"/>
    <mergeCell ref="GH16:GM16"/>
    <mergeCell ref="DJ18:EM18"/>
    <mergeCell ref="EP18:EU18"/>
    <mergeCell ref="EV18:EZ18"/>
    <mergeCell ref="FA18:FF18"/>
    <mergeCell ref="FT17:GW17"/>
    <mergeCell ref="EN17:ER17"/>
    <mergeCell ref="ES17:EX17"/>
    <mergeCell ref="EY17:FC17"/>
    <mergeCell ref="FD17:FI17"/>
    <mergeCell ref="FJ17:FN17"/>
    <mergeCell ref="FO17:FS17"/>
    <mergeCell ref="DL17:DQ17"/>
    <mergeCell ref="DR17:DV17"/>
    <mergeCell ref="DW17:EB17"/>
    <mergeCell ref="GN16:GR16"/>
    <mergeCell ref="GS16:GW16"/>
    <mergeCell ref="FL16:FQ16"/>
    <mergeCell ref="GN18:GR18"/>
    <mergeCell ref="GS18:GW18"/>
    <mergeCell ref="FL18:FQ18"/>
    <mergeCell ref="FR18:FV18"/>
    <mergeCell ref="FW18:GB18"/>
    <mergeCell ref="GC18:GG18"/>
    <mergeCell ref="B17:K18"/>
    <mergeCell ref="L17:AP18"/>
    <mergeCell ref="AQ17:AX18"/>
    <mergeCell ref="BA17:BF17"/>
    <mergeCell ref="BG17:BK17"/>
    <mergeCell ref="BL17:BQ17"/>
    <mergeCell ref="BR17:BV17"/>
    <mergeCell ref="FA16:FF16"/>
    <mergeCell ref="FG16:FK16"/>
    <mergeCell ref="EC17:EG17"/>
    <mergeCell ref="EH17:EM17"/>
    <mergeCell ref="BW17:CB17"/>
    <mergeCell ref="CC17:CG17"/>
    <mergeCell ref="CH17:CM17"/>
    <mergeCell ref="CN17:CR17"/>
    <mergeCell ref="CS17:CX17"/>
    <mergeCell ref="CY17:DC17"/>
    <mergeCell ref="DD17:DI17"/>
    <mergeCell ref="BA18:BF18"/>
    <mergeCell ref="BG18:BK18"/>
    <mergeCell ref="BL18:BQ18"/>
    <mergeCell ref="BR18:BV18"/>
    <mergeCell ref="BW18:CB18"/>
    <mergeCell ref="CC18:CG18"/>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FJ13:FN13"/>
    <mergeCell ref="FO13:FS13"/>
    <mergeCell ref="FT13:GW13"/>
    <mergeCell ref="BA14:BF14"/>
    <mergeCell ref="BG14:BK14"/>
    <mergeCell ref="BL14:BQ14"/>
    <mergeCell ref="BR14:BV14"/>
    <mergeCell ref="BW14:CB14"/>
    <mergeCell ref="CC14:CG14"/>
    <mergeCell ref="CH14:CM14"/>
    <mergeCell ref="EC13:EG13"/>
    <mergeCell ref="EH13:EM13"/>
    <mergeCell ref="EN13:ER13"/>
    <mergeCell ref="ES13:EX13"/>
    <mergeCell ref="EY13:FC13"/>
    <mergeCell ref="FD13:FI13"/>
    <mergeCell ref="CS13:CX13"/>
    <mergeCell ref="CY13:DC13"/>
    <mergeCell ref="DD13:DI13"/>
    <mergeCell ref="DL13:DQ13"/>
    <mergeCell ref="DR13:DV13"/>
    <mergeCell ref="DW13:EB13"/>
    <mergeCell ref="BL13:BQ13"/>
    <mergeCell ref="BR13:BV13"/>
    <mergeCell ref="BW13:CB13"/>
    <mergeCell ref="CC13:CG13"/>
    <mergeCell ref="CH13:CM13"/>
    <mergeCell ref="CN13:CR13"/>
    <mergeCell ref="FW12:GB12"/>
    <mergeCell ref="GC12:GG12"/>
    <mergeCell ref="GH12:GM12"/>
    <mergeCell ref="CC12:CG12"/>
    <mergeCell ref="GN12:GR12"/>
    <mergeCell ref="GS12:GW12"/>
    <mergeCell ref="B13:K14"/>
    <mergeCell ref="L13:AP14"/>
    <mergeCell ref="AQ13:AX14"/>
    <mergeCell ref="BA13:BF13"/>
    <mergeCell ref="BG13:BK13"/>
    <mergeCell ref="EP12:EU12"/>
    <mergeCell ref="EV12:EZ12"/>
    <mergeCell ref="FA12:FF12"/>
    <mergeCell ref="FG12:FK12"/>
    <mergeCell ref="FL12:FQ12"/>
    <mergeCell ref="FR12:FV12"/>
    <mergeCell ref="CH12:CM12"/>
    <mergeCell ref="CN12:CR12"/>
    <mergeCell ref="CS12:CX12"/>
    <mergeCell ref="CY12:DC12"/>
    <mergeCell ref="DD12:DI12"/>
    <mergeCell ref="DJ12:EM12"/>
    <mergeCell ref="BA12:BF12"/>
    <mergeCell ref="BG12:BK12"/>
    <mergeCell ref="BL12:BQ12"/>
    <mergeCell ref="BR12:BV12"/>
    <mergeCell ref="BW12:CB12"/>
    <mergeCell ref="BA9:BF9"/>
    <mergeCell ref="BG9:BK9"/>
    <mergeCell ref="BL9:BQ9"/>
    <mergeCell ref="GH10:GM10"/>
    <mergeCell ref="CY10:DC10"/>
    <mergeCell ref="DD10:DI10"/>
    <mergeCell ref="ES11:EX11"/>
    <mergeCell ref="EY11:FC11"/>
    <mergeCell ref="FD11:FI11"/>
    <mergeCell ref="FJ11:FN11"/>
    <mergeCell ref="FO11:FS11"/>
    <mergeCell ref="FT11:GW11"/>
    <mergeCell ref="DL11:DQ11"/>
    <mergeCell ref="DR11:DV11"/>
    <mergeCell ref="DW11:EB11"/>
    <mergeCell ref="EC11:EG11"/>
    <mergeCell ref="EH11:EM11"/>
    <mergeCell ref="EN11:ER11"/>
    <mergeCell ref="FR10:FV10"/>
    <mergeCell ref="FW10:GB10"/>
    <mergeCell ref="GC10:GG10"/>
    <mergeCell ref="BA10:BF10"/>
    <mergeCell ref="BG10:BK10"/>
    <mergeCell ref="BL10:BQ10"/>
    <mergeCell ref="B11:K12"/>
    <mergeCell ref="L11:AP12"/>
    <mergeCell ref="AQ11:AX12"/>
    <mergeCell ref="BA11:BF11"/>
    <mergeCell ref="BG11:BK11"/>
    <mergeCell ref="BL11:BQ11"/>
    <mergeCell ref="BR11:BV11"/>
    <mergeCell ref="BW11:CB11"/>
    <mergeCell ref="FG10:FK10"/>
    <mergeCell ref="CH10:CM10"/>
    <mergeCell ref="CN10:CR10"/>
    <mergeCell ref="CS10:CX10"/>
    <mergeCell ref="CC11:CG11"/>
    <mergeCell ref="CH11:CM11"/>
    <mergeCell ref="CN11:CR11"/>
    <mergeCell ref="CS11:CX11"/>
    <mergeCell ref="CY11:DC11"/>
    <mergeCell ref="DD11:DI11"/>
    <mergeCell ref="B9:K10"/>
    <mergeCell ref="L9:AP10"/>
    <mergeCell ref="AQ9:AX10"/>
    <mergeCell ref="CS9:CX9"/>
    <mergeCell ref="CY9:DC9"/>
    <mergeCell ref="DD9:DI9"/>
    <mergeCell ref="GH8:GM8"/>
    <mergeCell ref="DJ10:EM10"/>
    <mergeCell ref="EP10:EU10"/>
    <mergeCell ref="EV10:EZ10"/>
    <mergeCell ref="FA10:FF10"/>
    <mergeCell ref="FT9:GW9"/>
    <mergeCell ref="EN9:ER9"/>
    <mergeCell ref="ES9:EX9"/>
    <mergeCell ref="EY9:FC9"/>
    <mergeCell ref="FD9:FI9"/>
    <mergeCell ref="FJ9:FN9"/>
    <mergeCell ref="FO9:FS9"/>
    <mergeCell ref="DL9:DQ9"/>
    <mergeCell ref="DR9:DV9"/>
    <mergeCell ref="DW9:EB9"/>
    <mergeCell ref="GN8:GR8"/>
    <mergeCell ref="GS8:GW8"/>
    <mergeCell ref="FL8:FQ8"/>
    <mergeCell ref="GN10:GR10"/>
    <mergeCell ref="GS10:GW10"/>
    <mergeCell ref="FL10:FQ10"/>
    <mergeCell ref="BR10:BV10"/>
    <mergeCell ref="BW10:CB10"/>
    <mergeCell ref="CC10:CG10"/>
    <mergeCell ref="FR8:FV8"/>
    <mergeCell ref="FW8:GB8"/>
    <mergeCell ref="GC8:GG8"/>
    <mergeCell ref="CS8:CX8"/>
    <mergeCell ref="CY8:DC8"/>
    <mergeCell ref="DD8:DI8"/>
    <mergeCell ref="DJ8:EM8"/>
    <mergeCell ref="EP8:EU8"/>
    <mergeCell ref="EV8:EZ8"/>
    <mergeCell ref="BR9:BV9"/>
    <mergeCell ref="FA8:FF8"/>
    <mergeCell ref="FG8:FK8"/>
    <mergeCell ref="EC9:EG9"/>
    <mergeCell ref="EH9:EM9"/>
    <mergeCell ref="BW9:CB9"/>
    <mergeCell ref="CC9:CG9"/>
    <mergeCell ref="CH9:CM9"/>
    <mergeCell ref="CN9:CR9"/>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B5:K5"/>
    <mergeCell ref="AY5:BD6"/>
    <mergeCell ref="BE5:DI5"/>
    <mergeCell ref="DJ5:FB5"/>
    <mergeCell ref="B6:K6"/>
    <mergeCell ref="BE6:DI6"/>
    <mergeCell ref="DJ6:FB6"/>
    <mergeCell ref="FC6:GW6"/>
    <mergeCell ref="J2:AJ2"/>
    <mergeCell ref="AK2:AR2"/>
    <mergeCell ref="AT2:CS2"/>
    <mergeCell ref="CW2:DC2"/>
    <mergeCell ref="DE2:EU2"/>
    <mergeCell ref="B4:K4"/>
    <mergeCell ref="L4:AP6"/>
    <mergeCell ref="AQ4:AX6"/>
    <mergeCell ref="AY4:FB4"/>
  </mergeCells>
  <pageMargins left="0.7" right="0.7" top="0.78740157499999996" bottom="0.78740157499999996" header="0.3" footer="0.3"/>
  <pageSetup paperSize="9" scale="99" orientation="portrait" r:id="rId1"/>
  <rowBreaks count="1" manualBreakCount="1">
    <brk id="36" max="204" man="1"/>
  </rowBreaks>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31A0B7"/>
  </sheetPr>
  <dimension ref="A1:GW147"/>
  <sheetViews>
    <sheetView workbookViewId="0"/>
  </sheetViews>
  <sheetFormatPr defaultColWidth="0.42578125" defaultRowHeight="3.75" customHeight="1" x14ac:dyDescent="0.2"/>
  <cols>
    <col min="1" max="16384" width="0.42578125" style="390"/>
  </cols>
  <sheetData>
    <row r="1" spans="1:205" ht="3.75" customHeight="1" thickBot="1" x14ac:dyDescent="0.25">
      <c r="A1" s="664"/>
    </row>
    <row r="2" spans="1:205" ht="25.5" customHeight="1" x14ac:dyDescent="0.2">
      <c r="B2" s="391"/>
      <c r="C2" s="392"/>
      <c r="D2" s="392"/>
      <c r="E2" s="392"/>
      <c r="F2" s="392"/>
      <c r="G2" s="392"/>
      <c r="H2" s="392"/>
      <c r="J2" s="1288" t="s">
        <v>5011</v>
      </c>
      <c r="K2" s="1288"/>
      <c r="L2" s="1288"/>
      <c r="M2" s="1288"/>
      <c r="N2" s="1288"/>
      <c r="O2" s="1288"/>
      <c r="P2" s="1288"/>
      <c r="Q2" s="1288"/>
      <c r="R2" s="1288"/>
      <c r="S2" s="1288"/>
      <c r="T2" s="1288"/>
      <c r="U2" s="1288"/>
      <c r="V2" s="1288"/>
      <c r="W2" s="1288"/>
      <c r="X2" s="1288"/>
      <c r="Y2" s="1288"/>
      <c r="Z2" s="1288"/>
      <c r="AA2" s="1288"/>
      <c r="AB2" s="1288"/>
      <c r="AC2" s="1288"/>
      <c r="AD2" s="1288"/>
      <c r="AE2" s="1288"/>
      <c r="AF2" s="1288"/>
      <c r="AG2" s="1288"/>
      <c r="AH2" s="1288"/>
      <c r="AI2" s="1288"/>
      <c r="AJ2" s="1289"/>
      <c r="AK2" s="1290" t="s">
        <v>2208</v>
      </c>
      <c r="AL2" s="1291"/>
      <c r="AM2" s="1291"/>
      <c r="AN2" s="1291"/>
      <c r="AO2" s="1291"/>
      <c r="AP2" s="1291"/>
      <c r="AQ2" s="1291"/>
      <c r="AR2" s="1291"/>
      <c r="AS2" s="393"/>
      <c r="AT2" s="1348">
        <f>'S 002'!$AT$2</f>
        <v>0</v>
      </c>
      <c r="AU2" s="1348"/>
      <c r="AV2" s="1348"/>
      <c r="AW2" s="1348"/>
      <c r="AX2" s="1348"/>
      <c r="AY2" s="1348"/>
      <c r="AZ2" s="1348"/>
      <c r="BA2" s="1348"/>
      <c r="BB2" s="1348"/>
      <c r="BC2" s="1348"/>
      <c r="BD2" s="1348"/>
      <c r="BE2" s="1348"/>
      <c r="BF2" s="1348"/>
      <c r="BG2" s="1348"/>
      <c r="BH2" s="1348"/>
      <c r="BI2" s="1348"/>
      <c r="BJ2" s="1348"/>
      <c r="BK2" s="1348"/>
      <c r="BL2" s="1348"/>
      <c r="BM2" s="1348"/>
      <c r="BN2" s="1348"/>
      <c r="BO2" s="1348"/>
      <c r="BP2" s="1348"/>
      <c r="BQ2" s="1348"/>
      <c r="BR2" s="1348"/>
      <c r="BS2" s="1348"/>
      <c r="BT2" s="1348"/>
      <c r="BU2" s="1348"/>
      <c r="BV2" s="1348"/>
      <c r="BW2" s="1348"/>
      <c r="BX2" s="1348"/>
      <c r="BY2" s="1348"/>
      <c r="BZ2" s="1348"/>
      <c r="CA2" s="1348"/>
      <c r="CB2" s="1348"/>
      <c r="CC2" s="1348"/>
      <c r="CD2" s="1348"/>
      <c r="CE2" s="1348"/>
      <c r="CF2" s="1348"/>
      <c r="CG2" s="1348"/>
      <c r="CH2" s="1348"/>
      <c r="CI2" s="1348"/>
      <c r="CJ2" s="1348"/>
      <c r="CK2" s="1348"/>
      <c r="CL2" s="1348"/>
      <c r="CM2" s="1348"/>
      <c r="CN2" s="1348"/>
      <c r="CO2" s="1348"/>
      <c r="CP2" s="1348"/>
      <c r="CQ2" s="1348"/>
      <c r="CR2" s="1348"/>
      <c r="CS2" s="1348"/>
      <c r="CT2" s="393"/>
      <c r="CU2" s="394"/>
      <c r="CW2" s="1290" t="s">
        <v>3</v>
      </c>
      <c r="CX2" s="1291"/>
      <c r="CY2" s="1291"/>
      <c r="CZ2" s="1291"/>
      <c r="DA2" s="1291"/>
      <c r="DB2" s="1291"/>
      <c r="DC2" s="1291"/>
      <c r="DD2" s="393"/>
      <c r="DE2" s="1348">
        <f>'S 002'!$DE$2</f>
        <v>0</v>
      </c>
      <c r="DF2" s="1348"/>
      <c r="DG2" s="1348"/>
      <c r="DH2" s="1348"/>
      <c r="DI2" s="1348"/>
      <c r="DJ2" s="1348"/>
      <c r="DK2" s="1348"/>
      <c r="DL2" s="1348"/>
      <c r="DM2" s="1348"/>
      <c r="DN2" s="1348"/>
      <c r="DO2" s="1348"/>
      <c r="DP2" s="1348"/>
      <c r="DQ2" s="1348"/>
      <c r="DR2" s="1348"/>
      <c r="DS2" s="1348"/>
      <c r="DT2" s="1348"/>
      <c r="DU2" s="1348"/>
      <c r="DV2" s="1348"/>
      <c r="DW2" s="1348"/>
      <c r="DX2" s="1348"/>
      <c r="DY2" s="1348"/>
      <c r="DZ2" s="1348"/>
      <c r="EA2" s="1348"/>
      <c r="EB2" s="1348"/>
      <c r="EC2" s="1348"/>
      <c r="ED2" s="1348"/>
      <c r="EE2" s="1348"/>
      <c r="EF2" s="1348"/>
      <c r="EG2" s="1348"/>
      <c r="EH2" s="1348"/>
      <c r="EI2" s="1348"/>
      <c r="EJ2" s="1348"/>
      <c r="EK2" s="1348"/>
      <c r="EL2" s="1348"/>
      <c r="EM2" s="1348"/>
      <c r="EN2" s="1348"/>
      <c r="EO2" s="1348"/>
      <c r="EP2" s="1348"/>
      <c r="EQ2" s="1348"/>
      <c r="ER2" s="1348"/>
      <c r="ES2" s="1348"/>
      <c r="ET2" s="1348"/>
      <c r="EU2" s="1348"/>
      <c r="EV2" s="393"/>
      <c r="EW2" s="394"/>
      <c r="GQ2" s="392"/>
      <c r="GR2" s="392"/>
      <c r="GS2" s="392"/>
      <c r="GT2" s="392"/>
      <c r="GU2" s="392"/>
      <c r="GV2" s="392"/>
      <c r="GW2" s="395"/>
    </row>
    <row r="3" spans="1:205" ht="3" customHeight="1" x14ac:dyDescent="0.2"/>
    <row r="4" spans="1:205" ht="2.25" customHeight="1" x14ac:dyDescent="0.3">
      <c r="B4" s="416"/>
      <c r="C4" s="416"/>
      <c r="D4" s="416"/>
      <c r="E4" s="416"/>
      <c r="F4" s="416"/>
      <c r="G4" s="416"/>
      <c r="H4" s="416"/>
      <c r="I4" s="416"/>
      <c r="J4" s="416"/>
      <c r="K4" s="416"/>
      <c r="L4" s="417"/>
      <c r="M4" s="418"/>
      <c r="N4" s="418"/>
      <c r="O4" s="418"/>
      <c r="P4" s="418"/>
      <c r="Q4" s="418"/>
      <c r="R4" s="418"/>
      <c r="S4" s="418"/>
      <c r="T4" s="418"/>
      <c r="U4" s="418"/>
      <c r="V4" s="418"/>
      <c r="W4" s="418"/>
      <c r="X4" s="418"/>
      <c r="Y4" s="418"/>
      <c r="Z4" s="418"/>
      <c r="AA4" s="418"/>
      <c r="AB4" s="418"/>
      <c r="AC4" s="418"/>
      <c r="AD4" s="418"/>
      <c r="AE4" s="418"/>
      <c r="AF4" s="418"/>
      <c r="AG4" s="418"/>
      <c r="AH4" s="418"/>
      <c r="AI4" s="418"/>
      <c r="AJ4" s="418"/>
      <c r="AK4" s="418"/>
      <c r="AL4" s="418"/>
      <c r="AM4" s="418"/>
      <c r="AN4" s="418"/>
      <c r="AO4" s="418"/>
      <c r="AP4" s="418"/>
      <c r="AQ4" s="419"/>
      <c r="AR4" s="419"/>
      <c r="AS4" s="419"/>
      <c r="AT4" s="419"/>
      <c r="AU4" s="419"/>
      <c r="AV4" s="419"/>
      <c r="AW4" s="419"/>
      <c r="AX4" s="419"/>
      <c r="AY4" s="420"/>
      <c r="AZ4" s="410"/>
      <c r="BA4" s="1373"/>
      <c r="BB4" s="1373"/>
      <c r="BC4" s="1373"/>
      <c r="BD4" s="1373"/>
      <c r="BE4" s="1373"/>
      <c r="BF4" s="1373"/>
      <c r="BG4" s="1373"/>
      <c r="BH4" s="1373"/>
      <c r="BI4" s="1373"/>
      <c r="BJ4" s="1373"/>
      <c r="BK4" s="1373"/>
      <c r="BL4" s="1373"/>
      <c r="BM4" s="1373"/>
      <c r="BN4" s="1373"/>
      <c r="BO4" s="1373"/>
      <c r="BP4" s="1373"/>
      <c r="BQ4" s="1373"/>
      <c r="BR4" s="1373"/>
      <c r="BS4" s="1373"/>
      <c r="BT4" s="1373"/>
      <c r="BU4" s="1373"/>
      <c r="BV4" s="1373"/>
      <c r="BW4" s="1373"/>
      <c r="BX4" s="1373"/>
      <c r="BY4" s="1373"/>
      <c r="BZ4" s="1373"/>
      <c r="CA4" s="1373"/>
      <c r="CB4" s="1373"/>
      <c r="CC4" s="1373"/>
      <c r="CD4" s="1373"/>
      <c r="CE4" s="1373"/>
      <c r="CF4" s="1373"/>
      <c r="CG4" s="1373"/>
      <c r="CH4" s="1373"/>
      <c r="CI4" s="1373"/>
      <c r="CJ4" s="1373"/>
      <c r="CK4" s="1373"/>
      <c r="CL4" s="1373"/>
      <c r="CM4" s="1373"/>
      <c r="CN4" s="1373"/>
      <c r="CO4" s="1373"/>
      <c r="CP4" s="1373"/>
      <c r="CQ4" s="1373"/>
      <c r="CR4" s="1373"/>
      <c r="CS4" s="1373"/>
      <c r="CT4" s="1373"/>
      <c r="CU4" s="1373"/>
      <c r="CV4" s="1373"/>
      <c r="CW4" s="1373"/>
      <c r="CX4" s="1373"/>
      <c r="CY4" s="1373"/>
      <c r="CZ4" s="1373"/>
      <c r="DA4" s="1373"/>
      <c r="DB4" s="1373"/>
      <c r="DC4" s="1373"/>
      <c r="DD4" s="1373"/>
      <c r="DE4" s="1373"/>
      <c r="DF4" s="1373"/>
      <c r="DG4" s="1373"/>
      <c r="DH4" s="1373"/>
      <c r="DI4" s="1405"/>
      <c r="DJ4" s="420"/>
      <c r="DK4" s="410"/>
      <c r="DL4" s="1373"/>
      <c r="DM4" s="1373"/>
      <c r="DN4" s="1373"/>
      <c r="DO4" s="1373"/>
      <c r="DP4" s="1373"/>
      <c r="DQ4" s="1373"/>
      <c r="DR4" s="1373"/>
      <c r="DS4" s="1373"/>
      <c r="DT4" s="1373"/>
      <c r="DU4" s="1373"/>
      <c r="DV4" s="1373"/>
      <c r="DW4" s="1373"/>
      <c r="DX4" s="1373"/>
      <c r="DY4" s="1373"/>
      <c r="DZ4" s="1373"/>
      <c r="EA4" s="1373"/>
      <c r="EB4" s="1373"/>
      <c r="EC4" s="1373"/>
      <c r="ED4" s="1373"/>
      <c r="EE4" s="1373"/>
      <c r="EF4" s="1373"/>
      <c r="EG4" s="1373"/>
      <c r="EH4" s="1373"/>
      <c r="EI4" s="1373"/>
      <c r="EJ4" s="1373"/>
      <c r="EK4" s="1373"/>
      <c r="EL4" s="1373"/>
      <c r="EM4" s="1373"/>
      <c r="EN4" s="1373"/>
      <c r="EO4" s="1373"/>
      <c r="EP4" s="1373"/>
      <c r="EQ4" s="1373"/>
      <c r="ER4" s="1373"/>
      <c r="ES4" s="1373"/>
      <c r="ET4" s="1373"/>
      <c r="EU4" s="1373"/>
      <c r="EV4" s="1373"/>
      <c r="EW4" s="1373"/>
      <c r="EX4" s="1373"/>
      <c r="EY4" s="1373"/>
      <c r="EZ4" s="1373"/>
      <c r="FA4" s="1373"/>
      <c r="FB4" s="1373"/>
      <c r="FC4" s="1373"/>
      <c r="FD4" s="1373"/>
      <c r="FE4" s="1373"/>
      <c r="FF4" s="1373"/>
      <c r="FG4" s="1373"/>
      <c r="FH4" s="1373"/>
      <c r="FI4" s="1373"/>
      <c r="FJ4" s="1373"/>
      <c r="FK4" s="1373"/>
      <c r="FL4" s="1373"/>
      <c r="FM4" s="1373"/>
      <c r="FN4" s="1373"/>
      <c r="FO4" s="1374"/>
      <c r="FP4" s="1374"/>
      <c r="FQ4" s="1374"/>
      <c r="FR4" s="1374"/>
      <c r="FS4" s="1406"/>
      <c r="FT4" s="1407"/>
      <c r="FU4" s="1407"/>
      <c r="FV4" s="1407"/>
      <c r="FW4" s="1407"/>
      <c r="FX4" s="1407"/>
      <c r="FY4" s="1407"/>
      <c r="FZ4" s="1407"/>
      <c r="GA4" s="1407"/>
      <c r="GB4" s="1407"/>
      <c r="GC4" s="1407"/>
      <c r="GD4" s="1407"/>
      <c r="GE4" s="1407"/>
      <c r="GF4" s="1407"/>
      <c r="GG4" s="1407"/>
      <c r="GH4" s="1407"/>
      <c r="GI4" s="1407"/>
      <c r="GJ4" s="1407"/>
      <c r="GK4" s="1407"/>
      <c r="GL4" s="1407"/>
      <c r="GM4" s="1407"/>
      <c r="GN4" s="1407"/>
      <c r="GO4" s="1407"/>
      <c r="GP4" s="1407"/>
      <c r="GQ4" s="1407"/>
      <c r="GR4" s="1407"/>
      <c r="GS4" s="1407"/>
      <c r="GT4" s="1407"/>
      <c r="GU4" s="1407"/>
      <c r="GV4" s="1407"/>
      <c r="GW4" s="1407"/>
    </row>
    <row r="5" spans="1:205" ht="25.5" customHeight="1" x14ac:dyDescent="0.2">
      <c r="B5" s="1376" t="s">
        <v>5009</v>
      </c>
      <c r="C5" s="1377"/>
      <c r="D5" s="1377"/>
      <c r="E5" s="1377"/>
      <c r="F5" s="1377"/>
      <c r="G5" s="1377"/>
      <c r="H5" s="1377"/>
      <c r="I5" s="1377"/>
      <c r="J5" s="1377"/>
      <c r="K5" s="1378"/>
      <c r="L5" s="1379" t="s">
        <v>5010</v>
      </c>
      <c r="M5" s="1380"/>
      <c r="N5" s="1380"/>
      <c r="O5" s="1380"/>
      <c r="P5" s="1380"/>
      <c r="Q5" s="1380"/>
      <c r="R5" s="1380"/>
      <c r="S5" s="1380"/>
      <c r="T5" s="1380"/>
      <c r="U5" s="1380"/>
      <c r="V5" s="1380"/>
      <c r="W5" s="1380"/>
      <c r="X5" s="1380"/>
      <c r="Y5" s="1380"/>
      <c r="Z5" s="1380"/>
      <c r="AA5" s="1380"/>
      <c r="AB5" s="1380"/>
      <c r="AC5" s="1380"/>
      <c r="AD5" s="1380"/>
      <c r="AE5" s="1380"/>
      <c r="AF5" s="1380"/>
      <c r="AG5" s="1380"/>
      <c r="AH5" s="1380"/>
      <c r="AI5" s="1380"/>
      <c r="AJ5" s="1380"/>
      <c r="AK5" s="1380"/>
      <c r="AL5" s="1380"/>
      <c r="AM5" s="1380"/>
      <c r="AN5" s="1380"/>
      <c r="AO5" s="1380"/>
      <c r="AP5" s="1380"/>
      <c r="AQ5" s="1380"/>
      <c r="AR5" s="1380"/>
      <c r="AS5" s="1380"/>
      <c r="AT5" s="1380"/>
      <c r="AU5" s="1380"/>
      <c r="AV5" s="1380"/>
      <c r="AW5" s="1380"/>
      <c r="AX5" s="1380"/>
      <c r="AY5" s="1380"/>
      <c r="AZ5" s="1380"/>
      <c r="BA5" s="1380"/>
      <c r="BB5" s="1380"/>
      <c r="BC5" s="1380"/>
      <c r="BD5" s="1380"/>
      <c r="BE5" s="1380"/>
      <c r="BF5" s="1380"/>
      <c r="BG5" s="1380"/>
      <c r="BH5" s="1380"/>
      <c r="BI5" s="1380"/>
      <c r="BJ5" s="1380"/>
      <c r="BK5" s="1380"/>
      <c r="BL5" s="1380"/>
      <c r="BM5" s="1380"/>
      <c r="BN5" s="1380"/>
      <c r="BO5" s="1380"/>
      <c r="BP5" s="1380"/>
      <c r="BQ5" s="1380"/>
      <c r="BR5" s="1380"/>
      <c r="BS5" s="1380"/>
      <c r="BT5" s="1380"/>
      <c r="BU5" s="1380"/>
      <c r="BV5" s="1381"/>
      <c r="BW5" s="1382" t="str">
        <f>'S 007'!BW24</f>
        <v>Číslo riadku</v>
      </c>
      <c r="BX5" s="1383"/>
      <c r="BY5" s="1383"/>
      <c r="BZ5" s="1383"/>
      <c r="CA5" s="1383"/>
      <c r="CB5" s="1383"/>
      <c r="CC5" s="1383"/>
      <c r="CD5" s="1384"/>
      <c r="CE5" s="1408" t="str">
        <f>'S 007'!CE24</f>
        <v>Bežné účtovné obdobie</v>
      </c>
      <c r="CF5" s="1380"/>
      <c r="CG5" s="1380"/>
      <c r="CH5" s="1380"/>
      <c r="CI5" s="1380"/>
      <c r="CJ5" s="1380"/>
      <c r="CK5" s="1380"/>
      <c r="CL5" s="1380"/>
      <c r="CM5" s="1380"/>
      <c r="CN5" s="1380"/>
      <c r="CO5" s="1380"/>
      <c r="CP5" s="1380"/>
      <c r="CQ5" s="1380"/>
      <c r="CR5" s="1380"/>
      <c r="CS5" s="1380"/>
      <c r="CT5" s="1380"/>
      <c r="CU5" s="1380"/>
      <c r="CV5" s="1380"/>
      <c r="CW5" s="1380"/>
      <c r="CX5" s="1380"/>
      <c r="CY5" s="1380"/>
      <c r="CZ5" s="1380"/>
      <c r="DA5" s="1380"/>
      <c r="DB5" s="1380"/>
      <c r="DC5" s="1380"/>
      <c r="DD5" s="1380"/>
      <c r="DE5" s="1380"/>
      <c r="DF5" s="1380"/>
      <c r="DG5" s="1380"/>
      <c r="DH5" s="1380"/>
      <c r="DI5" s="1380"/>
      <c r="DJ5" s="1380"/>
      <c r="DK5" s="1380"/>
      <c r="DL5" s="1380"/>
      <c r="DM5" s="1380"/>
      <c r="DN5" s="1380"/>
      <c r="DO5" s="1380"/>
      <c r="DP5" s="1380"/>
      <c r="DQ5" s="1380"/>
      <c r="DR5" s="1380"/>
      <c r="DS5" s="1380"/>
      <c r="DT5" s="1380"/>
      <c r="DU5" s="1380"/>
      <c r="DV5" s="1380"/>
      <c r="DW5" s="1380"/>
      <c r="DX5" s="1380"/>
      <c r="DY5" s="1380"/>
      <c r="DZ5" s="1380"/>
      <c r="EA5" s="1380"/>
      <c r="EB5" s="1380"/>
      <c r="EC5" s="1380"/>
      <c r="ED5" s="1380"/>
      <c r="EE5" s="1380"/>
      <c r="EF5" s="1380"/>
      <c r="EG5" s="1380"/>
      <c r="EH5" s="1380"/>
      <c r="EI5" s="1380"/>
      <c r="EJ5" s="1380"/>
      <c r="EK5" s="1380"/>
      <c r="EL5" s="1380"/>
      <c r="EM5" s="1381"/>
      <c r="EN5" s="1409">
        <f>'S 007'!EN24</f>
        <v>0</v>
      </c>
      <c r="EO5" s="1389"/>
      <c r="EP5" s="1389"/>
      <c r="EQ5" s="1389"/>
      <c r="ER5" s="1389"/>
      <c r="ES5" s="1389"/>
      <c r="ET5" s="1389"/>
      <c r="EU5" s="1389"/>
      <c r="EV5" s="1389"/>
      <c r="EW5" s="1389"/>
      <c r="EX5" s="1389"/>
      <c r="EY5" s="1389"/>
      <c r="EZ5" s="1389"/>
      <c r="FA5" s="1389"/>
      <c r="FB5" s="1389"/>
      <c r="FC5" s="1389"/>
      <c r="FD5" s="1389"/>
      <c r="FE5" s="1389"/>
      <c r="FF5" s="1389"/>
      <c r="FG5" s="1389"/>
      <c r="FH5" s="1389"/>
      <c r="FI5" s="1389"/>
      <c r="FJ5" s="1389"/>
      <c r="FK5" s="1389"/>
      <c r="FL5" s="1389"/>
      <c r="FM5" s="1389"/>
      <c r="FN5" s="1389"/>
      <c r="FO5" s="1389"/>
      <c r="FP5" s="1389"/>
      <c r="FQ5" s="1389"/>
      <c r="FR5" s="1389"/>
      <c r="FS5" s="1389"/>
      <c r="FT5" s="1389"/>
      <c r="FU5" s="1389"/>
      <c r="FV5" s="1389"/>
      <c r="FW5" s="1389"/>
      <c r="FX5" s="1389"/>
      <c r="FY5" s="1389"/>
      <c r="FZ5" s="1389"/>
      <c r="GA5" s="1389"/>
      <c r="GB5" s="1389"/>
      <c r="GC5" s="1389"/>
      <c r="GD5" s="1389"/>
      <c r="GE5" s="1389"/>
      <c r="GF5" s="1389"/>
      <c r="GG5" s="1389"/>
      <c r="GH5" s="1389"/>
      <c r="GI5" s="1389"/>
      <c r="GJ5" s="1389"/>
      <c r="GK5" s="1389"/>
      <c r="GL5" s="1389"/>
      <c r="GM5" s="1389"/>
      <c r="GN5" s="1389"/>
      <c r="GO5" s="1389"/>
      <c r="GP5" s="1389"/>
      <c r="GQ5" s="1389"/>
      <c r="GR5" s="1389"/>
      <c r="GS5" s="1389"/>
      <c r="GT5" s="1389"/>
      <c r="GU5" s="1389"/>
      <c r="GV5" s="1389"/>
      <c r="GW5" s="1390"/>
    </row>
    <row r="6" spans="1:205" ht="24" customHeight="1" x14ac:dyDescent="0.2">
      <c r="B6" s="1391" t="s">
        <v>2119</v>
      </c>
      <c r="C6" s="1392"/>
      <c r="D6" s="1392"/>
      <c r="E6" s="1392"/>
      <c r="F6" s="1392"/>
      <c r="G6" s="1392"/>
      <c r="H6" s="1392"/>
      <c r="I6" s="1392"/>
      <c r="J6" s="1392"/>
      <c r="K6" s="1393"/>
      <c r="L6" s="1394" t="str">
        <f>SUVAHAVUJ!$D$92</f>
        <v>Ostatné fondy zo zisku r. 91 + r. 92</v>
      </c>
      <c r="M6" s="1395"/>
      <c r="N6" s="1395"/>
      <c r="O6" s="1395"/>
      <c r="P6" s="1395"/>
      <c r="Q6" s="1395"/>
      <c r="R6" s="1395"/>
      <c r="S6" s="1395"/>
      <c r="T6" s="1395"/>
      <c r="U6" s="1395"/>
      <c r="V6" s="1395"/>
      <c r="W6" s="1395"/>
      <c r="X6" s="1395"/>
      <c r="Y6" s="1395"/>
      <c r="Z6" s="1395"/>
      <c r="AA6" s="1395"/>
      <c r="AB6" s="1395"/>
      <c r="AC6" s="1395"/>
      <c r="AD6" s="1395"/>
      <c r="AE6" s="1395"/>
      <c r="AF6" s="1395"/>
      <c r="AG6" s="1395"/>
      <c r="AH6" s="1395"/>
      <c r="AI6" s="1395"/>
      <c r="AJ6" s="1395"/>
      <c r="AK6" s="1395"/>
      <c r="AL6" s="1395"/>
      <c r="AM6" s="1395"/>
      <c r="AN6" s="1395"/>
      <c r="AO6" s="1395"/>
      <c r="AP6" s="1395"/>
      <c r="AQ6" s="1395"/>
      <c r="AR6" s="1395"/>
      <c r="AS6" s="1395"/>
      <c r="AT6" s="1395"/>
      <c r="AU6" s="1395"/>
      <c r="AV6" s="1395"/>
      <c r="AW6" s="1395"/>
      <c r="AX6" s="1395"/>
      <c r="AY6" s="1395"/>
      <c r="AZ6" s="1395"/>
      <c r="BA6" s="1395"/>
      <c r="BB6" s="1395"/>
      <c r="BC6" s="1395"/>
      <c r="BD6" s="1395"/>
      <c r="BE6" s="1395"/>
      <c r="BF6" s="1395"/>
      <c r="BG6" s="1395"/>
      <c r="BH6" s="1395"/>
      <c r="BI6" s="1395"/>
      <c r="BJ6" s="1395"/>
      <c r="BK6" s="1395"/>
      <c r="BL6" s="1395"/>
      <c r="BM6" s="1395"/>
      <c r="BN6" s="1395"/>
      <c r="BO6" s="1395"/>
      <c r="BP6" s="1395"/>
      <c r="BQ6" s="1395"/>
      <c r="BR6" s="1395"/>
      <c r="BS6" s="1395"/>
      <c r="BT6" s="1395"/>
      <c r="BU6" s="1395"/>
      <c r="BV6" s="1395"/>
      <c r="BW6" s="1396" t="s">
        <v>2120</v>
      </c>
      <c r="BX6" s="1397"/>
      <c r="BY6" s="1397"/>
      <c r="BZ6" s="1397"/>
      <c r="CA6" s="1397"/>
      <c r="CB6" s="1397"/>
      <c r="CC6" s="1397"/>
      <c r="CD6" s="1398"/>
      <c r="CE6" s="1335" t="str">
        <f>MID(SUVAHAVUJ!AF92,1,1)</f>
        <v xml:space="preserve"> </v>
      </c>
      <c r="CF6" s="1335"/>
      <c r="CG6" s="1335"/>
      <c r="CH6" s="1335"/>
      <c r="CI6" s="1335"/>
      <c r="CJ6" s="1335" t="str">
        <f>MID(SUVAHAVUJ!AF92,2,1)</f>
        <v xml:space="preserve"> </v>
      </c>
      <c r="CK6" s="1335"/>
      <c r="CL6" s="1335"/>
      <c r="CM6" s="1335"/>
      <c r="CN6" s="1335"/>
      <c r="CO6" s="1335"/>
      <c r="CP6" s="1335" t="str">
        <f>MID(SUVAHAVUJ!AF92,3,1)</f>
        <v xml:space="preserve"> </v>
      </c>
      <c r="CQ6" s="1335"/>
      <c r="CR6" s="1335"/>
      <c r="CS6" s="1335"/>
      <c r="CT6" s="1335"/>
      <c r="CU6" s="1335" t="str">
        <f>MID(SUVAHAVUJ!AF92,4,1)</f>
        <v xml:space="preserve"> </v>
      </c>
      <c r="CV6" s="1335"/>
      <c r="CW6" s="1335"/>
      <c r="CX6" s="1335"/>
      <c r="CY6" s="1335"/>
      <c r="CZ6" s="1335"/>
      <c r="DA6" s="1335" t="str">
        <f>MID(SUVAHAVUJ!AF92,5,1)</f>
        <v xml:space="preserve"> </v>
      </c>
      <c r="DB6" s="1335"/>
      <c r="DC6" s="1335"/>
      <c r="DD6" s="1335"/>
      <c r="DE6" s="1335"/>
      <c r="DF6" s="1335" t="str">
        <f>MID(SUVAHAVUJ!AF92,6,1)</f>
        <v xml:space="preserve"> </v>
      </c>
      <c r="DG6" s="1335"/>
      <c r="DH6" s="1335"/>
      <c r="DI6" s="1335"/>
      <c r="DJ6" s="1335"/>
      <c r="DK6" s="1335"/>
      <c r="DL6" s="1335" t="str">
        <f>MID(SUVAHAVUJ!AF92,7,1)</f>
        <v xml:space="preserve"> </v>
      </c>
      <c r="DM6" s="1335"/>
      <c r="DN6" s="1335"/>
      <c r="DO6" s="1335"/>
      <c r="DP6" s="1335"/>
      <c r="DQ6" s="1335"/>
      <c r="DR6" s="1335" t="str">
        <f>MID(SUVAHAVUJ!AF92,8,1)</f>
        <v xml:space="preserve"> </v>
      </c>
      <c r="DS6" s="1335"/>
      <c r="DT6" s="1335"/>
      <c r="DU6" s="1335"/>
      <c r="DV6" s="1335"/>
      <c r="DW6" s="1293" t="str">
        <f>MID(SUVAHAVUJ!AF92,9,1)</f>
        <v xml:space="preserve"> </v>
      </c>
      <c r="DX6" s="1293"/>
      <c r="DY6" s="1293"/>
      <c r="DZ6" s="1293"/>
      <c r="EA6" s="1293"/>
      <c r="EB6" s="1293"/>
      <c r="EC6" s="1293" t="str">
        <f>MID(SUVAHAVUJ!AF92,10,1)</f>
        <v xml:space="preserve"> </v>
      </c>
      <c r="ED6" s="1293"/>
      <c r="EE6" s="1293"/>
      <c r="EF6" s="1293"/>
      <c r="EG6" s="1293"/>
      <c r="EH6" s="1335" t="str">
        <f>MID(SUVAHAVUJ!AF92,11,1)</f>
        <v>0</v>
      </c>
      <c r="EI6" s="1335"/>
      <c r="EJ6" s="1335"/>
      <c r="EK6" s="1335"/>
      <c r="EL6" s="1335"/>
      <c r="EM6" s="1343"/>
      <c r="EN6" s="411"/>
      <c r="EO6" s="412"/>
      <c r="EP6" s="1335" t="str">
        <f>MID(SUVAHAVUJ!AG92,1,1)</f>
        <v xml:space="preserve"> </v>
      </c>
      <c r="EQ6" s="1335"/>
      <c r="ER6" s="1335"/>
      <c r="ES6" s="1335"/>
      <c r="ET6" s="1335"/>
      <c r="EU6" s="1335"/>
      <c r="EV6" s="1335" t="str">
        <f>MID(SUVAHAVUJ!AG92,2,1)</f>
        <v xml:space="preserve"> </v>
      </c>
      <c r="EW6" s="1335"/>
      <c r="EX6" s="1335"/>
      <c r="EY6" s="1335"/>
      <c r="EZ6" s="1335"/>
      <c r="FA6" s="1335" t="str">
        <f>MID(SUVAHAVUJ!AG92,3,1)</f>
        <v xml:space="preserve"> </v>
      </c>
      <c r="FB6" s="1335"/>
      <c r="FC6" s="1335"/>
      <c r="FD6" s="1335"/>
      <c r="FE6" s="1335"/>
      <c r="FF6" s="1335"/>
      <c r="FG6" s="1335" t="str">
        <f>MID(SUVAHAVUJ!AG92,4,1)</f>
        <v xml:space="preserve"> </v>
      </c>
      <c r="FH6" s="1335"/>
      <c r="FI6" s="1335"/>
      <c r="FJ6" s="1335"/>
      <c r="FK6" s="1335"/>
      <c r="FL6" s="1293" t="str">
        <f>MID(SUVAHAVUJ!AG92,5,1)</f>
        <v xml:space="preserve"> </v>
      </c>
      <c r="FM6" s="1293"/>
      <c r="FN6" s="1293"/>
      <c r="FO6" s="1293"/>
      <c r="FP6" s="1293"/>
      <c r="FQ6" s="1293"/>
      <c r="FR6" s="1293" t="str">
        <f>MID(SUVAHAVUJ!AG92,6,1)</f>
        <v xml:space="preserve"> </v>
      </c>
      <c r="FS6" s="1293"/>
      <c r="FT6" s="1293"/>
      <c r="FU6" s="1293"/>
      <c r="FV6" s="1293"/>
      <c r="FW6" s="1293" t="str">
        <f>MID(SUVAHAVUJ!AG92,7,1)</f>
        <v xml:space="preserve"> </v>
      </c>
      <c r="FX6" s="1293"/>
      <c r="FY6" s="1293"/>
      <c r="FZ6" s="1293"/>
      <c r="GA6" s="1293"/>
      <c r="GB6" s="1293"/>
      <c r="GC6" s="1293" t="str">
        <f>MID(SUVAHAVUJ!AG92,8,1)</f>
        <v xml:space="preserve"> </v>
      </c>
      <c r="GD6" s="1293"/>
      <c r="GE6" s="1293"/>
      <c r="GF6" s="1293"/>
      <c r="GG6" s="1293"/>
      <c r="GH6" s="1293" t="str">
        <f>MID(SUVAHAVUJ!AG92,9,1)</f>
        <v xml:space="preserve"> </v>
      </c>
      <c r="GI6" s="1293"/>
      <c r="GJ6" s="1293"/>
      <c r="GK6" s="1293"/>
      <c r="GL6" s="1293"/>
      <c r="GM6" s="1293"/>
      <c r="GN6" s="1293" t="str">
        <f>MID(SUVAHAVUJ!AG92,10,1)</f>
        <v xml:space="preserve"> </v>
      </c>
      <c r="GO6" s="1293"/>
      <c r="GP6" s="1293"/>
      <c r="GQ6" s="1293"/>
      <c r="GR6" s="1293"/>
      <c r="GS6" s="1293" t="str">
        <f>MID(SUVAHAVUJ!AG92,11,1)</f>
        <v>0</v>
      </c>
      <c r="GT6" s="1293"/>
      <c r="GU6" s="1293"/>
      <c r="GV6" s="1293"/>
      <c r="GW6" s="1341"/>
    </row>
    <row r="7" spans="1:205" ht="24" customHeight="1" x14ac:dyDescent="0.2">
      <c r="B7" s="1399" t="s">
        <v>2121</v>
      </c>
      <c r="C7" s="1400"/>
      <c r="D7" s="1400"/>
      <c r="E7" s="1400"/>
      <c r="F7" s="1400"/>
      <c r="G7" s="1400"/>
      <c r="H7" s="1400"/>
      <c r="I7" s="1400"/>
      <c r="J7" s="1400"/>
      <c r="K7" s="1401"/>
      <c r="L7" s="1394" t="str">
        <f>SUVAHAVUJ!$D$93</f>
        <v>Štatutárne fondy (423, 42X)</v>
      </c>
      <c r="M7" s="1395"/>
      <c r="N7" s="1395"/>
      <c r="O7" s="1395"/>
      <c r="P7" s="1395"/>
      <c r="Q7" s="1395"/>
      <c r="R7" s="1395"/>
      <c r="S7" s="1395"/>
      <c r="T7" s="1395"/>
      <c r="U7" s="1395"/>
      <c r="V7" s="1395"/>
      <c r="W7" s="1395"/>
      <c r="X7" s="1395"/>
      <c r="Y7" s="1395"/>
      <c r="Z7" s="1395"/>
      <c r="AA7" s="1395"/>
      <c r="AB7" s="1395"/>
      <c r="AC7" s="1395"/>
      <c r="AD7" s="1395"/>
      <c r="AE7" s="1395"/>
      <c r="AF7" s="1395"/>
      <c r="AG7" s="1395"/>
      <c r="AH7" s="1395"/>
      <c r="AI7" s="1395"/>
      <c r="AJ7" s="1395"/>
      <c r="AK7" s="1395"/>
      <c r="AL7" s="1395"/>
      <c r="AM7" s="1395"/>
      <c r="AN7" s="1395"/>
      <c r="AO7" s="1395"/>
      <c r="AP7" s="1395"/>
      <c r="AQ7" s="1395"/>
      <c r="AR7" s="1395"/>
      <c r="AS7" s="1395"/>
      <c r="AT7" s="1395"/>
      <c r="AU7" s="1395"/>
      <c r="AV7" s="1395"/>
      <c r="AW7" s="1395"/>
      <c r="AX7" s="1395"/>
      <c r="AY7" s="1395"/>
      <c r="AZ7" s="1395"/>
      <c r="BA7" s="1395"/>
      <c r="BB7" s="1395"/>
      <c r="BC7" s="1395"/>
      <c r="BD7" s="1395"/>
      <c r="BE7" s="1395"/>
      <c r="BF7" s="1395"/>
      <c r="BG7" s="1395"/>
      <c r="BH7" s="1395"/>
      <c r="BI7" s="1395"/>
      <c r="BJ7" s="1395"/>
      <c r="BK7" s="1395"/>
      <c r="BL7" s="1395"/>
      <c r="BM7" s="1395"/>
      <c r="BN7" s="1395"/>
      <c r="BO7" s="1395"/>
      <c r="BP7" s="1395"/>
      <c r="BQ7" s="1395"/>
      <c r="BR7" s="1395"/>
      <c r="BS7" s="1395"/>
      <c r="BT7" s="1395"/>
      <c r="BU7" s="1395"/>
      <c r="BV7" s="1395"/>
      <c r="BW7" s="1396" t="s">
        <v>2122</v>
      </c>
      <c r="BX7" s="1397"/>
      <c r="BY7" s="1397"/>
      <c r="BZ7" s="1397"/>
      <c r="CA7" s="1397"/>
      <c r="CB7" s="1397"/>
      <c r="CC7" s="1397"/>
      <c r="CD7" s="1398"/>
      <c r="CE7" s="1335" t="str">
        <f>MID(SUVAHAVUJ!AF93,1,1)</f>
        <v xml:space="preserve"> </v>
      </c>
      <c r="CF7" s="1335"/>
      <c r="CG7" s="1335"/>
      <c r="CH7" s="1335"/>
      <c r="CI7" s="1335"/>
      <c r="CJ7" s="1335" t="str">
        <f>MID(SUVAHAVUJ!AF93,2,1)</f>
        <v xml:space="preserve"> </v>
      </c>
      <c r="CK7" s="1335"/>
      <c r="CL7" s="1335"/>
      <c r="CM7" s="1335"/>
      <c r="CN7" s="1335"/>
      <c r="CO7" s="1335"/>
      <c r="CP7" s="1335" t="str">
        <f>MID(SUVAHAVUJ!AF93,3,1)</f>
        <v xml:space="preserve"> </v>
      </c>
      <c r="CQ7" s="1335"/>
      <c r="CR7" s="1335"/>
      <c r="CS7" s="1335"/>
      <c r="CT7" s="1335"/>
      <c r="CU7" s="1335" t="str">
        <f>MID(SUVAHAVUJ!AF93,4,1)</f>
        <v xml:space="preserve"> </v>
      </c>
      <c r="CV7" s="1335"/>
      <c r="CW7" s="1335"/>
      <c r="CX7" s="1335"/>
      <c r="CY7" s="1335"/>
      <c r="CZ7" s="1335"/>
      <c r="DA7" s="1335" t="str">
        <f>MID(SUVAHAVUJ!AF93,5,1)</f>
        <v xml:space="preserve"> </v>
      </c>
      <c r="DB7" s="1335"/>
      <c r="DC7" s="1335"/>
      <c r="DD7" s="1335"/>
      <c r="DE7" s="1335"/>
      <c r="DF7" s="1335" t="str">
        <f>MID(SUVAHAVUJ!AF93,6,1)</f>
        <v xml:space="preserve"> </v>
      </c>
      <c r="DG7" s="1335"/>
      <c r="DH7" s="1335"/>
      <c r="DI7" s="1335"/>
      <c r="DJ7" s="1335"/>
      <c r="DK7" s="1335"/>
      <c r="DL7" s="1335" t="str">
        <f>MID(SUVAHAVUJ!AF93,7,1)</f>
        <v xml:space="preserve"> </v>
      </c>
      <c r="DM7" s="1335"/>
      <c r="DN7" s="1335"/>
      <c r="DO7" s="1335"/>
      <c r="DP7" s="1335"/>
      <c r="DQ7" s="1335"/>
      <c r="DR7" s="1335" t="str">
        <f>MID(SUVAHAVUJ!AF93,8,1)</f>
        <v xml:space="preserve"> </v>
      </c>
      <c r="DS7" s="1335"/>
      <c r="DT7" s="1335"/>
      <c r="DU7" s="1335"/>
      <c r="DV7" s="1335"/>
      <c r="DW7" s="1293" t="str">
        <f>MID(SUVAHAVUJ!AF93,9,1)</f>
        <v xml:space="preserve"> </v>
      </c>
      <c r="DX7" s="1293"/>
      <c r="DY7" s="1293"/>
      <c r="DZ7" s="1293"/>
      <c r="EA7" s="1293"/>
      <c r="EB7" s="1293"/>
      <c r="EC7" s="1293" t="str">
        <f>MID(SUVAHAVUJ!AF93,10,1)</f>
        <v xml:space="preserve"> </v>
      </c>
      <c r="ED7" s="1293"/>
      <c r="EE7" s="1293"/>
      <c r="EF7" s="1293"/>
      <c r="EG7" s="1293"/>
      <c r="EH7" s="1335" t="str">
        <f>MID(SUVAHAVUJ!AF93,11,1)</f>
        <v>0</v>
      </c>
      <c r="EI7" s="1335"/>
      <c r="EJ7" s="1335"/>
      <c r="EK7" s="1335"/>
      <c r="EL7" s="1335"/>
      <c r="EM7" s="1343"/>
      <c r="EN7" s="411"/>
      <c r="EO7" s="412"/>
      <c r="EP7" s="1335" t="str">
        <f>MID(SUVAHAVUJ!AG93,1,1)</f>
        <v xml:space="preserve"> </v>
      </c>
      <c r="EQ7" s="1335"/>
      <c r="ER7" s="1335"/>
      <c r="ES7" s="1335"/>
      <c r="ET7" s="1335"/>
      <c r="EU7" s="1335"/>
      <c r="EV7" s="1335" t="str">
        <f>MID(SUVAHAVUJ!AG93,2,1)</f>
        <v xml:space="preserve"> </v>
      </c>
      <c r="EW7" s="1335"/>
      <c r="EX7" s="1335"/>
      <c r="EY7" s="1335"/>
      <c r="EZ7" s="1335"/>
      <c r="FA7" s="1335" t="str">
        <f>MID(SUVAHAVUJ!AG93,3,1)</f>
        <v xml:space="preserve"> </v>
      </c>
      <c r="FB7" s="1335"/>
      <c r="FC7" s="1335"/>
      <c r="FD7" s="1335"/>
      <c r="FE7" s="1335"/>
      <c r="FF7" s="1335"/>
      <c r="FG7" s="1335" t="str">
        <f>MID(SUVAHAVUJ!AG93,4,1)</f>
        <v xml:space="preserve"> </v>
      </c>
      <c r="FH7" s="1335"/>
      <c r="FI7" s="1335"/>
      <c r="FJ7" s="1335"/>
      <c r="FK7" s="1335"/>
      <c r="FL7" s="1293" t="str">
        <f>MID(SUVAHAVUJ!AG93,5,1)</f>
        <v xml:space="preserve"> </v>
      </c>
      <c r="FM7" s="1293"/>
      <c r="FN7" s="1293"/>
      <c r="FO7" s="1293"/>
      <c r="FP7" s="1293"/>
      <c r="FQ7" s="1293"/>
      <c r="FR7" s="1293" t="str">
        <f>MID(SUVAHAVUJ!AG93,6,1)</f>
        <v xml:space="preserve"> </v>
      </c>
      <c r="FS7" s="1293"/>
      <c r="FT7" s="1293"/>
      <c r="FU7" s="1293"/>
      <c r="FV7" s="1293"/>
      <c r="FW7" s="1293" t="str">
        <f>MID(SUVAHAVUJ!AG93,7,1)</f>
        <v xml:space="preserve"> </v>
      </c>
      <c r="FX7" s="1293"/>
      <c r="FY7" s="1293"/>
      <c r="FZ7" s="1293"/>
      <c r="GA7" s="1293"/>
      <c r="GB7" s="1293"/>
      <c r="GC7" s="1293" t="str">
        <f>MID(SUVAHAVUJ!AG93,8,1)</f>
        <v xml:space="preserve"> </v>
      </c>
      <c r="GD7" s="1293"/>
      <c r="GE7" s="1293"/>
      <c r="GF7" s="1293"/>
      <c r="GG7" s="1293"/>
      <c r="GH7" s="1293" t="str">
        <f>MID(SUVAHAVUJ!AG93,9,1)</f>
        <v xml:space="preserve"> </v>
      </c>
      <c r="GI7" s="1293"/>
      <c r="GJ7" s="1293"/>
      <c r="GK7" s="1293"/>
      <c r="GL7" s="1293"/>
      <c r="GM7" s="1293"/>
      <c r="GN7" s="1293" t="str">
        <f>MID(SUVAHAVUJ!AG93,10,1)</f>
        <v xml:space="preserve"> </v>
      </c>
      <c r="GO7" s="1293"/>
      <c r="GP7" s="1293"/>
      <c r="GQ7" s="1293"/>
      <c r="GR7" s="1293"/>
      <c r="GS7" s="1293" t="str">
        <f>MID(SUVAHAVUJ!AG93,11,1)</f>
        <v>0</v>
      </c>
      <c r="GT7" s="1293"/>
      <c r="GU7" s="1293"/>
      <c r="GV7" s="1293"/>
      <c r="GW7" s="1341"/>
    </row>
    <row r="8" spans="1:205" ht="24" customHeight="1" x14ac:dyDescent="0.2">
      <c r="B8" s="1402" t="s">
        <v>2047</v>
      </c>
      <c r="C8" s="1403"/>
      <c r="D8" s="1403"/>
      <c r="E8" s="1403"/>
      <c r="F8" s="1403"/>
      <c r="G8" s="1403"/>
      <c r="H8" s="1403"/>
      <c r="I8" s="1403"/>
      <c r="J8" s="1403"/>
      <c r="K8" s="1404"/>
      <c r="L8" s="1394" t="str">
        <f>SUVAHAVUJ!$D$94</f>
        <v>Ostatné fondy (427, 42X)</v>
      </c>
      <c r="M8" s="1395"/>
      <c r="N8" s="1395"/>
      <c r="O8" s="1395"/>
      <c r="P8" s="1395"/>
      <c r="Q8" s="1395"/>
      <c r="R8" s="1395"/>
      <c r="S8" s="1395"/>
      <c r="T8" s="1395"/>
      <c r="U8" s="1395"/>
      <c r="V8" s="1395"/>
      <c r="W8" s="1395"/>
      <c r="X8" s="1395"/>
      <c r="Y8" s="1395"/>
      <c r="Z8" s="1395"/>
      <c r="AA8" s="1395"/>
      <c r="AB8" s="1395"/>
      <c r="AC8" s="1395"/>
      <c r="AD8" s="1395"/>
      <c r="AE8" s="1395"/>
      <c r="AF8" s="1395"/>
      <c r="AG8" s="1395"/>
      <c r="AH8" s="1395"/>
      <c r="AI8" s="1395"/>
      <c r="AJ8" s="1395"/>
      <c r="AK8" s="1395"/>
      <c r="AL8" s="1395"/>
      <c r="AM8" s="1395"/>
      <c r="AN8" s="1395"/>
      <c r="AO8" s="1395"/>
      <c r="AP8" s="1395"/>
      <c r="AQ8" s="1395"/>
      <c r="AR8" s="1395"/>
      <c r="AS8" s="1395"/>
      <c r="AT8" s="1395"/>
      <c r="AU8" s="1395"/>
      <c r="AV8" s="1395"/>
      <c r="AW8" s="1395"/>
      <c r="AX8" s="1395"/>
      <c r="AY8" s="1395"/>
      <c r="AZ8" s="1395"/>
      <c r="BA8" s="1395"/>
      <c r="BB8" s="1395"/>
      <c r="BC8" s="1395"/>
      <c r="BD8" s="1395"/>
      <c r="BE8" s="1395"/>
      <c r="BF8" s="1395"/>
      <c r="BG8" s="1395"/>
      <c r="BH8" s="1395"/>
      <c r="BI8" s="1395"/>
      <c r="BJ8" s="1395"/>
      <c r="BK8" s="1395"/>
      <c r="BL8" s="1395"/>
      <c r="BM8" s="1395"/>
      <c r="BN8" s="1395"/>
      <c r="BO8" s="1395"/>
      <c r="BP8" s="1395"/>
      <c r="BQ8" s="1395"/>
      <c r="BR8" s="1395"/>
      <c r="BS8" s="1395"/>
      <c r="BT8" s="1395"/>
      <c r="BU8" s="1395"/>
      <c r="BV8" s="1395"/>
      <c r="BW8" s="1396" t="s">
        <v>2123</v>
      </c>
      <c r="BX8" s="1397"/>
      <c r="BY8" s="1397"/>
      <c r="BZ8" s="1397"/>
      <c r="CA8" s="1397"/>
      <c r="CB8" s="1397"/>
      <c r="CC8" s="1397"/>
      <c r="CD8" s="1398"/>
      <c r="CE8" s="1335" t="str">
        <f>MID(SUVAHAVUJ!AF94,1,1)</f>
        <v xml:space="preserve"> </v>
      </c>
      <c r="CF8" s="1335"/>
      <c r="CG8" s="1335"/>
      <c r="CH8" s="1335"/>
      <c r="CI8" s="1335"/>
      <c r="CJ8" s="1335" t="str">
        <f>MID(SUVAHAVUJ!AF94,2,1)</f>
        <v xml:space="preserve"> </v>
      </c>
      <c r="CK8" s="1335"/>
      <c r="CL8" s="1335"/>
      <c r="CM8" s="1335"/>
      <c r="CN8" s="1335"/>
      <c r="CO8" s="1335"/>
      <c r="CP8" s="1335" t="str">
        <f>MID(SUVAHAVUJ!AF94,3,1)</f>
        <v xml:space="preserve"> </v>
      </c>
      <c r="CQ8" s="1335"/>
      <c r="CR8" s="1335"/>
      <c r="CS8" s="1335"/>
      <c r="CT8" s="1335"/>
      <c r="CU8" s="1335" t="str">
        <f>MID(SUVAHAVUJ!AF94,4,1)</f>
        <v xml:space="preserve"> </v>
      </c>
      <c r="CV8" s="1335"/>
      <c r="CW8" s="1335"/>
      <c r="CX8" s="1335"/>
      <c r="CY8" s="1335"/>
      <c r="CZ8" s="1335"/>
      <c r="DA8" s="1335" t="str">
        <f>MID(SUVAHAVUJ!AF94,5,1)</f>
        <v xml:space="preserve"> </v>
      </c>
      <c r="DB8" s="1335"/>
      <c r="DC8" s="1335"/>
      <c r="DD8" s="1335"/>
      <c r="DE8" s="1335"/>
      <c r="DF8" s="1335" t="str">
        <f>MID(SUVAHAVUJ!AF94,6,1)</f>
        <v xml:space="preserve"> </v>
      </c>
      <c r="DG8" s="1335"/>
      <c r="DH8" s="1335"/>
      <c r="DI8" s="1335"/>
      <c r="DJ8" s="1335"/>
      <c r="DK8" s="1335"/>
      <c r="DL8" s="1335" t="str">
        <f>MID(SUVAHAVUJ!AF94,7,1)</f>
        <v xml:space="preserve"> </v>
      </c>
      <c r="DM8" s="1335"/>
      <c r="DN8" s="1335"/>
      <c r="DO8" s="1335"/>
      <c r="DP8" s="1335"/>
      <c r="DQ8" s="1335"/>
      <c r="DR8" s="1335" t="str">
        <f>MID(SUVAHAVUJ!AF94,8,1)</f>
        <v xml:space="preserve"> </v>
      </c>
      <c r="DS8" s="1335"/>
      <c r="DT8" s="1335"/>
      <c r="DU8" s="1335"/>
      <c r="DV8" s="1335"/>
      <c r="DW8" s="1293" t="str">
        <f>MID(SUVAHAVUJ!AF94,9,1)</f>
        <v xml:space="preserve"> </v>
      </c>
      <c r="DX8" s="1293"/>
      <c r="DY8" s="1293"/>
      <c r="DZ8" s="1293"/>
      <c r="EA8" s="1293"/>
      <c r="EB8" s="1293"/>
      <c r="EC8" s="1293" t="str">
        <f>MID(SUVAHAVUJ!AF94,10,1)</f>
        <v xml:space="preserve"> </v>
      </c>
      <c r="ED8" s="1293"/>
      <c r="EE8" s="1293"/>
      <c r="EF8" s="1293"/>
      <c r="EG8" s="1293"/>
      <c r="EH8" s="1335" t="str">
        <f>MID(SUVAHAVUJ!AF94,11,1)</f>
        <v>0</v>
      </c>
      <c r="EI8" s="1335"/>
      <c r="EJ8" s="1335"/>
      <c r="EK8" s="1335"/>
      <c r="EL8" s="1335"/>
      <c r="EM8" s="1343"/>
      <c r="EN8" s="411"/>
      <c r="EO8" s="412"/>
      <c r="EP8" s="1335" t="str">
        <f>MID(SUVAHAVUJ!AG94,1,1)</f>
        <v xml:space="preserve"> </v>
      </c>
      <c r="EQ8" s="1335"/>
      <c r="ER8" s="1335"/>
      <c r="ES8" s="1335"/>
      <c r="ET8" s="1335"/>
      <c r="EU8" s="1335"/>
      <c r="EV8" s="1335" t="str">
        <f>MID(SUVAHAVUJ!AG94,2,1)</f>
        <v xml:space="preserve"> </v>
      </c>
      <c r="EW8" s="1335"/>
      <c r="EX8" s="1335"/>
      <c r="EY8" s="1335"/>
      <c r="EZ8" s="1335"/>
      <c r="FA8" s="1335" t="str">
        <f>MID(SUVAHAVUJ!AG94,3,1)</f>
        <v xml:space="preserve"> </v>
      </c>
      <c r="FB8" s="1335"/>
      <c r="FC8" s="1335"/>
      <c r="FD8" s="1335"/>
      <c r="FE8" s="1335"/>
      <c r="FF8" s="1335"/>
      <c r="FG8" s="1335" t="str">
        <f>MID(SUVAHAVUJ!AG94,4,1)</f>
        <v xml:space="preserve"> </v>
      </c>
      <c r="FH8" s="1335"/>
      <c r="FI8" s="1335"/>
      <c r="FJ8" s="1335"/>
      <c r="FK8" s="1335"/>
      <c r="FL8" s="1293" t="str">
        <f>MID(SUVAHAVUJ!AG94,5,1)</f>
        <v xml:space="preserve"> </v>
      </c>
      <c r="FM8" s="1293"/>
      <c r="FN8" s="1293"/>
      <c r="FO8" s="1293"/>
      <c r="FP8" s="1293"/>
      <c r="FQ8" s="1293"/>
      <c r="FR8" s="1293" t="str">
        <f>MID(SUVAHAVUJ!AG94,6,1)</f>
        <v xml:space="preserve"> </v>
      </c>
      <c r="FS8" s="1293"/>
      <c r="FT8" s="1293"/>
      <c r="FU8" s="1293"/>
      <c r="FV8" s="1293"/>
      <c r="FW8" s="1293" t="str">
        <f>MID(SUVAHAVUJ!AG94,7,1)</f>
        <v xml:space="preserve"> </v>
      </c>
      <c r="FX8" s="1293"/>
      <c r="FY8" s="1293"/>
      <c r="FZ8" s="1293"/>
      <c r="GA8" s="1293"/>
      <c r="GB8" s="1293"/>
      <c r="GC8" s="1293" t="str">
        <f>MID(SUVAHAVUJ!AG94,8,1)</f>
        <v xml:space="preserve"> </v>
      </c>
      <c r="GD8" s="1293"/>
      <c r="GE8" s="1293"/>
      <c r="GF8" s="1293"/>
      <c r="GG8" s="1293"/>
      <c r="GH8" s="1293" t="str">
        <f>MID(SUVAHAVUJ!AG94,9,1)</f>
        <v xml:space="preserve"> </v>
      </c>
      <c r="GI8" s="1293"/>
      <c r="GJ8" s="1293"/>
      <c r="GK8" s="1293"/>
      <c r="GL8" s="1293"/>
      <c r="GM8" s="1293"/>
      <c r="GN8" s="1293" t="str">
        <f>MID(SUVAHAVUJ!AG94,10,1)</f>
        <v xml:space="preserve"> </v>
      </c>
      <c r="GO8" s="1293"/>
      <c r="GP8" s="1293"/>
      <c r="GQ8" s="1293"/>
      <c r="GR8" s="1293"/>
      <c r="GS8" s="1293" t="str">
        <f>MID(SUVAHAVUJ!AG94,11,1)</f>
        <v>0</v>
      </c>
      <c r="GT8" s="1293"/>
      <c r="GU8" s="1293"/>
      <c r="GV8" s="1293"/>
      <c r="GW8" s="1341"/>
    </row>
    <row r="9" spans="1:205" ht="24" customHeight="1" x14ac:dyDescent="0.2">
      <c r="B9" s="1399" t="s">
        <v>2124</v>
      </c>
      <c r="C9" s="1400"/>
      <c r="D9" s="1400"/>
      <c r="E9" s="1400"/>
      <c r="F9" s="1400"/>
      <c r="G9" s="1400"/>
      <c r="H9" s="1400"/>
      <c r="I9" s="1400"/>
      <c r="J9" s="1400"/>
      <c r="K9" s="1401"/>
      <c r="L9" s="1394" t="str">
        <f>SUVAHAVUJ!$D$95</f>
        <v>Oceňovacie rozdiely z precenenia súčet (r. 94 až r. 96)</v>
      </c>
      <c r="M9" s="1395"/>
      <c r="N9" s="1395"/>
      <c r="O9" s="1395"/>
      <c r="P9" s="1395"/>
      <c r="Q9" s="1395"/>
      <c r="R9" s="1395"/>
      <c r="S9" s="1395"/>
      <c r="T9" s="1395"/>
      <c r="U9" s="1395"/>
      <c r="V9" s="1395"/>
      <c r="W9" s="1395"/>
      <c r="X9" s="1395"/>
      <c r="Y9" s="1395"/>
      <c r="Z9" s="1395"/>
      <c r="AA9" s="1395"/>
      <c r="AB9" s="1395"/>
      <c r="AC9" s="1395"/>
      <c r="AD9" s="1395"/>
      <c r="AE9" s="1395"/>
      <c r="AF9" s="1395"/>
      <c r="AG9" s="1395"/>
      <c r="AH9" s="1395"/>
      <c r="AI9" s="1395"/>
      <c r="AJ9" s="1395"/>
      <c r="AK9" s="1395"/>
      <c r="AL9" s="1395"/>
      <c r="AM9" s="1395"/>
      <c r="AN9" s="1395"/>
      <c r="AO9" s="1395"/>
      <c r="AP9" s="1395"/>
      <c r="AQ9" s="1395"/>
      <c r="AR9" s="1395"/>
      <c r="AS9" s="1395"/>
      <c r="AT9" s="1395"/>
      <c r="AU9" s="1395"/>
      <c r="AV9" s="1395"/>
      <c r="AW9" s="1395"/>
      <c r="AX9" s="1395"/>
      <c r="AY9" s="1395"/>
      <c r="AZ9" s="1395"/>
      <c r="BA9" s="1395"/>
      <c r="BB9" s="1395"/>
      <c r="BC9" s="1395"/>
      <c r="BD9" s="1395"/>
      <c r="BE9" s="1395"/>
      <c r="BF9" s="1395"/>
      <c r="BG9" s="1395"/>
      <c r="BH9" s="1395"/>
      <c r="BI9" s="1395"/>
      <c r="BJ9" s="1395"/>
      <c r="BK9" s="1395"/>
      <c r="BL9" s="1395"/>
      <c r="BM9" s="1395"/>
      <c r="BN9" s="1395"/>
      <c r="BO9" s="1395"/>
      <c r="BP9" s="1395"/>
      <c r="BQ9" s="1395"/>
      <c r="BR9" s="1395"/>
      <c r="BS9" s="1395"/>
      <c r="BT9" s="1395"/>
      <c r="BU9" s="1395"/>
      <c r="BV9" s="1395"/>
      <c r="BW9" s="1396" t="s">
        <v>2125</v>
      </c>
      <c r="BX9" s="1397"/>
      <c r="BY9" s="1397"/>
      <c r="BZ9" s="1397"/>
      <c r="CA9" s="1397"/>
      <c r="CB9" s="1397"/>
      <c r="CC9" s="1397"/>
      <c r="CD9" s="1398"/>
      <c r="CE9" s="1335" t="str">
        <f>MID(SUVAHAVUJ!AF95,1,1)</f>
        <v xml:space="preserve"> </v>
      </c>
      <c r="CF9" s="1335"/>
      <c r="CG9" s="1335"/>
      <c r="CH9" s="1335"/>
      <c r="CI9" s="1335"/>
      <c r="CJ9" s="1335" t="str">
        <f>MID(SUVAHAVUJ!AF95,2,1)</f>
        <v xml:space="preserve"> </v>
      </c>
      <c r="CK9" s="1335"/>
      <c r="CL9" s="1335"/>
      <c r="CM9" s="1335"/>
      <c r="CN9" s="1335"/>
      <c r="CO9" s="1335"/>
      <c r="CP9" s="1335" t="str">
        <f>MID(SUVAHAVUJ!AF95,3,1)</f>
        <v xml:space="preserve"> </v>
      </c>
      <c r="CQ9" s="1335"/>
      <c r="CR9" s="1335"/>
      <c r="CS9" s="1335"/>
      <c r="CT9" s="1335"/>
      <c r="CU9" s="1335" t="str">
        <f>MID(SUVAHAVUJ!AF95,4,1)</f>
        <v xml:space="preserve"> </v>
      </c>
      <c r="CV9" s="1335"/>
      <c r="CW9" s="1335"/>
      <c r="CX9" s="1335"/>
      <c r="CY9" s="1335"/>
      <c r="CZ9" s="1335"/>
      <c r="DA9" s="1335" t="str">
        <f>MID(SUVAHAVUJ!AF95,5,1)</f>
        <v xml:space="preserve"> </v>
      </c>
      <c r="DB9" s="1335"/>
      <c r="DC9" s="1335"/>
      <c r="DD9" s="1335"/>
      <c r="DE9" s="1335"/>
      <c r="DF9" s="1335" t="str">
        <f>MID(SUVAHAVUJ!AF95,6,1)</f>
        <v xml:space="preserve"> </v>
      </c>
      <c r="DG9" s="1335"/>
      <c r="DH9" s="1335"/>
      <c r="DI9" s="1335"/>
      <c r="DJ9" s="1335"/>
      <c r="DK9" s="1335"/>
      <c r="DL9" s="1335" t="str">
        <f>MID(SUVAHAVUJ!AF95,7,1)</f>
        <v xml:space="preserve"> </v>
      </c>
      <c r="DM9" s="1335"/>
      <c r="DN9" s="1335"/>
      <c r="DO9" s="1335"/>
      <c r="DP9" s="1335"/>
      <c r="DQ9" s="1335"/>
      <c r="DR9" s="1335" t="str">
        <f>MID(SUVAHAVUJ!AF95,8,1)</f>
        <v xml:space="preserve"> </v>
      </c>
      <c r="DS9" s="1335"/>
      <c r="DT9" s="1335"/>
      <c r="DU9" s="1335"/>
      <c r="DV9" s="1335"/>
      <c r="DW9" s="1293" t="str">
        <f>MID(SUVAHAVUJ!AF95,9,1)</f>
        <v xml:space="preserve"> </v>
      </c>
      <c r="DX9" s="1293"/>
      <c r="DY9" s="1293"/>
      <c r="DZ9" s="1293"/>
      <c r="EA9" s="1293"/>
      <c r="EB9" s="1293"/>
      <c r="EC9" s="1293" t="str">
        <f>MID(SUVAHAVUJ!AF95,10,1)</f>
        <v xml:space="preserve"> </v>
      </c>
      <c r="ED9" s="1293"/>
      <c r="EE9" s="1293"/>
      <c r="EF9" s="1293"/>
      <c r="EG9" s="1293"/>
      <c r="EH9" s="1335" t="str">
        <f>MID(SUVAHAVUJ!AF95,11,1)</f>
        <v>0</v>
      </c>
      <c r="EI9" s="1335"/>
      <c r="EJ9" s="1335"/>
      <c r="EK9" s="1335"/>
      <c r="EL9" s="1335"/>
      <c r="EM9" s="1343"/>
      <c r="EN9" s="411"/>
      <c r="EO9" s="412"/>
      <c r="EP9" s="1335" t="str">
        <f>MID(SUVAHAVUJ!AG95,1,1)</f>
        <v xml:space="preserve"> </v>
      </c>
      <c r="EQ9" s="1335"/>
      <c r="ER9" s="1335"/>
      <c r="ES9" s="1335"/>
      <c r="ET9" s="1335"/>
      <c r="EU9" s="1335"/>
      <c r="EV9" s="1335" t="str">
        <f>MID(SUVAHAVUJ!AG95,2,1)</f>
        <v xml:space="preserve"> </v>
      </c>
      <c r="EW9" s="1335"/>
      <c r="EX9" s="1335"/>
      <c r="EY9" s="1335"/>
      <c r="EZ9" s="1335"/>
      <c r="FA9" s="1335" t="str">
        <f>MID(SUVAHAVUJ!AG95,3,1)</f>
        <v xml:space="preserve"> </v>
      </c>
      <c r="FB9" s="1335"/>
      <c r="FC9" s="1335"/>
      <c r="FD9" s="1335"/>
      <c r="FE9" s="1335"/>
      <c r="FF9" s="1335"/>
      <c r="FG9" s="1335" t="str">
        <f>MID(SUVAHAVUJ!AG95,4,1)</f>
        <v xml:space="preserve"> </v>
      </c>
      <c r="FH9" s="1335"/>
      <c r="FI9" s="1335"/>
      <c r="FJ9" s="1335"/>
      <c r="FK9" s="1335"/>
      <c r="FL9" s="1293" t="str">
        <f>MID(SUVAHAVUJ!AG95,5,1)</f>
        <v xml:space="preserve"> </v>
      </c>
      <c r="FM9" s="1293"/>
      <c r="FN9" s="1293"/>
      <c r="FO9" s="1293"/>
      <c r="FP9" s="1293"/>
      <c r="FQ9" s="1293"/>
      <c r="FR9" s="1293" t="str">
        <f>MID(SUVAHAVUJ!AG95,6,1)</f>
        <v xml:space="preserve"> </v>
      </c>
      <c r="FS9" s="1293"/>
      <c r="FT9" s="1293"/>
      <c r="FU9" s="1293"/>
      <c r="FV9" s="1293"/>
      <c r="FW9" s="1293" t="str">
        <f>MID(SUVAHAVUJ!AG95,7,1)</f>
        <v xml:space="preserve"> </v>
      </c>
      <c r="FX9" s="1293"/>
      <c r="FY9" s="1293"/>
      <c r="FZ9" s="1293"/>
      <c r="GA9" s="1293"/>
      <c r="GB9" s="1293"/>
      <c r="GC9" s="1293" t="str">
        <f>MID(SUVAHAVUJ!AG95,8,1)</f>
        <v xml:space="preserve"> </v>
      </c>
      <c r="GD9" s="1293"/>
      <c r="GE9" s="1293"/>
      <c r="GF9" s="1293"/>
      <c r="GG9" s="1293"/>
      <c r="GH9" s="1293" t="str">
        <f>MID(SUVAHAVUJ!AG95,9,1)</f>
        <v xml:space="preserve"> </v>
      </c>
      <c r="GI9" s="1293"/>
      <c r="GJ9" s="1293"/>
      <c r="GK9" s="1293"/>
      <c r="GL9" s="1293"/>
      <c r="GM9" s="1293"/>
      <c r="GN9" s="1293" t="str">
        <f>MID(SUVAHAVUJ!AG95,10,1)</f>
        <v xml:space="preserve"> </v>
      </c>
      <c r="GO9" s="1293"/>
      <c r="GP9" s="1293"/>
      <c r="GQ9" s="1293"/>
      <c r="GR9" s="1293"/>
      <c r="GS9" s="1293" t="str">
        <f>MID(SUVAHAVUJ!AG95,11,1)</f>
        <v>0</v>
      </c>
      <c r="GT9" s="1293"/>
      <c r="GU9" s="1293"/>
      <c r="GV9" s="1293"/>
      <c r="GW9" s="1341"/>
    </row>
    <row r="10" spans="1:205" ht="24" customHeight="1" x14ac:dyDescent="0.2">
      <c r="B10" s="1410" t="s">
        <v>2126</v>
      </c>
      <c r="C10" s="1411"/>
      <c r="D10" s="1411"/>
      <c r="E10" s="1411"/>
      <c r="F10" s="1411"/>
      <c r="G10" s="1411"/>
      <c r="H10" s="1411"/>
      <c r="I10" s="1411"/>
      <c r="J10" s="1411"/>
      <c r="K10" s="1412"/>
      <c r="L10" s="1394" t="str">
        <f>SUVAHAVUJ!$D$96</f>
        <v>Oceňovacie rozdiely z precenenia majetku a záväzkov (+/- 414)</v>
      </c>
      <c r="M10" s="1395"/>
      <c r="N10" s="1395"/>
      <c r="O10" s="1395"/>
      <c r="P10" s="1395"/>
      <c r="Q10" s="1395"/>
      <c r="R10" s="1395"/>
      <c r="S10" s="1395"/>
      <c r="T10" s="1395"/>
      <c r="U10" s="1395"/>
      <c r="V10" s="1395"/>
      <c r="W10" s="1395"/>
      <c r="X10" s="1395"/>
      <c r="Y10" s="1395"/>
      <c r="Z10" s="1395"/>
      <c r="AA10" s="1395"/>
      <c r="AB10" s="1395"/>
      <c r="AC10" s="1395"/>
      <c r="AD10" s="1395"/>
      <c r="AE10" s="1395"/>
      <c r="AF10" s="1395"/>
      <c r="AG10" s="1395"/>
      <c r="AH10" s="1395"/>
      <c r="AI10" s="1395"/>
      <c r="AJ10" s="1395"/>
      <c r="AK10" s="1395"/>
      <c r="AL10" s="1395"/>
      <c r="AM10" s="1395"/>
      <c r="AN10" s="1395"/>
      <c r="AO10" s="1395"/>
      <c r="AP10" s="1395"/>
      <c r="AQ10" s="1395"/>
      <c r="AR10" s="1395"/>
      <c r="AS10" s="1395"/>
      <c r="AT10" s="1395"/>
      <c r="AU10" s="1395"/>
      <c r="AV10" s="1395"/>
      <c r="AW10" s="1395"/>
      <c r="AX10" s="1395"/>
      <c r="AY10" s="1395"/>
      <c r="AZ10" s="1395"/>
      <c r="BA10" s="1395"/>
      <c r="BB10" s="1395"/>
      <c r="BC10" s="1395"/>
      <c r="BD10" s="1395"/>
      <c r="BE10" s="1395"/>
      <c r="BF10" s="1395"/>
      <c r="BG10" s="1395"/>
      <c r="BH10" s="1395"/>
      <c r="BI10" s="1395"/>
      <c r="BJ10" s="1395"/>
      <c r="BK10" s="1395"/>
      <c r="BL10" s="1395"/>
      <c r="BM10" s="1395"/>
      <c r="BN10" s="1395"/>
      <c r="BO10" s="1395"/>
      <c r="BP10" s="1395"/>
      <c r="BQ10" s="1395"/>
      <c r="BR10" s="1395"/>
      <c r="BS10" s="1395"/>
      <c r="BT10" s="1395"/>
      <c r="BU10" s="1395"/>
      <c r="BV10" s="1395"/>
      <c r="BW10" s="1396" t="s">
        <v>2127</v>
      </c>
      <c r="BX10" s="1397"/>
      <c r="BY10" s="1397"/>
      <c r="BZ10" s="1397"/>
      <c r="CA10" s="1397"/>
      <c r="CB10" s="1397"/>
      <c r="CC10" s="1397"/>
      <c r="CD10" s="1398"/>
      <c r="CE10" s="1335" t="str">
        <f>MID(SUVAHAVUJ!AF96,1,1)</f>
        <v xml:space="preserve"> </v>
      </c>
      <c r="CF10" s="1335"/>
      <c r="CG10" s="1335"/>
      <c r="CH10" s="1335"/>
      <c r="CI10" s="1335"/>
      <c r="CJ10" s="1335" t="str">
        <f>MID(SUVAHAVUJ!AF96,2,1)</f>
        <v xml:space="preserve"> </v>
      </c>
      <c r="CK10" s="1335"/>
      <c r="CL10" s="1335"/>
      <c r="CM10" s="1335"/>
      <c r="CN10" s="1335"/>
      <c r="CO10" s="1335"/>
      <c r="CP10" s="1335" t="str">
        <f>MID(SUVAHAVUJ!AF96,3,1)</f>
        <v xml:space="preserve"> </v>
      </c>
      <c r="CQ10" s="1335"/>
      <c r="CR10" s="1335"/>
      <c r="CS10" s="1335"/>
      <c r="CT10" s="1335"/>
      <c r="CU10" s="1335" t="str">
        <f>MID(SUVAHAVUJ!AF96,4,1)</f>
        <v xml:space="preserve"> </v>
      </c>
      <c r="CV10" s="1335"/>
      <c r="CW10" s="1335"/>
      <c r="CX10" s="1335"/>
      <c r="CY10" s="1335"/>
      <c r="CZ10" s="1335"/>
      <c r="DA10" s="1335" t="str">
        <f>MID(SUVAHAVUJ!AF96,5,1)</f>
        <v xml:space="preserve"> </v>
      </c>
      <c r="DB10" s="1335"/>
      <c r="DC10" s="1335"/>
      <c r="DD10" s="1335"/>
      <c r="DE10" s="1335"/>
      <c r="DF10" s="1335" t="str">
        <f>MID(SUVAHAVUJ!AF96,6,1)</f>
        <v xml:space="preserve"> </v>
      </c>
      <c r="DG10" s="1335"/>
      <c r="DH10" s="1335"/>
      <c r="DI10" s="1335"/>
      <c r="DJ10" s="1335"/>
      <c r="DK10" s="1335"/>
      <c r="DL10" s="1335" t="str">
        <f>MID(SUVAHAVUJ!AF96,7,1)</f>
        <v xml:space="preserve"> </v>
      </c>
      <c r="DM10" s="1335"/>
      <c r="DN10" s="1335"/>
      <c r="DO10" s="1335"/>
      <c r="DP10" s="1335"/>
      <c r="DQ10" s="1335"/>
      <c r="DR10" s="1335" t="str">
        <f>MID(SUVAHAVUJ!AF96,8,1)</f>
        <v xml:space="preserve"> </v>
      </c>
      <c r="DS10" s="1335"/>
      <c r="DT10" s="1335"/>
      <c r="DU10" s="1335"/>
      <c r="DV10" s="1335"/>
      <c r="DW10" s="1293" t="str">
        <f>MID(SUVAHAVUJ!AF96,9,1)</f>
        <v xml:space="preserve"> </v>
      </c>
      <c r="DX10" s="1293"/>
      <c r="DY10" s="1293"/>
      <c r="DZ10" s="1293"/>
      <c r="EA10" s="1293"/>
      <c r="EB10" s="1293"/>
      <c r="EC10" s="1293" t="str">
        <f>MID(SUVAHAVUJ!AF96,10,1)</f>
        <v xml:space="preserve"> </v>
      </c>
      <c r="ED10" s="1293"/>
      <c r="EE10" s="1293"/>
      <c r="EF10" s="1293"/>
      <c r="EG10" s="1293"/>
      <c r="EH10" s="1335" t="str">
        <f>MID(SUVAHAVUJ!AF96,11,1)</f>
        <v>0</v>
      </c>
      <c r="EI10" s="1335"/>
      <c r="EJ10" s="1335"/>
      <c r="EK10" s="1335"/>
      <c r="EL10" s="1335"/>
      <c r="EM10" s="1343"/>
      <c r="EN10" s="411"/>
      <c r="EO10" s="412"/>
      <c r="EP10" s="1335" t="str">
        <f>MID(SUVAHAVUJ!AG96,1,1)</f>
        <v xml:space="preserve"> </v>
      </c>
      <c r="EQ10" s="1335"/>
      <c r="ER10" s="1335"/>
      <c r="ES10" s="1335"/>
      <c r="ET10" s="1335"/>
      <c r="EU10" s="1335"/>
      <c r="EV10" s="1335" t="str">
        <f>MID(SUVAHAVUJ!AG96,2,1)</f>
        <v xml:space="preserve"> </v>
      </c>
      <c r="EW10" s="1335"/>
      <c r="EX10" s="1335"/>
      <c r="EY10" s="1335"/>
      <c r="EZ10" s="1335"/>
      <c r="FA10" s="1335" t="str">
        <f>MID(SUVAHAVUJ!AG96,3,1)</f>
        <v xml:space="preserve"> </v>
      </c>
      <c r="FB10" s="1335"/>
      <c r="FC10" s="1335"/>
      <c r="FD10" s="1335"/>
      <c r="FE10" s="1335"/>
      <c r="FF10" s="1335"/>
      <c r="FG10" s="1335" t="str">
        <f>MID(SUVAHAVUJ!AG96,4,1)</f>
        <v xml:space="preserve"> </v>
      </c>
      <c r="FH10" s="1335"/>
      <c r="FI10" s="1335"/>
      <c r="FJ10" s="1335"/>
      <c r="FK10" s="1335"/>
      <c r="FL10" s="1293" t="str">
        <f>MID(SUVAHAVUJ!AG96,5,1)</f>
        <v xml:space="preserve"> </v>
      </c>
      <c r="FM10" s="1293"/>
      <c r="FN10" s="1293"/>
      <c r="FO10" s="1293"/>
      <c r="FP10" s="1293"/>
      <c r="FQ10" s="1293"/>
      <c r="FR10" s="1293" t="str">
        <f>MID(SUVAHAVUJ!AG96,6,1)</f>
        <v xml:space="preserve"> </v>
      </c>
      <c r="FS10" s="1293"/>
      <c r="FT10" s="1293"/>
      <c r="FU10" s="1293"/>
      <c r="FV10" s="1293"/>
      <c r="FW10" s="1293" t="str">
        <f>MID(SUVAHAVUJ!AG96,7,1)</f>
        <v xml:space="preserve"> </v>
      </c>
      <c r="FX10" s="1293"/>
      <c r="FY10" s="1293"/>
      <c r="FZ10" s="1293"/>
      <c r="GA10" s="1293"/>
      <c r="GB10" s="1293"/>
      <c r="GC10" s="1293" t="str">
        <f>MID(SUVAHAVUJ!AG96,8,1)</f>
        <v xml:space="preserve"> </v>
      </c>
      <c r="GD10" s="1293"/>
      <c r="GE10" s="1293"/>
      <c r="GF10" s="1293"/>
      <c r="GG10" s="1293"/>
      <c r="GH10" s="1293" t="str">
        <f>MID(SUVAHAVUJ!AG96,9,1)</f>
        <v xml:space="preserve"> </v>
      </c>
      <c r="GI10" s="1293"/>
      <c r="GJ10" s="1293"/>
      <c r="GK10" s="1293"/>
      <c r="GL10" s="1293"/>
      <c r="GM10" s="1293"/>
      <c r="GN10" s="1293" t="str">
        <f>MID(SUVAHAVUJ!AG96,10,1)</f>
        <v xml:space="preserve"> </v>
      </c>
      <c r="GO10" s="1293"/>
      <c r="GP10" s="1293"/>
      <c r="GQ10" s="1293"/>
      <c r="GR10" s="1293"/>
      <c r="GS10" s="1293" t="str">
        <f>MID(SUVAHAVUJ!AG96,11,1)</f>
        <v>0</v>
      </c>
      <c r="GT10" s="1293"/>
      <c r="GU10" s="1293"/>
      <c r="GV10" s="1293"/>
      <c r="GW10" s="1341"/>
    </row>
    <row r="11" spans="1:205" ht="24" customHeight="1" x14ac:dyDescent="0.2">
      <c r="B11" s="1402" t="s">
        <v>2047</v>
      </c>
      <c r="C11" s="1403"/>
      <c r="D11" s="1403"/>
      <c r="E11" s="1403"/>
      <c r="F11" s="1403"/>
      <c r="G11" s="1403"/>
      <c r="H11" s="1403"/>
      <c r="I11" s="1403"/>
      <c r="J11" s="1403"/>
      <c r="K11" s="1404"/>
      <c r="L11" s="1394" t="str">
        <f>SUVAHAVUJ!$D$97</f>
        <v>Oceňovacie rozdiely z kapitálových účastín
(+/- 415)</v>
      </c>
      <c r="M11" s="1395"/>
      <c r="N11" s="1395"/>
      <c r="O11" s="1395"/>
      <c r="P11" s="1395"/>
      <c r="Q11" s="1395"/>
      <c r="R11" s="1395"/>
      <c r="S11" s="1395"/>
      <c r="T11" s="1395"/>
      <c r="U11" s="1395"/>
      <c r="V11" s="1395"/>
      <c r="W11" s="1395"/>
      <c r="X11" s="1395"/>
      <c r="Y11" s="1395"/>
      <c r="Z11" s="1395"/>
      <c r="AA11" s="1395"/>
      <c r="AB11" s="1395"/>
      <c r="AC11" s="1395"/>
      <c r="AD11" s="1395"/>
      <c r="AE11" s="1395"/>
      <c r="AF11" s="1395"/>
      <c r="AG11" s="1395"/>
      <c r="AH11" s="1395"/>
      <c r="AI11" s="1395"/>
      <c r="AJ11" s="1395"/>
      <c r="AK11" s="1395"/>
      <c r="AL11" s="1395"/>
      <c r="AM11" s="1395"/>
      <c r="AN11" s="1395"/>
      <c r="AO11" s="1395"/>
      <c r="AP11" s="1395"/>
      <c r="AQ11" s="1395"/>
      <c r="AR11" s="1395"/>
      <c r="AS11" s="1395"/>
      <c r="AT11" s="1395"/>
      <c r="AU11" s="1395"/>
      <c r="AV11" s="1395"/>
      <c r="AW11" s="1395"/>
      <c r="AX11" s="1395"/>
      <c r="AY11" s="1395"/>
      <c r="AZ11" s="1395"/>
      <c r="BA11" s="1395"/>
      <c r="BB11" s="1395"/>
      <c r="BC11" s="1395"/>
      <c r="BD11" s="1395"/>
      <c r="BE11" s="1395"/>
      <c r="BF11" s="1395"/>
      <c r="BG11" s="1395"/>
      <c r="BH11" s="1395"/>
      <c r="BI11" s="1395"/>
      <c r="BJ11" s="1395"/>
      <c r="BK11" s="1395"/>
      <c r="BL11" s="1395"/>
      <c r="BM11" s="1395"/>
      <c r="BN11" s="1395"/>
      <c r="BO11" s="1395"/>
      <c r="BP11" s="1395"/>
      <c r="BQ11" s="1395"/>
      <c r="BR11" s="1395"/>
      <c r="BS11" s="1395"/>
      <c r="BT11" s="1395"/>
      <c r="BU11" s="1395"/>
      <c r="BV11" s="1395"/>
      <c r="BW11" s="1396" t="s">
        <v>2128</v>
      </c>
      <c r="BX11" s="1397"/>
      <c r="BY11" s="1397"/>
      <c r="BZ11" s="1397"/>
      <c r="CA11" s="1397"/>
      <c r="CB11" s="1397"/>
      <c r="CC11" s="1397"/>
      <c r="CD11" s="1398"/>
      <c r="CE11" s="1335" t="str">
        <f>MID(SUVAHAVUJ!AF97,1,1)</f>
        <v xml:space="preserve"> </v>
      </c>
      <c r="CF11" s="1335"/>
      <c r="CG11" s="1335"/>
      <c r="CH11" s="1335"/>
      <c r="CI11" s="1335"/>
      <c r="CJ11" s="1335" t="str">
        <f>MID(SUVAHAVUJ!AF97,2,1)</f>
        <v xml:space="preserve"> </v>
      </c>
      <c r="CK11" s="1335"/>
      <c r="CL11" s="1335"/>
      <c r="CM11" s="1335"/>
      <c r="CN11" s="1335"/>
      <c r="CO11" s="1335"/>
      <c r="CP11" s="1335" t="str">
        <f>MID(SUVAHAVUJ!AF97,3,1)</f>
        <v xml:space="preserve"> </v>
      </c>
      <c r="CQ11" s="1335"/>
      <c r="CR11" s="1335"/>
      <c r="CS11" s="1335"/>
      <c r="CT11" s="1335"/>
      <c r="CU11" s="1335" t="str">
        <f>MID(SUVAHAVUJ!AF97,4,1)</f>
        <v xml:space="preserve"> </v>
      </c>
      <c r="CV11" s="1335"/>
      <c r="CW11" s="1335"/>
      <c r="CX11" s="1335"/>
      <c r="CY11" s="1335"/>
      <c r="CZ11" s="1335"/>
      <c r="DA11" s="1335" t="str">
        <f>MID(SUVAHAVUJ!AF97,5,1)</f>
        <v xml:space="preserve"> </v>
      </c>
      <c r="DB11" s="1335"/>
      <c r="DC11" s="1335"/>
      <c r="DD11" s="1335"/>
      <c r="DE11" s="1335"/>
      <c r="DF11" s="1335" t="str">
        <f>MID(SUVAHAVUJ!AF97,6,1)</f>
        <v xml:space="preserve"> </v>
      </c>
      <c r="DG11" s="1335"/>
      <c r="DH11" s="1335"/>
      <c r="DI11" s="1335"/>
      <c r="DJ11" s="1335"/>
      <c r="DK11" s="1335"/>
      <c r="DL11" s="1335" t="str">
        <f>MID(SUVAHAVUJ!AF97,7,1)</f>
        <v xml:space="preserve"> </v>
      </c>
      <c r="DM11" s="1335"/>
      <c r="DN11" s="1335"/>
      <c r="DO11" s="1335"/>
      <c r="DP11" s="1335"/>
      <c r="DQ11" s="1335"/>
      <c r="DR11" s="1335" t="str">
        <f>MID(SUVAHAVUJ!AF97,8,1)</f>
        <v xml:space="preserve"> </v>
      </c>
      <c r="DS11" s="1335"/>
      <c r="DT11" s="1335"/>
      <c r="DU11" s="1335"/>
      <c r="DV11" s="1335"/>
      <c r="DW11" s="1293" t="str">
        <f>MID(SUVAHAVUJ!AF97,9,1)</f>
        <v xml:space="preserve"> </v>
      </c>
      <c r="DX11" s="1293"/>
      <c r="DY11" s="1293"/>
      <c r="DZ11" s="1293"/>
      <c r="EA11" s="1293"/>
      <c r="EB11" s="1293"/>
      <c r="EC11" s="1293" t="str">
        <f>MID(SUVAHAVUJ!AF97,10,1)</f>
        <v xml:space="preserve"> </v>
      </c>
      <c r="ED11" s="1293"/>
      <c r="EE11" s="1293"/>
      <c r="EF11" s="1293"/>
      <c r="EG11" s="1293"/>
      <c r="EH11" s="1335" t="str">
        <f>MID(SUVAHAVUJ!AF97,11,1)</f>
        <v>0</v>
      </c>
      <c r="EI11" s="1335"/>
      <c r="EJ11" s="1335"/>
      <c r="EK11" s="1335"/>
      <c r="EL11" s="1335"/>
      <c r="EM11" s="1343"/>
      <c r="EN11" s="411"/>
      <c r="EO11" s="412"/>
      <c r="EP11" s="1335" t="str">
        <f>MID(SUVAHAVUJ!AG97,1,1)</f>
        <v xml:space="preserve"> </v>
      </c>
      <c r="EQ11" s="1335"/>
      <c r="ER11" s="1335"/>
      <c r="ES11" s="1335"/>
      <c r="ET11" s="1335"/>
      <c r="EU11" s="1335"/>
      <c r="EV11" s="1335" t="str">
        <f>MID(SUVAHAVUJ!AG97,2,1)</f>
        <v xml:space="preserve"> </v>
      </c>
      <c r="EW11" s="1335"/>
      <c r="EX11" s="1335"/>
      <c r="EY11" s="1335"/>
      <c r="EZ11" s="1335"/>
      <c r="FA11" s="1335" t="str">
        <f>MID(SUVAHAVUJ!AG97,3,1)</f>
        <v xml:space="preserve"> </v>
      </c>
      <c r="FB11" s="1335"/>
      <c r="FC11" s="1335"/>
      <c r="FD11" s="1335"/>
      <c r="FE11" s="1335"/>
      <c r="FF11" s="1335"/>
      <c r="FG11" s="1335" t="str">
        <f>MID(SUVAHAVUJ!AG97,4,1)</f>
        <v xml:space="preserve"> </v>
      </c>
      <c r="FH11" s="1335"/>
      <c r="FI11" s="1335"/>
      <c r="FJ11" s="1335"/>
      <c r="FK11" s="1335"/>
      <c r="FL11" s="1293" t="str">
        <f>MID(SUVAHAVUJ!AG97,5,1)</f>
        <v xml:space="preserve"> </v>
      </c>
      <c r="FM11" s="1293"/>
      <c r="FN11" s="1293"/>
      <c r="FO11" s="1293"/>
      <c r="FP11" s="1293"/>
      <c r="FQ11" s="1293"/>
      <c r="FR11" s="1293" t="str">
        <f>MID(SUVAHAVUJ!AG97,6,1)</f>
        <v xml:space="preserve"> </v>
      </c>
      <c r="FS11" s="1293"/>
      <c r="FT11" s="1293"/>
      <c r="FU11" s="1293"/>
      <c r="FV11" s="1293"/>
      <c r="FW11" s="1293" t="str">
        <f>MID(SUVAHAVUJ!AG97,7,1)</f>
        <v xml:space="preserve"> </v>
      </c>
      <c r="FX11" s="1293"/>
      <c r="FY11" s="1293"/>
      <c r="FZ11" s="1293"/>
      <c r="GA11" s="1293"/>
      <c r="GB11" s="1293"/>
      <c r="GC11" s="1293" t="str">
        <f>MID(SUVAHAVUJ!AG97,8,1)</f>
        <v xml:space="preserve"> </v>
      </c>
      <c r="GD11" s="1293"/>
      <c r="GE11" s="1293"/>
      <c r="GF11" s="1293"/>
      <c r="GG11" s="1293"/>
      <c r="GH11" s="1293" t="str">
        <f>MID(SUVAHAVUJ!AG97,9,1)</f>
        <v xml:space="preserve"> </v>
      </c>
      <c r="GI11" s="1293"/>
      <c r="GJ11" s="1293"/>
      <c r="GK11" s="1293"/>
      <c r="GL11" s="1293"/>
      <c r="GM11" s="1293"/>
      <c r="GN11" s="1293" t="str">
        <f>MID(SUVAHAVUJ!AG97,10,1)</f>
        <v xml:space="preserve"> </v>
      </c>
      <c r="GO11" s="1293"/>
      <c r="GP11" s="1293"/>
      <c r="GQ11" s="1293"/>
      <c r="GR11" s="1293"/>
      <c r="GS11" s="1293" t="str">
        <f>MID(SUVAHAVUJ!AG97,11,1)</f>
        <v>0</v>
      </c>
      <c r="GT11" s="1293"/>
      <c r="GU11" s="1293"/>
      <c r="GV11" s="1293"/>
      <c r="GW11" s="1341"/>
    </row>
    <row r="12" spans="1:205" ht="24" customHeight="1" x14ac:dyDescent="0.2">
      <c r="B12" s="1402" t="s">
        <v>2048</v>
      </c>
      <c r="C12" s="1403"/>
      <c r="D12" s="1403"/>
      <c r="E12" s="1403"/>
      <c r="F12" s="1403"/>
      <c r="G12" s="1403"/>
      <c r="H12" s="1403"/>
      <c r="I12" s="1403"/>
      <c r="J12" s="1403"/>
      <c r="K12" s="1404"/>
      <c r="L12" s="1394" t="str">
        <f>SUVAHAVUJ!$D$98</f>
        <v>Oceňovacie rozdiely z precenenia pri zlúčení, splynutí a rozdelení (+/- 416)</v>
      </c>
      <c r="M12" s="1395"/>
      <c r="N12" s="1395"/>
      <c r="O12" s="1395"/>
      <c r="P12" s="1395"/>
      <c r="Q12" s="1395"/>
      <c r="R12" s="1395"/>
      <c r="S12" s="1395"/>
      <c r="T12" s="1395"/>
      <c r="U12" s="1395"/>
      <c r="V12" s="1395"/>
      <c r="W12" s="1395"/>
      <c r="X12" s="1395"/>
      <c r="Y12" s="1395"/>
      <c r="Z12" s="1395"/>
      <c r="AA12" s="1395"/>
      <c r="AB12" s="1395"/>
      <c r="AC12" s="1395"/>
      <c r="AD12" s="1395"/>
      <c r="AE12" s="1395"/>
      <c r="AF12" s="1395"/>
      <c r="AG12" s="1395"/>
      <c r="AH12" s="1395"/>
      <c r="AI12" s="1395"/>
      <c r="AJ12" s="1395"/>
      <c r="AK12" s="1395"/>
      <c r="AL12" s="1395"/>
      <c r="AM12" s="1395"/>
      <c r="AN12" s="1395"/>
      <c r="AO12" s="1395"/>
      <c r="AP12" s="1395"/>
      <c r="AQ12" s="1395"/>
      <c r="AR12" s="1395"/>
      <c r="AS12" s="1395"/>
      <c r="AT12" s="1395"/>
      <c r="AU12" s="1395"/>
      <c r="AV12" s="1395"/>
      <c r="AW12" s="1395"/>
      <c r="AX12" s="1395"/>
      <c r="AY12" s="1395"/>
      <c r="AZ12" s="1395"/>
      <c r="BA12" s="1395"/>
      <c r="BB12" s="1395"/>
      <c r="BC12" s="1395"/>
      <c r="BD12" s="1395"/>
      <c r="BE12" s="1395"/>
      <c r="BF12" s="1395"/>
      <c r="BG12" s="1395"/>
      <c r="BH12" s="1395"/>
      <c r="BI12" s="1395"/>
      <c r="BJ12" s="1395"/>
      <c r="BK12" s="1395"/>
      <c r="BL12" s="1395"/>
      <c r="BM12" s="1395"/>
      <c r="BN12" s="1395"/>
      <c r="BO12" s="1395"/>
      <c r="BP12" s="1395"/>
      <c r="BQ12" s="1395"/>
      <c r="BR12" s="1395"/>
      <c r="BS12" s="1395"/>
      <c r="BT12" s="1395"/>
      <c r="BU12" s="1395"/>
      <c r="BV12" s="1395"/>
      <c r="BW12" s="1396" t="s">
        <v>2129</v>
      </c>
      <c r="BX12" s="1397"/>
      <c r="BY12" s="1397"/>
      <c r="BZ12" s="1397"/>
      <c r="CA12" s="1397"/>
      <c r="CB12" s="1397"/>
      <c r="CC12" s="1397"/>
      <c r="CD12" s="1398"/>
      <c r="CE12" s="1335" t="str">
        <f>MID(SUVAHAVUJ!AF98,1,1)</f>
        <v xml:space="preserve"> </v>
      </c>
      <c r="CF12" s="1335"/>
      <c r="CG12" s="1335"/>
      <c r="CH12" s="1335"/>
      <c r="CI12" s="1335"/>
      <c r="CJ12" s="1335" t="str">
        <f>MID(SUVAHAVUJ!AF98,2,1)</f>
        <v xml:space="preserve"> </v>
      </c>
      <c r="CK12" s="1335"/>
      <c r="CL12" s="1335"/>
      <c r="CM12" s="1335"/>
      <c r="CN12" s="1335"/>
      <c r="CO12" s="1335"/>
      <c r="CP12" s="1335" t="str">
        <f>MID(SUVAHAVUJ!AF98,3,1)</f>
        <v xml:space="preserve"> </v>
      </c>
      <c r="CQ12" s="1335"/>
      <c r="CR12" s="1335"/>
      <c r="CS12" s="1335"/>
      <c r="CT12" s="1335"/>
      <c r="CU12" s="1335" t="str">
        <f>MID(SUVAHAVUJ!AF98,4,1)</f>
        <v xml:space="preserve"> </v>
      </c>
      <c r="CV12" s="1335"/>
      <c r="CW12" s="1335"/>
      <c r="CX12" s="1335"/>
      <c r="CY12" s="1335"/>
      <c r="CZ12" s="1335"/>
      <c r="DA12" s="1335" t="str">
        <f>MID(SUVAHAVUJ!AF98,5,1)</f>
        <v xml:space="preserve"> </v>
      </c>
      <c r="DB12" s="1335"/>
      <c r="DC12" s="1335"/>
      <c r="DD12" s="1335"/>
      <c r="DE12" s="1335"/>
      <c r="DF12" s="1335" t="str">
        <f>MID(SUVAHAVUJ!AF98,6,1)</f>
        <v xml:space="preserve"> </v>
      </c>
      <c r="DG12" s="1335"/>
      <c r="DH12" s="1335"/>
      <c r="DI12" s="1335"/>
      <c r="DJ12" s="1335"/>
      <c r="DK12" s="1335"/>
      <c r="DL12" s="1335" t="str">
        <f>MID(SUVAHAVUJ!AF98,7,1)</f>
        <v xml:space="preserve"> </v>
      </c>
      <c r="DM12" s="1335"/>
      <c r="DN12" s="1335"/>
      <c r="DO12" s="1335"/>
      <c r="DP12" s="1335"/>
      <c r="DQ12" s="1335"/>
      <c r="DR12" s="1335" t="str">
        <f>MID(SUVAHAVUJ!AF98,8,1)</f>
        <v xml:space="preserve"> </v>
      </c>
      <c r="DS12" s="1335"/>
      <c r="DT12" s="1335"/>
      <c r="DU12" s="1335"/>
      <c r="DV12" s="1335"/>
      <c r="DW12" s="1293" t="str">
        <f>MID(SUVAHAVUJ!AF98,9,1)</f>
        <v xml:space="preserve"> </v>
      </c>
      <c r="DX12" s="1293"/>
      <c r="DY12" s="1293"/>
      <c r="DZ12" s="1293"/>
      <c r="EA12" s="1293"/>
      <c r="EB12" s="1293"/>
      <c r="EC12" s="1293" t="str">
        <f>MID(SUVAHAVUJ!AF98,10,1)</f>
        <v xml:space="preserve"> </v>
      </c>
      <c r="ED12" s="1293"/>
      <c r="EE12" s="1293"/>
      <c r="EF12" s="1293"/>
      <c r="EG12" s="1293"/>
      <c r="EH12" s="1335" t="str">
        <f>MID(SUVAHAVUJ!AF98,11,1)</f>
        <v>0</v>
      </c>
      <c r="EI12" s="1335"/>
      <c r="EJ12" s="1335"/>
      <c r="EK12" s="1335"/>
      <c r="EL12" s="1335"/>
      <c r="EM12" s="1343"/>
      <c r="EN12" s="411"/>
      <c r="EO12" s="412"/>
      <c r="EP12" s="1335" t="str">
        <f>MID(SUVAHAVUJ!AG98,1,1)</f>
        <v xml:space="preserve"> </v>
      </c>
      <c r="EQ12" s="1335"/>
      <c r="ER12" s="1335"/>
      <c r="ES12" s="1335"/>
      <c r="ET12" s="1335"/>
      <c r="EU12" s="1335"/>
      <c r="EV12" s="1335" t="str">
        <f>MID(SUVAHAVUJ!AG98,2,1)</f>
        <v xml:space="preserve"> </v>
      </c>
      <c r="EW12" s="1335"/>
      <c r="EX12" s="1335"/>
      <c r="EY12" s="1335"/>
      <c r="EZ12" s="1335"/>
      <c r="FA12" s="1335" t="str">
        <f>MID(SUVAHAVUJ!AG98,3,1)</f>
        <v xml:space="preserve"> </v>
      </c>
      <c r="FB12" s="1335"/>
      <c r="FC12" s="1335"/>
      <c r="FD12" s="1335"/>
      <c r="FE12" s="1335"/>
      <c r="FF12" s="1335"/>
      <c r="FG12" s="1335" t="str">
        <f>MID(SUVAHAVUJ!AG98,4,1)</f>
        <v xml:space="preserve"> </v>
      </c>
      <c r="FH12" s="1335"/>
      <c r="FI12" s="1335"/>
      <c r="FJ12" s="1335"/>
      <c r="FK12" s="1335"/>
      <c r="FL12" s="1293" t="str">
        <f>MID(SUVAHAVUJ!AG98,5,1)</f>
        <v xml:space="preserve"> </v>
      </c>
      <c r="FM12" s="1293"/>
      <c r="FN12" s="1293"/>
      <c r="FO12" s="1293"/>
      <c r="FP12" s="1293"/>
      <c r="FQ12" s="1293"/>
      <c r="FR12" s="1293" t="str">
        <f>MID(SUVAHAVUJ!AG98,6,1)</f>
        <v xml:space="preserve"> </v>
      </c>
      <c r="FS12" s="1293"/>
      <c r="FT12" s="1293"/>
      <c r="FU12" s="1293"/>
      <c r="FV12" s="1293"/>
      <c r="FW12" s="1293" t="str">
        <f>MID(SUVAHAVUJ!AG98,7,1)</f>
        <v xml:space="preserve"> </v>
      </c>
      <c r="FX12" s="1293"/>
      <c r="FY12" s="1293"/>
      <c r="FZ12" s="1293"/>
      <c r="GA12" s="1293"/>
      <c r="GB12" s="1293"/>
      <c r="GC12" s="1293" t="str">
        <f>MID(SUVAHAVUJ!AG98,8,1)</f>
        <v xml:space="preserve"> </v>
      </c>
      <c r="GD12" s="1293"/>
      <c r="GE12" s="1293"/>
      <c r="GF12" s="1293"/>
      <c r="GG12" s="1293"/>
      <c r="GH12" s="1293" t="str">
        <f>MID(SUVAHAVUJ!AG98,9,1)</f>
        <v xml:space="preserve"> </v>
      </c>
      <c r="GI12" s="1293"/>
      <c r="GJ12" s="1293"/>
      <c r="GK12" s="1293"/>
      <c r="GL12" s="1293"/>
      <c r="GM12" s="1293"/>
      <c r="GN12" s="1293" t="str">
        <f>MID(SUVAHAVUJ!AG98,10,1)</f>
        <v xml:space="preserve"> </v>
      </c>
      <c r="GO12" s="1293"/>
      <c r="GP12" s="1293"/>
      <c r="GQ12" s="1293"/>
      <c r="GR12" s="1293"/>
      <c r="GS12" s="1293" t="str">
        <f>MID(SUVAHAVUJ!AG98,11,1)</f>
        <v>0</v>
      </c>
      <c r="GT12" s="1293"/>
      <c r="GU12" s="1293"/>
      <c r="GV12" s="1293"/>
      <c r="GW12" s="1341"/>
    </row>
    <row r="13" spans="1:205" ht="24" customHeight="1" x14ac:dyDescent="0.2">
      <c r="B13" s="1399" t="s">
        <v>2130</v>
      </c>
      <c r="C13" s="1400"/>
      <c r="D13" s="1400"/>
      <c r="E13" s="1400"/>
      <c r="F13" s="1400"/>
      <c r="G13" s="1400"/>
      <c r="H13" s="1400"/>
      <c r="I13" s="1400"/>
      <c r="J13" s="1400"/>
      <c r="K13" s="1401"/>
      <c r="L13" s="1394" t="str">
        <f>SUVAHAVUJ!$D$99</f>
        <v>Výsledok hospodárenia minulých rokov r. 98 + r. 99</v>
      </c>
      <c r="M13" s="1395"/>
      <c r="N13" s="1395"/>
      <c r="O13" s="1395"/>
      <c r="P13" s="1395"/>
      <c r="Q13" s="1395"/>
      <c r="R13" s="1395"/>
      <c r="S13" s="1395"/>
      <c r="T13" s="1395"/>
      <c r="U13" s="1395"/>
      <c r="V13" s="1395"/>
      <c r="W13" s="1395"/>
      <c r="X13" s="1395"/>
      <c r="Y13" s="1395"/>
      <c r="Z13" s="1395"/>
      <c r="AA13" s="1395"/>
      <c r="AB13" s="1395"/>
      <c r="AC13" s="1395"/>
      <c r="AD13" s="1395"/>
      <c r="AE13" s="1395"/>
      <c r="AF13" s="1395"/>
      <c r="AG13" s="1395"/>
      <c r="AH13" s="1395"/>
      <c r="AI13" s="1395"/>
      <c r="AJ13" s="1395"/>
      <c r="AK13" s="1395"/>
      <c r="AL13" s="1395"/>
      <c r="AM13" s="1395"/>
      <c r="AN13" s="1395"/>
      <c r="AO13" s="1395"/>
      <c r="AP13" s="1395"/>
      <c r="AQ13" s="1395"/>
      <c r="AR13" s="1395"/>
      <c r="AS13" s="1395"/>
      <c r="AT13" s="1395"/>
      <c r="AU13" s="1395"/>
      <c r="AV13" s="1395"/>
      <c r="AW13" s="1395"/>
      <c r="AX13" s="1395"/>
      <c r="AY13" s="1395"/>
      <c r="AZ13" s="1395"/>
      <c r="BA13" s="1395"/>
      <c r="BB13" s="1395"/>
      <c r="BC13" s="1395"/>
      <c r="BD13" s="1395"/>
      <c r="BE13" s="1395"/>
      <c r="BF13" s="1395"/>
      <c r="BG13" s="1395"/>
      <c r="BH13" s="1395"/>
      <c r="BI13" s="1395"/>
      <c r="BJ13" s="1395"/>
      <c r="BK13" s="1395"/>
      <c r="BL13" s="1395"/>
      <c r="BM13" s="1395"/>
      <c r="BN13" s="1395"/>
      <c r="BO13" s="1395"/>
      <c r="BP13" s="1395"/>
      <c r="BQ13" s="1395"/>
      <c r="BR13" s="1395"/>
      <c r="BS13" s="1395"/>
      <c r="BT13" s="1395"/>
      <c r="BU13" s="1395"/>
      <c r="BV13" s="1395"/>
      <c r="BW13" s="1396" t="s">
        <v>2131</v>
      </c>
      <c r="BX13" s="1397"/>
      <c r="BY13" s="1397"/>
      <c r="BZ13" s="1397"/>
      <c r="CA13" s="1397"/>
      <c r="CB13" s="1397"/>
      <c r="CC13" s="1397"/>
      <c r="CD13" s="1398"/>
      <c r="CE13" s="1335" t="str">
        <f>MID(SUVAHAVUJ!AF99,1,1)</f>
        <v xml:space="preserve"> </v>
      </c>
      <c r="CF13" s="1335"/>
      <c r="CG13" s="1335"/>
      <c r="CH13" s="1335"/>
      <c r="CI13" s="1335"/>
      <c r="CJ13" s="1335" t="str">
        <f>MID(SUVAHAVUJ!AF99,2,1)</f>
        <v xml:space="preserve"> </v>
      </c>
      <c r="CK13" s="1335"/>
      <c r="CL13" s="1335"/>
      <c r="CM13" s="1335"/>
      <c r="CN13" s="1335"/>
      <c r="CO13" s="1335"/>
      <c r="CP13" s="1335" t="str">
        <f>MID(SUVAHAVUJ!AF99,3,1)</f>
        <v xml:space="preserve"> </v>
      </c>
      <c r="CQ13" s="1335"/>
      <c r="CR13" s="1335"/>
      <c r="CS13" s="1335"/>
      <c r="CT13" s="1335"/>
      <c r="CU13" s="1335" t="str">
        <f>MID(SUVAHAVUJ!AF99,4,1)</f>
        <v xml:space="preserve"> </v>
      </c>
      <c r="CV13" s="1335"/>
      <c r="CW13" s="1335"/>
      <c r="CX13" s="1335"/>
      <c r="CY13" s="1335"/>
      <c r="CZ13" s="1335"/>
      <c r="DA13" s="1335" t="str">
        <f>MID(SUVAHAVUJ!AF99,5,1)</f>
        <v xml:space="preserve"> </v>
      </c>
      <c r="DB13" s="1335"/>
      <c r="DC13" s="1335"/>
      <c r="DD13" s="1335"/>
      <c r="DE13" s="1335"/>
      <c r="DF13" s="1335" t="str">
        <f>MID(SUVAHAVUJ!AF99,6,1)</f>
        <v xml:space="preserve"> </v>
      </c>
      <c r="DG13" s="1335"/>
      <c r="DH13" s="1335"/>
      <c r="DI13" s="1335"/>
      <c r="DJ13" s="1335"/>
      <c r="DK13" s="1335"/>
      <c r="DL13" s="1335" t="str">
        <f>MID(SUVAHAVUJ!AF99,7,1)</f>
        <v xml:space="preserve"> </v>
      </c>
      <c r="DM13" s="1335"/>
      <c r="DN13" s="1335"/>
      <c r="DO13" s="1335"/>
      <c r="DP13" s="1335"/>
      <c r="DQ13" s="1335"/>
      <c r="DR13" s="1335" t="str">
        <f>MID(SUVAHAVUJ!AF99,8,1)</f>
        <v xml:space="preserve"> </v>
      </c>
      <c r="DS13" s="1335"/>
      <c r="DT13" s="1335"/>
      <c r="DU13" s="1335"/>
      <c r="DV13" s="1335"/>
      <c r="DW13" s="1293" t="str">
        <f>MID(SUVAHAVUJ!AF99,9,1)</f>
        <v xml:space="preserve"> </v>
      </c>
      <c r="DX13" s="1293"/>
      <c r="DY13" s="1293"/>
      <c r="DZ13" s="1293"/>
      <c r="EA13" s="1293"/>
      <c r="EB13" s="1293"/>
      <c r="EC13" s="1293" t="str">
        <f>MID(SUVAHAVUJ!AF99,10,1)</f>
        <v xml:space="preserve"> </v>
      </c>
      <c r="ED13" s="1293"/>
      <c r="EE13" s="1293"/>
      <c r="EF13" s="1293"/>
      <c r="EG13" s="1293"/>
      <c r="EH13" s="1335" t="str">
        <f>MID(SUVAHAVUJ!AF99,11,1)</f>
        <v>0</v>
      </c>
      <c r="EI13" s="1335"/>
      <c r="EJ13" s="1335"/>
      <c r="EK13" s="1335"/>
      <c r="EL13" s="1335"/>
      <c r="EM13" s="1343"/>
      <c r="EN13" s="411"/>
      <c r="EO13" s="412"/>
      <c r="EP13" s="1335" t="str">
        <f>MID(SUVAHAVUJ!AG99,1,1)</f>
        <v xml:space="preserve"> </v>
      </c>
      <c r="EQ13" s="1335"/>
      <c r="ER13" s="1335"/>
      <c r="ES13" s="1335"/>
      <c r="ET13" s="1335"/>
      <c r="EU13" s="1335"/>
      <c r="EV13" s="1335" t="str">
        <f>MID(SUVAHAVUJ!AG99,2,1)</f>
        <v xml:space="preserve"> </v>
      </c>
      <c r="EW13" s="1335"/>
      <c r="EX13" s="1335"/>
      <c r="EY13" s="1335"/>
      <c r="EZ13" s="1335"/>
      <c r="FA13" s="1335" t="str">
        <f>MID(SUVAHAVUJ!AG99,3,1)</f>
        <v xml:space="preserve"> </v>
      </c>
      <c r="FB13" s="1335"/>
      <c r="FC13" s="1335"/>
      <c r="FD13" s="1335"/>
      <c r="FE13" s="1335"/>
      <c r="FF13" s="1335"/>
      <c r="FG13" s="1335" t="str">
        <f>MID(SUVAHAVUJ!AG99,4,1)</f>
        <v xml:space="preserve"> </v>
      </c>
      <c r="FH13" s="1335"/>
      <c r="FI13" s="1335"/>
      <c r="FJ13" s="1335"/>
      <c r="FK13" s="1335"/>
      <c r="FL13" s="1293" t="str">
        <f>MID(SUVAHAVUJ!AG99,5,1)</f>
        <v xml:space="preserve"> </v>
      </c>
      <c r="FM13" s="1293"/>
      <c r="FN13" s="1293"/>
      <c r="FO13" s="1293"/>
      <c r="FP13" s="1293"/>
      <c r="FQ13" s="1293"/>
      <c r="FR13" s="1293" t="str">
        <f>MID(SUVAHAVUJ!AG99,6,1)</f>
        <v xml:space="preserve"> </v>
      </c>
      <c r="FS13" s="1293"/>
      <c r="FT13" s="1293"/>
      <c r="FU13" s="1293"/>
      <c r="FV13" s="1293"/>
      <c r="FW13" s="1293" t="str">
        <f>MID(SUVAHAVUJ!AG99,7,1)</f>
        <v xml:space="preserve"> </v>
      </c>
      <c r="FX13" s="1293"/>
      <c r="FY13" s="1293"/>
      <c r="FZ13" s="1293"/>
      <c r="GA13" s="1293"/>
      <c r="GB13" s="1293"/>
      <c r="GC13" s="1293" t="str">
        <f>MID(SUVAHAVUJ!AG99,8,1)</f>
        <v xml:space="preserve"> </v>
      </c>
      <c r="GD13" s="1293"/>
      <c r="GE13" s="1293"/>
      <c r="GF13" s="1293"/>
      <c r="GG13" s="1293"/>
      <c r="GH13" s="1293" t="str">
        <f>MID(SUVAHAVUJ!AG99,9,1)</f>
        <v xml:space="preserve"> </v>
      </c>
      <c r="GI13" s="1293"/>
      <c r="GJ13" s="1293"/>
      <c r="GK13" s="1293"/>
      <c r="GL13" s="1293"/>
      <c r="GM13" s="1293"/>
      <c r="GN13" s="1293" t="str">
        <f>MID(SUVAHAVUJ!AG99,10,1)</f>
        <v xml:space="preserve"> </v>
      </c>
      <c r="GO13" s="1293"/>
      <c r="GP13" s="1293"/>
      <c r="GQ13" s="1293"/>
      <c r="GR13" s="1293"/>
      <c r="GS13" s="1293" t="str">
        <f>MID(SUVAHAVUJ!AG99,11,1)</f>
        <v>0</v>
      </c>
      <c r="GT13" s="1293"/>
      <c r="GU13" s="1293"/>
      <c r="GV13" s="1293"/>
      <c r="GW13" s="1341"/>
    </row>
    <row r="14" spans="1:205" ht="24" customHeight="1" x14ac:dyDescent="0.2">
      <c r="B14" s="1413" t="s">
        <v>2132</v>
      </c>
      <c r="C14" s="1414"/>
      <c r="D14" s="1414"/>
      <c r="E14" s="1414"/>
      <c r="F14" s="1414"/>
      <c r="G14" s="1414"/>
      <c r="H14" s="1414"/>
      <c r="I14" s="1414"/>
      <c r="J14" s="1414"/>
      <c r="K14" s="1415"/>
      <c r="L14" s="1394" t="str">
        <f>SUVAHAVUJ!$D$100</f>
        <v>Nerozdelený zisk minulých rokov (428)</v>
      </c>
      <c r="M14" s="1395"/>
      <c r="N14" s="1395"/>
      <c r="O14" s="1395"/>
      <c r="P14" s="1395"/>
      <c r="Q14" s="1395"/>
      <c r="R14" s="1395"/>
      <c r="S14" s="1395"/>
      <c r="T14" s="1395"/>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5"/>
      <c r="AV14" s="1395"/>
      <c r="AW14" s="1395"/>
      <c r="AX14" s="1395"/>
      <c r="AY14" s="1395"/>
      <c r="AZ14" s="1395"/>
      <c r="BA14" s="1395"/>
      <c r="BB14" s="1395"/>
      <c r="BC14" s="1395"/>
      <c r="BD14" s="1395"/>
      <c r="BE14" s="1395"/>
      <c r="BF14" s="1395"/>
      <c r="BG14" s="1395"/>
      <c r="BH14" s="1395"/>
      <c r="BI14" s="1395"/>
      <c r="BJ14" s="1395"/>
      <c r="BK14" s="1395"/>
      <c r="BL14" s="1395"/>
      <c r="BM14" s="1395"/>
      <c r="BN14" s="1395"/>
      <c r="BO14" s="1395"/>
      <c r="BP14" s="1395"/>
      <c r="BQ14" s="1395"/>
      <c r="BR14" s="1395"/>
      <c r="BS14" s="1395"/>
      <c r="BT14" s="1395"/>
      <c r="BU14" s="1395"/>
      <c r="BV14" s="1395"/>
      <c r="BW14" s="1396" t="s">
        <v>2133</v>
      </c>
      <c r="BX14" s="1397"/>
      <c r="BY14" s="1397"/>
      <c r="BZ14" s="1397"/>
      <c r="CA14" s="1397"/>
      <c r="CB14" s="1397"/>
      <c r="CC14" s="1397"/>
      <c r="CD14" s="1398"/>
      <c r="CE14" s="1335" t="str">
        <f>MID(SUVAHAVUJ!AF100,1,1)</f>
        <v xml:space="preserve"> </v>
      </c>
      <c r="CF14" s="1335"/>
      <c r="CG14" s="1335"/>
      <c r="CH14" s="1335"/>
      <c r="CI14" s="1335"/>
      <c r="CJ14" s="1335" t="str">
        <f>MID(SUVAHAVUJ!AF100,2,1)</f>
        <v xml:space="preserve"> </v>
      </c>
      <c r="CK14" s="1335"/>
      <c r="CL14" s="1335"/>
      <c r="CM14" s="1335"/>
      <c r="CN14" s="1335"/>
      <c r="CO14" s="1335"/>
      <c r="CP14" s="1335" t="str">
        <f>MID(SUVAHAVUJ!AF100,3,1)</f>
        <v xml:space="preserve"> </v>
      </c>
      <c r="CQ14" s="1335"/>
      <c r="CR14" s="1335"/>
      <c r="CS14" s="1335"/>
      <c r="CT14" s="1335"/>
      <c r="CU14" s="1335" t="str">
        <f>MID(SUVAHAVUJ!AF100,4,1)</f>
        <v xml:space="preserve"> </v>
      </c>
      <c r="CV14" s="1335"/>
      <c r="CW14" s="1335"/>
      <c r="CX14" s="1335"/>
      <c r="CY14" s="1335"/>
      <c r="CZ14" s="1335"/>
      <c r="DA14" s="1335" t="str">
        <f>MID(SUVAHAVUJ!AF100,5,1)</f>
        <v xml:space="preserve"> </v>
      </c>
      <c r="DB14" s="1335"/>
      <c r="DC14" s="1335"/>
      <c r="DD14" s="1335"/>
      <c r="DE14" s="1335"/>
      <c r="DF14" s="1335" t="str">
        <f>MID(SUVAHAVUJ!AF100,6,1)</f>
        <v xml:space="preserve"> </v>
      </c>
      <c r="DG14" s="1335"/>
      <c r="DH14" s="1335"/>
      <c r="DI14" s="1335"/>
      <c r="DJ14" s="1335"/>
      <c r="DK14" s="1335"/>
      <c r="DL14" s="1335" t="str">
        <f>MID(SUVAHAVUJ!AF100,7,1)</f>
        <v xml:space="preserve"> </v>
      </c>
      <c r="DM14" s="1335"/>
      <c r="DN14" s="1335"/>
      <c r="DO14" s="1335"/>
      <c r="DP14" s="1335"/>
      <c r="DQ14" s="1335"/>
      <c r="DR14" s="1335" t="str">
        <f>MID(SUVAHAVUJ!AF100,8,1)</f>
        <v xml:space="preserve"> </v>
      </c>
      <c r="DS14" s="1335"/>
      <c r="DT14" s="1335"/>
      <c r="DU14" s="1335"/>
      <c r="DV14" s="1335"/>
      <c r="DW14" s="1293" t="str">
        <f>MID(SUVAHAVUJ!AF100,9,1)</f>
        <v xml:space="preserve"> </v>
      </c>
      <c r="DX14" s="1293"/>
      <c r="DY14" s="1293"/>
      <c r="DZ14" s="1293"/>
      <c r="EA14" s="1293"/>
      <c r="EB14" s="1293"/>
      <c r="EC14" s="1293" t="str">
        <f>MID(SUVAHAVUJ!AF100,10,1)</f>
        <v xml:space="preserve"> </v>
      </c>
      <c r="ED14" s="1293"/>
      <c r="EE14" s="1293"/>
      <c r="EF14" s="1293"/>
      <c r="EG14" s="1293"/>
      <c r="EH14" s="1335" t="str">
        <f>MID(SUVAHAVUJ!AF100,11,1)</f>
        <v>0</v>
      </c>
      <c r="EI14" s="1335"/>
      <c r="EJ14" s="1335"/>
      <c r="EK14" s="1335"/>
      <c r="EL14" s="1335"/>
      <c r="EM14" s="1343"/>
      <c r="EN14" s="411"/>
      <c r="EO14" s="412"/>
      <c r="EP14" s="1335" t="str">
        <f>MID(SUVAHAVUJ!AG100,1,1)</f>
        <v xml:space="preserve"> </v>
      </c>
      <c r="EQ14" s="1335"/>
      <c r="ER14" s="1335"/>
      <c r="ES14" s="1335"/>
      <c r="ET14" s="1335"/>
      <c r="EU14" s="1335"/>
      <c r="EV14" s="1335" t="str">
        <f>MID(SUVAHAVUJ!AG100,2,1)</f>
        <v xml:space="preserve"> </v>
      </c>
      <c r="EW14" s="1335"/>
      <c r="EX14" s="1335"/>
      <c r="EY14" s="1335"/>
      <c r="EZ14" s="1335"/>
      <c r="FA14" s="1335" t="str">
        <f>MID(SUVAHAVUJ!AG100,3,1)</f>
        <v xml:space="preserve"> </v>
      </c>
      <c r="FB14" s="1335"/>
      <c r="FC14" s="1335"/>
      <c r="FD14" s="1335"/>
      <c r="FE14" s="1335"/>
      <c r="FF14" s="1335"/>
      <c r="FG14" s="1335" t="str">
        <f>MID(SUVAHAVUJ!AG100,4,1)</f>
        <v xml:space="preserve"> </v>
      </c>
      <c r="FH14" s="1335"/>
      <c r="FI14" s="1335"/>
      <c r="FJ14" s="1335"/>
      <c r="FK14" s="1335"/>
      <c r="FL14" s="1293" t="str">
        <f>MID(SUVAHAVUJ!AG100,5,1)</f>
        <v xml:space="preserve"> </v>
      </c>
      <c r="FM14" s="1293"/>
      <c r="FN14" s="1293"/>
      <c r="FO14" s="1293"/>
      <c r="FP14" s="1293"/>
      <c r="FQ14" s="1293"/>
      <c r="FR14" s="1293" t="str">
        <f>MID(SUVAHAVUJ!AG100,6,1)</f>
        <v xml:space="preserve"> </v>
      </c>
      <c r="FS14" s="1293"/>
      <c r="FT14" s="1293"/>
      <c r="FU14" s="1293"/>
      <c r="FV14" s="1293"/>
      <c r="FW14" s="1293" t="str">
        <f>MID(SUVAHAVUJ!AG100,7,1)</f>
        <v xml:space="preserve"> </v>
      </c>
      <c r="FX14" s="1293"/>
      <c r="FY14" s="1293"/>
      <c r="FZ14" s="1293"/>
      <c r="GA14" s="1293"/>
      <c r="GB14" s="1293"/>
      <c r="GC14" s="1293" t="str">
        <f>MID(SUVAHAVUJ!AG100,8,1)</f>
        <v xml:space="preserve"> </v>
      </c>
      <c r="GD14" s="1293"/>
      <c r="GE14" s="1293"/>
      <c r="GF14" s="1293"/>
      <c r="GG14" s="1293"/>
      <c r="GH14" s="1293" t="str">
        <f>MID(SUVAHAVUJ!AG100,9,1)</f>
        <v xml:space="preserve"> </v>
      </c>
      <c r="GI14" s="1293"/>
      <c r="GJ14" s="1293"/>
      <c r="GK14" s="1293"/>
      <c r="GL14" s="1293"/>
      <c r="GM14" s="1293"/>
      <c r="GN14" s="1293" t="str">
        <f>MID(SUVAHAVUJ!AG100,10,1)</f>
        <v xml:space="preserve"> </v>
      </c>
      <c r="GO14" s="1293"/>
      <c r="GP14" s="1293"/>
      <c r="GQ14" s="1293"/>
      <c r="GR14" s="1293"/>
      <c r="GS14" s="1293" t="str">
        <f>MID(SUVAHAVUJ!AG100,11,1)</f>
        <v>0</v>
      </c>
      <c r="GT14" s="1293"/>
      <c r="GU14" s="1293"/>
      <c r="GV14" s="1293"/>
      <c r="GW14" s="1341"/>
    </row>
    <row r="15" spans="1:205" ht="24" customHeight="1" x14ac:dyDescent="0.2">
      <c r="B15" s="1402" t="s">
        <v>2047</v>
      </c>
      <c r="C15" s="1403"/>
      <c r="D15" s="1403"/>
      <c r="E15" s="1403"/>
      <c r="F15" s="1403"/>
      <c r="G15" s="1403"/>
      <c r="H15" s="1403"/>
      <c r="I15" s="1403"/>
      <c r="J15" s="1403"/>
      <c r="K15" s="1404"/>
      <c r="L15" s="1394" t="str">
        <f>SUVAHAVUJ!$D$101</f>
        <v>Neuhradená strata minulých rokov (/-/429)</v>
      </c>
      <c r="M15" s="1395"/>
      <c r="N15" s="1395"/>
      <c r="O15" s="1395"/>
      <c r="P15" s="1395"/>
      <c r="Q15" s="1395"/>
      <c r="R15" s="1395"/>
      <c r="S15" s="1395"/>
      <c r="T15" s="1395"/>
      <c r="U15" s="1395"/>
      <c r="V15" s="1395"/>
      <c r="W15" s="1395"/>
      <c r="X15" s="1395"/>
      <c r="Y15" s="1395"/>
      <c r="Z15" s="1395"/>
      <c r="AA15" s="1395"/>
      <c r="AB15" s="1395"/>
      <c r="AC15" s="1395"/>
      <c r="AD15" s="1395"/>
      <c r="AE15" s="1395"/>
      <c r="AF15" s="1395"/>
      <c r="AG15" s="1395"/>
      <c r="AH15" s="1395"/>
      <c r="AI15" s="1395"/>
      <c r="AJ15" s="1395"/>
      <c r="AK15" s="1395"/>
      <c r="AL15" s="1395"/>
      <c r="AM15" s="1395"/>
      <c r="AN15" s="1395"/>
      <c r="AO15" s="1395"/>
      <c r="AP15" s="1395"/>
      <c r="AQ15" s="1395"/>
      <c r="AR15" s="1395"/>
      <c r="AS15" s="1395"/>
      <c r="AT15" s="1395"/>
      <c r="AU15" s="1395"/>
      <c r="AV15" s="1395"/>
      <c r="AW15" s="1395"/>
      <c r="AX15" s="1395"/>
      <c r="AY15" s="1395"/>
      <c r="AZ15" s="1395"/>
      <c r="BA15" s="1395"/>
      <c r="BB15" s="1395"/>
      <c r="BC15" s="1395"/>
      <c r="BD15" s="1395"/>
      <c r="BE15" s="1395"/>
      <c r="BF15" s="1395"/>
      <c r="BG15" s="1395"/>
      <c r="BH15" s="1395"/>
      <c r="BI15" s="1395"/>
      <c r="BJ15" s="1395"/>
      <c r="BK15" s="1395"/>
      <c r="BL15" s="1395"/>
      <c r="BM15" s="1395"/>
      <c r="BN15" s="1395"/>
      <c r="BO15" s="1395"/>
      <c r="BP15" s="1395"/>
      <c r="BQ15" s="1395"/>
      <c r="BR15" s="1395"/>
      <c r="BS15" s="1395"/>
      <c r="BT15" s="1395"/>
      <c r="BU15" s="1395"/>
      <c r="BV15" s="1395"/>
      <c r="BW15" s="1396" t="s">
        <v>2134</v>
      </c>
      <c r="BX15" s="1397"/>
      <c r="BY15" s="1397"/>
      <c r="BZ15" s="1397"/>
      <c r="CA15" s="1397"/>
      <c r="CB15" s="1397"/>
      <c r="CC15" s="1397"/>
      <c r="CD15" s="1398"/>
      <c r="CE15" s="1335" t="str">
        <f>MID(SUVAHAVUJ!AF101,1,1)</f>
        <v xml:space="preserve"> </v>
      </c>
      <c r="CF15" s="1335"/>
      <c r="CG15" s="1335"/>
      <c r="CH15" s="1335"/>
      <c r="CI15" s="1335"/>
      <c r="CJ15" s="1335" t="str">
        <f>MID(SUVAHAVUJ!AF101,2,1)</f>
        <v xml:space="preserve"> </v>
      </c>
      <c r="CK15" s="1335"/>
      <c r="CL15" s="1335"/>
      <c r="CM15" s="1335"/>
      <c r="CN15" s="1335"/>
      <c r="CO15" s="1335"/>
      <c r="CP15" s="1335" t="str">
        <f>MID(SUVAHAVUJ!AF101,3,1)</f>
        <v xml:space="preserve"> </v>
      </c>
      <c r="CQ15" s="1335"/>
      <c r="CR15" s="1335"/>
      <c r="CS15" s="1335"/>
      <c r="CT15" s="1335"/>
      <c r="CU15" s="1335" t="str">
        <f>MID(SUVAHAVUJ!AF101,4,1)</f>
        <v xml:space="preserve"> </v>
      </c>
      <c r="CV15" s="1335"/>
      <c r="CW15" s="1335"/>
      <c r="CX15" s="1335"/>
      <c r="CY15" s="1335"/>
      <c r="CZ15" s="1335"/>
      <c r="DA15" s="1335" t="str">
        <f>MID(SUVAHAVUJ!AF101,5,1)</f>
        <v xml:space="preserve"> </v>
      </c>
      <c r="DB15" s="1335"/>
      <c r="DC15" s="1335"/>
      <c r="DD15" s="1335"/>
      <c r="DE15" s="1335"/>
      <c r="DF15" s="1335" t="str">
        <f>MID(SUVAHAVUJ!AF101,6,1)</f>
        <v xml:space="preserve"> </v>
      </c>
      <c r="DG15" s="1335"/>
      <c r="DH15" s="1335"/>
      <c r="DI15" s="1335"/>
      <c r="DJ15" s="1335"/>
      <c r="DK15" s="1335"/>
      <c r="DL15" s="1335" t="str">
        <f>MID(SUVAHAVUJ!AF101,7,1)</f>
        <v xml:space="preserve"> </v>
      </c>
      <c r="DM15" s="1335"/>
      <c r="DN15" s="1335"/>
      <c r="DO15" s="1335"/>
      <c r="DP15" s="1335"/>
      <c r="DQ15" s="1335"/>
      <c r="DR15" s="1335" t="str">
        <f>MID(SUVAHAVUJ!AF101,8,1)</f>
        <v xml:space="preserve"> </v>
      </c>
      <c r="DS15" s="1335"/>
      <c r="DT15" s="1335"/>
      <c r="DU15" s="1335"/>
      <c r="DV15" s="1335"/>
      <c r="DW15" s="1293" t="str">
        <f>MID(SUVAHAVUJ!AF101,9,1)</f>
        <v xml:space="preserve"> </v>
      </c>
      <c r="DX15" s="1293"/>
      <c r="DY15" s="1293"/>
      <c r="DZ15" s="1293"/>
      <c r="EA15" s="1293"/>
      <c r="EB15" s="1293"/>
      <c r="EC15" s="1293" t="str">
        <f>MID(SUVAHAVUJ!AF101,10,1)</f>
        <v xml:space="preserve"> </v>
      </c>
      <c r="ED15" s="1293"/>
      <c r="EE15" s="1293"/>
      <c r="EF15" s="1293"/>
      <c r="EG15" s="1293"/>
      <c r="EH15" s="1335" t="str">
        <f>MID(SUVAHAVUJ!AF101,11,1)</f>
        <v>0</v>
      </c>
      <c r="EI15" s="1335"/>
      <c r="EJ15" s="1335"/>
      <c r="EK15" s="1335"/>
      <c r="EL15" s="1335"/>
      <c r="EM15" s="1343"/>
      <c r="EN15" s="411"/>
      <c r="EO15" s="412"/>
      <c r="EP15" s="1335" t="str">
        <f>MID(SUVAHAVUJ!AG101,1,1)</f>
        <v xml:space="preserve"> </v>
      </c>
      <c r="EQ15" s="1335"/>
      <c r="ER15" s="1335"/>
      <c r="ES15" s="1335"/>
      <c r="ET15" s="1335"/>
      <c r="EU15" s="1335"/>
      <c r="EV15" s="1335" t="str">
        <f>MID(SUVAHAVUJ!AG101,2,1)</f>
        <v xml:space="preserve"> </v>
      </c>
      <c r="EW15" s="1335"/>
      <c r="EX15" s="1335"/>
      <c r="EY15" s="1335"/>
      <c r="EZ15" s="1335"/>
      <c r="FA15" s="1335" t="str">
        <f>MID(SUVAHAVUJ!AG101,3,1)</f>
        <v xml:space="preserve"> </v>
      </c>
      <c r="FB15" s="1335"/>
      <c r="FC15" s="1335"/>
      <c r="FD15" s="1335"/>
      <c r="FE15" s="1335"/>
      <c r="FF15" s="1335"/>
      <c r="FG15" s="1335" t="str">
        <f>MID(SUVAHAVUJ!AG101,4,1)</f>
        <v xml:space="preserve"> </v>
      </c>
      <c r="FH15" s="1335"/>
      <c r="FI15" s="1335"/>
      <c r="FJ15" s="1335"/>
      <c r="FK15" s="1335"/>
      <c r="FL15" s="1293" t="str">
        <f>MID(SUVAHAVUJ!AG101,5,1)</f>
        <v xml:space="preserve"> </v>
      </c>
      <c r="FM15" s="1293"/>
      <c r="FN15" s="1293"/>
      <c r="FO15" s="1293"/>
      <c r="FP15" s="1293"/>
      <c r="FQ15" s="1293"/>
      <c r="FR15" s="1293" t="str">
        <f>MID(SUVAHAVUJ!AG101,6,1)</f>
        <v xml:space="preserve"> </v>
      </c>
      <c r="FS15" s="1293"/>
      <c r="FT15" s="1293"/>
      <c r="FU15" s="1293"/>
      <c r="FV15" s="1293"/>
      <c r="FW15" s="1293" t="str">
        <f>MID(SUVAHAVUJ!AG101,7,1)</f>
        <v xml:space="preserve"> </v>
      </c>
      <c r="FX15" s="1293"/>
      <c r="FY15" s="1293"/>
      <c r="FZ15" s="1293"/>
      <c r="GA15" s="1293"/>
      <c r="GB15" s="1293"/>
      <c r="GC15" s="1293" t="str">
        <f>MID(SUVAHAVUJ!AG101,8,1)</f>
        <v xml:space="preserve"> </v>
      </c>
      <c r="GD15" s="1293"/>
      <c r="GE15" s="1293"/>
      <c r="GF15" s="1293"/>
      <c r="GG15" s="1293"/>
      <c r="GH15" s="1293" t="str">
        <f>MID(SUVAHAVUJ!AG101,9,1)</f>
        <v xml:space="preserve"> </v>
      </c>
      <c r="GI15" s="1293"/>
      <c r="GJ15" s="1293"/>
      <c r="GK15" s="1293"/>
      <c r="GL15" s="1293"/>
      <c r="GM15" s="1293"/>
      <c r="GN15" s="1293" t="str">
        <f>MID(SUVAHAVUJ!AG101,10,1)</f>
        <v xml:space="preserve"> </v>
      </c>
      <c r="GO15" s="1293"/>
      <c r="GP15" s="1293"/>
      <c r="GQ15" s="1293"/>
      <c r="GR15" s="1293"/>
      <c r="GS15" s="1293" t="str">
        <f>MID(SUVAHAVUJ!AG101,11,1)</f>
        <v>0</v>
      </c>
      <c r="GT15" s="1293"/>
      <c r="GU15" s="1293"/>
      <c r="GV15" s="1293"/>
      <c r="GW15" s="1341"/>
    </row>
    <row r="16" spans="1:205" ht="24" customHeight="1" x14ac:dyDescent="0.2">
      <c r="B16" s="1399" t="s">
        <v>2135</v>
      </c>
      <c r="C16" s="1400"/>
      <c r="D16" s="1400"/>
      <c r="E16" s="1400"/>
      <c r="F16" s="1400"/>
      <c r="G16" s="1400"/>
      <c r="H16" s="1400"/>
      <c r="I16" s="1400"/>
      <c r="J16" s="1400"/>
      <c r="K16" s="1401"/>
      <c r="L16" s="1394" t="str">
        <f>SUVAHAVUJ!$D$102</f>
        <v>Výsledok hospodárenia za účtovné obdobie po zdanení /+-/  r. 01 - (r. 81 + r. 85 + r. 86 + r. 87 + r. 90 + r. 93 + r. 97
+ r. 101 + r. 141)</v>
      </c>
      <c r="M16" s="1395"/>
      <c r="N16" s="1395"/>
      <c r="O16" s="1395"/>
      <c r="P16" s="1395"/>
      <c r="Q16" s="1395"/>
      <c r="R16" s="1395"/>
      <c r="S16" s="1395"/>
      <c r="T16" s="1395"/>
      <c r="U16" s="1395"/>
      <c r="V16" s="1395"/>
      <c r="W16" s="1395"/>
      <c r="X16" s="1395"/>
      <c r="Y16" s="1395"/>
      <c r="Z16" s="1395"/>
      <c r="AA16" s="1395"/>
      <c r="AB16" s="1395"/>
      <c r="AC16" s="1395"/>
      <c r="AD16" s="1395"/>
      <c r="AE16" s="1395"/>
      <c r="AF16" s="1395"/>
      <c r="AG16" s="1395"/>
      <c r="AH16" s="1395"/>
      <c r="AI16" s="1395"/>
      <c r="AJ16" s="1395"/>
      <c r="AK16" s="1395"/>
      <c r="AL16" s="1395"/>
      <c r="AM16" s="1395"/>
      <c r="AN16" s="1395"/>
      <c r="AO16" s="1395"/>
      <c r="AP16" s="1395"/>
      <c r="AQ16" s="1395"/>
      <c r="AR16" s="1395"/>
      <c r="AS16" s="1395"/>
      <c r="AT16" s="1395"/>
      <c r="AU16" s="1395"/>
      <c r="AV16" s="1395"/>
      <c r="AW16" s="1395"/>
      <c r="AX16" s="1395"/>
      <c r="AY16" s="1395"/>
      <c r="AZ16" s="1395"/>
      <c r="BA16" s="1395"/>
      <c r="BB16" s="1395"/>
      <c r="BC16" s="1395"/>
      <c r="BD16" s="1395"/>
      <c r="BE16" s="1395"/>
      <c r="BF16" s="1395"/>
      <c r="BG16" s="1395"/>
      <c r="BH16" s="1395"/>
      <c r="BI16" s="1395"/>
      <c r="BJ16" s="1395"/>
      <c r="BK16" s="1395"/>
      <c r="BL16" s="1395"/>
      <c r="BM16" s="1395"/>
      <c r="BN16" s="1395"/>
      <c r="BO16" s="1395"/>
      <c r="BP16" s="1395"/>
      <c r="BQ16" s="1395"/>
      <c r="BR16" s="1395"/>
      <c r="BS16" s="1395"/>
      <c r="BT16" s="1395"/>
      <c r="BU16" s="1395"/>
      <c r="BV16" s="1395"/>
      <c r="BW16" s="1396" t="s">
        <v>2136</v>
      </c>
      <c r="BX16" s="1397"/>
      <c r="BY16" s="1397"/>
      <c r="BZ16" s="1397"/>
      <c r="CA16" s="1397"/>
      <c r="CB16" s="1397"/>
      <c r="CC16" s="1397"/>
      <c r="CD16" s="1398"/>
      <c r="CE16" s="1335" t="str">
        <f>MID(SUVAHAVUJ!AF102,1,1)</f>
        <v xml:space="preserve"> </v>
      </c>
      <c r="CF16" s="1335"/>
      <c r="CG16" s="1335"/>
      <c r="CH16" s="1335"/>
      <c r="CI16" s="1335"/>
      <c r="CJ16" s="1335" t="str">
        <f>MID(SUVAHAVUJ!AF102,2,1)</f>
        <v xml:space="preserve"> </v>
      </c>
      <c r="CK16" s="1335"/>
      <c r="CL16" s="1335"/>
      <c r="CM16" s="1335"/>
      <c r="CN16" s="1335"/>
      <c r="CO16" s="1335"/>
      <c r="CP16" s="1335" t="str">
        <f>MID(SUVAHAVUJ!AF102,3,1)</f>
        <v xml:space="preserve"> </v>
      </c>
      <c r="CQ16" s="1335"/>
      <c r="CR16" s="1335"/>
      <c r="CS16" s="1335"/>
      <c r="CT16" s="1335"/>
      <c r="CU16" s="1335" t="str">
        <f>MID(SUVAHAVUJ!AF102,4,1)</f>
        <v xml:space="preserve"> </v>
      </c>
      <c r="CV16" s="1335"/>
      <c r="CW16" s="1335"/>
      <c r="CX16" s="1335"/>
      <c r="CY16" s="1335"/>
      <c r="CZ16" s="1335"/>
      <c r="DA16" s="1335" t="str">
        <f>MID(SUVAHAVUJ!AF102,5,1)</f>
        <v xml:space="preserve"> </v>
      </c>
      <c r="DB16" s="1335"/>
      <c r="DC16" s="1335"/>
      <c r="DD16" s="1335"/>
      <c r="DE16" s="1335"/>
      <c r="DF16" s="1335" t="str">
        <f>MID(SUVAHAVUJ!AF102,6,1)</f>
        <v xml:space="preserve"> </v>
      </c>
      <c r="DG16" s="1335"/>
      <c r="DH16" s="1335"/>
      <c r="DI16" s="1335"/>
      <c r="DJ16" s="1335"/>
      <c r="DK16" s="1335"/>
      <c r="DL16" s="1335" t="str">
        <f>MID(SUVAHAVUJ!AF102,7,1)</f>
        <v xml:space="preserve"> </v>
      </c>
      <c r="DM16" s="1335"/>
      <c r="DN16" s="1335"/>
      <c r="DO16" s="1335"/>
      <c r="DP16" s="1335"/>
      <c r="DQ16" s="1335"/>
      <c r="DR16" s="1335" t="str">
        <f>MID(SUVAHAVUJ!AF102,8,1)</f>
        <v xml:space="preserve"> </v>
      </c>
      <c r="DS16" s="1335"/>
      <c r="DT16" s="1335"/>
      <c r="DU16" s="1335"/>
      <c r="DV16" s="1335"/>
      <c r="DW16" s="1293" t="str">
        <f>MID(SUVAHAVUJ!AF102,9,1)</f>
        <v xml:space="preserve"> </v>
      </c>
      <c r="DX16" s="1293"/>
      <c r="DY16" s="1293"/>
      <c r="DZ16" s="1293"/>
      <c r="EA16" s="1293"/>
      <c r="EB16" s="1293"/>
      <c r="EC16" s="1293" t="str">
        <f>MID(SUVAHAVUJ!AF102,10,1)</f>
        <v xml:space="preserve"> </v>
      </c>
      <c r="ED16" s="1293"/>
      <c r="EE16" s="1293"/>
      <c r="EF16" s="1293"/>
      <c r="EG16" s="1293"/>
      <c r="EH16" s="1335" t="str">
        <f>MID(SUVAHAVUJ!AF102,11,1)</f>
        <v>0</v>
      </c>
      <c r="EI16" s="1335"/>
      <c r="EJ16" s="1335"/>
      <c r="EK16" s="1335"/>
      <c r="EL16" s="1335"/>
      <c r="EM16" s="1343"/>
      <c r="EN16" s="411"/>
      <c r="EO16" s="412"/>
      <c r="EP16" s="1335" t="str">
        <f>MID(SUVAHAVUJ!AG102,1,1)</f>
        <v xml:space="preserve"> </v>
      </c>
      <c r="EQ16" s="1335"/>
      <c r="ER16" s="1335"/>
      <c r="ES16" s="1335"/>
      <c r="ET16" s="1335"/>
      <c r="EU16" s="1335"/>
      <c r="EV16" s="1335" t="str">
        <f>MID(SUVAHAVUJ!AG102,2,1)</f>
        <v xml:space="preserve"> </v>
      </c>
      <c r="EW16" s="1335"/>
      <c r="EX16" s="1335"/>
      <c r="EY16" s="1335"/>
      <c r="EZ16" s="1335"/>
      <c r="FA16" s="1335" t="str">
        <f>MID(SUVAHAVUJ!AG102,3,1)</f>
        <v xml:space="preserve"> </v>
      </c>
      <c r="FB16" s="1335"/>
      <c r="FC16" s="1335"/>
      <c r="FD16" s="1335"/>
      <c r="FE16" s="1335"/>
      <c r="FF16" s="1335"/>
      <c r="FG16" s="1335" t="str">
        <f>MID(SUVAHAVUJ!AG102,4,1)</f>
        <v xml:space="preserve"> </v>
      </c>
      <c r="FH16" s="1335"/>
      <c r="FI16" s="1335"/>
      <c r="FJ16" s="1335"/>
      <c r="FK16" s="1335"/>
      <c r="FL16" s="1293" t="str">
        <f>MID(SUVAHAVUJ!AG102,5,1)</f>
        <v xml:space="preserve"> </v>
      </c>
      <c r="FM16" s="1293"/>
      <c r="FN16" s="1293"/>
      <c r="FO16" s="1293"/>
      <c r="FP16" s="1293"/>
      <c r="FQ16" s="1293"/>
      <c r="FR16" s="1293" t="str">
        <f>MID(SUVAHAVUJ!AG102,6,1)</f>
        <v xml:space="preserve"> </v>
      </c>
      <c r="FS16" s="1293"/>
      <c r="FT16" s="1293"/>
      <c r="FU16" s="1293"/>
      <c r="FV16" s="1293"/>
      <c r="FW16" s="1293" t="str">
        <f>MID(SUVAHAVUJ!AG102,7,1)</f>
        <v xml:space="preserve"> </v>
      </c>
      <c r="FX16" s="1293"/>
      <c r="FY16" s="1293"/>
      <c r="FZ16" s="1293"/>
      <c r="GA16" s="1293"/>
      <c r="GB16" s="1293"/>
      <c r="GC16" s="1293" t="str">
        <f>MID(SUVAHAVUJ!AG102,8,1)</f>
        <v xml:space="preserve"> </v>
      </c>
      <c r="GD16" s="1293"/>
      <c r="GE16" s="1293"/>
      <c r="GF16" s="1293"/>
      <c r="GG16" s="1293"/>
      <c r="GH16" s="1293" t="str">
        <f>MID(SUVAHAVUJ!AG102,9,1)</f>
        <v xml:space="preserve"> </v>
      </c>
      <c r="GI16" s="1293"/>
      <c r="GJ16" s="1293"/>
      <c r="GK16" s="1293"/>
      <c r="GL16" s="1293"/>
      <c r="GM16" s="1293"/>
      <c r="GN16" s="1293" t="str">
        <f>MID(SUVAHAVUJ!AG102,10,1)</f>
        <v xml:space="preserve"> </v>
      </c>
      <c r="GO16" s="1293"/>
      <c r="GP16" s="1293"/>
      <c r="GQ16" s="1293"/>
      <c r="GR16" s="1293"/>
      <c r="GS16" s="1293" t="str">
        <f>MID(SUVAHAVUJ!AG102,11,1)</f>
        <v>0</v>
      </c>
      <c r="GT16" s="1293"/>
      <c r="GU16" s="1293"/>
      <c r="GV16" s="1293"/>
      <c r="GW16" s="1341"/>
    </row>
    <row r="17" spans="1:205" ht="24" customHeight="1" x14ac:dyDescent="0.2">
      <c r="B17" s="1399" t="s">
        <v>2067</v>
      </c>
      <c r="C17" s="1400"/>
      <c r="D17" s="1400"/>
      <c r="E17" s="1400"/>
      <c r="F17" s="1400"/>
      <c r="G17" s="1400"/>
      <c r="H17" s="1400"/>
      <c r="I17" s="1400"/>
      <c r="J17" s="1400"/>
      <c r="K17" s="1401"/>
      <c r="L17" s="1394" t="str">
        <f>SUVAHAVUJ!$D$103</f>
        <v>Záväzky r. 102 + r. 118 + r. 121 + r. 122 + r. 136 + r. 139
 + r. 140</v>
      </c>
      <c r="M17" s="1395"/>
      <c r="N17" s="1395"/>
      <c r="O17" s="1395"/>
      <c r="P17" s="1395"/>
      <c r="Q17" s="1395"/>
      <c r="R17" s="1395"/>
      <c r="S17" s="1395"/>
      <c r="T17" s="1395"/>
      <c r="U17" s="1395"/>
      <c r="V17" s="1395"/>
      <c r="W17" s="1395"/>
      <c r="X17" s="1395"/>
      <c r="Y17" s="1395"/>
      <c r="Z17" s="1395"/>
      <c r="AA17" s="1395"/>
      <c r="AB17" s="1395"/>
      <c r="AC17" s="1395"/>
      <c r="AD17" s="1395"/>
      <c r="AE17" s="1395"/>
      <c r="AF17" s="1395"/>
      <c r="AG17" s="1395"/>
      <c r="AH17" s="1395"/>
      <c r="AI17" s="1395"/>
      <c r="AJ17" s="1395"/>
      <c r="AK17" s="1395"/>
      <c r="AL17" s="1395"/>
      <c r="AM17" s="1395"/>
      <c r="AN17" s="1395"/>
      <c r="AO17" s="1395"/>
      <c r="AP17" s="1395"/>
      <c r="AQ17" s="1395"/>
      <c r="AR17" s="1395"/>
      <c r="AS17" s="1395"/>
      <c r="AT17" s="1395"/>
      <c r="AU17" s="1395"/>
      <c r="AV17" s="1395"/>
      <c r="AW17" s="1395"/>
      <c r="AX17" s="1395"/>
      <c r="AY17" s="1395"/>
      <c r="AZ17" s="1395"/>
      <c r="BA17" s="1395"/>
      <c r="BB17" s="1395"/>
      <c r="BC17" s="1395"/>
      <c r="BD17" s="1395"/>
      <c r="BE17" s="1395"/>
      <c r="BF17" s="1395"/>
      <c r="BG17" s="1395"/>
      <c r="BH17" s="1395"/>
      <c r="BI17" s="1395"/>
      <c r="BJ17" s="1395"/>
      <c r="BK17" s="1395"/>
      <c r="BL17" s="1395"/>
      <c r="BM17" s="1395"/>
      <c r="BN17" s="1395"/>
      <c r="BO17" s="1395"/>
      <c r="BP17" s="1395"/>
      <c r="BQ17" s="1395"/>
      <c r="BR17" s="1395"/>
      <c r="BS17" s="1395"/>
      <c r="BT17" s="1395"/>
      <c r="BU17" s="1395"/>
      <c r="BV17" s="1395"/>
      <c r="BW17" s="1396" t="s">
        <v>2137</v>
      </c>
      <c r="BX17" s="1397"/>
      <c r="BY17" s="1397"/>
      <c r="BZ17" s="1397"/>
      <c r="CA17" s="1397"/>
      <c r="CB17" s="1397"/>
      <c r="CC17" s="1397"/>
      <c r="CD17" s="1398"/>
      <c r="CE17" s="1335" t="str">
        <f>MID(SUVAHAVUJ!AF103,1,1)</f>
        <v xml:space="preserve"> </v>
      </c>
      <c r="CF17" s="1335"/>
      <c r="CG17" s="1335"/>
      <c r="CH17" s="1335"/>
      <c r="CI17" s="1335"/>
      <c r="CJ17" s="1335" t="str">
        <f>MID(SUVAHAVUJ!AF103,2,1)</f>
        <v xml:space="preserve"> </v>
      </c>
      <c r="CK17" s="1335"/>
      <c r="CL17" s="1335"/>
      <c r="CM17" s="1335"/>
      <c r="CN17" s="1335"/>
      <c r="CO17" s="1335"/>
      <c r="CP17" s="1335" t="str">
        <f>MID(SUVAHAVUJ!AF103,3,1)</f>
        <v xml:space="preserve"> </v>
      </c>
      <c r="CQ17" s="1335"/>
      <c r="CR17" s="1335"/>
      <c r="CS17" s="1335"/>
      <c r="CT17" s="1335"/>
      <c r="CU17" s="1335" t="str">
        <f>MID(SUVAHAVUJ!AF103,4,1)</f>
        <v xml:space="preserve"> </v>
      </c>
      <c r="CV17" s="1335"/>
      <c r="CW17" s="1335"/>
      <c r="CX17" s="1335"/>
      <c r="CY17" s="1335"/>
      <c r="CZ17" s="1335"/>
      <c r="DA17" s="1335" t="str">
        <f>MID(SUVAHAVUJ!AF103,5,1)</f>
        <v xml:space="preserve"> </v>
      </c>
      <c r="DB17" s="1335"/>
      <c r="DC17" s="1335"/>
      <c r="DD17" s="1335"/>
      <c r="DE17" s="1335"/>
      <c r="DF17" s="1335" t="str">
        <f>MID(SUVAHAVUJ!AF103,6,1)</f>
        <v xml:space="preserve"> </v>
      </c>
      <c r="DG17" s="1335"/>
      <c r="DH17" s="1335"/>
      <c r="DI17" s="1335"/>
      <c r="DJ17" s="1335"/>
      <c r="DK17" s="1335"/>
      <c r="DL17" s="1335" t="str">
        <f>MID(SUVAHAVUJ!AF103,7,1)</f>
        <v xml:space="preserve"> </v>
      </c>
      <c r="DM17" s="1335"/>
      <c r="DN17" s="1335"/>
      <c r="DO17" s="1335"/>
      <c r="DP17" s="1335"/>
      <c r="DQ17" s="1335"/>
      <c r="DR17" s="1335" t="str">
        <f>MID(SUVAHAVUJ!AF103,8,1)</f>
        <v xml:space="preserve"> </v>
      </c>
      <c r="DS17" s="1335"/>
      <c r="DT17" s="1335"/>
      <c r="DU17" s="1335"/>
      <c r="DV17" s="1335"/>
      <c r="DW17" s="1293" t="str">
        <f>MID(SUVAHAVUJ!AF103,9,1)</f>
        <v xml:space="preserve"> </v>
      </c>
      <c r="DX17" s="1293"/>
      <c r="DY17" s="1293"/>
      <c r="DZ17" s="1293"/>
      <c r="EA17" s="1293"/>
      <c r="EB17" s="1293"/>
      <c r="EC17" s="1293" t="str">
        <f>MID(SUVAHAVUJ!AF103,10,1)</f>
        <v xml:space="preserve"> </v>
      </c>
      <c r="ED17" s="1293"/>
      <c r="EE17" s="1293"/>
      <c r="EF17" s="1293"/>
      <c r="EG17" s="1293"/>
      <c r="EH17" s="1335" t="str">
        <f>MID(SUVAHAVUJ!AF103,11,1)</f>
        <v>0</v>
      </c>
      <c r="EI17" s="1335"/>
      <c r="EJ17" s="1335"/>
      <c r="EK17" s="1335"/>
      <c r="EL17" s="1335"/>
      <c r="EM17" s="1343"/>
      <c r="EN17" s="411"/>
      <c r="EO17" s="412"/>
      <c r="EP17" s="1335" t="str">
        <f>MID(SUVAHAVUJ!AG103,1,1)</f>
        <v xml:space="preserve"> </v>
      </c>
      <c r="EQ17" s="1335"/>
      <c r="ER17" s="1335"/>
      <c r="ES17" s="1335"/>
      <c r="ET17" s="1335"/>
      <c r="EU17" s="1335"/>
      <c r="EV17" s="1335" t="str">
        <f>MID(SUVAHAVUJ!AG103,2,1)</f>
        <v xml:space="preserve"> </v>
      </c>
      <c r="EW17" s="1335"/>
      <c r="EX17" s="1335"/>
      <c r="EY17" s="1335"/>
      <c r="EZ17" s="1335"/>
      <c r="FA17" s="1335" t="str">
        <f>MID(SUVAHAVUJ!AG103,3,1)</f>
        <v xml:space="preserve"> </v>
      </c>
      <c r="FB17" s="1335"/>
      <c r="FC17" s="1335"/>
      <c r="FD17" s="1335"/>
      <c r="FE17" s="1335"/>
      <c r="FF17" s="1335"/>
      <c r="FG17" s="1335" t="str">
        <f>MID(SUVAHAVUJ!AG103,4,1)</f>
        <v xml:space="preserve"> </v>
      </c>
      <c r="FH17" s="1335"/>
      <c r="FI17" s="1335"/>
      <c r="FJ17" s="1335"/>
      <c r="FK17" s="1335"/>
      <c r="FL17" s="1293" t="str">
        <f>MID(SUVAHAVUJ!AG103,5,1)</f>
        <v xml:space="preserve"> </v>
      </c>
      <c r="FM17" s="1293"/>
      <c r="FN17" s="1293"/>
      <c r="FO17" s="1293"/>
      <c r="FP17" s="1293"/>
      <c r="FQ17" s="1293"/>
      <c r="FR17" s="1293" t="str">
        <f>MID(SUVAHAVUJ!AG103,6,1)</f>
        <v xml:space="preserve"> </v>
      </c>
      <c r="FS17" s="1293"/>
      <c r="FT17" s="1293"/>
      <c r="FU17" s="1293"/>
      <c r="FV17" s="1293"/>
      <c r="FW17" s="1293" t="str">
        <f>MID(SUVAHAVUJ!AG103,7,1)</f>
        <v xml:space="preserve"> </v>
      </c>
      <c r="FX17" s="1293"/>
      <c r="FY17" s="1293"/>
      <c r="FZ17" s="1293"/>
      <c r="GA17" s="1293"/>
      <c r="GB17" s="1293"/>
      <c r="GC17" s="1293" t="str">
        <f>MID(SUVAHAVUJ!AG103,8,1)</f>
        <v xml:space="preserve"> </v>
      </c>
      <c r="GD17" s="1293"/>
      <c r="GE17" s="1293"/>
      <c r="GF17" s="1293"/>
      <c r="GG17" s="1293"/>
      <c r="GH17" s="1293" t="str">
        <f>MID(SUVAHAVUJ!AG103,9,1)</f>
        <v xml:space="preserve"> </v>
      </c>
      <c r="GI17" s="1293"/>
      <c r="GJ17" s="1293"/>
      <c r="GK17" s="1293"/>
      <c r="GL17" s="1293"/>
      <c r="GM17" s="1293"/>
      <c r="GN17" s="1293" t="str">
        <f>MID(SUVAHAVUJ!AG103,10,1)</f>
        <v xml:space="preserve"> </v>
      </c>
      <c r="GO17" s="1293"/>
      <c r="GP17" s="1293"/>
      <c r="GQ17" s="1293"/>
      <c r="GR17" s="1293"/>
      <c r="GS17" s="1293" t="str">
        <f>MID(SUVAHAVUJ!AG103,11,1)</f>
        <v>0</v>
      </c>
      <c r="GT17" s="1293"/>
      <c r="GU17" s="1293"/>
      <c r="GV17" s="1293"/>
      <c r="GW17" s="1341"/>
    </row>
    <row r="18" spans="1:205" ht="24" customHeight="1" x14ac:dyDescent="0.2">
      <c r="B18" s="1399" t="s">
        <v>2069</v>
      </c>
      <c r="C18" s="1400"/>
      <c r="D18" s="1400"/>
      <c r="E18" s="1400"/>
      <c r="F18" s="1400"/>
      <c r="G18" s="1400"/>
      <c r="H18" s="1400"/>
      <c r="I18" s="1400"/>
      <c r="J18" s="1400"/>
      <c r="K18" s="1401"/>
      <c r="L18" s="1394" t="str">
        <f>SUVAHAVUJ!$D$104</f>
        <v>Dlhodobé záväzky súčet (r. 103 + r. 107 až r. 117)</v>
      </c>
      <c r="M18" s="1395"/>
      <c r="N18" s="1395"/>
      <c r="O18" s="1395"/>
      <c r="P18" s="1395"/>
      <c r="Q18" s="1395"/>
      <c r="R18" s="1395"/>
      <c r="S18" s="1395"/>
      <c r="T18" s="1395"/>
      <c r="U18" s="1395"/>
      <c r="V18" s="1395"/>
      <c r="W18" s="1395"/>
      <c r="X18" s="1395"/>
      <c r="Y18" s="1395"/>
      <c r="Z18" s="1395"/>
      <c r="AA18" s="1395"/>
      <c r="AB18" s="1395"/>
      <c r="AC18" s="1395"/>
      <c r="AD18" s="1395"/>
      <c r="AE18" s="1395"/>
      <c r="AF18" s="1395"/>
      <c r="AG18" s="1395"/>
      <c r="AH18" s="1395"/>
      <c r="AI18" s="1395"/>
      <c r="AJ18" s="1395"/>
      <c r="AK18" s="1395"/>
      <c r="AL18" s="1395"/>
      <c r="AM18" s="1395"/>
      <c r="AN18" s="1395"/>
      <c r="AO18" s="1395"/>
      <c r="AP18" s="1395"/>
      <c r="AQ18" s="1395"/>
      <c r="AR18" s="1395"/>
      <c r="AS18" s="1395"/>
      <c r="AT18" s="1395"/>
      <c r="AU18" s="1395"/>
      <c r="AV18" s="1395"/>
      <c r="AW18" s="1395"/>
      <c r="AX18" s="1395"/>
      <c r="AY18" s="1395"/>
      <c r="AZ18" s="1395"/>
      <c r="BA18" s="1395"/>
      <c r="BB18" s="1395"/>
      <c r="BC18" s="1395"/>
      <c r="BD18" s="1395"/>
      <c r="BE18" s="1395"/>
      <c r="BF18" s="1395"/>
      <c r="BG18" s="1395"/>
      <c r="BH18" s="1395"/>
      <c r="BI18" s="1395"/>
      <c r="BJ18" s="1395"/>
      <c r="BK18" s="1395"/>
      <c r="BL18" s="1395"/>
      <c r="BM18" s="1395"/>
      <c r="BN18" s="1395"/>
      <c r="BO18" s="1395"/>
      <c r="BP18" s="1395"/>
      <c r="BQ18" s="1395"/>
      <c r="BR18" s="1395"/>
      <c r="BS18" s="1395"/>
      <c r="BT18" s="1395"/>
      <c r="BU18" s="1395"/>
      <c r="BV18" s="1395"/>
      <c r="BW18" s="1396" t="s">
        <v>2138</v>
      </c>
      <c r="BX18" s="1397"/>
      <c r="BY18" s="1397"/>
      <c r="BZ18" s="1397"/>
      <c r="CA18" s="1397"/>
      <c r="CB18" s="1397"/>
      <c r="CC18" s="1397"/>
      <c r="CD18" s="1398"/>
      <c r="CE18" s="1335" t="str">
        <f>MID(SUVAHAVUJ!AF104,1,1)</f>
        <v xml:space="preserve"> </v>
      </c>
      <c r="CF18" s="1335"/>
      <c r="CG18" s="1335"/>
      <c r="CH18" s="1335"/>
      <c r="CI18" s="1335"/>
      <c r="CJ18" s="1335" t="str">
        <f>MID(SUVAHAVUJ!AF104,2,1)</f>
        <v xml:space="preserve"> </v>
      </c>
      <c r="CK18" s="1335"/>
      <c r="CL18" s="1335"/>
      <c r="CM18" s="1335"/>
      <c r="CN18" s="1335"/>
      <c r="CO18" s="1335"/>
      <c r="CP18" s="1335" t="str">
        <f>MID(SUVAHAVUJ!AF104,3,1)</f>
        <v xml:space="preserve"> </v>
      </c>
      <c r="CQ18" s="1335"/>
      <c r="CR18" s="1335"/>
      <c r="CS18" s="1335"/>
      <c r="CT18" s="1335"/>
      <c r="CU18" s="1335" t="str">
        <f>MID(SUVAHAVUJ!AF104,4,1)</f>
        <v xml:space="preserve"> </v>
      </c>
      <c r="CV18" s="1335"/>
      <c r="CW18" s="1335"/>
      <c r="CX18" s="1335"/>
      <c r="CY18" s="1335"/>
      <c r="CZ18" s="1335"/>
      <c r="DA18" s="1335" t="str">
        <f>MID(SUVAHAVUJ!AF104,5,1)</f>
        <v xml:space="preserve"> </v>
      </c>
      <c r="DB18" s="1335"/>
      <c r="DC18" s="1335"/>
      <c r="DD18" s="1335"/>
      <c r="DE18" s="1335"/>
      <c r="DF18" s="1335" t="str">
        <f>MID(SUVAHAVUJ!AF104,6,1)</f>
        <v xml:space="preserve"> </v>
      </c>
      <c r="DG18" s="1335"/>
      <c r="DH18" s="1335"/>
      <c r="DI18" s="1335"/>
      <c r="DJ18" s="1335"/>
      <c r="DK18" s="1335"/>
      <c r="DL18" s="1335" t="str">
        <f>MID(SUVAHAVUJ!AF104,7,1)</f>
        <v xml:space="preserve"> </v>
      </c>
      <c r="DM18" s="1335"/>
      <c r="DN18" s="1335"/>
      <c r="DO18" s="1335"/>
      <c r="DP18" s="1335"/>
      <c r="DQ18" s="1335"/>
      <c r="DR18" s="1335" t="str">
        <f>MID(SUVAHAVUJ!AF104,8,1)</f>
        <v xml:space="preserve"> </v>
      </c>
      <c r="DS18" s="1335"/>
      <c r="DT18" s="1335"/>
      <c r="DU18" s="1335"/>
      <c r="DV18" s="1335"/>
      <c r="DW18" s="1293" t="str">
        <f>MID(SUVAHAVUJ!AF104,9,1)</f>
        <v xml:space="preserve"> </v>
      </c>
      <c r="DX18" s="1293"/>
      <c r="DY18" s="1293"/>
      <c r="DZ18" s="1293"/>
      <c r="EA18" s="1293"/>
      <c r="EB18" s="1293"/>
      <c r="EC18" s="1293" t="str">
        <f>MID(SUVAHAVUJ!AF104,10,1)</f>
        <v xml:space="preserve"> </v>
      </c>
      <c r="ED18" s="1293"/>
      <c r="EE18" s="1293"/>
      <c r="EF18" s="1293"/>
      <c r="EG18" s="1293"/>
      <c r="EH18" s="1335" t="str">
        <f>MID(SUVAHAVUJ!AF104,11,1)</f>
        <v>0</v>
      </c>
      <c r="EI18" s="1335"/>
      <c r="EJ18" s="1335"/>
      <c r="EK18" s="1335"/>
      <c r="EL18" s="1335"/>
      <c r="EM18" s="1343"/>
      <c r="EN18" s="411"/>
      <c r="EO18" s="412"/>
      <c r="EP18" s="1335" t="str">
        <f>MID(SUVAHAVUJ!AG104,1,1)</f>
        <v xml:space="preserve"> </v>
      </c>
      <c r="EQ18" s="1335"/>
      <c r="ER18" s="1335"/>
      <c r="ES18" s="1335"/>
      <c r="ET18" s="1335"/>
      <c r="EU18" s="1335"/>
      <c r="EV18" s="1335" t="str">
        <f>MID(SUVAHAVUJ!AG104,2,1)</f>
        <v xml:space="preserve"> </v>
      </c>
      <c r="EW18" s="1335"/>
      <c r="EX18" s="1335"/>
      <c r="EY18" s="1335"/>
      <c r="EZ18" s="1335"/>
      <c r="FA18" s="1335" t="str">
        <f>MID(SUVAHAVUJ!AG104,3,1)</f>
        <v xml:space="preserve"> </v>
      </c>
      <c r="FB18" s="1335"/>
      <c r="FC18" s="1335"/>
      <c r="FD18" s="1335"/>
      <c r="FE18" s="1335"/>
      <c r="FF18" s="1335"/>
      <c r="FG18" s="1335" t="str">
        <f>MID(SUVAHAVUJ!AG104,4,1)</f>
        <v xml:space="preserve"> </v>
      </c>
      <c r="FH18" s="1335"/>
      <c r="FI18" s="1335"/>
      <c r="FJ18" s="1335"/>
      <c r="FK18" s="1335"/>
      <c r="FL18" s="1293" t="str">
        <f>MID(SUVAHAVUJ!AG104,5,1)</f>
        <v xml:space="preserve"> </v>
      </c>
      <c r="FM18" s="1293"/>
      <c r="FN18" s="1293"/>
      <c r="FO18" s="1293"/>
      <c r="FP18" s="1293"/>
      <c r="FQ18" s="1293"/>
      <c r="FR18" s="1293" t="str">
        <f>MID(SUVAHAVUJ!AG104,6,1)</f>
        <v xml:space="preserve"> </v>
      </c>
      <c r="FS18" s="1293"/>
      <c r="FT18" s="1293"/>
      <c r="FU18" s="1293"/>
      <c r="FV18" s="1293"/>
      <c r="FW18" s="1293" t="str">
        <f>MID(SUVAHAVUJ!AG104,7,1)</f>
        <v xml:space="preserve"> </v>
      </c>
      <c r="FX18" s="1293"/>
      <c r="FY18" s="1293"/>
      <c r="FZ18" s="1293"/>
      <c r="GA18" s="1293"/>
      <c r="GB18" s="1293"/>
      <c r="GC18" s="1293" t="str">
        <f>MID(SUVAHAVUJ!AG104,8,1)</f>
        <v xml:space="preserve"> </v>
      </c>
      <c r="GD18" s="1293"/>
      <c r="GE18" s="1293"/>
      <c r="GF18" s="1293"/>
      <c r="GG18" s="1293"/>
      <c r="GH18" s="1293" t="str">
        <f>MID(SUVAHAVUJ!AG104,9,1)</f>
        <v xml:space="preserve"> </v>
      </c>
      <c r="GI18" s="1293"/>
      <c r="GJ18" s="1293"/>
      <c r="GK18" s="1293"/>
      <c r="GL18" s="1293"/>
      <c r="GM18" s="1293"/>
      <c r="GN18" s="1293" t="str">
        <f>MID(SUVAHAVUJ!AG104,10,1)</f>
        <v xml:space="preserve"> </v>
      </c>
      <c r="GO18" s="1293"/>
      <c r="GP18" s="1293"/>
      <c r="GQ18" s="1293"/>
      <c r="GR18" s="1293"/>
      <c r="GS18" s="1293" t="str">
        <f>MID(SUVAHAVUJ!AG104,11,1)</f>
        <v>0</v>
      </c>
      <c r="GT18" s="1293"/>
      <c r="GU18" s="1293"/>
      <c r="GV18" s="1293"/>
      <c r="GW18" s="1341"/>
    </row>
    <row r="19" spans="1:205" ht="24" customHeight="1" x14ac:dyDescent="0.2">
      <c r="B19" s="1399" t="s">
        <v>2071</v>
      </c>
      <c r="C19" s="1400"/>
      <c r="D19" s="1400"/>
      <c r="E19" s="1400"/>
      <c r="F19" s="1400"/>
      <c r="G19" s="1400"/>
      <c r="H19" s="1400"/>
      <c r="I19" s="1400"/>
      <c r="J19" s="1400"/>
      <c r="K19" s="1401"/>
      <c r="L19" s="1394" t="str">
        <f>SUVAHAVUJ!$D$105</f>
        <v>Dlhodobé záväzky z obchodného styku súčet
(r. 104 až r. 106)</v>
      </c>
      <c r="M19" s="1395"/>
      <c r="N19" s="1395"/>
      <c r="O19" s="1395"/>
      <c r="P19" s="1395"/>
      <c r="Q19" s="1395"/>
      <c r="R19" s="1395"/>
      <c r="S19" s="1395"/>
      <c r="T19" s="1395"/>
      <c r="U19" s="1395"/>
      <c r="V19" s="1395"/>
      <c r="W19" s="1395"/>
      <c r="X19" s="1395"/>
      <c r="Y19" s="1395"/>
      <c r="Z19" s="1395"/>
      <c r="AA19" s="1395"/>
      <c r="AB19" s="1395"/>
      <c r="AC19" s="1395"/>
      <c r="AD19" s="1395"/>
      <c r="AE19" s="1395"/>
      <c r="AF19" s="1395"/>
      <c r="AG19" s="1395"/>
      <c r="AH19" s="1395"/>
      <c r="AI19" s="1395"/>
      <c r="AJ19" s="1395"/>
      <c r="AK19" s="1395"/>
      <c r="AL19" s="1395"/>
      <c r="AM19" s="1395"/>
      <c r="AN19" s="1395"/>
      <c r="AO19" s="1395"/>
      <c r="AP19" s="1395"/>
      <c r="AQ19" s="1395"/>
      <c r="AR19" s="1395"/>
      <c r="AS19" s="1395"/>
      <c r="AT19" s="1395"/>
      <c r="AU19" s="1395"/>
      <c r="AV19" s="1395"/>
      <c r="AW19" s="1395"/>
      <c r="AX19" s="1395"/>
      <c r="AY19" s="1395"/>
      <c r="AZ19" s="1395"/>
      <c r="BA19" s="1395"/>
      <c r="BB19" s="1395"/>
      <c r="BC19" s="1395"/>
      <c r="BD19" s="1395"/>
      <c r="BE19" s="1395"/>
      <c r="BF19" s="1395"/>
      <c r="BG19" s="1395"/>
      <c r="BH19" s="1395"/>
      <c r="BI19" s="1395"/>
      <c r="BJ19" s="1395"/>
      <c r="BK19" s="1395"/>
      <c r="BL19" s="1395"/>
      <c r="BM19" s="1395"/>
      <c r="BN19" s="1395"/>
      <c r="BO19" s="1395"/>
      <c r="BP19" s="1395"/>
      <c r="BQ19" s="1395"/>
      <c r="BR19" s="1395"/>
      <c r="BS19" s="1395"/>
      <c r="BT19" s="1395"/>
      <c r="BU19" s="1395"/>
      <c r="BV19" s="1395"/>
      <c r="BW19" s="1396" t="s">
        <v>2139</v>
      </c>
      <c r="BX19" s="1397"/>
      <c r="BY19" s="1397"/>
      <c r="BZ19" s="1397"/>
      <c r="CA19" s="1397"/>
      <c r="CB19" s="1397"/>
      <c r="CC19" s="1397"/>
      <c r="CD19" s="1398"/>
      <c r="CE19" s="1335" t="str">
        <f>MID(SUVAHAVUJ!AF105,1,1)</f>
        <v xml:space="preserve"> </v>
      </c>
      <c r="CF19" s="1335"/>
      <c r="CG19" s="1335"/>
      <c r="CH19" s="1335"/>
      <c r="CI19" s="1335"/>
      <c r="CJ19" s="1335" t="str">
        <f>MID(SUVAHAVUJ!AF105,2,1)</f>
        <v xml:space="preserve"> </v>
      </c>
      <c r="CK19" s="1335"/>
      <c r="CL19" s="1335"/>
      <c r="CM19" s="1335"/>
      <c r="CN19" s="1335"/>
      <c r="CO19" s="1335"/>
      <c r="CP19" s="1335" t="str">
        <f>MID(SUVAHAVUJ!AF105,3,1)</f>
        <v xml:space="preserve"> </v>
      </c>
      <c r="CQ19" s="1335"/>
      <c r="CR19" s="1335"/>
      <c r="CS19" s="1335"/>
      <c r="CT19" s="1335"/>
      <c r="CU19" s="1335" t="str">
        <f>MID(SUVAHAVUJ!AF105,4,1)</f>
        <v xml:space="preserve"> </v>
      </c>
      <c r="CV19" s="1335"/>
      <c r="CW19" s="1335"/>
      <c r="CX19" s="1335"/>
      <c r="CY19" s="1335"/>
      <c r="CZ19" s="1335"/>
      <c r="DA19" s="1335" t="str">
        <f>MID(SUVAHAVUJ!AF105,5,1)</f>
        <v xml:space="preserve"> </v>
      </c>
      <c r="DB19" s="1335"/>
      <c r="DC19" s="1335"/>
      <c r="DD19" s="1335"/>
      <c r="DE19" s="1335"/>
      <c r="DF19" s="1335" t="str">
        <f>MID(SUVAHAVUJ!AF105,6,1)</f>
        <v xml:space="preserve"> </v>
      </c>
      <c r="DG19" s="1335"/>
      <c r="DH19" s="1335"/>
      <c r="DI19" s="1335"/>
      <c r="DJ19" s="1335"/>
      <c r="DK19" s="1335"/>
      <c r="DL19" s="1335" t="str">
        <f>MID(SUVAHAVUJ!AF105,7,1)</f>
        <v xml:space="preserve"> </v>
      </c>
      <c r="DM19" s="1335"/>
      <c r="DN19" s="1335"/>
      <c r="DO19" s="1335"/>
      <c r="DP19" s="1335"/>
      <c r="DQ19" s="1335"/>
      <c r="DR19" s="1335" t="str">
        <f>MID(SUVAHAVUJ!AF105,8,1)</f>
        <v xml:space="preserve"> </v>
      </c>
      <c r="DS19" s="1335"/>
      <c r="DT19" s="1335"/>
      <c r="DU19" s="1335"/>
      <c r="DV19" s="1335"/>
      <c r="DW19" s="1293" t="str">
        <f>MID(SUVAHAVUJ!AF105,9,1)</f>
        <v xml:space="preserve"> </v>
      </c>
      <c r="DX19" s="1293"/>
      <c r="DY19" s="1293"/>
      <c r="DZ19" s="1293"/>
      <c r="EA19" s="1293"/>
      <c r="EB19" s="1293"/>
      <c r="EC19" s="1293" t="str">
        <f>MID(SUVAHAVUJ!AF105,10,1)</f>
        <v xml:space="preserve"> </v>
      </c>
      <c r="ED19" s="1293"/>
      <c r="EE19" s="1293"/>
      <c r="EF19" s="1293"/>
      <c r="EG19" s="1293"/>
      <c r="EH19" s="1335" t="str">
        <f>MID(SUVAHAVUJ!AF105,11,1)</f>
        <v>0</v>
      </c>
      <c r="EI19" s="1335"/>
      <c r="EJ19" s="1335"/>
      <c r="EK19" s="1335"/>
      <c r="EL19" s="1335"/>
      <c r="EM19" s="1343"/>
      <c r="EN19" s="411"/>
      <c r="EO19" s="412"/>
      <c r="EP19" s="1335" t="str">
        <f>MID(SUVAHAVUJ!AG105,1,1)</f>
        <v xml:space="preserve"> </v>
      </c>
      <c r="EQ19" s="1335"/>
      <c r="ER19" s="1335"/>
      <c r="ES19" s="1335"/>
      <c r="ET19" s="1335"/>
      <c r="EU19" s="1335"/>
      <c r="EV19" s="1335" t="str">
        <f>MID(SUVAHAVUJ!AG105,2,1)</f>
        <v xml:space="preserve"> </v>
      </c>
      <c r="EW19" s="1335"/>
      <c r="EX19" s="1335"/>
      <c r="EY19" s="1335"/>
      <c r="EZ19" s="1335"/>
      <c r="FA19" s="1335" t="str">
        <f>MID(SUVAHAVUJ!AG105,3,1)</f>
        <v xml:space="preserve"> </v>
      </c>
      <c r="FB19" s="1335"/>
      <c r="FC19" s="1335"/>
      <c r="FD19" s="1335"/>
      <c r="FE19" s="1335"/>
      <c r="FF19" s="1335"/>
      <c r="FG19" s="1335" t="str">
        <f>MID(SUVAHAVUJ!AG105,4,1)</f>
        <v xml:space="preserve"> </v>
      </c>
      <c r="FH19" s="1335"/>
      <c r="FI19" s="1335"/>
      <c r="FJ19" s="1335"/>
      <c r="FK19" s="1335"/>
      <c r="FL19" s="1293" t="str">
        <f>MID(SUVAHAVUJ!AG105,5,1)</f>
        <v xml:space="preserve"> </v>
      </c>
      <c r="FM19" s="1293"/>
      <c r="FN19" s="1293"/>
      <c r="FO19" s="1293"/>
      <c r="FP19" s="1293"/>
      <c r="FQ19" s="1293"/>
      <c r="FR19" s="1293" t="str">
        <f>MID(SUVAHAVUJ!AG105,6,1)</f>
        <v xml:space="preserve"> </v>
      </c>
      <c r="FS19" s="1293"/>
      <c r="FT19" s="1293"/>
      <c r="FU19" s="1293"/>
      <c r="FV19" s="1293"/>
      <c r="FW19" s="1293" t="str">
        <f>MID(SUVAHAVUJ!AG105,7,1)</f>
        <v xml:space="preserve"> </v>
      </c>
      <c r="FX19" s="1293"/>
      <c r="FY19" s="1293"/>
      <c r="FZ19" s="1293"/>
      <c r="GA19" s="1293"/>
      <c r="GB19" s="1293"/>
      <c r="GC19" s="1293" t="str">
        <f>MID(SUVAHAVUJ!AG105,8,1)</f>
        <v xml:space="preserve"> </v>
      </c>
      <c r="GD19" s="1293"/>
      <c r="GE19" s="1293"/>
      <c r="GF19" s="1293"/>
      <c r="GG19" s="1293"/>
      <c r="GH19" s="1293" t="str">
        <f>MID(SUVAHAVUJ!AG105,9,1)</f>
        <v xml:space="preserve"> </v>
      </c>
      <c r="GI19" s="1293"/>
      <c r="GJ19" s="1293"/>
      <c r="GK19" s="1293"/>
      <c r="GL19" s="1293"/>
      <c r="GM19" s="1293"/>
      <c r="GN19" s="1293" t="str">
        <f>MID(SUVAHAVUJ!AG105,10,1)</f>
        <v xml:space="preserve"> </v>
      </c>
      <c r="GO19" s="1293"/>
      <c r="GP19" s="1293"/>
      <c r="GQ19" s="1293"/>
      <c r="GR19" s="1293"/>
      <c r="GS19" s="1293" t="str">
        <f>MID(SUVAHAVUJ!AG105,11,1)</f>
        <v>0</v>
      </c>
      <c r="GT19" s="1293"/>
      <c r="GU19" s="1293"/>
      <c r="GV19" s="1293"/>
      <c r="GW19" s="1341"/>
    </row>
    <row r="20" spans="1:205" ht="24" customHeight="1" x14ac:dyDescent="0.2">
      <c r="B20" s="1402" t="s">
        <v>2080</v>
      </c>
      <c r="C20" s="1403"/>
      <c r="D20" s="1403"/>
      <c r="E20" s="1403"/>
      <c r="F20" s="1403"/>
      <c r="G20" s="1403"/>
      <c r="H20" s="1403"/>
      <c r="I20" s="1403"/>
      <c r="J20" s="1403"/>
      <c r="K20" s="1404"/>
      <c r="L20" s="1394" t="str">
        <f>SUVAHAVUJ!$D$106</f>
        <v>Záväzky z obchodného styku voči prepojeným účtovným jednotkám (321A, 475A, 476A)</v>
      </c>
      <c r="M20" s="1395"/>
      <c r="N20" s="1395"/>
      <c r="O20" s="1395"/>
      <c r="P20" s="1395"/>
      <c r="Q20" s="1395"/>
      <c r="R20" s="1395"/>
      <c r="S20" s="1395"/>
      <c r="T20" s="1395"/>
      <c r="U20" s="1395"/>
      <c r="V20" s="1395"/>
      <c r="W20" s="1395"/>
      <c r="X20" s="1395"/>
      <c r="Y20" s="1395"/>
      <c r="Z20" s="1395"/>
      <c r="AA20" s="1395"/>
      <c r="AB20" s="1395"/>
      <c r="AC20" s="1395"/>
      <c r="AD20" s="1395"/>
      <c r="AE20" s="1395"/>
      <c r="AF20" s="1395"/>
      <c r="AG20" s="1395"/>
      <c r="AH20" s="1395"/>
      <c r="AI20" s="1395"/>
      <c r="AJ20" s="1395"/>
      <c r="AK20" s="1395"/>
      <c r="AL20" s="1395"/>
      <c r="AM20" s="1395"/>
      <c r="AN20" s="1395"/>
      <c r="AO20" s="1395"/>
      <c r="AP20" s="1395"/>
      <c r="AQ20" s="1395"/>
      <c r="AR20" s="1395"/>
      <c r="AS20" s="1395"/>
      <c r="AT20" s="1395"/>
      <c r="AU20" s="1395"/>
      <c r="AV20" s="1395"/>
      <c r="AW20" s="1395"/>
      <c r="AX20" s="1395"/>
      <c r="AY20" s="1395"/>
      <c r="AZ20" s="1395"/>
      <c r="BA20" s="1395"/>
      <c r="BB20" s="1395"/>
      <c r="BC20" s="1395"/>
      <c r="BD20" s="1395"/>
      <c r="BE20" s="1395"/>
      <c r="BF20" s="1395"/>
      <c r="BG20" s="1395"/>
      <c r="BH20" s="1395"/>
      <c r="BI20" s="1395"/>
      <c r="BJ20" s="1395"/>
      <c r="BK20" s="1395"/>
      <c r="BL20" s="1395"/>
      <c r="BM20" s="1395"/>
      <c r="BN20" s="1395"/>
      <c r="BO20" s="1395"/>
      <c r="BP20" s="1395"/>
      <c r="BQ20" s="1395"/>
      <c r="BR20" s="1395"/>
      <c r="BS20" s="1395"/>
      <c r="BT20" s="1395"/>
      <c r="BU20" s="1395"/>
      <c r="BV20" s="1395"/>
      <c r="BW20" s="1396" t="s">
        <v>2140</v>
      </c>
      <c r="BX20" s="1397"/>
      <c r="BY20" s="1397"/>
      <c r="BZ20" s="1397"/>
      <c r="CA20" s="1397"/>
      <c r="CB20" s="1397"/>
      <c r="CC20" s="1397"/>
      <c r="CD20" s="1398"/>
      <c r="CE20" s="1335" t="str">
        <f>MID(SUVAHAVUJ!AF106,1,1)</f>
        <v xml:space="preserve"> </v>
      </c>
      <c r="CF20" s="1335"/>
      <c r="CG20" s="1335"/>
      <c r="CH20" s="1335"/>
      <c r="CI20" s="1335"/>
      <c r="CJ20" s="1335" t="str">
        <f>MID(SUVAHAVUJ!AF106,2,1)</f>
        <v xml:space="preserve"> </v>
      </c>
      <c r="CK20" s="1335"/>
      <c r="CL20" s="1335"/>
      <c r="CM20" s="1335"/>
      <c r="CN20" s="1335"/>
      <c r="CO20" s="1335"/>
      <c r="CP20" s="1335" t="str">
        <f>MID(SUVAHAVUJ!AF106,3,1)</f>
        <v xml:space="preserve"> </v>
      </c>
      <c r="CQ20" s="1335"/>
      <c r="CR20" s="1335"/>
      <c r="CS20" s="1335"/>
      <c r="CT20" s="1335"/>
      <c r="CU20" s="1335" t="str">
        <f>MID(SUVAHAVUJ!AF106,4,1)</f>
        <v xml:space="preserve"> </v>
      </c>
      <c r="CV20" s="1335"/>
      <c r="CW20" s="1335"/>
      <c r="CX20" s="1335"/>
      <c r="CY20" s="1335"/>
      <c r="CZ20" s="1335"/>
      <c r="DA20" s="1335" t="str">
        <f>MID(SUVAHAVUJ!AF106,5,1)</f>
        <v xml:space="preserve"> </v>
      </c>
      <c r="DB20" s="1335"/>
      <c r="DC20" s="1335"/>
      <c r="DD20" s="1335"/>
      <c r="DE20" s="1335"/>
      <c r="DF20" s="1335" t="str">
        <f>MID(SUVAHAVUJ!AF106,6,1)</f>
        <v xml:space="preserve"> </v>
      </c>
      <c r="DG20" s="1335"/>
      <c r="DH20" s="1335"/>
      <c r="DI20" s="1335"/>
      <c r="DJ20" s="1335"/>
      <c r="DK20" s="1335"/>
      <c r="DL20" s="1335" t="str">
        <f>MID(SUVAHAVUJ!AF106,7,1)</f>
        <v xml:space="preserve"> </v>
      </c>
      <c r="DM20" s="1335"/>
      <c r="DN20" s="1335"/>
      <c r="DO20" s="1335"/>
      <c r="DP20" s="1335"/>
      <c r="DQ20" s="1335"/>
      <c r="DR20" s="1335" t="str">
        <f>MID(SUVAHAVUJ!AF106,8,1)</f>
        <v xml:space="preserve"> </v>
      </c>
      <c r="DS20" s="1335"/>
      <c r="DT20" s="1335"/>
      <c r="DU20" s="1335"/>
      <c r="DV20" s="1335"/>
      <c r="DW20" s="1293" t="str">
        <f>MID(SUVAHAVUJ!AF106,9,1)</f>
        <v xml:space="preserve"> </v>
      </c>
      <c r="DX20" s="1293"/>
      <c r="DY20" s="1293"/>
      <c r="DZ20" s="1293"/>
      <c r="EA20" s="1293"/>
      <c r="EB20" s="1293"/>
      <c r="EC20" s="1293" t="str">
        <f>MID(SUVAHAVUJ!AF106,10,1)</f>
        <v xml:space="preserve"> </v>
      </c>
      <c r="ED20" s="1293"/>
      <c r="EE20" s="1293"/>
      <c r="EF20" s="1293"/>
      <c r="EG20" s="1293"/>
      <c r="EH20" s="1335" t="str">
        <f>MID(SUVAHAVUJ!AF106,11,1)</f>
        <v>0</v>
      </c>
      <c r="EI20" s="1335"/>
      <c r="EJ20" s="1335"/>
      <c r="EK20" s="1335"/>
      <c r="EL20" s="1335"/>
      <c r="EM20" s="1343"/>
      <c r="EN20" s="411"/>
      <c r="EO20" s="412"/>
      <c r="EP20" s="1335" t="str">
        <f>MID(SUVAHAVUJ!AG106,1,1)</f>
        <v xml:space="preserve"> </v>
      </c>
      <c r="EQ20" s="1335"/>
      <c r="ER20" s="1335"/>
      <c r="ES20" s="1335"/>
      <c r="ET20" s="1335"/>
      <c r="EU20" s="1335"/>
      <c r="EV20" s="1335" t="str">
        <f>MID(SUVAHAVUJ!AG106,2,1)</f>
        <v xml:space="preserve"> </v>
      </c>
      <c r="EW20" s="1335"/>
      <c r="EX20" s="1335"/>
      <c r="EY20" s="1335"/>
      <c r="EZ20" s="1335"/>
      <c r="FA20" s="1335" t="str">
        <f>MID(SUVAHAVUJ!AG106,3,1)</f>
        <v xml:space="preserve"> </v>
      </c>
      <c r="FB20" s="1335"/>
      <c r="FC20" s="1335"/>
      <c r="FD20" s="1335"/>
      <c r="FE20" s="1335"/>
      <c r="FF20" s="1335"/>
      <c r="FG20" s="1335" t="str">
        <f>MID(SUVAHAVUJ!AG106,4,1)</f>
        <v xml:space="preserve"> </v>
      </c>
      <c r="FH20" s="1335"/>
      <c r="FI20" s="1335"/>
      <c r="FJ20" s="1335"/>
      <c r="FK20" s="1335"/>
      <c r="FL20" s="1293" t="str">
        <f>MID(SUVAHAVUJ!AG106,5,1)</f>
        <v xml:space="preserve"> </v>
      </c>
      <c r="FM20" s="1293"/>
      <c r="FN20" s="1293"/>
      <c r="FO20" s="1293"/>
      <c r="FP20" s="1293"/>
      <c r="FQ20" s="1293"/>
      <c r="FR20" s="1293" t="str">
        <f>MID(SUVAHAVUJ!AG106,6,1)</f>
        <v xml:space="preserve"> </v>
      </c>
      <c r="FS20" s="1293"/>
      <c r="FT20" s="1293"/>
      <c r="FU20" s="1293"/>
      <c r="FV20" s="1293"/>
      <c r="FW20" s="1293" t="str">
        <f>MID(SUVAHAVUJ!AG106,7,1)</f>
        <v xml:space="preserve"> </v>
      </c>
      <c r="FX20" s="1293"/>
      <c r="FY20" s="1293"/>
      <c r="FZ20" s="1293"/>
      <c r="GA20" s="1293"/>
      <c r="GB20" s="1293"/>
      <c r="GC20" s="1293" t="str">
        <f>MID(SUVAHAVUJ!AG106,8,1)</f>
        <v xml:space="preserve"> </v>
      </c>
      <c r="GD20" s="1293"/>
      <c r="GE20" s="1293"/>
      <c r="GF20" s="1293"/>
      <c r="GG20" s="1293"/>
      <c r="GH20" s="1293" t="str">
        <f>MID(SUVAHAVUJ!AG106,9,1)</f>
        <v xml:space="preserve"> </v>
      </c>
      <c r="GI20" s="1293"/>
      <c r="GJ20" s="1293"/>
      <c r="GK20" s="1293"/>
      <c r="GL20" s="1293"/>
      <c r="GM20" s="1293"/>
      <c r="GN20" s="1293" t="str">
        <f>MID(SUVAHAVUJ!AG106,10,1)</f>
        <v xml:space="preserve"> </v>
      </c>
      <c r="GO20" s="1293"/>
      <c r="GP20" s="1293"/>
      <c r="GQ20" s="1293"/>
      <c r="GR20" s="1293"/>
      <c r="GS20" s="1293" t="str">
        <f>MID(SUVAHAVUJ!AG106,11,1)</f>
        <v>0</v>
      </c>
      <c r="GT20" s="1293"/>
      <c r="GU20" s="1293"/>
      <c r="GV20" s="1293"/>
      <c r="GW20" s="1341"/>
    </row>
    <row r="21" spans="1:205" ht="24" customHeight="1" x14ac:dyDescent="0.2">
      <c r="B21" s="1402" t="s">
        <v>2081</v>
      </c>
      <c r="C21" s="1403"/>
      <c r="D21" s="1403"/>
      <c r="E21" s="1403"/>
      <c r="F21" s="1403"/>
      <c r="G21" s="1403"/>
      <c r="H21" s="1403"/>
      <c r="I21" s="1403"/>
      <c r="J21" s="1403"/>
      <c r="K21" s="1404"/>
      <c r="L21" s="1394" t="str">
        <f>SUVAHAVUJ!$D$107</f>
        <v>Záväzky z obchodného styku v rámci podielovej účasti okrem záväzkov voči prepojeným účtovným jednotkám (321A, 475A, 476A)</v>
      </c>
      <c r="M21" s="1395"/>
      <c r="N21" s="1395"/>
      <c r="O21" s="1395"/>
      <c r="P21" s="1395"/>
      <c r="Q21" s="1395"/>
      <c r="R21" s="1395"/>
      <c r="S21" s="1395"/>
      <c r="T21" s="1395"/>
      <c r="U21" s="1395"/>
      <c r="V21" s="1395"/>
      <c r="W21" s="1395"/>
      <c r="X21" s="1395"/>
      <c r="Y21" s="1395"/>
      <c r="Z21" s="1395"/>
      <c r="AA21" s="1395"/>
      <c r="AB21" s="1395"/>
      <c r="AC21" s="1395"/>
      <c r="AD21" s="1395"/>
      <c r="AE21" s="1395"/>
      <c r="AF21" s="1395"/>
      <c r="AG21" s="1395"/>
      <c r="AH21" s="1395"/>
      <c r="AI21" s="1395"/>
      <c r="AJ21" s="1395"/>
      <c r="AK21" s="1395"/>
      <c r="AL21" s="1395"/>
      <c r="AM21" s="1395"/>
      <c r="AN21" s="1395"/>
      <c r="AO21" s="1395"/>
      <c r="AP21" s="1395"/>
      <c r="AQ21" s="1395"/>
      <c r="AR21" s="1395"/>
      <c r="AS21" s="1395"/>
      <c r="AT21" s="1395"/>
      <c r="AU21" s="1395"/>
      <c r="AV21" s="1395"/>
      <c r="AW21" s="1395"/>
      <c r="AX21" s="1395"/>
      <c r="AY21" s="1395"/>
      <c r="AZ21" s="1395"/>
      <c r="BA21" s="1395"/>
      <c r="BB21" s="1395"/>
      <c r="BC21" s="1395"/>
      <c r="BD21" s="1395"/>
      <c r="BE21" s="1395"/>
      <c r="BF21" s="1395"/>
      <c r="BG21" s="1395"/>
      <c r="BH21" s="1395"/>
      <c r="BI21" s="1395"/>
      <c r="BJ21" s="1395"/>
      <c r="BK21" s="1395"/>
      <c r="BL21" s="1395"/>
      <c r="BM21" s="1395"/>
      <c r="BN21" s="1395"/>
      <c r="BO21" s="1395"/>
      <c r="BP21" s="1395"/>
      <c r="BQ21" s="1395"/>
      <c r="BR21" s="1395"/>
      <c r="BS21" s="1395"/>
      <c r="BT21" s="1395"/>
      <c r="BU21" s="1395"/>
      <c r="BV21" s="1395"/>
      <c r="BW21" s="1396" t="s">
        <v>2141</v>
      </c>
      <c r="BX21" s="1397"/>
      <c r="BY21" s="1397"/>
      <c r="BZ21" s="1397"/>
      <c r="CA21" s="1397"/>
      <c r="CB21" s="1397"/>
      <c r="CC21" s="1397"/>
      <c r="CD21" s="1398"/>
      <c r="CE21" s="1335" t="str">
        <f>MID(SUVAHAVUJ!AF107,1,1)</f>
        <v xml:space="preserve"> </v>
      </c>
      <c r="CF21" s="1335"/>
      <c r="CG21" s="1335"/>
      <c r="CH21" s="1335"/>
      <c r="CI21" s="1335"/>
      <c r="CJ21" s="1335" t="str">
        <f>MID(SUVAHAVUJ!AF107,2,1)</f>
        <v xml:space="preserve"> </v>
      </c>
      <c r="CK21" s="1335"/>
      <c r="CL21" s="1335"/>
      <c r="CM21" s="1335"/>
      <c r="CN21" s="1335"/>
      <c r="CO21" s="1335"/>
      <c r="CP21" s="1335" t="str">
        <f>MID(SUVAHAVUJ!AF107,3,1)</f>
        <v xml:space="preserve"> </v>
      </c>
      <c r="CQ21" s="1335"/>
      <c r="CR21" s="1335"/>
      <c r="CS21" s="1335"/>
      <c r="CT21" s="1335"/>
      <c r="CU21" s="1335" t="str">
        <f>MID(SUVAHAVUJ!AF107,4,1)</f>
        <v xml:space="preserve"> </v>
      </c>
      <c r="CV21" s="1335"/>
      <c r="CW21" s="1335"/>
      <c r="CX21" s="1335"/>
      <c r="CY21" s="1335"/>
      <c r="CZ21" s="1335"/>
      <c r="DA21" s="1335" t="str">
        <f>MID(SUVAHAVUJ!AF107,5,1)</f>
        <v xml:space="preserve"> </v>
      </c>
      <c r="DB21" s="1335"/>
      <c r="DC21" s="1335"/>
      <c r="DD21" s="1335"/>
      <c r="DE21" s="1335"/>
      <c r="DF21" s="1335" t="str">
        <f>MID(SUVAHAVUJ!AF107,6,1)</f>
        <v xml:space="preserve"> </v>
      </c>
      <c r="DG21" s="1335"/>
      <c r="DH21" s="1335"/>
      <c r="DI21" s="1335"/>
      <c r="DJ21" s="1335"/>
      <c r="DK21" s="1335"/>
      <c r="DL21" s="1335" t="str">
        <f>MID(SUVAHAVUJ!AF107,7,1)</f>
        <v xml:space="preserve"> </v>
      </c>
      <c r="DM21" s="1335"/>
      <c r="DN21" s="1335"/>
      <c r="DO21" s="1335"/>
      <c r="DP21" s="1335"/>
      <c r="DQ21" s="1335"/>
      <c r="DR21" s="1335" t="str">
        <f>MID(SUVAHAVUJ!AF107,8,1)</f>
        <v xml:space="preserve"> </v>
      </c>
      <c r="DS21" s="1335"/>
      <c r="DT21" s="1335"/>
      <c r="DU21" s="1335"/>
      <c r="DV21" s="1335"/>
      <c r="DW21" s="1293" t="str">
        <f>MID(SUVAHAVUJ!AF107,9,1)</f>
        <v xml:space="preserve"> </v>
      </c>
      <c r="DX21" s="1293"/>
      <c r="DY21" s="1293"/>
      <c r="DZ21" s="1293"/>
      <c r="EA21" s="1293"/>
      <c r="EB21" s="1293"/>
      <c r="EC21" s="1293" t="str">
        <f>MID(SUVAHAVUJ!AF107,10,1)</f>
        <v xml:space="preserve"> </v>
      </c>
      <c r="ED21" s="1293"/>
      <c r="EE21" s="1293"/>
      <c r="EF21" s="1293"/>
      <c r="EG21" s="1293"/>
      <c r="EH21" s="1335" t="str">
        <f>MID(SUVAHAVUJ!AF107,11,1)</f>
        <v>0</v>
      </c>
      <c r="EI21" s="1335"/>
      <c r="EJ21" s="1335"/>
      <c r="EK21" s="1335"/>
      <c r="EL21" s="1335"/>
      <c r="EM21" s="1343"/>
      <c r="EN21" s="411"/>
      <c r="EO21" s="412"/>
      <c r="EP21" s="1335" t="str">
        <f>MID(SUVAHAVUJ!AG107,1,1)</f>
        <v xml:space="preserve"> </v>
      </c>
      <c r="EQ21" s="1335"/>
      <c r="ER21" s="1335"/>
      <c r="ES21" s="1335"/>
      <c r="ET21" s="1335"/>
      <c r="EU21" s="1335"/>
      <c r="EV21" s="1335" t="str">
        <f>MID(SUVAHAVUJ!AG107,2,1)</f>
        <v xml:space="preserve"> </v>
      </c>
      <c r="EW21" s="1335"/>
      <c r="EX21" s="1335"/>
      <c r="EY21" s="1335"/>
      <c r="EZ21" s="1335"/>
      <c r="FA21" s="1335" t="str">
        <f>MID(SUVAHAVUJ!AG107,3,1)</f>
        <v xml:space="preserve"> </v>
      </c>
      <c r="FB21" s="1335"/>
      <c r="FC21" s="1335"/>
      <c r="FD21" s="1335"/>
      <c r="FE21" s="1335"/>
      <c r="FF21" s="1335"/>
      <c r="FG21" s="1335" t="str">
        <f>MID(SUVAHAVUJ!AG107,4,1)</f>
        <v xml:space="preserve"> </v>
      </c>
      <c r="FH21" s="1335"/>
      <c r="FI21" s="1335"/>
      <c r="FJ21" s="1335"/>
      <c r="FK21" s="1335"/>
      <c r="FL21" s="1293" t="str">
        <f>MID(SUVAHAVUJ!AG107,5,1)</f>
        <v xml:space="preserve"> </v>
      </c>
      <c r="FM21" s="1293"/>
      <c r="FN21" s="1293"/>
      <c r="FO21" s="1293"/>
      <c r="FP21" s="1293"/>
      <c r="FQ21" s="1293"/>
      <c r="FR21" s="1293" t="str">
        <f>MID(SUVAHAVUJ!AG107,6,1)</f>
        <v xml:space="preserve"> </v>
      </c>
      <c r="FS21" s="1293"/>
      <c r="FT21" s="1293"/>
      <c r="FU21" s="1293"/>
      <c r="FV21" s="1293"/>
      <c r="FW21" s="1293" t="str">
        <f>MID(SUVAHAVUJ!AG107,7,1)</f>
        <v xml:space="preserve"> </v>
      </c>
      <c r="FX21" s="1293"/>
      <c r="FY21" s="1293"/>
      <c r="FZ21" s="1293"/>
      <c r="GA21" s="1293"/>
      <c r="GB21" s="1293"/>
      <c r="GC21" s="1293" t="str">
        <f>MID(SUVAHAVUJ!AG107,8,1)</f>
        <v xml:space="preserve"> </v>
      </c>
      <c r="GD21" s="1293"/>
      <c r="GE21" s="1293"/>
      <c r="GF21" s="1293"/>
      <c r="GG21" s="1293"/>
      <c r="GH21" s="1293" t="str">
        <f>MID(SUVAHAVUJ!AG107,9,1)</f>
        <v xml:space="preserve"> </v>
      </c>
      <c r="GI21" s="1293"/>
      <c r="GJ21" s="1293"/>
      <c r="GK21" s="1293"/>
      <c r="GL21" s="1293"/>
      <c r="GM21" s="1293"/>
      <c r="GN21" s="1293" t="str">
        <f>MID(SUVAHAVUJ!AG107,10,1)</f>
        <v xml:space="preserve"> </v>
      </c>
      <c r="GO21" s="1293"/>
      <c r="GP21" s="1293"/>
      <c r="GQ21" s="1293"/>
      <c r="GR21" s="1293"/>
      <c r="GS21" s="1293" t="str">
        <f>MID(SUVAHAVUJ!AG107,11,1)</f>
        <v>0</v>
      </c>
      <c r="GT21" s="1293"/>
      <c r="GU21" s="1293"/>
      <c r="GV21" s="1293"/>
      <c r="GW21" s="1341"/>
    </row>
    <row r="22" spans="1:205" ht="24" customHeight="1" x14ac:dyDescent="0.2">
      <c r="B22" s="1402" t="s">
        <v>2082</v>
      </c>
      <c r="C22" s="1403"/>
      <c r="D22" s="1403"/>
      <c r="E22" s="1403"/>
      <c r="F22" s="1403"/>
      <c r="G22" s="1403"/>
      <c r="H22" s="1403"/>
      <c r="I22" s="1403"/>
      <c r="J22" s="1403"/>
      <c r="K22" s="1404"/>
      <c r="L22" s="1394" t="str">
        <f>SUVAHAVUJ!$D$108</f>
        <v>Ostatné záväzky z obchodného styku (321A, 475A, 476A)</v>
      </c>
      <c r="M22" s="1395"/>
      <c r="N22" s="1395"/>
      <c r="O22" s="1395"/>
      <c r="P22" s="1395"/>
      <c r="Q22" s="1395"/>
      <c r="R22" s="1395"/>
      <c r="S22" s="1395"/>
      <c r="T22" s="1395"/>
      <c r="U22" s="1395"/>
      <c r="V22" s="1395"/>
      <c r="W22" s="1395"/>
      <c r="X22" s="1395"/>
      <c r="Y22" s="1395"/>
      <c r="Z22" s="1395"/>
      <c r="AA22" s="1395"/>
      <c r="AB22" s="1395"/>
      <c r="AC22" s="1395"/>
      <c r="AD22" s="1395"/>
      <c r="AE22" s="1395"/>
      <c r="AF22" s="1395"/>
      <c r="AG22" s="1395"/>
      <c r="AH22" s="1395"/>
      <c r="AI22" s="1395"/>
      <c r="AJ22" s="1395"/>
      <c r="AK22" s="1395"/>
      <c r="AL22" s="1395"/>
      <c r="AM22" s="1395"/>
      <c r="AN22" s="1395"/>
      <c r="AO22" s="1395"/>
      <c r="AP22" s="1395"/>
      <c r="AQ22" s="1395"/>
      <c r="AR22" s="1395"/>
      <c r="AS22" s="1395"/>
      <c r="AT22" s="1395"/>
      <c r="AU22" s="1395"/>
      <c r="AV22" s="1395"/>
      <c r="AW22" s="1395"/>
      <c r="AX22" s="1395"/>
      <c r="AY22" s="1395"/>
      <c r="AZ22" s="1395"/>
      <c r="BA22" s="1395"/>
      <c r="BB22" s="1395"/>
      <c r="BC22" s="1395"/>
      <c r="BD22" s="1395"/>
      <c r="BE22" s="1395"/>
      <c r="BF22" s="1395"/>
      <c r="BG22" s="1395"/>
      <c r="BH22" s="1395"/>
      <c r="BI22" s="1395"/>
      <c r="BJ22" s="1395"/>
      <c r="BK22" s="1395"/>
      <c r="BL22" s="1395"/>
      <c r="BM22" s="1395"/>
      <c r="BN22" s="1395"/>
      <c r="BO22" s="1395"/>
      <c r="BP22" s="1395"/>
      <c r="BQ22" s="1395"/>
      <c r="BR22" s="1395"/>
      <c r="BS22" s="1395"/>
      <c r="BT22" s="1395"/>
      <c r="BU22" s="1395"/>
      <c r="BV22" s="1395"/>
      <c r="BW22" s="1396" t="s">
        <v>2142</v>
      </c>
      <c r="BX22" s="1397"/>
      <c r="BY22" s="1397"/>
      <c r="BZ22" s="1397"/>
      <c r="CA22" s="1397"/>
      <c r="CB22" s="1397"/>
      <c r="CC22" s="1397"/>
      <c r="CD22" s="1398"/>
      <c r="CE22" s="1335" t="str">
        <f>MID(SUVAHAVUJ!AF108,1,1)</f>
        <v xml:space="preserve"> </v>
      </c>
      <c r="CF22" s="1335"/>
      <c r="CG22" s="1335"/>
      <c r="CH22" s="1335"/>
      <c r="CI22" s="1335"/>
      <c r="CJ22" s="1335" t="str">
        <f>MID(SUVAHAVUJ!AF108,2,1)</f>
        <v xml:space="preserve"> </v>
      </c>
      <c r="CK22" s="1335"/>
      <c r="CL22" s="1335"/>
      <c r="CM22" s="1335"/>
      <c r="CN22" s="1335"/>
      <c r="CO22" s="1335"/>
      <c r="CP22" s="1335" t="str">
        <f>MID(SUVAHAVUJ!AF108,3,1)</f>
        <v xml:space="preserve"> </v>
      </c>
      <c r="CQ22" s="1335"/>
      <c r="CR22" s="1335"/>
      <c r="CS22" s="1335"/>
      <c r="CT22" s="1335"/>
      <c r="CU22" s="1335" t="str">
        <f>MID(SUVAHAVUJ!AF108,4,1)</f>
        <v xml:space="preserve"> </v>
      </c>
      <c r="CV22" s="1335"/>
      <c r="CW22" s="1335"/>
      <c r="CX22" s="1335"/>
      <c r="CY22" s="1335"/>
      <c r="CZ22" s="1335"/>
      <c r="DA22" s="1335" t="str">
        <f>MID(SUVAHAVUJ!AF108,5,1)</f>
        <v xml:space="preserve"> </v>
      </c>
      <c r="DB22" s="1335"/>
      <c r="DC22" s="1335"/>
      <c r="DD22" s="1335"/>
      <c r="DE22" s="1335"/>
      <c r="DF22" s="1335" t="str">
        <f>MID(SUVAHAVUJ!AF108,6,1)</f>
        <v xml:space="preserve"> </v>
      </c>
      <c r="DG22" s="1335"/>
      <c r="DH22" s="1335"/>
      <c r="DI22" s="1335"/>
      <c r="DJ22" s="1335"/>
      <c r="DK22" s="1335"/>
      <c r="DL22" s="1335" t="str">
        <f>MID(SUVAHAVUJ!AF108,7,1)</f>
        <v xml:space="preserve"> </v>
      </c>
      <c r="DM22" s="1335"/>
      <c r="DN22" s="1335"/>
      <c r="DO22" s="1335"/>
      <c r="DP22" s="1335"/>
      <c r="DQ22" s="1335"/>
      <c r="DR22" s="1335" t="str">
        <f>MID(SUVAHAVUJ!AF108,8,1)</f>
        <v xml:space="preserve"> </v>
      </c>
      <c r="DS22" s="1335"/>
      <c r="DT22" s="1335"/>
      <c r="DU22" s="1335"/>
      <c r="DV22" s="1335"/>
      <c r="DW22" s="1293" t="str">
        <f>MID(SUVAHAVUJ!AF108,9,1)</f>
        <v xml:space="preserve"> </v>
      </c>
      <c r="DX22" s="1293"/>
      <c r="DY22" s="1293"/>
      <c r="DZ22" s="1293"/>
      <c r="EA22" s="1293"/>
      <c r="EB22" s="1293"/>
      <c r="EC22" s="1293" t="str">
        <f>MID(SUVAHAVUJ!AF108,10,1)</f>
        <v xml:space="preserve"> </v>
      </c>
      <c r="ED22" s="1293"/>
      <c r="EE22" s="1293"/>
      <c r="EF22" s="1293"/>
      <c r="EG22" s="1293"/>
      <c r="EH22" s="1335" t="str">
        <f>MID(SUVAHAVUJ!AF108,11,1)</f>
        <v>0</v>
      </c>
      <c r="EI22" s="1335"/>
      <c r="EJ22" s="1335"/>
      <c r="EK22" s="1335"/>
      <c r="EL22" s="1335"/>
      <c r="EM22" s="1343"/>
      <c r="EN22" s="411"/>
      <c r="EO22" s="412"/>
      <c r="EP22" s="1335" t="str">
        <f>MID(SUVAHAVUJ!AG108,1,1)</f>
        <v xml:space="preserve"> </v>
      </c>
      <c r="EQ22" s="1335"/>
      <c r="ER22" s="1335"/>
      <c r="ES22" s="1335"/>
      <c r="ET22" s="1335"/>
      <c r="EU22" s="1335"/>
      <c r="EV22" s="1335" t="str">
        <f>MID(SUVAHAVUJ!AG108,2,1)</f>
        <v xml:space="preserve"> </v>
      </c>
      <c r="EW22" s="1335"/>
      <c r="EX22" s="1335"/>
      <c r="EY22" s="1335"/>
      <c r="EZ22" s="1335"/>
      <c r="FA22" s="1335" t="str">
        <f>MID(SUVAHAVUJ!AG108,3,1)</f>
        <v xml:space="preserve"> </v>
      </c>
      <c r="FB22" s="1335"/>
      <c r="FC22" s="1335"/>
      <c r="FD22" s="1335"/>
      <c r="FE22" s="1335"/>
      <c r="FF22" s="1335"/>
      <c r="FG22" s="1335" t="str">
        <f>MID(SUVAHAVUJ!AG108,4,1)</f>
        <v xml:space="preserve"> </v>
      </c>
      <c r="FH22" s="1335"/>
      <c r="FI22" s="1335"/>
      <c r="FJ22" s="1335"/>
      <c r="FK22" s="1335"/>
      <c r="FL22" s="1293" t="str">
        <f>MID(SUVAHAVUJ!AG108,5,1)</f>
        <v xml:space="preserve"> </v>
      </c>
      <c r="FM22" s="1293"/>
      <c r="FN22" s="1293"/>
      <c r="FO22" s="1293"/>
      <c r="FP22" s="1293"/>
      <c r="FQ22" s="1293"/>
      <c r="FR22" s="1293" t="str">
        <f>MID(SUVAHAVUJ!AG108,6,1)</f>
        <v xml:space="preserve"> </v>
      </c>
      <c r="FS22" s="1293"/>
      <c r="FT22" s="1293"/>
      <c r="FU22" s="1293"/>
      <c r="FV22" s="1293"/>
      <c r="FW22" s="1293" t="str">
        <f>MID(SUVAHAVUJ!AG108,7,1)</f>
        <v xml:space="preserve"> </v>
      </c>
      <c r="FX22" s="1293"/>
      <c r="FY22" s="1293"/>
      <c r="FZ22" s="1293"/>
      <c r="GA22" s="1293"/>
      <c r="GB22" s="1293"/>
      <c r="GC22" s="1293" t="str">
        <f>MID(SUVAHAVUJ!AG108,8,1)</f>
        <v xml:space="preserve"> </v>
      </c>
      <c r="GD22" s="1293"/>
      <c r="GE22" s="1293"/>
      <c r="GF22" s="1293"/>
      <c r="GG22" s="1293"/>
      <c r="GH22" s="1293" t="str">
        <f>MID(SUVAHAVUJ!AG108,9,1)</f>
        <v xml:space="preserve"> </v>
      </c>
      <c r="GI22" s="1293"/>
      <c r="GJ22" s="1293"/>
      <c r="GK22" s="1293"/>
      <c r="GL22" s="1293"/>
      <c r="GM22" s="1293"/>
      <c r="GN22" s="1293" t="str">
        <f>MID(SUVAHAVUJ!AG108,10,1)</f>
        <v xml:space="preserve"> </v>
      </c>
      <c r="GO22" s="1293"/>
      <c r="GP22" s="1293"/>
      <c r="GQ22" s="1293"/>
      <c r="GR22" s="1293"/>
      <c r="GS22" s="1293" t="str">
        <f>MID(SUVAHAVUJ!AG108,11,1)</f>
        <v>0</v>
      </c>
      <c r="GT22" s="1293"/>
      <c r="GU22" s="1293"/>
      <c r="GV22" s="1293"/>
      <c r="GW22" s="1341"/>
    </row>
    <row r="23" spans="1:205" ht="24" customHeight="1" x14ac:dyDescent="0.2">
      <c r="A23" s="421"/>
      <c r="B23" s="1402" t="s">
        <v>2047</v>
      </c>
      <c r="C23" s="1403"/>
      <c r="D23" s="1403"/>
      <c r="E23" s="1403"/>
      <c r="F23" s="1403"/>
      <c r="G23" s="1403"/>
      <c r="H23" s="1403"/>
      <c r="I23" s="1403"/>
      <c r="J23" s="1403"/>
      <c r="K23" s="1404"/>
      <c r="L23" s="1394" t="str">
        <f>SUVAHAVUJ!$D$109</f>
        <v>Čistá hodnota zákazky (316A)</v>
      </c>
      <c r="M23" s="1395"/>
      <c r="N23" s="1395"/>
      <c r="O23" s="1395"/>
      <c r="P23" s="1395"/>
      <c r="Q23" s="1395"/>
      <c r="R23" s="1395"/>
      <c r="S23" s="1395"/>
      <c r="T23" s="1395"/>
      <c r="U23" s="1395"/>
      <c r="V23" s="1395"/>
      <c r="W23" s="1395"/>
      <c r="X23" s="1395"/>
      <c r="Y23" s="1395"/>
      <c r="Z23" s="1395"/>
      <c r="AA23" s="1395"/>
      <c r="AB23" s="1395"/>
      <c r="AC23" s="1395"/>
      <c r="AD23" s="1395"/>
      <c r="AE23" s="1395"/>
      <c r="AF23" s="1395"/>
      <c r="AG23" s="1395"/>
      <c r="AH23" s="1395"/>
      <c r="AI23" s="1395"/>
      <c r="AJ23" s="1395"/>
      <c r="AK23" s="1395"/>
      <c r="AL23" s="1395"/>
      <c r="AM23" s="1395"/>
      <c r="AN23" s="1395"/>
      <c r="AO23" s="1395"/>
      <c r="AP23" s="1395"/>
      <c r="AQ23" s="1395"/>
      <c r="AR23" s="1395"/>
      <c r="AS23" s="1395"/>
      <c r="AT23" s="1395"/>
      <c r="AU23" s="1395"/>
      <c r="AV23" s="1395"/>
      <c r="AW23" s="1395"/>
      <c r="AX23" s="1395"/>
      <c r="AY23" s="1395"/>
      <c r="AZ23" s="1395"/>
      <c r="BA23" s="1395"/>
      <c r="BB23" s="1395"/>
      <c r="BC23" s="1395"/>
      <c r="BD23" s="1395"/>
      <c r="BE23" s="1395"/>
      <c r="BF23" s="1395"/>
      <c r="BG23" s="1395"/>
      <c r="BH23" s="1395"/>
      <c r="BI23" s="1395"/>
      <c r="BJ23" s="1395"/>
      <c r="BK23" s="1395"/>
      <c r="BL23" s="1395"/>
      <c r="BM23" s="1395"/>
      <c r="BN23" s="1395"/>
      <c r="BO23" s="1395"/>
      <c r="BP23" s="1395"/>
      <c r="BQ23" s="1395"/>
      <c r="BR23" s="1395"/>
      <c r="BS23" s="1395"/>
      <c r="BT23" s="1395"/>
      <c r="BU23" s="1395"/>
      <c r="BV23" s="1395"/>
      <c r="BW23" s="1396" t="s">
        <v>1244</v>
      </c>
      <c r="BX23" s="1397"/>
      <c r="BY23" s="1397"/>
      <c r="BZ23" s="1397"/>
      <c r="CA23" s="1397"/>
      <c r="CB23" s="1397"/>
      <c r="CC23" s="1397"/>
      <c r="CD23" s="1398"/>
      <c r="CE23" s="1335" t="str">
        <f>MID(SUVAHAVUJ!AF109,1,1)</f>
        <v xml:space="preserve"> </v>
      </c>
      <c r="CF23" s="1335"/>
      <c r="CG23" s="1335"/>
      <c r="CH23" s="1335"/>
      <c r="CI23" s="1335"/>
      <c r="CJ23" s="1335" t="str">
        <f>MID(SUVAHAVUJ!AF109,2,1)</f>
        <v xml:space="preserve"> </v>
      </c>
      <c r="CK23" s="1335"/>
      <c r="CL23" s="1335"/>
      <c r="CM23" s="1335"/>
      <c r="CN23" s="1335"/>
      <c r="CO23" s="1335"/>
      <c r="CP23" s="1335" t="str">
        <f>MID(SUVAHAVUJ!AF109,3,1)</f>
        <v xml:space="preserve"> </v>
      </c>
      <c r="CQ23" s="1335"/>
      <c r="CR23" s="1335"/>
      <c r="CS23" s="1335"/>
      <c r="CT23" s="1335"/>
      <c r="CU23" s="1335" t="str">
        <f>MID(SUVAHAVUJ!AF109,4,1)</f>
        <v xml:space="preserve"> </v>
      </c>
      <c r="CV23" s="1335"/>
      <c r="CW23" s="1335"/>
      <c r="CX23" s="1335"/>
      <c r="CY23" s="1335"/>
      <c r="CZ23" s="1335"/>
      <c r="DA23" s="1335" t="str">
        <f>MID(SUVAHAVUJ!AF109,5,1)</f>
        <v xml:space="preserve"> </v>
      </c>
      <c r="DB23" s="1335"/>
      <c r="DC23" s="1335"/>
      <c r="DD23" s="1335"/>
      <c r="DE23" s="1335"/>
      <c r="DF23" s="1335" t="str">
        <f>MID(SUVAHAVUJ!AF109,6,1)</f>
        <v xml:space="preserve"> </v>
      </c>
      <c r="DG23" s="1335"/>
      <c r="DH23" s="1335"/>
      <c r="DI23" s="1335"/>
      <c r="DJ23" s="1335"/>
      <c r="DK23" s="1335"/>
      <c r="DL23" s="1335" t="str">
        <f>MID(SUVAHAVUJ!AF109,7,1)</f>
        <v xml:space="preserve"> </v>
      </c>
      <c r="DM23" s="1335"/>
      <c r="DN23" s="1335"/>
      <c r="DO23" s="1335"/>
      <c r="DP23" s="1335"/>
      <c r="DQ23" s="1335"/>
      <c r="DR23" s="1335" t="str">
        <f>MID(SUVAHAVUJ!AF109,8,1)</f>
        <v xml:space="preserve"> </v>
      </c>
      <c r="DS23" s="1335"/>
      <c r="DT23" s="1335"/>
      <c r="DU23" s="1335"/>
      <c r="DV23" s="1335"/>
      <c r="DW23" s="1293" t="str">
        <f>MID(SUVAHAVUJ!AF109,9,1)</f>
        <v xml:space="preserve"> </v>
      </c>
      <c r="DX23" s="1293"/>
      <c r="DY23" s="1293"/>
      <c r="DZ23" s="1293"/>
      <c r="EA23" s="1293"/>
      <c r="EB23" s="1293"/>
      <c r="EC23" s="1293" t="str">
        <f>MID(SUVAHAVUJ!AF109,10,1)</f>
        <v xml:space="preserve"> </v>
      </c>
      <c r="ED23" s="1293"/>
      <c r="EE23" s="1293"/>
      <c r="EF23" s="1293"/>
      <c r="EG23" s="1293"/>
      <c r="EH23" s="1335" t="str">
        <f>MID(SUVAHAVUJ!AF109,11,1)</f>
        <v>0</v>
      </c>
      <c r="EI23" s="1335"/>
      <c r="EJ23" s="1335"/>
      <c r="EK23" s="1335"/>
      <c r="EL23" s="1335"/>
      <c r="EM23" s="1343"/>
      <c r="EN23" s="411"/>
      <c r="EO23" s="412"/>
      <c r="EP23" s="1335" t="str">
        <f>MID(SUVAHAVUJ!AG109,1,1)</f>
        <v xml:space="preserve"> </v>
      </c>
      <c r="EQ23" s="1335"/>
      <c r="ER23" s="1335"/>
      <c r="ES23" s="1335"/>
      <c r="ET23" s="1335"/>
      <c r="EU23" s="1335"/>
      <c r="EV23" s="1335" t="str">
        <f>MID(SUVAHAVUJ!AG109,2,1)</f>
        <v xml:space="preserve"> </v>
      </c>
      <c r="EW23" s="1335"/>
      <c r="EX23" s="1335"/>
      <c r="EY23" s="1335"/>
      <c r="EZ23" s="1335"/>
      <c r="FA23" s="1335" t="str">
        <f>MID(SUVAHAVUJ!AG109,3,1)</f>
        <v xml:space="preserve"> </v>
      </c>
      <c r="FB23" s="1335"/>
      <c r="FC23" s="1335"/>
      <c r="FD23" s="1335"/>
      <c r="FE23" s="1335"/>
      <c r="FF23" s="1335"/>
      <c r="FG23" s="1335" t="str">
        <f>MID(SUVAHAVUJ!AG109,4,1)</f>
        <v xml:space="preserve"> </v>
      </c>
      <c r="FH23" s="1335"/>
      <c r="FI23" s="1335"/>
      <c r="FJ23" s="1335"/>
      <c r="FK23" s="1335"/>
      <c r="FL23" s="1293" t="str">
        <f>MID(SUVAHAVUJ!AG109,5,1)</f>
        <v xml:space="preserve"> </v>
      </c>
      <c r="FM23" s="1293"/>
      <c r="FN23" s="1293"/>
      <c r="FO23" s="1293"/>
      <c r="FP23" s="1293"/>
      <c r="FQ23" s="1293"/>
      <c r="FR23" s="1293" t="str">
        <f>MID(SUVAHAVUJ!AG109,6,1)</f>
        <v xml:space="preserve"> </v>
      </c>
      <c r="FS23" s="1293"/>
      <c r="FT23" s="1293"/>
      <c r="FU23" s="1293"/>
      <c r="FV23" s="1293"/>
      <c r="FW23" s="1293" t="str">
        <f>MID(SUVAHAVUJ!AG109,7,1)</f>
        <v xml:space="preserve"> </v>
      </c>
      <c r="FX23" s="1293"/>
      <c r="FY23" s="1293"/>
      <c r="FZ23" s="1293"/>
      <c r="GA23" s="1293"/>
      <c r="GB23" s="1293"/>
      <c r="GC23" s="1293" t="str">
        <f>MID(SUVAHAVUJ!AG109,8,1)</f>
        <v xml:space="preserve"> </v>
      </c>
      <c r="GD23" s="1293"/>
      <c r="GE23" s="1293"/>
      <c r="GF23" s="1293"/>
      <c r="GG23" s="1293"/>
      <c r="GH23" s="1293" t="str">
        <f>MID(SUVAHAVUJ!AG109,9,1)</f>
        <v xml:space="preserve"> </v>
      </c>
      <c r="GI23" s="1293"/>
      <c r="GJ23" s="1293"/>
      <c r="GK23" s="1293"/>
      <c r="GL23" s="1293"/>
      <c r="GM23" s="1293"/>
      <c r="GN23" s="1293" t="str">
        <f>MID(SUVAHAVUJ!AG109,10,1)</f>
        <v xml:space="preserve"> </v>
      </c>
      <c r="GO23" s="1293"/>
      <c r="GP23" s="1293"/>
      <c r="GQ23" s="1293"/>
      <c r="GR23" s="1293"/>
      <c r="GS23" s="1293" t="str">
        <f>MID(SUVAHAVUJ!AG109,11,1)</f>
        <v>0</v>
      </c>
      <c r="GT23" s="1293"/>
      <c r="GU23" s="1293"/>
      <c r="GV23" s="1293"/>
      <c r="GW23" s="1341"/>
    </row>
    <row r="24" spans="1:205" ht="24" customHeight="1" x14ac:dyDescent="0.2">
      <c r="A24" s="421"/>
      <c r="B24" s="1402" t="s">
        <v>2048</v>
      </c>
      <c r="C24" s="1403"/>
      <c r="D24" s="1403"/>
      <c r="E24" s="1403"/>
      <c r="F24" s="1403"/>
      <c r="G24" s="1403"/>
      <c r="H24" s="1403"/>
      <c r="I24" s="1403"/>
      <c r="J24" s="1403"/>
      <c r="K24" s="1404"/>
      <c r="L24" s="1394" t="str">
        <f>SUVAHAVUJ!$D$110</f>
        <v>Ostatné záväzky voči prepojeným účtovným jednotkám (471A, 47XA)</v>
      </c>
      <c r="M24" s="1395"/>
      <c r="N24" s="1395"/>
      <c r="O24" s="1395"/>
      <c r="P24" s="1395"/>
      <c r="Q24" s="1395"/>
      <c r="R24" s="1395"/>
      <c r="S24" s="1395"/>
      <c r="T24" s="1395"/>
      <c r="U24" s="1395"/>
      <c r="V24" s="1395"/>
      <c r="W24" s="1395"/>
      <c r="X24" s="1395"/>
      <c r="Y24" s="1395"/>
      <c r="Z24" s="1395"/>
      <c r="AA24" s="1395"/>
      <c r="AB24" s="1395"/>
      <c r="AC24" s="1395"/>
      <c r="AD24" s="1395"/>
      <c r="AE24" s="1395"/>
      <c r="AF24" s="1395"/>
      <c r="AG24" s="1395"/>
      <c r="AH24" s="1395"/>
      <c r="AI24" s="1395"/>
      <c r="AJ24" s="1395"/>
      <c r="AK24" s="1395"/>
      <c r="AL24" s="1395"/>
      <c r="AM24" s="1395"/>
      <c r="AN24" s="1395"/>
      <c r="AO24" s="1395"/>
      <c r="AP24" s="1395"/>
      <c r="AQ24" s="1395"/>
      <c r="AR24" s="1395"/>
      <c r="AS24" s="1395"/>
      <c r="AT24" s="1395"/>
      <c r="AU24" s="1395"/>
      <c r="AV24" s="1395"/>
      <c r="AW24" s="1395"/>
      <c r="AX24" s="1395"/>
      <c r="AY24" s="1395"/>
      <c r="AZ24" s="1395"/>
      <c r="BA24" s="1395"/>
      <c r="BB24" s="1395"/>
      <c r="BC24" s="1395"/>
      <c r="BD24" s="1395"/>
      <c r="BE24" s="1395"/>
      <c r="BF24" s="1395"/>
      <c r="BG24" s="1395"/>
      <c r="BH24" s="1395"/>
      <c r="BI24" s="1395"/>
      <c r="BJ24" s="1395"/>
      <c r="BK24" s="1395"/>
      <c r="BL24" s="1395"/>
      <c r="BM24" s="1395"/>
      <c r="BN24" s="1395"/>
      <c r="BO24" s="1395"/>
      <c r="BP24" s="1395"/>
      <c r="BQ24" s="1395"/>
      <c r="BR24" s="1395"/>
      <c r="BS24" s="1395"/>
      <c r="BT24" s="1395"/>
      <c r="BU24" s="1395"/>
      <c r="BV24" s="1395"/>
      <c r="BW24" s="1396" t="s">
        <v>2143</v>
      </c>
      <c r="BX24" s="1397"/>
      <c r="BY24" s="1397"/>
      <c r="BZ24" s="1397"/>
      <c r="CA24" s="1397"/>
      <c r="CB24" s="1397"/>
      <c r="CC24" s="1397"/>
      <c r="CD24" s="1398"/>
      <c r="CE24" s="1335" t="str">
        <f>MID(SUVAHAVUJ!AF110,1,1)</f>
        <v xml:space="preserve"> </v>
      </c>
      <c r="CF24" s="1335"/>
      <c r="CG24" s="1335"/>
      <c r="CH24" s="1335"/>
      <c r="CI24" s="1335"/>
      <c r="CJ24" s="1335" t="str">
        <f>MID(SUVAHAVUJ!AF110,2,1)</f>
        <v xml:space="preserve"> </v>
      </c>
      <c r="CK24" s="1335"/>
      <c r="CL24" s="1335"/>
      <c r="CM24" s="1335"/>
      <c r="CN24" s="1335"/>
      <c r="CO24" s="1335"/>
      <c r="CP24" s="1335" t="str">
        <f>MID(SUVAHAVUJ!AF110,3,1)</f>
        <v xml:space="preserve"> </v>
      </c>
      <c r="CQ24" s="1335"/>
      <c r="CR24" s="1335"/>
      <c r="CS24" s="1335"/>
      <c r="CT24" s="1335"/>
      <c r="CU24" s="1335" t="str">
        <f>MID(SUVAHAVUJ!AF110,4,1)</f>
        <v xml:space="preserve"> </v>
      </c>
      <c r="CV24" s="1335"/>
      <c r="CW24" s="1335"/>
      <c r="CX24" s="1335"/>
      <c r="CY24" s="1335"/>
      <c r="CZ24" s="1335"/>
      <c r="DA24" s="1335" t="str">
        <f>MID(SUVAHAVUJ!AF110,5,1)</f>
        <v xml:space="preserve"> </v>
      </c>
      <c r="DB24" s="1335"/>
      <c r="DC24" s="1335"/>
      <c r="DD24" s="1335"/>
      <c r="DE24" s="1335"/>
      <c r="DF24" s="1335" t="str">
        <f>MID(SUVAHAVUJ!AF110,6,1)</f>
        <v xml:space="preserve"> </v>
      </c>
      <c r="DG24" s="1335"/>
      <c r="DH24" s="1335"/>
      <c r="DI24" s="1335"/>
      <c r="DJ24" s="1335"/>
      <c r="DK24" s="1335"/>
      <c r="DL24" s="1335" t="str">
        <f>MID(SUVAHAVUJ!AF110,7,1)</f>
        <v xml:space="preserve"> </v>
      </c>
      <c r="DM24" s="1335"/>
      <c r="DN24" s="1335"/>
      <c r="DO24" s="1335"/>
      <c r="DP24" s="1335"/>
      <c r="DQ24" s="1335"/>
      <c r="DR24" s="1335" t="str">
        <f>MID(SUVAHAVUJ!AF110,8,1)</f>
        <v xml:space="preserve"> </v>
      </c>
      <c r="DS24" s="1335"/>
      <c r="DT24" s="1335"/>
      <c r="DU24" s="1335"/>
      <c r="DV24" s="1335"/>
      <c r="DW24" s="1293" t="str">
        <f>MID(SUVAHAVUJ!AF110,9,1)</f>
        <v xml:space="preserve"> </v>
      </c>
      <c r="DX24" s="1293"/>
      <c r="DY24" s="1293"/>
      <c r="DZ24" s="1293"/>
      <c r="EA24" s="1293"/>
      <c r="EB24" s="1293"/>
      <c r="EC24" s="1293" t="str">
        <f>MID(SUVAHAVUJ!AF110,10,1)</f>
        <v xml:space="preserve"> </v>
      </c>
      <c r="ED24" s="1293"/>
      <c r="EE24" s="1293"/>
      <c r="EF24" s="1293"/>
      <c r="EG24" s="1293"/>
      <c r="EH24" s="1335" t="str">
        <f>MID(SUVAHAVUJ!AF110,11,1)</f>
        <v>0</v>
      </c>
      <c r="EI24" s="1335"/>
      <c r="EJ24" s="1335"/>
      <c r="EK24" s="1335"/>
      <c r="EL24" s="1335"/>
      <c r="EM24" s="1343"/>
      <c r="EN24" s="411"/>
      <c r="EO24" s="412"/>
      <c r="EP24" s="1335" t="str">
        <f>MID(SUVAHAVUJ!AG110,1,1)</f>
        <v xml:space="preserve"> </v>
      </c>
      <c r="EQ24" s="1335"/>
      <c r="ER24" s="1335"/>
      <c r="ES24" s="1335"/>
      <c r="ET24" s="1335"/>
      <c r="EU24" s="1335"/>
      <c r="EV24" s="1335" t="str">
        <f>MID(SUVAHAVUJ!AG110,2,1)</f>
        <v xml:space="preserve"> </v>
      </c>
      <c r="EW24" s="1335"/>
      <c r="EX24" s="1335"/>
      <c r="EY24" s="1335"/>
      <c r="EZ24" s="1335"/>
      <c r="FA24" s="1335" t="str">
        <f>MID(SUVAHAVUJ!AG110,3,1)</f>
        <v xml:space="preserve"> </v>
      </c>
      <c r="FB24" s="1335"/>
      <c r="FC24" s="1335"/>
      <c r="FD24" s="1335"/>
      <c r="FE24" s="1335"/>
      <c r="FF24" s="1335"/>
      <c r="FG24" s="1335" t="str">
        <f>MID(SUVAHAVUJ!AG110,4,1)</f>
        <v xml:space="preserve"> </v>
      </c>
      <c r="FH24" s="1335"/>
      <c r="FI24" s="1335"/>
      <c r="FJ24" s="1335"/>
      <c r="FK24" s="1335"/>
      <c r="FL24" s="1293" t="str">
        <f>MID(SUVAHAVUJ!AG110,5,1)</f>
        <v xml:space="preserve"> </v>
      </c>
      <c r="FM24" s="1293"/>
      <c r="FN24" s="1293"/>
      <c r="FO24" s="1293"/>
      <c r="FP24" s="1293"/>
      <c r="FQ24" s="1293"/>
      <c r="FR24" s="1293" t="str">
        <f>MID(SUVAHAVUJ!AG110,6,1)</f>
        <v xml:space="preserve"> </v>
      </c>
      <c r="FS24" s="1293"/>
      <c r="FT24" s="1293"/>
      <c r="FU24" s="1293"/>
      <c r="FV24" s="1293"/>
      <c r="FW24" s="1293" t="str">
        <f>MID(SUVAHAVUJ!AG110,7,1)</f>
        <v xml:space="preserve"> </v>
      </c>
      <c r="FX24" s="1293"/>
      <c r="FY24" s="1293"/>
      <c r="FZ24" s="1293"/>
      <c r="GA24" s="1293"/>
      <c r="GB24" s="1293"/>
      <c r="GC24" s="1293" t="str">
        <f>MID(SUVAHAVUJ!AG110,8,1)</f>
        <v xml:space="preserve"> </v>
      </c>
      <c r="GD24" s="1293"/>
      <c r="GE24" s="1293"/>
      <c r="GF24" s="1293"/>
      <c r="GG24" s="1293"/>
      <c r="GH24" s="1293" t="str">
        <f>MID(SUVAHAVUJ!AG110,9,1)</f>
        <v xml:space="preserve"> </v>
      </c>
      <c r="GI24" s="1293"/>
      <c r="GJ24" s="1293"/>
      <c r="GK24" s="1293"/>
      <c r="GL24" s="1293"/>
      <c r="GM24" s="1293"/>
      <c r="GN24" s="1293" t="str">
        <f>MID(SUVAHAVUJ!AG110,10,1)</f>
        <v xml:space="preserve"> </v>
      </c>
      <c r="GO24" s="1293"/>
      <c r="GP24" s="1293"/>
      <c r="GQ24" s="1293"/>
      <c r="GR24" s="1293"/>
      <c r="GS24" s="1293" t="str">
        <f>MID(SUVAHAVUJ!AG110,11,1)</f>
        <v>0</v>
      </c>
      <c r="GT24" s="1293"/>
      <c r="GU24" s="1293"/>
      <c r="GV24" s="1293"/>
      <c r="GW24" s="1341"/>
    </row>
    <row r="25" spans="1:205" ht="24" customHeight="1" x14ac:dyDescent="0.2">
      <c r="A25" s="421"/>
      <c r="B25" s="1402" t="s">
        <v>2049</v>
      </c>
      <c r="C25" s="1403"/>
      <c r="D25" s="1403"/>
      <c r="E25" s="1403"/>
      <c r="F25" s="1403"/>
      <c r="G25" s="1403"/>
      <c r="H25" s="1403"/>
      <c r="I25" s="1403"/>
      <c r="J25" s="1403"/>
      <c r="K25" s="1404"/>
      <c r="L25" s="1394" t="str">
        <f>SUVAHAVUJ!$D$111</f>
        <v>Ostatné záväzky v rámci podielovej účasti okrem záväzkov voči prepojeným účtovným jednotkám (471A, 47XA)</v>
      </c>
      <c r="M25" s="1395"/>
      <c r="N25" s="1395"/>
      <c r="O25" s="1395"/>
      <c r="P25" s="1395"/>
      <c r="Q25" s="1395"/>
      <c r="R25" s="1395"/>
      <c r="S25" s="1395"/>
      <c r="T25" s="1395"/>
      <c r="U25" s="1395"/>
      <c r="V25" s="1395"/>
      <c r="W25" s="1395"/>
      <c r="X25" s="1395"/>
      <c r="Y25" s="1395"/>
      <c r="Z25" s="1395"/>
      <c r="AA25" s="1395"/>
      <c r="AB25" s="1395"/>
      <c r="AC25" s="1395"/>
      <c r="AD25" s="1395"/>
      <c r="AE25" s="1395"/>
      <c r="AF25" s="1395"/>
      <c r="AG25" s="1395"/>
      <c r="AH25" s="1395"/>
      <c r="AI25" s="1395"/>
      <c r="AJ25" s="1395"/>
      <c r="AK25" s="1395"/>
      <c r="AL25" s="1395"/>
      <c r="AM25" s="1395"/>
      <c r="AN25" s="1395"/>
      <c r="AO25" s="1395"/>
      <c r="AP25" s="1395"/>
      <c r="AQ25" s="1395"/>
      <c r="AR25" s="1395"/>
      <c r="AS25" s="1395"/>
      <c r="AT25" s="1395"/>
      <c r="AU25" s="1395"/>
      <c r="AV25" s="1395"/>
      <c r="AW25" s="1395"/>
      <c r="AX25" s="1395"/>
      <c r="AY25" s="1395"/>
      <c r="AZ25" s="1395"/>
      <c r="BA25" s="1395"/>
      <c r="BB25" s="1395"/>
      <c r="BC25" s="1395"/>
      <c r="BD25" s="1395"/>
      <c r="BE25" s="1395"/>
      <c r="BF25" s="1395"/>
      <c r="BG25" s="1395"/>
      <c r="BH25" s="1395"/>
      <c r="BI25" s="1395"/>
      <c r="BJ25" s="1395"/>
      <c r="BK25" s="1395"/>
      <c r="BL25" s="1395"/>
      <c r="BM25" s="1395"/>
      <c r="BN25" s="1395"/>
      <c r="BO25" s="1395"/>
      <c r="BP25" s="1395"/>
      <c r="BQ25" s="1395"/>
      <c r="BR25" s="1395"/>
      <c r="BS25" s="1395"/>
      <c r="BT25" s="1395"/>
      <c r="BU25" s="1395"/>
      <c r="BV25" s="1395"/>
      <c r="BW25" s="1396" t="s">
        <v>2144</v>
      </c>
      <c r="BX25" s="1397"/>
      <c r="BY25" s="1397"/>
      <c r="BZ25" s="1397"/>
      <c r="CA25" s="1397"/>
      <c r="CB25" s="1397"/>
      <c r="CC25" s="1397"/>
      <c r="CD25" s="1398"/>
      <c r="CE25" s="1335" t="str">
        <f>MID(SUVAHAVUJ!AF111,1,1)</f>
        <v xml:space="preserve"> </v>
      </c>
      <c r="CF25" s="1335"/>
      <c r="CG25" s="1335"/>
      <c r="CH25" s="1335"/>
      <c r="CI25" s="1335"/>
      <c r="CJ25" s="1335" t="str">
        <f>MID(SUVAHAVUJ!AF111,2,1)</f>
        <v xml:space="preserve"> </v>
      </c>
      <c r="CK25" s="1335"/>
      <c r="CL25" s="1335"/>
      <c r="CM25" s="1335"/>
      <c r="CN25" s="1335"/>
      <c r="CO25" s="1335"/>
      <c r="CP25" s="1335" t="str">
        <f>MID(SUVAHAVUJ!AF111,3,1)</f>
        <v xml:space="preserve"> </v>
      </c>
      <c r="CQ25" s="1335"/>
      <c r="CR25" s="1335"/>
      <c r="CS25" s="1335"/>
      <c r="CT25" s="1335"/>
      <c r="CU25" s="1335" t="str">
        <f>MID(SUVAHAVUJ!AF111,4,1)</f>
        <v xml:space="preserve"> </v>
      </c>
      <c r="CV25" s="1335"/>
      <c r="CW25" s="1335"/>
      <c r="CX25" s="1335"/>
      <c r="CY25" s="1335"/>
      <c r="CZ25" s="1335"/>
      <c r="DA25" s="1335" t="str">
        <f>MID(SUVAHAVUJ!AF111,5,1)</f>
        <v xml:space="preserve"> </v>
      </c>
      <c r="DB25" s="1335"/>
      <c r="DC25" s="1335"/>
      <c r="DD25" s="1335"/>
      <c r="DE25" s="1335"/>
      <c r="DF25" s="1335" t="str">
        <f>MID(SUVAHAVUJ!AF111,6,1)</f>
        <v xml:space="preserve"> </v>
      </c>
      <c r="DG25" s="1335"/>
      <c r="DH25" s="1335"/>
      <c r="DI25" s="1335"/>
      <c r="DJ25" s="1335"/>
      <c r="DK25" s="1335"/>
      <c r="DL25" s="1335" t="str">
        <f>MID(SUVAHAVUJ!AF111,7,1)</f>
        <v xml:space="preserve"> </v>
      </c>
      <c r="DM25" s="1335"/>
      <c r="DN25" s="1335"/>
      <c r="DO25" s="1335"/>
      <c r="DP25" s="1335"/>
      <c r="DQ25" s="1335"/>
      <c r="DR25" s="1335" t="str">
        <f>MID(SUVAHAVUJ!AF111,8,1)</f>
        <v xml:space="preserve"> </v>
      </c>
      <c r="DS25" s="1335"/>
      <c r="DT25" s="1335"/>
      <c r="DU25" s="1335"/>
      <c r="DV25" s="1335"/>
      <c r="DW25" s="1293" t="str">
        <f>MID(SUVAHAVUJ!AF111,9,1)</f>
        <v xml:space="preserve"> </v>
      </c>
      <c r="DX25" s="1293"/>
      <c r="DY25" s="1293"/>
      <c r="DZ25" s="1293"/>
      <c r="EA25" s="1293"/>
      <c r="EB25" s="1293"/>
      <c r="EC25" s="1293" t="str">
        <f>MID(SUVAHAVUJ!AF111,10,1)</f>
        <v xml:space="preserve"> </v>
      </c>
      <c r="ED25" s="1293"/>
      <c r="EE25" s="1293"/>
      <c r="EF25" s="1293"/>
      <c r="EG25" s="1293"/>
      <c r="EH25" s="1335" t="str">
        <f>MID(SUVAHAVUJ!AF111,11,1)</f>
        <v>0</v>
      </c>
      <c r="EI25" s="1335"/>
      <c r="EJ25" s="1335"/>
      <c r="EK25" s="1335"/>
      <c r="EL25" s="1335"/>
      <c r="EM25" s="1343"/>
      <c r="EN25" s="411"/>
      <c r="EO25" s="412"/>
      <c r="EP25" s="1335" t="str">
        <f>MID(SUVAHAVUJ!AG111,1,1)</f>
        <v xml:space="preserve"> </v>
      </c>
      <c r="EQ25" s="1335"/>
      <c r="ER25" s="1335"/>
      <c r="ES25" s="1335"/>
      <c r="ET25" s="1335"/>
      <c r="EU25" s="1335"/>
      <c r="EV25" s="1335" t="str">
        <f>MID(SUVAHAVUJ!AG111,2,1)</f>
        <v xml:space="preserve"> </v>
      </c>
      <c r="EW25" s="1335"/>
      <c r="EX25" s="1335"/>
      <c r="EY25" s="1335"/>
      <c r="EZ25" s="1335"/>
      <c r="FA25" s="1335" t="str">
        <f>MID(SUVAHAVUJ!AG111,3,1)</f>
        <v xml:space="preserve"> </v>
      </c>
      <c r="FB25" s="1335"/>
      <c r="FC25" s="1335"/>
      <c r="FD25" s="1335"/>
      <c r="FE25" s="1335"/>
      <c r="FF25" s="1335"/>
      <c r="FG25" s="1335" t="str">
        <f>MID(SUVAHAVUJ!AG111,4,1)</f>
        <v xml:space="preserve"> </v>
      </c>
      <c r="FH25" s="1335"/>
      <c r="FI25" s="1335"/>
      <c r="FJ25" s="1335"/>
      <c r="FK25" s="1335"/>
      <c r="FL25" s="1293" t="str">
        <f>MID(SUVAHAVUJ!AG111,5,1)</f>
        <v xml:space="preserve"> </v>
      </c>
      <c r="FM25" s="1293"/>
      <c r="FN25" s="1293"/>
      <c r="FO25" s="1293"/>
      <c r="FP25" s="1293"/>
      <c r="FQ25" s="1293"/>
      <c r="FR25" s="1293" t="str">
        <f>MID(SUVAHAVUJ!AG111,6,1)</f>
        <v xml:space="preserve"> </v>
      </c>
      <c r="FS25" s="1293"/>
      <c r="FT25" s="1293"/>
      <c r="FU25" s="1293"/>
      <c r="FV25" s="1293"/>
      <c r="FW25" s="1293" t="str">
        <f>MID(SUVAHAVUJ!AG111,7,1)</f>
        <v xml:space="preserve"> </v>
      </c>
      <c r="FX25" s="1293"/>
      <c r="FY25" s="1293"/>
      <c r="FZ25" s="1293"/>
      <c r="GA25" s="1293"/>
      <c r="GB25" s="1293"/>
      <c r="GC25" s="1293" t="str">
        <f>MID(SUVAHAVUJ!AG111,8,1)</f>
        <v xml:space="preserve"> </v>
      </c>
      <c r="GD25" s="1293"/>
      <c r="GE25" s="1293"/>
      <c r="GF25" s="1293"/>
      <c r="GG25" s="1293"/>
      <c r="GH25" s="1293" t="str">
        <f>MID(SUVAHAVUJ!AG111,9,1)</f>
        <v xml:space="preserve"> </v>
      </c>
      <c r="GI25" s="1293"/>
      <c r="GJ25" s="1293"/>
      <c r="GK25" s="1293"/>
      <c r="GL25" s="1293"/>
      <c r="GM25" s="1293"/>
      <c r="GN25" s="1293" t="str">
        <f>MID(SUVAHAVUJ!AG111,10,1)</f>
        <v xml:space="preserve"> </v>
      </c>
      <c r="GO25" s="1293"/>
      <c r="GP25" s="1293"/>
      <c r="GQ25" s="1293"/>
      <c r="GR25" s="1293"/>
      <c r="GS25" s="1293" t="str">
        <f>MID(SUVAHAVUJ!AG111,11,1)</f>
        <v>0</v>
      </c>
      <c r="GT25" s="1293"/>
      <c r="GU25" s="1293"/>
      <c r="GV25" s="1293"/>
      <c r="GW25" s="1341"/>
    </row>
    <row r="26" spans="1:205" ht="24" customHeight="1" x14ac:dyDescent="0.2">
      <c r="A26" s="421"/>
      <c r="B26" s="1402" t="s">
        <v>2050</v>
      </c>
      <c r="C26" s="1403"/>
      <c r="D26" s="1403"/>
      <c r="E26" s="1403"/>
      <c r="F26" s="1403"/>
      <c r="G26" s="1403"/>
      <c r="H26" s="1403"/>
      <c r="I26" s="1403"/>
      <c r="J26" s="1403"/>
      <c r="K26" s="1404"/>
      <c r="L26" s="1394" t="str">
        <f>SUVAHAVUJ!$D$112</f>
        <v>Ostatné dlhodobé záväzky (479A, 47XA)</v>
      </c>
      <c r="M26" s="1395"/>
      <c r="N26" s="1395"/>
      <c r="O26" s="1395"/>
      <c r="P26" s="1395"/>
      <c r="Q26" s="1395"/>
      <c r="R26" s="1395"/>
      <c r="S26" s="1395"/>
      <c r="T26" s="1395"/>
      <c r="U26" s="1395"/>
      <c r="V26" s="1395"/>
      <c r="W26" s="1395"/>
      <c r="X26" s="1395"/>
      <c r="Y26" s="1395"/>
      <c r="Z26" s="1395"/>
      <c r="AA26" s="1395"/>
      <c r="AB26" s="1395"/>
      <c r="AC26" s="1395"/>
      <c r="AD26" s="1395"/>
      <c r="AE26" s="1395"/>
      <c r="AF26" s="1395"/>
      <c r="AG26" s="1395"/>
      <c r="AH26" s="1395"/>
      <c r="AI26" s="1395"/>
      <c r="AJ26" s="1395"/>
      <c r="AK26" s="1395"/>
      <c r="AL26" s="1395"/>
      <c r="AM26" s="1395"/>
      <c r="AN26" s="1395"/>
      <c r="AO26" s="1395"/>
      <c r="AP26" s="1395"/>
      <c r="AQ26" s="1395"/>
      <c r="AR26" s="1395"/>
      <c r="AS26" s="1395"/>
      <c r="AT26" s="1395"/>
      <c r="AU26" s="1395"/>
      <c r="AV26" s="1395"/>
      <c r="AW26" s="1395"/>
      <c r="AX26" s="1395"/>
      <c r="AY26" s="1395"/>
      <c r="AZ26" s="1395"/>
      <c r="BA26" s="1395"/>
      <c r="BB26" s="1395"/>
      <c r="BC26" s="1395"/>
      <c r="BD26" s="1395"/>
      <c r="BE26" s="1395"/>
      <c r="BF26" s="1395"/>
      <c r="BG26" s="1395"/>
      <c r="BH26" s="1395"/>
      <c r="BI26" s="1395"/>
      <c r="BJ26" s="1395"/>
      <c r="BK26" s="1395"/>
      <c r="BL26" s="1395"/>
      <c r="BM26" s="1395"/>
      <c r="BN26" s="1395"/>
      <c r="BO26" s="1395"/>
      <c r="BP26" s="1395"/>
      <c r="BQ26" s="1395"/>
      <c r="BR26" s="1395"/>
      <c r="BS26" s="1395"/>
      <c r="BT26" s="1395"/>
      <c r="BU26" s="1395"/>
      <c r="BV26" s="1395"/>
      <c r="BW26" s="1396" t="s">
        <v>323</v>
      </c>
      <c r="BX26" s="1397"/>
      <c r="BY26" s="1397"/>
      <c r="BZ26" s="1397"/>
      <c r="CA26" s="1397"/>
      <c r="CB26" s="1397"/>
      <c r="CC26" s="1397"/>
      <c r="CD26" s="1398"/>
      <c r="CE26" s="1335" t="str">
        <f>MID(SUVAHAVUJ!AF112,1,1)</f>
        <v xml:space="preserve"> </v>
      </c>
      <c r="CF26" s="1335"/>
      <c r="CG26" s="1335"/>
      <c r="CH26" s="1335"/>
      <c r="CI26" s="1335"/>
      <c r="CJ26" s="1335" t="str">
        <f>MID(SUVAHAVUJ!AF112,2,1)</f>
        <v xml:space="preserve"> </v>
      </c>
      <c r="CK26" s="1335"/>
      <c r="CL26" s="1335"/>
      <c r="CM26" s="1335"/>
      <c r="CN26" s="1335"/>
      <c r="CO26" s="1335"/>
      <c r="CP26" s="1335" t="str">
        <f>MID(SUVAHAVUJ!AF112,3,1)</f>
        <v xml:space="preserve"> </v>
      </c>
      <c r="CQ26" s="1335"/>
      <c r="CR26" s="1335"/>
      <c r="CS26" s="1335"/>
      <c r="CT26" s="1335"/>
      <c r="CU26" s="1335" t="str">
        <f>MID(SUVAHAVUJ!AF112,4,1)</f>
        <v xml:space="preserve"> </v>
      </c>
      <c r="CV26" s="1335"/>
      <c r="CW26" s="1335"/>
      <c r="CX26" s="1335"/>
      <c r="CY26" s="1335"/>
      <c r="CZ26" s="1335"/>
      <c r="DA26" s="1335" t="str">
        <f>MID(SUVAHAVUJ!AF112,5,1)</f>
        <v xml:space="preserve"> </v>
      </c>
      <c r="DB26" s="1335"/>
      <c r="DC26" s="1335"/>
      <c r="DD26" s="1335"/>
      <c r="DE26" s="1335"/>
      <c r="DF26" s="1335" t="str">
        <f>MID(SUVAHAVUJ!AF112,6,1)</f>
        <v xml:space="preserve"> </v>
      </c>
      <c r="DG26" s="1335"/>
      <c r="DH26" s="1335"/>
      <c r="DI26" s="1335"/>
      <c r="DJ26" s="1335"/>
      <c r="DK26" s="1335"/>
      <c r="DL26" s="1335" t="str">
        <f>MID(SUVAHAVUJ!AF112,7,1)</f>
        <v xml:space="preserve"> </v>
      </c>
      <c r="DM26" s="1335"/>
      <c r="DN26" s="1335"/>
      <c r="DO26" s="1335"/>
      <c r="DP26" s="1335"/>
      <c r="DQ26" s="1335"/>
      <c r="DR26" s="1335" t="str">
        <f>MID(SUVAHAVUJ!AF112,8,1)</f>
        <v xml:space="preserve"> </v>
      </c>
      <c r="DS26" s="1335"/>
      <c r="DT26" s="1335"/>
      <c r="DU26" s="1335"/>
      <c r="DV26" s="1335"/>
      <c r="DW26" s="1293" t="str">
        <f>MID(SUVAHAVUJ!AF112,9,1)</f>
        <v xml:space="preserve"> </v>
      </c>
      <c r="DX26" s="1293"/>
      <c r="DY26" s="1293"/>
      <c r="DZ26" s="1293"/>
      <c r="EA26" s="1293"/>
      <c r="EB26" s="1293"/>
      <c r="EC26" s="1293" t="str">
        <f>MID(SUVAHAVUJ!AF112,10,1)</f>
        <v xml:space="preserve"> </v>
      </c>
      <c r="ED26" s="1293"/>
      <c r="EE26" s="1293"/>
      <c r="EF26" s="1293"/>
      <c r="EG26" s="1293"/>
      <c r="EH26" s="1335" t="str">
        <f>MID(SUVAHAVUJ!AF112,11,1)</f>
        <v>0</v>
      </c>
      <c r="EI26" s="1335"/>
      <c r="EJ26" s="1335"/>
      <c r="EK26" s="1335"/>
      <c r="EL26" s="1335"/>
      <c r="EM26" s="1343"/>
      <c r="EN26" s="411"/>
      <c r="EO26" s="412"/>
      <c r="EP26" s="1335" t="str">
        <f>MID(SUVAHAVUJ!AG112,1,1)</f>
        <v xml:space="preserve"> </v>
      </c>
      <c r="EQ26" s="1335"/>
      <c r="ER26" s="1335"/>
      <c r="ES26" s="1335"/>
      <c r="ET26" s="1335"/>
      <c r="EU26" s="1335"/>
      <c r="EV26" s="1335" t="str">
        <f>MID(SUVAHAVUJ!AG112,2,1)</f>
        <v xml:space="preserve"> </v>
      </c>
      <c r="EW26" s="1335"/>
      <c r="EX26" s="1335"/>
      <c r="EY26" s="1335"/>
      <c r="EZ26" s="1335"/>
      <c r="FA26" s="1335" t="str">
        <f>MID(SUVAHAVUJ!AG112,3,1)</f>
        <v xml:space="preserve"> </v>
      </c>
      <c r="FB26" s="1335"/>
      <c r="FC26" s="1335"/>
      <c r="FD26" s="1335"/>
      <c r="FE26" s="1335"/>
      <c r="FF26" s="1335"/>
      <c r="FG26" s="1335" t="str">
        <f>MID(SUVAHAVUJ!AG112,4,1)</f>
        <v xml:space="preserve"> </v>
      </c>
      <c r="FH26" s="1335"/>
      <c r="FI26" s="1335"/>
      <c r="FJ26" s="1335"/>
      <c r="FK26" s="1335"/>
      <c r="FL26" s="1293" t="str">
        <f>MID(SUVAHAVUJ!AG112,5,1)</f>
        <v xml:space="preserve"> </v>
      </c>
      <c r="FM26" s="1293"/>
      <c r="FN26" s="1293"/>
      <c r="FO26" s="1293"/>
      <c r="FP26" s="1293"/>
      <c r="FQ26" s="1293"/>
      <c r="FR26" s="1293" t="str">
        <f>MID(SUVAHAVUJ!AG112,6,1)</f>
        <v xml:space="preserve"> </v>
      </c>
      <c r="FS26" s="1293"/>
      <c r="FT26" s="1293"/>
      <c r="FU26" s="1293"/>
      <c r="FV26" s="1293"/>
      <c r="FW26" s="1293" t="str">
        <f>MID(SUVAHAVUJ!AG112,7,1)</f>
        <v xml:space="preserve"> </v>
      </c>
      <c r="FX26" s="1293"/>
      <c r="FY26" s="1293"/>
      <c r="FZ26" s="1293"/>
      <c r="GA26" s="1293"/>
      <c r="GB26" s="1293"/>
      <c r="GC26" s="1293" t="str">
        <f>MID(SUVAHAVUJ!AG112,8,1)</f>
        <v xml:space="preserve"> </v>
      </c>
      <c r="GD26" s="1293"/>
      <c r="GE26" s="1293"/>
      <c r="GF26" s="1293"/>
      <c r="GG26" s="1293"/>
      <c r="GH26" s="1293" t="str">
        <f>MID(SUVAHAVUJ!AG112,9,1)</f>
        <v xml:space="preserve"> </v>
      </c>
      <c r="GI26" s="1293"/>
      <c r="GJ26" s="1293"/>
      <c r="GK26" s="1293"/>
      <c r="GL26" s="1293"/>
      <c r="GM26" s="1293"/>
      <c r="GN26" s="1293" t="str">
        <f>MID(SUVAHAVUJ!AG112,10,1)</f>
        <v xml:space="preserve"> </v>
      </c>
      <c r="GO26" s="1293"/>
      <c r="GP26" s="1293"/>
      <c r="GQ26" s="1293"/>
      <c r="GR26" s="1293"/>
      <c r="GS26" s="1293" t="str">
        <f>MID(SUVAHAVUJ!AG112,11,1)</f>
        <v>0</v>
      </c>
      <c r="GT26" s="1293"/>
      <c r="GU26" s="1293"/>
      <c r="GV26" s="1293"/>
      <c r="GW26" s="1341"/>
    </row>
    <row r="27" spans="1:205" ht="24" customHeight="1" x14ac:dyDescent="0.2">
      <c r="A27" s="421"/>
      <c r="B27" s="1402" t="s">
        <v>2052</v>
      </c>
      <c r="C27" s="1403"/>
      <c r="D27" s="1403"/>
      <c r="E27" s="1403"/>
      <c r="F27" s="1403"/>
      <c r="G27" s="1403"/>
      <c r="H27" s="1403"/>
      <c r="I27" s="1403"/>
      <c r="J27" s="1403"/>
      <c r="K27" s="1404"/>
      <c r="L27" s="1394" t="str">
        <f>SUVAHAVUJ!$D$113</f>
        <v>Dlhodobé prijaté preddavky (475A)</v>
      </c>
      <c r="M27" s="1395"/>
      <c r="N27" s="1395"/>
      <c r="O27" s="1395"/>
      <c r="P27" s="1395"/>
      <c r="Q27" s="1395"/>
      <c r="R27" s="1395"/>
      <c r="S27" s="1395"/>
      <c r="T27" s="1395"/>
      <c r="U27" s="1395"/>
      <c r="V27" s="1395"/>
      <c r="W27" s="1395"/>
      <c r="X27" s="1395"/>
      <c r="Y27" s="1395"/>
      <c r="Z27" s="1395"/>
      <c r="AA27" s="1395"/>
      <c r="AB27" s="1395"/>
      <c r="AC27" s="1395"/>
      <c r="AD27" s="1395"/>
      <c r="AE27" s="1395"/>
      <c r="AF27" s="1395"/>
      <c r="AG27" s="1395"/>
      <c r="AH27" s="1395"/>
      <c r="AI27" s="1395"/>
      <c r="AJ27" s="1395"/>
      <c r="AK27" s="1395"/>
      <c r="AL27" s="1395"/>
      <c r="AM27" s="1395"/>
      <c r="AN27" s="1395"/>
      <c r="AO27" s="1395"/>
      <c r="AP27" s="1395"/>
      <c r="AQ27" s="1395"/>
      <c r="AR27" s="1395"/>
      <c r="AS27" s="1395"/>
      <c r="AT27" s="1395"/>
      <c r="AU27" s="1395"/>
      <c r="AV27" s="1395"/>
      <c r="AW27" s="1395"/>
      <c r="AX27" s="1395"/>
      <c r="AY27" s="1395"/>
      <c r="AZ27" s="1395"/>
      <c r="BA27" s="1395"/>
      <c r="BB27" s="1395"/>
      <c r="BC27" s="1395"/>
      <c r="BD27" s="1395"/>
      <c r="BE27" s="1395"/>
      <c r="BF27" s="1395"/>
      <c r="BG27" s="1395"/>
      <c r="BH27" s="1395"/>
      <c r="BI27" s="1395"/>
      <c r="BJ27" s="1395"/>
      <c r="BK27" s="1395"/>
      <c r="BL27" s="1395"/>
      <c r="BM27" s="1395"/>
      <c r="BN27" s="1395"/>
      <c r="BO27" s="1395"/>
      <c r="BP27" s="1395"/>
      <c r="BQ27" s="1395"/>
      <c r="BR27" s="1395"/>
      <c r="BS27" s="1395"/>
      <c r="BT27" s="1395"/>
      <c r="BU27" s="1395"/>
      <c r="BV27" s="1395"/>
      <c r="BW27" s="1396" t="s">
        <v>50</v>
      </c>
      <c r="BX27" s="1397"/>
      <c r="BY27" s="1397"/>
      <c r="BZ27" s="1397"/>
      <c r="CA27" s="1397"/>
      <c r="CB27" s="1397"/>
      <c r="CC27" s="1397" t="str">
        <f>MID([8]SUVAHAVUJ!AK68,6,1)</f>
        <v xml:space="preserve"> </v>
      </c>
      <c r="CD27" s="1398"/>
      <c r="CE27" s="1335" t="str">
        <f>MID(SUVAHAVUJ!AF113,1,1)</f>
        <v xml:space="preserve"> </v>
      </c>
      <c r="CF27" s="1335"/>
      <c r="CG27" s="1335"/>
      <c r="CH27" s="1335"/>
      <c r="CI27" s="1335"/>
      <c r="CJ27" s="1335" t="str">
        <f>MID(SUVAHAVUJ!AF113,2,1)</f>
        <v xml:space="preserve"> </v>
      </c>
      <c r="CK27" s="1335"/>
      <c r="CL27" s="1335"/>
      <c r="CM27" s="1335"/>
      <c r="CN27" s="1335"/>
      <c r="CO27" s="1335"/>
      <c r="CP27" s="1335" t="str">
        <f>MID(SUVAHAVUJ!AF113,3,1)</f>
        <v xml:space="preserve"> </v>
      </c>
      <c r="CQ27" s="1335"/>
      <c r="CR27" s="1335"/>
      <c r="CS27" s="1335"/>
      <c r="CT27" s="1335"/>
      <c r="CU27" s="1335" t="str">
        <f>MID(SUVAHAVUJ!AF113,4,1)</f>
        <v xml:space="preserve"> </v>
      </c>
      <c r="CV27" s="1335"/>
      <c r="CW27" s="1335"/>
      <c r="CX27" s="1335"/>
      <c r="CY27" s="1335"/>
      <c r="CZ27" s="1335"/>
      <c r="DA27" s="1335" t="str">
        <f>MID(SUVAHAVUJ!AF113,5,1)</f>
        <v xml:space="preserve"> </v>
      </c>
      <c r="DB27" s="1335"/>
      <c r="DC27" s="1335"/>
      <c r="DD27" s="1335"/>
      <c r="DE27" s="1335"/>
      <c r="DF27" s="1335" t="str">
        <f>MID(SUVAHAVUJ!AF113,6,1)</f>
        <v xml:space="preserve"> </v>
      </c>
      <c r="DG27" s="1335"/>
      <c r="DH27" s="1335"/>
      <c r="DI27" s="1335"/>
      <c r="DJ27" s="1335"/>
      <c r="DK27" s="1335"/>
      <c r="DL27" s="1335" t="str">
        <f>MID(SUVAHAVUJ!AF113,7,1)</f>
        <v xml:space="preserve"> </v>
      </c>
      <c r="DM27" s="1335"/>
      <c r="DN27" s="1335"/>
      <c r="DO27" s="1335"/>
      <c r="DP27" s="1335"/>
      <c r="DQ27" s="1335"/>
      <c r="DR27" s="1335" t="str">
        <f>MID(SUVAHAVUJ!AF113,8,1)</f>
        <v xml:space="preserve"> </v>
      </c>
      <c r="DS27" s="1335"/>
      <c r="DT27" s="1335"/>
      <c r="DU27" s="1335"/>
      <c r="DV27" s="1335"/>
      <c r="DW27" s="1293" t="str">
        <f>MID(SUVAHAVUJ!AF113,9,1)</f>
        <v xml:space="preserve"> </v>
      </c>
      <c r="DX27" s="1293"/>
      <c r="DY27" s="1293"/>
      <c r="DZ27" s="1293"/>
      <c r="EA27" s="1293"/>
      <c r="EB27" s="1293"/>
      <c r="EC27" s="1293" t="str">
        <f>MID(SUVAHAVUJ!AF113,10,1)</f>
        <v xml:space="preserve"> </v>
      </c>
      <c r="ED27" s="1293"/>
      <c r="EE27" s="1293"/>
      <c r="EF27" s="1293"/>
      <c r="EG27" s="1293"/>
      <c r="EH27" s="1335" t="str">
        <f>MID(SUVAHAVUJ!AF113,11,1)</f>
        <v>0</v>
      </c>
      <c r="EI27" s="1335"/>
      <c r="EJ27" s="1335"/>
      <c r="EK27" s="1335"/>
      <c r="EL27" s="1335"/>
      <c r="EM27" s="1343"/>
      <c r="EN27" s="411"/>
      <c r="EO27" s="412"/>
      <c r="EP27" s="1335" t="str">
        <f>MID(SUVAHAVUJ!AG113,1,1)</f>
        <v xml:space="preserve"> </v>
      </c>
      <c r="EQ27" s="1335"/>
      <c r="ER27" s="1335"/>
      <c r="ES27" s="1335"/>
      <c r="ET27" s="1335"/>
      <c r="EU27" s="1335"/>
      <c r="EV27" s="1335" t="str">
        <f>MID(SUVAHAVUJ!AG113,2,1)</f>
        <v xml:space="preserve"> </v>
      </c>
      <c r="EW27" s="1335"/>
      <c r="EX27" s="1335"/>
      <c r="EY27" s="1335"/>
      <c r="EZ27" s="1335"/>
      <c r="FA27" s="1335" t="str">
        <f>MID(SUVAHAVUJ!AG113,3,1)</f>
        <v xml:space="preserve"> </v>
      </c>
      <c r="FB27" s="1335"/>
      <c r="FC27" s="1335"/>
      <c r="FD27" s="1335"/>
      <c r="FE27" s="1335"/>
      <c r="FF27" s="1335"/>
      <c r="FG27" s="1335" t="str">
        <f>MID(SUVAHAVUJ!AG113,4,1)</f>
        <v xml:space="preserve"> </v>
      </c>
      <c r="FH27" s="1335"/>
      <c r="FI27" s="1335"/>
      <c r="FJ27" s="1335"/>
      <c r="FK27" s="1335"/>
      <c r="FL27" s="1293" t="str">
        <f>MID(SUVAHAVUJ!AG113,5,1)</f>
        <v xml:space="preserve"> </v>
      </c>
      <c r="FM27" s="1293"/>
      <c r="FN27" s="1293"/>
      <c r="FO27" s="1293"/>
      <c r="FP27" s="1293"/>
      <c r="FQ27" s="1293"/>
      <c r="FR27" s="1293" t="str">
        <f>MID(SUVAHAVUJ!AG113,6,1)</f>
        <v xml:space="preserve"> </v>
      </c>
      <c r="FS27" s="1293"/>
      <c r="FT27" s="1293"/>
      <c r="FU27" s="1293"/>
      <c r="FV27" s="1293"/>
      <c r="FW27" s="1293" t="str">
        <f>MID(SUVAHAVUJ!AG113,7,1)</f>
        <v xml:space="preserve"> </v>
      </c>
      <c r="FX27" s="1293"/>
      <c r="FY27" s="1293"/>
      <c r="FZ27" s="1293"/>
      <c r="GA27" s="1293"/>
      <c r="GB27" s="1293"/>
      <c r="GC27" s="1293" t="str">
        <f>MID(SUVAHAVUJ!AG113,8,1)</f>
        <v xml:space="preserve"> </v>
      </c>
      <c r="GD27" s="1293"/>
      <c r="GE27" s="1293"/>
      <c r="GF27" s="1293"/>
      <c r="GG27" s="1293"/>
      <c r="GH27" s="1293" t="str">
        <f>MID(SUVAHAVUJ!AG113,9,1)</f>
        <v xml:space="preserve"> </v>
      </c>
      <c r="GI27" s="1293"/>
      <c r="GJ27" s="1293"/>
      <c r="GK27" s="1293"/>
      <c r="GL27" s="1293"/>
      <c r="GM27" s="1293"/>
      <c r="GN27" s="1293" t="str">
        <f>MID(SUVAHAVUJ!AG113,10,1)</f>
        <v xml:space="preserve"> </v>
      </c>
      <c r="GO27" s="1293"/>
      <c r="GP27" s="1293"/>
      <c r="GQ27" s="1293"/>
      <c r="GR27" s="1293"/>
      <c r="GS27" s="1293" t="str">
        <f>MID(SUVAHAVUJ!AG113,11,1)</f>
        <v>0</v>
      </c>
      <c r="GT27" s="1293"/>
      <c r="GU27" s="1293"/>
      <c r="GV27" s="1293"/>
      <c r="GW27" s="1341"/>
    </row>
    <row r="28" spans="1:205" ht="24" customHeight="1" x14ac:dyDescent="0.2">
      <c r="A28" s="421"/>
      <c r="B28" s="1402" t="s">
        <v>2053</v>
      </c>
      <c r="C28" s="1403"/>
      <c r="D28" s="1403"/>
      <c r="E28" s="1403"/>
      <c r="F28" s="1403"/>
      <c r="G28" s="1403"/>
      <c r="H28" s="1403"/>
      <c r="I28" s="1403"/>
      <c r="J28" s="1403"/>
      <c r="K28" s="1404"/>
      <c r="L28" s="1394" t="str">
        <f>SUVAHAVUJ!$D$114</f>
        <v>Dlhodobé zmenky na úhradu (478A)</v>
      </c>
      <c r="M28" s="1395"/>
      <c r="N28" s="1395"/>
      <c r="O28" s="1395"/>
      <c r="P28" s="1395"/>
      <c r="Q28" s="1395"/>
      <c r="R28" s="1395"/>
      <c r="S28" s="1395"/>
      <c r="T28" s="1395"/>
      <c r="U28" s="1395"/>
      <c r="V28" s="1395"/>
      <c r="W28" s="1395"/>
      <c r="X28" s="1395"/>
      <c r="Y28" s="1395"/>
      <c r="Z28" s="1395"/>
      <c r="AA28" s="1395"/>
      <c r="AB28" s="1395"/>
      <c r="AC28" s="1395"/>
      <c r="AD28" s="1395"/>
      <c r="AE28" s="1395"/>
      <c r="AF28" s="1395"/>
      <c r="AG28" s="1395"/>
      <c r="AH28" s="1395"/>
      <c r="AI28" s="1395"/>
      <c r="AJ28" s="1395"/>
      <c r="AK28" s="1395"/>
      <c r="AL28" s="1395"/>
      <c r="AM28" s="1395"/>
      <c r="AN28" s="1395"/>
      <c r="AO28" s="1395"/>
      <c r="AP28" s="1395"/>
      <c r="AQ28" s="1395"/>
      <c r="AR28" s="1395"/>
      <c r="AS28" s="1395"/>
      <c r="AT28" s="1395"/>
      <c r="AU28" s="1395"/>
      <c r="AV28" s="1395"/>
      <c r="AW28" s="1395"/>
      <c r="AX28" s="1395"/>
      <c r="AY28" s="1395"/>
      <c r="AZ28" s="1395"/>
      <c r="BA28" s="1395"/>
      <c r="BB28" s="1395"/>
      <c r="BC28" s="1395"/>
      <c r="BD28" s="1395"/>
      <c r="BE28" s="1395"/>
      <c r="BF28" s="1395"/>
      <c r="BG28" s="1395"/>
      <c r="BH28" s="1395"/>
      <c r="BI28" s="1395"/>
      <c r="BJ28" s="1395"/>
      <c r="BK28" s="1395"/>
      <c r="BL28" s="1395"/>
      <c r="BM28" s="1395"/>
      <c r="BN28" s="1395"/>
      <c r="BO28" s="1395"/>
      <c r="BP28" s="1395"/>
      <c r="BQ28" s="1395"/>
      <c r="BR28" s="1395"/>
      <c r="BS28" s="1395"/>
      <c r="BT28" s="1395"/>
      <c r="BU28" s="1395"/>
      <c r="BV28" s="1395"/>
      <c r="BW28" s="1396" t="s">
        <v>51</v>
      </c>
      <c r="BX28" s="1397"/>
      <c r="BY28" s="1397"/>
      <c r="BZ28" s="1397"/>
      <c r="CA28" s="1397"/>
      <c r="CB28" s="1397"/>
      <c r="CC28" s="1397" t="str">
        <f>MID([8]SUVAHAVUJ!AI69,6,1)</f>
        <v xml:space="preserve"> </v>
      </c>
      <c r="CD28" s="1398"/>
      <c r="CE28" s="1335" t="str">
        <f>MID(SUVAHAVUJ!AF114,1,1)</f>
        <v xml:space="preserve"> </v>
      </c>
      <c r="CF28" s="1335"/>
      <c r="CG28" s="1335"/>
      <c r="CH28" s="1335"/>
      <c r="CI28" s="1335"/>
      <c r="CJ28" s="1335" t="str">
        <f>MID(SUVAHAVUJ!AF114,2,1)</f>
        <v xml:space="preserve"> </v>
      </c>
      <c r="CK28" s="1335"/>
      <c r="CL28" s="1335"/>
      <c r="CM28" s="1335"/>
      <c r="CN28" s="1335"/>
      <c r="CO28" s="1335"/>
      <c r="CP28" s="1335" t="str">
        <f>MID(SUVAHAVUJ!AF114,3,1)</f>
        <v xml:space="preserve"> </v>
      </c>
      <c r="CQ28" s="1335"/>
      <c r="CR28" s="1335"/>
      <c r="CS28" s="1335"/>
      <c r="CT28" s="1335"/>
      <c r="CU28" s="1335" t="str">
        <f>MID(SUVAHAVUJ!AF114,4,1)</f>
        <v xml:space="preserve"> </v>
      </c>
      <c r="CV28" s="1335"/>
      <c r="CW28" s="1335"/>
      <c r="CX28" s="1335"/>
      <c r="CY28" s="1335"/>
      <c r="CZ28" s="1335"/>
      <c r="DA28" s="1335" t="str">
        <f>MID(SUVAHAVUJ!AF114,5,1)</f>
        <v xml:space="preserve"> </v>
      </c>
      <c r="DB28" s="1335"/>
      <c r="DC28" s="1335"/>
      <c r="DD28" s="1335"/>
      <c r="DE28" s="1335"/>
      <c r="DF28" s="1335" t="str">
        <f>MID(SUVAHAVUJ!AF114,6,1)</f>
        <v xml:space="preserve"> </v>
      </c>
      <c r="DG28" s="1335"/>
      <c r="DH28" s="1335"/>
      <c r="DI28" s="1335"/>
      <c r="DJ28" s="1335"/>
      <c r="DK28" s="1335"/>
      <c r="DL28" s="1335" t="str">
        <f>MID(SUVAHAVUJ!AF114,7,1)</f>
        <v xml:space="preserve"> </v>
      </c>
      <c r="DM28" s="1335"/>
      <c r="DN28" s="1335"/>
      <c r="DO28" s="1335"/>
      <c r="DP28" s="1335"/>
      <c r="DQ28" s="1335"/>
      <c r="DR28" s="1335" t="str">
        <f>MID(SUVAHAVUJ!AF114,8,1)</f>
        <v xml:space="preserve"> </v>
      </c>
      <c r="DS28" s="1335"/>
      <c r="DT28" s="1335"/>
      <c r="DU28" s="1335"/>
      <c r="DV28" s="1335"/>
      <c r="DW28" s="1293" t="str">
        <f>MID(SUVAHAVUJ!AF114,9,1)</f>
        <v xml:space="preserve"> </v>
      </c>
      <c r="DX28" s="1293"/>
      <c r="DY28" s="1293"/>
      <c r="DZ28" s="1293"/>
      <c r="EA28" s="1293"/>
      <c r="EB28" s="1293"/>
      <c r="EC28" s="1293" t="str">
        <f>MID(SUVAHAVUJ!AF114,10,1)</f>
        <v xml:space="preserve"> </v>
      </c>
      <c r="ED28" s="1293"/>
      <c r="EE28" s="1293"/>
      <c r="EF28" s="1293"/>
      <c r="EG28" s="1293"/>
      <c r="EH28" s="1335" t="str">
        <f>MID(SUVAHAVUJ!AF114,11,1)</f>
        <v>0</v>
      </c>
      <c r="EI28" s="1335"/>
      <c r="EJ28" s="1335"/>
      <c r="EK28" s="1335"/>
      <c r="EL28" s="1335"/>
      <c r="EM28" s="1343"/>
      <c r="EN28" s="411"/>
      <c r="EO28" s="412"/>
      <c r="EP28" s="1335" t="str">
        <f>MID(SUVAHAVUJ!AG114,1,1)</f>
        <v xml:space="preserve"> </v>
      </c>
      <c r="EQ28" s="1335"/>
      <c r="ER28" s="1335"/>
      <c r="ES28" s="1335"/>
      <c r="ET28" s="1335"/>
      <c r="EU28" s="1335"/>
      <c r="EV28" s="1335" t="str">
        <f>MID(SUVAHAVUJ!AG114,2,1)</f>
        <v xml:space="preserve"> </v>
      </c>
      <c r="EW28" s="1335"/>
      <c r="EX28" s="1335"/>
      <c r="EY28" s="1335"/>
      <c r="EZ28" s="1335"/>
      <c r="FA28" s="1335" t="str">
        <f>MID(SUVAHAVUJ!AG114,3,1)</f>
        <v xml:space="preserve"> </v>
      </c>
      <c r="FB28" s="1335"/>
      <c r="FC28" s="1335"/>
      <c r="FD28" s="1335"/>
      <c r="FE28" s="1335"/>
      <c r="FF28" s="1335"/>
      <c r="FG28" s="1335" t="str">
        <f>MID(SUVAHAVUJ!AG114,4,1)</f>
        <v xml:space="preserve"> </v>
      </c>
      <c r="FH28" s="1335"/>
      <c r="FI28" s="1335"/>
      <c r="FJ28" s="1335"/>
      <c r="FK28" s="1335"/>
      <c r="FL28" s="1293" t="str">
        <f>MID(SUVAHAVUJ!AG114,5,1)</f>
        <v xml:space="preserve"> </v>
      </c>
      <c r="FM28" s="1293"/>
      <c r="FN28" s="1293"/>
      <c r="FO28" s="1293"/>
      <c r="FP28" s="1293"/>
      <c r="FQ28" s="1293"/>
      <c r="FR28" s="1293" t="str">
        <f>MID(SUVAHAVUJ!AG114,6,1)</f>
        <v xml:space="preserve"> </v>
      </c>
      <c r="FS28" s="1293"/>
      <c r="FT28" s="1293"/>
      <c r="FU28" s="1293"/>
      <c r="FV28" s="1293"/>
      <c r="FW28" s="1293" t="str">
        <f>MID(SUVAHAVUJ!AG114,7,1)</f>
        <v xml:space="preserve"> </v>
      </c>
      <c r="FX28" s="1293"/>
      <c r="FY28" s="1293"/>
      <c r="FZ28" s="1293"/>
      <c r="GA28" s="1293"/>
      <c r="GB28" s="1293"/>
      <c r="GC28" s="1293" t="str">
        <f>MID(SUVAHAVUJ!AG114,8,1)</f>
        <v xml:space="preserve"> </v>
      </c>
      <c r="GD28" s="1293"/>
      <c r="GE28" s="1293"/>
      <c r="GF28" s="1293"/>
      <c r="GG28" s="1293"/>
      <c r="GH28" s="1293" t="str">
        <f>MID(SUVAHAVUJ!AG114,9,1)</f>
        <v xml:space="preserve"> </v>
      </c>
      <c r="GI28" s="1293"/>
      <c r="GJ28" s="1293"/>
      <c r="GK28" s="1293"/>
      <c r="GL28" s="1293"/>
      <c r="GM28" s="1293"/>
      <c r="GN28" s="1293" t="str">
        <f>MID(SUVAHAVUJ!AG114,10,1)</f>
        <v xml:space="preserve"> </v>
      </c>
      <c r="GO28" s="1293"/>
      <c r="GP28" s="1293"/>
      <c r="GQ28" s="1293"/>
      <c r="GR28" s="1293"/>
      <c r="GS28" s="1293" t="str">
        <f>MID(SUVAHAVUJ!AG114,11,1)</f>
        <v>0</v>
      </c>
      <c r="GT28" s="1293"/>
      <c r="GU28" s="1293"/>
      <c r="GV28" s="1293"/>
      <c r="GW28" s="1341"/>
    </row>
    <row r="29" spans="1:205" ht="24" customHeight="1" x14ac:dyDescent="0.2">
      <c r="A29" s="421"/>
      <c r="B29" s="1402" t="s">
        <v>2058</v>
      </c>
      <c r="C29" s="1403"/>
      <c r="D29" s="1403"/>
      <c r="E29" s="1403"/>
      <c r="F29" s="1403"/>
      <c r="G29" s="1403"/>
      <c r="H29" s="1403"/>
      <c r="I29" s="1403"/>
      <c r="J29" s="1403"/>
      <c r="K29" s="1404"/>
      <c r="L29" s="1394" t="str">
        <f>SUVAHAVUJ!$D$115</f>
        <v>Vydané dlhopisy (473A/-/255A)</v>
      </c>
      <c r="M29" s="1395"/>
      <c r="N29" s="1395"/>
      <c r="O29" s="1395"/>
      <c r="P29" s="1395"/>
      <c r="Q29" s="1395"/>
      <c r="R29" s="1395"/>
      <c r="S29" s="1395"/>
      <c r="T29" s="1395"/>
      <c r="U29" s="1395"/>
      <c r="V29" s="1395"/>
      <c r="W29" s="1395"/>
      <c r="X29" s="1395"/>
      <c r="Y29" s="1395"/>
      <c r="Z29" s="1395"/>
      <c r="AA29" s="1395"/>
      <c r="AB29" s="1395"/>
      <c r="AC29" s="1395"/>
      <c r="AD29" s="1395"/>
      <c r="AE29" s="1395"/>
      <c r="AF29" s="1395"/>
      <c r="AG29" s="1395"/>
      <c r="AH29" s="1395"/>
      <c r="AI29" s="1395"/>
      <c r="AJ29" s="1395"/>
      <c r="AK29" s="1395"/>
      <c r="AL29" s="1395"/>
      <c r="AM29" s="1395"/>
      <c r="AN29" s="1395"/>
      <c r="AO29" s="1395"/>
      <c r="AP29" s="1395"/>
      <c r="AQ29" s="1395"/>
      <c r="AR29" s="1395"/>
      <c r="AS29" s="1395"/>
      <c r="AT29" s="1395"/>
      <c r="AU29" s="1395"/>
      <c r="AV29" s="1395"/>
      <c r="AW29" s="1395"/>
      <c r="AX29" s="1395"/>
      <c r="AY29" s="1395"/>
      <c r="AZ29" s="1395"/>
      <c r="BA29" s="1395"/>
      <c r="BB29" s="1395"/>
      <c r="BC29" s="1395"/>
      <c r="BD29" s="1395"/>
      <c r="BE29" s="1395"/>
      <c r="BF29" s="1395"/>
      <c r="BG29" s="1395"/>
      <c r="BH29" s="1395"/>
      <c r="BI29" s="1395"/>
      <c r="BJ29" s="1395"/>
      <c r="BK29" s="1395"/>
      <c r="BL29" s="1395"/>
      <c r="BM29" s="1395"/>
      <c r="BN29" s="1395"/>
      <c r="BO29" s="1395"/>
      <c r="BP29" s="1395"/>
      <c r="BQ29" s="1395"/>
      <c r="BR29" s="1395"/>
      <c r="BS29" s="1395"/>
      <c r="BT29" s="1395"/>
      <c r="BU29" s="1395"/>
      <c r="BV29" s="1395"/>
      <c r="BW29" s="1396" t="s">
        <v>2145</v>
      </c>
      <c r="BX29" s="1397"/>
      <c r="BY29" s="1397"/>
      <c r="BZ29" s="1397"/>
      <c r="CA29" s="1397"/>
      <c r="CB29" s="1397"/>
      <c r="CC29" s="1397" t="str">
        <f>MID([8]SUVAHAVUJ!AK69,6,1)</f>
        <v xml:space="preserve"> </v>
      </c>
      <c r="CD29" s="1398"/>
      <c r="CE29" s="1335" t="str">
        <f>MID(SUVAHAVUJ!AF115,1,1)</f>
        <v xml:space="preserve"> </v>
      </c>
      <c r="CF29" s="1335"/>
      <c r="CG29" s="1335"/>
      <c r="CH29" s="1335"/>
      <c r="CI29" s="1335"/>
      <c r="CJ29" s="1335" t="str">
        <f>MID(SUVAHAVUJ!AF115,2,1)</f>
        <v xml:space="preserve"> </v>
      </c>
      <c r="CK29" s="1335"/>
      <c r="CL29" s="1335"/>
      <c r="CM29" s="1335"/>
      <c r="CN29" s="1335"/>
      <c r="CO29" s="1335"/>
      <c r="CP29" s="1335" t="str">
        <f>MID(SUVAHAVUJ!AF115,3,1)</f>
        <v xml:space="preserve"> </v>
      </c>
      <c r="CQ29" s="1335"/>
      <c r="CR29" s="1335"/>
      <c r="CS29" s="1335"/>
      <c r="CT29" s="1335"/>
      <c r="CU29" s="1335" t="str">
        <f>MID(SUVAHAVUJ!AF115,4,1)</f>
        <v xml:space="preserve"> </v>
      </c>
      <c r="CV29" s="1335"/>
      <c r="CW29" s="1335"/>
      <c r="CX29" s="1335"/>
      <c r="CY29" s="1335"/>
      <c r="CZ29" s="1335"/>
      <c r="DA29" s="1335" t="str">
        <f>MID(SUVAHAVUJ!AF115,5,1)</f>
        <v xml:space="preserve"> </v>
      </c>
      <c r="DB29" s="1335"/>
      <c r="DC29" s="1335"/>
      <c r="DD29" s="1335"/>
      <c r="DE29" s="1335"/>
      <c r="DF29" s="1335" t="str">
        <f>MID(SUVAHAVUJ!AF115,6,1)</f>
        <v xml:space="preserve"> </v>
      </c>
      <c r="DG29" s="1335"/>
      <c r="DH29" s="1335"/>
      <c r="DI29" s="1335"/>
      <c r="DJ29" s="1335"/>
      <c r="DK29" s="1335"/>
      <c r="DL29" s="1335" t="str">
        <f>MID(SUVAHAVUJ!AF115,7,1)</f>
        <v xml:space="preserve"> </v>
      </c>
      <c r="DM29" s="1335"/>
      <c r="DN29" s="1335"/>
      <c r="DO29" s="1335"/>
      <c r="DP29" s="1335"/>
      <c r="DQ29" s="1335"/>
      <c r="DR29" s="1335" t="str">
        <f>MID(SUVAHAVUJ!AF115,8,1)</f>
        <v xml:space="preserve"> </v>
      </c>
      <c r="DS29" s="1335"/>
      <c r="DT29" s="1335"/>
      <c r="DU29" s="1335"/>
      <c r="DV29" s="1335"/>
      <c r="DW29" s="1293" t="str">
        <f>MID(SUVAHAVUJ!AF115,9,1)</f>
        <v xml:space="preserve"> </v>
      </c>
      <c r="DX29" s="1293"/>
      <c r="DY29" s="1293"/>
      <c r="DZ29" s="1293"/>
      <c r="EA29" s="1293"/>
      <c r="EB29" s="1293"/>
      <c r="EC29" s="1293" t="str">
        <f>MID(SUVAHAVUJ!AF115,10,1)</f>
        <v xml:space="preserve"> </v>
      </c>
      <c r="ED29" s="1293"/>
      <c r="EE29" s="1293"/>
      <c r="EF29" s="1293"/>
      <c r="EG29" s="1293"/>
      <c r="EH29" s="1335" t="str">
        <f>MID(SUVAHAVUJ!AF115,11,1)</f>
        <v>0</v>
      </c>
      <c r="EI29" s="1335"/>
      <c r="EJ29" s="1335"/>
      <c r="EK29" s="1335"/>
      <c r="EL29" s="1335"/>
      <c r="EM29" s="1343"/>
      <c r="EN29" s="411"/>
      <c r="EO29" s="412"/>
      <c r="EP29" s="1335" t="str">
        <f>MID(SUVAHAVUJ!AG115,1,1)</f>
        <v xml:space="preserve"> </v>
      </c>
      <c r="EQ29" s="1335"/>
      <c r="ER29" s="1335"/>
      <c r="ES29" s="1335"/>
      <c r="ET29" s="1335"/>
      <c r="EU29" s="1335"/>
      <c r="EV29" s="1335" t="str">
        <f>MID(SUVAHAVUJ!AG115,2,1)</f>
        <v xml:space="preserve"> </v>
      </c>
      <c r="EW29" s="1335"/>
      <c r="EX29" s="1335"/>
      <c r="EY29" s="1335"/>
      <c r="EZ29" s="1335"/>
      <c r="FA29" s="1335" t="str">
        <f>MID(SUVAHAVUJ!AG115,3,1)</f>
        <v xml:space="preserve"> </v>
      </c>
      <c r="FB29" s="1335"/>
      <c r="FC29" s="1335"/>
      <c r="FD29" s="1335"/>
      <c r="FE29" s="1335"/>
      <c r="FF29" s="1335"/>
      <c r="FG29" s="1335" t="str">
        <f>MID(SUVAHAVUJ!AG115,4,1)</f>
        <v xml:space="preserve"> </v>
      </c>
      <c r="FH29" s="1335"/>
      <c r="FI29" s="1335"/>
      <c r="FJ29" s="1335"/>
      <c r="FK29" s="1335"/>
      <c r="FL29" s="1293" t="str">
        <f>MID(SUVAHAVUJ!AG115,5,1)</f>
        <v xml:space="preserve"> </v>
      </c>
      <c r="FM29" s="1293"/>
      <c r="FN29" s="1293"/>
      <c r="FO29" s="1293"/>
      <c r="FP29" s="1293"/>
      <c r="FQ29" s="1293"/>
      <c r="FR29" s="1293" t="str">
        <f>MID(SUVAHAVUJ!AG115,6,1)</f>
        <v xml:space="preserve"> </v>
      </c>
      <c r="FS29" s="1293"/>
      <c r="FT29" s="1293"/>
      <c r="FU29" s="1293"/>
      <c r="FV29" s="1293"/>
      <c r="FW29" s="1293" t="str">
        <f>MID(SUVAHAVUJ!AG115,7,1)</f>
        <v xml:space="preserve"> </v>
      </c>
      <c r="FX29" s="1293"/>
      <c r="FY29" s="1293"/>
      <c r="FZ29" s="1293"/>
      <c r="GA29" s="1293"/>
      <c r="GB29" s="1293"/>
      <c r="GC29" s="1293" t="str">
        <f>MID(SUVAHAVUJ!AG115,8,1)</f>
        <v xml:space="preserve"> </v>
      </c>
      <c r="GD29" s="1293"/>
      <c r="GE29" s="1293"/>
      <c r="GF29" s="1293"/>
      <c r="GG29" s="1293"/>
      <c r="GH29" s="1293" t="str">
        <f>MID(SUVAHAVUJ!AG115,9,1)</f>
        <v xml:space="preserve"> </v>
      </c>
      <c r="GI29" s="1293"/>
      <c r="GJ29" s="1293"/>
      <c r="GK29" s="1293"/>
      <c r="GL29" s="1293"/>
      <c r="GM29" s="1293"/>
      <c r="GN29" s="1293" t="str">
        <f>MID(SUVAHAVUJ!AG115,10,1)</f>
        <v xml:space="preserve"> </v>
      </c>
      <c r="GO29" s="1293"/>
      <c r="GP29" s="1293"/>
      <c r="GQ29" s="1293"/>
      <c r="GR29" s="1293"/>
      <c r="GS29" s="1293" t="str">
        <f>MID(SUVAHAVUJ!AG115,11,1)</f>
        <v>0</v>
      </c>
      <c r="GT29" s="1293"/>
      <c r="GU29" s="1293"/>
      <c r="GV29" s="1293"/>
      <c r="GW29" s="1341"/>
    </row>
    <row r="30" spans="1:205" ht="24" customHeight="1" x14ac:dyDescent="0.2">
      <c r="A30" s="421"/>
      <c r="B30" s="1402" t="s">
        <v>2059</v>
      </c>
      <c r="C30" s="1403"/>
      <c r="D30" s="1403"/>
      <c r="E30" s="1403"/>
      <c r="F30" s="1403"/>
      <c r="G30" s="1403"/>
      <c r="H30" s="1403"/>
      <c r="I30" s="1403"/>
      <c r="J30" s="1403"/>
      <c r="K30" s="1404"/>
      <c r="L30" s="1394" t="str">
        <f>SUVAHAVUJ!$D$116</f>
        <v>Záväzky zo sociálneho fondu (472)</v>
      </c>
      <c r="M30" s="1395"/>
      <c r="N30" s="1395"/>
      <c r="O30" s="1395"/>
      <c r="P30" s="1395"/>
      <c r="Q30" s="1395"/>
      <c r="R30" s="1395"/>
      <c r="S30" s="1395"/>
      <c r="T30" s="1395"/>
      <c r="U30" s="1395"/>
      <c r="V30" s="1395"/>
      <c r="W30" s="1395"/>
      <c r="X30" s="1395"/>
      <c r="Y30" s="1395"/>
      <c r="Z30" s="1395"/>
      <c r="AA30" s="1395"/>
      <c r="AB30" s="1395"/>
      <c r="AC30" s="1395"/>
      <c r="AD30" s="1395"/>
      <c r="AE30" s="1395"/>
      <c r="AF30" s="1395"/>
      <c r="AG30" s="1395"/>
      <c r="AH30" s="1395"/>
      <c r="AI30" s="1395"/>
      <c r="AJ30" s="1395"/>
      <c r="AK30" s="1395"/>
      <c r="AL30" s="1395"/>
      <c r="AM30" s="1395"/>
      <c r="AN30" s="1395"/>
      <c r="AO30" s="1395"/>
      <c r="AP30" s="1395"/>
      <c r="AQ30" s="1395"/>
      <c r="AR30" s="1395"/>
      <c r="AS30" s="1395"/>
      <c r="AT30" s="1395"/>
      <c r="AU30" s="1395"/>
      <c r="AV30" s="1395"/>
      <c r="AW30" s="1395"/>
      <c r="AX30" s="1395"/>
      <c r="AY30" s="1395"/>
      <c r="AZ30" s="1395"/>
      <c r="BA30" s="1395"/>
      <c r="BB30" s="1395"/>
      <c r="BC30" s="1395"/>
      <c r="BD30" s="1395"/>
      <c r="BE30" s="1395"/>
      <c r="BF30" s="1395"/>
      <c r="BG30" s="1395"/>
      <c r="BH30" s="1395"/>
      <c r="BI30" s="1395"/>
      <c r="BJ30" s="1395"/>
      <c r="BK30" s="1395"/>
      <c r="BL30" s="1395"/>
      <c r="BM30" s="1395"/>
      <c r="BN30" s="1395"/>
      <c r="BO30" s="1395"/>
      <c r="BP30" s="1395"/>
      <c r="BQ30" s="1395"/>
      <c r="BR30" s="1395"/>
      <c r="BS30" s="1395"/>
      <c r="BT30" s="1395"/>
      <c r="BU30" s="1395"/>
      <c r="BV30" s="1395"/>
      <c r="BW30" s="1396" t="s">
        <v>2146</v>
      </c>
      <c r="BX30" s="1397"/>
      <c r="BY30" s="1397"/>
      <c r="BZ30" s="1397"/>
      <c r="CA30" s="1397"/>
      <c r="CB30" s="1397"/>
      <c r="CC30" s="1397" t="str">
        <f>MID([8]SUVAHAVUJ!AI70,6,1)</f>
        <v xml:space="preserve"> </v>
      </c>
      <c r="CD30" s="1398"/>
      <c r="CE30" s="1335" t="str">
        <f>MID(SUVAHAVUJ!AF116,1,1)</f>
        <v xml:space="preserve"> </v>
      </c>
      <c r="CF30" s="1335"/>
      <c r="CG30" s="1335"/>
      <c r="CH30" s="1335"/>
      <c r="CI30" s="1335"/>
      <c r="CJ30" s="1335" t="str">
        <f>MID(SUVAHAVUJ!AF116,2,1)</f>
        <v xml:space="preserve"> </v>
      </c>
      <c r="CK30" s="1335"/>
      <c r="CL30" s="1335"/>
      <c r="CM30" s="1335"/>
      <c r="CN30" s="1335"/>
      <c r="CO30" s="1335"/>
      <c r="CP30" s="1335" t="str">
        <f>MID(SUVAHAVUJ!AF116,3,1)</f>
        <v xml:space="preserve"> </v>
      </c>
      <c r="CQ30" s="1335"/>
      <c r="CR30" s="1335"/>
      <c r="CS30" s="1335"/>
      <c r="CT30" s="1335"/>
      <c r="CU30" s="1335" t="str">
        <f>MID(SUVAHAVUJ!AF116,4,1)</f>
        <v xml:space="preserve"> </v>
      </c>
      <c r="CV30" s="1335"/>
      <c r="CW30" s="1335"/>
      <c r="CX30" s="1335"/>
      <c r="CY30" s="1335"/>
      <c r="CZ30" s="1335"/>
      <c r="DA30" s="1335" t="str">
        <f>MID(SUVAHAVUJ!AF116,5,1)</f>
        <v xml:space="preserve"> </v>
      </c>
      <c r="DB30" s="1335"/>
      <c r="DC30" s="1335"/>
      <c r="DD30" s="1335"/>
      <c r="DE30" s="1335"/>
      <c r="DF30" s="1335" t="str">
        <f>MID(SUVAHAVUJ!AF116,6,1)</f>
        <v xml:space="preserve"> </v>
      </c>
      <c r="DG30" s="1335"/>
      <c r="DH30" s="1335"/>
      <c r="DI30" s="1335"/>
      <c r="DJ30" s="1335"/>
      <c r="DK30" s="1335"/>
      <c r="DL30" s="1335" t="str">
        <f>MID(SUVAHAVUJ!AF116,7,1)</f>
        <v xml:space="preserve"> </v>
      </c>
      <c r="DM30" s="1335"/>
      <c r="DN30" s="1335"/>
      <c r="DO30" s="1335"/>
      <c r="DP30" s="1335"/>
      <c r="DQ30" s="1335"/>
      <c r="DR30" s="1335" t="str">
        <f>MID(SUVAHAVUJ!AF116,8,1)</f>
        <v xml:space="preserve"> </v>
      </c>
      <c r="DS30" s="1335"/>
      <c r="DT30" s="1335"/>
      <c r="DU30" s="1335"/>
      <c r="DV30" s="1335"/>
      <c r="DW30" s="1293" t="str">
        <f>MID(SUVAHAVUJ!AF116,9,1)</f>
        <v xml:space="preserve"> </v>
      </c>
      <c r="DX30" s="1293"/>
      <c r="DY30" s="1293"/>
      <c r="DZ30" s="1293"/>
      <c r="EA30" s="1293"/>
      <c r="EB30" s="1293"/>
      <c r="EC30" s="1293" t="str">
        <f>MID(SUVAHAVUJ!AF116,10,1)</f>
        <v xml:space="preserve"> </v>
      </c>
      <c r="ED30" s="1293"/>
      <c r="EE30" s="1293"/>
      <c r="EF30" s="1293"/>
      <c r="EG30" s="1293"/>
      <c r="EH30" s="1335" t="str">
        <f>MID(SUVAHAVUJ!AF116,11,1)</f>
        <v>0</v>
      </c>
      <c r="EI30" s="1335"/>
      <c r="EJ30" s="1335"/>
      <c r="EK30" s="1335"/>
      <c r="EL30" s="1335"/>
      <c r="EM30" s="1343"/>
      <c r="EN30" s="411"/>
      <c r="EO30" s="412"/>
      <c r="EP30" s="1335" t="str">
        <f>MID(SUVAHAVUJ!AG116,1,1)</f>
        <v xml:space="preserve"> </v>
      </c>
      <c r="EQ30" s="1335"/>
      <c r="ER30" s="1335"/>
      <c r="ES30" s="1335"/>
      <c r="ET30" s="1335"/>
      <c r="EU30" s="1335"/>
      <c r="EV30" s="1335" t="str">
        <f>MID(SUVAHAVUJ!AG116,2,1)</f>
        <v xml:space="preserve"> </v>
      </c>
      <c r="EW30" s="1335"/>
      <c r="EX30" s="1335"/>
      <c r="EY30" s="1335"/>
      <c r="EZ30" s="1335"/>
      <c r="FA30" s="1335" t="str">
        <f>MID(SUVAHAVUJ!AG116,3,1)</f>
        <v xml:space="preserve"> </v>
      </c>
      <c r="FB30" s="1335"/>
      <c r="FC30" s="1335"/>
      <c r="FD30" s="1335"/>
      <c r="FE30" s="1335"/>
      <c r="FF30" s="1335"/>
      <c r="FG30" s="1335" t="str">
        <f>MID(SUVAHAVUJ!AG116,4,1)</f>
        <v xml:space="preserve"> </v>
      </c>
      <c r="FH30" s="1335"/>
      <c r="FI30" s="1335"/>
      <c r="FJ30" s="1335"/>
      <c r="FK30" s="1335"/>
      <c r="FL30" s="1293" t="str">
        <f>MID(SUVAHAVUJ!AG116,5,1)</f>
        <v xml:space="preserve"> </v>
      </c>
      <c r="FM30" s="1293"/>
      <c r="FN30" s="1293"/>
      <c r="FO30" s="1293"/>
      <c r="FP30" s="1293"/>
      <c r="FQ30" s="1293"/>
      <c r="FR30" s="1293" t="str">
        <f>MID(SUVAHAVUJ!AG116,6,1)</f>
        <v xml:space="preserve"> </v>
      </c>
      <c r="FS30" s="1293"/>
      <c r="FT30" s="1293"/>
      <c r="FU30" s="1293"/>
      <c r="FV30" s="1293"/>
      <c r="FW30" s="1293" t="str">
        <f>MID(SUVAHAVUJ!AG116,7,1)</f>
        <v xml:space="preserve"> </v>
      </c>
      <c r="FX30" s="1293"/>
      <c r="FY30" s="1293"/>
      <c r="FZ30" s="1293"/>
      <c r="GA30" s="1293"/>
      <c r="GB30" s="1293"/>
      <c r="GC30" s="1293" t="str">
        <f>MID(SUVAHAVUJ!AG116,8,1)</f>
        <v xml:space="preserve"> </v>
      </c>
      <c r="GD30" s="1293"/>
      <c r="GE30" s="1293"/>
      <c r="GF30" s="1293"/>
      <c r="GG30" s="1293"/>
      <c r="GH30" s="1293" t="str">
        <f>MID(SUVAHAVUJ!AG116,9,1)</f>
        <v xml:space="preserve"> </v>
      </c>
      <c r="GI30" s="1293"/>
      <c r="GJ30" s="1293"/>
      <c r="GK30" s="1293"/>
      <c r="GL30" s="1293"/>
      <c r="GM30" s="1293"/>
      <c r="GN30" s="1293" t="str">
        <f>MID(SUVAHAVUJ!AG116,10,1)</f>
        <v xml:space="preserve"> </v>
      </c>
      <c r="GO30" s="1293"/>
      <c r="GP30" s="1293"/>
      <c r="GQ30" s="1293"/>
      <c r="GR30" s="1293"/>
      <c r="GS30" s="1293" t="str">
        <f>MID(SUVAHAVUJ!AG116,11,1)</f>
        <v>0</v>
      </c>
      <c r="GT30" s="1293"/>
      <c r="GU30" s="1293"/>
      <c r="GV30" s="1293"/>
      <c r="GW30" s="1341"/>
    </row>
    <row r="31" spans="1:205" ht="24" customHeight="1" x14ac:dyDescent="0.2">
      <c r="A31" s="421"/>
      <c r="B31" s="1402" t="s">
        <v>2064</v>
      </c>
      <c r="C31" s="1403"/>
      <c r="D31" s="1403"/>
      <c r="E31" s="1403"/>
      <c r="F31" s="1403"/>
      <c r="G31" s="1403"/>
      <c r="H31" s="1403"/>
      <c r="I31" s="1403"/>
      <c r="J31" s="1403"/>
      <c r="K31" s="1404"/>
      <c r="L31" s="1394" t="str">
        <f>SUVAHAVUJ!$D$117</f>
        <v>Iné dlhodobé záväzky (336A, 372A, 474A, 47XA)</v>
      </c>
      <c r="M31" s="1395"/>
      <c r="N31" s="1395"/>
      <c r="O31" s="1395"/>
      <c r="P31" s="1395"/>
      <c r="Q31" s="1395"/>
      <c r="R31" s="1395"/>
      <c r="S31" s="1395"/>
      <c r="T31" s="1395"/>
      <c r="U31" s="1395"/>
      <c r="V31" s="1395"/>
      <c r="W31" s="1395"/>
      <c r="X31" s="1395"/>
      <c r="Y31" s="1395"/>
      <c r="Z31" s="1395"/>
      <c r="AA31" s="1395"/>
      <c r="AB31" s="1395"/>
      <c r="AC31" s="1395"/>
      <c r="AD31" s="1395"/>
      <c r="AE31" s="1395"/>
      <c r="AF31" s="1395"/>
      <c r="AG31" s="1395"/>
      <c r="AH31" s="1395"/>
      <c r="AI31" s="1395"/>
      <c r="AJ31" s="1395"/>
      <c r="AK31" s="1395"/>
      <c r="AL31" s="1395"/>
      <c r="AM31" s="1395"/>
      <c r="AN31" s="1395"/>
      <c r="AO31" s="1395"/>
      <c r="AP31" s="1395"/>
      <c r="AQ31" s="1395"/>
      <c r="AR31" s="1395"/>
      <c r="AS31" s="1395"/>
      <c r="AT31" s="1395"/>
      <c r="AU31" s="1395"/>
      <c r="AV31" s="1395"/>
      <c r="AW31" s="1395"/>
      <c r="AX31" s="1395"/>
      <c r="AY31" s="1395"/>
      <c r="AZ31" s="1395"/>
      <c r="BA31" s="1395"/>
      <c r="BB31" s="1395"/>
      <c r="BC31" s="1395"/>
      <c r="BD31" s="1395"/>
      <c r="BE31" s="1395"/>
      <c r="BF31" s="1395"/>
      <c r="BG31" s="1395"/>
      <c r="BH31" s="1395"/>
      <c r="BI31" s="1395"/>
      <c r="BJ31" s="1395"/>
      <c r="BK31" s="1395"/>
      <c r="BL31" s="1395"/>
      <c r="BM31" s="1395"/>
      <c r="BN31" s="1395"/>
      <c r="BO31" s="1395"/>
      <c r="BP31" s="1395"/>
      <c r="BQ31" s="1395"/>
      <c r="BR31" s="1395"/>
      <c r="BS31" s="1395"/>
      <c r="BT31" s="1395"/>
      <c r="BU31" s="1395"/>
      <c r="BV31" s="1395"/>
      <c r="BW31" s="1396" t="s">
        <v>1245</v>
      </c>
      <c r="BX31" s="1397"/>
      <c r="BY31" s="1397"/>
      <c r="BZ31" s="1397"/>
      <c r="CA31" s="1397"/>
      <c r="CB31" s="1397"/>
      <c r="CC31" s="1397" t="str">
        <f>MID([8]SUVAHAVUJ!AK70,6,1)</f>
        <v xml:space="preserve"> </v>
      </c>
      <c r="CD31" s="1398"/>
      <c r="CE31" s="1335" t="str">
        <f>MID(SUVAHAVUJ!AF117,1,1)</f>
        <v xml:space="preserve"> </v>
      </c>
      <c r="CF31" s="1335"/>
      <c r="CG31" s="1335"/>
      <c r="CH31" s="1335"/>
      <c r="CI31" s="1335"/>
      <c r="CJ31" s="1335" t="str">
        <f>MID(SUVAHAVUJ!AF117,2,1)</f>
        <v xml:space="preserve"> </v>
      </c>
      <c r="CK31" s="1335"/>
      <c r="CL31" s="1335"/>
      <c r="CM31" s="1335"/>
      <c r="CN31" s="1335"/>
      <c r="CO31" s="1335"/>
      <c r="CP31" s="1335" t="str">
        <f>MID(SUVAHAVUJ!AF117,3,1)</f>
        <v xml:space="preserve"> </v>
      </c>
      <c r="CQ31" s="1335"/>
      <c r="CR31" s="1335"/>
      <c r="CS31" s="1335"/>
      <c r="CT31" s="1335"/>
      <c r="CU31" s="1335" t="str">
        <f>MID(SUVAHAVUJ!AF117,4,1)</f>
        <v xml:space="preserve"> </v>
      </c>
      <c r="CV31" s="1335"/>
      <c r="CW31" s="1335"/>
      <c r="CX31" s="1335"/>
      <c r="CY31" s="1335"/>
      <c r="CZ31" s="1335"/>
      <c r="DA31" s="1335" t="str">
        <f>MID(SUVAHAVUJ!AF117,5,1)</f>
        <v xml:space="preserve"> </v>
      </c>
      <c r="DB31" s="1335"/>
      <c r="DC31" s="1335"/>
      <c r="DD31" s="1335"/>
      <c r="DE31" s="1335"/>
      <c r="DF31" s="1335" t="str">
        <f>MID(SUVAHAVUJ!AF117,6,1)</f>
        <v xml:space="preserve"> </v>
      </c>
      <c r="DG31" s="1335"/>
      <c r="DH31" s="1335"/>
      <c r="DI31" s="1335"/>
      <c r="DJ31" s="1335"/>
      <c r="DK31" s="1335"/>
      <c r="DL31" s="1335" t="str">
        <f>MID(SUVAHAVUJ!AF117,7,1)</f>
        <v xml:space="preserve"> </v>
      </c>
      <c r="DM31" s="1335"/>
      <c r="DN31" s="1335"/>
      <c r="DO31" s="1335"/>
      <c r="DP31" s="1335"/>
      <c r="DQ31" s="1335"/>
      <c r="DR31" s="1335" t="str">
        <f>MID(SUVAHAVUJ!AF117,8,1)</f>
        <v xml:space="preserve"> </v>
      </c>
      <c r="DS31" s="1335"/>
      <c r="DT31" s="1335"/>
      <c r="DU31" s="1335"/>
      <c r="DV31" s="1335"/>
      <c r="DW31" s="1293" t="str">
        <f>MID(SUVAHAVUJ!AF117,9,1)</f>
        <v xml:space="preserve"> </v>
      </c>
      <c r="DX31" s="1293"/>
      <c r="DY31" s="1293"/>
      <c r="DZ31" s="1293"/>
      <c r="EA31" s="1293"/>
      <c r="EB31" s="1293"/>
      <c r="EC31" s="1293" t="str">
        <f>MID(SUVAHAVUJ!AF117,10,1)</f>
        <v xml:space="preserve"> </v>
      </c>
      <c r="ED31" s="1293"/>
      <c r="EE31" s="1293"/>
      <c r="EF31" s="1293"/>
      <c r="EG31" s="1293"/>
      <c r="EH31" s="1335" t="str">
        <f>MID(SUVAHAVUJ!AF117,11,1)</f>
        <v>0</v>
      </c>
      <c r="EI31" s="1335"/>
      <c r="EJ31" s="1335"/>
      <c r="EK31" s="1335"/>
      <c r="EL31" s="1335"/>
      <c r="EM31" s="1343"/>
      <c r="EN31" s="411"/>
      <c r="EO31" s="412"/>
      <c r="EP31" s="1335" t="str">
        <f>MID(SUVAHAVUJ!AG117,1,1)</f>
        <v xml:space="preserve"> </v>
      </c>
      <c r="EQ31" s="1335"/>
      <c r="ER31" s="1335"/>
      <c r="ES31" s="1335"/>
      <c r="ET31" s="1335"/>
      <c r="EU31" s="1335"/>
      <c r="EV31" s="1335" t="str">
        <f>MID(SUVAHAVUJ!AG117,2,1)</f>
        <v xml:space="preserve"> </v>
      </c>
      <c r="EW31" s="1335"/>
      <c r="EX31" s="1335"/>
      <c r="EY31" s="1335"/>
      <c r="EZ31" s="1335"/>
      <c r="FA31" s="1335" t="str">
        <f>MID(SUVAHAVUJ!AG117,3,1)</f>
        <v xml:space="preserve"> </v>
      </c>
      <c r="FB31" s="1335"/>
      <c r="FC31" s="1335"/>
      <c r="FD31" s="1335"/>
      <c r="FE31" s="1335"/>
      <c r="FF31" s="1335"/>
      <c r="FG31" s="1335" t="str">
        <f>MID(SUVAHAVUJ!AG117,4,1)</f>
        <v xml:space="preserve"> </v>
      </c>
      <c r="FH31" s="1335"/>
      <c r="FI31" s="1335"/>
      <c r="FJ31" s="1335"/>
      <c r="FK31" s="1335"/>
      <c r="FL31" s="1293" t="str">
        <f>MID(SUVAHAVUJ!AG117,5,1)</f>
        <v xml:space="preserve"> </v>
      </c>
      <c r="FM31" s="1293"/>
      <c r="FN31" s="1293"/>
      <c r="FO31" s="1293"/>
      <c r="FP31" s="1293"/>
      <c r="FQ31" s="1293"/>
      <c r="FR31" s="1293" t="str">
        <f>MID(SUVAHAVUJ!AG117,6,1)</f>
        <v xml:space="preserve"> </v>
      </c>
      <c r="FS31" s="1293"/>
      <c r="FT31" s="1293"/>
      <c r="FU31" s="1293"/>
      <c r="FV31" s="1293"/>
      <c r="FW31" s="1293" t="str">
        <f>MID(SUVAHAVUJ!AG117,7,1)</f>
        <v xml:space="preserve"> </v>
      </c>
      <c r="FX31" s="1293"/>
      <c r="FY31" s="1293"/>
      <c r="FZ31" s="1293"/>
      <c r="GA31" s="1293"/>
      <c r="GB31" s="1293"/>
      <c r="GC31" s="1293" t="str">
        <f>MID(SUVAHAVUJ!AG117,8,1)</f>
        <v xml:space="preserve"> </v>
      </c>
      <c r="GD31" s="1293"/>
      <c r="GE31" s="1293"/>
      <c r="GF31" s="1293"/>
      <c r="GG31" s="1293"/>
      <c r="GH31" s="1293" t="str">
        <f>MID(SUVAHAVUJ!AG117,9,1)</f>
        <v xml:space="preserve"> </v>
      </c>
      <c r="GI31" s="1293"/>
      <c r="GJ31" s="1293"/>
      <c r="GK31" s="1293"/>
      <c r="GL31" s="1293"/>
      <c r="GM31" s="1293"/>
      <c r="GN31" s="1293" t="str">
        <f>MID(SUVAHAVUJ!AG117,10,1)</f>
        <v xml:space="preserve"> </v>
      </c>
      <c r="GO31" s="1293"/>
      <c r="GP31" s="1293"/>
      <c r="GQ31" s="1293"/>
      <c r="GR31" s="1293"/>
      <c r="GS31" s="1293" t="str">
        <f>MID(SUVAHAVUJ!AG117,11,1)</f>
        <v>0</v>
      </c>
      <c r="GT31" s="1293"/>
      <c r="GU31" s="1293"/>
      <c r="GV31" s="1293"/>
      <c r="GW31" s="1341"/>
    </row>
    <row r="32" spans="1:205" ht="24" customHeight="1" x14ac:dyDescent="0.2">
      <c r="A32" s="421"/>
      <c r="B32" s="1402" t="s">
        <v>2065</v>
      </c>
      <c r="C32" s="1403"/>
      <c r="D32" s="1403"/>
      <c r="E32" s="1403"/>
      <c r="F32" s="1403"/>
      <c r="G32" s="1403"/>
      <c r="H32" s="1403"/>
      <c r="I32" s="1403"/>
      <c r="J32" s="1403"/>
      <c r="K32" s="1404"/>
      <c r="L32" s="1394" t="str">
        <f>SUVAHAVUJ!$D$118</f>
        <v>Dlhodobé záväzky z derivátových operácií (373A, 377A)</v>
      </c>
      <c r="M32" s="1395"/>
      <c r="N32" s="1395"/>
      <c r="O32" s="1395"/>
      <c r="P32" s="1395"/>
      <c r="Q32" s="1395"/>
      <c r="R32" s="1395"/>
      <c r="S32" s="1395"/>
      <c r="T32" s="1395"/>
      <c r="U32" s="1395"/>
      <c r="V32" s="1395"/>
      <c r="W32" s="1395"/>
      <c r="X32" s="1395"/>
      <c r="Y32" s="1395"/>
      <c r="Z32" s="1395"/>
      <c r="AA32" s="1395"/>
      <c r="AB32" s="1395"/>
      <c r="AC32" s="1395"/>
      <c r="AD32" s="1395"/>
      <c r="AE32" s="1395"/>
      <c r="AF32" s="1395"/>
      <c r="AG32" s="1395"/>
      <c r="AH32" s="1395"/>
      <c r="AI32" s="1395"/>
      <c r="AJ32" s="1395"/>
      <c r="AK32" s="1395"/>
      <c r="AL32" s="1395"/>
      <c r="AM32" s="1395"/>
      <c r="AN32" s="1395"/>
      <c r="AO32" s="1395"/>
      <c r="AP32" s="1395"/>
      <c r="AQ32" s="1395"/>
      <c r="AR32" s="1395"/>
      <c r="AS32" s="1395"/>
      <c r="AT32" s="1395"/>
      <c r="AU32" s="1395"/>
      <c r="AV32" s="1395"/>
      <c r="AW32" s="1395"/>
      <c r="AX32" s="1395"/>
      <c r="AY32" s="1395"/>
      <c r="AZ32" s="1395"/>
      <c r="BA32" s="1395"/>
      <c r="BB32" s="1395"/>
      <c r="BC32" s="1395"/>
      <c r="BD32" s="1395"/>
      <c r="BE32" s="1395"/>
      <c r="BF32" s="1395"/>
      <c r="BG32" s="1395"/>
      <c r="BH32" s="1395"/>
      <c r="BI32" s="1395"/>
      <c r="BJ32" s="1395"/>
      <c r="BK32" s="1395"/>
      <c r="BL32" s="1395"/>
      <c r="BM32" s="1395"/>
      <c r="BN32" s="1395"/>
      <c r="BO32" s="1395"/>
      <c r="BP32" s="1395"/>
      <c r="BQ32" s="1395"/>
      <c r="BR32" s="1395"/>
      <c r="BS32" s="1395"/>
      <c r="BT32" s="1395"/>
      <c r="BU32" s="1395"/>
      <c r="BV32" s="1395"/>
      <c r="BW32" s="1396" t="s">
        <v>1246</v>
      </c>
      <c r="BX32" s="1397"/>
      <c r="BY32" s="1397"/>
      <c r="BZ32" s="1397"/>
      <c r="CA32" s="1397"/>
      <c r="CB32" s="1397"/>
      <c r="CC32" s="1397" t="str">
        <f>MID([8]SUVAHAVUJ!AI71,6,1)</f>
        <v xml:space="preserve"> </v>
      </c>
      <c r="CD32" s="1398"/>
      <c r="CE32" s="1335" t="str">
        <f>MID(SUVAHAVUJ!AF118,1,1)</f>
        <v xml:space="preserve"> </v>
      </c>
      <c r="CF32" s="1335"/>
      <c r="CG32" s="1335"/>
      <c r="CH32" s="1335"/>
      <c r="CI32" s="1335"/>
      <c r="CJ32" s="1335" t="str">
        <f>MID(SUVAHAVUJ!AF118,2,1)</f>
        <v xml:space="preserve"> </v>
      </c>
      <c r="CK32" s="1335"/>
      <c r="CL32" s="1335"/>
      <c r="CM32" s="1335"/>
      <c r="CN32" s="1335"/>
      <c r="CO32" s="1335"/>
      <c r="CP32" s="1335" t="str">
        <f>MID(SUVAHAVUJ!AF118,3,1)</f>
        <v xml:space="preserve"> </v>
      </c>
      <c r="CQ32" s="1335"/>
      <c r="CR32" s="1335"/>
      <c r="CS32" s="1335"/>
      <c r="CT32" s="1335"/>
      <c r="CU32" s="1335" t="str">
        <f>MID(SUVAHAVUJ!AF118,4,1)</f>
        <v xml:space="preserve"> </v>
      </c>
      <c r="CV32" s="1335"/>
      <c r="CW32" s="1335"/>
      <c r="CX32" s="1335"/>
      <c r="CY32" s="1335"/>
      <c r="CZ32" s="1335"/>
      <c r="DA32" s="1335" t="str">
        <f>MID(SUVAHAVUJ!AF118,5,1)</f>
        <v xml:space="preserve"> </v>
      </c>
      <c r="DB32" s="1335"/>
      <c r="DC32" s="1335"/>
      <c r="DD32" s="1335"/>
      <c r="DE32" s="1335"/>
      <c r="DF32" s="1335" t="str">
        <f>MID(SUVAHAVUJ!AF118,6,1)</f>
        <v xml:space="preserve"> </v>
      </c>
      <c r="DG32" s="1335"/>
      <c r="DH32" s="1335"/>
      <c r="DI32" s="1335"/>
      <c r="DJ32" s="1335"/>
      <c r="DK32" s="1335"/>
      <c r="DL32" s="1335" t="str">
        <f>MID(SUVAHAVUJ!AF118,7,1)</f>
        <v xml:space="preserve"> </v>
      </c>
      <c r="DM32" s="1335"/>
      <c r="DN32" s="1335"/>
      <c r="DO32" s="1335"/>
      <c r="DP32" s="1335"/>
      <c r="DQ32" s="1335"/>
      <c r="DR32" s="1335" t="str">
        <f>MID(SUVAHAVUJ!AF118,8,1)</f>
        <v xml:space="preserve"> </v>
      </c>
      <c r="DS32" s="1335"/>
      <c r="DT32" s="1335"/>
      <c r="DU32" s="1335"/>
      <c r="DV32" s="1335"/>
      <c r="DW32" s="1293" t="str">
        <f>MID(SUVAHAVUJ!AF118,9,1)</f>
        <v xml:space="preserve"> </v>
      </c>
      <c r="DX32" s="1293"/>
      <c r="DY32" s="1293"/>
      <c r="DZ32" s="1293"/>
      <c r="EA32" s="1293"/>
      <c r="EB32" s="1293"/>
      <c r="EC32" s="1293" t="str">
        <f>MID(SUVAHAVUJ!AF118,10,1)</f>
        <v xml:space="preserve"> </v>
      </c>
      <c r="ED32" s="1293"/>
      <c r="EE32" s="1293"/>
      <c r="EF32" s="1293"/>
      <c r="EG32" s="1293"/>
      <c r="EH32" s="1335" t="str">
        <f>MID(SUVAHAVUJ!AF118,11,1)</f>
        <v>0</v>
      </c>
      <c r="EI32" s="1335"/>
      <c r="EJ32" s="1335"/>
      <c r="EK32" s="1335"/>
      <c r="EL32" s="1335"/>
      <c r="EM32" s="1343"/>
      <c r="EN32" s="411"/>
      <c r="EO32" s="412"/>
      <c r="EP32" s="1335" t="str">
        <f>MID(SUVAHAVUJ!AG118,1,1)</f>
        <v xml:space="preserve"> </v>
      </c>
      <c r="EQ32" s="1335"/>
      <c r="ER32" s="1335"/>
      <c r="ES32" s="1335"/>
      <c r="ET32" s="1335"/>
      <c r="EU32" s="1335"/>
      <c r="EV32" s="1335" t="str">
        <f>MID(SUVAHAVUJ!AG118,2,1)</f>
        <v xml:space="preserve"> </v>
      </c>
      <c r="EW32" s="1335"/>
      <c r="EX32" s="1335"/>
      <c r="EY32" s="1335"/>
      <c r="EZ32" s="1335"/>
      <c r="FA32" s="1335" t="str">
        <f>MID(SUVAHAVUJ!AG118,3,1)</f>
        <v xml:space="preserve"> </v>
      </c>
      <c r="FB32" s="1335"/>
      <c r="FC32" s="1335"/>
      <c r="FD32" s="1335"/>
      <c r="FE32" s="1335"/>
      <c r="FF32" s="1335"/>
      <c r="FG32" s="1335" t="str">
        <f>MID(SUVAHAVUJ!AG118,4,1)</f>
        <v xml:space="preserve"> </v>
      </c>
      <c r="FH32" s="1335"/>
      <c r="FI32" s="1335"/>
      <c r="FJ32" s="1335"/>
      <c r="FK32" s="1335"/>
      <c r="FL32" s="1293" t="str">
        <f>MID(SUVAHAVUJ!AG118,5,1)</f>
        <v xml:space="preserve"> </v>
      </c>
      <c r="FM32" s="1293"/>
      <c r="FN32" s="1293"/>
      <c r="FO32" s="1293"/>
      <c r="FP32" s="1293"/>
      <c r="FQ32" s="1293"/>
      <c r="FR32" s="1293" t="str">
        <f>MID(SUVAHAVUJ!AG118,6,1)</f>
        <v xml:space="preserve"> </v>
      </c>
      <c r="FS32" s="1293"/>
      <c r="FT32" s="1293"/>
      <c r="FU32" s="1293"/>
      <c r="FV32" s="1293"/>
      <c r="FW32" s="1293" t="str">
        <f>MID(SUVAHAVUJ!AG118,7,1)</f>
        <v xml:space="preserve"> </v>
      </c>
      <c r="FX32" s="1293"/>
      <c r="FY32" s="1293"/>
      <c r="FZ32" s="1293"/>
      <c r="GA32" s="1293"/>
      <c r="GB32" s="1293"/>
      <c r="GC32" s="1293" t="str">
        <f>MID(SUVAHAVUJ!AG118,8,1)</f>
        <v xml:space="preserve"> </v>
      </c>
      <c r="GD32" s="1293"/>
      <c r="GE32" s="1293"/>
      <c r="GF32" s="1293"/>
      <c r="GG32" s="1293"/>
      <c r="GH32" s="1293" t="str">
        <f>MID(SUVAHAVUJ!AG118,9,1)</f>
        <v xml:space="preserve"> </v>
      </c>
      <c r="GI32" s="1293"/>
      <c r="GJ32" s="1293"/>
      <c r="GK32" s="1293"/>
      <c r="GL32" s="1293"/>
      <c r="GM32" s="1293"/>
      <c r="GN32" s="1293" t="str">
        <f>MID(SUVAHAVUJ!AG118,10,1)</f>
        <v xml:space="preserve"> </v>
      </c>
      <c r="GO32" s="1293"/>
      <c r="GP32" s="1293"/>
      <c r="GQ32" s="1293"/>
      <c r="GR32" s="1293"/>
      <c r="GS32" s="1293" t="str">
        <f>MID(SUVAHAVUJ!AG118,11,1)</f>
        <v>0</v>
      </c>
      <c r="GT32" s="1293"/>
      <c r="GU32" s="1293"/>
      <c r="GV32" s="1293"/>
      <c r="GW32" s="1341"/>
    </row>
    <row r="33" spans="1:205" ht="24" customHeight="1" x14ac:dyDescent="0.2">
      <c r="A33" s="421"/>
      <c r="B33" s="1402" t="s">
        <v>2147</v>
      </c>
      <c r="C33" s="1403"/>
      <c r="D33" s="1403"/>
      <c r="E33" s="1403"/>
      <c r="F33" s="1403"/>
      <c r="G33" s="1403"/>
      <c r="H33" s="1403"/>
      <c r="I33" s="1403"/>
      <c r="J33" s="1403"/>
      <c r="K33" s="1404"/>
      <c r="L33" s="1394" t="str">
        <f>SUVAHAVUJ!$D$119</f>
        <v>Odložený daňový záväzok (481A)</v>
      </c>
      <c r="M33" s="1395"/>
      <c r="N33" s="1395"/>
      <c r="O33" s="1395"/>
      <c r="P33" s="1395"/>
      <c r="Q33" s="1395"/>
      <c r="R33" s="1395"/>
      <c r="S33" s="1395"/>
      <c r="T33" s="1395"/>
      <c r="U33" s="1395"/>
      <c r="V33" s="1395"/>
      <c r="W33" s="1395"/>
      <c r="X33" s="1395"/>
      <c r="Y33" s="1395"/>
      <c r="Z33" s="1395"/>
      <c r="AA33" s="1395"/>
      <c r="AB33" s="1395"/>
      <c r="AC33" s="1395"/>
      <c r="AD33" s="1395"/>
      <c r="AE33" s="1395"/>
      <c r="AF33" s="1395"/>
      <c r="AG33" s="1395"/>
      <c r="AH33" s="1395"/>
      <c r="AI33" s="1395"/>
      <c r="AJ33" s="1395"/>
      <c r="AK33" s="1395"/>
      <c r="AL33" s="1395"/>
      <c r="AM33" s="1395"/>
      <c r="AN33" s="1395"/>
      <c r="AO33" s="1395"/>
      <c r="AP33" s="1395"/>
      <c r="AQ33" s="1395"/>
      <c r="AR33" s="1395"/>
      <c r="AS33" s="1395"/>
      <c r="AT33" s="1395"/>
      <c r="AU33" s="1395"/>
      <c r="AV33" s="1395"/>
      <c r="AW33" s="1395"/>
      <c r="AX33" s="1395"/>
      <c r="AY33" s="1395"/>
      <c r="AZ33" s="1395"/>
      <c r="BA33" s="1395"/>
      <c r="BB33" s="1395"/>
      <c r="BC33" s="1395"/>
      <c r="BD33" s="1395"/>
      <c r="BE33" s="1395"/>
      <c r="BF33" s="1395"/>
      <c r="BG33" s="1395"/>
      <c r="BH33" s="1395"/>
      <c r="BI33" s="1395"/>
      <c r="BJ33" s="1395"/>
      <c r="BK33" s="1395"/>
      <c r="BL33" s="1395"/>
      <c r="BM33" s="1395"/>
      <c r="BN33" s="1395"/>
      <c r="BO33" s="1395"/>
      <c r="BP33" s="1395"/>
      <c r="BQ33" s="1395"/>
      <c r="BR33" s="1395"/>
      <c r="BS33" s="1395"/>
      <c r="BT33" s="1395"/>
      <c r="BU33" s="1395"/>
      <c r="BV33" s="1395"/>
      <c r="BW33" s="1396" t="s">
        <v>1248</v>
      </c>
      <c r="BX33" s="1397"/>
      <c r="BY33" s="1397"/>
      <c r="BZ33" s="1397"/>
      <c r="CA33" s="1397"/>
      <c r="CB33" s="1397"/>
      <c r="CC33" s="1397" t="str">
        <f>MID([8]SUVAHAVUJ!AK71,6,1)</f>
        <v xml:space="preserve"> </v>
      </c>
      <c r="CD33" s="1398"/>
      <c r="CE33" s="1335" t="str">
        <f>MID(SUVAHAVUJ!AF119,1,1)</f>
        <v xml:space="preserve"> </v>
      </c>
      <c r="CF33" s="1335"/>
      <c r="CG33" s="1335"/>
      <c r="CH33" s="1335"/>
      <c r="CI33" s="1335"/>
      <c r="CJ33" s="1335" t="str">
        <f>MID(SUVAHAVUJ!AF119,2,1)</f>
        <v xml:space="preserve"> </v>
      </c>
      <c r="CK33" s="1335"/>
      <c r="CL33" s="1335"/>
      <c r="CM33" s="1335"/>
      <c r="CN33" s="1335"/>
      <c r="CO33" s="1335"/>
      <c r="CP33" s="1335" t="str">
        <f>MID(SUVAHAVUJ!AF119,3,1)</f>
        <v xml:space="preserve"> </v>
      </c>
      <c r="CQ33" s="1335"/>
      <c r="CR33" s="1335"/>
      <c r="CS33" s="1335"/>
      <c r="CT33" s="1335"/>
      <c r="CU33" s="1335" t="str">
        <f>MID(SUVAHAVUJ!AF119,4,1)</f>
        <v xml:space="preserve"> </v>
      </c>
      <c r="CV33" s="1335"/>
      <c r="CW33" s="1335"/>
      <c r="CX33" s="1335"/>
      <c r="CY33" s="1335"/>
      <c r="CZ33" s="1335"/>
      <c r="DA33" s="1335" t="str">
        <f>MID(SUVAHAVUJ!AF119,5,1)</f>
        <v xml:space="preserve"> </v>
      </c>
      <c r="DB33" s="1335"/>
      <c r="DC33" s="1335"/>
      <c r="DD33" s="1335"/>
      <c r="DE33" s="1335"/>
      <c r="DF33" s="1335" t="str">
        <f>MID(SUVAHAVUJ!AF119,6,1)</f>
        <v xml:space="preserve"> </v>
      </c>
      <c r="DG33" s="1335"/>
      <c r="DH33" s="1335"/>
      <c r="DI33" s="1335"/>
      <c r="DJ33" s="1335"/>
      <c r="DK33" s="1335"/>
      <c r="DL33" s="1335" t="str">
        <f>MID(SUVAHAVUJ!AF119,7,1)</f>
        <v xml:space="preserve"> </v>
      </c>
      <c r="DM33" s="1335"/>
      <c r="DN33" s="1335"/>
      <c r="DO33" s="1335"/>
      <c r="DP33" s="1335"/>
      <c r="DQ33" s="1335"/>
      <c r="DR33" s="1335" t="str">
        <f>MID(SUVAHAVUJ!AF119,8,1)</f>
        <v xml:space="preserve"> </v>
      </c>
      <c r="DS33" s="1335"/>
      <c r="DT33" s="1335"/>
      <c r="DU33" s="1335"/>
      <c r="DV33" s="1335"/>
      <c r="DW33" s="1293" t="str">
        <f>MID(SUVAHAVUJ!AF119,9,1)</f>
        <v xml:space="preserve"> </v>
      </c>
      <c r="DX33" s="1293"/>
      <c r="DY33" s="1293"/>
      <c r="DZ33" s="1293"/>
      <c r="EA33" s="1293"/>
      <c r="EB33" s="1293"/>
      <c r="EC33" s="1293" t="str">
        <f>MID(SUVAHAVUJ!AF119,10,1)</f>
        <v xml:space="preserve"> </v>
      </c>
      <c r="ED33" s="1293"/>
      <c r="EE33" s="1293"/>
      <c r="EF33" s="1293"/>
      <c r="EG33" s="1293"/>
      <c r="EH33" s="1335" t="str">
        <f>MID(SUVAHAVUJ!AF119,11,1)</f>
        <v>0</v>
      </c>
      <c r="EI33" s="1335"/>
      <c r="EJ33" s="1335"/>
      <c r="EK33" s="1335"/>
      <c r="EL33" s="1335"/>
      <c r="EM33" s="1343"/>
      <c r="EN33" s="411"/>
      <c r="EO33" s="412"/>
      <c r="EP33" s="1335" t="str">
        <f>MID(SUVAHAVUJ!AG119,1,1)</f>
        <v xml:space="preserve"> </v>
      </c>
      <c r="EQ33" s="1335"/>
      <c r="ER33" s="1335"/>
      <c r="ES33" s="1335"/>
      <c r="ET33" s="1335"/>
      <c r="EU33" s="1335"/>
      <c r="EV33" s="1335" t="str">
        <f>MID(SUVAHAVUJ!AG119,2,1)</f>
        <v xml:space="preserve"> </v>
      </c>
      <c r="EW33" s="1335"/>
      <c r="EX33" s="1335"/>
      <c r="EY33" s="1335"/>
      <c r="EZ33" s="1335"/>
      <c r="FA33" s="1335" t="str">
        <f>MID(SUVAHAVUJ!AG119,3,1)</f>
        <v xml:space="preserve"> </v>
      </c>
      <c r="FB33" s="1335"/>
      <c r="FC33" s="1335"/>
      <c r="FD33" s="1335"/>
      <c r="FE33" s="1335"/>
      <c r="FF33" s="1335"/>
      <c r="FG33" s="1335" t="str">
        <f>MID(SUVAHAVUJ!AG119,4,1)</f>
        <v xml:space="preserve"> </v>
      </c>
      <c r="FH33" s="1335"/>
      <c r="FI33" s="1335"/>
      <c r="FJ33" s="1335"/>
      <c r="FK33" s="1335"/>
      <c r="FL33" s="1293" t="str">
        <f>MID(SUVAHAVUJ!AG119,5,1)</f>
        <v xml:space="preserve"> </v>
      </c>
      <c r="FM33" s="1293"/>
      <c r="FN33" s="1293"/>
      <c r="FO33" s="1293"/>
      <c r="FP33" s="1293"/>
      <c r="FQ33" s="1293"/>
      <c r="FR33" s="1293" t="str">
        <f>MID(SUVAHAVUJ!AG119,6,1)</f>
        <v xml:space="preserve"> </v>
      </c>
      <c r="FS33" s="1293"/>
      <c r="FT33" s="1293"/>
      <c r="FU33" s="1293"/>
      <c r="FV33" s="1293"/>
      <c r="FW33" s="1293" t="str">
        <f>MID(SUVAHAVUJ!AG119,7,1)</f>
        <v xml:space="preserve"> </v>
      </c>
      <c r="FX33" s="1293"/>
      <c r="FY33" s="1293"/>
      <c r="FZ33" s="1293"/>
      <c r="GA33" s="1293"/>
      <c r="GB33" s="1293"/>
      <c r="GC33" s="1293" t="str">
        <f>MID(SUVAHAVUJ!AG119,8,1)</f>
        <v xml:space="preserve"> </v>
      </c>
      <c r="GD33" s="1293"/>
      <c r="GE33" s="1293"/>
      <c r="GF33" s="1293"/>
      <c r="GG33" s="1293"/>
      <c r="GH33" s="1293" t="str">
        <f>MID(SUVAHAVUJ!AG119,9,1)</f>
        <v xml:space="preserve"> </v>
      </c>
      <c r="GI33" s="1293"/>
      <c r="GJ33" s="1293"/>
      <c r="GK33" s="1293"/>
      <c r="GL33" s="1293"/>
      <c r="GM33" s="1293"/>
      <c r="GN33" s="1293" t="str">
        <f>MID(SUVAHAVUJ!AG119,10,1)</f>
        <v xml:space="preserve"> </v>
      </c>
      <c r="GO33" s="1293"/>
      <c r="GP33" s="1293"/>
      <c r="GQ33" s="1293"/>
      <c r="GR33" s="1293"/>
      <c r="GS33" s="1293" t="str">
        <f>MID(SUVAHAVUJ!AG119,11,1)</f>
        <v>0</v>
      </c>
      <c r="GT33" s="1293"/>
      <c r="GU33" s="1293"/>
      <c r="GV33" s="1293"/>
      <c r="GW33" s="1341"/>
    </row>
    <row r="34" spans="1:205" ht="12.75" customHeight="1" thickBot="1" x14ac:dyDescent="0.25">
      <c r="B34" s="413"/>
      <c r="C34" s="414"/>
      <c r="D34" s="414"/>
      <c r="E34" s="414"/>
      <c r="F34" s="414"/>
      <c r="G34" s="414"/>
      <c r="H34" s="414"/>
      <c r="I34" s="414"/>
      <c r="J34" s="414"/>
      <c r="K34" s="414"/>
      <c r="GQ34" s="414"/>
      <c r="GR34" s="414"/>
      <c r="GS34" s="414"/>
      <c r="GT34" s="414"/>
      <c r="GU34" s="414"/>
      <c r="GV34" s="414"/>
      <c r="GW34" s="415"/>
    </row>
    <row r="35" spans="1:205" ht="9" customHeight="1" x14ac:dyDescent="0.2"/>
    <row r="52" spans="43:43" ht="3.75" customHeight="1" x14ac:dyDescent="0.2">
      <c r="AQ52" s="390">
        <v>57</v>
      </c>
    </row>
    <row r="147" spans="10:10" ht="3.75" customHeight="1" x14ac:dyDescent="0.2">
      <c r="J147" s="390">
        <v>33</v>
      </c>
    </row>
  </sheetData>
  <mergeCells count="733">
    <mergeCell ref="FL32:FQ32"/>
    <mergeCell ref="FR32:FV32"/>
    <mergeCell ref="FW32:GB32"/>
    <mergeCell ref="GC32:GG32"/>
    <mergeCell ref="GH32:GM32"/>
    <mergeCell ref="DW32:EB32"/>
    <mergeCell ref="EC32:EG32"/>
    <mergeCell ref="FW33:GB33"/>
    <mergeCell ref="GC33:GG33"/>
    <mergeCell ref="GH33:GM33"/>
    <mergeCell ref="B33:K33"/>
    <mergeCell ref="L33:BV33"/>
    <mergeCell ref="BW33:CD33"/>
    <mergeCell ref="CE33:CI33"/>
    <mergeCell ref="CJ33:CO33"/>
    <mergeCell ref="CP33:CT33"/>
    <mergeCell ref="CU33:CZ33"/>
    <mergeCell ref="DA33:DE33"/>
    <mergeCell ref="FG32:FK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EP29:EU29"/>
    <mergeCell ref="EV29:EZ29"/>
    <mergeCell ref="FA29:FF29"/>
    <mergeCell ref="FG29:FK29"/>
    <mergeCell ref="DF29:DK29"/>
    <mergeCell ref="DL29:DQ29"/>
    <mergeCell ref="DR29:DV29"/>
    <mergeCell ref="DW29:EB29"/>
    <mergeCell ref="EC29:EG29"/>
    <mergeCell ref="EH29:EM29"/>
    <mergeCell ref="DL30:DQ30"/>
    <mergeCell ref="DR30:DV30"/>
    <mergeCell ref="B29:K29"/>
    <mergeCell ref="L29:BV29"/>
    <mergeCell ref="BW29:CD29"/>
    <mergeCell ref="CE29:CI29"/>
    <mergeCell ref="CJ29:CO29"/>
    <mergeCell ref="CP29:CT29"/>
    <mergeCell ref="CU29:CZ29"/>
    <mergeCell ref="DA29:DE29"/>
    <mergeCell ref="FG28:FK28"/>
    <mergeCell ref="DW28:EB28"/>
    <mergeCell ref="EC28:EG28"/>
    <mergeCell ref="EH28:EM28"/>
    <mergeCell ref="EP28:EU28"/>
    <mergeCell ref="EV28:EZ28"/>
    <mergeCell ref="FA28:FF28"/>
    <mergeCell ref="CP28:CT28"/>
    <mergeCell ref="CU28:CZ28"/>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CP27:CT27"/>
    <mergeCell ref="CU27:CZ27"/>
    <mergeCell ref="DA27:DE27"/>
    <mergeCell ref="FG26:FK26"/>
    <mergeCell ref="DW26:EB26"/>
    <mergeCell ref="EC26:EG26"/>
    <mergeCell ref="EH26:EM26"/>
    <mergeCell ref="EP26:EU26"/>
    <mergeCell ref="EV26:EZ26"/>
    <mergeCell ref="FA26:FF26"/>
    <mergeCell ref="CP26:CT26"/>
    <mergeCell ref="CU26:CZ26"/>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CP25:CT25"/>
    <mergeCell ref="CU25:CZ25"/>
    <mergeCell ref="DA25:DE25"/>
    <mergeCell ref="FG24:FK24"/>
    <mergeCell ref="DW24:EB24"/>
    <mergeCell ref="EC24:EG24"/>
    <mergeCell ref="EH24:EM24"/>
    <mergeCell ref="EP24:EU24"/>
    <mergeCell ref="EV24:EZ24"/>
    <mergeCell ref="FA24:FF24"/>
    <mergeCell ref="CP24:CT24"/>
    <mergeCell ref="CU24:CZ24"/>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CP23:CT23"/>
    <mergeCell ref="CU23:CZ23"/>
    <mergeCell ref="DA23:DE23"/>
    <mergeCell ref="FG22:FK22"/>
    <mergeCell ref="DW22:EB22"/>
    <mergeCell ref="EC22:EG22"/>
    <mergeCell ref="EH22:EM22"/>
    <mergeCell ref="EP22:EU22"/>
    <mergeCell ref="EV22:EZ22"/>
    <mergeCell ref="FA22:FF22"/>
    <mergeCell ref="CP22:CT22"/>
    <mergeCell ref="CU22:CZ22"/>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CP21:CT21"/>
    <mergeCell ref="CU21:CZ21"/>
    <mergeCell ref="DA21:DE21"/>
    <mergeCell ref="FG20:FK20"/>
    <mergeCell ref="DW20:EB20"/>
    <mergeCell ref="EC20:EG20"/>
    <mergeCell ref="EH20:EM20"/>
    <mergeCell ref="EP20:EU20"/>
    <mergeCell ref="EV20:EZ20"/>
    <mergeCell ref="FA20:FF20"/>
    <mergeCell ref="CP20:CT20"/>
    <mergeCell ref="CU20:CZ20"/>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CP19:CT19"/>
    <mergeCell ref="CU19:CZ19"/>
    <mergeCell ref="DA19:DE19"/>
    <mergeCell ref="FG18:FK18"/>
    <mergeCell ref="DW18:EB18"/>
    <mergeCell ref="EC18:EG18"/>
    <mergeCell ref="EH18:EM18"/>
    <mergeCell ref="EP18:EU18"/>
    <mergeCell ref="EV18:EZ18"/>
    <mergeCell ref="FA18:FF18"/>
    <mergeCell ref="CP18:CT18"/>
    <mergeCell ref="CU18:CZ18"/>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CP17:CT17"/>
    <mergeCell ref="CU17:CZ17"/>
    <mergeCell ref="DA17:DE17"/>
    <mergeCell ref="FG16:FK16"/>
    <mergeCell ref="DW16:EB16"/>
    <mergeCell ref="EC16:EG16"/>
    <mergeCell ref="EH16:EM16"/>
    <mergeCell ref="EP16:EU16"/>
    <mergeCell ref="EV16:EZ16"/>
    <mergeCell ref="FA16:FF16"/>
    <mergeCell ref="CP16:CT16"/>
    <mergeCell ref="CU16:CZ16"/>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CP15:CT15"/>
    <mergeCell ref="CU15:CZ15"/>
    <mergeCell ref="DA15:DE15"/>
    <mergeCell ref="FG14:FK14"/>
    <mergeCell ref="DW14:EB14"/>
    <mergeCell ref="EC14:EG14"/>
    <mergeCell ref="EH14:EM14"/>
    <mergeCell ref="EP14:EU14"/>
    <mergeCell ref="EV14:EZ14"/>
    <mergeCell ref="FA14:FF14"/>
    <mergeCell ref="CP14:CT14"/>
    <mergeCell ref="CU14:CZ14"/>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CP13:CT13"/>
    <mergeCell ref="CU13:CZ13"/>
    <mergeCell ref="DA13:DE13"/>
    <mergeCell ref="FG12:FK12"/>
    <mergeCell ref="DW12:EB12"/>
    <mergeCell ref="EC12:EG12"/>
    <mergeCell ref="EH12:EM12"/>
    <mergeCell ref="EP12:EU12"/>
    <mergeCell ref="EV12:EZ12"/>
    <mergeCell ref="FA12:FF12"/>
    <mergeCell ref="CP12:CT12"/>
    <mergeCell ref="CU12:CZ12"/>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CP11:CT11"/>
    <mergeCell ref="CU11:CZ11"/>
    <mergeCell ref="DA11:DE11"/>
    <mergeCell ref="FG10:FK10"/>
    <mergeCell ref="DW10:EB10"/>
    <mergeCell ref="EC10:EG10"/>
    <mergeCell ref="EH10:EM10"/>
    <mergeCell ref="EP10:EU10"/>
    <mergeCell ref="EV10:EZ10"/>
    <mergeCell ref="FA10:FF10"/>
    <mergeCell ref="CP10:CT10"/>
    <mergeCell ref="CU10:CZ10"/>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CP9:CT9"/>
    <mergeCell ref="CU9:CZ9"/>
    <mergeCell ref="DA9:DE9"/>
    <mergeCell ref="FG8:FK8"/>
    <mergeCell ref="DW8:EB8"/>
    <mergeCell ref="EC8:EG8"/>
    <mergeCell ref="EH8:EM8"/>
    <mergeCell ref="EP8:EU8"/>
    <mergeCell ref="EV8:EZ8"/>
    <mergeCell ref="FA8:FF8"/>
    <mergeCell ref="CP8:CT8"/>
    <mergeCell ref="CU8:CZ8"/>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s>
  <pageMargins left="0.7" right="0.7" top="0.78740157499999996" bottom="0.78740157499999996" header="0.3" footer="0.3"/>
  <pageSetup paperSize="9" scale="99" orientation="portrait" r:id="rId1"/>
  <rowBreaks count="1" manualBreakCount="1">
    <brk id="34" max="204" man="1"/>
  </rowBreaks>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31A0B7"/>
  </sheetPr>
  <dimension ref="A1:GW147"/>
  <sheetViews>
    <sheetView workbookViewId="0"/>
  </sheetViews>
  <sheetFormatPr defaultColWidth="0.42578125" defaultRowHeight="3.75" customHeight="1" x14ac:dyDescent="0.2"/>
  <cols>
    <col min="1" max="16384" width="0.42578125" style="390"/>
  </cols>
  <sheetData>
    <row r="1" spans="1:205" ht="3.75" customHeight="1" thickBot="1" x14ac:dyDescent="0.25">
      <c r="A1" s="664"/>
    </row>
    <row r="2" spans="1:205" ht="25.5" customHeight="1" x14ac:dyDescent="0.2">
      <c r="B2" s="391"/>
      <c r="C2" s="392"/>
      <c r="D2" s="392"/>
      <c r="E2" s="392"/>
      <c r="F2" s="392"/>
      <c r="G2" s="392"/>
      <c r="H2" s="392"/>
      <c r="J2" s="1288" t="s">
        <v>5012</v>
      </c>
      <c r="K2" s="1288"/>
      <c r="L2" s="1288"/>
      <c r="M2" s="1288"/>
      <c r="N2" s="1288"/>
      <c r="O2" s="1288"/>
      <c r="P2" s="1288"/>
      <c r="Q2" s="1288"/>
      <c r="R2" s="1288"/>
      <c r="S2" s="1288"/>
      <c r="T2" s="1288"/>
      <c r="U2" s="1288"/>
      <c r="V2" s="1288"/>
      <c r="W2" s="1288"/>
      <c r="X2" s="1288"/>
      <c r="Y2" s="1288"/>
      <c r="Z2" s="1288"/>
      <c r="AA2" s="1288"/>
      <c r="AB2" s="1288"/>
      <c r="AC2" s="1288"/>
      <c r="AD2" s="1288"/>
      <c r="AE2" s="1288"/>
      <c r="AF2" s="1288"/>
      <c r="AG2" s="1288"/>
      <c r="AH2" s="1288"/>
      <c r="AI2" s="1288"/>
      <c r="AJ2" s="1289"/>
      <c r="AK2" s="1290" t="s">
        <v>2208</v>
      </c>
      <c r="AL2" s="1291"/>
      <c r="AM2" s="1291"/>
      <c r="AN2" s="1291"/>
      <c r="AO2" s="1291"/>
      <c r="AP2" s="1291"/>
      <c r="AQ2" s="1291"/>
      <c r="AR2" s="1291"/>
      <c r="AS2" s="393"/>
      <c r="AT2" s="1348">
        <f>'S 002'!$AT$2</f>
        <v>0</v>
      </c>
      <c r="AU2" s="1348"/>
      <c r="AV2" s="1348"/>
      <c r="AW2" s="1348"/>
      <c r="AX2" s="1348"/>
      <c r="AY2" s="1348"/>
      <c r="AZ2" s="1348"/>
      <c r="BA2" s="1348"/>
      <c r="BB2" s="1348"/>
      <c r="BC2" s="1348"/>
      <c r="BD2" s="1348"/>
      <c r="BE2" s="1348"/>
      <c r="BF2" s="1348"/>
      <c r="BG2" s="1348"/>
      <c r="BH2" s="1348"/>
      <c r="BI2" s="1348"/>
      <c r="BJ2" s="1348"/>
      <c r="BK2" s="1348"/>
      <c r="BL2" s="1348"/>
      <c r="BM2" s="1348"/>
      <c r="BN2" s="1348"/>
      <c r="BO2" s="1348"/>
      <c r="BP2" s="1348"/>
      <c r="BQ2" s="1348"/>
      <c r="BR2" s="1348"/>
      <c r="BS2" s="1348"/>
      <c r="BT2" s="1348"/>
      <c r="BU2" s="1348"/>
      <c r="BV2" s="1348"/>
      <c r="BW2" s="1348"/>
      <c r="BX2" s="1348"/>
      <c r="BY2" s="1348"/>
      <c r="BZ2" s="1348"/>
      <c r="CA2" s="1348"/>
      <c r="CB2" s="1348"/>
      <c r="CC2" s="1348"/>
      <c r="CD2" s="1348"/>
      <c r="CE2" s="1348"/>
      <c r="CF2" s="1348"/>
      <c r="CG2" s="1348"/>
      <c r="CH2" s="1348"/>
      <c r="CI2" s="1348"/>
      <c r="CJ2" s="1348"/>
      <c r="CK2" s="1348"/>
      <c r="CL2" s="1348"/>
      <c r="CM2" s="1348"/>
      <c r="CN2" s="1348"/>
      <c r="CO2" s="1348"/>
      <c r="CP2" s="1348"/>
      <c r="CQ2" s="1348"/>
      <c r="CR2" s="1348"/>
      <c r="CS2" s="1348"/>
      <c r="CT2" s="393"/>
      <c r="CU2" s="394"/>
      <c r="CW2" s="1290" t="s">
        <v>3</v>
      </c>
      <c r="CX2" s="1291"/>
      <c r="CY2" s="1291"/>
      <c r="CZ2" s="1291"/>
      <c r="DA2" s="1291"/>
      <c r="DB2" s="1291"/>
      <c r="DC2" s="1291"/>
      <c r="DD2" s="393"/>
      <c r="DE2" s="1348">
        <f>'S 002'!$DE$2</f>
        <v>0</v>
      </c>
      <c r="DF2" s="1348"/>
      <c r="DG2" s="1348"/>
      <c r="DH2" s="1348"/>
      <c r="DI2" s="1348"/>
      <c r="DJ2" s="1348"/>
      <c r="DK2" s="1348"/>
      <c r="DL2" s="1348"/>
      <c r="DM2" s="1348"/>
      <c r="DN2" s="1348"/>
      <c r="DO2" s="1348"/>
      <c r="DP2" s="1348"/>
      <c r="DQ2" s="1348"/>
      <c r="DR2" s="1348"/>
      <c r="DS2" s="1348"/>
      <c r="DT2" s="1348"/>
      <c r="DU2" s="1348"/>
      <c r="DV2" s="1348"/>
      <c r="DW2" s="1348"/>
      <c r="DX2" s="1348"/>
      <c r="DY2" s="1348"/>
      <c r="DZ2" s="1348"/>
      <c r="EA2" s="1348"/>
      <c r="EB2" s="1348"/>
      <c r="EC2" s="1348"/>
      <c r="ED2" s="1348"/>
      <c r="EE2" s="1348"/>
      <c r="EF2" s="1348"/>
      <c r="EG2" s="1348"/>
      <c r="EH2" s="1348"/>
      <c r="EI2" s="1348"/>
      <c r="EJ2" s="1348"/>
      <c r="EK2" s="1348"/>
      <c r="EL2" s="1348"/>
      <c r="EM2" s="1348"/>
      <c r="EN2" s="1348"/>
      <c r="EO2" s="1348"/>
      <c r="EP2" s="1348"/>
      <c r="EQ2" s="1348"/>
      <c r="ER2" s="1348"/>
      <c r="ES2" s="1348"/>
      <c r="ET2" s="1348"/>
      <c r="EU2" s="1348"/>
      <c r="EV2" s="393"/>
      <c r="EW2" s="394"/>
      <c r="GQ2" s="392"/>
      <c r="GR2" s="392"/>
      <c r="GS2" s="392"/>
      <c r="GT2" s="392"/>
      <c r="GU2" s="392"/>
      <c r="GV2" s="392"/>
      <c r="GW2" s="395"/>
    </row>
    <row r="3" spans="1:205" ht="3" customHeight="1" x14ac:dyDescent="0.2"/>
    <row r="4" spans="1:205" ht="2.25" customHeight="1" x14ac:dyDescent="0.3">
      <c r="B4" s="416"/>
      <c r="C4" s="416"/>
      <c r="D4" s="416"/>
      <c r="E4" s="416"/>
      <c r="F4" s="416"/>
      <c r="G4" s="416"/>
      <c r="H4" s="416"/>
      <c r="I4" s="416"/>
      <c r="J4" s="416"/>
      <c r="K4" s="416"/>
      <c r="L4" s="417"/>
      <c r="M4" s="418"/>
      <c r="N4" s="418"/>
      <c r="O4" s="418"/>
      <c r="P4" s="418"/>
      <c r="Q4" s="418"/>
      <c r="R4" s="418"/>
      <c r="S4" s="418"/>
      <c r="T4" s="418"/>
      <c r="U4" s="418"/>
      <c r="V4" s="418"/>
      <c r="W4" s="418"/>
      <c r="X4" s="418"/>
      <c r="Y4" s="418"/>
      <c r="Z4" s="418"/>
      <c r="AA4" s="418"/>
      <c r="AB4" s="418"/>
      <c r="AC4" s="418"/>
      <c r="AD4" s="418"/>
      <c r="AE4" s="418"/>
      <c r="AF4" s="418"/>
      <c r="AG4" s="418"/>
      <c r="AH4" s="418"/>
      <c r="AI4" s="418"/>
      <c r="AJ4" s="418"/>
      <c r="AK4" s="418"/>
      <c r="AL4" s="418"/>
      <c r="AM4" s="418"/>
      <c r="AN4" s="418"/>
      <c r="AO4" s="418"/>
      <c r="AP4" s="418"/>
      <c r="AQ4" s="419"/>
      <c r="AR4" s="419"/>
      <c r="AS4" s="419"/>
      <c r="AT4" s="419"/>
      <c r="AU4" s="419"/>
      <c r="AV4" s="419"/>
      <c r="AW4" s="419"/>
      <c r="AX4" s="419"/>
      <c r="AY4" s="420"/>
      <c r="AZ4" s="410"/>
      <c r="BA4" s="1373"/>
      <c r="BB4" s="1373"/>
      <c r="BC4" s="1373"/>
      <c r="BD4" s="1373"/>
      <c r="BE4" s="1373"/>
      <c r="BF4" s="1373"/>
      <c r="BG4" s="1373"/>
      <c r="BH4" s="1373"/>
      <c r="BI4" s="1373"/>
      <c r="BJ4" s="1373"/>
      <c r="BK4" s="1373"/>
      <c r="BL4" s="1373"/>
      <c r="BM4" s="1373"/>
      <c r="BN4" s="1373"/>
      <c r="BO4" s="1373"/>
      <c r="BP4" s="1373"/>
      <c r="BQ4" s="1373"/>
      <c r="BR4" s="1373"/>
      <c r="BS4" s="1373"/>
      <c r="BT4" s="1373"/>
      <c r="BU4" s="1373"/>
      <c r="BV4" s="1373"/>
      <c r="BW4" s="1373"/>
      <c r="BX4" s="1373"/>
      <c r="BY4" s="1373"/>
      <c r="BZ4" s="1373"/>
      <c r="CA4" s="1373"/>
      <c r="CB4" s="1373"/>
      <c r="CC4" s="1373"/>
      <c r="CD4" s="1373"/>
      <c r="CE4" s="1373"/>
      <c r="CF4" s="1373"/>
      <c r="CG4" s="1373"/>
      <c r="CH4" s="1373"/>
      <c r="CI4" s="1373"/>
      <c r="CJ4" s="1373"/>
      <c r="CK4" s="1373"/>
      <c r="CL4" s="1373"/>
      <c r="CM4" s="1373"/>
      <c r="CN4" s="1373"/>
      <c r="CO4" s="1373"/>
      <c r="CP4" s="1373"/>
      <c r="CQ4" s="1373"/>
      <c r="CR4" s="1373"/>
      <c r="CS4" s="1373"/>
      <c r="CT4" s="1373"/>
      <c r="CU4" s="1373"/>
      <c r="CV4" s="1373"/>
      <c r="CW4" s="1373"/>
      <c r="CX4" s="1373"/>
      <c r="CY4" s="1373"/>
      <c r="CZ4" s="1373"/>
      <c r="DA4" s="1373"/>
      <c r="DB4" s="1373"/>
      <c r="DC4" s="1373"/>
      <c r="DD4" s="1373"/>
      <c r="DE4" s="1373"/>
      <c r="DF4" s="1373"/>
      <c r="DG4" s="1373"/>
      <c r="DH4" s="1373"/>
      <c r="DI4" s="1405"/>
      <c r="DJ4" s="420"/>
      <c r="DK4" s="410"/>
      <c r="DL4" s="1373"/>
      <c r="DM4" s="1373"/>
      <c r="DN4" s="1373"/>
      <c r="DO4" s="1373"/>
      <c r="DP4" s="1373"/>
      <c r="DQ4" s="1373"/>
      <c r="DR4" s="1373"/>
      <c r="DS4" s="1373"/>
      <c r="DT4" s="1373"/>
      <c r="DU4" s="1373"/>
      <c r="DV4" s="1373"/>
      <c r="DW4" s="1373"/>
      <c r="DX4" s="1373"/>
      <c r="DY4" s="1373"/>
      <c r="DZ4" s="1373"/>
      <c r="EA4" s="1373"/>
      <c r="EB4" s="1373"/>
      <c r="EC4" s="1373"/>
      <c r="ED4" s="1373"/>
      <c r="EE4" s="1373"/>
      <c r="EF4" s="1373"/>
      <c r="EG4" s="1373"/>
      <c r="EH4" s="1373"/>
      <c r="EI4" s="1373"/>
      <c r="EJ4" s="1373"/>
      <c r="EK4" s="1373"/>
      <c r="EL4" s="1373"/>
      <c r="EM4" s="1373"/>
      <c r="EN4" s="1373"/>
      <c r="EO4" s="1373"/>
      <c r="EP4" s="1373"/>
      <c r="EQ4" s="1373"/>
      <c r="ER4" s="1373"/>
      <c r="ES4" s="1373"/>
      <c r="ET4" s="1373"/>
      <c r="EU4" s="1373"/>
      <c r="EV4" s="1373"/>
      <c r="EW4" s="1373"/>
      <c r="EX4" s="1373"/>
      <c r="EY4" s="1373"/>
      <c r="EZ4" s="1373"/>
      <c r="FA4" s="1373"/>
      <c r="FB4" s="1373"/>
      <c r="FC4" s="1373"/>
      <c r="FD4" s="1373"/>
      <c r="FE4" s="1373"/>
      <c r="FF4" s="1373"/>
      <c r="FG4" s="1373"/>
      <c r="FH4" s="1373"/>
      <c r="FI4" s="1373"/>
      <c r="FJ4" s="1373"/>
      <c r="FK4" s="1373"/>
      <c r="FL4" s="1373"/>
      <c r="FM4" s="1373"/>
      <c r="FN4" s="1373"/>
      <c r="FO4" s="1374"/>
      <c r="FP4" s="1374"/>
      <c r="FQ4" s="1374"/>
      <c r="FR4" s="1374"/>
      <c r="FS4" s="1406"/>
      <c r="FT4" s="1407"/>
      <c r="FU4" s="1407"/>
      <c r="FV4" s="1407"/>
      <c r="FW4" s="1407"/>
      <c r="FX4" s="1407"/>
      <c r="FY4" s="1407"/>
      <c r="FZ4" s="1407"/>
      <c r="GA4" s="1407"/>
      <c r="GB4" s="1407"/>
      <c r="GC4" s="1407"/>
      <c r="GD4" s="1407"/>
      <c r="GE4" s="1407"/>
      <c r="GF4" s="1407"/>
      <c r="GG4" s="1407"/>
      <c r="GH4" s="1407"/>
      <c r="GI4" s="1407"/>
      <c r="GJ4" s="1407"/>
      <c r="GK4" s="1407"/>
      <c r="GL4" s="1407"/>
      <c r="GM4" s="1407"/>
      <c r="GN4" s="1407"/>
      <c r="GO4" s="1407"/>
      <c r="GP4" s="1407"/>
      <c r="GQ4" s="1407"/>
      <c r="GR4" s="1407"/>
      <c r="GS4" s="1407"/>
      <c r="GT4" s="1407"/>
      <c r="GU4" s="1407"/>
      <c r="GV4" s="1407"/>
      <c r="GW4" s="1407"/>
    </row>
    <row r="5" spans="1:205" ht="25.5" customHeight="1" x14ac:dyDescent="0.2">
      <c r="B5" s="1376" t="s">
        <v>5009</v>
      </c>
      <c r="C5" s="1377"/>
      <c r="D5" s="1377"/>
      <c r="E5" s="1377"/>
      <c r="F5" s="1377"/>
      <c r="G5" s="1377"/>
      <c r="H5" s="1377"/>
      <c r="I5" s="1377"/>
      <c r="J5" s="1377"/>
      <c r="K5" s="1378"/>
      <c r="L5" s="1379" t="s">
        <v>5010</v>
      </c>
      <c r="M5" s="1380"/>
      <c r="N5" s="1380"/>
      <c r="O5" s="1380"/>
      <c r="P5" s="1380"/>
      <c r="Q5" s="1380"/>
      <c r="R5" s="1380"/>
      <c r="S5" s="1380"/>
      <c r="T5" s="1380"/>
      <c r="U5" s="1380"/>
      <c r="V5" s="1380"/>
      <c r="W5" s="1380"/>
      <c r="X5" s="1380"/>
      <c r="Y5" s="1380"/>
      <c r="Z5" s="1380"/>
      <c r="AA5" s="1380"/>
      <c r="AB5" s="1380"/>
      <c r="AC5" s="1380"/>
      <c r="AD5" s="1380"/>
      <c r="AE5" s="1380"/>
      <c r="AF5" s="1380"/>
      <c r="AG5" s="1380"/>
      <c r="AH5" s="1380"/>
      <c r="AI5" s="1380"/>
      <c r="AJ5" s="1380"/>
      <c r="AK5" s="1380"/>
      <c r="AL5" s="1380"/>
      <c r="AM5" s="1380"/>
      <c r="AN5" s="1380"/>
      <c r="AO5" s="1380"/>
      <c r="AP5" s="1380"/>
      <c r="AQ5" s="1380"/>
      <c r="AR5" s="1380"/>
      <c r="AS5" s="1380"/>
      <c r="AT5" s="1380"/>
      <c r="AU5" s="1380"/>
      <c r="AV5" s="1380"/>
      <c r="AW5" s="1380"/>
      <c r="AX5" s="1380"/>
      <c r="AY5" s="1380"/>
      <c r="AZ5" s="1380"/>
      <c r="BA5" s="1380"/>
      <c r="BB5" s="1380"/>
      <c r="BC5" s="1380"/>
      <c r="BD5" s="1380"/>
      <c r="BE5" s="1380"/>
      <c r="BF5" s="1380"/>
      <c r="BG5" s="1380"/>
      <c r="BH5" s="1380"/>
      <c r="BI5" s="1380"/>
      <c r="BJ5" s="1380"/>
      <c r="BK5" s="1380"/>
      <c r="BL5" s="1380"/>
      <c r="BM5" s="1380"/>
      <c r="BN5" s="1380"/>
      <c r="BO5" s="1380"/>
      <c r="BP5" s="1380"/>
      <c r="BQ5" s="1380"/>
      <c r="BR5" s="1380"/>
      <c r="BS5" s="1380"/>
      <c r="BT5" s="1380"/>
      <c r="BU5" s="1380"/>
      <c r="BV5" s="1381"/>
      <c r="BW5" s="1382" t="str">
        <f>'S 008'!$BW$5</f>
        <v>Číslo riadku</v>
      </c>
      <c r="BX5" s="1383"/>
      <c r="BY5" s="1383"/>
      <c r="BZ5" s="1383"/>
      <c r="CA5" s="1383"/>
      <c r="CB5" s="1383"/>
      <c r="CC5" s="1383"/>
      <c r="CD5" s="1384"/>
      <c r="CE5" s="1408" t="str">
        <f>'S 008'!CE5</f>
        <v>Bežné účtovné obdobie</v>
      </c>
      <c r="CF5" s="1380"/>
      <c r="CG5" s="1380"/>
      <c r="CH5" s="1380"/>
      <c r="CI5" s="1380"/>
      <c r="CJ5" s="1380"/>
      <c r="CK5" s="1380"/>
      <c r="CL5" s="1380"/>
      <c r="CM5" s="1380"/>
      <c r="CN5" s="1380"/>
      <c r="CO5" s="1380"/>
      <c r="CP5" s="1380"/>
      <c r="CQ5" s="1380"/>
      <c r="CR5" s="1380"/>
      <c r="CS5" s="1380"/>
      <c r="CT5" s="1380"/>
      <c r="CU5" s="1380"/>
      <c r="CV5" s="1380"/>
      <c r="CW5" s="1380"/>
      <c r="CX5" s="1380"/>
      <c r="CY5" s="1380"/>
      <c r="CZ5" s="1380"/>
      <c r="DA5" s="1380"/>
      <c r="DB5" s="1380"/>
      <c r="DC5" s="1380"/>
      <c r="DD5" s="1380"/>
      <c r="DE5" s="1380"/>
      <c r="DF5" s="1380"/>
      <c r="DG5" s="1380"/>
      <c r="DH5" s="1380"/>
      <c r="DI5" s="1380"/>
      <c r="DJ5" s="1380"/>
      <c r="DK5" s="1380"/>
      <c r="DL5" s="1380"/>
      <c r="DM5" s="1380"/>
      <c r="DN5" s="1380"/>
      <c r="DO5" s="1380"/>
      <c r="DP5" s="1380"/>
      <c r="DQ5" s="1380"/>
      <c r="DR5" s="1380"/>
      <c r="DS5" s="1380"/>
      <c r="DT5" s="1380"/>
      <c r="DU5" s="1380"/>
      <c r="DV5" s="1380"/>
      <c r="DW5" s="1380"/>
      <c r="DX5" s="1380"/>
      <c r="DY5" s="1380"/>
      <c r="DZ5" s="1380"/>
      <c r="EA5" s="1380"/>
      <c r="EB5" s="1380"/>
      <c r="EC5" s="1380"/>
      <c r="ED5" s="1380"/>
      <c r="EE5" s="1380"/>
      <c r="EF5" s="1380"/>
      <c r="EG5" s="1380"/>
      <c r="EH5" s="1380"/>
      <c r="EI5" s="1380"/>
      <c r="EJ5" s="1380"/>
      <c r="EK5" s="1380"/>
      <c r="EL5" s="1380"/>
      <c r="EM5" s="1381"/>
      <c r="EN5" s="1409">
        <f>'S 008'!EN5</f>
        <v>0</v>
      </c>
      <c r="EO5" s="1389"/>
      <c r="EP5" s="1389"/>
      <c r="EQ5" s="1389"/>
      <c r="ER5" s="1389"/>
      <c r="ES5" s="1389"/>
      <c r="ET5" s="1389"/>
      <c r="EU5" s="1389"/>
      <c r="EV5" s="1389"/>
      <c r="EW5" s="1389"/>
      <c r="EX5" s="1389"/>
      <c r="EY5" s="1389"/>
      <c r="EZ5" s="1389"/>
      <c r="FA5" s="1389"/>
      <c r="FB5" s="1389"/>
      <c r="FC5" s="1389"/>
      <c r="FD5" s="1389"/>
      <c r="FE5" s="1389"/>
      <c r="FF5" s="1389"/>
      <c r="FG5" s="1389"/>
      <c r="FH5" s="1389"/>
      <c r="FI5" s="1389"/>
      <c r="FJ5" s="1389"/>
      <c r="FK5" s="1389"/>
      <c r="FL5" s="1389"/>
      <c r="FM5" s="1389"/>
      <c r="FN5" s="1389"/>
      <c r="FO5" s="1389"/>
      <c r="FP5" s="1389"/>
      <c r="FQ5" s="1389"/>
      <c r="FR5" s="1389"/>
      <c r="FS5" s="1389"/>
      <c r="FT5" s="1389"/>
      <c r="FU5" s="1389"/>
      <c r="FV5" s="1389"/>
      <c r="FW5" s="1389"/>
      <c r="FX5" s="1389"/>
      <c r="FY5" s="1389"/>
      <c r="FZ5" s="1389"/>
      <c r="GA5" s="1389"/>
      <c r="GB5" s="1389"/>
      <c r="GC5" s="1389"/>
      <c r="GD5" s="1389"/>
      <c r="GE5" s="1389"/>
      <c r="GF5" s="1389"/>
      <c r="GG5" s="1389"/>
      <c r="GH5" s="1389"/>
      <c r="GI5" s="1389"/>
      <c r="GJ5" s="1389"/>
      <c r="GK5" s="1389"/>
      <c r="GL5" s="1389"/>
      <c r="GM5" s="1389"/>
      <c r="GN5" s="1389"/>
      <c r="GO5" s="1389"/>
      <c r="GP5" s="1389"/>
      <c r="GQ5" s="1389"/>
      <c r="GR5" s="1389"/>
      <c r="GS5" s="1389"/>
      <c r="GT5" s="1389"/>
      <c r="GU5" s="1389"/>
      <c r="GV5" s="1389"/>
      <c r="GW5" s="1390"/>
    </row>
    <row r="6" spans="1:205" ht="24" customHeight="1" x14ac:dyDescent="0.2">
      <c r="B6" s="1416" t="s">
        <v>2077</v>
      </c>
      <c r="C6" s="1417"/>
      <c r="D6" s="1417"/>
      <c r="E6" s="1417"/>
      <c r="F6" s="1417"/>
      <c r="G6" s="1417"/>
      <c r="H6" s="1417"/>
      <c r="I6" s="1417"/>
      <c r="J6" s="1417"/>
      <c r="K6" s="1418"/>
      <c r="L6" s="1419" t="str">
        <f>SUVAHAVUJ!$D$120</f>
        <v>Dlhodobé rezervy r. 119 + r. 120</v>
      </c>
      <c r="M6" s="1420"/>
      <c r="N6" s="1420"/>
      <c r="O6" s="1420"/>
      <c r="P6" s="1420"/>
      <c r="Q6" s="1420"/>
      <c r="R6" s="1420"/>
      <c r="S6" s="1420"/>
      <c r="T6" s="1420"/>
      <c r="U6" s="1420"/>
      <c r="V6" s="1420"/>
      <c r="W6" s="1420"/>
      <c r="X6" s="1420"/>
      <c r="Y6" s="1420"/>
      <c r="Z6" s="1420"/>
      <c r="AA6" s="1420"/>
      <c r="AB6" s="1420"/>
      <c r="AC6" s="1420"/>
      <c r="AD6" s="1420"/>
      <c r="AE6" s="1420"/>
      <c r="AF6" s="1420"/>
      <c r="AG6" s="1420"/>
      <c r="AH6" s="1420"/>
      <c r="AI6" s="1420"/>
      <c r="AJ6" s="1420"/>
      <c r="AK6" s="1420"/>
      <c r="AL6" s="1420"/>
      <c r="AM6" s="1420"/>
      <c r="AN6" s="1420"/>
      <c r="AO6" s="1420"/>
      <c r="AP6" s="1420"/>
      <c r="AQ6" s="1420"/>
      <c r="AR6" s="1420"/>
      <c r="AS6" s="1420"/>
      <c r="AT6" s="1420"/>
      <c r="AU6" s="1420"/>
      <c r="AV6" s="1420"/>
      <c r="AW6" s="1420"/>
      <c r="AX6" s="1420"/>
      <c r="AY6" s="1420"/>
      <c r="AZ6" s="1420"/>
      <c r="BA6" s="1420"/>
      <c r="BB6" s="1420"/>
      <c r="BC6" s="1420"/>
      <c r="BD6" s="1420"/>
      <c r="BE6" s="1420"/>
      <c r="BF6" s="1420"/>
      <c r="BG6" s="1420"/>
      <c r="BH6" s="1420"/>
      <c r="BI6" s="1420"/>
      <c r="BJ6" s="1420"/>
      <c r="BK6" s="1420"/>
      <c r="BL6" s="1420"/>
      <c r="BM6" s="1420"/>
      <c r="BN6" s="1420"/>
      <c r="BO6" s="1420"/>
      <c r="BP6" s="1420"/>
      <c r="BQ6" s="1420"/>
      <c r="BR6" s="1420"/>
      <c r="BS6" s="1420"/>
      <c r="BT6" s="1420"/>
      <c r="BU6" s="1420"/>
      <c r="BV6" s="1420"/>
      <c r="BW6" s="1421" t="s">
        <v>2148</v>
      </c>
      <c r="BX6" s="1422"/>
      <c r="BY6" s="1422"/>
      <c r="BZ6" s="1422"/>
      <c r="CA6" s="1422"/>
      <c r="CB6" s="1422"/>
      <c r="CC6" s="1422"/>
      <c r="CD6" s="1423"/>
      <c r="CE6" s="1335" t="str">
        <f>MID(SUVAHAVUJ!AF120,1,1)</f>
        <v xml:space="preserve"> </v>
      </c>
      <c r="CF6" s="1335"/>
      <c r="CG6" s="1335"/>
      <c r="CH6" s="1335"/>
      <c r="CI6" s="1335"/>
      <c r="CJ6" s="1335" t="str">
        <f>MID(SUVAHAVUJ!AF120,2,1)</f>
        <v xml:space="preserve"> </v>
      </c>
      <c r="CK6" s="1335"/>
      <c r="CL6" s="1335"/>
      <c r="CM6" s="1335"/>
      <c r="CN6" s="1335"/>
      <c r="CO6" s="1335"/>
      <c r="CP6" s="1335" t="str">
        <f>MID(SUVAHAVUJ!AF120,3,1)</f>
        <v xml:space="preserve"> </v>
      </c>
      <c r="CQ6" s="1335"/>
      <c r="CR6" s="1335"/>
      <c r="CS6" s="1335"/>
      <c r="CT6" s="1335"/>
      <c r="CU6" s="1335" t="str">
        <f>MID(SUVAHAVUJ!AF120,4,1)</f>
        <v xml:space="preserve"> </v>
      </c>
      <c r="CV6" s="1335"/>
      <c r="CW6" s="1335"/>
      <c r="CX6" s="1335"/>
      <c r="CY6" s="1335"/>
      <c r="CZ6" s="1335"/>
      <c r="DA6" s="1335" t="str">
        <f>MID(SUVAHAVUJ!AF120,5,1)</f>
        <v xml:space="preserve"> </v>
      </c>
      <c r="DB6" s="1335"/>
      <c r="DC6" s="1335"/>
      <c r="DD6" s="1335"/>
      <c r="DE6" s="1335"/>
      <c r="DF6" s="1335" t="str">
        <f>MID(SUVAHAVUJ!AF120,6,1)</f>
        <v xml:space="preserve"> </v>
      </c>
      <c r="DG6" s="1335"/>
      <c r="DH6" s="1335"/>
      <c r="DI6" s="1335"/>
      <c r="DJ6" s="1335"/>
      <c r="DK6" s="1335"/>
      <c r="DL6" s="1335" t="str">
        <f>MID(SUVAHAVUJ!AF120,7,1)</f>
        <v xml:space="preserve"> </v>
      </c>
      <c r="DM6" s="1335"/>
      <c r="DN6" s="1335"/>
      <c r="DO6" s="1335"/>
      <c r="DP6" s="1335"/>
      <c r="DQ6" s="1335"/>
      <c r="DR6" s="1335" t="str">
        <f>MID(SUVAHAVUJ!AF120,8,1)</f>
        <v xml:space="preserve"> </v>
      </c>
      <c r="DS6" s="1335"/>
      <c r="DT6" s="1335"/>
      <c r="DU6" s="1335"/>
      <c r="DV6" s="1335"/>
      <c r="DW6" s="1293" t="str">
        <f>MID(SUVAHAVUJ!AF120,9,1)</f>
        <v xml:space="preserve"> </v>
      </c>
      <c r="DX6" s="1293"/>
      <c r="DY6" s="1293"/>
      <c r="DZ6" s="1293"/>
      <c r="EA6" s="1293"/>
      <c r="EB6" s="1293"/>
      <c r="EC6" s="1293" t="str">
        <f>MID(SUVAHAVUJ!AF120,10,1)</f>
        <v xml:space="preserve"> </v>
      </c>
      <c r="ED6" s="1293"/>
      <c r="EE6" s="1293"/>
      <c r="EF6" s="1293"/>
      <c r="EG6" s="1293"/>
      <c r="EH6" s="1335" t="str">
        <f>MID(SUVAHAVUJ!AF120,11,1)</f>
        <v>0</v>
      </c>
      <c r="EI6" s="1335"/>
      <c r="EJ6" s="1335"/>
      <c r="EK6" s="1335"/>
      <c r="EL6" s="1335"/>
      <c r="EM6" s="1343"/>
      <c r="EN6" s="411"/>
      <c r="EO6" s="412"/>
      <c r="EP6" s="1335" t="str">
        <f>MID(SUVAHAVUJ!AG120,1,1)</f>
        <v xml:space="preserve"> </v>
      </c>
      <c r="EQ6" s="1335"/>
      <c r="ER6" s="1335"/>
      <c r="ES6" s="1335"/>
      <c r="ET6" s="1335"/>
      <c r="EU6" s="1335"/>
      <c r="EV6" s="1335" t="str">
        <f>MID(SUVAHAVUJ!AG120,2,1)</f>
        <v xml:space="preserve"> </v>
      </c>
      <c r="EW6" s="1335"/>
      <c r="EX6" s="1335"/>
      <c r="EY6" s="1335"/>
      <c r="EZ6" s="1335"/>
      <c r="FA6" s="1335" t="str">
        <f>MID(SUVAHAVUJ!AG120,3,1)</f>
        <v xml:space="preserve"> </v>
      </c>
      <c r="FB6" s="1335"/>
      <c r="FC6" s="1335"/>
      <c r="FD6" s="1335"/>
      <c r="FE6" s="1335"/>
      <c r="FF6" s="1335"/>
      <c r="FG6" s="1335" t="str">
        <f>MID(SUVAHAVUJ!AG120,4,1)</f>
        <v xml:space="preserve"> </v>
      </c>
      <c r="FH6" s="1335"/>
      <c r="FI6" s="1335"/>
      <c r="FJ6" s="1335"/>
      <c r="FK6" s="1335"/>
      <c r="FL6" s="1293" t="str">
        <f>MID(SUVAHAVUJ!AG120,5,1)</f>
        <v xml:space="preserve"> </v>
      </c>
      <c r="FM6" s="1293"/>
      <c r="FN6" s="1293"/>
      <c r="FO6" s="1293"/>
      <c r="FP6" s="1293"/>
      <c r="FQ6" s="1293"/>
      <c r="FR6" s="1293" t="str">
        <f>MID(SUVAHAVUJ!AG120,6,1)</f>
        <v xml:space="preserve"> </v>
      </c>
      <c r="FS6" s="1293"/>
      <c r="FT6" s="1293"/>
      <c r="FU6" s="1293"/>
      <c r="FV6" s="1293"/>
      <c r="FW6" s="1293" t="str">
        <f>MID(SUVAHAVUJ!AG120,7,1)</f>
        <v xml:space="preserve"> </v>
      </c>
      <c r="FX6" s="1293"/>
      <c r="FY6" s="1293"/>
      <c r="FZ6" s="1293"/>
      <c r="GA6" s="1293"/>
      <c r="GB6" s="1293"/>
      <c r="GC6" s="1293" t="str">
        <f>MID(SUVAHAVUJ!AG120,8,1)</f>
        <v xml:space="preserve"> </v>
      </c>
      <c r="GD6" s="1293"/>
      <c r="GE6" s="1293"/>
      <c r="GF6" s="1293"/>
      <c r="GG6" s="1293"/>
      <c r="GH6" s="1293" t="str">
        <f>MID(SUVAHAVUJ!AG120,9,1)</f>
        <v xml:space="preserve"> </v>
      </c>
      <c r="GI6" s="1293"/>
      <c r="GJ6" s="1293"/>
      <c r="GK6" s="1293"/>
      <c r="GL6" s="1293"/>
      <c r="GM6" s="1293"/>
      <c r="GN6" s="1293" t="str">
        <f>MID(SUVAHAVUJ!AG120,10,1)</f>
        <v xml:space="preserve"> </v>
      </c>
      <c r="GO6" s="1293"/>
      <c r="GP6" s="1293"/>
      <c r="GQ6" s="1293"/>
      <c r="GR6" s="1293"/>
      <c r="GS6" s="1293" t="str">
        <f>MID(SUVAHAVUJ!AG120,11,1)</f>
        <v>0</v>
      </c>
      <c r="GT6" s="1293"/>
      <c r="GU6" s="1293"/>
      <c r="GV6" s="1293"/>
      <c r="GW6" s="1341"/>
    </row>
    <row r="7" spans="1:205" ht="24" customHeight="1" x14ac:dyDescent="0.2">
      <c r="B7" s="1399" t="s">
        <v>2079</v>
      </c>
      <c r="C7" s="1400"/>
      <c r="D7" s="1400"/>
      <c r="E7" s="1400"/>
      <c r="F7" s="1400"/>
      <c r="G7" s="1400"/>
      <c r="H7" s="1400"/>
      <c r="I7" s="1400"/>
      <c r="J7" s="1400"/>
      <c r="K7" s="1401"/>
      <c r="L7" s="1394" t="str">
        <f>SUVAHAVUJ!$D$121</f>
        <v>Zákonné rezervy  (451A)</v>
      </c>
      <c r="M7" s="1395"/>
      <c r="N7" s="1395"/>
      <c r="O7" s="1395"/>
      <c r="P7" s="1395"/>
      <c r="Q7" s="1395"/>
      <c r="R7" s="1395"/>
      <c r="S7" s="1395"/>
      <c r="T7" s="1395"/>
      <c r="U7" s="1395"/>
      <c r="V7" s="1395"/>
      <c r="W7" s="1395"/>
      <c r="X7" s="1395"/>
      <c r="Y7" s="1395"/>
      <c r="Z7" s="1395"/>
      <c r="AA7" s="1395"/>
      <c r="AB7" s="1395"/>
      <c r="AC7" s="1395"/>
      <c r="AD7" s="1395"/>
      <c r="AE7" s="1395"/>
      <c r="AF7" s="1395"/>
      <c r="AG7" s="1395"/>
      <c r="AH7" s="1395"/>
      <c r="AI7" s="1395"/>
      <c r="AJ7" s="1395"/>
      <c r="AK7" s="1395"/>
      <c r="AL7" s="1395"/>
      <c r="AM7" s="1395"/>
      <c r="AN7" s="1395"/>
      <c r="AO7" s="1395"/>
      <c r="AP7" s="1395"/>
      <c r="AQ7" s="1395"/>
      <c r="AR7" s="1395"/>
      <c r="AS7" s="1395"/>
      <c r="AT7" s="1395"/>
      <c r="AU7" s="1395"/>
      <c r="AV7" s="1395"/>
      <c r="AW7" s="1395"/>
      <c r="AX7" s="1395"/>
      <c r="AY7" s="1395"/>
      <c r="AZ7" s="1395"/>
      <c r="BA7" s="1395"/>
      <c r="BB7" s="1395"/>
      <c r="BC7" s="1395"/>
      <c r="BD7" s="1395"/>
      <c r="BE7" s="1395"/>
      <c r="BF7" s="1395"/>
      <c r="BG7" s="1395"/>
      <c r="BH7" s="1395"/>
      <c r="BI7" s="1395"/>
      <c r="BJ7" s="1395"/>
      <c r="BK7" s="1395"/>
      <c r="BL7" s="1395"/>
      <c r="BM7" s="1395"/>
      <c r="BN7" s="1395"/>
      <c r="BO7" s="1395"/>
      <c r="BP7" s="1395"/>
      <c r="BQ7" s="1395"/>
      <c r="BR7" s="1395"/>
      <c r="BS7" s="1395"/>
      <c r="BT7" s="1395"/>
      <c r="BU7" s="1395"/>
      <c r="BV7" s="1395"/>
      <c r="BW7" s="1396" t="s">
        <v>331</v>
      </c>
      <c r="BX7" s="1397"/>
      <c r="BY7" s="1397"/>
      <c r="BZ7" s="1397"/>
      <c r="CA7" s="1397"/>
      <c r="CB7" s="1397"/>
      <c r="CC7" s="1397"/>
      <c r="CD7" s="1398"/>
      <c r="CE7" s="1335" t="str">
        <f>MID(SUVAHAVUJ!AF121,1,1)</f>
        <v xml:space="preserve"> </v>
      </c>
      <c r="CF7" s="1335"/>
      <c r="CG7" s="1335"/>
      <c r="CH7" s="1335"/>
      <c r="CI7" s="1335"/>
      <c r="CJ7" s="1335" t="str">
        <f>MID(SUVAHAVUJ!AF121,2,1)</f>
        <v xml:space="preserve"> </v>
      </c>
      <c r="CK7" s="1335"/>
      <c r="CL7" s="1335"/>
      <c r="CM7" s="1335"/>
      <c r="CN7" s="1335"/>
      <c r="CO7" s="1335"/>
      <c r="CP7" s="1335" t="str">
        <f>MID(SUVAHAVUJ!AF121,3,1)</f>
        <v xml:space="preserve"> </v>
      </c>
      <c r="CQ7" s="1335"/>
      <c r="CR7" s="1335"/>
      <c r="CS7" s="1335"/>
      <c r="CT7" s="1335"/>
      <c r="CU7" s="1335" t="str">
        <f>MID(SUVAHAVUJ!AF121,4,1)</f>
        <v xml:space="preserve"> </v>
      </c>
      <c r="CV7" s="1335"/>
      <c r="CW7" s="1335"/>
      <c r="CX7" s="1335"/>
      <c r="CY7" s="1335"/>
      <c r="CZ7" s="1335"/>
      <c r="DA7" s="1335" t="str">
        <f>MID(SUVAHAVUJ!AF121,5,1)</f>
        <v xml:space="preserve"> </v>
      </c>
      <c r="DB7" s="1335"/>
      <c r="DC7" s="1335"/>
      <c r="DD7" s="1335"/>
      <c r="DE7" s="1335"/>
      <c r="DF7" s="1335" t="str">
        <f>MID(SUVAHAVUJ!AF121,6,1)</f>
        <v xml:space="preserve"> </v>
      </c>
      <c r="DG7" s="1335"/>
      <c r="DH7" s="1335"/>
      <c r="DI7" s="1335"/>
      <c r="DJ7" s="1335"/>
      <c r="DK7" s="1335"/>
      <c r="DL7" s="1335" t="str">
        <f>MID(SUVAHAVUJ!AF121,7,1)</f>
        <v xml:space="preserve"> </v>
      </c>
      <c r="DM7" s="1335"/>
      <c r="DN7" s="1335"/>
      <c r="DO7" s="1335"/>
      <c r="DP7" s="1335"/>
      <c r="DQ7" s="1335"/>
      <c r="DR7" s="1335" t="str">
        <f>MID(SUVAHAVUJ!AF121,8,1)</f>
        <v xml:space="preserve"> </v>
      </c>
      <c r="DS7" s="1335"/>
      <c r="DT7" s="1335"/>
      <c r="DU7" s="1335"/>
      <c r="DV7" s="1335"/>
      <c r="DW7" s="1293" t="str">
        <f>MID(SUVAHAVUJ!AF121,9,1)</f>
        <v xml:space="preserve"> </v>
      </c>
      <c r="DX7" s="1293"/>
      <c r="DY7" s="1293"/>
      <c r="DZ7" s="1293"/>
      <c r="EA7" s="1293"/>
      <c r="EB7" s="1293"/>
      <c r="EC7" s="1293" t="str">
        <f>MID(SUVAHAVUJ!AF121,10,1)</f>
        <v xml:space="preserve"> </v>
      </c>
      <c r="ED7" s="1293"/>
      <c r="EE7" s="1293"/>
      <c r="EF7" s="1293"/>
      <c r="EG7" s="1293"/>
      <c r="EH7" s="1335" t="str">
        <f>MID(SUVAHAVUJ!AF121,11,1)</f>
        <v>0</v>
      </c>
      <c r="EI7" s="1335"/>
      <c r="EJ7" s="1335"/>
      <c r="EK7" s="1335"/>
      <c r="EL7" s="1335"/>
      <c r="EM7" s="1343"/>
      <c r="EN7" s="411"/>
      <c r="EO7" s="412"/>
      <c r="EP7" s="1335" t="str">
        <f>MID(SUVAHAVUJ!AG121,1,1)</f>
        <v xml:space="preserve"> </v>
      </c>
      <c r="EQ7" s="1335"/>
      <c r="ER7" s="1335"/>
      <c r="ES7" s="1335"/>
      <c r="ET7" s="1335"/>
      <c r="EU7" s="1335"/>
      <c r="EV7" s="1335" t="str">
        <f>MID(SUVAHAVUJ!AG121,2,1)</f>
        <v xml:space="preserve"> </v>
      </c>
      <c r="EW7" s="1335"/>
      <c r="EX7" s="1335"/>
      <c r="EY7" s="1335"/>
      <c r="EZ7" s="1335"/>
      <c r="FA7" s="1335" t="str">
        <f>MID(SUVAHAVUJ!AG121,3,1)</f>
        <v xml:space="preserve"> </v>
      </c>
      <c r="FB7" s="1335"/>
      <c r="FC7" s="1335"/>
      <c r="FD7" s="1335"/>
      <c r="FE7" s="1335"/>
      <c r="FF7" s="1335"/>
      <c r="FG7" s="1335" t="str">
        <f>MID(SUVAHAVUJ!AG121,4,1)</f>
        <v xml:space="preserve"> </v>
      </c>
      <c r="FH7" s="1335"/>
      <c r="FI7" s="1335"/>
      <c r="FJ7" s="1335"/>
      <c r="FK7" s="1335"/>
      <c r="FL7" s="1293" t="str">
        <f>MID(SUVAHAVUJ!AG121,5,1)</f>
        <v xml:space="preserve"> </v>
      </c>
      <c r="FM7" s="1293"/>
      <c r="FN7" s="1293"/>
      <c r="FO7" s="1293"/>
      <c r="FP7" s="1293"/>
      <c r="FQ7" s="1293"/>
      <c r="FR7" s="1293" t="str">
        <f>MID(SUVAHAVUJ!AG121,6,1)</f>
        <v xml:space="preserve"> </v>
      </c>
      <c r="FS7" s="1293"/>
      <c r="FT7" s="1293"/>
      <c r="FU7" s="1293"/>
      <c r="FV7" s="1293"/>
      <c r="FW7" s="1293" t="str">
        <f>MID(SUVAHAVUJ!AG121,7,1)</f>
        <v xml:space="preserve"> </v>
      </c>
      <c r="FX7" s="1293"/>
      <c r="FY7" s="1293"/>
      <c r="FZ7" s="1293"/>
      <c r="GA7" s="1293"/>
      <c r="GB7" s="1293"/>
      <c r="GC7" s="1293" t="str">
        <f>MID(SUVAHAVUJ!AG121,8,1)</f>
        <v xml:space="preserve"> </v>
      </c>
      <c r="GD7" s="1293"/>
      <c r="GE7" s="1293"/>
      <c r="GF7" s="1293"/>
      <c r="GG7" s="1293"/>
      <c r="GH7" s="1293" t="str">
        <f>MID(SUVAHAVUJ!AG121,9,1)</f>
        <v xml:space="preserve"> </v>
      </c>
      <c r="GI7" s="1293"/>
      <c r="GJ7" s="1293"/>
      <c r="GK7" s="1293"/>
      <c r="GL7" s="1293"/>
      <c r="GM7" s="1293"/>
      <c r="GN7" s="1293" t="str">
        <f>MID(SUVAHAVUJ!AG121,10,1)</f>
        <v xml:space="preserve"> </v>
      </c>
      <c r="GO7" s="1293"/>
      <c r="GP7" s="1293"/>
      <c r="GQ7" s="1293"/>
      <c r="GR7" s="1293"/>
      <c r="GS7" s="1293" t="str">
        <f>MID(SUVAHAVUJ!AG121,11,1)</f>
        <v>0</v>
      </c>
      <c r="GT7" s="1293"/>
      <c r="GU7" s="1293"/>
      <c r="GV7" s="1293"/>
      <c r="GW7" s="1341"/>
    </row>
    <row r="8" spans="1:205" ht="24" customHeight="1" x14ac:dyDescent="0.2">
      <c r="B8" s="1402" t="s">
        <v>2047</v>
      </c>
      <c r="C8" s="1403"/>
      <c r="D8" s="1403"/>
      <c r="E8" s="1403"/>
      <c r="F8" s="1403"/>
      <c r="G8" s="1403"/>
      <c r="H8" s="1403"/>
      <c r="I8" s="1403"/>
      <c r="J8" s="1403"/>
      <c r="K8" s="1404"/>
      <c r="L8" s="1394" t="str">
        <f>SUVAHAVUJ!$D$122</f>
        <v>Ostatné rezervy (459A, 45XA)</v>
      </c>
      <c r="M8" s="1395"/>
      <c r="N8" s="1395"/>
      <c r="O8" s="1395"/>
      <c r="P8" s="1395"/>
      <c r="Q8" s="1395"/>
      <c r="R8" s="1395"/>
      <c r="S8" s="1395"/>
      <c r="T8" s="1395"/>
      <c r="U8" s="1395"/>
      <c r="V8" s="1395"/>
      <c r="W8" s="1395"/>
      <c r="X8" s="1395"/>
      <c r="Y8" s="1395"/>
      <c r="Z8" s="1395"/>
      <c r="AA8" s="1395"/>
      <c r="AB8" s="1395"/>
      <c r="AC8" s="1395"/>
      <c r="AD8" s="1395"/>
      <c r="AE8" s="1395"/>
      <c r="AF8" s="1395"/>
      <c r="AG8" s="1395"/>
      <c r="AH8" s="1395"/>
      <c r="AI8" s="1395"/>
      <c r="AJ8" s="1395"/>
      <c r="AK8" s="1395"/>
      <c r="AL8" s="1395"/>
      <c r="AM8" s="1395"/>
      <c r="AN8" s="1395"/>
      <c r="AO8" s="1395"/>
      <c r="AP8" s="1395"/>
      <c r="AQ8" s="1395"/>
      <c r="AR8" s="1395"/>
      <c r="AS8" s="1395"/>
      <c r="AT8" s="1395"/>
      <c r="AU8" s="1395"/>
      <c r="AV8" s="1395"/>
      <c r="AW8" s="1395"/>
      <c r="AX8" s="1395"/>
      <c r="AY8" s="1395"/>
      <c r="AZ8" s="1395"/>
      <c r="BA8" s="1395"/>
      <c r="BB8" s="1395"/>
      <c r="BC8" s="1395"/>
      <c r="BD8" s="1395"/>
      <c r="BE8" s="1395"/>
      <c r="BF8" s="1395"/>
      <c r="BG8" s="1395"/>
      <c r="BH8" s="1395"/>
      <c r="BI8" s="1395"/>
      <c r="BJ8" s="1395"/>
      <c r="BK8" s="1395"/>
      <c r="BL8" s="1395"/>
      <c r="BM8" s="1395"/>
      <c r="BN8" s="1395"/>
      <c r="BO8" s="1395"/>
      <c r="BP8" s="1395"/>
      <c r="BQ8" s="1395"/>
      <c r="BR8" s="1395"/>
      <c r="BS8" s="1395"/>
      <c r="BT8" s="1395"/>
      <c r="BU8" s="1395"/>
      <c r="BV8" s="1395"/>
      <c r="BW8" s="1396" t="s">
        <v>335</v>
      </c>
      <c r="BX8" s="1397"/>
      <c r="BY8" s="1397"/>
      <c r="BZ8" s="1397"/>
      <c r="CA8" s="1397"/>
      <c r="CB8" s="1397"/>
      <c r="CC8" s="1397"/>
      <c r="CD8" s="1398"/>
      <c r="CE8" s="1335" t="str">
        <f>MID(SUVAHAVUJ!AF122,1,1)</f>
        <v xml:space="preserve"> </v>
      </c>
      <c r="CF8" s="1335"/>
      <c r="CG8" s="1335"/>
      <c r="CH8" s="1335"/>
      <c r="CI8" s="1335"/>
      <c r="CJ8" s="1335" t="str">
        <f>MID(SUVAHAVUJ!AF122,2,1)</f>
        <v xml:space="preserve"> </v>
      </c>
      <c r="CK8" s="1335"/>
      <c r="CL8" s="1335"/>
      <c r="CM8" s="1335"/>
      <c r="CN8" s="1335"/>
      <c r="CO8" s="1335"/>
      <c r="CP8" s="1335" t="str">
        <f>MID(SUVAHAVUJ!AF122,3,1)</f>
        <v xml:space="preserve"> </v>
      </c>
      <c r="CQ8" s="1335"/>
      <c r="CR8" s="1335"/>
      <c r="CS8" s="1335"/>
      <c r="CT8" s="1335"/>
      <c r="CU8" s="1335" t="str">
        <f>MID(SUVAHAVUJ!AF122,4,1)</f>
        <v xml:space="preserve"> </v>
      </c>
      <c r="CV8" s="1335"/>
      <c r="CW8" s="1335"/>
      <c r="CX8" s="1335"/>
      <c r="CY8" s="1335"/>
      <c r="CZ8" s="1335"/>
      <c r="DA8" s="1335" t="str">
        <f>MID(SUVAHAVUJ!AF122,5,1)</f>
        <v xml:space="preserve"> </v>
      </c>
      <c r="DB8" s="1335"/>
      <c r="DC8" s="1335"/>
      <c r="DD8" s="1335"/>
      <c r="DE8" s="1335"/>
      <c r="DF8" s="1335" t="str">
        <f>MID(SUVAHAVUJ!AF122,6,1)</f>
        <v xml:space="preserve"> </v>
      </c>
      <c r="DG8" s="1335"/>
      <c r="DH8" s="1335"/>
      <c r="DI8" s="1335"/>
      <c r="DJ8" s="1335"/>
      <c r="DK8" s="1335"/>
      <c r="DL8" s="1335" t="str">
        <f>MID(SUVAHAVUJ!AF122,7,1)</f>
        <v xml:space="preserve"> </v>
      </c>
      <c r="DM8" s="1335"/>
      <c r="DN8" s="1335"/>
      <c r="DO8" s="1335"/>
      <c r="DP8" s="1335"/>
      <c r="DQ8" s="1335"/>
      <c r="DR8" s="1335" t="str">
        <f>MID(SUVAHAVUJ!AF122,8,1)</f>
        <v xml:space="preserve"> </v>
      </c>
      <c r="DS8" s="1335"/>
      <c r="DT8" s="1335"/>
      <c r="DU8" s="1335"/>
      <c r="DV8" s="1335"/>
      <c r="DW8" s="1293" t="str">
        <f>MID(SUVAHAVUJ!AF122,9,1)</f>
        <v xml:space="preserve"> </v>
      </c>
      <c r="DX8" s="1293"/>
      <c r="DY8" s="1293"/>
      <c r="DZ8" s="1293"/>
      <c r="EA8" s="1293"/>
      <c r="EB8" s="1293"/>
      <c r="EC8" s="1293" t="str">
        <f>MID(SUVAHAVUJ!AF122,10,1)</f>
        <v xml:space="preserve"> </v>
      </c>
      <c r="ED8" s="1293"/>
      <c r="EE8" s="1293"/>
      <c r="EF8" s="1293"/>
      <c r="EG8" s="1293"/>
      <c r="EH8" s="1335" t="str">
        <f>MID(SUVAHAVUJ!AF122,11,1)</f>
        <v>0</v>
      </c>
      <c r="EI8" s="1335"/>
      <c r="EJ8" s="1335"/>
      <c r="EK8" s="1335"/>
      <c r="EL8" s="1335"/>
      <c r="EM8" s="1343"/>
      <c r="EN8" s="411"/>
      <c r="EO8" s="412"/>
      <c r="EP8" s="1335" t="str">
        <f>MID(SUVAHAVUJ!AG122,1,1)</f>
        <v xml:space="preserve"> </v>
      </c>
      <c r="EQ8" s="1335"/>
      <c r="ER8" s="1335"/>
      <c r="ES8" s="1335"/>
      <c r="ET8" s="1335"/>
      <c r="EU8" s="1335"/>
      <c r="EV8" s="1335" t="str">
        <f>MID(SUVAHAVUJ!AG122,2,1)</f>
        <v xml:space="preserve"> </v>
      </c>
      <c r="EW8" s="1335"/>
      <c r="EX8" s="1335"/>
      <c r="EY8" s="1335"/>
      <c r="EZ8" s="1335"/>
      <c r="FA8" s="1335" t="str">
        <f>MID(SUVAHAVUJ!AG122,3,1)</f>
        <v xml:space="preserve"> </v>
      </c>
      <c r="FB8" s="1335"/>
      <c r="FC8" s="1335"/>
      <c r="FD8" s="1335"/>
      <c r="FE8" s="1335"/>
      <c r="FF8" s="1335"/>
      <c r="FG8" s="1335" t="str">
        <f>MID(SUVAHAVUJ!AG122,4,1)</f>
        <v xml:space="preserve"> </v>
      </c>
      <c r="FH8" s="1335"/>
      <c r="FI8" s="1335"/>
      <c r="FJ8" s="1335"/>
      <c r="FK8" s="1335"/>
      <c r="FL8" s="1293" t="str">
        <f>MID(SUVAHAVUJ!AG122,5,1)</f>
        <v xml:space="preserve"> </v>
      </c>
      <c r="FM8" s="1293"/>
      <c r="FN8" s="1293"/>
      <c r="FO8" s="1293"/>
      <c r="FP8" s="1293"/>
      <c r="FQ8" s="1293"/>
      <c r="FR8" s="1293" t="str">
        <f>MID(SUVAHAVUJ!AG122,6,1)</f>
        <v xml:space="preserve"> </v>
      </c>
      <c r="FS8" s="1293"/>
      <c r="FT8" s="1293"/>
      <c r="FU8" s="1293"/>
      <c r="FV8" s="1293"/>
      <c r="FW8" s="1293" t="str">
        <f>MID(SUVAHAVUJ!AG122,7,1)</f>
        <v xml:space="preserve"> </v>
      </c>
      <c r="FX8" s="1293"/>
      <c r="FY8" s="1293"/>
      <c r="FZ8" s="1293"/>
      <c r="GA8" s="1293"/>
      <c r="GB8" s="1293"/>
      <c r="GC8" s="1293" t="str">
        <f>MID(SUVAHAVUJ!AG122,8,1)</f>
        <v xml:space="preserve"> </v>
      </c>
      <c r="GD8" s="1293"/>
      <c r="GE8" s="1293"/>
      <c r="GF8" s="1293"/>
      <c r="GG8" s="1293"/>
      <c r="GH8" s="1293" t="str">
        <f>MID(SUVAHAVUJ!AG122,9,1)</f>
        <v xml:space="preserve"> </v>
      </c>
      <c r="GI8" s="1293"/>
      <c r="GJ8" s="1293"/>
      <c r="GK8" s="1293"/>
      <c r="GL8" s="1293"/>
      <c r="GM8" s="1293"/>
      <c r="GN8" s="1293" t="str">
        <f>MID(SUVAHAVUJ!AG122,10,1)</f>
        <v xml:space="preserve"> </v>
      </c>
      <c r="GO8" s="1293"/>
      <c r="GP8" s="1293"/>
      <c r="GQ8" s="1293"/>
      <c r="GR8" s="1293"/>
      <c r="GS8" s="1293" t="str">
        <f>MID(SUVAHAVUJ!AG122,11,1)</f>
        <v>0</v>
      </c>
      <c r="GT8" s="1293"/>
      <c r="GU8" s="1293"/>
      <c r="GV8" s="1293"/>
      <c r="GW8" s="1341"/>
    </row>
    <row r="9" spans="1:205" ht="24" customHeight="1" x14ac:dyDescent="0.2">
      <c r="B9" s="1427" t="s">
        <v>2124</v>
      </c>
      <c r="C9" s="1428"/>
      <c r="D9" s="1428"/>
      <c r="E9" s="1428"/>
      <c r="F9" s="1428"/>
      <c r="G9" s="1428"/>
      <c r="H9" s="1428"/>
      <c r="I9" s="1428"/>
      <c r="J9" s="1428"/>
      <c r="K9" s="1429"/>
      <c r="L9" s="1419" t="str">
        <f>SUVAHAVUJ!$D$123</f>
        <v>Dlhodobé bankové úvery (461A, 46XA)</v>
      </c>
      <c r="M9" s="1420"/>
      <c r="N9" s="1420"/>
      <c r="O9" s="1420"/>
      <c r="P9" s="1420"/>
      <c r="Q9" s="1420"/>
      <c r="R9" s="1420"/>
      <c r="S9" s="1420"/>
      <c r="T9" s="1420"/>
      <c r="U9" s="1420"/>
      <c r="V9" s="1420"/>
      <c r="W9" s="1420"/>
      <c r="X9" s="1420"/>
      <c r="Y9" s="1420"/>
      <c r="Z9" s="1420"/>
      <c r="AA9" s="1420"/>
      <c r="AB9" s="1420"/>
      <c r="AC9" s="1420"/>
      <c r="AD9" s="1420"/>
      <c r="AE9" s="1420"/>
      <c r="AF9" s="1420"/>
      <c r="AG9" s="1420"/>
      <c r="AH9" s="1420"/>
      <c r="AI9" s="1420"/>
      <c r="AJ9" s="1420"/>
      <c r="AK9" s="1420"/>
      <c r="AL9" s="1420"/>
      <c r="AM9" s="1420"/>
      <c r="AN9" s="1420"/>
      <c r="AO9" s="1420"/>
      <c r="AP9" s="1420"/>
      <c r="AQ9" s="1420"/>
      <c r="AR9" s="1420"/>
      <c r="AS9" s="1420"/>
      <c r="AT9" s="1420"/>
      <c r="AU9" s="1420"/>
      <c r="AV9" s="1420"/>
      <c r="AW9" s="1420"/>
      <c r="AX9" s="1420"/>
      <c r="AY9" s="1420"/>
      <c r="AZ9" s="1420"/>
      <c r="BA9" s="1420"/>
      <c r="BB9" s="1420"/>
      <c r="BC9" s="1420"/>
      <c r="BD9" s="1420"/>
      <c r="BE9" s="1420"/>
      <c r="BF9" s="1420"/>
      <c r="BG9" s="1420"/>
      <c r="BH9" s="1420"/>
      <c r="BI9" s="1420"/>
      <c r="BJ9" s="1420"/>
      <c r="BK9" s="1420"/>
      <c r="BL9" s="1420"/>
      <c r="BM9" s="1420"/>
      <c r="BN9" s="1420"/>
      <c r="BO9" s="1420"/>
      <c r="BP9" s="1420"/>
      <c r="BQ9" s="1420"/>
      <c r="BR9" s="1420"/>
      <c r="BS9" s="1420"/>
      <c r="BT9" s="1420"/>
      <c r="BU9" s="1420"/>
      <c r="BV9" s="1420"/>
      <c r="BW9" s="1421" t="s">
        <v>52</v>
      </c>
      <c r="BX9" s="1422"/>
      <c r="BY9" s="1422"/>
      <c r="BZ9" s="1422"/>
      <c r="CA9" s="1422"/>
      <c r="CB9" s="1422"/>
      <c r="CC9" s="1422"/>
      <c r="CD9" s="1423"/>
      <c r="CE9" s="1335" t="str">
        <f>MID(SUVAHAVUJ!AF123,1,1)</f>
        <v xml:space="preserve"> </v>
      </c>
      <c r="CF9" s="1335"/>
      <c r="CG9" s="1335"/>
      <c r="CH9" s="1335"/>
      <c r="CI9" s="1335"/>
      <c r="CJ9" s="1335" t="str">
        <f>MID(SUVAHAVUJ!AF123,2,1)</f>
        <v xml:space="preserve"> </v>
      </c>
      <c r="CK9" s="1335"/>
      <c r="CL9" s="1335"/>
      <c r="CM9" s="1335"/>
      <c r="CN9" s="1335"/>
      <c r="CO9" s="1335"/>
      <c r="CP9" s="1335" t="str">
        <f>MID(SUVAHAVUJ!AF123,3,1)</f>
        <v xml:space="preserve"> </v>
      </c>
      <c r="CQ9" s="1335"/>
      <c r="CR9" s="1335"/>
      <c r="CS9" s="1335"/>
      <c r="CT9" s="1335"/>
      <c r="CU9" s="1335" t="str">
        <f>MID(SUVAHAVUJ!AF123,4,1)</f>
        <v xml:space="preserve"> </v>
      </c>
      <c r="CV9" s="1335"/>
      <c r="CW9" s="1335"/>
      <c r="CX9" s="1335"/>
      <c r="CY9" s="1335"/>
      <c r="CZ9" s="1335"/>
      <c r="DA9" s="1335" t="str">
        <f>MID(SUVAHAVUJ!AF123,5,1)</f>
        <v xml:space="preserve"> </v>
      </c>
      <c r="DB9" s="1335"/>
      <c r="DC9" s="1335"/>
      <c r="DD9" s="1335"/>
      <c r="DE9" s="1335"/>
      <c r="DF9" s="1335" t="str">
        <f>MID(SUVAHAVUJ!AF123,6,1)</f>
        <v xml:space="preserve"> </v>
      </c>
      <c r="DG9" s="1335"/>
      <c r="DH9" s="1335"/>
      <c r="DI9" s="1335"/>
      <c r="DJ9" s="1335"/>
      <c r="DK9" s="1335"/>
      <c r="DL9" s="1335" t="str">
        <f>MID(SUVAHAVUJ!AF123,7,1)</f>
        <v xml:space="preserve"> </v>
      </c>
      <c r="DM9" s="1335"/>
      <c r="DN9" s="1335"/>
      <c r="DO9" s="1335"/>
      <c r="DP9" s="1335"/>
      <c r="DQ9" s="1335"/>
      <c r="DR9" s="1335" t="str">
        <f>MID(SUVAHAVUJ!AF123,8,1)</f>
        <v xml:space="preserve"> </v>
      </c>
      <c r="DS9" s="1335"/>
      <c r="DT9" s="1335"/>
      <c r="DU9" s="1335"/>
      <c r="DV9" s="1335"/>
      <c r="DW9" s="1293" t="str">
        <f>MID(SUVAHAVUJ!AF123,9,1)</f>
        <v xml:space="preserve"> </v>
      </c>
      <c r="DX9" s="1293"/>
      <c r="DY9" s="1293"/>
      <c r="DZ9" s="1293"/>
      <c r="EA9" s="1293"/>
      <c r="EB9" s="1293"/>
      <c r="EC9" s="1293" t="str">
        <f>MID(SUVAHAVUJ!AF123,10,1)</f>
        <v xml:space="preserve"> </v>
      </c>
      <c r="ED9" s="1293"/>
      <c r="EE9" s="1293"/>
      <c r="EF9" s="1293"/>
      <c r="EG9" s="1293"/>
      <c r="EH9" s="1335" t="str">
        <f>MID(SUVAHAVUJ!AF123,11,1)</f>
        <v>0</v>
      </c>
      <c r="EI9" s="1335"/>
      <c r="EJ9" s="1335"/>
      <c r="EK9" s="1335"/>
      <c r="EL9" s="1335"/>
      <c r="EM9" s="1343"/>
      <c r="EN9" s="411"/>
      <c r="EO9" s="412"/>
      <c r="EP9" s="1335" t="str">
        <f>MID(SUVAHAVUJ!AG123,1,1)</f>
        <v xml:space="preserve"> </v>
      </c>
      <c r="EQ9" s="1335"/>
      <c r="ER9" s="1335"/>
      <c r="ES9" s="1335"/>
      <c r="ET9" s="1335"/>
      <c r="EU9" s="1335"/>
      <c r="EV9" s="1335" t="str">
        <f>MID(SUVAHAVUJ!AG123,2,1)</f>
        <v xml:space="preserve"> </v>
      </c>
      <c r="EW9" s="1335"/>
      <c r="EX9" s="1335"/>
      <c r="EY9" s="1335"/>
      <c r="EZ9" s="1335"/>
      <c r="FA9" s="1335" t="str">
        <f>MID(SUVAHAVUJ!AG123,3,1)</f>
        <v xml:space="preserve"> </v>
      </c>
      <c r="FB9" s="1335"/>
      <c r="FC9" s="1335"/>
      <c r="FD9" s="1335"/>
      <c r="FE9" s="1335"/>
      <c r="FF9" s="1335"/>
      <c r="FG9" s="1335" t="str">
        <f>MID(SUVAHAVUJ!AG123,4,1)</f>
        <v xml:space="preserve"> </v>
      </c>
      <c r="FH9" s="1335"/>
      <c r="FI9" s="1335"/>
      <c r="FJ9" s="1335"/>
      <c r="FK9" s="1335"/>
      <c r="FL9" s="1293" t="str">
        <f>MID(SUVAHAVUJ!AG123,5,1)</f>
        <v xml:space="preserve"> </v>
      </c>
      <c r="FM9" s="1293"/>
      <c r="FN9" s="1293"/>
      <c r="FO9" s="1293"/>
      <c r="FP9" s="1293"/>
      <c r="FQ9" s="1293"/>
      <c r="FR9" s="1293" t="str">
        <f>MID(SUVAHAVUJ!AG123,6,1)</f>
        <v xml:space="preserve"> </v>
      </c>
      <c r="FS9" s="1293"/>
      <c r="FT9" s="1293"/>
      <c r="FU9" s="1293"/>
      <c r="FV9" s="1293"/>
      <c r="FW9" s="1293" t="str">
        <f>MID(SUVAHAVUJ!AG123,7,1)</f>
        <v xml:space="preserve"> </v>
      </c>
      <c r="FX9" s="1293"/>
      <c r="FY9" s="1293"/>
      <c r="FZ9" s="1293"/>
      <c r="GA9" s="1293"/>
      <c r="GB9" s="1293"/>
      <c r="GC9" s="1293" t="str">
        <f>MID(SUVAHAVUJ!AG123,8,1)</f>
        <v xml:space="preserve"> </v>
      </c>
      <c r="GD9" s="1293"/>
      <c r="GE9" s="1293"/>
      <c r="GF9" s="1293"/>
      <c r="GG9" s="1293"/>
      <c r="GH9" s="1293" t="str">
        <f>MID(SUVAHAVUJ!AG123,9,1)</f>
        <v xml:space="preserve"> </v>
      </c>
      <c r="GI9" s="1293"/>
      <c r="GJ9" s="1293"/>
      <c r="GK9" s="1293"/>
      <c r="GL9" s="1293"/>
      <c r="GM9" s="1293"/>
      <c r="GN9" s="1293" t="str">
        <f>MID(SUVAHAVUJ!AG123,10,1)</f>
        <v xml:space="preserve"> </v>
      </c>
      <c r="GO9" s="1293"/>
      <c r="GP9" s="1293"/>
      <c r="GQ9" s="1293"/>
      <c r="GR9" s="1293"/>
      <c r="GS9" s="1293" t="str">
        <f>MID(SUVAHAVUJ!AG123,11,1)</f>
        <v>0</v>
      </c>
      <c r="GT9" s="1293"/>
      <c r="GU9" s="1293"/>
      <c r="GV9" s="1293"/>
      <c r="GW9" s="1341"/>
    </row>
    <row r="10" spans="1:205" ht="24" customHeight="1" x14ac:dyDescent="0.2">
      <c r="B10" s="1424" t="s">
        <v>2126</v>
      </c>
      <c r="C10" s="1425"/>
      <c r="D10" s="1425"/>
      <c r="E10" s="1425"/>
      <c r="F10" s="1425"/>
      <c r="G10" s="1425"/>
      <c r="H10" s="1425"/>
      <c r="I10" s="1425"/>
      <c r="J10" s="1425"/>
      <c r="K10" s="1426"/>
      <c r="L10" s="1419" t="str">
        <f>SUVAHAVUJ!$D$124</f>
        <v>Krátkodobé záväzky súčet (r. 123 + r. 127 až r. 135)</v>
      </c>
      <c r="M10" s="1420"/>
      <c r="N10" s="1420"/>
      <c r="O10" s="1420"/>
      <c r="P10" s="1420"/>
      <c r="Q10" s="1420"/>
      <c r="R10" s="1420"/>
      <c r="S10" s="1420"/>
      <c r="T10" s="1420"/>
      <c r="U10" s="1420"/>
      <c r="V10" s="1420"/>
      <c r="W10" s="1420"/>
      <c r="X10" s="1420"/>
      <c r="Y10" s="1420"/>
      <c r="Z10" s="1420"/>
      <c r="AA10" s="1420"/>
      <c r="AB10" s="1420"/>
      <c r="AC10" s="1420"/>
      <c r="AD10" s="1420"/>
      <c r="AE10" s="1420"/>
      <c r="AF10" s="1420"/>
      <c r="AG10" s="1420"/>
      <c r="AH10" s="1420"/>
      <c r="AI10" s="1420"/>
      <c r="AJ10" s="1420"/>
      <c r="AK10" s="1420"/>
      <c r="AL10" s="1420"/>
      <c r="AM10" s="1420"/>
      <c r="AN10" s="1420"/>
      <c r="AO10" s="1420"/>
      <c r="AP10" s="1420"/>
      <c r="AQ10" s="1420"/>
      <c r="AR10" s="1420"/>
      <c r="AS10" s="1420"/>
      <c r="AT10" s="1420"/>
      <c r="AU10" s="1420"/>
      <c r="AV10" s="1420"/>
      <c r="AW10" s="1420"/>
      <c r="AX10" s="1420"/>
      <c r="AY10" s="1420"/>
      <c r="AZ10" s="1420"/>
      <c r="BA10" s="1420"/>
      <c r="BB10" s="1420"/>
      <c r="BC10" s="1420"/>
      <c r="BD10" s="1420"/>
      <c r="BE10" s="1420"/>
      <c r="BF10" s="1420"/>
      <c r="BG10" s="1420"/>
      <c r="BH10" s="1420"/>
      <c r="BI10" s="1420"/>
      <c r="BJ10" s="1420"/>
      <c r="BK10" s="1420"/>
      <c r="BL10" s="1420"/>
      <c r="BM10" s="1420"/>
      <c r="BN10" s="1420"/>
      <c r="BO10" s="1420"/>
      <c r="BP10" s="1420"/>
      <c r="BQ10" s="1420"/>
      <c r="BR10" s="1420"/>
      <c r="BS10" s="1420"/>
      <c r="BT10" s="1420"/>
      <c r="BU10" s="1420"/>
      <c r="BV10" s="1420"/>
      <c r="BW10" s="1421" t="s">
        <v>340</v>
      </c>
      <c r="BX10" s="1422"/>
      <c r="BY10" s="1422"/>
      <c r="BZ10" s="1422"/>
      <c r="CA10" s="1422"/>
      <c r="CB10" s="1422"/>
      <c r="CC10" s="1422"/>
      <c r="CD10" s="1423"/>
      <c r="CE10" s="1335" t="str">
        <f>MID(SUVAHAVUJ!AF124,1,1)</f>
        <v xml:space="preserve"> </v>
      </c>
      <c r="CF10" s="1335"/>
      <c r="CG10" s="1335"/>
      <c r="CH10" s="1335"/>
      <c r="CI10" s="1335"/>
      <c r="CJ10" s="1335" t="str">
        <f>MID(SUVAHAVUJ!AF124,2,1)</f>
        <v xml:space="preserve"> </v>
      </c>
      <c r="CK10" s="1335"/>
      <c r="CL10" s="1335"/>
      <c r="CM10" s="1335"/>
      <c r="CN10" s="1335"/>
      <c r="CO10" s="1335"/>
      <c r="CP10" s="1335" t="str">
        <f>MID(SUVAHAVUJ!AF124,3,1)</f>
        <v xml:space="preserve"> </v>
      </c>
      <c r="CQ10" s="1335"/>
      <c r="CR10" s="1335"/>
      <c r="CS10" s="1335"/>
      <c r="CT10" s="1335"/>
      <c r="CU10" s="1335" t="str">
        <f>MID(SUVAHAVUJ!AF124,4,1)</f>
        <v xml:space="preserve"> </v>
      </c>
      <c r="CV10" s="1335"/>
      <c r="CW10" s="1335"/>
      <c r="CX10" s="1335"/>
      <c r="CY10" s="1335"/>
      <c r="CZ10" s="1335"/>
      <c r="DA10" s="1335" t="str">
        <f>MID(SUVAHAVUJ!AF124,5,1)</f>
        <v xml:space="preserve"> </v>
      </c>
      <c r="DB10" s="1335"/>
      <c r="DC10" s="1335"/>
      <c r="DD10" s="1335"/>
      <c r="DE10" s="1335"/>
      <c r="DF10" s="1335" t="str">
        <f>MID(SUVAHAVUJ!AF124,6,1)</f>
        <v xml:space="preserve"> </v>
      </c>
      <c r="DG10" s="1335"/>
      <c r="DH10" s="1335"/>
      <c r="DI10" s="1335"/>
      <c r="DJ10" s="1335"/>
      <c r="DK10" s="1335"/>
      <c r="DL10" s="1335" t="str">
        <f>MID(SUVAHAVUJ!AF124,7,1)</f>
        <v xml:space="preserve"> </v>
      </c>
      <c r="DM10" s="1335"/>
      <c r="DN10" s="1335"/>
      <c r="DO10" s="1335"/>
      <c r="DP10" s="1335"/>
      <c r="DQ10" s="1335"/>
      <c r="DR10" s="1335" t="str">
        <f>MID(SUVAHAVUJ!AF124,8,1)</f>
        <v xml:space="preserve"> </v>
      </c>
      <c r="DS10" s="1335"/>
      <c r="DT10" s="1335"/>
      <c r="DU10" s="1335"/>
      <c r="DV10" s="1335"/>
      <c r="DW10" s="1293" t="str">
        <f>MID(SUVAHAVUJ!AF124,9,1)</f>
        <v xml:space="preserve"> </v>
      </c>
      <c r="DX10" s="1293"/>
      <c r="DY10" s="1293"/>
      <c r="DZ10" s="1293"/>
      <c r="EA10" s="1293"/>
      <c r="EB10" s="1293"/>
      <c r="EC10" s="1293" t="str">
        <f>MID(SUVAHAVUJ!AF124,10,1)</f>
        <v xml:space="preserve"> </v>
      </c>
      <c r="ED10" s="1293"/>
      <c r="EE10" s="1293"/>
      <c r="EF10" s="1293"/>
      <c r="EG10" s="1293"/>
      <c r="EH10" s="1335" t="str">
        <f>MID(SUVAHAVUJ!AF124,11,1)</f>
        <v>0</v>
      </c>
      <c r="EI10" s="1335"/>
      <c r="EJ10" s="1335"/>
      <c r="EK10" s="1335"/>
      <c r="EL10" s="1335"/>
      <c r="EM10" s="1343"/>
      <c r="EN10" s="411"/>
      <c r="EO10" s="412"/>
      <c r="EP10" s="1335" t="str">
        <f>MID(SUVAHAVUJ!AG124,1,1)</f>
        <v xml:space="preserve"> </v>
      </c>
      <c r="EQ10" s="1335"/>
      <c r="ER10" s="1335"/>
      <c r="ES10" s="1335"/>
      <c r="ET10" s="1335"/>
      <c r="EU10" s="1335"/>
      <c r="EV10" s="1335" t="str">
        <f>MID(SUVAHAVUJ!AG124,2,1)</f>
        <v xml:space="preserve"> </v>
      </c>
      <c r="EW10" s="1335"/>
      <c r="EX10" s="1335"/>
      <c r="EY10" s="1335"/>
      <c r="EZ10" s="1335"/>
      <c r="FA10" s="1335" t="str">
        <f>MID(SUVAHAVUJ!AG124,3,1)</f>
        <v xml:space="preserve"> </v>
      </c>
      <c r="FB10" s="1335"/>
      <c r="FC10" s="1335"/>
      <c r="FD10" s="1335"/>
      <c r="FE10" s="1335"/>
      <c r="FF10" s="1335"/>
      <c r="FG10" s="1335" t="str">
        <f>MID(SUVAHAVUJ!AG124,4,1)</f>
        <v xml:space="preserve"> </v>
      </c>
      <c r="FH10" s="1335"/>
      <c r="FI10" s="1335"/>
      <c r="FJ10" s="1335"/>
      <c r="FK10" s="1335"/>
      <c r="FL10" s="1293" t="str">
        <f>MID(SUVAHAVUJ!AG124,5,1)</f>
        <v xml:space="preserve"> </v>
      </c>
      <c r="FM10" s="1293"/>
      <c r="FN10" s="1293"/>
      <c r="FO10" s="1293"/>
      <c r="FP10" s="1293"/>
      <c r="FQ10" s="1293"/>
      <c r="FR10" s="1293" t="str">
        <f>MID(SUVAHAVUJ!AG124,6,1)</f>
        <v xml:space="preserve"> </v>
      </c>
      <c r="FS10" s="1293"/>
      <c r="FT10" s="1293"/>
      <c r="FU10" s="1293"/>
      <c r="FV10" s="1293"/>
      <c r="FW10" s="1293" t="str">
        <f>MID(SUVAHAVUJ!AG124,7,1)</f>
        <v xml:space="preserve"> </v>
      </c>
      <c r="FX10" s="1293"/>
      <c r="FY10" s="1293"/>
      <c r="FZ10" s="1293"/>
      <c r="GA10" s="1293"/>
      <c r="GB10" s="1293"/>
      <c r="GC10" s="1293" t="str">
        <f>MID(SUVAHAVUJ!AG124,8,1)</f>
        <v xml:space="preserve"> </v>
      </c>
      <c r="GD10" s="1293"/>
      <c r="GE10" s="1293"/>
      <c r="GF10" s="1293"/>
      <c r="GG10" s="1293"/>
      <c r="GH10" s="1293" t="str">
        <f>MID(SUVAHAVUJ!AG124,9,1)</f>
        <v xml:space="preserve"> </v>
      </c>
      <c r="GI10" s="1293"/>
      <c r="GJ10" s="1293"/>
      <c r="GK10" s="1293"/>
      <c r="GL10" s="1293"/>
      <c r="GM10" s="1293"/>
      <c r="GN10" s="1293" t="str">
        <f>MID(SUVAHAVUJ!AG124,10,1)</f>
        <v xml:space="preserve"> </v>
      </c>
      <c r="GO10" s="1293"/>
      <c r="GP10" s="1293"/>
      <c r="GQ10" s="1293"/>
      <c r="GR10" s="1293"/>
      <c r="GS10" s="1293" t="str">
        <f>MID(SUVAHAVUJ!AG124,11,1)</f>
        <v>0</v>
      </c>
      <c r="GT10" s="1293"/>
      <c r="GU10" s="1293"/>
      <c r="GV10" s="1293"/>
      <c r="GW10" s="1341"/>
    </row>
    <row r="11" spans="1:205" ht="24" customHeight="1" x14ac:dyDescent="0.2">
      <c r="B11" s="1424" t="s">
        <v>2090</v>
      </c>
      <c r="C11" s="1425"/>
      <c r="D11" s="1425"/>
      <c r="E11" s="1425"/>
      <c r="F11" s="1425"/>
      <c r="G11" s="1425"/>
      <c r="H11" s="1425"/>
      <c r="I11" s="1425"/>
      <c r="J11" s="1425"/>
      <c r="K11" s="1426"/>
      <c r="L11" s="1419" t="str">
        <f>SUVAHAVUJ!$D$125</f>
        <v>Záväzky z obchodného styku súčet (r.124 až r. 126)</v>
      </c>
      <c r="M11" s="1420"/>
      <c r="N11" s="1420"/>
      <c r="O11" s="1420"/>
      <c r="P11" s="1420"/>
      <c r="Q11" s="1420"/>
      <c r="R11" s="1420"/>
      <c r="S11" s="1420"/>
      <c r="T11" s="1420"/>
      <c r="U11" s="1420"/>
      <c r="V11" s="1420"/>
      <c r="W11" s="1420"/>
      <c r="X11" s="1420"/>
      <c r="Y11" s="1420"/>
      <c r="Z11" s="1420"/>
      <c r="AA11" s="1420"/>
      <c r="AB11" s="1420"/>
      <c r="AC11" s="1420"/>
      <c r="AD11" s="1420"/>
      <c r="AE11" s="1420"/>
      <c r="AF11" s="1420"/>
      <c r="AG11" s="1420"/>
      <c r="AH11" s="1420"/>
      <c r="AI11" s="1420"/>
      <c r="AJ11" s="1420"/>
      <c r="AK11" s="1420"/>
      <c r="AL11" s="1420"/>
      <c r="AM11" s="1420"/>
      <c r="AN11" s="1420"/>
      <c r="AO11" s="1420"/>
      <c r="AP11" s="1420"/>
      <c r="AQ11" s="1420"/>
      <c r="AR11" s="1420"/>
      <c r="AS11" s="1420"/>
      <c r="AT11" s="1420"/>
      <c r="AU11" s="1420"/>
      <c r="AV11" s="1420"/>
      <c r="AW11" s="1420"/>
      <c r="AX11" s="1420"/>
      <c r="AY11" s="1420"/>
      <c r="AZ11" s="1420"/>
      <c r="BA11" s="1420"/>
      <c r="BB11" s="1420"/>
      <c r="BC11" s="1420"/>
      <c r="BD11" s="1420"/>
      <c r="BE11" s="1420"/>
      <c r="BF11" s="1420"/>
      <c r="BG11" s="1420"/>
      <c r="BH11" s="1420"/>
      <c r="BI11" s="1420"/>
      <c r="BJ11" s="1420"/>
      <c r="BK11" s="1420"/>
      <c r="BL11" s="1420"/>
      <c r="BM11" s="1420"/>
      <c r="BN11" s="1420"/>
      <c r="BO11" s="1420"/>
      <c r="BP11" s="1420"/>
      <c r="BQ11" s="1420"/>
      <c r="BR11" s="1420"/>
      <c r="BS11" s="1420"/>
      <c r="BT11" s="1420"/>
      <c r="BU11" s="1420"/>
      <c r="BV11" s="1420"/>
      <c r="BW11" s="1421" t="s">
        <v>53</v>
      </c>
      <c r="BX11" s="1422"/>
      <c r="BY11" s="1422"/>
      <c r="BZ11" s="1422"/>
      <c r="CA11" s="1422"/>
      <c r="CB11" s="1422"/>
      <c r="CC11" s="1422"/>
      <c r="CD11" s="1423"/>
      <c r="CE11" s="1335" t="str">
        <f>MID(SUVAHAVUJ!AF125,1,1)</f>
        <v xml:space="preserve"> </v>
      </c>
      <c r="CF11" s="1335"/>
      <c r="CG11" s="1335"/>
      <c r="CH11" s="1335"/>
      <c r="CI11" s="1335"/>
      <c r="CJ11" s="1335" t="str">
        <f>MID(SUVAHAVUJ!AF125,2,1)</f>
        <v xml:space="preserve"> </v>
      </c>
      <c r="CK11" s="1335"/>
      <c r="CL11" s="1335"/>
      <c r="CM11" s="1335"/>
      <c r="CN11" s="1335"/>
      <c r="CO11" s="1335"/>
      <c r="CP11" s="1335" t="str">
        <f>MID(SUVAHAVUJ!AF125,3,1)</f>
        <v xml:space="preserve"> </v>
      </c>
      <c r="CQ11" s="1335"/>
      <c r="CR11" s="1335"/>
      <c r="CS11" s="1335"/>
      <c r="CT11" s="1335"/>
      <c r="CU11" s="1335" t="str">
        <f>MID(SUVAHAVUJ!AF125,4,1)</f>
        <v xml:space="preserve"> </v>
      </c>
      <c r="CV11" s="1335"/>
      <c r="CW11" s="1335"/>
      <c r="CX11" s="1335"/>
      <c r="CY11" s="1335"/>
      <c r="CZ11" s="1335"/>
      <c r="DA11" s="1335" t="str">
        <f>MID(SUVAHAVUJ!AF125,5,1)</f>
        <v xml:space="preserve"> </v>
      </c>
      <c r="DB11" s="1335"/>
      <c r="DC11" s="1335"/>
      <c r="DD11" s="1335"/>
      <c r="DE11" s="1335"/>
      <c r="DF11" s="1335" t="str">
        <f>MID(SUVAHAVUJ!AF125,6,1)</f>
        <v xml:space="preserve"> </v>
      </c>
      <c r="DG11" s="1335"/>
      <c r="DH11" s="1335"/>
      <c r="DI11" s="1335"/>
      <c r="DJ11" s="1335"/>
      <c r="DK11" s="1335"/>
      <c r="DL11" s="1335" t="str">
        <f>MID(SUVAHAVUJ!AF125,7,1)</f>
        <v xml:space="preserve"> </v>
      </c>
      <c r="DM11" s="1335"/>
      <c r="DN11" s="1335"/>
      <c r="DO11" s="1335"/>
      <c r="DP11" s="1335"/>
      <c r="DQ11" s="1335"/>
      <c r="DR11" s="1335" t="str">
        <f>MID(SUVAHAVUJ!AF125,8,1)</f>
        <v xml:space="preserve"> </v>
      </c>
      <c r="DS11" s="1335"/>
      <c r="DT11" s="1335"/>
      <c r="DU11" s="1335"/>
      <c r="DV11" s="1335"/>
      <c r="DW11" s="1293" t="str">
        <f>MID(SUVAHAVUJ!AF125,9,1)</f>
        <v xml:space="preserve"> </v>
      </c>
      <c r="DX11" s="1293"/>
      <c r="DY11" s="1293"/>
      <c r="DZ11" s="1293"/>
      <c r="EA11" s="1293"/>
      <c r="EB11" s="1293"/>
      <c r="EC11" s="1293" t="str">
        <f>MID(SUVAHAVUJ!AF125,10,1)</f>
        <v xml:space="preserve"> </v>
      </c>
      <c r="ED11" s="1293"/>
      <c r="EE11" s="1293"/>
      <c r="EF11" s="1293"/>
      <c r="EG11" s="1293"/>
      <c r="EH11" s="1335" t="str">
        <f>MID(SUVAHAVUJ!AF125,11,1)</f>
        <v>0</v>
      </c>
      <c r="EI11" s="1335"/>
      <c r="EJ11" s="1335"/>
      <c r="EK11" s="1335"/>
      <c r="EL11" s="1335"/>
      <c r="EM11" s="1343"/>
      <c r="EN11" s="411"/>
      <c r="EO11" s="412"/>
      <c r="EP11" s="1335" t="str">
        <f>MID(SUVAHAVUJ!AG125,1,1)</f>
        <v xml:space="preserve"> </v>
      </c>
      <c r="EQ11" s="1335"/>
      <c r="ER11" s="1335"/>
      <c r="ES11" s="1335"/>
      <c r="ET11" s="1335"/>
      <c r="EU11" s="1335"/>
      <c r="EV11" s="1335" t="str">
        <f>MID(SUVAHAVUJ!AG125,2,1)</f>
        <v xml:space="preserve"> </v>
      </c>
      <c r="EW11" s="1335"/>
      <c r="EX11" s="1335"/>
      <c r="EY11" s="1335"/>
      <c r="EZ11" s="1335"/>
      <c r="FA11" s="1335" t="str">
        <f>MID(SUVAHAVUJ!AG125,3,1)</f>
        <v xml:space="preserve"> </v>
      </c>
      <c r="FB11" s="1335"/>
      <c r="FC11" s="1335"/>
      <c r="FD11" s="1335"/>
      <c r="FE11" s="1335"/>
      <c r="FF11" s="1335"/>
      <c r="FG11" s="1335" t="str">
        <f>MID(SUVAHAVUJ!AG125,4,1)</f>
        <v xml:space="preserve"> </v>
      </c>
      <c r="FH11" s="1335"/>
      <c r="FI11" s="1335"/>
      <c r="FJ11" s="1335"/>
      <c r="FK11" s="1335"/>
      <c r="FL11" s="1293" t="str">
        <f>MID(SUVAHAVUJ!AG125,5,1)</f>
        <v xml:space="preserve"> </v>
      </c>
      <c r="FM11" s="1293"/>
      <c r="FN11" s="1293"/>
      <c r="FO11" s="1293"/>
      <c r="FP11" s="1293"/>
      <c r="FQ11" s="1293"/>
      <c r="FR11" s="1293" t="str">
        <f>MID(SUVAHAVUJ!AG125,6,1)</f>
        <v xml:space="preserve"> </v>
      </c>
      <c r="FS11" s="1293"/>
      <c r="FT11" s="1293"/>
      <c r="FU11" s="1293"/>
      <c r="FV11" s="1293"/>
      <c r="FW11" s="1293" t="str">
        <f>MID(SUVAHAVUJ!AG125,7,1)</f>
        <v xml:space="preserve"> </v>
      </c>
      <c r="FX11" s="1293"/>
      <c r="FY11" s="1293"/>
      <c r="FZ11" s="1293"/>
      <c r="GA11" s="1293"/>
      <c r="GB11" s="1293"/>
      <c r="GC11" s="1293" t="str">
        <f>MID(SUVAHAVUJ!AG125,8,1)</f>
        <v xml:space="preserve"> </v>
      </c>
      <c r="GD11" s="1293"/>
      <c r="GE11" s="1293"/>
      <c r="GF11" s="1293"/>
      <c r="GG11" s="1293"/>
      <c r="GH11" s="1293" t="str">
        <f>MID(SUVAHAVUJ!AG125,9,1)</f>
        <v xml:space="preserve"> </v>
      </c>
      <c r="GI11" s="1293"/>
      <c r="GJ11" s="1293"/>
      <c r="GK11" s="1293"/>
      <c r="GL11" s="1293"/>
      <c r="GM11" s="1293"/>
      <c r="GN11" s="1293" t="str">
        <f>MID(SUVAHAVUJ!AG125,10,1)</f>
        <v xml:space="preserve"> </v>
      </c>
      <c r="GO11" s="1293"/>
      <c r="GP11" s="1293"/>
      <c r="GQ11" s="1293"/>
      <c r="GR11" s="1293"/>
      <c r="GS11" s="1293" t="str">
        <f>MID(SUVAHAVUJ!AG125,11,1)</f>
        <v>0</v>
      </c>
      <c r="GT11" s="1293"/>
      <c r="GU11" s="1293"/>
      <c r="GV11" s="1293"/>
      <c r="GW11" s="1341"/>
    </row>
    <row r="12" spans="1:205" ht="24" customHeight="1" x14ac:dyDescent="0.2">
      <c r="B12" s="1402" t="s">
        <v>2080</v>
      </c>
      <c r="C12" s="1403"/>
      <c r="D12" s="1403"/>
      <c r="E12" s="1403"/>
      <c r="F12" s="1403"/>
      <c r="G12" s="1403"/>
      <c r="H12" s="1403"/>
      <c r="I12" s="1403"/>
      <c r="J12" s="1403"/>
      <c r="K12" s="1404"/>
      <c r="L12" s="1394" t="str">
        <f>SUVAHAVUJ!$D$126</f>
        <v>Záväzky z obchodného styku voči prepojeným účtovným jednotkám (321A, 322A, 324A, 325A, 326A, 32XA, 475A, 476A, 478A, 47XA)</v>
      </c>
      <c r="M12" s="1395"/>
      <c r="N12" s="1395"/>
      <c r="O12" s="1395"/>
      <c r="P12" s="1395"/>
      <c r="Q12" s="1395"/>
      <c r="R12" s="1395"/>
      <c r="S12" s="1395"/>
      <c r="T12" s="1395"/>
      <c r="U12" s="1395"/>
      <c r="V12" s="1395"/>
      <c r="W12" s="1395"/>
      <c r="X12" s="1395"/>
      <c r="Y12" s="1395"/>
      <c r="Z12" s="1395"/>
      <c r="AA12" s="1395"/>
      <c r="AB12" s="1395"/>
      <c r="AC12" s="1395"/>
      <c r="AD12" s="1395"/>
      <c r="AE12" s="1395"/>
      <c r="AF12" s="1395"/>
      <c r="AG12" s="1395"/>
      <c r="AH12" s="1395"/>
      <c r="AI12" s="1395"/>
      <c r="AJ12" s="1395"/>
      <c r="AK12" s="1395"/>
      <c r="AL12" s="1395"/>
      <c r="AM12" s="1395"/>
      <c r="AN12" s="1395"/>
      <c r="AO12" s="1395"/>
      <c r="AP12" s="1395"/>
      <c r="AQ12" s="1395"/>
      <c r="AR12" s="1395"/>
      <c r="AS12" s="1395"/>
      <c r="AT12" s="1395"/>
      <c r="AU12" s="1395"/>
      <c r="AV12" s="1395"/>
      <c r="AW12" s="1395"/>
      <c r="AX12" s="1395"/>
      <c r="AY12" s="1395"/>
      <c r="AZ12" s="1395"/>
      <c r="BA12" s="1395"/>
      <c r="BB12" s="1395"/>
      <c r="BC12" s="1395"/>
      <c r="BD12" s="1395"/>
      <c r="BE12" s="1395"/>
      <c r="BF12" s="1395"/>
      <c r="BG12" s="1395"/>
      <c r="BH12" s="1395"/>
      <c r="BI12" s="1395"/>
      <c r="BJ12" s="1395"/>
      <c r="BK12" s="1395"/>
      <c r="BL12" s="1395"/>
      <c r="BM12" s="1395"/>
      <c r="BN12" s="1395"/>
      <c r="BO12" s="1395"/>
      <c r="BP12" s="1395"/>
      <c r="BQ12" s="1395"/>
      <c r="BR12" s="1395"/>
      <c r="BS12" s="1395"/>
      <c r="BT12" s="1395"/>
      <c r="BU12" s="1395"/>
      <c r="BV12" s="1395"/>
      <c r="BW12" s="1396" t="s">
        <v>347</v>
      </c>
      <c r="BX12" s="1397"/>
      <c r="BY12" s="1397"/>
      <c r="BZ12" s="1397"/>
      <c r="CA12" s="1397"/>
      <c r="CB12" s="1397"/>
      <c r="CC12" s="1397"/>
      <c r="CD12" s="1398"/>
      <c r="CE12" s="1335" t="str">
        <f>MID(SUVAHAVUJ!AF126,1,1)</f>
        <v xml:space="preserve"> </v>
      </c>
      <c r="CF12" s="1335"/>
      <c r="CG12" s="1335"/>
      <c r="CH12" s="1335"/>
      <c r="CI12" s="1335"/>
      <c r="CJ12" s="1335" t="str">
        <f>MID(SUVAHAVUJ!AF126,2,1)</f>
        <v xml:space="preserve"> </v>
      </c>
      <c r="CK12" s="1335"/>
      <c r="CL12" s="1335"/>
      <c r="CM12" s="1335"/>
      <c r="CN12" s="1335"/>
      <c r="CO12" s="1335"/>
      <c r="CP12" s="1335" t="str">
        <f>MID(SUVAHAVUJ!AF126,3,1)</f>
        <v xml:space="preserve"> </v>
      </c>
      <c r="CQ12" s="1335"/>
      <c r="CR12" s="1335"/>
      <c r="CS12" s="1335"/>
      <c r="CT12" s="1335"/>
      <c r="CU12" s="1335" t="str">
        <f>MID(SUVAHAVUJ!AF126,4,1)</f>
        <v xml:space="preserve"> </v>
      </c>
      <c r="CV12" s="1335"/>
      <c r="CW12" s="1335"/>
      <c r="CX12" s="1335"/>
      <c r="CY12" s="1335"/>
      <c r="CZ12" s="1335"/>
      <c r="DA12" s="1335" t="str">
        <f>MID(SUVAHAVUJ!AF126,5,1)</f>
        <v xml:space="preserve"> </v>
      </c>
      <c r="DB12" s="1335"/>
      <c r="DC12" s="1335"/>
      <c r="DD12" s="1335"/>
      <c r="DE12" s="1335"/>
      <c r="DF12" s="1335" t="str">
        <f>MID(SUVAHAVUJ!AF126,6,1)</f>
        <v xml:space="preserve"> </v>
      </c>
      <c r="DG12" s="1335"/>
      <c r="DH12" s="1335"/>
      <c r="DI12" s="1335"/>
      <c r="DJ12" s="1335"/>
      <c r="DK12" s="1335"/>
      <c r="DL12" s="1335" t="str">
        <f>MID(SUVAHAVUJ!AF126,7,1)</f>
        <v xml:space="preserve"> </v>
      </c>
      <c r="DM12" s="1335"/>
      <c r="DN12" s="1335"/>
      <c r="DO12" s="1335"/>
      <c r="DP12" s="1335"/>
      <c r="DQ12" s="1335"/>
      <c r="DR12" s="1335" t="str">
        <f>MID(SUVAHAVUJ!AF126,8,1)</f>
        <v xml:space="preserve"> </v>
      </c>
      <c r="DS12" s="1335"/>
      <c r="DT12" s="1335"/>
      <c r="DU12" s="1335"/>
      <c r="DV12" s="1335"/>
      <c r="DW12" s="1293" t="str">
        <f>MID(SUVAHAVUJ!AF126,9,1)</f>
        <v xml:space="preserve"> </v>
      </c>
      <c r="DX12" s="1293"/>
      <c r="DY12" s="1293"/>
      <c r="DZ12" s="1293"/>
      <c r="EA12" s="1293"/>
      <c r="EB12" s="1293"/>
      <c r="EC12" s="1293" t="str">
        <f>MID(SUVAHAVUJ!AF126,10,1)</f>
        <v xml:space="preserve"> </v>
      </c>
      <c r="ED12" s="1293"/>
      <c r="EE12" s="1293"/>
      <c r="EF12" s="1293"/>
      <c r="EG12" s="1293"/>
      <c r="EH12" s="1335" t="str">
        <f>MID(SUVAHAVUJ!AF126,11,1)</f>
        <v>0</v>
      </c>
      <c r="EI12" s="1335"/>
      <c r="EJ12" s="1335"/>
      <c r="EK12" s="1335"/>
      <c r="EL12" s="1335"/>
      <c r="EM12" s="1343"/>
      <c r="EN12" s="411"/>
      <c r="EO12" s="412"/>
      <c r="EP12" s="1335" t="str">
        <f>MID(SUVAHAVUJ!AG126,1,1)</f>
        <v xml:space="preserve"> </v>
      </c>
      <c r="EQ12" s="1335"/>
      <c r="ER12" s="1335"/>
      <c r="ES12" s="1335"/>
      <c r="ET12" s="1335"/>
      <c r="EU12" s="1335"/>
      <c r="EV12" s="1335" t="str">
        <f>MID(SUVAHAVUJ!AG126,2,1)</f>
        <v xml:space="preserve"> </v>
      </c>
      <c r="EW12" s="1335"/>
      <c r="EX12" s="1335"/>
      <c r="EY12" s="1335"/>
      <c r="EZ12" s="1335"/>
      <c r="FA12" s="1335" t="str">
        <f>MID(SUVAHAVUJ!AG126,3,1)</f>
        <v xml:space="preserve"> </v>
      </c>
      <c r="FB12" s="1335"/>
      <c r="FC12" s="1335"/>
      <c r="FD12" s="1335"/>
      <c r="FE12" s="1335"/>
      <c r="FF12" s="1335"/>
      <c r="FG12" s="1335" t="str">
        <f>MID(SUVAHAVUJ!AG126,4,1)</f>
        <v xml:space="preserve"> </v>
      </c>
      <c r="FH12" s="1335"/>
      <c r="FI12" s="1335"/>
      <c r="FJ12" s="1335"/>
      <c r="FK12" s="1335"/>
      <c r="FL12" s="1293" t="str">
        <f>MID(SUVAHAVUJ!AG126,5,1)</f>
        <v xml:space="preserve"> </v>
      </c>
      <c r="FM12" s="1293"/>
      <c r="FN12" s="1293"/>
      <c r="FO12" s="1293"/>
      <c r="FP12" s="1293"/>
      <c r="FQ12" s="1293"/>
      <c r="FR12" s="1293" t="str">
        <f>MID(SUVAHAVUJ!AG126,6,1)</f>
        <v xml:space="preserve"> </v>
      </c>
      <c r="FS12" s="1293"/>
      <c r="FT12" s="1293"/>
      <c r="FU12" s="1293"/>
      <c r="FV12" s="1293"/>
      <c r="FW12" s="1293" t="str">
        <f>MID(SUVAHAVUJ!AG126,7,1)</f>
        <v xml:space="preserve"> </v>
      </c>
      <c r="FX12" s="1293"/>
      <c r="FY12" s="1293"/>
      <c r="FZ12" s="1293"/>
      <c r="GA12" s="1293"/>
      <c r="GB12" s="1293"/>
      <c r="GC12" s="1293" t="str">
        <f>MID(SUVAHAVUJ!AG126,8,1)</f>
        <v xml:space="preserve"> </v>
      </c>
      <c r="GD12" s="1293"/>
      <c r="GE12" s="1293"/>
      <c r="GF12" s="1293"/>
      <c r="GG12" s="1293"/>
      <c r="GH12" s="1293" t="str">
        <f>MID(SUVAHAVUJ!AG126,9,1)</f>
        <v xml:space="preserve"> </v>
      </c>
      <c r="GI12" s="1293"/>
      <c r="GJ12" s="1293"/>
      <c r="GK12" s="1293"/>
      <c r="GL12" s="1293"/>
      <c r="GM12" s="1293"/>
      <c r="GN12" s="1293" t="str">
        <f>MID(SUVAHAVUJ!AG126,10,1)</f>
        <v xml:space="preserve"> </v>
      </c>
      <c r="GO12" s="1293"/>
      <c r="GP12" s="1293"/>
      <c r="GQ12" s="1293"/>
      <c r="GR12" s="1293"/>
      <c r="GS12" s="1293" t="str">
        <f>MID(SUVAHAVUJ!AG126,11,1)</f>
        <v>0</v>
      </c>
      <c r="GT12" s="1293"/>
      <c r="GU12" s="1293"/>
      <c r="GV12" s="1293"/>
      <c r="GW12" s="1341"/>
    </row>
    <row r="13" spans="1:205" ht="24" customHeight="1" x14ac:dyDescent="0.2">
      <c r="B13" s="1402" t="s">
        <v>2081</v>
      </c>
      <c r="C13" s="1403"/>
      <c r="D13" s="1403"/>
      <c r="E13" s="1403"/>
      <c r="F13" s="1403"/>
      <c r="G13" s="1403"/>
      <c r="H13" s="1403"/>
      <c r="I13" s="1403"/>
      <c r="J13" s="1403"/>
      <c r="K13" s="1404"/>
      <c r="L13" s="1394" t="str">
        <f>SUVAHAVUJ!$D$127</f>
        <v>Záväzky z obchodného styku v rámci podielovej účasti okrem záväzkov voči prepojeným účtovným jednotkám (321A, 322A, 324A, 325A, 326A, 32XA, 475A, 476A, 478A, 47XA)</v>
      </c>
      <c r="M13" s="1395"/>
      <c r="N13" s="1395"/>
      <c r="O13" s="1395"/>
      <c r="P13" s="1395"/>
      <c r="Q13" s="1395"/>
      <c r="R13" s="1395"/>
      <c r="S13" s="1395"/>
      <c r="T13" s="1395"/>
      <c r="U13" s="1395"/>
      <c r="V13" s="1395"/>
      <c r="W13" s="1395"/>
      <c r="X13" s="1395"/>
      <c r="Y13" s="1395"/>
      <c r="Z13" s="1395"/>
      <c r="AA13" s="1395"/>
      <c r="AB13" s="1395"/>
      <c r="AC13" s="1395"/>
      <c r="AD13" s="1395"/>
      <c r="AE13" s="1395"/>
      <c r="AF13" s="1395"/>
      <c r="AG13" s="1395"/>
      <c r="AH13" s="1395"/>
      <c r="AI13" s="1395"/>
      <c r="AJ13" s="1395"/>
      <c r="AK13" s="1395"/>
      <c r="AL13" s="1395"/>
      <c r="AM13" s="1395"/>
      <c r="AN13" s="1395"/>
      <c r="AO13" s="1395"/>
      <c r="AP13" s="1395"/>
      <c r="AQ13" s="1395"/>
      <c r="AR13" s="1395"/>
      <c r="AS13" s="1395"/>
      <c r="AT13" s="1395"/>
      <c r="AU13" s="1395"/>
      <c r="AV13" s="1395"/>
      <c r="AW13" s="1395"/>
      <c r="AX13" s="1395"/>
      <c r="AY13" s="1395"/>
      <c r="AZ13" s="1395"/>
      <c r="BA13" s="1395"/>
      <c r="BB13" s="1395"/>
      <c r="BC13" s="1395"/>
      <c r="BD13" s="1395"/>
      <c r="BE13" s="1395"/>
      <c r="BF13" s="1395"/>
      <c r="BG13" s="1395"/>
      <c r="BH13" s="1395"/>
      <c r="BI13" s="1395"/>
      <c r="BJ13" s="1395"/>
      <c r="BK13" s="1395"/>
      <c r="BL13" s="1395"/>
      <c r="BM13" s="1395"/>
      <c r="BN13" s="1395"/>
      <c r="BO13" s="1395"/>
      <c r="BP13" s="1395"/>
      <c r="BQ13" s="1395"/>
      <c r="BR13" s="1395"/>
      <c r="BS13" s="1395"/>
      <c r="BT13" s="1395"/>
      <c r="BU13" s="1395"/>
      <c r="BV13" s="1395"/>
      <c r="BW13" s="1396" t="s">
        <v>2149</v>
      </c>
      <c r="BX13" s="1397"/>
      <c r="BY13" s="1397"/>
      <c r="BZ13" s="1397"/>
      <c r="CA13" s="1397"/>
      <c r="CB13" s="1397"/>
      <c r="CC13" s="1397"/>
      <c r="CD13" s="1398"/>
      <c r="CE13" s="1335" t="str">
        <f>MID(SUVAHAVUJ!AF127,1,1)</f>
        <v xml:space="preserve"> </v>
      </c>
      <c r="CF13" s="1335"/>
      <c r="CG13" s="1335"/>
      <c r="CH13" s="1335"/>
      <c r="CI13" s="1335"/>
      <c r="CJ13" s="1335" t="str">
        <f>MID(SUVAHAVUJ!AF127,2,1)</f>
        <v xml:space="preserve"> </v>
      </c>
      <c r="CK13" s="1335"/>
      <c r="CL13" s="1335"/>
      <c r="CM13" s="1335"/>
      <c r="CN13" s="1335"/>
      <c r="CO13" s="1335"/>
      <c r="CP13" s="1335" t="str">
        <f>MID(SUVAHAVUJ!AF127,3,1)</f>
        <v xml:space="preserve"> </v>
      </c>
      <c r="CQ13" s="1335"/>
      <c r="CR13" s="1335"/>
      <c r="CS13" s="1335"/>
      <c r="CT13" s="1335"/>
      <c r="CU13" s="1335" t="str">
        <f>MID(SUVAHAVUJ!AF127,4,1)</f>
        <v xml:space="preserve"> </v>
      </c>
      <c r="CV13" s="1335"/>
      <c r="CW13" s="1335"/>
      <c r="CX13" s="1335"/>
      <c r="CY13" s="1335"/>
      <c r="CZ13" s="1335"/>
      <c r="DA13" s="1335" t="str">
        <f>MID(SUVAHAVUJ!AF127,5,1)</f>
        <v xml:space="preserve"> </v>
      </c>
      <c r="DB13" s="1335"/>
      <c r="DC13" s="1335"/>
      <c r="DD13" s="1335"/>
      <c r="DE13" s="1335"/>
      <c r="DF13" s="1335" t="str">
        <f>MID(SUVAHAVUJ!AF127,6,1)</f>
        <v xml:space="preserve"> </v>
      </c>
      <c r="DG13" s="1335"/>
      <c r="DH13" s="1335"/>
      <c r="DI13" s="1335"/>
      <c r="DJ13" s="1335"/>
      <c r="DK13" s="1335"/>
      <c r="DL13" s="1335" t="str">
        <f>MID(SUVAHAVUJ!AF127,7,1)</f>
        <v xml:space="preserve"> </v>
      </c>
      <c r="DM13" s="1335"/>
      <c r="DN13" s="1335"/>
      <c r="DO13" s="1335"/>
      <c r="DP13" s="1335"/>
      <c r="DQ13" s="1335"/>
      <c r="DR13" s="1335" t="str">
        <f>MID(SUVAHAVUJ!AF127,8,1)</f>
        <v xml:space="preserve"> </v>
      </c>
      <c r="DS13" s="1335"/>
      <c r="DT13" s="1335"/>
      <c r="DU13" s="1335"/>
      <c r="DV13" s="1335"/>
      <c r="DW13" s="1293" t="str">
        <f>MID(SUVAHAVUJ!AF127,9,1)</f>
        <v xml:space="preserve"> </v>
      </c>
      <c r="DX13" s="1293"/>
      <c r="DY13" s="1293"/>
      <c r="DZ13" s="1293"/>
      <c r="EA13" s="1293"/>
      <c r="EB13" s="1293"/>
      <c r="EC13" s="1293" t="str">
        <f>MID(SUVAHAVUJ!AF127,10,1)</f>
        <v xml:space="preserve"> </v>
      </c>
      <c r="ED13" s="1293"/>
      <c r="EE13" s="1293"/>
      <c r="EF13" s="1293"/>
      <c r="EG13" s="1293"/>
      <c r="EH13" s="1335" t="str">
        <f>MID(SUVAHAVUJ!AF127,11,1)</f>
        <v>0</v>
      </c>
      <c r="EI13" s="1335"/>
      <c r="EJ13" s="1335"/>
      <c r="EK13" s="1335"/>
      <c r="EL13" s="1335"/>
      <c r="EM13" s="1343"/>
      <c r="EN13" s="411"/>
      <c r="EO13" s="412"/>
      <c r="EP13" s="1335" t="str">
        <f>MID(SUVAHAVUJ!AG127,1,1)</f>
        <v xml:space="preserve"> </v>
      </c>
      <c r="EQ13" s="1335"/>
      <c r="ER13" s="1335"/>
      <c r="ES13" s="1335"/>
      <c r="ET13" s="1335"/>
      <c r="EU13" s="1335"/>
      <c r="EV13" s="1335" t="str">
        <f>MID(SUVAHAVUJ!AG127,2,1)</f>
        <v xml:space="preserve"> </v>
      </c>
      <c r="EW13" s="1335"/>
      <c r="EX13" s="1335"/>
      <c r="EY13" s="1335"/>
      <c r="EZ13" s="1335"/>
      <c r="FA13" s="1335" t="str">
        <f>MID(SUVAHAVUJ!AG127,3,1)</f>
        <v xml:space="preserve"> </v>
      </c>
      <c r="FB13" s="1335"/>
      <c r="FC13" s="1335"/>
      <c r="FD13" s="1335"/>
      <c r="FE13" s="1335"/>
      <c r="FF13" s="1335"/>
      <c r="FG13" s="1335" t="str">
        <f>MID(SUVAHAVUJ!AG127,4,1)</f>
        <v xml:space="preserve"> </v>
      </c>
      <c r="FH13" s="1335"/>
      <c r="FI13" s="1335"/>
      <c r="FJ13" s="1335"/>
      <c r="FK13" s="1335"/>
      <c r="FL13" s="1293" t="str">
        <f>MID(SUVAHAVUJ!AG127,5,1)</f>
        <v xml:space="preserve"> </v>
      </c>
      <c r="FM13" s="1293"/>
      <c r="FN13" s="1293"/>
      <c r="FO13" s="1293"/>
      <c r="FP13" s="1293"/>
      <c r="FQ13" s="1293"/>
      <c r="FR13" s="1293" t="str">
        <f>MID(SUVAHAVUJ!AG127,6,1)</f>
        <v xml:space="preserve"> </v>
      </c>
      <c r="FS13" s="1293"/>
      <c r="FT13" s="1293"/>
      <c r="FU13" s="1293"/>
      <c r="FV13" s="1293"/>
      <c r="FW13" s="1293" t="str">
        <f>MID(SUVAHAVUJ!AG127,7,1)</f>
        <v xml:space="preserve"> </v>
      </c>
      <c r="FX13" s="1293"/>
      <c r="FY13" s="1293"/>
      <c r="FZ13" s="1293"/>
      <c r="GA13" s="1293"/>
      <c r="GB13" s="1293"/>
      <c r="GC13" s="1293" t="str">
        <f>MID(SUVAHAVUJ!AG127,8,1)</f>
        <v xml:space="preserve"> </v>
      </c>
      <c r="GD13" s="1293"/>
      <c r="GE13" s="1293"/>
      <c r="GF13" s="1293"/>
      <c r="GG13" s="1293"/>
      <c r="GH13" s="1293" t="str">
        <f>MID(SUVAHAVUJ!AG127,9,1)</f>
        <v xml:space="preserve"> </v>
      </c>
      <c r="GI13" s="1293"/>
      <c r="GJ13" s="1293"/>
      <c r="GK13" s="1293"/>
      <c r="GL13" s="1293"/>
      <c r="GM13" s="1293"/>
      <c r="GN13" s="1293" t="str">
        <f>MID(SUVAHAVUJ!AG127,10,1)</f>
        <v xml:space="preserve"> </v>
      </c>
      <c r="GO13" s="1293"/>
      <c r="GP13" s="1293"/>
      <c r="GQ13" s="1293"/>
      <c r="GR13" s="1293"/>
      <c r="GS13" s="1293" t="str">
        <f>MID(SUVAHAVUJ!AG127,11,1)</f>
        <v>0</v>
      </c>
      <c r="GT13" s="1293"/>
      <c r="GU13" s="1293"/>
      <c r="GV13" s="1293"/>
      <c r="GW13" s="1341"/>
    </row>
    <row r="14" spans="1:205" ht="24" customHeight="1" x14ac:dyDescent="0.2">
      <c r="B14" s="1402" t="s">
        <v>2082</v>
      </c>
      <c r="C14" s="1403"/>
      <c r="D14" s="1403"/>
      <c r="E14" s="1403"/>
      <c r="F14" s="1403"/>
      <c r="G14" s="1403"/>
      <c r="H14" s="1403"/>
      <c r="I14" s="1403"/>
      <c r="J14" s="1403"/>
      <c r="K14" s="1404"/>
      <c r="L14" s="1394" t="str">
        <f>SUVAHAVUJ!$D$128</f>
        <v>Ostatné záväzky z obchodného styku (321A, 322A, 324A, 325A, 326A, 32XA, 475A, 476A, 478A, 47XA)</v>
      </c>
      <c r="M14" s="1395"/>
      <c r="N14" s="1395"/>
      <c r="O14" s="1395"/>
      <c r="P14" s="1395"/>
      <c r="Q14" s="1395"/>
      <c r="R14" s="1395"/>
      <c r="S14" s="1395"/>
      <c r="T14" s="1395"/>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5"/>
      <c r="AV14" s="1395"/>
      <c r="AW14" s="1395"/>
      <c r="AX14" s="1395"/>
      <c r="AY14" s="1395"/>
      <c r="AZ14" s="1395"/>
      <c r="BA14" s="1395"/>
      <c r="BB14" s="1395"/>
      <c r="BC14" s="1395"/>
      <c r="BD14" s="1395"/>
      <c r="BE14" s="1395"/>
      <c r="BF14" s="1395"/>
      <c r="BG14" s="1395"/>
      <c r="BH14" s="1395"/>
      <c r="BI14" s="1395"/>
      <c r="BJ14" s="1395"/>
      <c r="BK14" s="1395"/>
      <c r="BL14" s="1395"/>
      <c r="BM14" s="1395"/>
      <c r="BN14" s="1395"/>
      <c r="BO14" s="1395"/>
      <c r="BP14" s="1395"/>
      <c r="BQ14" s="1395"/>
      <c r="BR14" s="1395"/>
      <c r="BS14" s="1395"/>
      <c r="BT14" s="1395"/>
      <c r="BU14" s="1395"/>
      <c r="BV14" s="1395"/>
      <c r="BW14" s="1396" t="s">
        <v>2150</v>
      </c>
      <c r="BX14" s="1397"/>
      <c r="BY14" s="1397"/>
      <c r="BZ14" s="1397"/>
      <c r="CA14" s="1397"/>
      <c r="CB14" s="1397"/>
      <c r="CC14" s="1397"/>
      <c r="CD14" s="1398"/>
      <c r="CE14" s="1335" t="str">
        <f>MID(SUVAHAVUJ!AF128,1,1)</f>
        <v xml:space="preserve"> </v>
      </c>
      <c r="CF14" s="1335"/>
      <c r="CG14" s="1335"/>
      <c r="CH14" s="1335"/>
      <c r="CI14" s="1335"/>
      <c r="CJ14" s="1335" t="str">
        <f>MID(SUVAHAVUJ!AF128,2,1)</f>
        <v xml:space="preserve"> </v>
      </c>
      <c r="CK14" s="1335"/>
      <c r="CL14" s="1335"/>
      <c r="CM14" s="1335"/>
      <c r="CN14" s="1335"/>
      <c r="CO14" s="1335"/>
      <c r="CP14" s="1335" t="str">
        <f>MID(SUVAHAVUJ!AF128,3,1)</f>
        <v xml:space="preserve"> </v>
      </c>
      <c r="CQ14" s="1335"/>
      <c r="CR14" s="1335"/>
      <c r="CS14" s="1335"/>
      <c r="CT14" s="1335"/>
      <c r="CU14" s="1335" t="str">
        <f>MID(SUVAHAVUJ!AF128,4,1)</f>
        <v xml:space="preserve"> </v>
      </c>
      <c r="CV14" s="1335"/>
      <c r="CW14" s="1335"/>
      <c r="CX14" s="1335"/>
      <c r="CY14" s="1335"/>
      <c r="CZ14" s="1335"/>
      <c r="DA14" s="1335" t="str">
        <f>MID(SUVAHAVUJ!AF128,5,1)</f>
        <v xml:space="preserve"> </v>
      </c>
      <c r="DB14" s="1335"/>
      <c r="DC14" s="1335"/>
      <c r="DD14" s="1335"/>
      <c r="DE14" s="1335"/>
      <c r="DF14" s="1335" t="str">
        <f>MID(SUVAHAVUJ!AF128,6,1)</f>
        <v xml:space="preserve"> </v>
      </c>
      <c r="DG14" s="1335"/>
      <c r="DH14" s="1335"/>
      <c r="DI14" s="1335"/>
      <c r="DJ14" s="1335"/>
      <c r="DK14" s="1335"/>
      <c r="DL14" s="1335" t="str">
        <f>MID(SUVAHAVUJ!AF128,7,1)</f>
        <v xml:space="preserve"> </v>
      </c>
      <c r="DM14" s="1335"/>
      <c r="DN14" s="1335"/>
      <c r="DO14" s="1335"/>
      <c r="DP14" s="1335"/>
      <c r="DQ14" s="1335"/>
      <c r="DR14" s="1335" t="str">
        <f>MID(SUVAHAVUJ!AF128,8,1)</f>
        <v xml:space="preserve"> </v>
      </c>
      <c r="DS14" s="1335"/>
      <c r="DT14" s="1335"/>
      <c r="DU14" s="1335"/>
      <c r="DV14" s="1335"/>
      <c r="DW14" s="1293" t="str">
        <f>MID(SUVAHAVUJ!AF128,9,1)</f>
        <v xml:space="preserve"> </v>
      </c>
      <c r="DX14" s="1293"/>
      <c r="DY14" s="1293"/>
      <c r="DZ14" s="1293"/>
      <c r="EA14" s="1293"/>
      <c r="EB14" s="1293"/>
      <c r="EC14" s="1293" t="str">
        <f>MID(SUVAHAVUJ!AF128,10,1)</f>
        <v xml:space="preserve"> </v>
      </c>
      <c r="ED14" s="1293"/>
      <c r="EE14" s="1293"/>
      <c r="EF14" s="1293"/>
      <c r="EG14" s="1293"/>
      <c r="EH14" s="1335" t="str">
        <f>MID(SUVAHAVUJ!AF128,11,1)</f>
        <v>0</v>
      </c>
      <c r="EI14" s="1335"/>
      <c r="EJ14" s="1335"/>
      <c r="EK14" s="1335"/>
      <c r="EL14" s="1335"/>
      <c r="EM14" s="1343"/>
      <c r="EN14" s="411"/>
      <c r="EO14" s="412"/>
      <c r="EP14" s="1335" t="str">
        <f>MID(SUVAHAVUJ!AG128,1,1)</f>
        <v xml:space="preserve"> </v>
      </c>
      <c r="EQ14" s="1335"/>
      <c r="ER14" s="1335"/>
      <c r="ES14" s="1335"/>
      <c r="ET14" s="1335"/>
      <c r="EU14" s="1335"/>
      <c r="EV14" s="1335" t="str">
        <f>MID(SUVAHAVUJ!AG128,2,1)</f>
        <v xml:space="preserve"> </v>
      </c>
      <c r="EW14" s="1335"/>
      <c r="EX14" s="1335"/>
      <c r="EY14" s="1335"/>
      <c r="EZ14" s="1335"/>
      <c r="FA14" s="1335" t="str">
        <f>MID(SUVAHAVUJ!AG128,3,1)</f>
        <v xml:space="preserve"> </v>
      </c>
      <c r="FB14" s="1335"/>
      <c r="FC14" s="1335"/>
      <c r="FD14" s="1335"/>
      <c r="FE14" s="1335"/>
      <c r="FF14" s="1335"/>
      <c r="FG14" s="1335" t="str">
        <f>MID(SUVAHAVUJ!AG128,4,1)</f>
        <v xml:space="preserve"> </v>
      </c>
      <c r="FH14" s="1335"/>
      <c r="FI14" s="1335"/>
      <c r="FJ14" s="1335"/>
      <c r="FK14" s="1335"/>
      <c r="FL14" s="1293" t="str">
        <f>MID(SUVAHAVUJ!AG128,5,1)</f>
        <v xml:space="preserve"> </v>
      </c>
      <c r="FM14" s="1293"/>
      <c r="FN14" s="1293"/>
      <c r="FO14" s="1293"/>
      <c r="FP14" s="1293"/>
      <c r="FQ14" s="1293"/>
      <c r="FR14" s="1293" t="str">
        <f>MID(SUVAHAVUJ!AG128,6,1)</f>
        <v xml:space="preserve"> </v>
      </c>
      <c r="FS14" s="1293"/>
      <c r="FT14" s="1293"/>
      <c r="FU14" s="1293"/>
      <c r="FV14" s="1293"/>
      <c r="FW14" s="1293" t="str">
        <f>MID(SUVAHAVUJ!AG128,7,1)</f>
        <v xml:space="preserve"> </v>
      </c>
      <c r="FX14" s="1293"/>
      <c r="FY14" s="1293"/>
      <c r="FZ14" s="1293"/>
      <c r="GA14" s="1293"/>
      <c r="GB14" s="1293"/>
      <c r="GC14" s="1293" t="str">
        <f>MID(SUVAHAVUJ!AG128,8,1)</f>
        <v xml:space="preserve"> </v>
      </c>
      <c r="GD14" s="1293"/>
      <c r="GE14" s="1293"/>
      <c r="GF14" s="1293"/>
      <c r="GG14" s="1293"/>
      <c r="GH14" s="1293" t="str">
        <f>MID(SUVAHAVUJ!AG128,9,1)</f>
        <v xml:space="preserve"> </v>
      </c>
      <c r="GI14" s="1293"/>
      <c r="GJ14" s="1293"/>
      <c r="GK14" s="1293"/>
      <c r="GL14" s="1293"/>
      <c r="GM14" s="1293"/>
      <c r="GN14" s="1293" t="str">
        <f>MID(SUVAHAVUJ!AG128,10,1)</f>
        <v xml:space="preserve"> </v>
      </c>
      <c r="GO14" s="1293"/>
      <c r="GP14" s="1293"/>
      <c r="GQ14" s="1293"/>
      <c r="GR14" s="1293"/>
      <c r="GS14" s="1293" t="str">
        <f>MID(SUVAHAVUJ!AG128,11,1)</f>
        <v>0</v>
      </c>
      <c r="GT14" s="1293"/>
      <c r="GU14" s="1293"/>
      <c r="GV14" s="1293"/>
      <c r="GW14" s="1341"/>
    </row>
    <row r="15" spans="1:205" ht="24" customHeight="1" x14ac:dyDescent="0.2">
      <c r="B15" s="1402" t="s">
        <v>2047</v>
      </c>
      <c r="C15" s="1403"/>
      <c r="D15" s="1403"/>
      <c r="E15" s="1403"/>
      <c r="F15" s="1403"/>
      <c r="G15" s="1403"/>
      <c r="H15" s="1403"/>
      <c r="I15" s="1403"/>
      <c r="J15" s="1403"/>
      <c r="K15" s="1404"/>
      <c r="L15" s="1394" t="str">
        <f>SUVAHAVUJ!$D$129</f>
        <v>Čistá hodnota zákazky (316A)</v>
      </c>
      <c r="M15" s="1395"/>
      <c r="N15" s="1395"/>
      <c r="O15" s="1395"/>
      <c r="P15" s="1395"/>
      <c r="Q15" s="1395"/>
      <c r="R15" s="1395"/>
      <c r="S15" s="1395"/>
      <c r="T15" s="1395"/>
      <c r="U15" s="1395"/>
      <c r="V15" s="1395"/>
      <c r="W15" s="1395"/>
      <c r="X15" s="1395"/>
      <c r="Y15" s="1395"/>
      <c r="Z15" s="1395"/>
      <c r="AA15" s="1395"/>
      <c r="AB15" s="1395"/>
      <c r="AC15" s="1395"/>
      <c r="AD15" s="1395"/>
      <c r="AE15" s="1395"/>
      <c r="AF15" s="1395"/>
      <c r="AG15" s="1395"/>
      <c r="AH15" s="1395"/>
      <c r="AI15" s="1395"/>
      <c r="AJ15" s="1395"/>
      <c r="AK15" s="1395"/>
      <c r="AL15" s="1395"/>
      <c r="AM15" s="1395"/>
      <c r="AN15" s="1395"/>
      <c r="AO15" s="1395"/>
      <c r="AP15" s="1395"/>
      <c r="AQ15" s="1395"/>
      <c r="AR15" s="1395"/>
      <c r="AS15" s="1395"/>
      <c r="AT15" s="1395"/>
      <c r="AU15" s="1395"/>
      <c r="AV15" s="1395"/>
      <c r="AW15" s="1395"/>
      <c r="AX15" s="1395"/>
      <c r="AY15" s="1395"/>
      <c r="AZ15" s="1395"/>
      <c r="BA15" s="1395"/>
      <c r="BB15" s="1395"/>
      <c r="BC15" s="1395"/>
      <c r="BD15" s="1395"/>
      <c r="BE15" s="1395"/>
      <c r="BF15" s="1395"/>
      <c r="BG15" s="1395"/>
      <c r="BH15" s="1395"/>
      <c r="BI15" s="1395"/>
      <c r="BJ15" s="1395"/>
      <c r="BK15" s="1395"/>
      <c r="BL15" s="1395"/>
      <c r="BM15" s="1395"/>
      <c r="BN15" s="1395"/>
      <c r="BO15" s="1395"/>
      <c r="BP15" s="1395"/>
      <c r="BQ15" s="1395"/>
      <c r="BR15" s="1395"/>
      <c r="BS15" s="1395"/>
      <c r="BT15" s="1395"/>
      <c r="BU15" s="1395"/>
      <c r="BV15" s="1395"/>
      <c r="BW15" s="1396" t="s">
        <v>2151</v>
      </c>
      <c r="BX15" s="1397"/>
      <c r="BY15" s="1397"/>
      <c r="BZ15" s="1397"/>
      <c r="CA15" s="1397"/>
      <c r="CB15" s="1397"/>
      <c r="CC15" s="1397"/>
      <c r="CD15" s="1398"/>
      <c r="CE15" s="1335" t="str">
        <f>MID(SUVAHAVUJ!AF129,1,1)</f>
        <v xml:space="preserve"> </v>
      </c>
      <c r="CF15" s="1335"/>
      <c r="CG15" s="1335"/>
      <c r="CH15" s="1335"/>
      <c r="CI15" s="1335"/>
      <c r="CJ15" s="1335" t="str">
        <f>MID(SUVAHAVUJ!AF129,2,1)</f>
        <v xml:space="preserve"> </v>
      </c>
      <c r="CK15" s="1335"/>
      <c r="CL15" s="1335"/>
      <c r="CM15" s="1335"/>
      <c r="CN15" s="1335"/>
      <c r="CO15" s="1335"/>
      <c r="CP15" s="1335" t="str">
        <f>MID(SUVAHAVUJ!AF129,3,1)</f>
        <v xml:space="preserve"> </v>
      </c>
      <c r="CQ15" s="1335"/>
      <c r="CR15" s="1335"/>
      <c r="CS15" s="1335"/>
      <c r="CT15" s="1335"/>
      <c r="CU15" s="1335" t="str">
        <f>MID(SUVAHAVUJ!AF129,4,1)</f>
        <v xml:space="preserve"> </v>
      </c>
      <c r="CV15" s="1335"/>
      <c r="CW15" s="1335"/>
      <c r="CX15" s="1335"/>
      <c r="CY15" s="1335"/>
      <c r="CZ15" s="1335"/>
      <c r="DA15" s="1335" t="str">
        <f>MID(SUVAHAVUJ!AF129,5,1)</f>
        <v xml:space="preserve"> </v>
      </c>
      <c r="DB15" s="1335"/>
      <c r="DC15" s="1335"/>
      <c r="DD15" s="1335"/>
      <c r="DE15" s="1335"/>
      <c r="DF15" s="1335" t="str">
        <f>MID(SUVAHAVUJ!AF129,6,1)</f>
        <v xml:space="preserve"> </v>
      </c>
      <c r="DG15" s="1335"/>
      <c r="DH15" s="1335"/>
      <c r="DI15" s="1335"/>
      <c r="DJ15" s="1335"/>
      <c r="DK15" s="1335"/>
      <c r="DL15" s="1335" t="str">
        <f>MID(SUVAHAVUJ!AF129,7,1)</f>
        <v xml:space="preserve"> </v>
      </c>
      <c r="DM15" s="1335"/>
      <c r="DN15" s="1335"/>
      <c r="DO15" s="1335"/>
      <c r="DP15" s="1335"/>
      <c r="DQ15" s="1335"/>
      <c r="DR15" s="1335" t="str">
        <f>MID(SUVAHAVUJ!AF129,8,1)</f>
        <v xml:space="preserve"> </v>
      </c>
      <c r="DS15" s="1335"/>
      <c r="DT15" s="1335"/>
      <c r="DU15" s="1335"/>
      <c r="DV15" s="1335"/>
      <c r="DW15" s="1293" t="str">
        <f>MID(SUVAHAVUJ!AF129,9,1)</f>
        <v xml:space="preserve"> </v>
      </c>
      <c r="DX15" s="1293"/>
      <c r="DY15" s="1293"/>
      <c r="DZ15" s="1293"/>
      <c r="EA15" s="1293"/>
      <c r="EB15" s="1293"/>
      <c r="EC15" s="1293" t="str">
        <f>MID(SUVAHAVUJ!AF129,10,1)</f>
        <v xml:space="preserve"> </v>
      </c>
      <c r="ED15" s="1293"/>
      <c r="EE15" s="1293"/>
      <c r="EF15" s="1293"/>
      <c r="EG15" s="1293"/>
      <c r="EH15" s="1335" t="str">
        <f>MID(SUVAHAVUJ!AF129,11,1)</f>
        <v>0</v>
      </c>
      <c r="EI15" s="1335"/>
      <c r="EJ15" s="1335"/>
      <c r="EK15" s="1335"/>
      <c r="EL15" s="1335"/>
      <c r="EM15" s="1343"/>
      <c r="EN15" s="411"/>
      <c r="EO15" s="412"/>
      <c r="EP15" s="1335" t="str">
        <f>MID(SUVAHAVUJ!AG129,1,1)</f>
        <v xml:space="preserve"> </v>
      </c>
      <c r="EQ15" s="1335"/>
      <c r="ER15" s="1335"/>
      <c r="ES15" s="1335"/>
      <c r="ET15" s="1335"/>
      <c r="EU15" s="1335"/>
      <c r="EV15" s="1335" t="str">
        <f>MID(SUVAHAVUJ!AG129,2,1)</f>
        <v xml:space="preserve"> </v>
      </c>
      <c r="EW15" s="1335"/>
      <c r="EX15" s="1335"/>
      <c r="EY15" s="1335"/>
      <c r="EZ15" s="1335"/>
      <c r="FA15" s="1335" t="str">
        <f>MID(SUVAHAVUJ!AG129,3,1)</f>
        <v xml:space="preserve"> </v>
      </c>
      <c r="FB15" s="1335"/>
      <c r="FC15" s="1335"/>
      <c r="FD15" s="1335"/>
      <c r="FE15" s="1335"/>
      <c r="FF15" s="1335"/>
      <c r="FG15" s="1335" t="str">
        <f>MID(SUVAHAVUJ!AG129,4,1)</f>
        <v xml:space="preserve"> </v>
      </c>
      <c r="FH15" s="1335"/>
      <c r="FI15" s="1335"/>
      <c r="FJ15" s="1335"/>
      <c r="FK15" s="1335"/>
      <c r="FL15" s="1293" t="str">
        <f>MID(SUVAHAVUJ!AG129,5,1)</f>
        <v xml:space="preserve"> </v>
      </c>
      <c r="FM15" s="1293"/>
      <c r="FN15" s="1293"/>
      <c r="FO15" s="1293"/>
      <c r="FP15" s="1293"/>
      <c r="FQ15" s="1293"/>
      <c r="FR15" s="1293" t="str">
        <f>MID(SUVAHAVUJ!AG129,6,1)</f>
        <v xml:space="preserve"> </v>
      </c>
      <c r="FS15" s="1293"/>
      <c r="FT15" s="1293"/>
      <c r="FU15" s="1293"/>
      <c r="FV15" s="1293"/>
      <c r="FW15" s="1293" t="str">
        <f>MID(SUVAHAVUJ!AG129,7,1)</f>
        <v xml:space="preserve"> </v>
      </c>
      <c r="FX15" s="1293"/>
      <c r="FY15" s="1293"/>
      <c r="FZ15" s="1293"/>
      <c r="GA15" s="1293"/>
      <c r="GB15" s="1293"/>
      <c r="GC15" s="1293" t="str">
        <f>MID(SUVAHAVUJ!AG129,8,1)</f>
        <v xml:space="preserve"> </v>
      </c>
      <c r="GD15" s="1293"/>
      <c r="GE15" s="1293"/>
      <c r="GF15" s="1293"/>
      <c r="GG15" s="1293"/>
      <c r="GH15" s="1293" t="str">
        <f>MID(SUVAHAVUJ!AG129,9,1)</f>
        <v xml:space="preserve"> </v>
      </c>
      <c r="GI15" s="1293"/>
      <c r="GJ15" s="1293"/>
      <c r="GK15" s="1293"/>
      <c r="GL15" s="1293"/>
      <c r="GM15" s="1293"/>
      <c r="GN15" s="1293" t="str">
        <f>MID(SUVAHAVUJ!AG129,10,1)</f>
        <v xml:space="preserve"> </v>
      </c>
      <c r="GO15" s="1293"/>
      <c r="GP15" s="1293"/>
      <c r="GQ15" s="1293"/>
      <c r="GR15" s="1293"/>
      <c r="GS15" s="1293" t="str">
        <f>MID(SUVAHAVUJ!AG129,11,1)</f>
        <v>0</v>
      </c>
      <c r="GT15" s="1293"/>
      <c r="GU15" s="1293"/>
      <c r="GV15" s="1293"/>
      <c r="GW15" s="1341"/>
    </row>
    <row r="16" spans="1:205" ht="24" customHeight="1" x14ac:dyDescent="0.2">
      <c r="B16" s="1402" t="s">
        <v>2048</v>
      </c>
      <c r="C16" s="1403"/>
      <c r="D16" s="1403"/>
      <c r="E16" s="1403"/>
      <c r="F16" s="1403"/>
      <c r="G16" s="1403"/>
      <c r="H16" s="1403"/>
      <c r="I16" s="1403"/>
      <c r="J16" s="1403"/>
      <c r="K16" s="1404"/>
      <c r="L16" s="1394" t="str">
        <f>SUVAHAVUJ!$D$130</f>
        <v>Ostatné záväzky voči prepojeným účtovným jednotkám (361A, 36XA, 471A, 47XA)</v>
      </c>
      <c r="M16" s="1395"/>
      <c r="N16" s="1395"/>
      <c r="O16" s="1395"/>
      <c r="P16" s="1395"/>
      <c r="Q16" s="1395"/>
      <c r="R16" s="1395"/>
      <c r="S16" s="1395"/>
      <c r="T16" s="1395"/>
      <c r="U16" s="1395"/>
      <c r="V16" s="1395"/>
      <c r="W16" s="1395"/>
      <c r="X16" s="1395"/>
      <c r="Y16" s="1395"/>
      <c r="Z16" s="1395"/>
      <c r="AA16" s="1395"/>
      <c r="AB16" s="1395"/>
      <c r="AC16" s="1395"/>
      <c r="AD16" s="1395"/>
      <c r="AE16" s="1395"/>
      <c r="AF16" s="1395"/>
      <c r="AG16" s="1395"/>
      <c r="AH16" s="1395"/>
      <c r="AI16" s="1395"/>
      <c r="AJ16" s="1395"/>
      <c r="AK16" s="1395"/>
      <c r="AL16" s="1395"/>
      <c r="AM16" s="1395"/>
      <c r="AN16" s="1395"/>
      <c r="AO16" s="1395"/>
      <c r="AP16" s="1395"/>
      <c r="AQ16" s="1395"/>
      <c r="AR16" s="1395"/>
      <c r="AS16" s="1395"/>
      <c r="AT16" s="1395"/>
      <c r="AU16" s="1395"/>
      <c r="AV16" s="1395"/>
      <c r="AW16" s="1395"/>
      <c r="AX16" s="1395"/>
      <c r="AY16" s="1395"/>
      <c r="AZ16" s="1395"/>
      <c r="BA16" s="1395"/>
      <c r="BB16" s="1395"/>
      <c r="BC16" s="1395"/>
      <c r="BD16" s="1395"/>
      <c r="BE16" s="1395"/>
      <c r="BF16" s="1395"/>
      <c r="BG16" s="1395"/>
      <c r="BH16" s="1395"/>
      <c r="BI16" s="1395"/>
      <c r="BJ16" s="1395"/>
      <c r="BK16" s="1395"/>
      <c r="BL16" s="1395"/>
      <c r="BM16" s="1395"/>
      <c r="BN16" s="1395"/>
      <c r="BO16" s="1395"/>
      <c r="BP16" s="1395"/>
      <c r="BQ16" s="1395"/>
      <c r="BR16" s="1395"/>
      <c r="BS16" s="1395"/>
      <c r="BT16" s="1395"/>
      <c r="BU16" s="1395"/>
      <c r="BV16" s="1395"/>
      <c r="BW16" s="1396" t="s">
        <v>2152</v>
      </c>
      <c r="BX16" s="1397"/>
      <c r="BY16" s="1397"/>
      <c r="BZ16" s="1397"/>
      <c r="CA16" s="1397"/>
      <c r="CB16" s="1397"/>
      <c r="CC16" s="1397"/>
      <c r="CD16" s="1398"/>
      <c r="CE16" s="1335" t="str">
        <f>MID(SUVAHAVUJ!AF130,1,1)</f>
        <v xml:space="preserve"> </v>
      </c>
      <c r="CF16" s="1335"/>
      <c r="CG16" s="1335"/>
      <c r="CH16" s="1335"/>
      <c r="CI16" s="1335"/>
      <c r="CJ16" s="1335" t="str">
        <f>MID(SUVAHAVUJ!AF130,2,1)</f>
        <v xml:space="preserve"> </v>
      </c>
      <c r="CK16" s="1335"/>
      <c r="CL16" s="1335"/>
      <c r="CM16" s="1335"/>
      <c r="CN16" s="1335"/>
      <c r="CO16" s="1335"/>
      <c r="CP16" s="1335" t="str">
        <f>MID(SUVAHAVUJ!AF130,3,1)</f>
        <v xml:space="preserve"> </v>
      </c>
      <c r="CQ16" s="1335"/>
      <c r="CR16" s="1335"/>
      <c r="CS16" s="1335"/>
      <c r="CT16" s="1335"/>
      <c r="CU16" s="1335" t="str">
        <f>MID(SUVAHAVUJ!AF130,4,1)</f>
        <v xml:space="preserve"> </v>
      </c>
      <c r="CV16" s="1335"/>
      <c r="CW16" s="1335"/>
      <c r="CX16" s="1335"/>
      <c r="CY16" s="1335"/>
      <c r="CZ16" s="1335"/>
      <c r="DA16" s="1335" t="str">
        <f>MID(SUVAHAVUJ!AF130,5,1)</f>
        <v xml:space="preserve"> </v>
      </c>
      <c r="DB16" s="1335"/>
      <c r="DC16" s="1335"/>
      <c r="DD16" s="1335"/>
      <c r="DE16" s="1335"/>
      <c r="DF16" s="1335" t="str">
        <f>MID(SUVAHAVUJ!AF130,6,1)</f>
        <v xml:space="preserve"> </v>
      </c>
      <c r="DG16" s="1335"/>
      <c r="DH16" s="1335"/>
      <c r="DI16" s="1335"/>
      <c r="DJ16" s="1335"/>
      <c r="DK16" s="1335"/>
      <c r="DL16" s="1335" t="str">
        <f>MID(SUVAHAVUJ!AF130,7,1)</f>
        <v xml:space="preserve"> </v>
      </c>
      <c r="DM16" s="1335"/>
      <c r="DN16" s="1335"/>
      <c r="DO16" s="1335"/>
      <c r="DP16" s="1335"/>
      <c r="DQ16" s="1335"/>
      <c r="DR16" s="1335" t="str">
        <f>MID(SUVAHAVUJ!AF130,8,1)</f>
        <v xml:space="preserve"> </v>
      </c>
      <c r="DS16" s="1335"/>
      <c r="DT16" s="1335"/>
      <c r="DU16" s="1335"/>
      <c r="DV16" s="1335"/>
      <c r="DW16" s="1293" t="str">
        <f>MID(SUVAHAVUJ!AF130,9,1)</f>
        <v xml:space="preserve"> </v>
      </c>
      <c r="DX16" s="1293"/>
      <c r="DY16" s="1293"/>
      <c r="DZ16" s="1293"/>
      <c r="EA16" s="1293"/>
      <c r="EB16" s="1293"/>
      <c r="EC16" s="1293" t="str">
        <f>MID(SUVAHAVUJ!AF130,10,1)</f>
        <v xml:space="preserve"> </v>
      </c>
      <c r="ED16" s="1293"/>
      <c r="EE16" s="1293"/>
      <c r="EF16" s="1293"/>
      <c r="EG16" s="1293"/>
      <c r="EH16" s="1335" t="str">
        <f>MID(SUVAHAVUJ!AF130,11,1)</f>
        <v>0</v>
      </c>
      <c r="EI16" s="1335"/>
      <c r="EJ16" s="1335"/>
      <c r="EK16" s="1335"/>
      <c r="EL16" s="1335"/>
      <c r="EM16" s="1343"/>
      <c r="EN16" s="411"/>
      <c r="EO16" s="412"/>
      <c r="EP16" s="1335" t="str">
        <f>MID(SUVAHAVUJ!AG130,1,1)</f>
        <v xml:space="preserve"> </v>
      </c>
      <c r="EQ16" s="1335"/>
      <c r="ER16" s="1335"/>
      <c r="ES16" s="1335"/>
      <c r="ET16" s="1335"/>
      <c r="EU16" s="1335"/>
      <c r="EV16" s="1335" t="str">
        <f>MID(SUVAHAVUJ!AG130,2,1)</f>
        <v xml:space="preserve"> </v>
      </c>
      <c r="EW16" s="1335"/>
      <c r="EX16" s="1335"/>
      <c r="EY16" s="1335"/>
      <c r="EZ16" s="1335"/>
      <c r="FA16" s="1335" t="str">
        <f>MID(SUVAHAVUJ!AG130,3,1)</f>
        <v xml:space="preserve"> </v>
      </c>
      <c r="FB16" s="1335"/>
      <c r="FC16" s="1335"/>
      <c r="FD16" s="1335"/>
      <c r="FE16" s="1335"/>
      <c r="FF16" s="1335"/>
      <c r="FG16" s="1335" t="str">
        <f>MID(SUVAHAVUJ!AG130,4,1)</f>
        <v xml:space="preserve"> </v>
      </c>
      <c r="FH16" s="1335"/>
      <c r="FI16" s="1335"/>
      <c r="FJ16" s="1335"/>
      <c r="FK16" s="1335"/>
      <c r="FL16" s="1293" t="str">
        <f>MID(SUVAHAVUJ!AG130,5,1)</f>
        <v xml:space="preserve"> </v>
      </c>
      <c r="FM16" s="1293"/>
      <c r="FN16" s="1293"/>
      <c r="FO16" s="1293"/>
      <c r="FP16" s="1293"/>
      <c r="FQ16" s="1293"/>
      <c r="FR16" s="1293" t="str">
        <f>MID(SUVAHAVUJ!AG130,6,1)</f>
        <v xml:space="preserve"> </v>
      </c>
      <c r="FS16" s="1293"/>
      <c r="FT16" s="1293"/>
      <c r="FU16" s="1293"/>
      <c r="FV16" s="1293"/>
      <c r="FW16" s="1293" t="str">
        <f>MID(SUVAHAVUJ!AG130,7,1)</f>
        <v xml:space="preserve"> </v>
      </c>
      <c r="FX16" s="1293"/>
      <c r="FY16" s="1293"/>
      <c r="FZ16" s="1293"/>
      <c r="GA16" s="1293"/>
      <c r="GB16" s="1293"/>
      <c r="GC16" s="1293" t="str">
        <f>MID(SUVAHAVUJ!AG130,8,1)</f>
        <v xml:space="preserve"> </v>
      </c>
      <c r="GD16" s="1293"/>
      <c r="GE16" s="1293"/>
      <c r="GF16" s="1293"/>
      <c r="GG16" s="1293"/>
      <c r="GH16" s="1293" t="str">
        <f>MID(SUVAHAVUJ!AG130,9,1)</f>
        <v xml:space="preserve"> </v>
      </c>
      <c r="GI16" s="1293"/>
      <c r="GJ16" s="1293"/>
      <c r="GK16" s="1293"/>
      <c r="GL16" s="1293"/>
      <c r="GM16" s="1293"/>
      <c r="GN16" s="1293" t="str">
        <f>MID(SUVAHAVUJ!AG130,10,1)</f>
        <v xml:space="preserve"> </v>
      </c>
      <c r="GO16" s="1293"/>
      <c r="GP16" s="1293"/>
      <c r="GQ16" s="1293"/>
      <c r="GR16" s="1293"/>
      <c r="GS16" s="1293" t="str">
        <f>MID(SUVAHAVUJ!AG130,11,1)</f>
        <v>0</v>
      </c>
      <c r="GT16" s="1293"/>
      <c r="GU16" s="1293"/>
      <c r="GV16" s="1293"/>
      <c r="GW16" s="1341"/>
    </row>
    <row r="17" spans="1:205" ht="24" customHeight="1" x14ac:dyDescent="0.2">
      <c r="B17" s="1402" t="s">
        <v>2049</v>
      </c>
      <c r="C17" s="1403"/>
      <c r="D17" s="1403"/>
      <c r="E17" s="1403"/>
      <c r="F17" s="1403"/>
      <c r="G17" s="1403"/>
      <c r="H17" s="1403"/>
      <c r="I17" s="1403"/>
      <c r="J17" s="1403"/>
      <c r="K17" s="1404"/>
      <c r="L17" s="1394" t="str">
        <f>SUVAHAVUJ!$D$131</f>
        <v>Ostatné záväzky v rámci podielovej účasti okrem záväzkov voči prepojeným účtovným jednotkám (361A, 36XA, 471A, 47XA)</v>
      </c>
      <c r="M17" s="1395"/>
      <c r="N17" s="1395"/>
      <c r="O17" s="1395"/>
      <c r="P17" s="1395"/>
      <c r="Q17" s="1395"/>
      <c r="R17" s="1395"/>
      <c r="S17" s="1395"/>
      <c r="T17" s="1395"/>
      <c r="U17" s="1395"/>
      <c r="V17" s="1395"/>
      <c r="W17" s="1395"/>
      <c r="X17" s="1395"/>
      <c r="Y17" s="1395"/>
      <c r="Z17" s="1395"/>
      <c r="AA17" s="1395"/>
      <c r="AB17" s="1395"/>
      <c r="AC17" s="1395"/>
      <c r="AD17" s="1395"/>
      <c r="AE17" s="1395"/>
      <c r="AF17" s="1395"/>
      <c r="AG17" s="1395"/>
      <c r="AH17" s="1395"/>
      <c r="AI17" s="1395"/>
      <c r="AJ17" s="1395"/>
      <c r="AK17" s="1395"/>
      <c r="AL17" s="1395"/>
      <c r="AM17" s="1395"/>
      <c r="AN17" s="1395"/>
      <c r="AO17" s="1395"/>
      <c r="AP17" s="1395"/>
      <c r="AQ17" s="1395"/>
      <c r="AR17" s="1395"/>
      <c r="AS17" s="1395"/>
      <c r="AT17" s="1395"/>
      <c r="AU17" s="1395"/>
      <c r="AV17" s="1395"/>
      <c r="AW17" s="1395"/>
      <c r="AX17" s="1395"/>
      <c r="AY17" s="1395"/>
      <c r="AZ17" s="1395"/>
      <c r="BA17" s="1395"/>
      <c r="BB17" s="1395"/>
      <c r="BC17" s="1395"/>
      <c r="BD17" s="1395"/>
      <c r="BE17" s="1395"/>
      <c r="BF17" s="1395"/>
      <c r="BG17" s="1395"/>
      <c r="BH17" s="1395"/>
      <c r="BI17" s="1395"/>
      <c r="BJ17" s="1395"/>
      <c r="BK17" s="1395"/>
      <c r="BL17" s="1395"/>
      <c r="BM17" s="1395"/>
      <c r="BN17" s="1395"/>
      <c r="BO17" s="1395"/>
      <c r="BP17" s="1395"/>
      <c r="BQ17" s="1395"/>
      <c r="BR17" s="1395"/>
      <c r="BS17" s="1395"/>
      <c r="BT17" s="1395"/>
      <c r="BU17" s="1395"/>
      <c r="BV17" s="1395"/>
      <c r="BW17" s="1396" t="s">
        <v>2153</v>
      </c>
      <c r="BX17" s="1397"/>
      <c r="BY17" s="1397"/>
      <c r="BZ17" s="1397"/>
      <c r="CA17" s="1397"/>
      <c r="CB17" s="1397"/>
      <c r="CC17" s="1397"/>
      <c r="CD17" s="1398"/>
      <c r="CE17" s="1335" t="str">
        <f>MID(SUVAHAVUJ!AF131,1,1)</f>
        <v xml:space="preserve"> </v>
      </c>
      <c r="CF17" s="1335"/>
      <c r="CG17" s="1335"/>
      <c r="CH17" s="1335"/>
      <c r="CI17" s="1335"/>
      <c r="CJ17" s="1335" t="str">
        <f>MID(SUVAHAVUJ!AF131,2,1)</f>
        <v xml:space="preserve"> </v>
      </c>
      <c r="CK17" s="1335"/>
      <c r="CL17" s="1335"/>
      <c r="CM17" s="1335"/>
      <c r="CN17" s="1335"/>
      <c r="CO17" s="1335"/>
      <c r="CP17" s="1335" t="str">
        <f>MID(SUVAHAVUJ!AF131,3,1)</f>
        <v xml:space="preserve"> </v>
      </c>
      <c r="CQ17" s="1335"/>
      <c r="CR17" s="1335"/>
      <c r="CS17" s="1335"/>
      <c r="CT17" s="1335"/>
      <c r="CU17" s="1335" t="str">
        <f>MID(SUVAHAVUJ!AF131,4,1)</f>
        <v xml:space="preserve"> </v>
      </c>
      <c r="CV17" s="1335"/>
      <c r="CW17" s="1335"/>
      <c r="CX17" s="1335"/>
      <c r="CY17" s="1335"/>
      <c r="CZ17" s="1335"/>
      <c r="DA17" s="1335" t="str">
        <f>MID(SUVAHAVUJ!AF131,5,1)</f>
        <v xml:space="preserve"> </v>
      </c>
      <c r="DB17" s="1335"/>
      <c r="DC17" s="1335"/>
      <c r="DD17" s="1335"/>
      <c r="DE17" s="1335"/>
      <c r="DF17" s="1335" t="str">
        <f>MID(SUVAHAVUJ!AF131,6,1)</f>
        <v xml:space="preserve"> </v>
      </c>
      <c r="DG17" s="1335"/>
      <c r="DH17" s="1335"/>
      <c r="DI17" s="1335"/>
      <c r="DJ17" s="1335"/>
      <c r="DK17" s="1335"/>
      <c r="DL17" s="1335" t="str">
        <f>MID(SUVAHAVUJ!AF131,7,1)</f>
        <v xml:space="preserve"> </v>
      </c>
      <c r="DM17" s="1335"/>
      <c r="DN17" s="1335"/>
      <c r="DO17" s="1335"/>
      <c r="DP17" s="1335"/>
      <c r="DQ17" s="1335"/>
      <c r="DR17" s="1335" t="str">
        <f>MID(SUVAHAVUJ!AF131,8,1)</f>
        <v xml:space="preserve"> </v>
      </c>
      <c r="DS17" s="1335"/>
      <c r="DT17" s="1335"/>
      <c r="DU17" s="1335"/>
      <c r="DV17" s="1335"/>
      <c r="DW17" s="1293" t="str">
        <f>MID(SUVAHAVUJ!AF131,9,1)</f>
        <v xml:space="preserve"> </v>
      </c>
      <c r="DX17" s="1293"/>
      <c r="DY17" s="1293"/>
      <c r="DZ17" s="1293"/>
      <c r="EA17" s="1293"/>
      <c r="EB17" s="1293"/>
      <c r="EC17" s="1293" t="str">
        <f>MID(SUVAHAVUJ!AF131,10,1)</f>
        <v xml:space="preserve"> </v>
      </c>
      <c r="ED17" s="1293"/>
      <c r="EE17" s="1293"/>
      <c r="EF17" s="1293"/>
      <c r="EG17" s="1293"/>
      <c r="EH17" s="1335" t="str">
        <f>MID(SUVAHAVUJ!AF131,11,1)</f>
        <v>0</v>
      </c>
      <c r="EI17" s="1335"/>
      <c r="EJ17" s="1335"/>
      <c r="EK17" s="1335"/>
      <c r="EL17" s="1335"/>
      <c r="EM17" s="1343"/>
      <c r="EN17" s="411"/>
      <c r="EO17" s="412"/>
      <c r="EP17" s="1335" t="str">
        <f>MID(SUVAHAVUJ!AG131,1,1)</f>
        <v xml:space="preserve"> </v>
      </c>
      <c r="EQ17" s="1335"/>
      <c r="ER17" s="1335"/>
      <c r="ES17" s="1335"/>
      <c r="ET17" s="1335"/>
      <c r="EU17" s="1335"/>
      <c r="EV17" s="1335" t="str">
        <f>MID(SUVAHAVUJ!AG131,2,1)</f>
        <v xml:space="preserve"> </v>
      </c>
      <c r="EW17" s="1335"/>
      <c r="EX17" s="1335"/>
      <c r="EY17" s="1335"/>
      <c r="EZ17" s="1335"/>
      <c r="FA17" s="1335" t="str">
        <f>MID(SUVAHAVUJ!AG131,3,1)</f>
        <v xml:space="preserve"> </v>
      </c>
      <c r="FB17" s="1335"/>
      <c r="FC17" s="1335"/>
      <c r="FD17" s="1335"/>
      <c r="FE17" s="1335"/>
      <c r="FF17" s="1335"/>
      <c r="FG17" s="1335" t="str">
        <f>MID(SUVAHAVUJ!AG131,4,1)</f>
        <v xml:space="preserve"> </v>
      </c>
      <c r="FH17" s="1335"/>
      <c r="FI17" s="1335"/>
      <c r="FJ17" s="1335"/>
      <c r="FK17" s="1335"/>
      <c r="FL17" s="1293" t="str">
        <f>MID(SUVAHAVUJ!AG131,5,1)</f>
        <v xml:space="preserve"> </v>
      </c>
      <c r="FM17" s="1293"/>
      <c r="FN17" s="1293"/>
      <c r="FO17" s="1293"/>
      <c r="FP17" s="1293"/>
      <c r="FQ17" s="1293"/>
      <c r="FR17" s="1293" t="str">
        <f>MID(SUVAHAVUJ!AG131,6,1)</f>
        <v xml:space="preserve"> </v>
      </c>
      <c r="FS17" s="1293"/>
      <c r="FT17" s="1293"/>
      <c r="FU17" s="1293"/>
      <c r="FV17" s="1293"/>
      <c r="FW17" s="1293" t="str">
        <f>MID(SUVAHAVUJ!AG131,7,1)</f>
        <v xml:space="preserve"> </v>
      </c>
      <c r="FX17" s="1293"/>
      <c r="FY17" s="1293"/>
      <c r="FZ17" s="1293"/>
      <c r="GA17" s="1293"/>
      <c r="GB17" s="1293"/>
      <c r="GC17" s="1293" t="str">
        <f>MID(SUVAHAVUJ!AG131,8,1)</f>
        <v xml:space="preserve"> </v>
      </c>
      <c r="GD17" s="1293"/>
      <c r="GE17" s="1293"/>
      <c r="GF17" s="1293"/>
      <c r="GG17" s="1293"/>
      <c r="GH17" s="1293" t="str">
        <f>MID(SUVAHAVUJ!AG131,9,1)</f>
        <v xml:space="preserve"> </v>
      </c>
      <c r="GI17" s="1293"/>
      <c r="GJ17" s="1293"/>
      <c r="GK17" s="1293"/>
      <c r="GL17" s="1293"/>
      <c r="GM17" s="1293"/>
      <c r="GN17" s="1293" t="str">
        <f>MID(SUVAHAVUJ!AG131,10,1)</f>
        <v xml:space="preserve"> </v>
      </c>
      <c r="GO17" s="1293"/>
      <c r="GP17" s="1293"/>
      <c r="GQ17" s="1293"/>
      <c r="GR17" s="1293"/>
      <c r="GS17" s="1293" t="str">
        <f>MID(SUVAHAVUJ!AG131,11,1)</f>
        <v>0</v>
      </c>
      <c r="GT17" s="1293"/>
      <c r="GU17" s="1293"/>
      <c r="GV17" s="1293"/>
      <c r="GW17" s="1341"/>
    </row>
    <row r="18" spans="1:205" ht="24" customHeight="1" x14ac:dyDescent="0.2">
      <c r="B18" s="1402" t="s">
        <v>2050</v>
      </c>
      <c r="C18" s="1403"/>
      <c r="D18" s="1403"/>
      <c r="E18" s="1403"/>
      <c r="F18" s="1403"/>
      <c r="G18" s="1403"/>
      <c r="H18" s="1403"/>
      <c r="I18" s="1403"/>
      <c r="J18" s="1403"/>
      <c r="K18" s="1404"/>
      <c r="L18" s="1394" t="str">
        <f>SUVAHAVUJ!$D$132</f>
        <v>Záväzky voči spoločníkom a združeniu (364, 365, 366, 367, 368, 398A, 478A, 479A)</v>
      </c>
      <c r="M18" s="1395"/>
      <c r="N18" s="1395"/>
      <c r="O18" s="1395"/>
      <c r="P18" s="1395"/>
      <c r="Q18" s="1395"/>
      <c r="R18" s="1395"/>
      <c r="S18" s="1395"/>
      <c r="T18" s="1395"/>
      <c r="U18" s="1395"/>
      <c r="V18" s="1395"/>
      <c r="W18" s="1395"/>
      <c r="X18" s="1395"/>
      <c r="Y18" s="1395"/>
      <c r="Z18" s="1395"/>
      <c r="AA18" s="1395"/>
      <c r="AB18" s="1395"/>
      <c r="AC18" s="1395"/>
      <c r="AD18" s="1395"/>
      <c r="AE18" s="1395"/>
      <c r="AF18" s="1395"/>
      <c r="AG18" s="1395"/>
      <c r="AH18" s="1395"/>
      <c r="AI18" s="1395"/>
      <c r="AJ18" s="1395"/>
      <c r="AK18" s="1395"/>
      <c r="AL18" s="1395"/>
      <c r="AM18" s="1395"/>
      <c r="AN18" s="1395"/>
      <c r="AO18" s="1395"/>
      <c r="AP18" s="1395"/>
      <c r="AQ18" s="1395"/>
      <c r="AR18" s="1395"/>
      <c r="AS18" s="1395"/>
      <c r="AT18" s="1395"/>
      <c r="AU18" s="1395"/>
      <c r="AV18" s="1395"/>
      <c r="AW18" s="1395"/>
      <c r="AX18" s="1395"/>
      <c r="AY18" s="1395"/>
      <c r="AZ18" s="1395"/>
      <c r="BA18" s="1395"/>
      <c r="BB18" s="1395"/>
      <c r="BC18" s="1395"/>
      <c r="BD18" s="1395"/>
      <c r="BE18" s="1395"/>
      <c r="BF18" s="1395"/>
      <c r="BG18" s="1395"/>
      <c r="BH18" s="1395"/>
      <c r="BI18" s="1395"/>
      <c r="BJ18" s="1395"/>
      <c r="BK18" s="1395"/>
      <c r="BL18" s="1395"/>
      <c r="BM18" s="1395"/>
      <c r="BN18" s="1395"/>
      <c r="BO18" s="1395"/>
      <c r="BP18" s="1395"/>
      <c r="BQ18" s="1395"/>
      <c r="BR18" s="1395"/>
      <c r="BS18" s="1395"/>
      <c r="BT18" s="1395"/>
      <c r="BU18" s="1395"/>
      <c r="BV18" s="1395"/>
      <c r="BW18" s="1396" t="s">
        <v>351</v>
      </c>
      <c r="BX18" s="1397"/>
      <c r="BY18" s="1397"/>
      <c r="BZ18" s="1397"/>
      <c r="CA18" s="1397"/>
      <c r="CB18" s="1397"/>
      <c r="CC18" s="1397"/>
      <c r="CD18" s="1398"/>
      <c r="CE18" s="1335" t="str">
        <f>MID(SUVAHAVUJ!AF132,1,1)</f>
        <v xml:space="preserve"> </v>
      </c>
      <c r="CF18" s="1335"/>
      <c r="CG18" s="1335"/>
      <c r="CH18" s="1335"/>
      <c r="CI18" s="1335"/>
      <c r="CJ18" s="1335" t="str">
        <f>MID(SUVAHAVUJ!AF132,2,1)</f>
        <v xml:space="preserve"> </v>
      </c>
      <c r="CK18" s="1335"/>
      <c r="CL18" s="1335"/>
      <c r="CM18" s="1335"/>
      <c r="CN18" s="1335"/>
      <c r="CO18" s="1335"/>
      <c r="CP18" s="1335" t="str">
        <f>MID(SUVAHAVUJ!AF132,3,1)</f>
        <v xml:space="preserve"> </v>
      </c>
      <c r="CQ18" s="1335"/>
      <c r="CR18" s="1335"/>
      <c r="CS18" s="1335"/>
      <c r="CT18" s="1335"/>
      <c r="CU18" s="1335" t="str">
        <f>MID(SUVAHAVUJ!AF132,4,1)</f>
        <v xml:space="preserve"> </v>
      </c>
      <c r="CV18" s="1335"/>
      <c r="CW18" s="1335"/>
      <c r="CX18" s="1335"/>
      <c r="CY18" s="1335"/>
      <c r="CZ18" s="1335"/>
      <c r="DA18" s="1335" t="str">
        <f>MID(SUVAHAVUJ!AF132,5,1)</f>
        <v xml:space="preserve"> </v>
      </c>
      <c r="DB18" s="1335"/>
      <c r="DC18" s="1335"/>
      <c r="DD18" s="1335"/>
      <c r="DE18" s="1335"/>
      <c r="DF18" s="1335" t="str">
        <f>MID(SUVAHAVUJ!AF132,6,1)</f>
        <v xml:space="preserve"> </v>
      </c>
      <c r="DG18" s="1335"/>
      <c r="DH18" s="1335"/>
      <c r="DI18" s="1335"/>
      <c r="DJ18" s="1335"/>
      <c r="DK18" s="1335"/>
      <c r="DL18" s="1335" t="str">
        <f>MID(SUVAHAVUJ!AF132,7,1)</f>
        <v xml:space="preserve"> </v>
      </c>
      <c r="DM18" s="1335"/>
      <c r="DN18" s="1335"/>
      <c r="DO18" s="1335"/>
      <c r="DP18" s="1335"/>
      <c r="DQ18" s="1335"/>
      <c r="DR18" s="1335" t="str">
        <f>MID(SUVAHAVUJ!AF132,8,1)</f>
        <v xml:space="preserve"> </v>
      </c>
      <c r="DS18" s="1335"/>
      <c r="DT18" s="1335"/>
      <c r="DU18" s="1335"/>
      <c r="DV18" s="1335"/>
      <c r="DW18" s="1293" t="str">
        <f>MID(SUVAHAVUJ!AF132,9,1)</f>
        <v xml:space="preserve"> </v>
      </c>
      <c r="DX18" s="1293"/>
      <c r="DY18" s="1293"/>
      <c r="DZ18" s="1293"/>
      <c r="EA18" s="1293"/>
      <c r="EB18" s="1293"/>
      <c r="EC18" s="1293" t="str">
        <f>MID(SUVAHAVUJ!AF132,10,1)</f>
        <v xml:space="preserve"> </v>
      </c>
      <c r="ED18" s="1293"/>
      <c r="EE18" s="1293"/>
      <c r="EF18" s="1293"/>
      <c r="EG18" s="1293"/>
      <c r="EH18" s="1335" t="str">
        <f>MID(SUVAHAVUJ!AF132,11,1)</f>
        <v>0</v>
      </c>
      <c r="EI18" s="1335"/>
      <c r="EJ18" s="1335"/>
      <c r="EK18" s="1335"/>
      <c r="EL18" s="1335"/>
      <c r="EM18" s="1343"/>
      <c r="EN18" s="411"/>
      <c r="EO18" s="412"/>
      <c r="EP18" s="1335" t="str">
        <f>MID(SUVAHAVUJ!AG132,1,1)</f>
        <v xml:space="preserve"> </v>
      </c>
      <c r="EQ18" s="1335"/>
      <c r="ER18" s="1335"/>
      <c r="ES18" s="1335"/>
      <c r="ET18" s="1335"/>
      <c r="EU18" s="1335"/>
      <c r="EV18" s="1335" t="str">
        <f>MID(SUVAHAVUJ!AG132,2,1)</f>
        <v xml:space="preserve"> </v>
      </c>
      <c r="EW18" s="1335"/>
      <c r="EX18" s="1335"/>
      <c r="EY18" s="1335"/>
      <c r="EZ18" s="1335"/>
      <c r="FA18" s="1335" t="str">
        <f>MID(SUVAHAVUJ!AG132,3,1)</f>
        <v xml:space="preserve"> </v>
      </c>
      <c r="FB18" s="1335"/>
      <c r="FC18" s="1335"/>
      <c r="FD18" s="1335"/>
      <c r="FE18" s="1335"/>
      <c r="FF18" s="1335"/>
      <c r="FG18" s="1335" t="str">
        <f>MID(SUVAHAVUJ!AG132,4,1)</f>
        <v xml:space="preserve"> </v>
      </c>
      <c r="FH18" s="1335"/>
      <c r="FI18" s="1335"/>
      <c r="FJ18" s="1335"/>
      <c r="FK18" s="1335"/>
      <c r="FL18" s="1293" t="str">
        <f>MID(SUVAHAVUJ!AG132,5,1)</f>
        <v xml:space="preserve"> </v>
      </c>
      <c r="FM18" s="1293"/>
      <c r="FN18" s="1293"/>
      <c r="FO18" s="1293"/>
      <c r="FP18" s="1293"/>
      <c r="FQ18" s="1293"/>
      <c r="FR18" s="1293" t="str">
        <f>MID(SUVAHAVUJ!AG132,6,1)</f>
        <v xml:space="preserve"> </v>
      </c>
      <c r="FS18" s="1293"/>
      <c r="FT18" s="1293"/>
      <c r="FU18" s="1293"/>
      <c r="FV18" s="1293"/>
      <c r="FW18" s="1293" t="str">
        <f>MID(SUVAHAVUJ!AG132,7,1)</f>
        <v xml:space="preserve"> </v>
      </c>
      <c r="FX18" s="1293"/>
      <c r="FY18" s="1293"/>
      <c r="FZ18" s="1293"/>
      <c r="GA18" s="1293"/>
      <c r="GB18" s="1293"/>
      <c r="GC18" s="1293" t="str">
        <f>MID(SUVAHAVUJ!AG132,8,1)</f>
        <v xml:space="preserve"> </v>
      </c>
      <c r="GD18" s="1293"/>
      <c r="GE18" s="1293"/>
      <c r="GF18" s="1293"/>
      <c r="GG18" s="1293"/>
      <c r="GH18" s="1293" t="str">
        <f>MID(SUVAHAVUJ!AG132,9,1)</f>
        <v xml:space="preserve"> </v>
      </c>
      <c r="GI18" s="1293"/>
      <c r="GJ18" s="1293"/>
      <c r="GK18" s="1293"/>
      <c r="GL18" s="1293"/>
      <c r="GM18" s="1293"/>
      <c r="GN18" s="1293" t="str">
        <f>MID(SUVAHAVUJ!AG132,10,1)</f>
        <v xml:space="preserve"> </v>
      </c>
      <c r="GO18" s="1293"/>
      <c r="GP18" s="1293"/>
      <c r="GQ18" s="1293"/>
      <c r="GR18" s="1293"/>
      <c r="GS18" s="1293" t="str">
        <f>MID(SUVAHAVUJ!AG132,11,1)</f>
        <v>0</v>
      </c>
      <c r="GT18" s="1293"/>
      <c r="GU18" s="1293"/>
      <c r="GV18" s="1293"/>
      <c r="GW18" s="1341"/>
    </row>
    <row r="19" spans="1:205" ht="24" customHeight="1" x14ac:dyDescent="0.2">
      <c r="B19" s="1402" t="s">
        <v>2052</v>
      </c>
      <c r="C19" s="1403"/>
      <c r="D19" s="1403"/>
      <c r="E19" s="1403"/>
      <c r="F19" s="1403"/>
      <c r="G19" s="1403"/>
      <c r="H19" s="1403"/>
      <c r="I19" s="1403"/>
      <c r="J19" s="1403"/>
      <c r="K19" s="1404"/>
      <c r="L19" s="1394" t="str">
        <f>SUVAHAVUJ!$D$133</f>
        <v>Záväzky voči zamestnancom (331, 333, 33X, 479A)</v>
      </c>
      <c r="M19" s="1395"/>
      <c r="N19" s="1395"/>
      <c r="O19" s="1395"/>
      <c r="P19" s="1395"/>
      <c r="Q19" s="1395"/>
      <c r="R19" s="1395"/>
      <c r="S19" s="1395"/>
      <c r="T19" s="1395"/>
      <c r="U19" s="1395"/>
      <c r="V19" s="1395"/>
      <c r="W19" s="1395"/>
      <c r="X19" s="1395"/>
      <c r="Y19" s="1395"/>
      <c r="Z19" s="1395"/>
      <c r="AA19" s="1395"/>
      <c r="AB19" s="1395"/>
      <c r="AC19" s="1395"/>
      <c r="AD19" s="1395"/>
      <c r="AE19" s="1395"/>
      <c r="AF19" s="1395"/>
      <c r="AG19" s="1395"/>
      <c r="AH19" s="1395"/>
      <c r="AI19" s="1395"/>
      <c r="AJ19" s="1395"/>
      <c r="AK19" s="1395"/>
      <c r="AL19" s="1395"/>
      <c r="AM19" s="1395"/>
      <c r="AN19" s="1395"/>
      <c r="AO19" s="1395"/>
      <c r="AP19" s="1395"/>
      <c r="AQ19" s="1395"/>
      <c r="AR19" s="1395"/>
      <c r="AS19" s="1395"/>
      <c r="AT19" s="1395"/>
      <c r="AU19" s="1395"/>
      <c r="AV19" s="1395"/>
      <c r="AW19" s="1395"/>
      <c r="AX19" s="1395"/>
      <c r="AY19" s="1395"/>
      <c r="AZ19" s="1395"/>
      <c r="BA19" s="1395"/>
      <c r="BB19" s="1395"/>
      <c r="BC19" s="1395"/>
      <c r="BD19" s="1395"/>
      <c r="BE19" s="1395"/>
      <c r="BF19" s="1395"/>
      <c r="BG19" s="1395"/>
      <c r="BH19" s="1395"/>
      <c r="BI19" s="1395"/>
      <c r="BJ19" s="1395"/>
      <c r="BK19" s="1395"/>
      <c r="BL19" s="1395"/>
      <c r="BM19" s="1395"/>
      <c r="BN19" s="1395"/>
      <c r="BO19" s="1395"/>
      <c r="BP19" s="1395"/>
      <c r="BQ19" s="1395"/>
      <c r="BR19" s="1395"/>
      <c r="BS19" s="1395"/>
      <c r="BT19" s="1395"/>
      <c r="BU19" s="1395"/>
      <c r="BV19" s="1395"/>
      <c r="BW19" s="1396" t="s">
        <v>353</v>
      </c>
      <c r="BX19" s="1397"/>
      <c r="BY19" s="1397"/>
      <c r="BZ19" s="1397"/>
      <c r="CA19" s="1397"/>
      <c r="CB19" s="1397"/>
      <c r="CC19" s="1397"/>
      <c r="CD19" s="1398"/>
      <c r="CE19" s="1335" t="str">
        <f>MID(SUVAHAVUJ!AF133,1,1)</f>
        <v xml:space="preserve"> </v>
      </c>
      <c r="CF19" s="1335"/>
      <c r="CG19" s="1335"/>
      <c r="CH19" s="1335"/>
      <c r="CI19" s="1335"/>
      <c r="CJ19" s="1335" t="str">
        <f>MID(SUVAHAVUJ!AF133,2,1)</f>
        <v xml:space="preserve"> </v>
      </c>
      <c r="CK19" s="1335"/>
      <c r="CL19" s="1335"/>
      <c r="CM19" s="1335"/>
      <c r="CN19" s="1335"/>
      <c r="CO19" s="1335"/>
      <c r="CP19" s="1335" t="str">
        <f>MID(SUVAHAVUJ!AF133,3,1)</f>
        <v xml:space="preserve"> </v>
      </c>
      <c r="CQ19" s="1335"/>
      <c r="CR19" s="1335"/>
      <c r="CS19" s="1335"/>
      <c r="CT19" s="1335"/>
      <c r="CU19" s="1335" t="str">
        <f>MID(SUVAHAVUJ!AF133,4,1)</f>
        <v xml:space="preserve"> </v>
      </c>
      <c r="CV19" s="1335"/>
      <c r="CW19" s="1335"/>
      <c r="CX19" s="1335"/>
      <c r="CY19" s="1335"/>
      <c r="CZ19" s="1335"/>
      <c r="DA19" s="1335" t="str">
        <f>MID(SUVAHAVUJ!AF133,5,1)</f>
        <v xml:space="preserve"> </v>
      </c>
      <c r="DB19" s="1335"/>
      <c r="DC19" s="1335"/>
      <c r="DD19" s="1335"/>
      <c r="DE19" s="1335"/>
      <c r="DF19" s="1335" t="str">
        <f>MID(SUVAHAVUJ!AF133,6,1)</f>
        <v xml:space="preserve"> </v>
      </c>
      <c r="DG19" s="1335"/>
      <c r="DH19" s="1335"/>
      <c r="DI19" s="1335"/>
      <c r="DJ19" s="1335"/>
      <c r="DK19" s="1335"/>
      <c r="DL19" s="1335" t="str">
        <f>MID(SUVAHAVUJ!AF133,7,1)</f>
        <v xml:space="preserve"> </v>
      </c>
      <c r="DM19" s="1335"/>
      <c r="DN19" s="1335"/>
      <c r="DO19" s="1335"/>
      <c r="DP19" s="1335"/>
      <c r="DQ19" s="1335"/>
      <c r="DR19" s="1335" t="str">
        <f>MID(SUVAHAVUJ!AF133,8,1)</f>
        <v xml:space="preserve"> </v>
      </c>
      <c r="DS19" s="1335"/>
      <c r="DT19" s="1335"/>
      <c r="DU19" s="1335"/>
      <c r="DV19" s="1335"/>
      <c r="DW19" s="1293" t="str">
        <f>MID(SUVAHAVUJ!AF133,9,1)</f>
        <v xml:space="preserve"> </v>
      </c>
      <c r="DX19" s="1293"/>
      <c r="DY19" s="1293"/>
      <c r="DZ19" s="1293"/>
      <c r="EA19" s="1293"/>
      <c r="EB19" s="1293"/>
      <c r="EC19" s="1293" t="str">
        <f>MID(SUVAHAVUJ!AF133,10,1)</f>
        <v xml:space="preserve"> </v>
      </c>
      <c r="ED19" s="1293"/>
      <c r="EE19" s="1293"/>
      <c r="EF19" s="1293"/>
      <c r="EG19" s="1293"/>
      <c r="EH19" s="1335" t="str">
        <f>MID(SUVAHAVUJ!AF133,11,1)</f>
        <v>0</v>
      </c>
      <c r="EI19" s="1335"/>
      <c r="EJ19" s="1335"/>
      <c r="EK19" s="1335"/>
      <c r="EL19" s="1335"/>
      <c r="EM19" s="1343"/>
      <c r="EN19" s="411"/>
      <c r="EO19" s="412"/>
      <c r="EP19" s="1335" t="str">
        <f>MID(SUVAHAVUJ!AG133,1,1)</f>
        <v xml:space="preserve"> </v>
      </c>
      <c r="EQ19" s="1335"/>
      <c r="ER19" s="1335"/>
      <c r="ES19" s="1335"/>
      <c r="ET19" s="1335"/>
      <c r="EU19" s="1335"/>
      <c r="EV19" s="1335" t="str">
        <f>MID(SUVAHAVUJ!AG133,2,1)</f>
        <v xml:space="preserve"> </v>
      </c>
      <c r="EW19" s="1335"/>
      <c r="EX19" s="1335"/>
      <c r="EY19" s="1335"/>
      <c r="EZ19" s="1335"/>
      <c r="FA19" s="1335" t="str">
        <f>MID(SUVAHAVUJ!AG133,3,1)</f>
        <v xml:space="preserve"> </v>
      </c>
      <c r="FB19" s="1335"/>
      <c r="FC19" s="1335"/>
      <c r="FD19" s="1335"/>
      <c r="FE19" s="1335"/>
      <c r="FF19" s="1335"/>
      <c r="FG19" s="1335" t="str">
        <f>MID(SUVAHAVUJ!AG133,4,1)</f>
        <v xml:space="preserve"> </v>
      </c>
      <c r="FH19" s="1335"/>
      <c r="FI19" s="1335"/>
      <c r="FJ19" s="1335"/>
      <c r="FK19" s="1335"/>
      <c r="FL19" s="1293" t="str">
        <f>MID(SUVAHAVUJ!AG133,5,1)</f>
        <v xml:space="preserve"> </v>
      </c>
      <c r="FM19" s="1293"/>
      <c r="FN19" s="1293"/>
      <c r="FO19" s="1293"/>
      <c r="FP19" s="1293"/>
      <c r="FQ19" s="1293"/>
      <c r="FR19" s="1293" t="str">
        <f>MID(SUVAHAVUJ!AG133,6,1)</f>
        <v xml:space="preserve"> </v>
      </c>
      <c r="FS19" s="1293"/>
      <c r="FT19" s="1293"/>
      <c r="FU19" s="1293"/>
      <c r="FV19" s="1293"/>
      <c r="FW19" s="1293" t="str">
        <f>MID(SUVAHAVUJ!AG133,7,1)</f>
        <v xml:space="preserve"> </v>
      </c>
      <c r="FX19" s="1293"/>
      <c r="FY19" s="1293"/>
      <c r="FZ19" s="1293"/>
      <c r="GA19" s="1293"/>
      <c r="GB19" s="1293"/>
      <c r="GC19" s="1293" t="str">
        <f>MID(SUVAHAVUJ!AG133,8,1)</f>
        <v xml:space="preserve"> </v>
      </c>
      <c r="GD19" s="1293"/>
      <c r="GE19" s="1293"/>
      <c r="GF19" s="1293"/>
      <c r="GG19" s="1293"/>
      <c r="GH19" s="1293" t="str">
        <f>MID(SUVAHAVUJ!AG133,9,1)</f>
        <v xml:space="preserve"> </v>
      </c>
      <c r="GI19" s="1293"/>
      <c r="GJ19" s="1293"/>
      <c r="GK19" s="1293"/>
      <c r="GL19" s="1293"/>
      <c r="GM19" s="1293"/>
      <c r="GN19" s="1293" t="str">
        <f>MID(SUVAHAVUJ!AG133,10,1)</f>
        <v xml:space="preserve"> </v>
      </c>
      <c r="GO19" s="1293"/>
      <c r="GP19" s="1293"/>
      <c r="GQ19" s="1293"/>
      <c r="GR19" s="1293"/>
      <c r="GS19" s="1293" t="str">
        <f>MID(SUVAHAVUJ!AG133,11,1)</f>
        <v>0</v>
      </c>
      <c r="GT19" s="1293"/>
      <c r="GU19" s="1293"/>
      <c r="GV19" s="1293"/>
      <c r="GW19" s="1341"/>
    </row>
    <row r="20" spans="1:205" ht="24" customHeight="1" x14ac:dyDescent="0.2">
      <c r="B20" s="1402" t="s">
        <v>2053</v>
      </c>
      <c r="C20" s="1403"/>
      <c r="D20" s="1403"/>
      <c r="E20" s="1403"/>
      <c r="F20" s="1403"/>
      <c r="G20" s="1403"/>
      <c r="H20" s="1403"/>
      <c r="I20" s="1403"/>
      <c r="J20" s="1403"/>
      <c r="K20" s="1404"/>
      <c r="L20" s="1394" t="str">
        <f>SUVAHAVUJ!$D$134</f>
        <v>Záväzky zo sociálneho poistenia (336A)</v>
      </c>
      <c r="M20" s="1395"/>
      <c r="N20" s="1395"/>
      <c r="O20" s="1395"/>
      <c r="P20" s="1395"/>
      <c r="Q20" s="1395"/>
      <c r="R20" s="1395"/>
      <c r="S20" s="1395"/>
      <c r="T20" s="1395"/>
      <c r="U20" s="1395"/>
      <c r="V20" s="1395"/>
      <c r="W20" s="1395"/>
      <c r="X20" s="1395"/>
      <c r="Y20" s="1395"/>
      <c r="Z20" s="1395"/>
      <c r="AA20" s="1395"/>
      <c r="AB20" s="1395"/>
      <c r="AC20" s="1395"/>
      <c r="AD20" s="1395"/>
      <c r="AE20" s="1395"/>
      <c r="AF20" s="1395"/>
      <c r="AG20" s="1395"/>
      <c r="AH20" s="1395"/>
      <c r="AI20" s="1395"/>
      <c r="AJ20" s="1395"/>
      <c r="AK20" s="1395"/>
      <c r="AL20" s="1395"/>
      <c r="AM20" s="1395"/>
      <c r="AN20" s="1395"/>
      <c r="AO20" s="1395"/>
      <c r="AP20" s="1395"/>
      <c r="AQ20" s="1395"/>
      <c r="AR20" s="1395"/>
      <c r="AS20" s="1395"/>
      <c r="AT20" s="1395"/>
      <c r="AU20" s="1395"/>
      <c r="AV20" s="1395"/>
      <c r="AW20" s="1395"/>
      <c r="AX20" s="1395"/>
      <c r="AY20" s="1395"/>
      <c r="AZ20" s="1395"/>
      <c r="BA20" s="1395"/>
      <c r="BB20" s="1395"/>
      <c r="BC20" s="1395"/>
      <c r="BD20" s="1395"/>
      <c r="BE20" s="1395"/>
      <c r="BF20" s="1395"/>
      <c r="BG20" s="1395"/>
      <c r="BH20" s="1395"/>
      <c r="BI20" s="1395"/>
      <c r="BJ20" s="1395"/>
      <c r="BK20" s="1395"/>
      <c r="BL20" s="1395"/>
      <c r="BM20" s="1395"/>
      <c r="BN20" s="1395"/>
      <c r="BO20" s="1395"/>
      <c r="BP20" s="1395"/>
      <c r="BQ20" s="1395"/>
      <c r="BR20" s="1395"/>
      <c r="BS20" s="1395"/>
      <c r="BT20" s="1395"/>
      <c r="BU20" s="1395"/>
      <c r="BV20" s="1395"/>
      <c r="BW20" s="1396" t="s">
        <v>357</v>
      </c>
      <c r="BX20" s="1397"/>
      <c r="BY20" s="1397"/>
      <c r="BZ20" s="1397"/>
      <c r="CA20" s="1397"/>
      <c r="CB20" s="1397"/>
      <c r="CC20" s="1397"/>
      <c r="CD20" s="1398"/>
      <c r="CE20" s="1335" t="str">
        <f>MID(SUVAHAVUJ!AF134,1,1)</f>
        <v xml:space="preserve"> </v>
      </c>
      <c r="CF20" s="1335"/>
      <c r="CG20" s="1335"/>
      <c r="CH20" s="1335"/>
      <c r="CI20" s="1335"/>
      <c r="CJ20" s="1335" t="str">
        <f>MID(SUVAHAVUJ!AF134,2,1)</f>
        <v xml:space="preserve"> </v>
      </c>
      <c r="CK20" s="1335"/>
      <c r="CL20" s="1335"/>
      <c r="CM20" s="1335"/>
      <c r="CN20" s="1335"/>
      <c r="CO20" s="1335"/>
      <c r="CP20" s="1335" t="str">
        <f>MID(SUVAHAVUJ!AF134,3,1)</f>
        <v xml:space="preserve"> </v>
      </c>
      <c r="CQ20" s="1335"/>
      <c r="CR20" s="1335"/>
      <c r="CS20" s="1335"/>
      <c r="CT20" s="1335"/>
      <c r="CU20" s="1335" t="str">
        <f>MID(SUVAHAVUJ!AF134,4,1)</f>
        <v xml:space="preserve"> </v>
      </c>
      <c r="CV20" s="1335"/>
      <c r="CW20" s="1335"/>
      <c r="CX20" s="1335"/>
      <c r="CY20" s="1335"/>
      <c r="CZ20" s="1335"/>
      <c r="DA20" s="1335" t="str">
        <f>MID(SUVAHAVUJ!AF134,5,1)</f>
        <v xml:space="preserve"> </v>
      </c>
      <c r="DB20" s="1335"/>
      <c r="DC20" s="1335"/>
      <c r="DD20" s="1335"/>
      <c r="DE20" s="1335"/>
      <c r="DF20" s="1335" t="str">
        <f>MID(SUVAHAVUJ!AF134,6,1)</f>
        <v xml:space="preserve"> </v>
      </c>
      <c r="DG20" s="1335"/>
      <c r="DH20" s="1335"/>
      <c r="DI20" s="1335"/>
      <c r="DJ20" s="1335"/>
      <c r="DK20" s="1335"/>
      <c r="DL20" s="1335" t="str">
        <f>MID(SUVAHAVUJ!AF134,7,1)</f>
        <v xml:space="preserve"> </v>
      </c>
      <c r="DM20" s="1335"/>
      <c r="DN20" s="1335"/>
      <c r="DO20" s="1335"/>
      <c r="DP20" s="1335"/>
      <c r="DQ20" s="1335"/>
      <c r="DR20" s="1335" t="str">
        <f>MID(SUVAHAVUJ!AF134,8,1)</f>
        <v xml:space="preserve"> </v>
      </c>
      <c r="DS20" s="1335"/>
      <c r="DT20" s="1335"/>
      <c r="DU20" s="1335"/>
      <c r="DV20" s="1335"/>
      <c r="DW20" s="1293" t="str">
        <f>MID(SUVAHAVUJ!AF134,9,1)</f>
        <v xml:space="preserve"> </v>
      </c>
      <c r="DX20" s="1293"/>
      <c r="DY20" s="1293"/>
      <c r="DZ20" s="1293"/>
      <c r="EA20" s="1293"/>
      <c r="EB20" s="1293"/>
      <c r="EC20" s="1293" t="str">
        <f>MID(SUVAHAVUJ!AF134,10,1)</f>
        <v xml:space="preserve"> </v>
      </c>
      <c r="ED20" s="1293"/>
      <c r="EE20" s="1293"/>
      <c r="EF20" s="1293"/>
      <c r="EG20" s="1293"/>
      <c r="EH20" s="1335" t="str">
        <f>MID(SUVAHAVUJ!AF134,11,1)</f>
        <v>0</v>
      </c>
      <c r="EI20" s="1335"/>
      <c r="EJ20" s="1335"/>
      <c r="EK20" s="1335"/>
      <c r="EL20" s="1335"/>
      <c r="EM20" s="1343"/>
      <c r="EN20" s="411"/>
      <c r="EO20" s="412"/>
      <c r="EP20" s="1335" t="str">
        <f>MID(SUVAHAVUJ!AG134,1,1)</f>
        <v xml:space="preserve"> </v>
      </c>
      <c r="EQ20" s="1335"/>
      <c r="ER20" s="1335"/>
      <c r="ES20" s="1335"/>
      <c r="ET20" s="1335"/>
      <c r="EU20" s="1335"/>
      <c r="EV20" s="1335" t="str">
        <f>MID(SUVAHAVUJ!AG134,2,1)</f>
        <v xml:space="preserve"> </v>
      </c>
      <c r="EW20" s="1335"/>
      <c r="EX20" s="1335"/>
      <c r="EY20" s="1335"/>
      <c r="EZ20" s="1335"/>
      <c r="FA20" s="1335" t="str">
        <f>MID(SUVAHAVUJ!AG134,3,1)</f>
        <v xml:space="preserve"> </v>
      </c>
      <c r="FB20" s="1335"/>
      <c r="FC20" s="1335"/>
      <c r="FD20" s="1335"/>
      <c r="FE20" s="1335"/>
      <c r="FF20" s="1335"/>
      <c r="FG20" s="1335" t="str">
        <f>MID(SUVAHAVUJ!AG134,4,1)</f>
        <v xml:space="preserve"> </v>
      </c>
      <c r="FH20" s="1335"/>
      <c r="FI20" s="1335"/>
      <c r="FJ20" s="1335"/>
      <c r="FK20" s="1335"/>
      <c r="FL20" s="1293" t="str">
        <f>MID(SUVAHAVUJ!AG134,5,1)</f>
        <v xml:space="preserve"> </v>
      </c>
      <c r="FM20" s="1293"/>
      <c r="FN20" s="1293"/>
      <c r="FO20" s="1293"/>
      <c r="FP20" s="1293"/>
      <c r="FQ20" s="1293"/>
      <c r="FR20" s="1293" t="str">
        <f>MID(SUVAHAVUJ!AG134,6,1)</f>
        <v xml:space="preserve"> </v>
      </c>
      <c r="FS20" s="1293"/>
      <c r="FT20" s="1293"/>
      <c r="FU20" s="1293"/>
      <c r="FV20" s="1293"/>
      <c r="FW20" s="1293" t="str">
        <f>MID(SUVAHAVUJ!AG134,7,1)</f>
        <v xml:space="preserve"> </v>
      </c>
      <c r="FX20" s="1293"/>
      <c r="FY20" s="1293"/>
      <c r="FZ20" s="1293"/>
      <c r="GA20" s="1293"/>
      <c r="GB20" s="1293"/>
      <c r="GC20" s="1293" t="str">
        <f>MID(SUVAHAVUJ!AG134,8,1)</f>
        <v xml:space="preserve"> </v>
      </c>
      <c r="GD20" s="1293"/>
      <c r="GE20" s="1293"/>
      <c r="GF20" s="1293"/>
      <c r="GG20" s="1293"/>
      <c r="GH20" s="1293" t="str">
        <f>MID(SUVAHAVUJ!AG134,9,1)</f>
        <v xml:space="preserve"> </v>
      </c>
      <c r="GI20" s="1293"/>
      <c r="GJ20" s="1293"/>
      <c r="GK20" s="1293"/>
      <c r="GL20" s="1293"/>
      <c r="GM20" s="1293"/>
      <c r="GN20" s="1293" t="str">
        <f>MID(SUVAHAVUJ!AG134,10,1)</f>
        <v xml:space="preserve"> </v>
      </c>
      <c r="GO20" s="1293"/>
      <c r="GP20" s="1293"/>
      <c r="GQ20" s="1293"/>
      <c r="GR20" s="1293"/>
      <c r="GS20" s="1293" t="str">
        <f>MID(SUVAHAVUJ!AG134,11,1)</f>
        <v>0</v>
      </c>
      <c r="GT20" s="1293"/>
      <c r="GU20" s="1293"/>
      <c r="GV20" s="1293"/>
      <c r="GW20" s="1341"/>
    </row>
    <row r="21" spans="1:205" ht="24" customHeight="1" x14ac:dyDescent="0.2">
      <c r="B21" s="1402" t="s">
        <v>2058</v>
      </c>
      <c r="C21" s="1403"/>
      <c r="D21" s="1403"/>
      <c r="E21" s="1403"/>
      <c r="F21" s="1403"/>
      <c r="G21" s="1403"/>
      <c r="H21" s="1403"/>
      <c r="I21" s="1403"/>
      <c r="J21" s="1403"/>
      <c r="K21" s="1404"/>
      <c r="L21" s="1394" t="str">
        <f>SUVAHAVUJ!$D$135</f>
        <v>Daňové záväzky a dotácie (341, 342, 343, 345, 346, 347, 34X)</v>
      </c>
      <c r="M21" s="1395"/>
      <c r="N21" s="1395"/>
      <c r="O21" s="1395"/>
      <c r="P21" s="1395"/>
      <c r="Q21" s="1395"/>
      <c r="R21" s="1395"/>
      <c r="S21" s="1395"/>
      <c r="T21" s="1395"/>
      <c r="U21" s="1395"/>
      <c r="V21" s="1395"/>
      <c r="W21" s="1395"/>
      <c r="X21" s="1395"/>
      <c r="Y21" s="1395"/>
      <c r="Z21" s="1395"/>
      <c r="AA21" s="1395"/>
      <c r="AB21" s="1395"/>
      <c r="AC21" s="1395"/>
      <c r="AD21" s="1395"/>
      <c r="AE21" s="1395"/>
      <c r="AF21" s="1395"/>
      <c r="AG21" s="1395"/>
      <c r="AH21" s="1395"/>
      <c r="AI21" s="1395"/>
      <c r="AJ21" s="1395"/>
      <c r="AK21" s="1395"/>
      <c r="AL21" s="1395"/>
      <c r="AM21" s="1395"/>
      <c r="AN21" s="1395"/>
      <c r="AO21" s="1395"/>
      <c r="AP21" s="1395"/>
      <c r="AQ21" s="1395"/>
      <c r="AR21" s="1395"/>
      <c r="AS21" s="1395"/>
      <c r="AT21" s="1395"/>
      <c r="AU21" s="1395"/>
      <c r="AV21" s="1395"/>
      <c r="AW21" s="1395"/>
      <c r="AX21" s="1395"/>
      <c r="AY21" s="1395"/>
      <c r="AZ21" s="1395"/>
      <c r="BA21" s="1395"/>
      <c r="BB21" s="1395"/>
      <c r="BC21" s="1395"/>
      <c r="BD21" s="1395"/>
      <c r="BE21" s="1395"/>
      <c r="BF21" s="1395"/>
      <c r="BG21" s="1395"/>
      <c r="BH21" s="1395"/>
      <c r="BI21" s="1395"/>
      <c r="BJ21" s="1395"/>
      <c r="BK21" s="1395"/>
      <c r="BL21" s="1395"/>
      <c r="BM21" s="1395"/>
      <c r="BN21" s="1395"/>
      <c r="BO21" s="1395"/>
      <c r="BP21" s="1395"/>
      <c r="BQ21" s="1395"/>
      <c r="BR21" s="1395"/>
      <c r="BS21" s="1395"/>
      <c r="BT21" s="1395"/>
      <c r="BU21" s="1395"/>
      <c r="BV21" s="1395"/>
      <c r="BW21" s="1396" t="s">
        <v>361</v>
      </c>
      <c r="BX21" s="1397"/>
      <c r="BY21" s="1397"/>
      <c r="BZ21" s="1397"/>
      <c r="CA21" s="1397"/>
      <c r="CB21" s="1397"/>
      <c r="CC21" s="1397"/>
      <c r="CD21" s="1398"/>
      <c r="CE21" s="1335" t="str">
        <f>MID(SUVAHAVUJ!AF135,1,1)</f>
        <v xml:space="preserve"> </v>
      </c>
      <c r="CF21" s="1335"/>
      <c r="CG21" s="1335"/>
      <c r="CH21" s="1335"/>
      <c r="CI21" s="1335"/>
      <c r="CJ21" s="1335" t="str">
        <f>MID(SUVAHAVUJ!AF135,2,1)</f>
        <v xml:space="preserve"> </v>
      </c>
      <c r="CK21" s="1335"/>
      <c r="CL21" s="1335"/>
      <c r="CM21" s="1335"/>
      <c r="CN21" s="1335"/>
      <c r="CO21" s="1335"/>
      <c r="CP21" s="1335" t="str">
        <f>MID(SUVAHAVUJ!AF135,3,1)</f>
        <v xml:space="preserve"> </v>
      </c>
      <c r="CQ21" s="1335"/>
      <c r="CR21" s="1335"/>
      <c r="CS21" s="1335"/>
      <c r="CT21" s="1335"/>
      <c r="CU21" s="1335" t="str">
        <f>MID(SUVAHAVUJ!AF135,4,1)</f>
        <v xml:space="preserve"> </v>
      </c>
      <c r="CV21" s="1335"/>
      <c r="CW21" s="1335"/>
      <c r="CX21" s="1335"/>
      <c r="CY21" s="1335"/>
      <c r="CZ21" s="1335"/>
      <c r="DA21" s="1335" t="str">
        <f>MID(SUVAHAVUJ!AF135,5,1)</f>
        <v xml:space="preserve"> </v>
      </c>
      <c r="DB21" s="1335"/>
      <c r="DC21" s="1335"/>
      <c r="DD21" s="1335"/>
      <c r="DE21" s="1335"/>
      <c r="DF21" s="1335" t="str">
        <f>MID(SUVAHAVUJ!AF135,6,1)</f>
        <v xml:space="preserve"> </v>
      </c>
      <c r="DG21" s="1335"/>
      <c r="DH21" s="1335"/>
      <c r="DI21" s="1335"/>
      <c r="DJ21" s="1335"/>
      <c r="DK21" s="1335"/>
      <c r="DL21" s="1335" t="str">
        <f>MID(SUVAHAVUJ!AF135,7,1)</f>
        <v xml:space="preserve"> </v>
      </c>
      <c r="DM21" s="1335"/>
      <c r="DN21" s="1335"/>
      <c r="DO21" s="1335"/>
      <c r="DP21" s="1335"/>
      <c r="DQ21" s="1335"/>
      <c r="DR21" s="1335" t="str">
        <f>MID(SUVAHAVUJ!AF135,8,1)</f>
        <v xml:space="preserve"> </v>
      </c>
      <c r="DS21" s="1335"/>
      <c r="DT21" s="1335"/>
      <c r="DU21" s="1335"/>
      <c r="DV21" s="1335"/>
      <c r="DW21" s="1293" t="str">
        <f>MID(SUVAHAVUJ!AF135,9,1)</f>
        <v xml:space="preserve"> </v>
      </c>
      <c r="DX21" s="1293"/>
      <c r="DY21" s="1293"/>
      <c r="DZ21" s="1293"/>
      <c r="EA21" s="1293"/>
      <c r="EB21" s="1293"/>
      <c r="EC21" s="1293" t="str">
        <f>MID(SUVAHAVUJ!AF135,10,1)</f>
        <v xml:space="preserve"> </v>
      </c>
      <c r="ED21" s="1293"/>
      <c r="EE21" s="1293"/>
      <c r="EF21" s="1293"/>
      <c r="EG21" s="1293"/>
      <c r="EH21" s="1335" t="str">
        <f>MID(SUVAHAVUJ!AF135,11,1)</f>
        <v>0</v>
      </c>
      <c r="EI21" s="1335"/>
      <c r="EJ21" s="1335"/>
      <c r="EK21" s="1335"/>
      <c r="EL21" s="1335"/>
      <c r="EM21" s="1343"/>
      <c r="EN21" s="411"/>
      <c r="EO21" s="412"/>
      <c r="EP21" s="1335" t="str">
        <f>MID(SUVAHAVUJ!AG135,1,1)</f>
        <v xml:space="preserve"> </v>
      </c>
      <c r="EQ21" s="1335"/>
      <c r="ER21" s="1335"/>
      <c r="ES21" s="1335"/>
      <c r="ET21" s="1335"/>
      <c r="EU21" s="1335"/>
      <c r="EV21" s="1335" t="str">
        <f>MID(SUVAHAVUJ!AG135,2,1)</f>
        <v xml:space="preserve"> </v>
      </c>
      <c r="EW21" s="1335"/>
      <c r="EX21" s="1335"/>
      <c r="EY21" s="1335"/>
      <c r="EZ21" s="1335"/>
      <c r="FA21" s="1335" t="str">
        <f>MID(SUVAHAVUJ!AG135,3,1)</f>
        <v xml:space="preserve"> </v>
      </c>
      <c r="FB21" s="1335"/>
      <c r="FC21" s="1335"/>
      <c r="FD21" s="1335"/>
      <c r="FE21" s="1335"/>
      <c r="FF21" s="1335"/>
      <c r="FG21" s="1335" t="str">
        <f>MID(SUVAHAVUJ!AG135,4,1)</f>
        <v xml:space="preserve"> </v>
      </c>
      <c r="FH21" s="1335"/>
      <c r="FI21" s="1335"/>
      <c r="FJ21" s="1335"/>
      <c r="FK21" s="1335"/>
      <c r="FL21" s="1293" t="str">
        <f>MID(SUVAHAVUJ!AG135,5,1)</f>
        <v xml:space="preserve"> </v>
      </c>
      <c r="FM21" s="1293"/>
      <c r="FN21" s="1293"/>
      <c r="FO21" s="1293"/>
      <c r="FP21" s="1293"/>
      <c r="FQ21" s="1293"/>
      <c r="FR21" s="1293" t="str">
        <f>MID(SUVAHAVUJ!AG135,6,1)</f>
        <v xml:space="preserve"> </v>
      </c>
      <c r="FS21" s="1293"/>
      <c r="FT21" s="1293"/>
      <c r="FU21" s="1293"/>
      <c r="FV21" s="1293"/>
      <c r="FW21" s="1293" t="str">
        <f>MID(SUVAHAVUJ!AG135,7,1)</f>
        <v xml:space="preserve"> </v>
      </c>
      <c r="FX21" s="1293"/>
      <c r="FY21" s="1293"/>
      <c r="FZ21" s="1293"/>
      <c r="GA21" s="1293"/>
      <c r="GB21" s="1293"/>
      <c r="GC21" s="1293" t="str">
        <f>MID(SUVAHAVUJ!AG135,8,1)</f>
        <v xml:space="preserve"> </v>
      </c>
      <c r="GD21" s="1293"/>
      <c r="GE21" s="1293"/>
      <c r="GF21" s="1293"/>
      <c r="GG21" s="1293"/>
      <c r="GH21" s="1293" t="str">
        <f>MID(SUVAHAVUJ!AG135,9,1)</f>
        <v xml:space="preserve"> </v>
      </c>
      <c r="GI21" s="1293"/>
      <c r="GJ21" s="1293"/>
      <c r="GK21" s="1293"/>
      <c r="GL21" s="1293"/>
      <c r="GM21" s="1293"/>
      <c r="GN21" s="1293" t="str">
        <f>MID(SUVAHAVUJ!AG135,10,1)</f>
        <v xml:space="preserve"> </v>
      </c>
      <c r="GO21" s="1293"/>
      <c r="GP21" s="1293"/>
      <c r="GQ21" s="1293"/>
      <c r="GR21" s="1293"/>
      <c r="GS21" s="1293" t="str">
        <f>MID(SUVAHAVUJ!AG135,11,1)</f>
        <v>0</v>
      </c>
      <c r="GT21" s="1293"/>
      <c r="GU21" s="1293"/>
      <c r="GV21" s="1293"/>
      <c r="GW21" s="1341"/>
    </row>
    <row r="22" spans="1:205" ht="24" customHeight="1" x14ac:dyDescent="0.2">
      <c r="B22" s="1402" t="s">
        <v>2059</v>
      </c>
      <c r="C22" s="1403"/>
      <c r="D22" s="1403"/>
      <c r="E22" s="1403"/>
      <c r="F22" s="1403"/>
      <c r="G22" s="1403"/>
      <c r="H22" s="1403"/>
      <c r="I22" s="1403"/>
      <c r="J22" s="1403"/>
      <c r="K22" s="1404"/>
      <c r="L22" s="1394" t="str">
        <f>SUVAHAVUJ!$D$136</f>
        <v>Záväzky z derivátových operácií (373A, 377A)</v>
      </c>
      <c r="M22" s="1395"/>
      <c r="N22" s="1395"/>
      <c r="O22" s="1395"/>
      <c r="P22" s="1395"/>
      <c r="Q22" s="1395"/>
      <c r="R22" s="1395"/>
      <c r="S22" s="1395"/>
      <c r="T22" s="1395"/>
      <c r="U22" s="1395"/>
      <c r="V22" s="1395"/>
      <c r="W22" s="1395"/>
      <c r="X22" s="1395"/>
      <c r="Y22" s="1395"/>
      <c r="Z22" s="1395"/>
      <c r="AA22" s="1395"/>
      <c r="AB22" s="1395"/>
      <c r="AC22" s="1395"/>
      <c r="AD22" s="1395"/>
      <c r="AE22" s="1395"/>
      <c r="AF22" s="1395"/>
      <c r="AG22" s="1395"/>
      <c r="AH22" s="1395"/>
      <c r="AI22" s="1395"/>
      <c r="AJ22" s="1395"/>
      <c r="AK22" s="1395"/>
      <c r="AL22" s="1395"/>
      <c r="AM22" s="1395"/>
      <c r="AN22" s="1395"/>
      <c r="AO22" s="1395"/>
      <c r="AP22" s="1395"/>
      <c r="AQ22" s="1395"/>
      <c r="AR22" s="1395"/>
      <c r="AS22" s="1395"/>
      <c r="AT22" s="1395"/>
      <c r="AU22" s="1395"/>
      <c r="AV22" s="1395"/>
      <c r="AW22" s="1395"/>
      <c r="AX22" s="1395"/>
      <c r="AY22" s="1395"/>
      <c r="AZ22" s="1395"/>
      <c r="BA22" s="1395"/>
      <c r="BB22" s="1395"/>
      <c r="BC22" s="1395"/>
      <c r="BD22" s="1395"/>
      <c r="BE22" s="1395"/>
      <c r="BF22" s="1395"/>
      <c r="BG22" s="1395"/>
      <c r="BH22" s="1395"/>
      <c r="BI22" s="1395"/>
      <c r="BJ22" s="1395"/>
      <c r="BK22" s="1395"/>
      <c r="BL22" s="1395"/>
      <c r="BM22" s="1395"/>
      <c r="BN22" s="1395"/>
      <c r="BO22" s="1395"/>
      <c r="BP22" s="1395"/>
      <c r="BQ22" s="1395"/>
      <c r="BR22" s="1395"/>
      <c r="BS22" s="1395"/>
      <c r="BT22" s="1395"/>
      <c r="BU22" s="1395"/>
      <c r="BV22" s="1395"/>
      <c r="BW22" s="1396" t="s">
        <v>2154</v>
      </c>
      <c r="BX22" s="1397"/>
      <c r="BY22" s="1397"/>
      <c r="BZ22" s="1397"/>
      <c r="CA22" s="1397"/>
      <c r="CB22" s="1397"/>
      <c r="CC22" s="1397"/>
      <c r="CD22" s="1398"/>
      <c r="CE22" s="1335" t="str">
        <f>MID(SUVAHAVUJ!AF136,1,1)</f>
        <v xml:space="preserve"> </v>
      </c>
      <c r="CF22" s="1335"/>
      <c r="CG22" s="1335"/>
      <c r="CH22" s="1335"/>
      <c r="CI22" s="1335"/>
      <c r="CJ22" s="1335" t="str">
        <f>MID(SUVAHAVUJ!AF136,2,1)</f>
        <v xml:space="preserve"> </v>
      </c>
      <c r="CK22" s="1335"/>
      <c r="CL22" s="1335"/>
      <c r="CM22" s="1335"/>
      <c r="CN22" s="1335"/>
      <c r="CO22" s="1335"/>
      <c r="CP22" s="1335" t="str">
        <f>MID(SUVAHAVUJ!AF136,3,1)</f>
        <v xml:space="preserve"> </v>
      </c>
      <c r="CQ22" s="1335"/>
      <c r="CR22" s="1335"/>
      <c r="CS22" s="1335"/>
      <c r="CT22" s="1335"/>
      <c r="CU22" s="1335" t="str">
        <f>MID(SUVAHAVUJ!AF136,4,1)</f>
        <v xml:space="preserve"> </v>
      </c>
      <c r="CV22" s="1335"/>
      <c r="CW22" s="1335"/>
      <c r="CX22" s="1335"/>
      <c r="CY22" s="1335"/>
      <c r="CZ22" s="1335"/>
      <c r="DA22" s="1335" t="str">
        <f>MID(SUVAHAVUJ!AF136,5,1)</f>
        <v xml:space="preserve"> </v>
      </c>
      <c r="DB22" s="1335"/>
      <c r="DC22" s="1335"/>
      <c r="DD22" s="1335"/>
      <c r="DE22" s="1335"/>
      <c r="DF22" s="1335" t="str">
        <f>MID(SUVAHAVUJ!AF136,6,1)</f>
        <v xml:space="preserve"> </v>
      </c>
      <c r="DG22" s="1335"/>
      <c r="DH22" s="1335"/>
      <c r="DI22" s="1335"/>
      <c r="DJ22" s="1335"/>
      <c r="DK22" s="1335"/>
      <c r="DL22" s="1335" t="str">
        <f>MID(SUVAHAVUJ!AF136,7,1)</f>
        <v xml:space="preserve"> </v>
      </c>
      <c r="DM22" s="1335"/>
      <c r="DN22" s="1335"/>
      <c r="DO22" s="1335"/>
      <c r="DP22" s="1335"/>
      <c r="DQ22" s="1335"/>
      <c r="DR22" s="1335" t="str">
        <f>MID(SUVAHAVUJ!AF136,8,1)</f>
        <v xml:space="preserve"> </v>
      </c>
      <c r="DS22" s="1335"/>
      <c r="DT22" s="1335"/>
      <c r="DU22" s="1335"/>
      <c r="DV22" s="1335"/>
      <c r="DW22" s="1293" t="str">
        <f>MID(SUVAHAVUJ!AF136,9,1)</f>
        <v xml:space="preserve"> </v>
      </c>
      <c r="DX22" s="1293"/>
      <c r="DY22" s="1293"/>
      <c r="DZ22" s="1293"/>
      <c r="EA22" s="1293"/>
      <c r="EB22" s="1293"/>
      <c r="EC22" s="1293" t="str">
        <f>MID(SUVAHAVUJ!AF136,10,1)</f>
        <v xml:space="preserve"> </v>
      </c>
      <c r="ED22" s="1293"/>
      <c r="EE22" s="1293"/>
      <c r="EF22" s="1293"/>
      <c r="EG22" s="1293"/>
      <c r="EH22" s="1335" t="str">
        <f>MID(SUVAHAVUJ!AF136,11,1)</f>
        <v>0</v>
      </c>
      <c r="EI22" s="1335"/>
      <c r="EJ22" s="1335"/>
      <c r="EK22" s="1335"/>
      <c r="EL22" s="1335"/>
      <c r="EM22" s="1343"/>
      <c r="EN22" s="411"/>
      <c r="EO22" s="412"/>
      <c r="EP22" s="1335" t="str">
        <f>MID(SUVAHAVUJ!AG136,1,1)</f>
        <v xml:space="preserve"> </v>
      </c>
      <c r="EQ22" s="1335"/>
      <c r="ER22" s="1335"/>
      <c r="ES22" s="1335"/>
      <c r="ET22" s="1335"/>
      <c r="EU22" s="1335"/>
      <c r="EV22" s="1335" t="str">
        <f>MID(SUVAHAVUJ!AG136,2,1)</f>
        <v xml:space="preserve"> </v>
      </c>
      <c r="EW22" s="1335"/>
      <c r="EX22" s="1335"/>
      <c r="EY22" s="1335"/>
      <c r="EZ22" s="1335"/>
      <c r="FA22" s="1335" t="str">
        <f>MID(SUVAHAVUJ!AG136,3,1)</f>
        <v xml:space="preserve"> </v>
      </c>
      <c r="FB22" s="1335"/>
      <c r="FC22" s="1335"/>
      <c r="FD22" s="1335"/>
      <c r="FE22" s="1335"/>
      <c r="FF22" s="1335"/>
      <c r="FG22" s="1335" t="str">
        <f>MID(SUVAHAVUJ!AG136,4,1)</f>
        <v xml:space="preserve"> </v>
      </c>
      <c r="FH22" s="1335"/>
      <c r="FI22" s="1335"/>
      <c r="FJ22" s="1335"/>
      <c r="FK22" s="1335"/>
      <c r="FL22" s="1293" t="str">
        <f>MID(SUVAHAVUJ!AG136,5,1)</f>
        <v xml:space="preserve"> </v>
      </c>
      <c r="FM22" s="1293"/>
      <c r="FN22" s="1293"/>
      <c r="FO22" s="1293"/>
      <c r="FP22" s="1293"/>
      <c r="FQ22" s="1293"/>
      <c r="FR22" s="1293" t="str">
        <f>MID(SUVAHAVUJ!AG136,6,1)</f>
        <v xml:space="preserve"> </v>
      </c>
      <c r="FS22" s="1293"/>
      <c r="FT22" s="1293"/>
      <c r="FU22" s="1293"/>
      <c r="FV22" s="1293"/>
      <c r="FW22" s="1293" t="str">
        <f>MID(SUVAHAVUJ!AG136,7,1)</f>
        <v xml:space="preserve"> </v>
      </c>
      <c r="FX22" s="1293"/>
      <c r="FY22" s="1293"/>
      <c r="FZ22" s="1293"/>
      <c r="GA22" s="1293"/>
      <c r="GB22" s="1293"/>
      <c r="GC22" s="1293" t="str">
        <f>MID(SUVAHAVUJ!AG136,8,1)</f>
        <v xml:space="preserve"> </v>
      </c>
      <c r="GD22" s="1293"/>
      <c r="GE22" s="1293"/>
      <c r="GF22" s="1293"/>
      <c r="GG22" s="1293"/>
      <c r="GH22" s="1293" t="str">
        <f>MID(SUVAHAVUJ!AG136,9,1)</f>
        <v xml:space="preserve"> </v>
      </c>
      <c r="GI22" s="1293"/>
      <c r="GJ22" s="1293"/>
      <c r="GK22" s="1293"/>
      <c r="GL22" s="1293"/>
      <c r="GM22" s="1293"/>
      <c r="GN22" s="1293" t="str">
        <f>MID(SUVAHAVUJ!AG136,10,1)</f>
        <v xml:space="preserve"> </v>
      </c>
      <c r="GO22" s="1293"/>
      <c r="GP22" s="1293"/>
      <c r="GQ22" s="1293"/>
      <c r="GR22" s="1293"/>
      <c r="GS22" s="1293" t="str">
        <f>MID(SUVAHAVUJ!AG136,11,1)</f>
        <v>0</v>
      </c>
      <c r="GT22" s="1293"/>
      <c r="GU22" s="1293"/>
      <c r="GV22" s="1293"/>
      <c r="GW22" s="1341"/>
    </row>
    <row r="23" spans="1:205" ht="24" customHeight="1" x14ac:dyDescent="0.2">
      <c r="A23" s="421"/>
      <c r="B23" s="1402" t="s">
        <v>2064</v>
      </c>
      <c r="C23" s="1403"/>
      <c r="D23" s="1403"/>
      <c r="E23" s="1403"/>
      <c r="F23" s="1403"/>
      <c r="G23" s="1403"/>
      <c r="H23" s="1403"/>
      <c r="I23" s="1403"/>
      <c r="J23" s="1403"/>
      <c r="K23" s="1404"/>
      <c r="L23" s="1394" t="str">
        <f>SUVAHAVUJ!$D$137</f>
        <v>Iné záväzky (372A, 379A, 474A, 475A, 479A, 47XA)</v>
      </c>
      <c r="M23" s="1395"/>
      <c r="N23" s="1395"/>
      <c r="O23" s="1395"/>
      <c r="P23" s="1395"/>
      <c r="Q23" s="1395"/>
      <c r="R23" s="1395"/>
      <c r="S23" s="1395"/>
      <c r="T23" s="1395"/>
      <c r="U23" s="1395"/>
      <c r="V23" s="1395"/>
      <c r="W23" s="1395"/>
      <c r="X23" s="1395"/>
      <c r="Y23" s="1395"/>
      <c r="Z23" s="1395"/>
      <c r="AA23" s="1395"/>
      <c r="AB23" s="1395"/>
      <c r="AC23" s="1395"/>
      <c r="AD23" s="1395"/>
      <c r="AE23" s="1395"/>
      <c r="AF23" s="1395"/>
      <c r="AG23" s="1395"/>
      <c r="AH23" s="1395"/>
      <c r="AI23" s="1395"/>
      <c r="AJ23" s="1395"/>
      <c r="AK23" s="1395"/>
      <c r="AL23" s="1395"/>
      <c r="AM23" s="1395"/>
      <c r="AN23" s="1395"/>
      <c r="AO23" s="1395"/>
      <c r="AP23" s="1395"/>
      <c r="AQ23" s="1395"/>
      <c r="AR23" s="1395"/>
      <c r="AS23" s="1395"/>
      <c r="AT23" s="1395"/>
      <c r="AU23" s="1395"/>
      <c r="AV23" s="1395"/>
      <c r="AW23" s="1395"/>
      <c r="AX23" s="1395"/>
      <c r="AY23" s="1395"/>
      <c r="AZ23" s="1395"/>
      <c r="BA23" s="1395"/>
      <c r="BB23" s="1395"/>
      <c r="BC23" s="1395"/>
      <c r="BD23" s="1395"/>
      <c r="BE23" s="1395"/>
      <c r="BF23" s="1395"/>
      <c r="BG23" s="1395"/>
      <c r="BH23" s="1395"/>
      <c r="BI23" s="1395"/>
      <c r="BJ23" s="1395"/>
      <c r="BK23" s="1395"/>
      <c r="BL23" s="1395"/>
      <c r="BM23" s="1395"/>
      <c r="BN23" s="1395"/>
      <c r="BO23" s="1395"/>
      <c r="BP23" s="1395"/>
      <c r="BQ23" s="1395"/>
      <c r="BR23" s="1395"/>
      <c r="BS23" s="1395"/>
      <c r="BT23" s="1395"/>
      <c r="BU23" s="1395"/>
      <c r="BV23" s="1395"/>
      <c r="BW23" s="1396" t="s">
        <v>2155</v>
      </c>
      <c r="BX23" s="1397"/>
      <c r="BY23" s="1397"/>
      <c r="BZ23" s="1397"/>
      <c r="CA23" s="1397"/>
      <c r="CB23" s="1397"/>
      <c r="CC23" s="1397"/>
      <c r="CD23" s="1398"/>
      <c r="CE23" s="1335" t="str">
        <f>MID(SUVAHAVUJ!AF137,1,1)</f>
        <v xml:space="preserve"> </v>
      </c>
      <c r="CF23" s="1335"/>
      <c r="CG23" s="1335"/>
      <c r="CH23" s="1335"/>
      <c r="CI23" s="1335"/>
      <c r="CJ23" s="1335" t="str">
        <f>MID(SUVAHAVUJ!AF137,2,1)</f>
        <v xml:space="preserve"> </v>
      </c>
      <c r="CK23" s="1335"/>
      <c r="CL23" s="1335"/>
      <c r="CM23" s="1335"/>
      <c r="CN23" s="1335"/>
      <c r="CO23" s="1335"/>
      <c r="CP23" s="1335" t="str">
        <f>MID(SUVAHAVUJ!AF137,3,1)</f>
        <v xml:space="preserve"> </v>
      </c>
      <c r="CQ23" s="1335"/>
      <c r="CR23" s="1335"/>
      <c r="CS23" s="1335"/>
      <c r="CT23" s="1335"/>
      <c r="CU23" s="1335" t="str">
        <f>MID(SUVAHAVUJ!AF137,4,1)</f>
        <v xml:space="preserve"> </v>
      </c>
      <c r="CV23" s="1335"/>
      <c r="CW23" s="1335"/>
      <c r="CX23" s="1335"/>
      <c r="CY23" s="1335"/>
      <c r="CZ23" s="1335"/>
      <c r="DA23" s="1335" t="str">
        <f>MID(SUVAHAVUJ!AF137,5,1)</f>
        <v xml:space="preserve"> </v>
      </c>
      <c r="DB23" s="1335"/>
      <c r="DC23" s="1335"/>
      <c r="DD23" s="1335"/>
      <c r="DE23" s="1335"/>
      <c r="DF23" s="1335" t="str">
        <f>MID(SUVAHAVUJ!AF137,6,1)</f>
        <v xml:space="preserve"> </v>
      </c>
      <c r="DG23" s="1335"/>
      <c r="DH23" s="1335"/>
      <c r="DI23" s="1335"/>
      <c r="DJ23" s="1335"/>
      <c r="DK23" s="1335"/>
      <c r="DL23" s="1335" t="str">
        <f>MID(SUVAHAVUJ!AF137,7,1)</f>
        <v xml:space="preserve"> </v>
      </c>
      <c r="DM23" s="1335"/>
      <c r="DN23" s="1335"/>
      <c r="DO23" s="1335"/>
      <c r="DP23" s="1335"/>
      <c r="DQ23" s="1335"/>
      <c r="DR23" s="1335" t="str">
        <f>MID(SUVAHAVUJ!AF137,8,1)</f>
        <v xml:space="preserve"> </v>
      </c>
      <c r="DS23" s="1335"/>
      <c r="DT23" s="1335"/>
      <c r="DU23" s="1335"/>
      <c r="DV23" s="1335"/>
      <c r="DW23" s="1293" t="str">
        <f>MID(SUVAHAVUJ!AF137,9,1)</f>
        <v xml:space="preserve"> </v>
      </c>
      <c r="DX23" s="1293"/>
      <c r="DY23" s="1293"/>
      <c r="DZ23" s="1293"/>
      <c r="EA23" s="1293"/>
      <c r="EB23" s="1293"/>
      <c r="EC23" s="1293" t="str">
        <f>MID(SUVAHAVUJ!AF137,10,1)</f>
        <v xml:space="preserve"> </v>
      </c>
      <c r="ED23" s="1293"/>
      <c r="EE23" s="1293"/>
      <c r="EF23" s="1293"/>
      <c r="EG23" s="1293"/>
      <c r="EH23" s="1335" t="str">
        <f>MID(SUVAHAVUJ!AF137,11,1)</f>
        <v>0</v>
      </c>
      <c r="EI23" s="1335"/>
      <c r="EJ23" s="1335"/>
      <c r="EK23" s="1335"/>
      <c r="EL23" s="1335"/>
      <c r="EM23" s="1343"/>
      <c r="EN23" s="411"/>
      <c r="EO23" s="412"/>
      <c r="EP23" s="1335" t="str">
        <f>MID(SUVAHAVUJ!AG137,1,1)</f>
        <v xml:space="preserve"> </v>
      </c>
      <c r="EQ23" s="1335"/>
      <c r="ER23" s="1335"/>
      <c r="ES23" s="1335"/>
      <c r="ET23" s="1335"/>
      <c r="EU23" s="1335"/>
      <c r="EV23" s="1335" t="str">
        <f>MID(SUVAHAVUJ!AG137,2,1)</f>
        <v xml:space="preserve"> </v>
      </c>
      <c r="EW23" s="1335"/>
      <c r="EX23" s="1335"/>
      <c r="EY23" s="1335"/>
      <c r="EZ23" s="1335"/>
      <c r="FA23" s="1335" t="str">
        <f>MID(SUVAHAVUJ!AG137,3,1)</f>
        <v xml:space="preserve"> </v>
      </c>
      <c r="FB23" s="1335"/>
      <c r="FC23" s="1335"/>
      <c r="FD23" s="1335"/>
      <c r="FE23" s="1335"/>
      <c r="FF23" s="1335"/>
      <c r="FG23" s="1335" t="str">
        <f>MID(SUVAHAVUJ!AG137,4,1)</f>
        <v xml:space="preserve"> </v>
      </c>
      <c r="FH23" s="1335"/>
      <c r="FI23" s="1335"/>
      <c r="FJ23" s="1335"/>
      <c r="FK23" s="1335"/>
      <c r="FL23" s="1293" t="str">
        <f>MID(SUVAHAVUJ!AG137,5,1)</f>
        <v xml:space="preserve"> </v>
      </c>
      <c r="FM23" s="1293"/>
      <c r="FN23" s="1293"/>
      <c r="FO23" s="1293"/>
      <c r="FP23" s="1293"/>
      <c r="FQ23" s="1293"/>
      <c r="FR23" s="1293" t="str">
        <f>MID(SUVAHAVUJ!AG137,6,1)</f>
        <v xml:space="preserve"> </v>
      </c>
      <c r="FS23" s="1293"/>
      <c r="FT23" s="1293"/>
      <c r="FU23" s="1293"/>
      <c r="FV23" s="1293"/>
      <c r="FW23" s="1293" t="str">
        <f>MID(SUVAHAVUJ!AG137,7,1)</f>
        <v xml:space="preserve"> </v>
      </c>
      <c r="FX23" s="1293"/>
      <c r="FY23" s="1293"/>
      <c r="FZ23" s="1293"/>
      <c r="GA23" s="1293"/>
      <c r="GB23" s="1293"/>
      <c r="GC23" s="1293" t="str">
        <f>MID(SUVAHAVUJ!AG137,8,1)</f>
        <v xml:space="preserve"> </v>
      </c>
      <c r="GD23" s="1293"/>
      <c r="GE23" s="1293"/>
      <c r="GF23" s="1293"/>
      <c r="GG23" s="1293"/>
      <c r="GH23" s="1293" t="str">
        <f>MID(SUVAHAVUJ!AG137,9,1)</f>
        <v xml:space="preserve"> </v>
      </c>
      <c r="GI23" s="1293"/>
      <c r="GJ23" s="1293"/>
      <c r="GK23" s="1293"/>
      <c r="GL23" s="1293"/>
      <c r="GM23" s="1293"/>
      <c r="GN23" s="1293" t="str">
        <f>MID(SUVAHAVUJ!AG137,10,1)</f>
        <v xml:space="preserve"> </v>
      </c>
      <c r="GO23" s="1293"/>
      <c r="GP23" s="1293"/>
      <c r="GQ23" s="1293"/>
      <c r="GR23" s="1293"/>
      <c r="GS23" s="1293" t="str">
        <f>MID(SUVAHAVUJ!AG137,11,1)</f>
        <v>0</v>
      </c>
      <c r="GT23" s="1293"/>
      <c r="GU23" s="1293"/>
      <c r="GV23" s="1293"/>
      <c r="GW23" s="1341"/>
    </row>
    <row r="24" spans="1:205" ht="24" customHeight="1" x14ac:dyDescent="0.2">
      <c r="A24" s="421"/>
      <c r="B24" s="1427" t="s">
        <v>2094</v>
      </c>
      <c r="C24" s="1428"/>
      <c r="D24" s="1428"/>
      <c r="E24" s="1428"/>
      <c r="F24" s="1428"/>
      <c r="G24" s="1428"/>
      <c r="H24" s="1428"/>
      <c r="I24" s="1428"/>
      <c r="J24" s="1428"/>
      <c r="K24" s="1429"/>
      <c r="L24" s="1419" t="str">
        <f>SUVAHAVUJ!$D$138</f>
        <v>Krátkodobé rezervy r. 137 + r. 138</v>
      </c>
      <c r="M24" s="1420"/>
      <c r="N24" s="1420"/>
      <c r="O24" s="1420"/>
      <c r="P24" s="1420"/>
      <c r="Q24" s="1420"/>
      <c r="R24" s="1420"/>
      <c r="S24" s="1420"/>
      <c r="T24" s="1420"/>
      <c r="U24" s="1420"/>
      <c r="V24" s="1420"/>
      <c r="W24" s="1420"/>
      <c r="X24" s="1420"/>
      <c r="Y24" s="1420"/>
      <c r="Z24" s="1420"/>
      <c r="AA24" s="1420"/>
      <c r="AB24" s="1420"/>
      <c r="AC24" s="1420"/>
      <c r="AD24" s="1420"/>
      <c r="AE24" s="1420"/>
      <c r="AF24" s="1420"/>
      <c r="AG24" s="1420"/>
      <c r="AH24" s="1420"/>
      <c r="AI24" s="1420"/>
      <c r="AJ24" s="1420"/>
      <c r="AK24" s="1420"/>
      <c r="AL24" s="1420"/>
      <c r="AM24" s="1420"/>
      <c r="AN24" s="1420"/>
      <c r="AO24" s="1420"/>
      <c r="AP24" s="1420"/>
      <c r="AQ24" s="1420"/>
      <c r="AR24" s="1420"/>
      <c r="AS24" s="1420"/>
      <c r="AT24" s="1420"/>
      <c r="AU24" s="1420"/>
      <c r="AV24" s="1420"/>
      <c r="AW24" s="1420"/>
      <c r="AX24" s="1420"/>
      <c r="AY24" s="1420"/>
      <c r="AZ24" s="1420"/>
      <c r="BA24" s="1420"/>
      <c r="BB24" s="1420"/>
      <c r="BC24" s="1420"/>
      <c r="BD24" s="1420"/>
      <c r="BE24" s="1420"/>
      <c r="BF24" s="1420"/>
      <c r="BG24" s="1420"/>
      <c r="BH24" s="1420"/>
      <c r="BI24" s="1420"/>
      <c r="BJ24" s="1420"/>
      <c r="BK24" s="1420"/>
      <c r="BL24" s="1420"/>
      <c r="BM24" s="1420"/>
      <c r="BN24" s="1420"/>
      <c r="BO24" s="1420"/>
      <c r="BP24" s="1420"/>
      <c r="BQ24" s="1420"/>
      <c r="BR24" s="1420"/>
      <c r="BS24" s="1420"/>
      <c r="BT24" s="1420"/>
      <c r="BU24" s="1420"/>
      <c r="BV24" s="1420"/>
      <c r="BW24" s="1421" t="s">
        <v>2156</v>
      </c>
      <c r="BX24" s="1422"/>
      <c r="BY24" s="1422"/>
      <c r="BZ24" s="1422"/>
      <c r="CA24" s="1422"/>
      <c r="CB24" s="1422"/>
      <c r="CC24" s="1422"/>
      <c r="CD24" s="1423"/>
      <c r="CE24" s="1335" t="str">
        <f>MID(SUVAHAVUJ!AF138,1,1)</f>
        <v xml:space="preserve"> </v>
      </c>
      <c r="CF24" s="1335"/>
      <c r="CG24" s="1335"/>
      <c r="CH24" s="1335"/>
      <c r="CI24" s="1335"/>
      <c r="CJ24" s="1335" t="str">
        <f>MID(SUVAHAVUJ!AF138,2,1)</f>
        <v xml:space="preserve"> </v>
      </c>
      <c r="CK24" s="1335"/>
      <c r="CL24" s="1335"/>
      <c r="CM24" s="1335"/>
      <c r="CN24" s="1335"/>
      <c r="CO24" s="1335"/>
      <c r="CP24" s="1335" t="str">
        <f>MID(SUVAHAVUJ!AF138,3,1)</f>
        <v xml:space="preserve"> </v>
      </c>
      <c r="CQ24" s="1335"/>
      <c r="CR24" s="1335"/>
      <c r="CS24" s="1335"/>
      <c r="CT24" s="1335"/>
      <c r="CU24" s="1335" t="str">
        <f>MID(SUVAHAVUJ!AF138,4,1)</f>
        <v xml:space="preserve"> </v>
      </c>
      <c r="CV24" s="1335"/>
      <c r="CW24" s="1335"/>
      <c r="CX24" s="1335"/>
      <c r="CY24" s="1335"/>
      <c r="CZ24" s="1335"/>
      <c r="DA24" s="1335" t="str">
        <f>MID(SUVAHAVUJ!AF138,5,1)</f>
        <v xml:space="preserve"> </v>
      </c>
      <c r="DB24" s="1335"/>
      <c r="DC24" s="1335"/>
      <c r="DD24" s="1335"/>
      <c r="DE24" s="1335"/>
      <c r="DF24" s="1335" t="str">
        <f>MID(SUVAHAVUJ!AF138,6,1)</f>
        <v xml:space="preserve"> </v>
      </c>
      <c r="DG24" s="1335"/>
      <c r="DH24" s="1335"/>
      <c r="DI24" s="1335"/>
      <c r="DJ24" s="1335"/>
      <c r="DK24" s="1335"/>
      <c r="DL24" s="1335" t="str">
        <f>MID(SUVAHAVUJ!AF138,7,1)</f>
        <v xml:space="preserve"> </v>
      </c>
      <c r="DM24" s="1335"/>
      <c r="DN24" s="1335"/>
      <c r="DO24" s="1335"/>
      <c r="DP24" s="1335"/>
      <c r="DQ24" s="1335"/>
      <c r="DR24" s="1335" t="str">
        <f>MID(SUVAHAVUJ!AF138,8,1)</f>
        <v xml:space="preserve"> </v>
      </c>
      <c r="DS24" s="1335"/>
      <c r="DT24" s="1335"/>
      <c r="DU24" s="1335"/>
      <c r="DV24" s="1335"/>
      <c r="DW24" s="1293" t="str">
        <f>MID(SUVAHAVUJ!AF138,9,1)</f>
        <v xml:space="preserve"> </v>
      </c>
      <c r="DX24" s="1293"/>
      <c r="DY24" s="1293"/>
      <c r="DZ24" s="1293"/>
      <c r="EA24" s="1293"/>
      <c r="EB24" s="1293"/>
      <c r="EC24" s="1293" t="str">
        <f>MID(SUVAHAVUJ!AF138,10,1)</f>
        <v xml:space="preserve"> </v>
      </c>
      <c r="ED24" s="1293"/>
      <c r="EE24" s="1293"/>
      <c r="EF24" s="1293"/>
      <c r="EG24" s="1293"/>
      <c r="EH24" s="1335" t="str">
        <f>MID(SUVAHAVUJ!AF138,11,1)</f>
        <v>0</v>
      </c>
      <c r="EI24" s="1335"/>
      <c r="EJ24" s="1335"/>
      <c r="EK24" s="1335"/>
      <c r="EL24" s="1335"/>
      <c r="EM24" s="1343"/>
      <c r="EN24" s="411"/>
      <c r="EO24" s="412"/>
      <c r="EP24" s="1335" t="str">
        <f>MID(SUVAHAVUJ!AG138,1,1)</f>
        <v xml:space="preserve"> </v>
      </c>
      <c r="EQ24" s="1335"/>
      <c r="ER24" s="1335"/>
      <c r="ES24" s="1335"/>
      <c r="ET24" s="1335"/>
      <c r="EU24" s="1335"/>
      <c r="EV24" s="1335" t="str">
        <f>MID(SUVAHAVUJ!AG138,2,1)</f>
        <v xml:space="preserve"> </v>
      </c>
      <c r="EW24" s="1335"/>
      <c r="EX24" s="1335"/>
      <c r="EY24" s="1335"/>
      <c r="EZ24" s="1335"/>
      <c r="FA24" s="1335" t="str">
        <f>MID(SUVAHAVUJ!AG138,3,1)</f>
        <v xml:space="preserve"> </v>
      </c>
      <c r="FB24" s="1335"/>
      <c r="FC24" s="1335"/>
      <c r="FD24" s="1335"/>
      <c r="FE24" s="1335"/>
      <c r="FF24" s="1335"/>
      <c r="FG24" s="1335" t="str">
        <f>MID(SUVAHAVUJ!AG138,4,1)</f>
        <v xml:space="preserve"> </v>
      </c>
      <c r="FH24" s="1335"/>
      <c r="FI24" s="1335"/>
      <c r="FJ24" s="1335"/>
      <c r="FK24" s="1335"/>
      <c r="FL24" s="1293" t="str">
        <f>MID(SUVAHAVUJ!AG138,5,1)</f>
        <v xml:space="preserve"> </v>
      </c>
      <c r="FM24" s="1293"/>
      <c r="FN24" s="1293"/>
      <c r="FO24" s="1293"/>
      <c r="FP24" s="1293"/>
      <c r="FQ24" s="1293"/>
      <c r="FR24" s="1293" t="str">
        <f>MID(SUVAHAVUJ!AG138,6,1)</f>
        <v xml:space="preserve"> </v>
      </c>
      <c r="FS24" s="1293"/>
      <c r="FT24" s="1293"/>
      <c r="FU24" s="1293"/>
      <c r="FV24" s="1293"/>
      <c r="FW24" s="1293" t="str">
        <f>MID(SUVAHAVUJ!AG138,7,1)</f>
        <v xml:space="preserve"> </v>
      </c>
      <c r="FX24" s="1293"/>
      <c r="FY24" s="1293"/>
      <c r="FZ24" s="1293"/>
      <c r="GA24" s="1293"/>
      <c r="GB24" s="1293"/>
      <c r="GC24" s="1293" t="str">
        <f>MID(SUVAHAVUJ!AG138,8,1)</f>
        <v xml:space="preserve"> </v>
      </c>
      <c r="GD24" s="1293"/>
      <c r="GE24" s="1293"/>
      <c r="GF24" s="1293"/>
      <c r="GG24" s="1293"/>
      <c r="GH24" s="1293" t="str">
        <f>MID(SUVAHAVUJ!AG138,9,1)</f>
        <v xml:space="preserve"> </v>
      </c>
      <c r="GI24" s="1293"/>
      <c r="GJ24" s="1293"/>
      <c r="GK24" s="1293"/>
      <c r="GL24" s="1293"/>
      <c r="GM24" s="1293"/>
      <c r="GN24" s="1293" t="str">
        <f>MID(SUVAHAVUJ!AG138,10,1)</f>
        <v xml:space="preserve"> </v>
      </c>
      <c r="GO24" s="1293"/>
      <c r="GP24" s="1293"/>
      <c r="GQ24" s="1293"/>
      <c r="GR24" s="1293"/>
      <c r="GS24" s="1293" t="str">
        <f>MID(SUVAHAVUJ!AG138,11,1)</f>
        <v>0</v>
      </c>
      <c r="GT24" s="1293"/>
      <c r="GU24" s="1293"/>
      <c r="GV24" s="1293"/>
      <c r="GW24" s="1341"/>
    </row>
    <row r="25" spans="1:205" ht="24" customHeight="1" x14ac:dyDescent="0.2">
      <c r="A25" s="421"/>
      <c r="B25" s="1402" t="s">
        <v>2096</v>
      </c>
      <c r="C25" s="1403"/>
      <c r="D25" s="1403"/>
      <c r="E25" s="1403"/>
      <c r="F25" s="1403"/>
      <c r="G25" s="1403"/>
      <c r="H25" s="1403"/>
      <c r="I25" s="1403"/>
      <c r="J25" s="1403"/>
      <c r="K25" s="1404"/>
      <c r="L25" s="1394" t="str">
        <f>SUVAHAVUJ!$D$139</f>
        <v>Zákonné rezervy (323A, 451A)</v>
      </c>
      <c r="M25" s="1395"/>
      <c r="N25" s="1395"/>
      <c r="O25" s="1395"/>
      <c r="P25" s="1395"/>
      <c r="Q25" s="1395"/>
      <c r="R25" s="1395"/>
      <c r="S25" s="1395"/>
      <c r="T25" s="1395"/>
      <c r="U25" s="1395"/>
      <c r="V25" s="1395"/>
      <c r="W25" s="1395"/>
      <c r="X25" s="1395"/>
      <c r="Y25" s="1395"/>
      <c r="Z25" s="1395"/>
      <c r="AA25" s="1395"/>
      <c r="AB25" s="1395"/>
      <c r="AC25" s="1395"/>
      <c r="AD25" s="1395"/>
      <c r="AE25" s="1395"/>
      <c r="AF25" s="1395"/>
      <c r="AG25" s="1395"/>
      <c r="AH25" s="1395"/>
      <c r="AI25" s="1395"/>
      <c r="AJ25" s="1395"/>
      <c r="AK25" s="1395"/>
      <c r="AL25" s="1395"/>
      <c r="AM25" s="1395"/>
      <c r="AN25" s="1395"/>
      <c r="AO25" s="1395"/>
      <c r="AP25" s="1395"/>
      <c r="AQ25" s="1395"/>
      <c r="AR25" s="1395"/>
      <c r="AS25" s="1395"/>
      <c r="AT25" s="1395"/>
      <c r="AU25" s="1395"/>
      <c r="AV25" s="1395"/>
      <c r="AW25" s="1395"/>
      <c r="AX25" s="1395"/>
      <c r="AY25" s="1395"/>
      <c r="AZ25" s="1395"/>
      <c r="BA25" s="1395"/>
      <c r="BB25" s="1395"/>
      <c r="BC25" s="1395"/>
      <c r="BD25" s="1395"/>
      <c r="BE25" s="1395"/>
      <c r="BF25" s="1395"/>
      <c r="BG25" s="1395"/>
      <c r="BH25" s="1395"/>
      <c r="BI25" s="1395"/>
      <c r="BJ25" s="1395"/>
      <c r="BK25" s="1395"/>
      <c r="BL25" s="1395"/>
      <c r="BM25" s="1395"/>
      <c r="BN25" s="1395"/>
      <c r="BO25" s="1395"/>
      <c r="BP25" s="1395"/>
      <c r="BQ25" s="1395"/>
      <c r="BR25" s="1395"/>
      <c r="BS25" s="1395"/>
      <c r="BT25" s="1395"/>
      <c r="BU25" s="1395"/>
      <c r="BV25" s="1395"/>
      <c r="BW25" s="1396" t="s">
        <v>2157</v>
      </c>
      <c r="BX25" s="1397"/>
      <c r="BY25" s="1397"/>
      <c r="BZ25" s="1397"/>
      <c r="CA25" s="1397"/>
      <c r="CB25" s="1397"/>
      <c r="CC25" s="1397"/>
      <c r="CD25" s="1398"/>
      <c r="CE25" s="1335" t="str">
        <f>MID(SUVAHAVUJ!AF139,1,1)</f>
        <v xml:space="preserve"> </v>
      </c>
      <c r="CF25" s="1335"/>
      <c r="CG25" s="1335"/>
      <c r="CH25" s="1335"/>
      <c r="CI25" s="1335"/>
      <c r="CJ25" s="1335" t="str">
        <f>MID(SUVAHAVUJ!AF139,2,1)</f>
        <v xml:space="preserve"> </v>
      </c>
      <c r="CK25" s="1335"/>
      <c r="CL25" s="1335"/>
      <c r="CM25" s="1335"/>
      <c r="CN25" s="1335"/>
      <c r="CO25" s="1335"/>
      <c r="CP25" s="1335" t="str">
        <f>MID(SUVAHAVUJ!AF139,3,1)</f>
        <v xml:space="preserve"> </v>
      </c>
      <c r="CQ25" s="1335"/>
      <c r="CR25" s="1335"/>
      <c r="CS25" s="1335"/>
      <c r="CT25" s="1335"/>
      <c r="CU25" s="1335" t="str">
        <f>MID(SUVAHAVUJ!AF139,4,1)</f>
        <v xml:space="preserve"> </v>
      </c>
      <c r="CV25" s="1335"/>
      <c r="CW25" s="1335"/>
      <c r="CX25" s="1335"/>
      <c r="CY25" s="1335"/>
      <c r="CZ25" s="1335"/>
      <c r="DA25" s="1335" t="str">
        <f>MID(SUVAHAVUJ!AF139,5,1)</f>
        <v xml:space="preserve"> </v>
      </c>
      <c r="DB25" s="1335"/>
      <c r="DC25" s="1335"/>
      <c r="DD25" s="1335"/>
      <c r="DE25" s="1335"/>
      <c r="DF25" s="1335" t="str">
        <f>MID(SUVAHAVUJ!AF139,6,1)</f>
        <v xml:space="preserve"> </v>
      </c>
      <c r="DG25" s="1335"/>
      <c r="DH25" s="1335"/>
      <c r="DI25" s="1335"/>
      <c r="DJ25" s="1335"/>
      <c r="DK25" s="1335"/>
      <c r="DL25" s="1335" t="str">
        <f>MID(SUVAHAVUJ!AF139,7,1)</f>
        <v xml:space="preserve"> </v>
      </c>
      <c r="DM25" s="1335"/>
      <c r="DN25" s="1335"/>
      <c r="DO25" s="1335"/>
      <c r="DP25" s="1335"/>
      <c r="DQ25" s="1335"/>
      <c r="DR25" s="1335" t="str">
        <f>MID(SUVAHAVUJ!AF139,8,1)</f>
        <v xml:space="preserve"> </v>
      </c>
      <c r="DS25" s="1335"/>
      <c r="DT25" s="1335"/>
      <c r="DU25" s="1335"/>
      <c r="DV25" s="1335"/>
      <c r="DW25" s="1293" t="str">
        <f>MID(SUVAHAVUJ!AF139,9,1)</f>
        <v xml:space="preserve"> </v>
      </c>
      <c r="DX25" s="1293"/>
      <c r="DY25" s="1293"/>
      <c r="DZ25" s="1293"/>
      <c r="EA25" s="1293"/>
      <c r="EB25" s="1293"/>
      <c r="EC25" s="1293" t="str">
        <f>MID(SUVAHAVUJ!AF139,10,1)</f>
        <v xml:space="preserve"> </v>
      </c>
      <c r="ED25" s="1293"/>
      <c r="EE25" s="1293"/>
      <c r="EF25" s="1293"/>
      <c r="EG25" s="1293"/>
      <c r="EH25" s="1335" t="str">
        <f>MID(SUVAHAVUJ!AF139,11,1)</f>
        <v>0</v>
      </c>
      <c r="EI25" s="1335"/>
      <c r="EJ25" s="1335"/>
      <c r="EK25" s="1335"/>
      <c r="EL25" s="1335"/>
      <c r="EM25" s="1343"/>
      <c r="EN25" s="411"/>
      <c r="EO25" s="412"/>
      <c r="EP25" s="1335" t="str">
        <f>MID(SUVAHAVUJ!AG139,1,1)</f>
        <v xml:space="preserve"> </v>
      </c>
      <c r="EQ25" s="1335"/>
      <c r="ER25" s="1335"/>
      <c r="ES25" s="1335"/>
      <c r="ET25" s="1335"/>
      <c r="EU25" s="1335"/>
      <c r="EV25" s="1335" t="str">
        <f>MID(SUVAHAVUJ!AG139,2,1)</f>
        <v xml:space="preserve"> </v>
      </c>
      <c r="EW25" s="1335"/>
      <c r="EX25" s="1335"/>
      <c r="EY25" s="1335"/>
      <c r="EZ25" s="1335"/>
      <c r="FA25" s="1335" t="str">
        <f>MID(SUVAHAVUJ!AG139,3,1)</f>
        <v xml:space="preserve"> </v>
      </c>
      <c r="FB25" s="1335"/>
      <c r="FC25" s="1335"/>
      <c r="FD25" s="1335"/>
      <c r="FE25" s="1335"/>
      <c r="FF25" s="1335"/>
      <c r="FG25" s="1335" t="str">
        <f>MID(SUVAHAVUJ!AG139,4,1)</f>
        <v xml:space="preserve"> </v>
      </c>
      <c r="FH25" s="1335"/>
      <c r="FI25" s="1335"/>
      <c r="FJ25" s="1335"/>
      <c r="FK25" s="1335"/>
      <c r="FL25" s="1293" t="str">
        <f>MID(SUVAHAVUJ!AG139,5,1)</f>
        <v xml:space="preserve"> </v>
      </c>
      <c r="FM25" s="1293"/>
      <c r="FN25" s="1293"/>
      <c r="FO25" s="1293"/>
      <c r="FP25" s="1293"/>
      <c r="FQ25" s="1293"/>
      <c r="FR25" s="1293" t="str">
        <f>MID(SUVAHAVUJ!AG139,6,1)</f>
        <v xml:space="preserve"> </v>
      </c>
      <c r="FS25" s="1293"/>
      <c r="FT25" s="1293"/>
      <c r="FU25" s="1293"/>
      <c r="FV25" s="1293"/>
      <c r="FW25" s="1293" t="str">
        <f>MID(SUVAHAVUJ!AG139,7,1)</f>
        <v xml:space="preserve"> </v>
      </c>
      <c r="FX25" s="1293"/>
      <c r="FY25" s="1293"/>
      <c r="FZ25" s="1293"/>
      <c r="GA25" s="1293"/>
      <c r="GB25" s="1293"/>
      <c r="GC25" s="1293" t="str">
        <f>MID(SUVAHAVUJ!AG139,8,1)</f>
        <v xml:space="preserve"> </v>
      </c>
      <c r="GD25" s="1293"/>
      <c r="GE25" s="1293"/>
      <c r="GF25" s="1293"/>
      <c r="GG25" s="1293"/>
      <c r="GH25" s="1293" t="str">
        <f>MID(SUVAHAVUJ!AG139,9,1)</f>
        <v xml:space="preserve"> </v>
      </c>
      <c r="GI25" s="1293"/>
      <c r="GJ25" s="1293"/>
      <c r="GK25" s="1293"/>
      <c r="GL25" s="1293"/>
      <c r="GM25" s="1293"/>
      <c r="GN25" s="1293" t="str">
        <f>MID(SUVAHAVUJ!AG139,10,1)</f>
        <v xml:space="preserve"> </v>
      </c>
      <c r="GO25" s="1293"/>
      <c r="GP25" s="1293"/>
      <c r="GQ25" s="1293"/>
      <c r="GR25" s="1293"/>
      <c r="GS25" s="1293" t="str">
        <f>MID(SUVAHAVUJ!AG139,11,1)</f>
        <v>0</v>
      </c>
      <c r="GT25" s="1293"/>
      <c r="GU25" s="1293"/>
      <c r="GV25" s="1293"/>
      <c r="GW25" s="1341"/>
    </row>
    <row r="26" spans="1:205" ht="24" customHeight="1" x14ac:dyDescent="0.2">
      <c r="A26" s="421"/>
      <c r="B26" s="1402" t="s">
        <v>2047</v>
      </c>
      <c r="C26" s="1403"/>
      <c r="D26" s="1403"/>
      <c r="E26" s="1403"/>
      <c r="F26" s="1403"/>
      <c r="G26" s="1403"/>
      <c r="H26" s="1403"/>
      <c r="I26" s="1403"/>
      <c r="J26" s="1403"/>
      <c r="K26" s="1404"/>
      <c r="L26" s="1394" t="str">
        <f>SUVAHAVUJ!$D$140</f>
        <v>Ostatné rezervy (323A, 32X, 459A, 45XA)</v>
      </c>
      <c r="M26" s="1395"/>
      <c r="N26" s="1395"/>
      <c r="O26" s="1395"/>
      <c r="P26" s="1395"/>
      <c r="Q26" s="1395"/>
      <c r="R26" s="1395"/>
      <c r="S26" s="1395"/>
      <c r="T26" s="1395"/>
      <c r="U26" s="1395"/>
      <c r="V26" s="1395"/>
      <c r="W26" s="1395"/>
      <c r="X26" s="1395"/>
      <c r="Y26" s="1395"/>
      <c r="Z26" s="1395"/>
      <c r="AA26" s="1395"/>
      <c r="AB26" s="1395"/>
      <c r="AC26" s="1395"/>
      <c r="AD26" s="1395"/>
      <c r="AE26" s="1395"/>
      <c r="AF26" s="1395"/>
      <c r="AG26" s="1395"/>
      <c r="AH26" s="1395"/>
      <c r="AI26" s="1395"/>
      <c r="AJ26" s="1395"/>
      <c r="AK26" s="1395"/>
      <c r="AL26" s="1395"/>
      <c r="AM26" s="1395"/>
      <c r="AN26" s="1395"/>
      <c r="AO26" s="1395"/>
      <c r="AP26" s="1395"/>
      <c r="AQ26" s="1395"/>
      <c r="AR26" s="1395"/>
      <c r="AS26" s="1395"/>
      <c r="AT26" s="1395"/>
      <c r="AU26" s="1395"/>
      <c r="AV26" s="1395"/>
      <c r="AW26" s="1395"/>
      <c r="AX26" s="1395"/>
      <c r="AY26" s="1395"/>
      <c r="AZ26" s="1395"/>
      <c r="BA26" s="1395"/>
      <c r="BB26" s="1395"/>
      <c r="BC26" s="1395"/>
      <c r="BD26" s="1395"/>
      <c r="BE26" s="1395"/>
      <c r="BF26" s="1395"/>
      <c r="BG26" s="1395"/>
      <c r="BH26" s="1395"/>
      <c r="BI26" s="1395"/>
      <c r="BJ26" s="1395"/>
      <c r="BK26" s="1395"/>
      <c r="BL26" s="1395"/>
      <c r="BM26" s="1395"/>
      <c r="BN26" s="1395"/>
      <c r="BO26" s="1395"/>
      <c r="BP26" s="1395"/>
      <c r="BQ26" s="1395"/>
      <c r="BR26" s="1395"/>
      <c r="BS26" s="1395"/>
      <c r="BT26" s="1395"/>
      <c r="BU26" s="1395"/>
      <c r="BV26" s="1395"/>
      <c r="BW26" s="1396" t="s">
        <v>2158</v>
      </c>
      <c r="BX26" s="1397"/>
      <c r="BY26" s="1397"/>
      <c r="BZ26" s="1397"/>
      <c r="CA26" s="1397"/>
      <c r="CB26" s="1397"/>
      <c r="CC26" s="1397"/>
      <c r="CD26" s="1398"/>
      <c r="CE26" s="1335" t="str">
        <f>MID(SUVAHAVUJ!AF140,1,1)</f>
        <v xml:space="preserve"> </v>
      </c>
      <c r="CF26" s="1335"/>
      <c r="CG26" s="1335"/>
      <c r="CH26" s="1335"/>
      <c r="CI26" s="1335"/>
      <c r="CJ26" s="1335" t="str">
        <f>MID(SUVAHAVUJ!AF140,2,1)</f>
        <v xml:space="preserve"> </v>
      </c>
      <c r="CK26" s="1335"/>
      <c r="CL26" s="1335"/>
      <c r="CM26" s="1335"/>
      <c r="CN26" s="1335"/>
      <c r="CO26" s="1335"/>
      <c r="CP26" s="1335" t="str">
        <f>MID(SUVAHAVUJ!AF140,3,1)</f>
        <v xml:space="preserve"> </v>
      </c>
      <c r="CQ26" s="1335"/>
      <c r="CR26" s="1335"/>
      <c r="CS26" s="1335"/>
      <c r="CT26" s="1335"/>
      <c r="CU26" s="1335" t="str">
        <f>MID(SUVAHAVUJ!AF140,4,1)</f>
        <v xml:space="preserve"> </v>
      </c>
      <c r="CV26" s="1335"/>
      <c r="CW26" s="1335"/>
      <c r="CX26" s="1335"/>
      <c r="CY26" s="1335"/>
      <c r="CZ26" s="1335"/>
      <c r="DA26" s="1335" t="str">
        <f>MID(SUVAHAVUJ!AF140,5,1)</f>
        <v xml:space="preserve"> </v>
      </c>
      <c r="DB26" s="1335"/>
      <c r="DC26" s="1335"/>
      <c r="DD26" s="1335"/>
      <c r="DE26" s="1335"/>
      <c r="DF26" s="1335" t="str">
        <f>MID(SUVAHAVUJ!AF140,6,1)</f>
        <v xml:space="preserve"> </v>
      </c>
      <c r="DG26" s="1335"/>
      <c r="DH26" s="1335"/>
      <c r="DI26" s="1335"/>
      <c r="DJ26" s="1335"/>
      <c r="DK26" s="1335"/>
      <c r="DL26" s="1335" t="str">
        <f>MID(SUVAHAVUJ!AF140,7,1)</f>
        <v xml:space="preserve"> </v>
      </c>
      <c r="DM26" s="1335"/>
      <c r="DN26" s="1335"/>
      <c r="DO26" s="1335"/>
      <c r="DP26" s="1335"/>
      <c r="DQ26" s="1335"/>
      <c r="DR26" s="1335" t="str">
        <f>MID(SUVAHAVUJ!AF140,8,1)</f>
        <v xml:space="preserve"> </v>
      </c>
      <c r="DS26" s="1335"/>
      <c r="DT26" s="1335"/>
      <c r="DU26" s="1335"/>
      <c r="DV26" s="1335"/>
      <c r="DW26" s="1293" t="str">
        <f>MID(SUVAHAVUJ!AF140,9,1)</f>
        <v xml:space="preserve"> </v>
      </c>
      <c r="DX26" s="1293"/>
      <c r="DY26" s="1293"/>
      <c r="DZ26" s="1293"/>
      <c r="EA26" s="1293"/>
      <c r="EB26" s="1293"/>
      <c r="EC26" s="1293" t="str">
        <f>MID(SUVAHAVUJ!AF140,10,1)</f>
        <v xml:space="preserve"> </v>
      </c>
      <c r="ED26" s="1293"/>
      <c r="EE26" s="1293"/>
      <c r="EF26" s="1293"/>
      <c r="EG26" s="1293"/>
      <c r="EH26" s="1335" t="str">
        <f>MID(SUVAHAVUJ!AF140,11,1)</f>
        <v>0</v>
      </c>
      <c r="EI26" s="1335"/>
      <c r="EJ26" s="1335"/>
      <c r="EK26" s="1335"/>
      <c r="EL26" s="1335"/>
      <c r="EM26" s="1343"/>
      <c r="EN26" s="411"/>
      <c r="EO26" s="412"/>
      <c r="EP26" s="1335" t="str">
        <f>MID(SUVAHAVUJ!AG140,1,1)</f>
        <v xml:space="preserve"> </v>
      </c>
      <c r="EQ26" s="1335"/>
      <c r="ER26" s="1335"/>
      <c r="ES26" s="1335"/>
      <c r="ET26" s="1335"/>
      <c r="EU26" s="1335"/>
      <c r="EV26" s="1335" t="str">
        <f>MID(SUVAHAVUJ!AG140,2,1)</f>
        <v xml:space="preserve"> </v>
      </c>
      <c r="EW26" s="1335"/>
      <c r="EX26" s="1335"/>
      <c r="EY26" s="1335"/>
      <c r="EZ26" s="1335"/>
      <c r="FA26" s="1335" t="str">
        <f>MID(SUVAHAVUJ!AG140,3,1)</f>
        <v xml:space="preserve"> </v>
      </c>
      <c r="FB26" s="1335"/>
      <c r="FC26" s="1335"/>
      <c r="FD26" s="1335"/>
      <c r="FE26" s="1335"/>
      <c r="FF26" s="1335"/>
      <c r="FG26" s="1335" t="str">
        <f>MID(SUVAHAVUJ!AG140,4,1)</f>
        <v xml:space="preserve"> </v>
      </c>
      <c r="FH26" s="1335"/>
      <c r="FI26" s="1335"/>
      <c r="FJ26" s="1335"/>
      <c r="FK26" s="1335"/>
      <c r="FL26" s="1293" t="str">
        <f>MID(SUVAHAVUJ!AG140,5,1)</f>
        <v xml:space="preserve"> </v>
      </c>
      <c r="FM26" s="1293"/>
      <c r="FN26" s="1293"/>
      <c r="FO26" s="1293"/>
      <c r="FP26" s="1293"/>
      <c r="FQ26" s="1293"/>
      <c r="FR26" s="1293" t="str">
        <f>MID(SUVAHAVUJ!AG140,6,1)</f>
        <v xml:space="preserve"> </v>
      </c>
      <c r="FS26" s="1293"/>
      <c r="FT26" s="1293"/>
      <c r="FU26" s="1293"/>
      <c r="FV26" s="1293"/>
      <c r="FW26" s="1293" t="str">
        <f>MID(SUVAHAVUJ!AG140,7,1)</f>
        <v xml:space="preserve"> </v>
      </c>
      <c r="FX26" s="1293"/>
      <c r="FY26" s="1293"/>
      <c r="FZ26" s="1293"/>
      <c r="GA26" s="1293"/>
      <c r="GB26" s="1293"/>
      <c r="GC26" s="1293" t="str">
        <f>MID(SUVAHAVUJ!AG140,8,1)</f>
        <v xml:space="preserve"> </v>
      </c>
      <c r="GD26" s="1293"/>
      <c r="GE26" s="1293"/>
      <c r="GF26" s="1293"/>
      <c r="GG26" s="1293"/>
      <c r="GH26" s="1293" t="str">
        <f>MID(SUVAHAVUJ!AG140,9,1)</f>
        <v xml:space="preserve"> </v>
      </c>
      <c r="GI26" s="1293"/>
      <c r="GJ26" s="1293"/>
      <c r="GK26" s="1293"/>
      <c r="GL26" s="1293"/>
      <c r="GM26" s="1293"/>
      <c r="GN26" s="1293" t="str">
        <f>MID(SUVAHAVUJ!AG140,10,1)</f>
        <v xml:space="preserve"> </v>
      </c>
      <c r="GO26" s="1293"/>
      <c r="GP26" s="1293"/>
      <c r="GQ26" s="1293"/>
      <c r="GR26" s="1293"/>
      <c r="GS26" s="1293" t="str">
        <f>MID(SUVAHAVUJ!AG140,11,1)</f>
        <v>0</v>
      </c>
      <c r="GT26" s="1293"/>
      <c r="GU26" s="1293"/>
      <c r="GV26" s="1293"/>
      <c r="GW26" s="1341"/>
    </row>
    <row r="27" spans="1:205" ht="24" customHeight="1" x14ac:dyDescent="0.2">
      <c r="A27" s="421"/>
      <c r="B27" s="1430" t="s">
        <v>2159</v>
      </c>
      <c r="C27" s="1431"/>
      <c r="D27" s="1431"/>
      <c r="E27" s="1431"/>
      <c r="F27" s="1431"/>
      <c r="G27" s="1431"/>
      <c r="H27" s="1431"/>
      <c r="I27" s="1431"/>
      <c r="J27" s="1431"/>
      <c r="K27" s="1432"/>
      <c r="L27" s="1419" t="str">
        <f>SUVAHAVUJ!$D$141</f>
        <v>Bežné bankové úvery (221A, 231, 232, 23X, 461A, 46XA)</v>
      </c>
      <c r="M27" s="1420"/>
      <c r="N27" s="1420"/>
      <c r="O27" s="1420"/>
      <c r="P27" s="1420"/>
      <c r="Q27" s="1420"/>
      <c r="R27" s="1420"/>
      <c r="S27" s="1420"/>
      <c r="T27" s="1420"/>
      <c r="U27" s="1420"/>
      <c r="V27" s="1420"/>
      <c r="W27" s="1420"/>
      <c r="X27" s="1420"/>
      <c r="Y27" s="1420"/>
      <c r="Z27" s="1420"/>
      <c r="AA27" s="1420"/>
      <c r="AB27" s="1420"/>
      <c r="AC27" s="1420"/>
      <c r="AD27" s="1420"/>
      <c r="AE27" s="1420"/>
      <c r="AF27" s="1420"/>
      <c r="AG27" s="1420"/>
      <c r="AH27" s="1420"/>
      <c r="AI27" s="1420"/>
      <c r="AJ27" s="1420"/>
      <c r="AK27" s="1420"/>
      <c r="AL27" s="1420"/>
      <c r="AM27" s="1420"/>
      <c r="AN27" s="1420"/>
      <c r="AO27" s="1420"/>
      <c r="AP27" s="1420"/>
      <c r="AQ27" s="1420"/>
      <c r="AR27" s="1420"/>
      <c r="AS27" s="1420"/>
      <c r="AT27" s="1420"/>
      <c r="AU27" s="1420"/>
      <c r="AV27" s="1420"/>
      <c r="AW27" s="1420"/>
      <c r="AX27" s="1420"/>
      <c r="AY27" s="1420"/>
      <c r="AZ27" s="1420"/>
      <c r="BA27" s="1420"/>
      <c r="BB27" s="1420"/>
      <c r="BC27" s="1420"/>
      <c r="BD27" s="1420"/>
      <c r="BE27" s="1420"/>
      <c r="BF27" s="1420"/>
      <c r="BG27" s="1420"/>
      <c r="BH27" s="1420"/>
      <c r="BI27" s="1420"/>
      <c r="BJ27" s="1420"/>
      <c r="BK27" s="1420"/>
      <c r="BL27" s="1420"/>
      <c r="BM27" s="1420"/>
      <c r="BN27" s="1420"/>
      <c r="BO27" s="1420"/>
      <c r="BP27" s="1420"/>
      <c r="BQ27" s="1420"/>
      <c r="BR27" s="1420"/>
      <c r="BS27" s="1420"/>
      <c r="BT27" s="1420"/>
      <c r="BU27" s="1420"/>
      <c r="BV27" s="1420"/>
      <c r="BW27" s="1421" t="s">
        <v>364</v>
      </c>
      <c r="BX27" s="1422"/>
      <c r="BY27" s="1422"/>
      <c r="BZ27" s="1422"/>
      <c r="CA27" s="1422"/>
      <c r="CB27" s="1422"/>
      <c r="CC27" s="1422" t="str">
        <f>MID([8]SUVAHAVUJ!AK68,6,1)</f>
        <v xml:space="preserve"> </v>
      </c>
      <c r="CD27" s="1423"/>
      <c r="CE27" s="1335" t="str">
        <f>MID(SUVAHAVUJ!AF141,1,1)</f>
        <v xml:space="preserve"> </v>
      </c>
      <c r="CF27" s="1335"/>
      <c r="CG27" s="1335"/>
      <c r="CH27" s="1335"/>
      <c r="CI27" s="1335"/>
      <c r="CJ27" s="1335" t="str">
        <f>MID(SUVAHAVUJ!AF141,2,1)</f>
        <v xml:space="preserve"> </v>
      </c>
      <c r="CK27" s="1335"/>
      <c r="CL27" s="1335"/>
      <c r="CM27" s="1335"/>
      <c r="CN27" s="1335"/>
      <c r="CO27" s="1335"/>
      <c r="CP27" s="1335" t="str">
        <f>MID(SUVAHAVUJ!AF141,3,1)</f>
        <v xml:space="preserve"> </v>
      </c>
      <c r="CQ27" s="1335"/>
      <c r="CR27" s="1335"/>
      <c r="CS27" s="1335"/>
      <c r="CT27" s="1335"/>
      <c r="CU27" s="1335" t="str">
        <f>MID(SUVAHAVUJ!AF141,4,1)</f>
        <v xml:space="preserve"> </v>
      </c>
      <c r="CV27" s="1335"/>
      <c r="CW27" s="1335"/>
      <c r="CX27" s="1335"/>
      <c r="CY27" s="1335"/>
      <c r="CZ27" s="1335"/>
      <c r="DA27" s="1335" t="str">
        <f>MID(SUVAHAVUJ!AF141,5,1)</f>
        <v xml:space="preserve"> </v>
      </c>
      <c r="DB27" s="1335"/>
      <c r="DC27" s="1335"/>
      <c r="DD27" s="1335"/>
      <c r="DE27" s="1335"/>
      <c r="DF27" s="1335" t="str">
        <f>MID(SUVAHAVUJ!AF141,6,1)</f>
        <v xml:space="preserve"> </v>
      </c>
      <c r="DG27" s="1335"/>
      <c r="DH27" s="1335"/>
      <c r="DI27" s="1335"/>
      <c r="DJ27" s="1335"/>
      <c r="DK27" s="1335"/>
      <c r="DL27" s="1335" t="str">
        <f>MID(SUVAHAVUJ!AF141,7,1)</f>
        <v xml:space="preserve"> </v>
      </c>
      <c r="DM27" s="1335"/>
      <c r="DN27" s="1335"/>
      <c r="DO27" s="1335"/>
      <c r="DP27" s="1335"/>
      <c r="DQ27" s="1335"/>
      <c r="DR27" s="1335" t="str">
        <f>MID(SUVAHAVUJ!AF141,8,1)</f>
        <v xml:space="preserve"> </v>
      </c>
      <c r="DS27" s="1335"/>
      <c r="DT27" s="1335"/>
      <c r="DU27" s="1335"/>
      <c r="DV27" s="1335"/>
      <c r="DW27" s="1293" t="str">
        <f>MID(SUVAHAVUJ!AF141,9,1)</f>
        <v xml:space="preserve"> </v>
      </c>
      <c r="DX27" s="1293"/>
      <c r="DY27" s="1293"/>
      <c r="DZ27" s="1293"/>
      <c r="EA27" s="1293"/>
      <c r="EB27" s="1293"/>
      <c r="EC27" s="1293" t="str">
        <f>MID(SUVAHAVUJ!AF141,10,1)</f>
        <v xml:space="preserve"> </v>
      </c>
      <c r="ED27" s="1293"/>
      <c r="EE27" s="1293"/>
      <c r="EF27" s="1293"/>
      <c r="EG27" s="1293"/>
      <c r="EH27" s="1335" t="str">
        <f>MID(SUVAHAVUJ!AF141,11,1)</f>
        <v>0</v>
      </c>
      <c r="EI27" s="1335"/>
      <c r="EJ27" s="1335"/>
      <c r="EK27" s="1335"/>
      <c r="EL27" s="1335"/>
      <c r="EM27" s="1343"/>
      <c r="EN27" s="411"/>
      <c r="EO27" s="412"/>
      <c r="EP27" s="1335" t="str">
        <f>MID(SUVAHAVUJ!AG141,1,1)</f>
        <v xml:space="preserve"> </v>
      </c>
      <c r="EQ27" s="1335"/>
      <c r="ER27" s="1335"/>
      <c r="ES27" s="1335"/>
      <c r="ET27" s="1335"/>
      <c r="EU27" s="1335"/>
      <c r="EV27" s="1335" t="str">
        <f>MID(SUVAHAVUJ!AG141,2,1)</f>
        <v xml:space="preserve"> </v>
      </c>
      <c r="EW27" s="1335"/>
      <c r="EX27" s="1335"/>
      <c r="EY27" s="1335"/>
      <c r="EZ27" s="1335"/>
      <c r="FA27" s="1335" t="str">
        <f>MID(SUVAHAVUJ!AG141,3,1)</f>
        <v xml:space="preserve"> </v>
      </c>
      <c r="FB27" s="1335"/>
      <c r="FC27" s="1335"/>
      <c r="FD27" s="1335"/>
      <c r="FE27" s="1335"/>
      <c r="FF27" s="1335"/>
      <c r="FG27" s="1335" t="str">
        <f>MID(SUVAHAVUJ!AG141,4,1)</f>
        <v xml:space="preserve"> </v>
      </c>
      <c r="FH27" s="1335"/>
      <c r="FI27" s="1335"/>
      <c r="FJ27" s="1335"/>
      <c r="FK27" s="1335"/>
      <c r="FL27" s="1293" t="str">
        <f>MID(SUVAHAVUJ!AG141,5,1)</f>
        <v xml:space="preserve"> </v>
      </c>
      <c r="FM27" s="1293"/>
      <c r="FN27" s="1293"/>
      <c r="FO27" s="1293"/>
      <c r="FP27" s="1293"/>
      <c r="FQ27" s="1293"/>
      <c r="FR27" s="1293" t="str">
        <f>MID(SUVAHAVUJ!AG141,6,1)</f>
        <v xml:space="preserve"> </v>
      </c>
      <c r="FS27" s="1293"/>
      <c r="FT27" s="1293"/>
      <c r="FU27" s="1293"/>
      <c r="FV27" s="1293"/>
      <c r="FW27" s="1293" t="str">
        <f>MID(SUVAHAVUJ!AG141,7,1)</f>
        <v xml:space="preserve"> </v>
      </c>
      <c r="FX27" s="1293"/>
      <c r="FY27" s="1293"/>
      <c r="FZ27" s="1293"/>
      <c r="GA27" s="1293"/>
      <c r="GB27" s="1293"/>
      <c r="GC27" s="1293" t="str">
        <f>MID(SUVAHAVUJ!AG141,8,1)</f>
        <v xml:space="preserve"> </v>
      </c>
      <c r="GD27" s="1293"/>
      <c r="GE27" s="1293"/>
      <c r="GF27" s="1293"/>
      <c r="GG27" s="1293"/>
      <c r="GH27" s="1293" t="str">
        <f>MID(SUVAHAVUJ!AG141,9,1)</f>
        <v xml:space="preserve"> </v>
      </c>
      <c r="GI27" s="1293"/>
      <c r="GJ27" s="1293"/>
      <c r="GK27" s="1293"/>
      <c r="GL27" s="1293"/>
      <c r="GM27" s="1293"/>
      <c r="GN27" s="1293" t="str">
        <f>MID(SUVAHAVUJ!AG141,10,1)</f>
        <v xml:space="preserve"> </v>
      </c>
      <c r="GO27" s="1293"/>
      <c r="GP27" s="1293"/>
      <c r="GQ27" s="1293"/>
      <c r="GR27" s="1293"/>
      <c r="GS27" s="1293" t="str">
        <f>MID(SUVAHAVUJ!AG141,11,1)</f>
        <v>0</v>
      </c>
      <c r="GT27" s="1293"/>
      <c r="GU27" s="1293"/>
      <c r="GV27" s="1293"/>
      <c r="GW27" s="1341"/>
    </row>
    <row r="28" spans="1:205" ht="24" customHeight="1" x14ac:dyDescent="0.2">
      <c r="A28" s="421"/>
      <c r="B28" s="1430" t="s">
        <v>2160</v>
      </c>
      <c r="C28" s="1431"/>
      <c r="D28" s="1431"/>
      <c r="E28" s="1431"/>
      <c r="F28" s="1431"/>
      <c r="G28" s="1431"/>
      <c r="H28" s="1431"/>
      <c r="I28" s="1431"/>
      <c r="J28" s="1431"/>
      <c r="K28" s="1432"/>
      <c r="L28" s="1419" t="str">
        <f>SUVAHAVUJ!$D$142</f>
        <v>Krátkodobé finančné výpomoci (241, 249, 24X, 473A,
 /-/255A)</v>
      </c>
      <c r="M28" s="1420"/>
      <c r="N28" s="1420"/>
      <c r="O28" s="1420"/>
      <c r="P28" s="1420"/>
      <c r="Q28" s="1420"/>
      <c r="R28" s="1420"/>
      <c r="S28" s="1420"/>
      <c r="T28" s="1420"/>
      <c r="U28" s="1420"/>
      <c r="V28" s="1420"/>
      <c r="W28" s="1420"/>
      <c r="X28" s="1420"/>
      <c r="Y28" s="1420"/>
      <c r="Z28" s="1420"/>
      <c r="AA28" s="1420"/>
      <c r="AB28" s="1420"/>
      <c r="AC28" s="1420"/>
      <c r="AD28" s="1420"/>
      <c r="AE28" s="1420"/>
      <c r="AF28" s="1420"/>
      <c r="AG28" s="1420"/>
      <c r="AH28" s="1420"/>
      <c r="AI28" s="1420"/>
      <c r="AJ28" s="1420"/>
      <c r="AK28" s="1420"/>
      <c r="AL28" s="1420"/>
      <c r="AM28" s="1420"/>
      <c r="AN28" s="1420"/>
      <c r="AO28" s="1420"/>
      <c r="AP28" s="1420"/>
      <c r="AQ28" s="1420"/>
      <c r="AR28" s="1420"/>
      <c r="AS28" s="1420"/>
      <c r="AT28" s="1420"/>
      <c r="AU28" s="1420"/>
      <c r="AV28" s="1420"/>
      <c r="AW28" s="1420"/>
      <c r="AX28" s="1420"/>
      <c r="AY28" s="1420"/>
      <c r="AZ28" s="1420"/>
      <c r="BA28" s="1420"/>
      <c r="BB28" s="1420"/>
      <c r="BC28" s="1420"/>
      <c r="BD28" s="1420"/>
      <c r="BE28" s="1420"/>
      <c r="BF28" s="1420"/>
      <c r="BG28" s="1420"/>
      <c r="BH28" s="1420"/>
      <c r="BI28" s="1420"/>
      <c r="BJ28" s="1420"/>
      <c r="BK28" s="1420"/>
      <c r="BL28" s="1420"/>
      <c r="BM28" s="1420"/>
      <c r="BN28" s="1420"/>
      <c r="BO28" s="1420"/>
      <c r="BP28" s="1420"/>
      <c r="BQ28" s="1420"/>
      <c r="BR28" s="1420"/>
      <c r="BS28" s="1420"/>
      <c r="BT28" s="1420"/>
      <c r="BU28" s="1420"/>
      <c r="BV28" s="1420"/>
      <c r="BW28" s="1421" t="s">
        <v>2161</v>
      </c>
      <c r="BX28" s="1422"/>
      <c r="BY28" s="1422"/>
      <c r="BZ28" s="1422"/>
      <c r="CA28" s="1422"/>
      <c r="CB28" s="1422"/>
      <c r="CC28" s="1422" t="str">
        <f>MID([8]SUVAHAVUJ!AI69,6,1)</f>
        <v xml:space="preserve"> </v>
      </c>
      <c r="CD28" s="1423"/>
      <c r="CE28" s="1335" t="str">
        <f>MID(SUVAHAVUJ!AF142,1,1)</f>
        <v xml:space="preserve"> </v>
      </c>
      <c r="CF28" s="1335"/>
      <c r="CG28" s="1335"/>
      <c r="CH28" s="1335"/>
      <c r="CI28" s="1335"/>
      <c r="CJ28" s="1335" t="str">
        <f>MID(SUVAHAVUJ!AF142,2,1)</f>
        <v xml:space="preserve"> </v>
      </c>
      <c r="CK28" s="1335"/>
      <c r="CL28" s="1335"/>
      <c r="CM28" s="1335"/>
      <c r="CN28" s="1335"/>
      <c r="CO28" s="1335"/>
      <c r="CP28" s="1335" t="str">
        <f>MID(SUVAHAVUJ!AF142,3,1)</f>
        <v xml:space="preserve"> </v>
      </c>
      <c r="CQ28" s="1335"/>
      <c r="CR28" s="1335"/>
      <c r="CS28" s="1335"/>
      <c r="CT28" s="1335"/>
      <c r="CU28" s="1335" t="str">
        <f>MID(SUVAHAVUJ!AF142,4,1)</f>
        <v xml:space="preserve"> </v>
      </c>
      <c r="CV28" s="1335"/>
      <c r="CW28" s="1335"/>
      <c r="CX28" s="1335"/>
      <c r="CY28" s="1335"/>
      <c r="CZ28" s="1335"/>
      <c r="DA28" s="1335" t="str">
        <f>MID(SUVAHAVUJ!AF142,5,1)</f>
        <v xml:space="preserve"> </v>
      </c>
      <c r="DB28" s="1335"/>
      <c r="DC28" s="1335"/>
      <c r="DD28" s="1335"/>
      <c r="DE28" s="1335"/>
      <c r="DF28" s="1335" t="str">
        <f>MID(SUVAHAVUJ!AF142,6,1)</f>
        <v xml:space="preserve"> </v>
      </c>
      <c r="DG28" s="1335"/>
      <c r="DH28" s="1335"/>
      <c r="DI28" s="1335"/>
      <c r="DJ28" s="1335"/>
      <c r="DK28" s="1335"/>
      <c r="DL28" s="1335" t="str">
        <f>MID(SUVAHAVUJ!AF142,7,1)</f>
        <v xml:space="preserve"> </v>
      </c>
      <c r="DM28" s="1335"/>
      <c r="DN28" s="1335"/>
      <c r="DO28" s="1335"/>
      <c r="DP28" s="1335"/>
      <c r="DQ28" s="1335"/>
      <c r="DR28" s="1335" t="str">
        <f>MID(SUVAHAVUJ!AF142,8,1)</f>
        <v xml:space="preserve"> </v>
      </c>
      <c r="DS28" s="1335"/>
      <c r="DT28" s="1335"/>
      <c r="DU28" s="1335"/>
      <c r="DV28" s="1335"/>
      <c r="DW28" s="1293" t="str">
        <f>MID(SUVAHAVUJ!AF142,9,1)</f>
        <v xml:space="preserve"> </v>
      </c>
      <c r="DX28" s="1293"/>
      <c r="DY28" s="1293"/>
      <c r="DZ28" s="1293"/>
      <c r="EA28" s="1293"/>
      <c r="EB28" s="1293"/>
      <c r="EC28" s="1293" t="str">
        <f>MID(SUVAHAVUJ!AF142,10,1)</f>
        <v xml:space="preserve"> </v>
      </c>
      <c r="ED28" s="1293"/>
      <c r="EE28" s="1293"/>
      <c r="EF28" s="1293"/>
      <c r="EG28" s="1293"/>
      <c r="EH28" s="1335" t="str">
        <f>MID(SUVAHAVUJ!AF142,11,1)</f>
        <v>0</v>
      </c>
      <c r="EI28" s="1335"/>
      <c r="EJ28" s="1335"/>
      <c r="EK28" s="1335"/>
      <c r="EL28" s="1335"/>
      <c r="EM28" s="1343"/>
      <c r="EN28" s="411"/>
      <c r="EO28" s="412"/>
      <c r="EP28" s="1335" t="str">
        <f>MID(SUVAHAVUJ!AG142,1,1)</f>
        <v xml:space="preserve"> </v>
      </c>
      <c r="EQ28" s="1335"/>
      <c r="ER28" s="1335"/>
      <c r="ES28" s="1335"/>
      <c r="ET28" s="1335"/>
      <c r="EU28" s="1335"/>
      <c r="EV28" s="1335" t="str">
        <f>MID(SUVAHAVUJ!AG142,2,1)</f>
        <v xml:space="preserve"> </v>
      </c>
      <c r="EW28" s="1335"/>
      <c r="EX28" s="1335"/>
      <c r="EY28" s="1335"/>
      <c r="EZ28" s="1335"/>
      <c r="FA28" s="1335" t="str">
        <f>MID(SUVAHAVUJ!AG142,3,1)</f>
        <v xml:space="preserve"> </v>
      </c>
      <c r="FB28" s="1335"/>
      <c r="FC28" s="1335"/>
      <c r="FD28" s="1335"/>
      <c r="FE28" s="1335"/>
      <c r="FF28" s="1335"/>
      <c r="FG28" s="1335" t="str">
        <f>MID(SUVAHAVUJ!AG142,4,1)</f>
        <v xml:space="preserve"> </v>
      </c>
      <c r="FH28" s="1335"/>
      <c r="FI28" s="1335"/>
      <c r="FJ28" s="1335"/>
      <c r="FK28" s="1335"/>
      <c r="FL28" s="1293" t="str">
        <f>MID(SUVAHAVUJ!AG142,5,1)</f>
        <v xml:space="preserve"> </v>
      </c>
      <c r="FM28" s="1293"/>
      <c r="FN28" s="1293"/>
      <c r="FO28" s="1293"/>
      <c r="FP28" s="1293"/>
      <c r="FQ28" s="1293"/>
      <c r="FR28" s="1293" t="str">
        <f>MID(SUVAHAVUJ!AG142,6,1)</f>
        <v xml:space="preserve"> </v>
      </c>
      <c r="FS28" s="1293"/>
      <c r="FT28" s="1293"/>
      <c r="FU28" s="1293"/>
      <c r="FV28" s="1293"/>
      <c r="FW28" s="1293" t="str">
        <f>MID(SUVAHAVUJ!AG142,7,1)</f>
        <v xml:space="preserve"> </v>
      </c>
      <c r="FX28" s="1293"/>
      <c r="FY28" s="1293"/>
      <c r="FZ28" s="1293"/>
      <c r="GA28" s="1293"/>
      <c r="GB28" s="1293"/>
      <c r="GC28" s="1293" t="str">
        <f>MID(SUVAHAVUJ!AG142,8,1)</f>
        <v xml:space="preserve"> </v>
      </c>
      <c r="GD28" s="1293"/>
      <c r="GE28" s="1293"/>
      <c r="GF28" s="1293"/>
      <c r="GG28" s="1293"/>
      <c r="GH28" s="1293" t="str">
        <f>MID(SUVAHAVUJ!AG142,9,1)</f>
        <v xml:space="preserve"> </v>
      </c>
      <c r="GI28" s="1293"/>
      <c r="GJ28" s="1293"/>
      <c r="GK28" s="1293"/>
      <c r="GL28" s="1293"/>
      <c r="GM28" s="1293"/>
      <c r="GN28" s="1293" t="str">
        <f>MID(SUVAHAVUJ!AG142,10,1)</f>
        <v xml:space="preserve"> </v>
      </c>
      <c r="GO28" s="1293"/>
      <c r="GP28" s="1293"/>
      <c r="GQ28" s="1293"/>
      <c r="GR28" s="1293"/>
      <c r="GS28" s="1293" t="str">
        <f>MID(SUVAHAVUJ!AG142,11,1)</f>
        <v>0</v>
      </c>
      <c r="GT28" s="1293"/>
      <c r="GU28" s="1293"/>
      <c r="GV28" s="1293"/>
      <c r="GW28" s="1341"/>
    </row>
    <row r="29" spans="1:205" ht="24" customHeight="1" x14ac:dyDescent="0.2">
      <c r="A29" s="421"/>
      <c r="B29" s="1427" t="s">
        <v>2099</v>
      </c>
      <c r="C29" s="1428"/>
      <c r="D29" s="1428"/>
      <c r="E29" s="1428"/>
      <c r="F29" s="1428"/>
      <c r="G29" s="1428"/>
      <c r="H29" s="1428"/>
      <c r="I29" s="1428"/>
      <c r="J29" s="1428"/>
      <c r="K29" s="1429"/>
      <c r="L29" s="1419" t="str">
        <f>SUVAHAVUJ!$D$143</f>
        <v>Časové rozlíšenie súčet (r. 142 až r. 145)</v>
      </c>
      <c r="M29" s="1420"/>
      <c r="N29" s="1420"/>
      <c r="O29" s="1420"/>
      <c r="P29" s="1420"/>
      <c r="Q29" s="1420"/>
      <c r="R29" s="1420"/>
      <c r="S29" s="1420"/>
      <c r="T29" s="1420"/>
      <c r="U29" s="1420"/>
      <c r="V29" s="1420"/>
      <c r="W29" s="1420"/>
      <c r="X29" s="1420"/>
      <c r="Y29" s="1420"/>
      <c r="Z29" s="1420"/>
      <c r="AA29" s="1420"/>
      <c r="AB29" s="1420"/>
      <c r="AC29" s="1420"/>
      <c r="AD29" s="1420"/>
      <c r="AE29" s="1420"/>
      <c r="AF29" s="1420"/>
      <c r="AG29" s="1420"/>
      <c r="AH29" s="1420"/>
      <c r="AI29" s="1420"/>
      <c r="AJ29" s="1420"/>
      <c r="AK29" s="1420"/>
      <c r="AL29" s="1420"/>
      <c r="AM29" s="1420"/>
      <c r="AN29" s="1420"/>
      <c r="AO29" s="1420"/>
      <c r="AP29" s="1420"/>
      <c r="AQ29" s="1420"/>
      <c r="AR29" s="1420"/>
      <c r="AS29" s="1420"/>
      <c r="AT29" s="1420"/>
      <c r="AU29" s="1420"/>
      <c r="AV29" s="1420"/>
      <c r="AW29" s="1420"/>
      <c r="AX29" s="1420"/>
      <c r="AY29" s="1420"/>
      <c r="AZ29" s="1420"/>
      <c r="BA29" s="1420"/>
      <c r="BB29" s="1420"/>
      <c r="BC29" s="1420"/>
      <c r="BD29" s="1420"/>
      <c r="BE29" s="1420"/>
      <c r="BF29" s="1420"/>
      <c r="BG29" s="1420"/>
      <c r="BH29" s="1420"/>
      <c r="BI29" s="1420"/>
      <c r="BJ29" s="1420"/>
      <c r="BK29" s="1420"/>
      <c r="BL29" s="1420"/>
      <c r="BM29" s="1420"/>
      <c r="BN29" s="1420"/>
      <c r="BO29" s="1420"/>
      <c r="BP29" s="1420"/>
      <c r="BQ29" s="1420"/>
      <c r="BR29" s="1420"/>
      <c r="BS29" s="1420"/>
      <c r="BT29" s="1420"/>
      <c r="BU29" s="1420"/>
      <c r="BV29" s="1420"/>
      <c r="BW29" s="1421" t="s">
        <v>2162</v>
      </c>
      <c r="BX29" s="1422"/>
      <c r="BY29" s="1422"/>
      <c r="BZ29" s="1422"/>
      <c r="CA29" s="1422"/>
      <c r="CB29" s="1422"/>
      <c r="CC29" s="1422" t="str">
        <f>MID([8]SUVAHAVUJ!AK69,6,1)</f>
        <v xml:space="preserve"> </v>
      </c>
      <c r="CD29" s="1423"/>
      <c r="CE29" s="1335" t="str">
        <f>MID(SUVAHAVUJ!AF143,1,1)</f>
        <v xml:space="preserve"> </v>
      </c>
      <c r="CF29" s="1335"/>
      <c r="CG29" s="1335"/>
      <c r="CH29" s="1335"/>
      <c r="CI29" s="1335"/>
      <c r="CJ29" s="1335" t="str">
        <f>MID(SUVAHAVUJ!AF143,2,1)</f>
        <v xml:space="preserve"> </v>
      </c>
      <c r="CK29" s="1335"/>
      <c r="CL29" s="1335"/>
      <c r="CM29" s="1335"/>
      <c r="CN29" s="1335"/>
      <c r="CO29" s="1335"/>
      <c r="CP29" s="1335" t="str">
        <f>MID(SUVAHAVUJ!AF143,3,1)</f>
        <v xml:space="preserve"> </v>
      </c>
      <c r="CQ29" s="1335"/>
      <c r="CR29" s="1335"/>
      <c r="CS29" s="1335"/>
      <c r="CT29" s="1335"/>
      <c r="CU29" s="1335" t="str">
        <f>MID(SUVAHAVUJ!AF143,4,1)</f>
        <v xml:space="preserve"> </v>
      </c>
      <c r="CV29" s="1335"/>
      <c r="CW29" s="1335"/>
      <c r="CX29" s="1335"/>
      <c r="CY29" s="1335"/>
      <c r="CZ29" s="1335"/>
      <c r="DA29" s="1335" t="str">
        <f>MID(SUVAHAVUJ!AF143,5,1)</f>
        <v xml:space="preserve"> </v>
      </c>
      <c r="DB29" s="1335"/>
      <c r="DC29" s="1335"/>
      <c r="DD29" s="1335"/>
      <c r="DE29" s="1335"/>
      <c r="DF29" s="1335" t="str">
        <f>MID(SUVAHAVUJ!AF143,6,1)</f>
        <v xml:space="preserve"> </v>
      </c>
      <c r="DG29" s="1335"/>
      <c r="DH29" s="1335"/>
      <c r="DI29" s="1335"/>
      <c r="DJ29" s="1335"/>
      <c r="DK29" s="1335"/>
      <c r="DL29" s="1335" t="str">
        <f>MID(SUVAHAVUJ!AF143,7,1)</f>
        <v xml:space="preserve"> </v>
      </c>
      <c r="DM29" s="1335"/>
      <c r="DN29" s="1335"/>
      <c r="DO29" s="1335"/>
      <c r="DP29" s="1335"/>
      <c r="DQ29" s="1335"/>
      <c r="DR29" s="1335" t="str">
        <f>MID(SUVAHAVUJ!AF143,8,1)</f>
        <v xml:space="preserve"> </v>
      </c>
      <c r="DS29" s="1335"/>
      <c r="DT29" s="1335"/>
      <c r="DU29" s="1335"/>
      <c r="DV29" s="1335"/>
      <c r="DW29" s="1293" t="str">
        <f>MID(SUVAHAVUJ!AF143,9,1)</f>
        <v xml:space="preserve"> </v>
      </c>
      <c r="DX29" s="1293"/>
      <c r="DY29" s="1293"/>
      <c r="DZ29" s="1293"/>
      <c r="EA29" s="1293"/>
      <c r="EB29" s="1293"/>
      <c r="EC29" s="1293" t="str">
        <f>MID(SUVAHAVUJ!AF143,10,1)</f>
        <v xml:space="preserve"> </v>
      </c>
      <c r="ED29" s="1293"/>
      <c r="EE29" s="1293"/>
      <c r="EF29" s="1293"/>
      <c r="EG29" s="1293"/>
      <c r="EH29" s="1335" t="str">
        <f>MID(SUVAHAVUJ!AF143,11,1)</f>
        <v>0</v>
      </c>
      <c r="EI29" s="1335"/>
      <c r="EJ29" s="1335"/>
      <c r="EK29" s="1335"/>
      <c r="EL29" s="1335"/>
      <c r="EM29" s="1343"/>
      <c r="EN29" s="411"/>
      <c r="EO29" s="412"/>
      <c r="EP29" s="1335" t="str">
        <f>MID(SUVAHAVUJ!AG143,1,1)</f>
        <v xml:space="preserve"> </v>
      </c>
      <c r="EQ29" s="1335"/>
      <c r="ER29" s="1335"/>
      <c r="ES29" s="1335"/>
      <c r="ET29" s="1335"/>
      <c r="EU29" s="1335"/>
      <c r="EV29" s="1335" t="str">
        <f>MID(SUVAHAVUJ!AG143,2,1)</f>
        <v xml:space="preserve"> </v>
      </c>
      <c r="EW29" s="1335"/>
      <c r="EX29" s="1335"/>
      <c r="EY29" s="1335"/>
      <c r="EZ29" s="1335"/>
      <c r="FA29" s="1335" t="str">
        <f>MID(SUVAHAVUJ!AG143,3,1)</f>
        <v xml:space="preserve"> </v>
      </c>
      <c r="FB29" s="1335"/>
      <c r="FC29" s="1335"/>
      <c r="FD29" s="1335"/>
      <c r="FE29" s="1335"/>
      <c r="FF29" s="1335"/>
      <c r="FG29" s="1335" t="str">
        <f>MID(SUVAHAVUJ!AG143,4,1)</f>
        <v xml:space="preserve"> </v>
      </c>
      <c r="FH29" s="1335"/>
      <c r="FI29" s="1335"/>
      <c r="FJ29" s="1335"/>
      <c r="FK29" s="1335"/>
      <c r="FL29" s="1293" t="str">
        <f>MID(SUVAHAVUJ!AG143,5,1)</f>
        <v xml:space="preserve"> </v>
      </c>
      <c r="FM29" s="1293"/>
      <c r="FN29" s="1293"/>
      <c r="FO29" s="1293"/>
      <c r="FP29" s="1293"/>
      <c r="FQ29" s="1293"/>
      <c r="FR29" s="1293" t="str">
        <f>MID(SUVAHAVUJ!AG143,6,1)</f>
        <v xml:space="preserve"> </v>
      </c>
      <c r="FS29" s="1293"/>
      <c r="FT29" s="1293"/>
      <c r="FU29" s="1293"/>
      <c r="FV29" s="1293"/>
      <c r="FW29" s="1293" t="str">
        <f>MID(SUVAHAVUJ!AG143,7,1)</f>
        <v xml:space="preserve"> </v>
      </c>
      <c r="FX29" s="1293"/>
      <c r="FY29" s="1293"/>
      <c r="FZ29" s="1293"/>
      <c r="GA29" s="1293"/>
      <c r="GB29" s="1293"/>
      <c r="GC29" s="1293" t="str">
        <f>MID(SUVAHAVUJ!AG143,8,1)</f>
        <v xml:space="preserve"> </v>
      </c>
      <c r="GD29" s="1293"/>
      <c r="GE29" s="1293"/>
      <c r="GF29" s="1293"/>
      <c r="GG29" s="1293"/>
      <c r="GH29" s="1293" t="str">
        <f>MID(SUVAHAVUJ!AG143,9,1)</f>
        <v xml:space="preserve"> </v>
      </c>
      <c r="GI29" s="1293"/>
      <c r="GJ29" s="1293"/>
      <c r="GK29" s="1293"/>
      <c r="GL29" s="1293"/>
      <c r="GM29" s="1293"/>
      <c r="GN29" s="1293" t="str">
        <f>MID(SUVAHAVUJ!AG143,10,1)</f>
        <v xml:space="preserve"> </v>
      </c>
      <c r="GO29" s="1293"/>
      <c r="GP29" s="1293"/>
      <c r="GQ29" s="1293"/>
      <c r="GR29" s="1293"/>
      <c r="GS29" s="1293" t="str">
        <f>MID(SUVAHAVUJ!AG143,11,1)</f>
        <v>0</v>
      </c>
      <c r="GT29" s="1293"/>
      <c r="GU29" s="1293"/>
      <c r="GV29" s="1293"/>
      <c r="GW29" s="1341"/>
    </row>
    <row r="30" spans="1:205" ht="24" customHeight="1" x14ac:dyDescent="0.2">
      <c r="A30" s="421"/>
      <c r="B30" s="1402" t="s">
        <v>2101</v>
      </c>
      <c r="C30" s="1403"/>
      <c r="D30" s="1403"/>
      <c r="E30" s="1403"/>
      <c r="F30" s="1403"/>
      <c r="G30" s="1403"/>
      <c r="H30" s="1403"/>
      <c r="I30" s="1403"/>
      <c r="J30" s="1403"/>
      <c r="K30" s="1404"/>
      <c r="L30" s="1394" t="str">
        <f>SUVAHAVUJ!$D$144</f>
        <v>Výdavky budúcich období dlhodobé (383A)</v>
      </c>
      <c r="M30" s="1395"/>
      <c r="N30" s="1395"/>
      <c r="O30" s="1395"/>
      <c r="P30" s="1395"/>
      <c r="Q30" s="1395"/>
      <c r="R30" s="1395"/>
      <c r="S30" s="1395"/>
      <c r="T30" s="1395"/>
      <c r="U30" s="1395"/>
      <c r="V30" s="1395"/>
      <c r="W30" s="1395"/>
      <c r="X30" s="1395"/>
      <c r="Y30" s="1395"/>
      <c r="Z30" s="1395"/>
      <c r="AA30" s="1395"/>
      <c r="AB30" s="1395"/>
      <c r="AC30" s="1395"/>
      <c r="AD30" s="1395"/>
      <c r="AE30" s="1395"/>
      <c r="AF30" s="1395"/>
      <c r="AG30" s="1395"/>
      <c r="AH30" s="1395"/>
      <c r="AI30" s="1395"/>
      <c r="AJ30" s="1395"/>
      <c r="AK30" s="1395"/>
      <c r="AL30" s="1395"/>
      <c r="AM30" s="1395"/>
      <c r="AN30" s="1395"/>
      <c r="AO30" s="1395"/>
      <c r="AP30" s="1395"/>
      <c r="AQ30" s="1395"/>
      <c r="AR30" s="1395"/>
      <c r="AS30" s="1395"/>
      <c r="AT30" s="1395"/>
      <c r="AU30" s="1395"/>
      <c r="AV30" s="1395"/>
      <c r="AW30" s="1395"/>
      <c r="AX30" s="1395"/>
      <c r="AY30" s="1395"/>
      <c r="AZ30" s="1395"/>
      <c r="BA30" s="1395"/>
      <c r="BB30" s="1395"/>
      <c r="BC30" s="1395"/>
      <c r="BD30" s="1395"/>
      <c r="BE30" s="1395"/>
      <c r="BF30" s="1395"/>
      <c r="BG30" s="1395"/>
      <c r="BH30" s="1395"/>
      <c r="BI30" s="1395"/>
      <c r="BJ30" s="1395"/>
      <c r="BK30" s="1395"/>
      <c r="BL30" s="1395"/>
      <c r="BM30" s="1395"/>
      <c r="BN30" s="1395"/>
      <c r="BO30" s="1395"/>
      <c r="BP30" s="1395"/>
      <c r="BQ30" s="1395"/>
      <c r="BR30" s="1395"/>
      <c r="BS30" s="1395"/>
      <c r="BT30" s="1395"/>
      <c r="BU30" s="1395"/>
      <c r="BV30" s="1395"/>
      <c r="BW30" s="1396" t="s">
        <v>2163</v>
      </c>
      <c r="BX30" s="1397"/>
      <c r="BY30" s="1397"/>
      <c r="BZ30" s="1397"/>
      <c r="CA30" s="1397"/>
      <c r="CB30" s="1397"/>
      <c r="CC30" s="1397" t="str">
        <f>MID([8]SUVAHAVUJ!AI70,6,1)</f>
        <v xml:space="preserve"> </v>
      </c>
      <c r="CD30" s="1398"/>
      <c r="CE30" s="1335" t="str">
        <f>MID(SUVAHAVUJ!AF144,1,1)</f>
        <v xml:space="preserve"> </v>
      </c>
      <c r="CF30" s="1335"/>
      <c r="CG30" s="1335"/>
      <c r="CH30" s="1335"/>
      <c r="CI30" s="1335"/>
      <c r="CJ30" s="1335" t="str">
        <f>MID(SUVAHAVUJ!AF144,2,1)</f>
        <v xml:space="preserve"> </v>
      </c>
      <c r="CK30" s="1335"/>
      <c r="CL30" s="1335"/>
      <c r="CM30" s="1335"/>
      <c r="CN30" s="1335"/>
      <c r="CO30" s="1335"/>
      <c r="CP30" s="1335" t="str">
        <f>MID(SUVAHAVUJ!AF144,3,1)</f>
        <v xml:space="preserve"> </v>
      </c>
      <c r="CQ30" s="1335"/>
      <c r="CR30" s="1335"/>
      <c r="CS30" s="1335"/>
      <c r="CT30" s="1335"/>
      <c r="CU30" s="1335" t="str">
        <f>MID(SUVAHAVUJ!AF144,4,1)</f>
        <v xml:space="preserve"> </v>
      </c>
      <c r="CV30" s="1335"/>
      <c r="CW30" s="1335"/>
      <c r="CX30" s="1335"/>
      <c r="CY30" s="1335"/>
      <c r="CZ30" s="1335"/>
      <c r="DA30" s="1335" t="str">
        <f>MID(SUVAHAVUJ!AF144,5,1)</f>
        <v xml:space="preserve"> </v>
      </c>
      <c r="DB30" s="1335"/>
      <c r="DC30" s="1335"/>
      <c r="DD30" s="1335"/>
      <c r="DE30" s="1335"/>
      <c r="DF30" s="1335" t="str">
        <f>MID(SUVAHAVUJ!AF144,6,1)</f>
        <v xml:space="preserve"> </v>
      </c>
      <c r="DG30" s="1335"/>
      <c r="DH30" s="1335"/>
      <c r="DI30" s="1335"/>
      <c r="DJ30" s="1335"/>
      <c r="DK30" s="1335"/>
      <c r="DL30" s="1335" t="str">
        <f>MID(SUVAHAVUJ!AF144,7,1)</f>
        <v xml:space="preserve"> </v>
      </c>
      <c r="DM30" s="1335"/>
      <c r="DN30" s="1335"/>
      <c r="DO30" s="1335"/>
      <c r="DP30" s="1335"/>
      <c r="DQ30" s="1335"/>
      <c r="DR30" s="1335" t="str">
        <f>MID(SUVAHAVUJ!AF144,8,1)</f>
        <v xml:space="preserve"> </v>
      </c>
      <c r="DS30" s="1335"/>
      <c r="DT30" s="1335"/>
      <c r="DU30" s="1335"/>
      <c r="DV30" s="1335"/>
      <c r="DW30" s="1293" t="str">
        <f>MID(SUVAHAVUJ!AF144,9,1)</f>
        <v xml:space="preserve"> </v>
      </c>
      <c r="DX30" s="1293"/>
      <c r="DY30" s="1293"/>
      <c r="DZ30" s="1293"/>
      <c r="EA30" s="1293"/>
      <c r="EB30" s="1293"/>
      <c r="EC30" s="1293" t="str">
        <f>MID(SUVAHAVUJ!AF144,10,1)</f>
        <v xml:space="preserve"> </v>
      </c>
      <c r="ED30" s="1293"/>
      <c r="EE30" s="1293"/>
      <c r="EF30" s="1293"/>
      <c r="EG30" s="1293"/>
      <c r="EH30" s="1335" t="str">
        <f>MID(SUVAHAVUJ!AF144,11,1)</f>
        <v>0</v>
      </c>
      <c r="EI30" s="1335"/>
      <c r="EJ30" s="1335"/>
      <c r="EK30" s="1335"/>
      <c r="EL30" s="1335"/>
      <c r="EM30" s="1343"/>
      <c r="EN30" s="411"/>
      <c r="EO30" s="412"/>
      <c r="EP30" s="1335" t="str">
        <f>MID(SUVAHAVUJ!AG144,1,1)</f>
        <v xml:space="preserve"> </v>
      </c>
      <c r="EQ30" s="1335"/>
      <c r="ER30" s="1335"/>
      <c r="ES30" s="1335"/>
      <c r="ET30" s="1335"/>
      <c r="EU30" s="1335"/>
      <c r="EV30" s="1335" t="str">
        <f>MID(SUVAHAVUJ!AG144,2,1)</f>
        <v xml:space="preserve"> </v>
      </c>
      <c r="EW30" s="1335"/>
      <c r="EX30" s="1335"/>
      <c r="EY30" s="1335"/>
      <c r="EZ30" s="1335"/>
      <c r="FA30" s="1335" t="str">
        <f>MID(SUVAHAVUJ!AG144,3,1)</f>
        <v xml:space="preserve"> </v>
      </c>
      <c r="FB30" s="1335"/>
      <c r="FC30" s="1335"/>
      <c r="FD30" s="1335"/>
      <c r="FE30" s="1335"/>
      <c r="FF30" s="1335"/>
      <c r="FG30" s="1335" t="str">
        <f>MID(SUVAHAVUJ!AG144,4,1)</f>
        <v xml:space="preserve"> </v>
      </c>
      <c r="FH30" s="1335"/>
      <c r="FI30" s="1335"/>
      <c r="FJ30" s="1335"/>
      <c r="FK30" s="1335"/>
      <c r="FL30" s="1293" t="str">
        <f>MID(SUVAHAVUJ!AG144,5,1)</f>
        <v xml:space="preserve"> </v>
      </c>
      <c r="FM30" s="1293"/>
      <c r="FN30" s="1293"/>
      <c r="FO30" s="1293"/>
      <c r="FP30" s="1293"/>
      <c r="FQ30" s="1293"/>
      <c r="FR30" s="1293" t="str">
        <f>MID(SUVAHAVUJ!AG144,6,1)</f>
        <v xml:space="preserve"> </v>
      </c>
      <c r="FS30" s="1293"/>
      <c r="FT30" s="1293"/>
      <c r="FU30" s="1293"/>
      <c r="FV30" s="1293"/>
      <c r="FW30" s="1293" t="str">
        <f>MID(SUVAHAVUJ!AG144,7,1)</f>
        <v xml:space="preserve"> </v>
      </c>
      <c r="FX30" s="1293"/>
      <c r="FY30" s="1293"/>
      <c r="FZ30" s="1293"/>
      <c r="GA30" s="1293"/>
      <c r="GB30" s="1293"/>
      <c r="GC30" s="1293" t="str">
        <f>MID(SUVAHAVUJ!AG144,8,1)</f>
        <v xml:space="preserve"> </v>
      </c>
      <c r="GD30" s="1293"/>
      <c r="GE30" s="1293"/>
      <c r="GF30" s="1293"/>
      <c r="GG30" s="1293"/>
      <c r="GH30" s="1293" t="str">
        <f>MID(SUVAHAVUJ!AG144,9,1)</f>
        <v xml:space="preserve"> </v>
      </c>
      <c r="GI30" s="1293"/>
      <c r="GJ30" s="1293"/>
      <c r="GK30" s="1293"/>
      <c r="GL30" s="1293"/>
      <c r="GM30" s="1293"/>
      <c r="GN30" s="1293" t="str">
        <f>MID(SUVAHAVUJ!AG144,10,1)</f>
        <v xml:space="preserve"> </v>
      </c>
      <c r="GO30" s="1293"/>
      <c r="GP30" s="1293"/>
      <c r="GQ30" s="1293"/>
      <c r="GR30" s="1293"/>
      <c r="GS30" s="1293" t="str">
        <f>MID(SUVAHAVUJ!AG144,11,1)</f>
        <v>0</v>
      </c>
      <c r="GT30" s="1293"/>
      <c r="GU30" s="1293"/>
      <c r="GV30" s="1293"/>
      <c r="GW30" s="1341"/>
    </row>
    <row r="31" spans="1:205" ht="24" customHeight="1" x14ac:dyDescent="0.2">
      <c r="A31" s="421"/>
      <c r="B31" s="1402" t="s">
        <v>2047</v>
      </c>
      <c r="C31" s="1403"/>
      <c r="D31" s="1403"/>
      <c r="E31" s="1403"/>
      <c r="F31" s="1403"/>
      <c r="G31" s="1403"/>
      <c r="H31" s="1403"/>
      <c r="I31" s="1403"/>
      <c r="J31" s="1403"/>
      <c r="K31" s="1404"/>
      <c r="L31" s="1394" t="str">
        <f>SUVAHAVUJ!$D$145</f>
        <v>Výdavky budúcich období krátkodobé (383A)</v>
      </c>
      <c r="M31" s="1395"/>
      <c r="N31" s="1395"/>
      <c r="O31" s="1395"/>
      <c r="P31" s="1395"/>
      <c r="Q31" s="1395"/>
      <c r="R31" s="1395"/>
      <c r="S31" s="1395"/>
      <c r="T31" s="1395"/>
      <c r="U31" s="1395"/>
      <c r="V31" s="1395"/>
      <c r="W31" s="1395"/>
      <c r="X31" s="1395"/>
      <c r="Y31" s="1395"/>
      <c r="Z31" s="1395"/>
      <c r="AA31" s="1395"/>
      <c r="AB31" s="1395"/>
      <c r="AC31" s="1395"/>
      <c r="AD31" s="1395"/>
      <c r="AE31" s="1395"/>
      <c r="AF31" s="1395"/>
      <c r="AG31" s="1395"/>
      <c r="AH31" s="1395"/>
      <c r="AI31" s="1395"/>
      <c r="AJ31" s="1395"/>
      <c r="AK31" s="1395"/>
      <c r="AL31" s="1395"/>
      <c r="AM31" s="1395"/>
      <c r="AN31" s="1395"/>
      <c r="AO31" s="1395"/>
      <c r="AP31" s="1395"/>
      <c r="AQ31" s="1395"/>
      <c r="AR31" s="1395"/>
      <c r="AS31" s="1395"/>
      <c r="AT31" s="1395"/>
      <c r="AU31" s="1395"/>
      <c r="AV31" s="1395"/>
      <c r="AW31" s="1395"/>
      <c r="AX31" s="1395"/>
      <c r="AY31" s="1395"/>
      <c r="AZ31" s="1395"/>
      <c r="BA31" s="1395"/>
      <c r="BB31" s="1395"/>
      <c r="BC31" s="1395"/>
      <c r="BD31" s="1395"/>
      <c r="BE31" s="1395"/>
      <c r="BF31" s="1395"/>
      <c r="BG31" s="1395"/>
      <c r="BH31" s="1395"/>
      <c r="BI31" s="1395"/>
      <c r="BJ31" s="1395"/>
      <c r="BK31" s="1395"/>
      <c r="BL31" s="1395"/>
      <c r="BM31" s="1395"/>
      <c r="BN31" s="1395"/>
      <c r="BO31" s="1395"/>
      <c r="BP31" s="1395"/>
      <c r="BQ31" s="1395"/>
      <c r="BR31" s="1395"/>
      <c r="BS31" s="1395"/>
      <c r="BT31" s="1395"/>
      <c r="BU31" s="1395"/>
      <c r="BV31" s="1395"/>
      <c r="BW31" s="1396" t="s">
        <v>2164</v>
      </c>
      <c r="BX31" s="1397"/>
      <c r="BY31" s="1397"/>
      <c r="BZ31" s="1397"/>
      <c r="CA31" s="1397"/>
      <c r="CB31" s="1397"/>
      <c r="CC31" s="1397" t="str">
        <f>MID([8]SUVAHAVUJ!AK70,6,1)</f>
        <v xml:space="preserve"> </v>
      </c>
      <c r="CD31" s="1398"/>
      <c r="CE31" s="1335" t="str">
        <f>MID(SUVAHAVUJ!AF145,1,1)</f>
        <v xml:space="preserve"> </v>
      </c>
      <c r="CF31" s="1335"/>
      <c r="CG31" s="1335"/>
      <c r="CH31" s="1335"/>
      <c r="CI31" s="1335"/>
      <c r="CJ31" s="1335" t="str">
        <f>MID(SUVAHAVUJ!AF145,2,1)</f>
        <v xml:space="preserve"> </v>
      </c>
      <c r="CK31" s="1335"/>
      <c r="CL31" s="1335"/>
      <c r="CM31" s="1335"/>
      <c r="CN31" s="1335"/>
      <c r="CO31" s="1335"/>
      <c r="CP31" s="1335" t="str">
        <f>MID(SUVAHAVUJ!AF145,3,1)</f>
        <v xml:space="preserve"> </v>
      </c>
      <c r="CQ31" s="1335"/>
      <c r="CR31" s="1335"/>
      <c r="CS31" s="1335"/>
      <c r="CT31" s="1335"/>
      <c r="CU31" s="1335" t="str">
        <f>MID(SUVAHAVUJ!AF145,4,1)</f>
        <v xml:space="preserve"> </v>
      </c>
      <c r="CV31" s="1335"/>
      <c r="CW31" s="1335"/>
      <c r="CX31" s="1335"/>
      <c r="CY31" s="1335"/>
      <c r="CZ31" s="1335"/>
      <c r="DA31" s="1335" t="str">
        <f>MID(SUVAHAVUJ!AF145,5,1)</f>
        <v xml:space="preserve"> </v>
      </c>
      <c r="DB31" s="1335"/>
      <c r="DC31" s="1335"/>
      <c r="DD31" s="1335"/>
      <c r="DE31" s="1335"/>
      <c r="DF31" s="1335" t="str">
        <f>MID(SUVAHAVUJ!AF145,6,1)</f>
        <v xml:space="preserve"> </v>
      </c>
      <c r="DG31" s="1335"/>
      <c r="DH31" s="1335"/>
      <c r="DI31" s="1335"/>
      <c r="DJ31" s="1335"/>
      <c r="DK31" s="1335"/>
      <c r="DL31" s="1335" t="str">
        <f>MID(SUVAHAVUJ!AF145,7,1)</f>
        <v xml:space="preserve"> </v>
      </c>
      <c r="DM31" s="1335"/>
      <c r="DN31" s="1335"/>
      <c r="DO31" s="1335"/>
      <c r="DP31" s="1335"/>
      <c r="DQ31" s="1335"/>
      <c r="DR31" s="1335" t="str">
        <f>MID(SUVAHAVUJ!AF145,8,1)</f>
        <v xml:space="preserve"> </v>
      </c>
      <c r="DS31" s="1335"/>
      <c r="DT31" s="1335"/>
      <c r="DU31" s="1335"/>
      <c r="DV31" s="1335"/>
      <c r="DW31" s="1293" t="str">
        <f>MID(SUVAHAVUJ!AF145,9,1)</f>
        <v xml:space="preserve"> </v>
      </c>
      <c r="DX31" s="1293"/>
      <c r="DY31" s="1293"/>
      <c r="DZ31" s="1293"/>
      <c r="EA31" s="1293"/>
      <c r="EB31" s="1293"/>
      <c r="EC31" s="1293" t="str">
        <f>MID(SUVAHAVUJ!AF145,10,1)</f>
        <v xml:space="preserve"> </v>
      </c>
      <c r="ED31" s="1293"/>
      <c r="EE31" s="1293"/>
      <c r="EF31" s="1293"/>
      <c r="EG31" s="1293"/>
      <c r="EH31" s="1335" t="str">
        <f>MID(SUVAHAVUJ!AF145,11,1)</f>
        <v>0</v>
      </c>
      <c r="EI31" s="1335"/>
      <c r="EJ31" s="1335"/>
      <c r="EK31" s="1335"/>
      <c r="EL31" s="1335"/>
      <c r="EM31" s="1343"/>
      <c r="EN31" s="411"/>
      <c r="EO31" s="412"/>
      <c r="EP31" s="1335" t="str">
        <f>MID(SUVAHAVUJ!AG145,1,1)</f>
        <v xml:space="preserve"> </v>
      </c>
      <c r="EQ31" s="1335"/>
      <c r="ER31" s="1335"/>
      <c r="ES31" s="1335"/>
      <c r="ET31" s="1335"/>
      <c r="EU31" s="1335"/>
      <c r="EV31" s="1335" t="str">
        <f>MID(SUVAHAVUJ!AG145,2,1)</f>
        <v xml:space="preserve"> </v>
      </c>
      <c r="EW31" s="1335"/>
      <c r="EX31" s="1335"/>
      <c r="EY31" s="1335"/>
      <c r="EZ31" s="1335"/>
      <c r="FA31" s="1335" t="str">
        <f>MID(SUVAHAVUJ!AG145,3,1)</f>
        <v xml:space="preserve"> </v>
      </c>
      <c r="FB31" s="1335"/>
      <c r="FC31" s="1335"/>
      <c r="FD31" s="1335"/>
      <c r="FE31" s="1335"/>
      <c r="FF31" s="1335"/>
      <c r="FG31" s="1335" t="str">
        <f>MID(SUVAHAVUJ!AG145,4,1)</f>
        <v xml:space="preserve"> </v>
      </c>
      <c r="FH31" s="1335"/>
      <c r="FI31" s="1335"/>
      <c r="FJ31" s="1335"/>
      <c r="FK31" s="1335"/>
      <c r="FL31" s="1293" t="str">
        <f>MID(SUVAHAVUJ!AG145,5,1)</f>
        <v xml:space="preserve"> </v>
      </c>
      <c r="FM31" s="1293"/>
      <c r="FN31" s="1293"/>
      <c r="FO31" s="1293"/>
      <c r="FP31" s="1293"/>
      <c r="FQ31" s="1293"/>
      <c r="FR31" s="1293" t="str">
        <f>MID(SUVAHAVUJ!AG145,6,1)</f>
        <v xml:space="preserve"> </v>
      </c>
      <c r="FS31" s="1293"/>
      <c r="FT31" s="1293"/>
      <c r="FU31" s="1293"/>
      <c r="FV31" s="1293"/>
      <c r="FW31" s="1293" t="str">
        <f>MID(SUVAHAVUJ!AG145,7,1)</f>
        <v xml:space="preserve"> </v>
      </c>
      <c r="FX31" s="1293"/>
      <c r="FY31" s="1293"/>
      <c r="FZ31" s="1293"/>
      <c r="GA31" s="1293"/>
      <c r="GB31" s="1293"/>
      <c r="GC31" s="1293" t="str">
        <f>MID(SUVAHAVUJ!AG145,8,1)</f>
        <v xml:space="preserve"> </v>
      </c>
      <c r="GD31" s="1293"/>
      <c r="GE31" s="1293"/>
      <c r="GF31" s="1293"/>
      <c r="GG31" s="1293"/>
      <c r="GH31" s="1293" t="str">
        <f>MID(SUVAHAVUJ!AG145,9,1)</f>
        <v xml:space="preserve"> </v>
      </c>
      <c r="GI31" s="1293"/>
      <c r="GJ31" s="1293"/>
      <c r="GK31" s="1293"/>
      <c r="GL31" s="1293"/>
      <c r="GM31" s="1293"/>
      <c r="GN31" s="1293" t="str">
        <f>MID(SUVAHAVUJ!AG145,10,1)</f>
        <v xml:space="preserve"> </v>
      </c>
      <c r="GO31" s="1293"/>
      <c r="GP31" s="1293"/>
      <c r="GQ31" s="1293"/>
      <c r="GR31" s="1293"/>
      <c r="GS31" s="1293" t="str">
        <f>MID(SUVAHAVUJ!AG145,11,1)</f>
        <v>0</v>
      </c>
      <c r="GT31" s="1293"/>
      <c r="GU31" s="1293"/>
      <c r="GV31" s="1293"/>
      <c r="GW31" s="1341"/>
    </row>
    <row r="32" spans="1:205" ht="24" customHeight="1" x14ac:dyDescent="0.2">
      <c r="A32" s="421"/>
      <c r="B32" s="1402" t="s">
        <v>2048</v>
      </c>
      <c r="C32" s="1403"/>
      <c r="D32" s="1403"/>
      <c r="E32" s="1403"/>
      <c r="F32" s="1403"/>
      <c r="G32" s="1403"/>
      <c r="H32" s="1403"/>
      <c r="I32" s="1403"/>
      <c r="J32" s="1403"/>
      <c r="K32" s="1404"/>
      <c r="L32" s="1394" t="str">
        <f>SUVAHAVUJ!$D$146</f>
        <v>Výnosy budúcich období dlhodobé (384A)</v>
      </c>
      <c r="M32" s="1395"/>
      <c r="N32" s="1395"/>
      <c r="O32" s="1395"/>
      <c r="P32" s="1395"/>
      <c r="Q32" s="1395"/>
      <c r="R32" s="1395"/>
      <c r="S32" s="1395"/>
      <c r="T32" s="1395"/>
      <c r="U32" s="1395"/>
      <c r="V32" s="1395"/>
      <c r="W32" s="1395"/>
      <c r="X32" s="1395"/>
      <c r="Y32" s="1395"/>
      <c r="Z32" s="1395"/>
      <c r="AA32" s="1395"/>
      <c r="AB32" s="1395"/>
      <c r="AC32" s="1395"/>
      <c r="AD32" s="1395"/>
      <c r="AE32" s="1395"/>
      <c r="AF32" s="1395"/>
      <c r="AG32" s="1395"/>
      <c r="AH32" s="1395"/>
      <c r="AI32" s="1395"/>
      <c r="AJ32" s="1395"/>
      <c r="AK32" s="1395"/>
      <c r="AL32" s="1395"/>
      <c r="AM32" s="1395"/>
      <c r="AN32" s="1395"/>
      <c r="AO32" s="1395"/>
      <c r="AP32" s="1395"/>
      <c r="AQ32" s="1395"/>
      <c r="AR32" s="1395"/>
      <c r="AS32" s="1395"/>
      <c r="AT32" s="1395"/>
      <c r="AU32" s="1395"/>
      <c r="AV32" s="1395"/>
      <c r="AW32" s="1395"/>
      <c r="AX32" s="1395"/>
      <c r="AY32" s="1395"/>
      <c r="AZ32" s="1395"/>
      <c r="BA32" s="1395"/>
      <c r="BB32" s="1395"/>
      <c r="BC32" s="1395"/>
      <c r="BD32" s="1395"/>
      <c r="BE32" s="1395"/>
      <c r="BF32" s="1395"/>
      <c r="BG32" s="1395"/>
      <c r="BH32" s="1395"/>
      <c r="BI32" s="1395"/>
      <c r="BJ32" s="1395"/>
      <c r="BK32" s="1395"/>
      <c r="BL32" s="1395"/>
      <c r="BM32" s="1395"/>
      <c r="BN32" s="1395"/>
      <c r="BO32" s="1395"/>
      <c r="BP32" s="1395"/>
      <c r="BQ32" s="1395"/>
      <c r="BR32" s="1395"/>
      <c r="BS32" s="1395"/>
      <c r="BT32" s="1395"/>
      <c r="BU32" s="1395"/>
      <c r="BV32" s="1395"/>
      <c r="BW32" s="1396" t="s">
        <v>2165</v>
      </c>
      <c r="BX32" s="1397"/>
      <c r="BY32" s="1397"/>
      <c r="BZ32" s="1397"/>
      <c r="CA32" s="1397"/>
      <c r="CB32" s="1397"/>
      <c r="CC32" s="1397" t="str">
        <f>MID([8]SUVAHAVUJ!AI71,6,1)</f>
        <v xml:space="preserve"> </v>
      </c>
      <c r="CD32" s="1398"/>
      <c r="CE32" s="1335" t="str">
        <f>MID(SUVAHAVUJ!AF146,1,1)</f>
        <v xml:space="preserve"> </v>
      </c>
      <c r="CF32" s="1335"/>
      <c r="CG32" s="1335"/>
      <c r="CH32" s="1335"/>
      <c r="CI32" s="1335"/>
      <c r="CJ32" s="1335" t="str">
        <f>MID(SUVAHAVUJ!AF146,2,1)</f>
        <v xml:space="preserve"> </v>
      </c>
      <c r="CK32" s="1335"/>
      <c r="CL32" s="1335"/>
      <c r="CM32" s="1335"/>
      <c r="CN32" s="1335"/>
      <c r="CO32" s="1335"/>
      <c r="CP32" s="1335" t="str">
        <f>MID(SUVAHAVUJ!AF146,3,1)</f>
        <v xml:space="preserve"> </v>
      </c>
      <c r="CQ32" s="1335"/>
      <c r="CR32" s="1335"/>
      <c r="CS32" s="1335"/>
      <c r="CT32" s="1335"/>
      <c r="CU32" s="1335" t="str">
        <f>MID(SUVAHAVUJ!AF146,4,1)</f>
        <v xml:space="preserve"> </v>
      </c>
      <c r="CV32" s="1335"/>
      <c r="CW32" s="1335"/>
      <c r="CX32" s="1335"/>
      <c r="CY32" s="1335"/>
      <c r="CZ32" s="1335"/>
      <c r="DA32" s="1335" t="str">
        <f>MID(SUVAHAVUJ!AF146,5,1)</f>
        <v xml:space="preserve"> </v>
      </c>
      <c r="DB32" s="1335"/>
      <c r="DC32" s="1335"/>
      <c r="DD32" s="1335"/>
      <c r="DE32" s="1335"/>
      <c r="DF32" s="1335" t="str">
        <f>MID(SUVAHAVUJ!AF146,6,1)</f>
        <v xml:space="preserve"> </v>
      </c>
      <c r="DG32" s="1335"/>
      <c r="DH32" s="1335"/>
      <c r="DI32" s="1335"/>
      <c r="DJ32" s="1335"/>
      <c r="DK32" s="1335"/>
      <c r="DL32" s="1335" t="str">
        <f>MID(SUVAHAVUJ!AF146,7,1)</f>
        <v xml:space="preserve"> </v>
      </c>
      <c r="DM32" s="1335"/>
      <c r="DN32" s="1335"/>
      <c r="DO32" s="1335"/>
      <c r="DP32" s="1335"/>
      <c r="DQ32" s="1335"/>
      <c r="DR32" s="1335" t="str">
        <f>MID(SUVAHAVUJ!AF146,8,1)</f>
        <v xml:space="preserve"> </v>
      </c>
      <c r="DS32" s="1335"/>
      <c r="DT32" s="1335"/>
      <c r="DU32" s="1335"/>
      <c r="DV32" s="1335"/>
      <c r="DW32" s="1293" t="str">
        <f>MID(SUVAHAVUJ!AF146,9,1)</f>
        <v xml:space="preserve"> </v>
      </c>
      <c r="DX32" s="1293"/>
      <c r="DY32" s="1293"/>
      <c r="DZ32" s="1293"/>
      <c r="EA32" s="1293"/>
      <c r="EB32" s="1293"/>
      <c r="EC32" s="1293" t="str">
        <f>MID(SUVAHAVUJ!AF146,10,1)</f>
        <v xml:space="preserve"> </v>
      </c>
      <c r="ED32" s="1293"/>
      <c r="EE32" s="1293"/>
      <c r="EF32" s="1293"/>
      <c r="EG32" s="1293"/>
      <c r="EH32" s="1335" t="str">
        <f>MID(SUVAHAVUJ!AF146,11,1)</f>
        <v>0</v>
      </c>
      <c r="EI32" s="1335"/>
      <c r="EJ32" s="1335"/>
      <c r="EK32" s="1335"/>
      <c r="EL32" s="1335"/>
      <c r="EM32" s="1343"/>
      <c r="EN32" s="411"/>
      <c r="EO32" s="412"/>
      <c r="EP32" s="1335" t="str">
        <f>MID(SUVAHAVUJ!AG146,1,1)</f>
        <v xml:space="preserve"> </v>
      </c>
      <c r="EQ32" s="1335"/>
      <c r="ER32" s="1335"/>
      <c r="ES32" s="1335"/>
      <c r="ET32" s="1335"/>
      <c r="EU32" s="1335"/>
      <c r="EV32" s="1335" t="str">
        <f>MID(SUVAHAVUJ!AG146,2,1)</f>
        <v xml:space="preserve"> </v>
      </c>
      <c r="EW32" s="1335"/>
      <c r="EX32" s="1335"/>
      <c r="EY32" s="1335"/>
      <c r="EZ32" s="1335"/>
      <c r="FA32" s="1335" t="str">
        <f>MID(SUVAHAVUJ!AG146,3,1)</f>
        <v xml:space="preserve"> </v>
      </c>
      <c r="FB32" s="1335"/>
      <c r="FC32" s="1335"/>
      <c r="FD32" s="1335"/>
      <c r="FE32" s="1335"/>
      <c r="FF32" s="1335"/>
      <c r="FG32" s="1335" t="str">
        <f>MID(SUVAHAVUJ!AG146,4,1)</f>
        <v xml:space="preserve"> </v>
      </c>
      <c r="FH32" s="1335"/>
      <c r="FI32" s="1335"/>
      <c r="FJ32" s="1335"/>
      <c r="FK32" s="1335"/>
      <c r="FL32" s="1293" t="str">
        <f>MID(SUVAHAVUJ!AG146,5,1)</f>
        <v xml:space="preserve"> </v>
      </c>
      <c r="FM32" s="1293"/>
      <c r="FN32" s="1293"/>
      <c r="FO32" s="1293"/>
      <c r="FP32" s="1293"/>
      <c r="FQ32" s="1293"/>
      <c r="FR32" s="1293" t="str">
        <f>MID(SUVAHAVUJ!AG146,6,1)</f>
        <v xml:space="preserve"> </v>
      </c>
      <c r="FS32" s="1293"/>
      <c r="FT32" s="1293"/>
      <c r="FU32" s="1293"/>
      <c r="FV32" s="1293"/>
      <c r="FW32" s="1293" t="str">
        <f>MID(SUVAHAVUJ!AG146,7,1)</f>
        <v xml:space="preserve"> </v>
      </c>
      <c r="FX32" s="1293"/>
      <c r="FY32" s="1293"/>
      <c r="FZ32" s="1293"/>
      <c r="GA32" s="1293"/>
      <c r="GB32" s="1293"/>
      <c r="GC32" s="1293" t="str">
        <f>MID(SUVAHAVUJ!AG146,8,1)</f>
        <v xml:space="preserve"> </v>
      </c>
      <c r="GD32" s="1293"/>
      <c r="GE32" s="1293"/>
      <c r="GF32" s="1293"/>
      <c r="GG32" s="1293"/>
      <c r="GH32" s="1293" t="str">
        <f>MID(SUVAHAVUJ!AG146,9,1)</f>
        <v xml:space="preserve"> </v>
      </c>
      <c r="GI32" s="1293"/>
      <c r="GJ32" s="1293"/>
      <c r="GK32" s="1293"/>
      <c r="GL32" s="1293"/>
      <c r="GM32" s="1293"/>
      <c r="GN32" s="1293" t="str">
        <f>MID(SUVAHAVUJ!AG146,10,1)</f>
        <v xml:space="preserve"> </v>
      </c>
      <c r="GO32" s="1293"/>
      <c r="GP32" s="1293"/>
      <c r="GQ32" s="1293"/>
      <c r="GR32" s="1293"/>
      <c r="GS32" s="1293" t="str">
        <f>MID(SUVAHAVUJ!AG146,11,1)</f>
        <v>0</v>
      </c>
      <c r="GT32" s="1293"/>
      <c r="GU32" s="1293"/>
      <c r="GV32" s="1293"/>
      <c r="GW32" s="1341"/>
    </row>
    <row r="33" spans="1:205" ht="24" customHeight="1" x14ac:dyDescent="0.2">
      <c r="A33" s="421"/>
      <c r="B33" s="1402" t="s">
        <v>2049</v>
      </c>
      <c r="C33" s="1403"/>
      <c r="D33" s="1403"/>
      <c r="E33" s="1403"/>
      <c r="F33" s="1403"/>
      <c r="G33" s="1403"/>
      <c r="H33" s="1403"/>
      <c r="I33" s="1403"/>
      <c r="J33" s="1403"/>
      <c r="K33" s="1404"/>
      <c r="L33" s="1394" t="str">
        <f>SUVAHAVUJ!$D$147</f>
        <v>Výnosy budúcich období krátkodobé (384A)</v>
      </c>
      <c r="M33" s="1395"/>
      <c r="N33" s="1395"/>
      <c r="O33" s="1395"/>
      <c r="P33" s="1395"/>
      <c r="Q33" s="1395"/>
      <c r="R33" s="1395"/>
      <c r="S33" s="1395"/>
      <c r="T33" s="1395"/>
      <c r="U33" s="1395"/>
      <c r="V33" s="1395"/>
      <c r="W33" s="1395"/>
      <c r="X33" s="1395"/>
      <c r="Y33" s="1395"/>
      <c r="Z33" s="1395"/>
      <c r="AA33" s="1395"/>
      <c r="AB33" s="1395"/>
      <c r="AC33" s="1395"/>
      <c r="AD33" s="1395"/>
      <c r="AE33" s="1395"/>
      <c r="AF33" s="1395"/>
      <c r="AG33" s="1395"/>
      <c r="AH33" s="1395"/>
      <c r="AI33" s="1395"/>
      <c r="AJ33" s="1395"/>
      <c r="AK33" s="1395"/>
      <c r="AL33" s="1395"/>
      <c r="AM33" s="1395"/>
      <c r="AN33" s="1395"/>
      <c r="AO33" s="1395"/>
      <c r="AP33" s="1395"/>
      <c r="AQ33" s="1395"/>
      <c r="AR33" s="1395"/>
      <c r="AS33" s="1395"/>
      <c r="AT33" s="1395"/>
      <c r="AU33" s="1395"/>
      <c r="AV33" s="1395"/>
      <c r="AW33" s="1395"/>
      <c r="AX33" s="1395"/>
      <c r="AY33" s="1395"/>
      <c r="AZ33" s="1395"/>
      <c r="BA33" s="1395"/>
      <c r="BB33" s="1395"/>
      <c r="BC33" s="1395"/>
      <c r="BD33" s="1395"/>
      <c r="BE33" s="1395"/>
      <c r="BF33" s="1395"/>
      <c r="BG33" s="1395"/>
      <c r="BH33" s="1395"/>
      <c r="BI33" s="1395"/>
      <c r="BJ33" s="1395"/>
      <c r="BK33" s="1395"/>
      <c r="BL33" s="1395"/>
      <c r="BM33" s="1395"/>
      <c r="BN33" s="1395"/>
      <c r="BO33" s="1395"/>
      <c r="BP33" s="1395"/>
      <c r="BQ33" s="1395"/>
      <c r="BR33" s="1395"/>
      <c r="BS33" s="1395"/>
      <c r="BT33" s="1395"/>
      <c r="BU33" s="1395"/>
      <c r="BV33" s="1395"/>
      <c r="BW33" s="1396" t="s">
        <v>2166</v>
      </c>
      <c r="BX33" s="1397"/>
      <c r="BY33" s="1397"/>
      <c r="BZ33" s="1397"/>
      <c r="CA33" s="1397"/>
      <c r="CB33" s="1397"/>
      <c r="CC33" s="1397" t="str">
        <f>MID([8]SUVAHAVUJ!AK71,6,1)</f>
        <v xml:space="preserve"> </v>
      </c>
      <c r="CD33" s="1398"/>
      <c r="CE33" s="1335" t="str">
        <f>MID(SUVAHAVUJ!AF147,1,1)</f>
        <v xml:space="preserve"> </v>
      </c>
      <c r="CF33" s="1335"/>
      <c r="CG33" s="1335"/>
      <c r="CH33" s="1335"/>
      <c r="CI33" s="1335"/>
      <c r="CJ33" s="1335" t="str">
        <f>MID(SUVAHAVUJ!AF147,2,1)</f>
        <v xml:space="preserve"> </v>
      </c>
      <c r="CK33" s="1335"/>
      <c r="CL33" s="1335"/>
      <c r="CM33" s="1335"/>
      <c r="CN33" s="1335"/>
      <c r="CO33" s="1335"/>
      <c r="CP33" s="1335" t="str">
        <f>MID(SUVAHAVUJ!AF147,3,1)</f>
        <v xml:space="preserve"> </v>
      </c>
      <c r="CQ33" s="1335"/>
      <c r="CR33" s="1335"/>
      <c r="CS33" s="1335"/>
      <c r="CT33" s="1335"/>
      <c r="CU33" s="1335" t="str">
        <f>MID(SUVAHAVUJ!AF147,4,1)</f>
        <v xml:space="preserve"> </v>
      </c>
      <c r="CV33" s="1335"/>
      <c r="CW33" s="1335"/>
      <c r="CX33" s="1335"/>
      <c r="CY33" s="1335"/>
      <c r="CZ33" s="1335"/>
      <c r="DA33" s="1335" t="str">
        <f>MID(SUVAHAVUJ!AF147,5,1)</f>
        <v xml:space="preserve"> </v>
      </c>
      <c r="DB33" s="1335"/>
      <c r="DC33" s="1335"/>
      <c r="DD33" s="1335"/>
      <c r="DE33" s="1335"/>
      <c r="DF33" s="1335" t="str">
        <f>MID(SUVAHAVUJ!AF147,6,1)</f>
        <v xml:space="preserve"> </v>
      </c>
      <c r="DG33" s="1335"/>
      <c r="DH33" s="1335"/>
      <c r="DI33" s="1335"/>
      <c r="DJ33" s="1335"/>
      <c r="DK33" s="1335"/>
      <c r="DL33" s="1335" t="str">
        <f>MID(SUVAHAVUJ!AF147,7,1)</f>
        <v xml:space="preserve"> </v>
      </c>
      <c r="DM33" s="1335"/>
      <c r="DN33" s="1335"/>
      <c r="DO33" s="1335"/>
      <c r="DP33" s="1335"/>
      <c r="DQ33" s="1335"/>
      <c r="DR33" s="1335" t="str">
        <f>MID(SUVAHAVUJ!AF147,8,1)</f>
        <v xml:space="preserve"> </v>
      </c>
      <c r="DS33" s="1335"/>
      <c r="DT33" s="1335"/>
      <c r="DU33" s="1335"/>
      <c r="DV33" s="1335"/>
      <c r="DW33" s="1293" t="str">
        <f>MID(SUVAHAVUJ!AF147,9,1)</f>
        <v xml:space="preserve"> </v>
      </c>
      <c r="DX33" s="1293"/>
      <c r="DY33" s="1293"/>
      <c r="DZ33" s="1293"/>
      <c r="EA33" s="1293"/>
      <c r="EB33" s="1293"/>
      <c r="EC33" s="1293" t="str">
        <f>MID(SUVAHAVUJ!AF147,10,1)</f>
        <v xml:space="preserve"> </v>
      </c>
      <c r="ED33" s="1293"/>
      <c r="EE33" s="1293"/>
      <c r="EF33" s="1293"/>
      <c r="EG33" s="1293"/>
      <c r="EH33" s="1335" t="str">
        <f>MID(SUVAHAVUJ!AF147,11,1)</f>
        <v>0</v>
      </c>
      <c r="EI33" s="1335"/>
      <c r="EJ33" s="1335"/>
      <c r="EK33" s="1335"/>
      <c r="EL33" s="1335"/>
      <c r="EM33" s="1343"/>
      <c r="EN33" s="411"/>
      <c r="EO33" s="412"/>
      <c r="EP33" s="1335" t="str">
        <f>MID(SUVAHAVUJ!AG147,1,1)</f>
        <v xml:space="preserve"> </v>
      </c>
      <c r="EQ33" s="1335"/>
      <c r="ER33" s="1335"/>
      <c r="ES33" s="1335"/>
      <c r="ET33" s="1335"/>
      <c r="EU33" s="1335"/>
      <c r="EV33" s="1335" t="str">
        <f>MID(SUVAHAVUJ!AG147,2,1)</f>
        <v xml:space="preserve"> </v>
      </c>
      <c r="EW33" s="1335"/>
      <c r="EX33" s="1335"/>
      <c r="EY33" s="1335"/>
      <c r="EZ33" s="1335"/>
      <c r="FA33" s="1335" t="str">
        <f>MID(SUVAHAVUJ!AG147,3,1)</f>
        <v xml:space="preserve"> </v>
      </c>
      <c r="FB33" s="1335"/>
      <c r="FC33" s="1335"/>
      <c r="FD33" s="1335"/>
      <c r="FE33" s="1335"/>
      <c r="FF33" s="1335"/>
      <c r="FG33" s="1335" t="str">
        <f>MID(SUVAHAVUJ!AG147,4,1)</f>
        <v xml:space="preserve"> </v>
      </c>
      <c r="FH33" s="1335"/>
      <c r="FI33" s="1335"/>
      <c r="FJ33" s="1335"/>
      <c r="FK33" s="1335"/>
      <c r="FL33" s="1293" t="str">
        <f>MID(SUVAHAVUJ!AG147,5,1)</f>
        <v xml:space="preserve"> </v>
      </c>
      <c r="FM33" s="1293"/>
      <c r="FN33" s="1293"/>
      <c r="FO33" s="1293"/>
      <c r="FP33" s="1293"/>
      <c r="FQ33" s="1293"/>
      <c r="FR33" s="1293" t="str">
        <f>MID(SUVAHAVUJ!AG147,6,1)</f>
        <v xml:space="preserve"> </v>
      </c>
      <c r="FS33" s="1293"/>
      <c r="FT33" s="1293"/>
      <c r="FU33" s="1293"/>
      <c r="FV33" s="1293"/>
      <c r="FW33" s="1293" t="str">
        <f>MID(SUVAHAVUJ!AG147,7,1)</f>
        <v xml:space="preserve"> </v>
      </c>
      <c r="FX33" s="1293"/>
      <c r="FY33" s="1293"/>
      <c r="FZ33" s="1293"/>
      <c r="GA33" s="1293"/>
      <c r="GB33" s="1293"/>
      <c r="GC33" s="1293" t="str">
        <f>MID(SUVAHAVUJ!AG147,8,1)</f>
        <v xml:space="preserve"> </v>
      </c>
      <c r="GD33" s="1293"/>
      <c r="GE33" s="1293"/>
      <c r="GF33" s="1293"/>
      <c r="GG33" s="1293"/>
      <c r="GH33" s="1293" t="str">
        <f>MID(SUVAHAVUJ!AG147,9,1)</f>
        <v xml:space="preserve"> </v>
      </c>
      <c r="GI33" s="1293"/>
      <c r="GJ33" s="1293"/>
      <c r="GK33" s="1293"/>
      <c r="GL33" s="1293"/>
      <c r="GM33" s="1293"/>
      <c r="GN33" s="1293" t="str">
        <f>MID(SUVAHAVUJ!AG147,10,1)</f>
        <v xml:space="preserve"> </v>
      </c>
      <c r="GO33" s="1293"/>
      <c r="GP33" s="1293"/>
      <c r="GQ33" s="1293"/>
      <c r="GR33" s="1293"/>
      <c r="GS33" s="1293" t="str">
        <f>MID(SUVAHAVUJ!AG147,11,1)</f>
        <v>0</v>
      </c>
      <c r="GT33" s="1293"/>
      <c r="GU33" s="1293"/>
      <c r="GV33" s="1293"/>
      <c r="GW33" s="1341"/>
    </row>
    <row r="34" spans="1:205" ht="12.75" customHeight="1" thickBot="1" x14ac:dyDescent="0.25">
      <c r="B34" s="413"/>
      <c r="C34" s="414"/>
      <c r="D34" s="414"/>
      <c r="E34" s="414"/>
      <c r="F34" s="414"/>
      <c r="G34" s="414"/>
      <c r="H34" s="414"/>
      <c r="I34" s="414"/>
      <c r="J34" s="414"/>
      <c r="K34" s="422"/>
      <c r="GQ34" s="414"/>
      <c r="GR34" s="414"/>
      <c r="GS34" s="414"/>
      <c r="GT34" s="414"/>
      <c r="GU34" s="414"/>
      <c r="GV34" s="414"/>
      <c r="GW34" s="415"/>
    </row>
    <row r="35" spans="1:205" ht="9" customHeight="1" x14ac:dyDescent="0.2"/>
    <row r="52" spans="43:43" ht="3.75" customHeight="1" x14ac:dyDescent="0.2">
      <c r="AQ52" s="390">
        <v>57</v>
      </c>
    </row>
    <row r="147" spans="10:10" ht="3.75" customHeight="1" x14ac:dyDescent="0.2">
      <c r="J147" s="390">
        <v>33</v>
      </c>
    </row>
  </sheetData>
  <mergeCells count="733">
    <mergeCell ref="FL32:FQ32"/>
    <mergeCell ref="FR32:FV32"/>
    <mergeCell ref="FW32:GB32"/>
    <mergeCell ref="GC32:GG32"/>
    <mergeCell ref="GH32:GM32"/>
    <mergeCell ref="DW32:EB32"/>
    <mergeCell ref="EC32:EG32"/>
    <mergeCell ref="FW33:GB33"/>
    <mergeCell ref="GC33:GG33"/>
    <mergeCell ref="GH33:GM33"/>
    <mergeCell ref="B33:K33"/>
    <mergeCell ref="L33:BV33"/>
    <mergeCell ref="BW33:CD33"/>
    <mergeCell ref="CE33:CI33"/>
    <mergeCell ref="CJ33:CO33"/>
    <mergeCell ref="CP33:CT33"/>
    <mergeCell ref="CU33:CZ33"/>
    <mergeCell ref="DA33:DE33"/>
    <mergeCell ref="FG32:FK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EP29:EU29"/>
    <mergeCell ref="EV29:EZ29"/>
    <mergeCell ref="FA29:FF29"/>
    <mergeCell ref="FG29:FK29"/>
    <mergeCell ref="DF29:DK29"/>
    <mergeCell ref="DL29:DQ29"/>
    <mergeCell ref="DR29:DV29"/>
    <mergeCell ref="DW29:EB29"/>
    <mergeCell ref="EC29:EG29"/>
    <mergeCell ref="EH29:EM29"/>
    <mergeCell ref="DL30:DQ30"/>
    <mergeCell ref="DR30:DV30"/>
    <mergeCell ref="B29:K29"/>
    <mergeCell ref="L29:BV29"/>
    <mergeCell ref="BW29:CD29"/>
    <mergeCell ref="CE29:CI29"/>
    <mergeCell ref="CJ29:CO29"/>
    <mergeCell ref="CP29:CT29"/>
    <mergeCell ref="CU29:CZ29"/>
    <mergeCell ref="DA29:DE29"/>
    <mergeCell ref="FG28:FK28"/>
    <mergeCell ref="DW28:EB28"/>
    <mergeCell ref="EC28:EG28"/>
    <mergeCell ref="EH28:EM28"/>
    <mergeCell ref="EP28:EU28"/>
    <mergeCell ref="EV28:EZ28"/>
    <mergeCell ref="FA28:FF28"/>
    <mergeCell ref="CP28:CT28"/>
    <mergeCell ref="CU28:CZ28"/>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CP27:CT27"/>
    <mergeCell ref="CU27:CZ27"/>
    <mergeCell ref="DA27:DE27"/>
    <mergeCell ref="FG26:FK26"/>
    <mergeCell ref="DW26:EB26"/>
    <mergeCell ref="EC26:EG26"/>
    <mergeCell ref="EH26:EM26"/>
    <mergeCell ref="EP26:EU26"/>
    <mergeCell ref="EV26:EZ26"/>
    <mergeCell ref="FA26:FF26"/>
    <mergeCell ref="CP26:CT26"/>
    <mergeCell ref="CU26:CZ26"/>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CP25:CT25"/>
    <mergeCell ref="CU25:CZ25"/>
    <mergeCell ref="DA25:DE25"/>
    <mergeCell ref="FG24:FK24"/>
    <mergeCell ref="DW24:EB24"/>
    <mergeCell ref="EC24:EG24"/>
    <mergeCell ref="EH24:EM24"/>
    <mergeCell ref="EP24:EU24"/>
    <mergeCell ref="EV24:EZ24"/>
    <mergeCell ref="FA24:FF24"/>
    <mergeCell ref="CP24:CT24"/>
    <mergeCell ref="CU24:CZ24"/>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CP23:CT23"/>
    <mergeCell ref="CU23:CZ23"/>
    <mergeCell ref="DA23:DE23"/>
    <mergeCell ref="FG22:FK22"/>
    <mergeCell ref="DW22:EB22"/>
    <mergeCell ref="EC22:EG22"/>
    <mergeCell ref="EH22:EM22"/>
    <mergeCell ref="EP22:EU22"/>
    <mergeCell ref="EV22:EZ22"/>
    <mergeCell ref="FA22:FF22"/>
    <mergeCell ref="CP22:CT22"/>
    <mergeCell ref="CU22:CZ22"/>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CP21:CT21"/>
    <mergeCell ref="CU21:CZ21"/>
    <mergeCell ref="DA21:DE21"/>
    <mergeCell ref="FG20:FK20"/>
    <mergeCell ref="DW20:EB20"/>
    <mergeCell ref="EC20:EG20"/>
    <mergeCell ref="EH20:EM20"/>
    <mergeCell ref="EP20:EU20"/>
    <mergeCell ref="EV20:EZ20"/>
    <mergeCell ref="FA20:FF20"/>
    <mergeCell ref="CP20:CT20"/>
    <mergeCell ref="CU20:CZ20"/>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CP19:CT19"/>
    <mergeCell ref="CU19:CZ19"/>
    <mergeCell ref="DA19:DE19"/>
    <mergeCell ref="FG18:FK18"/>
    <mergeCell ref="DW18:EB18"/>
    <mergeCell ref="EC18:EG18"/>
    <mergeCell ref="EH18:EM18"/>
    <mergeCell ref="EP18:EU18"/>
    <mergeCell ref="EV18:EZ18"/>
    <mergeCell ref="FA18:FF18"/>
    <mergeCell ref="CP18:CT18"/>
    <mergeCell ref="CU18:CZ18"/>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CP17:CT17"/>
    <mergeCell ref="CU17:CZ17"/>
    <mergeCell ref="DA17:DE17"/>
    <mergeCell ref="FG16:FK16"/>
    <mergeCell ref="DW16:EB16"/>
    <mergeCell ref="EC16:EG16"/>
    <mergeCell ref="EH16:EM16"/>
    <mergeCell ref="EP16:EU16"/>
    <mergeCell ref="EV16:EZ16"/>
    <mergeCell ref="FA16:FF16"/>
    <mergeCell ref="CP16:CT16"/>
    <mergeCell ref="CU16:CZ16"/>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CP15:CT15"/>
    <mergeCell ref="CU15:CZ15"/>
    <mergeCell ref="DA15:DE15"/>
    <mergeCell ref="FG14:FK14"/>
    <mergeCell ref="DW14:EB14"/>
    <mergeCell ref="EC14:EG14"/>
    <mergeCell ref="EH14:EM14"/>
    <mergeCell ref="EP14:EU14"/>
    <mergeCell ref="EV14:EZ14"/>
    <mergeCell ref="FA14:FF14"/>
    <mergeCell ref="CP14:CT14"/>
    <mergeCell ref="CU14:CZ14"/>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CP13:CT13"/>
    <mergeCell ref="CU13:CZ13"/>
    <mergeCell ref="DA13:DE13"/>
    <mergeCell ref="FG12:FK12"/>
    <mergeCell ref="DW12:EB12"/>
    <mergeCell ref="EC12:EG12"/>
    <mergeCell ref="EH12:EM12"/>
    <mergeCell ref="EP12:EU12"/>
    <mergeCell ref="EV12:EZ12"/>
    <mergeCell ref="FA12:FF12"/>
    <mergeCell ref="CP12:CT12"/>
    <mergeCell ref="CU12:CZ12"/>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CP11:CT11"/>
    <mergeCell ref="CU11:CZ11"/>
    <mergeCell ref="DA11:DE11"/>
    <mergeCell ref="FG10:FK10"/>
    <mergeCell ref="DW10:EB10"/>
    <mergeCell ref="EC10:EG10"/>
    <mergeCell ref="EH10:EM10"/>
    <mergeCell ref="EP10:EU10"/>
    <mergeCell ref="EV10:EZ10"/>
    <mergeCell ref="FA10:FF10"/>
    <mergeCell ref="CP10:CT10"/>
    <mergeCell ref="CU10:CZ10"/>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CP9:CT9"/>
    <mergeCell ref="CU9:CZ9"/>
    <mergeCell ref="DA9:DE9"/>
    <mergeCell ref="FG8:FK8"/>
    <mergeCell ref="DW8:EB8"/>
    <mergeCell ref="EC8:EG8"/>
    <mergeCell ref="EH8:EM8"/>
    <mergeCell ref="EP8:EU8"/>
    <mergeCell ref="EV8:EZ8"/>
    <mergeCell ref="FA8:FF8"/>
    <mergeCell ref="CP8:CT8"/>
    <mergeCell ref="CU8:CZ8"/>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s>
  <pageMargins left="0.7" right="0.7" top="0.78740157499999996" bottom="0.78740157499999996" header="0.3" footer="0.3"/>
  <pageSetup paperSize="9" scale="99" orientation="portrait" r:id="rId1"/>
  <rowBreaks count="1" manualBreakCount="1">
    <brk id="34" max="204" man="1"/>
  </rowBreaks>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31A0B7"/>
  </sheetPr>
  <dimension ref="A1:GW147"/>
  <sheetViews>
    <sheetView workbookViewId="0"/>
  </sheetViews>
  <sheetFormatPr defaultColWidth="0.42578125" defaultRowHeight="3.75" customHeight="1" x14ac:dyDescent="0.2"/>
  <cols>
    <col min="1" max="16384" width="0.42578125" style="390"/>
  </cols>
  <sheetData>
    <row r="1" spans="1:205" ht="3.75" customHeight="1" thickBot="1" x14ac:dyDescent="0.25">
      <c r="A1" s="664"/>
    </row>
    <row r="2" spans="1:205" ht="25.5" customHeight="1" x14ac:dyDescent="0.2">
      <c r="B2" s="391"/>
      <c r="C2" s="392"/>
      <c r="D2" s="392"/>
      <c r="E2" s="392"/>
      <c r="F2" s="392"/>
      <c r="G2" s="392"/>
      <c r="H2" s="392"/>
      <c r="J2" s="1288" t="s">
        <v>5013</v>
      </c>
      <c r="K2" s="1288"/>
      <c r="L2" s="1288"/>
      <c r="M2" s="1288"/>
      <c r="N2" s="1288"/>
      <c r="O2" s="1288"/>
      <c r="P2" s="1288"/>
      <c r="Q2" s="1288"/>
      <c r="R2" s="1288"/>
      <c r="S2" s="1288"/>
      <c r="T2" s="1288"/>
      <c r="U2" s="1288"/>
      <c r="V2" s="1288"/>
      <c r="W2" s="1288"/>
      <c r="X2" s="1288"/>
      <c r="Y2" s="1288"/>
      <c r="Z2" s="1288"/>
      <c r="AA2" s="1288"/>
      <c r="AB2" s="1288"/>
      <c r="AC2" s="1288"/>
      <c r="AD2" s="1288"/>
      <c r="AE2" s="1288"/>
      <c r="AF2" s="1288"/>
      <c r="AG2" s="1288"/>
      <c r="AH2" s="1288"/>
      <c r="AI2" s="1288"/>
      <c r="AJ2" s="1289"/>
      <c r="AK2" s="1290" t="s">
        <v>2208</v>
      </c>
      <c r="AL2" s="1291"/>
      <c r="AM2" s="1291"/>
      <c r="AN2" s="1291"/>
      <c r="AO2" s="1291"/>
      <c r="AP2" s="1291"/>
      <c r="AQ2" s="1291"/>
      <c r="AR2" s="1291"/>
      <c r="AS2" s="393"/>
      <c r="AT2" s="1348">
        <f>'S 002'!$AT$2</f>
        <v>0</v>
      </c>
      <c r="AU2" s="1348"/>
      <c r="AV2" s="1348"/>
      <c r="AW2" s="1348"/>
      <c r="AX2" s="1348"/>
      <c r="AY2" s="1348"/>
      <c r="AZ2" s="1348"/>
      <c r="BA2" s="1348"/>
      <c r="BB2" s="1348"/>
      <c r="BC2" s="1348"/>
      <c r="BD2" s="1348"/>
      <c r="BE2" s="1348"/>
      <c r="BF2" s="1348"/>
      <c r="BG2" s="1348"/>
      <c r="BH2" s="1348"/>
      <c r="BI2" s="1348"/>
      <c r="BJ2" s="1348"/>
      <c r="BK2" s="1348"/>
      <c r="BL2" s="1348"/>
      <c r="BM2" s="1348"/>
      <c r="BN2" s="1348"/>
      <c r="BO2" s="1348"/>
      <c r="BP2" s="1348"/>
      <c r="BQ2" s="1348"/>
      <c r="BR2" s="1348"/>
      <c r="BS2" s="1348"/>
      <c r="BT2" s="1348"/>
      <c r="BU2" s="1348"/>
      <c r="BV2" s="1348"/>
      <c r="BW2" s="1348"/>
      <c r="BX2" s="1348"/>
      <c r="BY2" s="1348"/>
      <c r="BZ2" s="1348"/>
      <c r="CA2" s="1348"/>
      <c r="CB2" s="1348"/>
      <c r="CC2" s="1348"/>
      <c r="CD2" s="1348"/>
      <c r="CE2" s="1348"/>
      <c r="CF2" s="1348"/>
      <c r="CG2" s="1348"/>
      <c r="CH2" s="1348"/>
      <c r="CI2" s="1348"/>
      <c r="CJ2" s="1348"/>
      <c r="CK2" s="1348"/>
      <c r="CL2" s="1348"/>
      <c r="CM2" s="1348"/>
      <c r="CN2" s="1348"/>
      <c r="CO2" s="1348"/>
      <c r="CP2" s="1348"/>
      <c r="CQ2" s="1348"/>
      <c r="CR2" s="1348"/>
      <c r="CS2" s="1348"/>
      <c r="CT2" s="393"/>
      <c r="CU2" s="394"/>
      <c r="CW2" s="1290" t="s">
        <v>3</v>
      </c>
      <c r="CX2" s="1291"/>
      <c r="CY2" s="1291"/>
      <c r="CZ2" s="1291"/>
      <c r="DA2" s="1291"/>
      <c r="DB2" s="1291"/>
      <c r="DC2" s="1291"/>
      <c r="DD2" s="393"/>
      <c r="DE2" s="1348">
        <f>'S 002'!$DE$2</f>
        <v>0</v>
      </c>
      <c r="DF2" s="1348"/>
      <c r="DG2" s="1348"/>
      <c r="DH2" s="1348"/>
      <c r="DI2" s="1348"/>
      <c r="DJ2" s="1348"/>
      <c r="DK2" s="1348"/>
      <c r="DL2" s="1348"/>
      <c r="DM2" s="1348"/>
      <c r="DN2" s="1348"/>
      <c r="DO2" s="1348"/>
      <c r="DP2" s="1348"/>
      <c r="DQ2" s="1348"/>
      <c r="DR2" s="1348"/>
      <c r="DS2" s="1348"/>
      <c r="DT2" s="1348"/>
      <c r="DU2" s="1348"/>
      <c r="DV2" s="1348"/>
      <c r="DW2" s="1348"/>
      <c r="DX2" s="1348"/>
      <c r="DY2" s="1348"/>
      <c r="DZ2" s="1348"/>
      <c r="EA2" s="1348"/>
      <c r="EB2" s="1348"/>
      <c r="EC2" s="1348"/>
      <c r="ED2" s="1348"/>
      <c r="EE2" s="1348"/>
      <c r="EF2" s="1348"/>
      <c r="EG2" s="1348"/>
      <c r="EH2" s="1348"/>
      <c r="EI2" s="1348"/>
      <c r="EJ2" s="1348"/>
      <c r="EK2" s="1348"/>
      <c r="EL2" s="1348"/>
      <c r="EM2" s="1348"/>
      <c r="EN2" s="1348"/>
      <c r="EO2" s="1348"/>
      <c r="EP2" s="1348"/>
      <c r="EQ2" s="1348"/>
      <c r="ER2" s="1348"/>
      <c r="ES2" s="1348"/>
      <c r="ET2" s="1348"/>
      <c r="EU2" s="1348"/>
      <c r="EV2" s="393"/>
      <c r="EW2" s="394"/>
      <c r="GQ2" s="392"/>
      <c r="GR2" s="392"/>
      <c r="GS2" s="392"/>
      <c r="GT2" s="392"/>
      <c r="GU2" s="392"/>
      <c r="GV2" s="392"/>
      <c r="GW2" s="395"/>
    </row>
    <row r="3" spans="1:205" ht="3" customHeight="1" x14ac:dyDescent="0.2"/>
    <row r="4" spans="1:205" ht="2.25" customHeight="1" x14ac:dyDescent="0.3">
      <c r="B4" s="416"/>
      <c r="C4" s="416"/>
      <c r="D4" s="416"/>
      <c r="E4" s="416"/>
      <c r="F4" s="416"/>
      <c r="G4" s="416"/>
      <c r="H4" s="416"/>
      <c r="I4" s="416"/>
      <c r="J4" s="416"/>
      <c r="K4" s="416"/>
      <c r="L4" s="417"/>
      <c r="M4" s="418"/>
      <c r="N4" s="418"/>
      <c r="O4" s="418"/>
      <c r="P4" s="418"/>
      <c r="Q4" s="418"/>
      <c r="R4" s="418"/>
      <c r="S4" s="418"/>
      <c r="T4" s="418"/>
      <c r="U4" s="418"/>
      <c r="V4" s="418"/>
      <c r="W4" s="418"/>
      <c r="X4" s="418"/>
      <c r="Y4" s="418"/>
      <c r="Z4" s="418"/>
      <c r="AA4" s="418"/>
      <c r="AB4" s="418"/>
      <c r="AC4" s="418"/>
      <c r="AD4" s="418"/>
      <c r="AE4" s="418"/>
      <c r="AF4" s="418"/>
      <c r="AG4" s="418"/>
      <c r="AH4" s="418"/>
      <c r="AI4" s="418"/>
      <c r="AJ4" s="418"/>
      <c r="AK4" s="418"/>
      <c r="AL4" s="418"/>
      <c r="AM4" s="418"/>
      <c r="AN4" s="418"/>
      <c r="AO4" s="418"/>
      <c r="AP4" s="418"/>
      <c r="AQ4" s="419"/>
      <c r="AR4" s="419"/>
      <c r="AS4" s="419"/>
      <c r="AT4" s="419"/>
      <c r="AU4" s="419"/>
      <c r="AV4" s="419"/>
      <c r="AW4" s="419"/>
      <c r="AX4" s="419"/>
      <c r="AY4" s="420"/>
      <c r="AZ4" s="410"/>
      <c r="BA4" s="1373"/>
      <c r="BB4" s="1373"/>
      <c r="BC4" s="1373"/>
      <c r="BD4" s="1373"/>
      <c r="BE4" s="1373"/>
      <c r="BF4" s="1373"/>
      <c r="BG4" s="1373"/>
      <c r="BH4" s="1373"/>
      <c r="BI4" s="1373"/>
      <c r="BJ4" s="1373"/>
      <c r="BK4" s="1373"/>
      <c r="BL4" s="1373"/>
      <c r="BM4" s="1373"/>
      <c r="BN4" s="1373"/>
      <c r="BO4" s="1373"/>
      <c r="BP4" s="1373"/>
      <c r="BQ4" s="1373"/>
      <c r="BR4" s="1373"/>
      <c r="BS4" s="1373"/>
      <c r="BT4" s="1373"/>
      <c r="BU4" s="1373"/>
      <c r="BV4" s="1373"/>
      <c r="BW4" s="1373"/>
      <c r="BX4" s="1373"/>
      <c r="BY4" s="1373"/>
      <c r="BZ4" s="1373"/>
      <c r="CA4" s="1373"/>
      <c r="CB4" s="1373"/>
      <c r="CC4" s="1373"/>
      <c r="CD4" s="1373"/>
      <c r="CE4" s="1373"/>
      <c r="CF4" s="1373"/>
      <c r="CG4" s="1373"/>
      <c r="CH4" s="1373"/>
      <c r="CI4" s="1373"/>
      <c r="CJ4" s="1373"/>
      <c r="CK4" s="1373"/>
      <c r="CL4" s="1373"/>
      <c r="CM4" s="1373"/>
      <c r="CN4" s="1373"/>
      <c r="CO4" s="1373"/>
      <c r="CP4" s="1373"/>
      <c r="CQ4" s="1373"/>
      <c r="CR4" s="1373"/>
      <c r="CS4" s="1373"/>
      <c r="CT4" s="1373"/>
      <c r="CU4" s="1373"/>
      <c r="CV4" s="1373"/>
      <c r="CW4" s="1373"/>
      <c r="CX4" s="1373"/>
      <c r="CY4" s="1373"/>
      <c r="CZ4" s="1373"/>
      <c r="DA4" s="1373"/>
      <c r="DB4" s="1373"/>
      <c r="DC4" s="1373"/>
      <c r="DD4" s="1373"/>
      <c r="DE4" s="1373"/>
      <c r="DF4" s="1373"/>
      <c r="DG4" s="1373"/>
      <c r="DH4" s="1373"/>
      <c r="DI4" s="1405"/>
      <c r="DJ4" s="420"/>
      <c r="DK4" s="410"/>
      <c r="DL4" s="1373"/>
      <c r="DM4" s="1373"/>
      <c r="DN4" s="1373"/>
      <c r="DO4" s="1373"/>
      <c r="DP4" s="1373"/>
      <c r="DQ4" s="1373"/>
      <c r="DR4" s="1373"/>
      <c r="DS4" s="1373"/>
      <c r="DT4" s="1373"/>
      <c r="DU4" s="1373"/>
      <c r="DV4" s="1373"/>
      <c r="DW4" s="1373"/>
      <c r="DX4" s="1373"/>
      <c r="DY4" s="1373"/>
      <c r="DZ4" s="1373"/>
      <c r="EA4" s="1373"/>
      <c r="EB4" s="1373"/>
      <c r="EC4" s="1373"/>
      <c r="ED4" s="1373"/>
      <c r="EE4" s="1373"/>
      <c r="EF4" s="1373"/>
      <c r="EG4" s="1373"/>
      <c r="EH4" s="1373"/>
      <c r="EI4" s="1373"/>
      <c r="EJ4" s="1373"/>
      <c r="EK4" s="1373"/>
      <c r="EL4" s="1373"/>
      <c r="EM4" s="1373"/>
      <c r="EN4" s="1373"/>
      <c r="EO4" s="1373"/>
      <c r="EP4" s="1373"/>
      <c r="EQ4" s="1373"/>
      <c r="ER4" s="1373"/>
      <c r="ES4" s="1373"/>
      <c r="ET4" s="1373"/>
      <c r="EU4" s="1373"/>
      <c r="EV4" s="1373"/>
      <c r="EW4" s="1373"/>
      <c r="EX4" s="1373"/>
      <c r="EY4" s="1373"/>
      <c r="EZ4" s="1373"/>
      <c r="FA4" s="1373"/>
      <c r="FB4" s="1373"/>
      <c r="FC4" s="1373"/>
      <c r="FD4" s="1373"/>
      <c r="FE4" s="1373"/>
      <c r="FF4" s="1373"/>
      <c r="FG4" s="1373"/>
      <c r="FH4" s="1373"/>
      <c r="FI4" s="1373"/>
      <c r="FJ4" s="1373"/>
      <c r="FK4" s="1373"/>
      <c r="FL4" s="1373"/>
      <c r="FM4" s="1373"/>
      <c r="FN4" s="1373"/>
      <c r="FO4" s="1374"/>
      <c r="FP4" s="1374"/>
      <c r="FQ4" s="1374"/>
      <c r="FR4" s="1374"/>
      <c r="FS4" s="1406"/>
      <c r="FT4" s="1407"/>
      <c r="FU4" s="1407"/>
      <c r="FV4" s="1407"/>
      <c r="FW4" s="1407"/>
      <c r="FX4" s="1407"/>
      <c r="FY4" s="1407"/>
      <c r="FZ4" s="1407"/>
      <c r="GA4" s="1407"/>
      <c r="GB4" s="1407"/>
      <c r="GC4" s="1407"/>
      <c r="GD4" s="1407"/>
      <c r="GE4" s="1407"/>
      <c r="GF4" s="1407"/>
      <c r="GG4" s="1407"/>
      <c r="GH4" s="1407"/>
      <c r="GI4" s="1407"/>
      <c r="GJ4" s="1407"/>
      <c r="GK4" s="1407"/>
      <c r="GL4" s="1407"/>
      <c r="GM4" s="1407"/>
      <c r="GN4" s="1407"/>
      <c r="GO4" s="1407"/>
      <c r="GP4" s="1407"/>
      <c r="GQ4" s="1407"/>
      <c r="GR4" s="1407"/>
      <c r="GS4" s="1407"/>
      <c r="GT4" s="1407"/>
      <c r="GU4" s="1407"/>
      <c r="GV4" s="1407"/>
      <c r="GW4" s="1407"/>
    </row>
    <row r="5" spans="1:205" ht="11.25" customHeight="1" x14ac:dyDescent="0.2">
      <c r="B5" s="1433" t="s">
        <v>5009</v>
      </c>
      <c r="C5" s="1433"/>
      <c r="D5" s="1433"/>
      <c r="E5" s="1433"/>
      <c r="F5" s="1433"/>
      <c r="G5" s="1433"/>
      <c r="H5" s="1433"/>
      <c r="I5" s="1433"/>
      <c r="J5" s="1433"/>
      <c r="K5" s="1433"/>
      <c r="L5" s="1434" t="s">
        <v>5014</v>
      </c>
      <c r="M5" s="1434"/>
      <c r="N5" s="1434"/>
      <c r="O5" s="1434"/>
      <c r="P5" s="1434"/>
      <c r="Q5" s="1434"/>
      <c r="R5" s="1434"/>
      <c r="S5" s="1434"/>
      <c r="T5" s="1434"/>
      <c r="U5" s="1434"/>
      <c r="V5" s="1434"/>
      <c r="W5" s="1434"/>
      <c r="X5" s="1434"/>
      <c r="Y5" s="1434"/>
      <c r="Z5" s="1434"/>
      <c r="AA5" s="1434"/>
      <c r="AB5" s="1434"/>
      <c r="AC5" s="1434"/>
      <c r="AD5" s="1434"/>
      <c r="AE5" s="1434"/>
      <c r="AF5" s="1434"/>
      <c r="AG5" s="1434"/>
      <c r="AH5" s="1434"/>
      <c r="AI5" s="1434"/>
      <c r="AJ5" s="1434"/>
      <c r="AK5" s="1434"/>
      <c r="AL5" s="1434"/>
      <c r="AM5" s="1434"/>
      <c r="AN5" s="1434"/>
      <c r="AO5" s="1434"/>
      <c r="AP5" s="1434"/>
      <c r="AQ5" s="1434"/>
      <c r="AR5" s="1434"/>
      <c r="AS5" s="1434"/>
      <c r="AT5" s="1434"/>
      <c r="AU5" s="1434"/>
      <c r="AV5" s="1434"/>
      <c r="AW5" s="1434"/>
      <c r="AX5" s="1434"/>
      <c r="AY5" s="1434"/>
      <c r="AZ5" s="1434"/>
      <c r="BA5" s="1434"/>
      <c r="BB5" s="1434"/>
      <c r="BC5" s="1434"/>
      <c r="BD5" s="1434"/>
      <c r="BE5" s="1434"/>
      <c r="BF5" s="1434"/>
      <c r="BG5" s="1434"/>
      <c r="BH5" s="1434"/>
      <c r="BI5" s="1434"/>
      <c r="BJ5" s="1434"/>
      <c r="BK5" s="1434"/>
      <c r="BL5" s="1434"/>
      <c r="BM5" s="1434"/>
      <c r="BN5" s="1434"/>
      <c r="BO5" s="1434"/>
      <c r="BP5" s="1434"/>
      <c r="BQ5" s="1434"/>
      <c r="BR5" s="1434"/>
      <c r="BS5" s="1434"/>
      <c r="BT5" s="1434"/>
      <c r="BU5" s="1434"/>
      <c r="BV5" s="1434"/>
      <c r="BW5" s="1435" t="str">
        <f>'S 008'!$BW$5</f>
        <v>Číslo riadku</v>
      </c>
      <c r="BX5" s="1435"/>
      <c r="BY5" s="1435"/>
      <c r="BZ5" s="1435"/>
      <c r="CA5" s="1435"/>
      <c r="CB5" s="1435"/>
      <c r="CC5" s="1435"/>
      <c r="CD5" s="1435"/>
      <c r="CE5" s="1436" t="s">
        <v>4814</v>
      </c>
      <c r="CF5" s="1436"/>
      <c r="CG5" s="1436"/>
      <c r="CH5" s="1436"/>
      <c r="CI5" s="1436"/>
      <c r="CJ5" s="1436"/>
      <c r="CK5" s="1436"/>
      <c r="CL5" s="1436"/>
      <c r="CM5" s="1436"/>
      <c r="CN5" s="1436"/>
      <c r="CO5" s="1436"/>
      <c r="CP5" s="1436"/>
      <c r="CQ5" s="1436"/>
      <c r="CR5" s="1436"/>
      <c r="CS5" s="1436"/>
      <c r="CT5" s="1436"/>
      <c r="CU5" s="1436"/>
      <c r="CV5" s="1436"/>
      <c r="CW5" s="1436"/>
      <c r="CX5" s="1436"/>
      <c r="CY5" s="1436"/>
      <c r="CZ5" s="1436"/>
      <c r="DA5" s="1436"/>
      <c r="DB5" s="1436"/>
      <c r="DC5" s="1436"/>
      <c r="DD5" s="1436"/>
      <c r="DE5" s="1436"/>
      <c r="DF5" s="1436"/>
      <c r="DG5" s="1436"/>
      <c r="DH5" s="1436"/>
      <c r="DI5" s="1436"/>
      <c r="DJ5" s="1436"/>
      <c r="DK5" s="1436"/>
      <c r="DL5" s="1436"/>
      <c r="DM5" s="1436"/>
      <c r="DN5" s="1436"/>
      <c r="DO5" s="1436"/>
      <c r="DP5" s="1436"/>
      <c r="DQ5" s="1436"/>
      <c r="DR5" s="1436"/>
      <c r="DS5" s="1436"/>
      <c r="DT5" s="1436"/>
      <c r="DU5" s="1436"/>
      <c r="DV5" s="1436"/>
      <c r="DW5" s="1436"/>
      <c r="DX5" s="1436"/>
      <c r="DY5" s="1436"/>
      <c r="DZ5" s="1436"/>
      <c r="EA5" s="1436"/>
      <c r="EB5" s="1436"/>
      <c r="EC5" s="1436"/>
      <c r="ED5" s="1436"/>
      <c r="EE5" s="1436"/>
      <c r="EF5" s="1436"/>
      <c r="EG5" s="1436"/>
      <c r="EH5" s="1436"/>
      <c r="EI5" s="1436"/>
      <c r="EJ5" s="1436"/>
      <c r="EK5" s="1436"/>
      <c r="EL5" s="1436"/>
      <c r="EM5" s="1436"/>
      <c r="EN5" s="1436"/>
      <c r="EO5" s="1436"/>
      <c r="EP5" s="1436"/>
      <c r="EQ5" s="1436"/>
      <c r="ER5" s="1436"/>
      <c r="ES5" s="1436"/>
      <c r="ET5" s="1436"/>
      <c r="EU5" s="1436"/>
      <c r="EV5" s="1436"/>
      <c r="EW5" s="1436"/>
      <c r="EX5" s="1436"/>
      <c r="EY5" s="1436"/>
      <c r="EZ5" s="1436"/>
      <c r="FA5" s="1436"/>
      <c r="FB5" s="1436"/>
      <c r="FC5" s="1436"/>
      <c r="FD5" s="1436"/>
      <c r="FE5" s="1436"/>
      <c r="FF5" s="1436"/>
      <c r="FG5" s="1436"/>
      <c r="FH5" s="1436"/>
      <c r="FI5" s="1436"/>
      <c r="FJ5" s="1436"/>
      <c r="FK5" s="1436"/>
      <c r="FL5" s="1436"/>
      <c r="FM5" s="1436"/>
      <c r="FN5" s="1436"/>
      <c r="FO5" s="1436"/>
      <c r="FP5" s="1436"/>
      <c r="FQ5" s="1436"/>
      <c r="FR5" s="1436"/>
      <c r="FS5" s="1436"/>
      <c r="FT5" s="1436"/>
      <c r="FU5" s="1436"/>
      <c r="FV5" s="1436"/>
      <c r="FW5" s="1436"/>
      <c r="FX5" s="1436"/>
      <c r="FY5" s="1436"/>
      <c r="FZ5" s="1436"/>
      <c r="GA5" s="1436"/>
      <c r="GB5" s="1436"/>
      <c r="GC5" s="1436"/>
      <c r="GD5" s="1436"/>
      <c r="GE5" s="1436"/>
      <c r="GF5" s="1436"/>
      <c r="GG5" s="1436"/>
      <c r="GH5" s="1436"/>
      <c r="GI5" s="1436"/>
      <c r="GJ5" s="1436"/>
      <c r="GK5" s="1436"/>
      <c r="GL5" s="1436"/>
      <c r="GM5" s="1436"/>
      <c r="GN5" s="1436"/>
      <c r="GO5" s="1436"/>
      <c r="GP5" s="1436"/>
      <c r="GQ5" s="1436"/>
      <c r="GR5" s="1436"/>
      <c r="GS5" s="1436"/>
      <c r="GT5" s="1436"/>
      <c r="GU5" s="1436"/>
      <c r="GV5" s="1436"/>
      <c r="GW5" s="1436"/>
    </row>
    <row r="6" spans="1:205" ht="25.5" customHeight="1" x14ac:dyDescent="0.2">
      <c r="B6" s="1433"/>
      <c r="C6" s="1433"/>
      <c r="D6" s="1433"/>
      <c r="E6" s="1433"/>
      <c r="F6" s="1433"/>
      <c r="G6" s="1433"/>
      <c r="H6" s="1433"/>
      <c r="I6" s="1433"/>
      <c r="J6" s="1433"/>
      <c r="K6" s="1433"/>
      <c r="L6" s="1434"/>
      <c r="M6" s="1434"/>
      <c r="N6" s="1434"/>
      <c r="O6" s="1434"/>
      <c r="P6" s="1434"/>
      <c r="Q6" s="1434"/>
      <c r="R6" s="1434"/>
      <c r="S6" s="1434"/>
      <c r="T6" s="1434"/>
      <c r="U6" s="1434"/>
      <c r="V6" s="1434"/>
      <c r="W6" s="1434"/>
      <c r="X6" s="1434"/>
      <c r="Y6" s="1434"/>
      <c r="Z6" s="1434"/>
      <c r="AA6" s="1434"/>
      <c r="AB6" s="1434"/>
      <c r="AC6" s="1434"/>
      <c r="AD6" s="1434"/>
      <c r="AE6" s="1434"/>
      <c r="AF6" s="1434"/>
      <c r="AG6" s="1434"/>
      <c r="AH6" s="1434"/>
      <c r="AI6" s="1434"/>
      <c r="AJ6" s="1434"/>
      <c r="AK6" s="1434"/>
      <c r="AL6" s="1434"/>
      <c r="AM6" s="1434"/>
      <c r="AN6" s="1434"/>
      <c r="AO6" s="1434"/>
      <c r="AP6" s="1434"/>
      <c r="AQ6" s="1434"/>
      <c r="AR6" s="1434"/>
      <c r="AS6" s="1434"/>
      <c r="AT6" s="1434"/>
      <c r="AU6" s="1434"/>
      <c r="AV6" s="1434"/>
      <c r="AW6" s="1434"/>
      <c r="AX6" s="1434"/>
      <c r="AY6" s="1434"/>
      <c r="AZ6" s="1434"/>
      <c r="BA6" s="1434"/>
      <c r="BB6" s="1434"/>
      <c r="BC6" s="1434"/>
      <c r="BD6" s="1434"/>
      <c r="BE6" s="1434"/>
      <c r="BF6" s="1434"/>
      <c r="BG6" s="1434"/>
      <c r="BH6" s="1434"/>
      <c r="BI6" s="1434"/>
      <c r="BJ6" s="1434"/>
      <c r="BK6" s="1434"/>
      <c r="BL6" s="1434"/>
      <c r="BM6" s="1434"/>
      <c r="BN6" s="1434"/>
      <c r="BO6" s="1434"/>
      <c r="BP6" s="1434"/>
      <c r="BQ6" s="1434"/>
      <c r="BR6" s="1434"/>
      <c r="BS6" s="1434"/>
      <c r="BT6" s="1434"/>
      <c r="BU6" s="1434"/>
      <c r="BV6" s="1434"/>
      <c r="BW6" s="1435"/>
      <c r="BX6" s="1435"/>
      <c r="BY6" s="1435"/>
      <c r="BZ6" s="1435"/>
      <c r="CA6" s="1435"/>
      <c r="CB6" s="1435"/>
      <c r="CC6" s="1435"/>
      <c r="CD6" s="1435"/>
      <c r="CE6" s="1437" t="str">
        <f>'S 009'!CE5</f>
        <v>Bežné účtovné obdobie</v>
      </c>
      <c r="CF6" s="1437"/>
      <c r="CG6" s="1437"/>
      <c r="CH6" s="1437"/>
      <c r="CI6" s="1437"/>
      <c r="CJ6" s="1437"/>
      <c r="CK6" s="1437"/>
      <c r="CL6" s="1437"/>
      <c r="CM6" s="1437"/>
      <c r="CN6" s="1437"/>
      <c r="CO6" s="1437"/>
      <c r="CP6" s="1437"/>
      <c r="CQ6" s="1437"/>
      <c r="CR6" s="1437"/>
      <c r="CS6" s="1437"/>
      <c r="CT6" s="1437"/>
      <c r="CU6" s="1437"/>
      <c r="CV6" s="1437"/>
      <c r="CW6" s="1437"/>
      <c r="CX6" s="1437"/>
      <c r="CY6" s="1437"/>
      <c r="CZ6" s="1437"/>
      <c r="DA6" s="1437"/>
      <c r="DB6" s="1437"/>
      <c r="DC6" s="1437"/>
      <c r="DD6" s="1437"/>
      <c r="DE6" s="1437"/>
      <c r="DF6" s="1437"/>
      <c r="DG6" s="1437"/>
      <c r="DH6" s="1437"/>
      <c r="DI6" s="1437"/>
      <c r="DJ6" s="1437"/>
      <c r="DK6" s="1437"/>
      <c r="DL6" s="1437"/>
      <c r="DM6" s="1437"/>
      <c r="DN6" s="1437"/>
      <c r="DO6" s="1437"/>
      <c r="DP6" s="1437"/>
      <c r="DQ6" s="1437"/>
      <c r="DR6" s="1437"/>
      <c r="DS6" s="1437"/>
      <c r="DT6" s="1437"/>
      <c r="DU6" s="1437"/>
      <c r="DV6" s="1437"/>
      <c r="DW6" s="1437"/>
      <c r="DX6" s="1437"/>
      <c r="DY6" s="1437"/>
      <c r="DZ6" s="1437"/>
      <c r="EA6" s="1437"/>
      <c r="EB6" s="1437"/>
      <c r="EC6" s="1437"/>
      <c r="ED6" s="1437"/>
      <c r="EE6" s="1437"/>
      <c r="EF6" s="1437"/>
      <c r="EG6" s="1437"/>
      <c r="EH6" s="1437"/>
      <c r="EI6" s="1437"/>
      <c r="EJ6" s="1437"/>
      <c r="EK6" s="1437"/>
      <c r="EL6" s="1437"/>
      <c r="EM6" s="1438"/>
      <c r="EN6" s="1439">
        <f>'S 009'!EN5</f>
        <v>0</v>
      </c>
      <c r="EO6" s="1440"/>
      <c r="EP6" s="1440"/>
      <c r="EQ6" s="1440"/>
      <c r="ER6" s="1440"/>
      <c r="ES6" s="1440"/>
      <c r="ET6" s="1440"/>
      <c r="EU6" s="1440"/>
      <c r="EV6" s="1440"/>
      <c r="EW6" s="1440"/>
      <c r="EX6" s="1440"/>
      <c r="EY6" s="1440"/>
      <c r="EZ6" s="1440"/>
      <c r="FA6" s="1440"/>
      <c r="FB6" s="1440"/>
      <c r="FC6" s="1440"/>
      <c r="FD6" s="1440"/>
      <c r="FE6" s="1440"/>
      <c r="FF6" s="1440"/>
      <c r="FG6" s="1440"/>
      <c r="FH6" s="1440"/>
      <c r="FI6" s="1440"/>
      <c r="FJ6" s="1440"/>
      <c r="FK6" s="1440"/>
      <c r="FL6" s="1440"/>
      <c r="FM6" s="1440"/>
      <c r="FN6" s="1440"/>
      <c r="FO6" s="1440"/>
      <c r="FP6" s="1440"/>
      <c r="FQ6" s="1440"/>
      <c r="FR6" s="1440"/>
      <c r="FS6" s="1440"/>
      <c r="FT6" s="1440"/>
      <c r="FU6" s="1440"/>
      <c r="FV6" s="1440"/>
      <c r="FW6" s="1440"/>
      <c r="FX6" s="1440"/>
      <c r="FY6" s="1440"/>
      <c r="FZ6" s="1440"/>
      <c r="GA6" s="1440"/>
      <c r="GB6" s="1440"/>
      <c r="GC6" s="1440"/>
      <c r="GD6" s="1440"/>
      <c r="GE6" s="1440"/>
      <c r="GF6" s="1440"/>
      <c r="GG6" s="1440"/>
      <c r="GH6" s="1440"/>
      <c r="GI6" s="1440"/>
      <c r="GJ6" s="1440"/>
      <c r="GK6" s="1440"/>
      <c r="GL6" s="1440"/>
      <c r="GM6" s="1440"/>
      <c r="GN6" s="1440"/>
      <c r="GO6" s="1440"/>
      <c r="GP6" s="1440"/>
      <c r="GQ6" s="1440"/>
      <c r="GR6" s="1440"/>
      <c r="GS6" s="1440"/>
      <c r="GT6" s="1440"/>
      <c r="GU6" s="1440"/>
      <c r="GV6" s="1440"/>
      <c r="GW6" s="1441"/>
    </row>
    <row r="7" spans="1:205" ht="24.6" customHeight="1" x14ac:dyDescent="0.2">
      <c r="B7" s="1396" t="s">
        <v>2167</v>
      </c>
      <c r="C7" s="1397"/>
      <c r="D7" s="1397"/>
      <c r="E7" s="1397"/>
      <c r="F7" s="1397"/>
      <c r="G7" s="1397"/>
      <c r="H7" s="1397"/>
      <c r="I7" s="1397"/>
      <c r="J7" s="1397"/>
      <c r="K7" s="1398"/>
      <c r="L7" s="1394" t="str">
        <f>SUVAHAVUJ!$D$149</f>
        <v>Čistý obrat (časť účt. tr. 6 podľa zákona)</v>
      </c>
      <c r="M7" s="1395"/>
      <c r="N7" s="1395"/>
      <c r="O7" s="1395"/>
      <c r="P7" s="1395"/>
      <c r="Q7" s="1395"/>
      <c r="R7" s="1395"/>
      <c r="S7" s="1395"/>
      <c r="T7" s="1395"/>
      <c r="U7" s="1395"/>
      <c r="V7" s="1395"/>
      <c r="W7" s="1395"/>
      <c r="X7" s="1395"/>
      <c r="Y7" s="1395"/>
      <c r="Z7" s="1395"/>
      <c r="AA7" s="1395"/>
      <c r="AB7" s="1395"/>
      <c r="AC7" s="1395"/>
      <c r="AD7" s="1395"/>
      <c r="AE7" s="1395"/>
      <c r="AF7" s="1395"/>
      <c r="AG7" s="1395"/>
      <c r="AH7" s="1395"/>
      <c r="AI7" s="1395"/>
      <c r="AJ7" s="1395"/>
      <c r="AK7" s="1395"/>
      <c r="AL7" s="1395"/>
      <c r="AM7" s="1395"/>
      <c r="AN7" s="1395"/>
      <c r="AO7" s="1395"/>
      <c r="AP7" s="1395"/>
      <c r="AQ7" s="1395"/>
      <c r="AR7" s="1395"/>
      <c r="AS7" s="1395"/>
      <c r="AT7" s="1395"/>
      <c r="AU7" s="1395"/>
      <c r="AV7" s="1395"/>
      <c r="AW7" s="1395"/>
      <c r="AX7" s="1395"/>
      <c r="AY7" s="1395"/>
      <c r="AZ7" s="1395"/>
      <c r="BA7" s="1395"/>
      <c r="BB7" s="1395"/>
      <c r="BC7" s="1395"/>
      <c r="BD7" s="1395"/>
      <c r="BE7" s="1395"/>
      <c r="BF7" s="1395"/>
      <c r="BG7" s="1395"/>
      <c r="BH7" s="1395"/>
      <c r="BI7" s="1395"/>
      <c r="BJ7" s="1395"/>
      <c r="BK7" s="1395"/>
      <c r="BL7" s="1395"/>
      <c r="BM7" s="1395"/>
      <c r="BN7" s="1395"/>
      <c r="BO7" s="1395"/>
      <c r="BP7" s="1395"/>
      <c r="BQ7" s="1395"/>
      <c r="BR7" s="1395"/>
      <c r="BS7" s="1395"/>
      <c r="BT7" s="1395"/>
      <c r="BU7" s="1395"/>
      <c r="BV7" s="1395"/>
      <c r="BW7" s="1396" t="s">
        <v>2041</v>
      </c>
      <c r="BX7" s="1397"/>
      <c r="BY7" s="1397"/>
      <c r="BZ7" s="1397"/>
      <c r="CA7" s="1397"/>
      <c r="CB7" s="1397"/>
      <c r="CC7" s="1397"/>
      <c r="CD7" s="1398"/>
      <c r="CE7" s="1335" t="str">
        <f>MID(SUVAHAVUJ!AF149,1,1)</f>
        <v xml:space="preserve"> </v>
      </c>
      <c r="CF7" s="1335"/>
      <c r="CG7" s="1335"/>
      <c r="CH7" s="1335"/>
      <c r="CI7" s="1335"/>
      <c r="CJ7" s="1335" t="str">
        <f>MID(SUVAHAVUJ!AF149,2,1)</f>
        <v xml:space="preserve"> </v>
      </c>
      <c r="CK7" s="1335"/>
      <c r="CL7" s="1335"/>
      <c r="CM7" s="1335"/>
      <c r="CN7" s="1335"/>
      <c r="CO7" s="1335"/>
      <c r="CP7" s="1335" t="str">
        <f>MID(SUVAHAVUJ!AF149,3,1)</f>
        <v xml:space="preserve"> </v>
      </c>
      <c r="CQ7" s="1335"/>
      <c r="CR7" s="1335"/>
      <c r="CS7" s="1335"/>
      <c r="CT7" s="1335"/>
      <c r="CU7" s="1335" t="str">
        <f>MID(SUVAHAVUJ!AF149,4,1)</f>
        <v xml:space="preserve"> </v>
      </c>
      <c r="CV7" s="1335"/>
      <c r="CW7" s="1335"/>
      <c r="CX7" s="1335"/>
      <c r="CY7" s="1335"/>
      <c r="CZ7" s="1335"/>
      <c r="DA7" s="1335" t="str">
        <f>MID(SUVAHAVUJ!AF149,5,1)</f>
        <v xml:space="preserve"> </v>
      </c>
      <c r="DB7" s="1335"/>
      <c r="DC7" s="1335"/>
      <c r="DD7" s="1335"/>
      <c r="DE7" s="1335"/>
      <c r="DF7" s="1335" t="str">
        <f>MID(SUVAHAVUJ!AF149,6,1)</f>
        <v xml:space="preserve"> </v>
      </c>
      <c r="DG7" s="1335"/>
      <c r="DH7" s="1335"/>
      <c r="DI7" s="1335"/>
      <c r="DJ7" s="1335"/>
      <c r="DK7" s="1335"/>
      <c r="DL7" s="1335" t="str">
        <f>MID(SUVAHAVUJ!AF149,7,1)</f>
        <v xml:space="preserve"> </v>
      </c>
      <c r="DM7" s="1335"/>
      <c r="DN7" s="1335"/>
      <c r="DO7" s="1335"/>
      <c r="DP7" s="1335"/>
      <c r="DQ7" s="1335"/>
      <c r="DR7" s="1335" t="str">
        <f>MID(SUVAHAVUJ!AF149,8,1)</f>
        <v xml:space="preserve"> </v>
      </c>
      <c r="DS7" s="1335"/>
      <c r="DT7" s="1335"/>
      <c r="DU7" s="1335"/>
      <c r="DV7" s="1335"/>
      <c r="DW7" s="1293" t="str">
        <f>MID(SUVAHAVUJ!AF149,9,1)</f>
        <v xml:space="preserve"> </v>
      </c>
      <c r="DX7" s="1293"/>
      <c r="DY7" s="1293"/>
      <c r="DZ7" s="1293"/>
      <c r="EA7" s="1293"/>
      <c r="EB7" s="1293"/>
      <c r="EC7" s="1293" t="str">
        <f>MID(SUVAHAVUJ!AF149,10,1)</f>
        <v xml:space="preserve"> </v>
      </c>
      <c r="ED7" s="1293"/>
      <c r="EE7" s="1293"/>
      <c r="EF7" s="1293"/>
      <c r="EG7" s="1293"/>
      <c r="EH7" s="1335" t="str">
        <f>MID(SUVAHAVUJ!AF149,11,1)</f>
        <v>0</v>
      </c>
      <c r="EI7" s="1335"/>
      <c r="EJ7" s="1335"/>
      <c r="EK7" s="1335"/>
      <c r="EL7" s="1335"/>
      <c r="EM7" s="1343"/>
      <c r="EN7" s="411"/>
      <c r="EO7" s="412"/>
      <c r="EP7" s="1335" t="str">
        <f>MID(SUVAHAVUJ!AG149,1,1)</f>
        <v xml:space="preserve"> </v>
      </c>
      <c r="EQ7" s="1335"/>
      <c r="ER7" s="1335"/>
      <c r="ES7" s="1335"/>
      <c r="ET7" s="1335"/>
      <c r="EU7" s="1335"/>
      <c r="EV7" s="1335" t="str">
        <f>MID(SUVAHAVUJ!AG149,2,1)</f>
        <v xml:space="preserve"> </v>
      </c>
      <c r="EW7" s="1335"/>
      <c r="EX7" s="1335"/>
      <c r="EY7" s="1335"/>
      <c r="EZ7" s="1335"/>
      <c r="FA7" s="1335" t="str">
        <f>MID(SUVAHAVUJ!AG149,3,1)</f>
        <v xml:space="preserve"> </v>
      </c>
      <c r="FB7" s="1335"/>
      <c r="FC7" s="1335"/>
      <c r="FD7" s="1335"/>
      <c r="FE7" s="1335"/>
      <c r="FF7" s="1335"/>
      <c r="FG7" s="1335" t="str">
        <f>MID(SUVAHAVUJ!AG149,4,1)</f>
        <v xml:space="preserve"> </v>
      </c>
      <c r="FH7" s="1335"/>
      <c r="FI7" s="1335"/>
      <c r="FJ7" s="1335"/>
      <c r="FK7" s="1335"/>
      <c r="FL7" s="1293" t="str">
        <f>MID(SUVAHAVUJ!AG149,5,1)</f>
        <v xml:space="preserve"> </v>
      </c>
      <c r="FM7" s="1293"/>
      <c r="FN7" s="1293"/>
      <c r="FO7" s="1293"/>
      <c r="FP7" s="1293"/>
      <c r="FQ7" s="1293"/>
      <c r="FR7" s="1293" t="str">
        <f>MID(SUVAHAVUJ!AG149,6,1)</f>
        <v xml:space="preserve"> </v>
      </c>
      <c r="FS7" s="1293"/>
      <c r="FT7" s="1293"/>
      <c r="FU7" s="1293"/>
      <c r="FV7" s="1293"/>
      <c r="FW7" s="1293" t="str">
        <f>MID(SUVAHAVUJ!AG149,7,1)</f>
        <v xml:space="preserve"> </v>
      </c>
      <c r="FX7" s="1293"/>
      <c r="FY7" s="1293"/>
      <c r="FZ7" s="1293"/>
      <c r="GA7" s="1293"/>
      <c r="GB7" s="1293"/>
      <c r="GC7" s="1293" t="str">
        <f>MID(SUVAHAVUJ!AG149,8,1)</f>
        <v xml:space="preserve"> </v>
      </c>
      <c r="GD7" s="1293"/>
      <c r="GE7" s="1293"/>
      <c r="GF7" s="1293"/>
      <c r="GG7" s="1293"/>
      <c r="GH7" s="1293" t="str">
        <f>MID(SUVAHAVUJ!AG149,9,1)</f>
        <v xml:space="preserve"> </v>
      </c>
      <c r="GI7" s="1293"/>
      <c r="GJ7" s="1293"/>
      <c r="GK7" s="1293"/>
      <c r="GL7" s="1293"/>
      <c r="GM7" s="1293"/>
      <c r="GN7" s="1293" t="str">
        <f>MID(SUVAHAVUJ!AG149,10,1)</f>
        <v xml:space="preserve"> </v>
      </c>
      <c r="GO7" s="1293"/>
      <c r="GP7" s="1293"/>
      <c r="GQ7" s="1293"/>
      <c r="GR7" s="1293"/>
      <c r="GS7" s="1293" t="str">
        <f>MID(SUVAHAVUJ!AG149,11,1)</f>
        <v>0</v>
      </c>
      <c r="GT7" s="1293"/>
      <c r="GU7" s="1293"/>
      <c r="GV7" s="1293"/>
      <c r="GW7" s="1341"/>
    </row>
    <row r="8" spans="1:205" ht="24.6" customHeight="1" x14ac:dyDescent="0.2">
      <c r="B8" s="1396" t="s">
        <v>2168</v>
      </c>
      <c r="C8" s="1397"/>
      <c r="D8" s="1397"/>
      <c r="E8" s="1397"/>
      <c r="F8" s="1397"/>
      <c r="G8" s="1397"/>
      <c r="H8" s="1397"/>
      <c r="I8" s="1397"/>
      <c r="J8" s="1397"/>
      <c r="K8" s="1398"/>
      <c r="L8" s="1394" t="str">
        <f>SUVAHAVUJ!$D$150</f>
        <v xml:space="preserve">Výnosy z hospodárskej činnosti spolu súčet
(r. 03 až r. 09) </v>
      </c>
      <c r="M8" s="1395"/>
      <c r="N8" s="1395"/>
      <c r="O8" s="1395"/>
      <c r="P8" s="1395"/>
      <c r="Q8" s="1395"/>
      <c r="R8" s="1395"/>
      <c r="S8" s="1395"/>
      <c r="T8" s="1395"/>
      <c r="U8" s="1395"/>
      <c r="V8" s="1395"/>
      <c r="W8" s="1395"/>
      <c r="X8" s="1395"/>
      <c r="Y8" s="1395"/>
      <c r="Z8" s="1395"/>
      <c r="AA8" s="1395"/>
      <c r="AB8" s="1395"/>
      <c r="AC8" s="1395"/>
      <c r="AD8" s="1395"/>
      <c r="AE8" s="1395"/>
      <c r="AF8" s="1395"/>
      <c r="AG8" s="1395"/>
      <c r="AH8" s="1395"/>
      <c r="AI8" s="1395"/>
      <c r="AJ8" s="1395"/>
      <c r="AK8" s="1395"/>
      <c r="AL8" s="1395"/>
      <c r="AM8" s="1395"/>
      <c r="AN8" s="1395"/>
      <c r="AO8" s="1395"/>
      <c r="AP8" s="1395"/>
      <c r="AQ8" s="1395"/>
      <c r="AR8" s="1395"/>
      <c r="AS8" s="1395"/>
      <c r="AT8" s="1395"/>
      <c r="AU8" s="1395"/>
      <c r="AV8" s="1395"/>
      <c r="AW8" s="1395"/>
      <c r="AX8" s="1395"/>
      <c r="AY8" s="1395"/>
      <c r="AZ8" s="1395"/>
      <c r="BA8" s="1395"/>
      <c r="BB8" s="1395"/>
      <c r="BC8" s="1395"/>
      <c r="BD8" s="1395"/>
      <c r="BE8" s="1395"/>
      <c r="BF8" s="1395"/>
      <c r="BG8" s="1395"/>
      <c r="BH8" s="1395"/>
      <c r="BI8" s="1395"/>
      <c r="BJ8" s="1395"/>
      <c r="BK8" s="1395"/>
      <c r="BL8" s="1395"/>
      <c r="BM8" s="1395"/>
      <c r="BN8" s="1395"/>
      <c r="BO8" s="1395"/>
      <c r="BP8" s="1395"/>
      <c r="BQ8" s="1395"/>
      <c r="BR8" s="1395"/>
      <c r="BS8" s="1395"/>
      <c r="BT8" s="1395"/>
      <c r="BU8" s="1395"/>
      <c r="BV8" s="1395"/>
      <c r="BW8" s="1396" t="s">
        <v>2042</v>
      </c>
      <c r="BX8" s="1397"/>
      <c r="BY8" s="1397"/>
      <c r="BZ8" s="1397"/>
      <c r="CA8" s="1397"/>
      <c r="CB8" s="1397"/>
      <c r="CC8" s="1397"/>
      <c r="CD8" s="1398"/>
      <c r="CE8" s="1335" t="str">
        <f>MID(SUVAHAVUJ!AF150,1,1)</f>
        <v xml:space="preserve"> </v>
      </c>
      <c r="CF8" s="1335"/>
      <c r="CG8" s="1335"/>
      <c r="CH8" s="1335"/>
      <c r="CI8" s="1335"/>
      <c r="CJ8" s="1335" t="str">
        <f>MID(SUVAHAVUJ!AF150,2,1)</f>
        <v xml:space="preserve"> </v>
      </c>
      <c r="CK8" s="1335"/>
      <c r="CL8" s="1335"/>
      <c r="CM8" s="1335"/>
      <c r="CN8" s="1335"/>
      <c r="CO8" s="1335"/>
      <c r="CP8" s="1335" t="str">
        <f>MID(SUVAHAVUJ!AF150,3,1)</f>
        <v xml:space="preserve"> </v>
      </c>
      <c r="CQ8" s="1335"/>
      <c r="CR8" s="1335"/>
      <c r="CS8" s="1335"/>
      <c r="CT8" s="1335"/>
      <c r="CU8" s="1335" t="str">
        <f>MID(SUVAHAVUJ!AF150,4,1)</f>
        <v xml:space="preserve"> </v>
      </c>
      <c r="CV8" s="1335"/>
      <c r="CW8" s="1335"/>
      <c r="CX8" s="1335"/>
      <c r="CY8" s="1335"/>
      <c r="CZ8" s="1335"/>
      <c r="DA8" s="1335" t="str">
        <f>MID(SUVAHAVUJ!AF150,5,1)</f>
        <v xml:space="preserve"> </v>
      </c>
      <c r="DB8" s="1335"/>
      <c r="DC8" s="1335"/>
      <c r="DD8" s="1335"/>
      <c r="DE8" s="1335"/>
      <c r="DF8" s="1335" t="str">
        <f>MID(SUVAHAVUJ!AF150,6,1)</f>
        <v xml:space="preserve"> </v>
      </c>
      <c r="DG8" s="1335"/>
      <c r="DH8" s="1335"/>
      <c r="DI8" s="1335"/>
      <c r="DJ8" s="1335"/>
      <c r="DK8" s="1335"/>
      <c r="DL8" s="1335" t="str">
        <f>MID(SUVAHAVUJ!AF150,7,1)</f>
        <v xml:space="preserve"> </v>
      </c>
      <c r="DM8" s="1335"/>
      <c r="DN8" s="1335"/>
      <c r="DO8" s="1335"/>
      <c r="DP8" s="1335"/>
      <c r="DQ8" s="1335"/>
      <c r="DR8" s="1335" t="str">
        <f>MID(SUVAHAVUJ!AF150,8,1)</f>
        <v xml:space="preserve"> </v>
      </c>
      <c r="DS8" s="1335"/>
      <c r="DT8" s="1335"/>
      <c r="DU8" s="1335"/>
      <c r="DV8" s="1335"/>
      <c r="DW8" s="1293" t="str">
        <f>MID(SUVAHAVUJ!AF150,9,1)</f>
        <v xml:space="preserve"> </v>
      </c>
      <c r="DX8" s="1293"/>
      <c r="DY8" s="1293"/>
      <c r="DZ8" s="1293"/>
      <c r="EA8" s="1293"/>
      <c r="EB8" s="1293"/>
      <c r="EC8" s="1293" t="str">
        <f>MID(SUVAHAVUJ!AF150,10,1)</f>
        <v xml:space="preserve"> </v>
      </c>
      <c r="ED8" s="1293"/>
      <c r="EE8" s="1293"/>
      <c r="EF8" s="1293"/>
      <c r="EG8" s="1293"/>
      <c r="EH8" s="1335" t="str">
        <f>MID(SUVAHAVUJ!AF150,11,1)</f>
        <v>0</v>
      </c>
      <c r="EI8" s="1335"/>
      <c r="EJ8" s="1335"/>
      <c r="EK8" s="1335"/>
      <c r="EL8" s="1335"/>
      <c r="EM8" s="1343"/>
      <c r="EN8" s="411"/>
      <c r="EO8" s="412"/>
      <c r="EP8" s="1335" t="str">
        <f>MID(SUVAHAVUJ!AG150,1,1)</f>
        <v xml:space="preserve"> </v>
      </c>
      <c r="EQ8" s="1335"/>
      <c r="ER8" s="1335"/>
      <c r="ES8" s="1335"/>
      <c r="ET8" s="1335"/>
      <c r="EU8" s="1335"/>
      <c r="EV8" s="1335" t="str">
        <f>MID(SUVAHAVUJ!AG150,2,1)</f>
        <v xml:space="preserve"> </v>
      </c>
      <c r="EW8" s="1335"/>
      <c r="EX8" s="1335"/>
      <c r="EY8" s="1335"/>
      <c r="EZ8" s="1335"/>
      <c r="FA8" s="1335" t="str">
        <f>MID(SUVAHAVUJ!AG150,3,1)</f>
        <v xml:space="preserve"> </v>
      </c>
      <c r="FB8" s="1335"/>
      <c r="FC8" s="1335"/>
      <c r="FD8" s="1335"/>
      <c r="FE8" s="1335"/>
      <c r="FF8" s="1335"/>
      <c r="FG8" s="1335" t="str">
        <f>MID(SUVAHAVUJ!AG150,4,1)</f>
        <v xml:space="preserve"> </v>
      </c>
      <c r="FH8" s="1335"/>
      <c r="FI8" s="1335"/>
      <c r="FJ8" s="1335"/>
      <c r="FK8" s="1335"/>
      <c r="FL8" s="1293" t="str">
        <f>MID(SUVAHAVUJ!AG150,5,1)</f>
        <v xml:space="preserve"> </v>
      </c>
      <c r="FM8" s="1293"/>
      <c r="FN8" s="1293"/>
      <c r="FO8" s="1293"/>
      <c r="FP8" s="1293"/>
      <c r="FQ8" s="1293"/>
      <c r="FR8" s="1293" t="str">
        <f>MID(SUVAHAVUJ!AG150,6,1)</f>
        <v xml:space="preserve"> </v>
      </c>
      <c r="FS8" s="1293"/>
      <c r="FT8" s="1293"/>
      <c r="FU8" s="1293"/>
      <c r="FV8" s="1293"/>
      <c r="FW8" s="1293" t="str">
        <f>MID(SUVAHAVUJ!AG150,7,1)</f>
        <v xml:space="preserve"> </v>
      </c>
      <c r="FX8" s="1293"/>
      <c r="FY8" s="1293"/>
      <c r="FZ8" s="1293"/>
      <c r="GA8" s="1293"/>
      <c r="GB8" s="1293"/>
      <c r="GC8" s="1293" t="str">
        <f>MID(SUVAHAVUJ!AG150,8,1)</f>
        <v xml:space="preserve"> </v>
      </c>
      <c r="GD8" s="1293"/>
      <c r="GE8" s="1293"/>
      <c r="GF8" s="1293"/>
      <c r="GG8" s="1293"/>
      <c r="GH8" s="1293" t="str">
        <f>MID(SUVAHAVUJ!AG150,9,1)</f>
        <v xml:space="preserve"> </v>
      </c>
      <c r="GI8" s="1293"/>
      <c r="GJ8" s="1293"/>
      <c r="GK8" s="1293"/>
      <c r="GL8" s="1293"/>
      <c r="GM8" s="1293"/>
      <c r="GN8" s="1293" t="str">
        <f>MID(SUVAHAVUJ!AG150,10,1)</f>
        <v xml:space="preserve"> </v>
      </c>
      <c r="GO8" s="1293"/>
      <c r="GP8" s="1293"/>
      <c r="GQ8" s="1293"/>
      <c r="GR8" s="1293"/>
      <c r="GS8" s="1293" t="str">
        <f>MID(SUVAHAVUJ!AG150,11,1)</f>
        <v>0</v>
      </c>
      <c r="GT8" s="1293"/>
      <c r="GU8" s="1293"/>
      <c r="GV8" s="1293"/>
      <c r="GW8" s="1341"/>
    </row>
    <row r="9" spans="1:205" ht="24.6" customHeight="1" x14ac:dyDescent="0.2">
      <c r="B9" s="1442" t="s">
        <v>2169</v>
      </c>
      <c r="C9" s="1443"/>
      <c r="D9" s="1443"/>
      <c r="E9" s="1443"/>
      <c r="F9" s="1443"/>
      <c r="G9" s="1443"/>
      <c r="H9" s="1443"/>
      <c r="I9" s="1443"/>
      <c r="J9" s="1443"/>
      <c r="K9" s="1444"/>
      <c r="L9" s="1394" t="str">
        <f>SUVAHAVUJ!$D$151</f>
        <v>Tržby z predaja tovaru (604, 607)</v>
      </c>
      <c r="M9" s="1395"/>
      <c r="N9" s="1395"/>
      <c r="O9" s="1395"/>
      <c r="P9" s="1395"/>
      <c r="Q9" s="1395"/>
      <c r="R9" s="1395"/>
      <c r="S9" s="1395"/>
      <c r="T9" s="1395"/>
      <c r="U9" s="1395"/>
      <c r="V9" s="1395"/>
      <c r="W9" s="1395"/>
      <c r="X9" s="1395"/>
      <c r="Y9" s="1395"/>
      <c r="Z9" s="1395"/>
      <c r="AA9" s="1395"/>
      <c r="AB9" s="1395"/>
      <c r="AC9" s="1395"/>
      <c r="AD9" s="1395"/>
      <c r="AE9" s="1395"/>
      <c r="AF9" s="1395"/>
      <c r="AG9" s="1395"/>
      <c r="AH9" s="1395"/>
      <c r="AI9" s="1395"/>
      <c r="AJ9" s="1395"/>
      <c r="AK9" s="1395"/>
      <c r="AL9" s="1395"/>
      <c r="AM9" s="1395"/>
      <c r="AN9" s="1395"/>
      <c r="AO9" s="1395"/>
      <c r="AP9" s="1395"/>
      <c r="AQ9" s="1395"/>
      <c r="AR9" s="1395"/>
      <c r="AS9" s="1395"/>
      <c r="AT9" s="1395"/>
      <c r="AU9" s="1395"/>
      <c r="AV9" s="1395"/>
      <c r="AW9" s="1395"/>
      <c r="AX9" s="1395"/>
      <c r="AY9" s="1395"/>
      <c r="AZ9" s="1395"/>
      <c r="BA9" s="1395"/>
      <c r="BB9" s="1395"/>
      <c r="BC9" s="1395"/>
      <c r="BD9" s="1395"/>
      <c r="BE9" s="1395"/>
      <c r="BF9" s="1395"/>
      <c r="BG9" s="1395"/>
      <c r="BH9" s="1395"/>
      <c r="BI9" s="1395"/>
      <c r="BJ9" s="1395"/>
      <c r="BK9" s="1395"/>
      <c r="BL9" s="1395"/>
      <c r="BM9" s="1395"/>
      <c r="BN9" s="1395"/>
      <c r="BO9" s="1395"/>
      <c r="BP9" s="1395"/>
      <c r="BQ9" s="1395"/>
      <c r="BR9" s="1395"/>
      <c r="BS9" s="1395"/>
      <c r="BT9" s="1395"/>
      <c r="BU9" s="1395"/>
      <c r="BV9" s="1395"/>
      <c r="BW9" s="1396" t="s">
        <v>2044</v>
      </c>
      <c r="BX9" s="1397"/>
      <c r="BY9" s="1397"/>
      <c r="BZ9" s="1397"/>
      <c r="CA9" s="1397"/>
      <c r="CB9" s="1397"/>
      <c r="CC9" s="1397"/>
      <c r="CD9" s="1398"/>
      <c r="CE9" s="1335" t="str">
        <f>MID(SUVAHAVUJ!AF151,1,1)</f>
        <v xml:space="preserve"> </v>
      </c>
      <c r="CF9" s="1335"/>
      <c r="CG9" s="1335"/>
      <c r="CH9" s="1335"/>
      <c r="CI9" s="1335"/>
      <c r="CJ9" s="1335" t="str">
        <f>MID(SUVAHAVUJ!AF151,2,1)</f>
        <v xml:space="preserve"> </v>
      </c>
      <c r="CK9" s="1335"/>
      <c r="CL9" s="1335"/>
      <c r="CM9" s="1335"/>
      <c r="CN9" s="1335"/>
      <c r="CO9" s="1335"/>
      <c r="CP9" s="1335" t="str">
        <f>MID(SUVAHAVUJ!AF151,3,1)</f>
        <v xml:space="preserve"> </v>
      </c>
      <c r="CQ9" s="1335"/>
      <c r="CR9" s="1335"/>
      <c r="CS9" s="1335"/>
      <c r="CT9" s="1335"/>
      <c r="CU9" s="1335" t="str">
        <f>MID(SUVAHAVUJ!AF151,4,1)</f>
        <v xml:space="preserve"> </v>
      </c>
      <c r="CV9" s="1335"/>
      <c r="CW9" s="1335"/>
      <c r="CX9" s="1335"/>
      <c r="CY9" s="1335"/>
      <c r="CZ9" s="1335"/>
      <c r="DA9" s="1335" t="str">
        <f>MID(SUVAHAVUJ!AF151,5,1)</f>
        <v xml:space="preserve"> </v>
      </c>
      <c r="DB9" s="1335"/>
      <c r="DC9" s="1335"/>
      <c r="DD9" s="1335"/>
      <c r="DE9" s="1335"/>
      <c r="DF9" s="1335" t="str">
        <f>MID(SUVAHAVUJ!AF151,6,1)</f>
        <v xml:space="preserve"> </v>
      </c>
      <c r="DG9" s="1335"/>
      <c r="DH9" s="1335"/>
      <c r="DI9" s="1335"/>
      <c r="DJ9" s="1335"/>
      <c r="DK9" s="1335"/>
      <c r="DL9" s="1335" t="str">
        <f>MID(SUVAHAVUJ!AF151,7,1)</f>
        <v xml:space="preserve"> </v>
      </c>
      <c r="DM9" s="1335"/>
      <c r="DN9" s="1335"/>
      <c r="DO9" s="1335"/>
      <c r="DP9" s="1335"/>
      <c r="DQ9" s="1335"/>
      <c r="DR9" s="1335" t="str">
        <f>MID(SUVAHAVUJ!AF151,8,1)</f>
        <v xml:space="preserve"> </v>
      </c>
      <c r="DS9" s="1335"/>
      <c r="DT9" s="1335"/>
      <c r="DU9" s="1335"/>
      <c r="DV9" s="1335"/>
      <c r="DW9" s="1293" t="str">
        <f>MID(SUVAHAVUJ!AF151,9,1)</f>
        <v xml:space="preserve"> </v>
      </c>
      <c r="DX9" s="1293"/>
      <c r="DY9" s="1293"/>
      <c r="DZ9" s="1293"/>
      <c r="EA9" s="1293"/>
      <c r="EB9" s="1293"/>
      <c r="EC9" s="1293" t="str">
        <f>MID(SUVAHAVUJ!AF151,10,1)</f>
        <v xml:space="preserve"> </v>
      </c>
      <c r="ED9" s="1293"/>
      <c r="EE9" s="1293"/>
      <c r="EF9" s="1293"/>
      <c r="EG9" s="1293"/>
      <c r="EH9" s="1335" t="str">
        <f>MID(SUVAHAVUJ!AF151,11,1)</f>
        <v>0</v>
      </c>
      <c r="EI9" s="1335"/>
      <c r="EJ9" s="1335"/>
      <c r="EK9" s="1335"/>
      <c r="EL9" s="1335"/>
      <c r="EM9" s="1343"/>
      <c r="EN9" s="411"/>
      <c r="EO9" s="412"/>
      <c r="EP9" s="1335" t="str">
        <f>MID(SUVAHAVUJ!AG151,1,1)</f>
        <v xml:space="preserve"> </v>
      </c>
      <c r="EQ9" s="1335"/>
      <c r="ER9" s="1335"/>
      <c r="ES9" s="1335"/>
      <c r="ET9" s="1335"/>
      <c r="EU9" s="1335"/>
      <c r="EV9" s="1335" t="str">
        <f>MID(SUVAHAVUJ!AG151,2,1)</f>
        <v xml:space="preserve"> </v>
      </c>
      <c r="EW9" s="1335"/>
      <c r="EX9" s="1335"/>
      <c r="EY9" s="1335"/>
      <c r="EZ9" s="1335"/>
      <c r="FA9" s="1335" t="str">
        <f>MID(SUVAHAVUJ!AG151,3,1)</f>
        <v xml:space="preserve"> </v>
      </c>
      <c r="FB9" s="1335"/>
      <c r="FC9" s="1335"/>
      <c r="FD9" s="1335"/>
      <c r="FE9" s="1335"/>
      <c r="FF9" s="1335"/>
      <c r="FG9" s="1335" t="str">
        <f>MID(SUVAHAVUJ!AG151,4,1)</f>
        <v xml:space="preserve"> </v>
      </c>
      <c r="FH9" s="1335"/>
      <c r="FI9" s="1335"/>
      <c r="FJ9" s="1335"/>
      <c r="FK9" s="1335"/>
      <c r="FL9" s="1293" t="str">
        <f>MID(SUVAHAVUJ!AG151,5,1)</f>
        <v xml:space="preserve"> </v>
      </c>
      <c r="FM9" s="1293"/>
      <c r="FN9" s="1293"/>
      <c r="FO9" s="1293"/>
      <c r="FP9" s="1293"/>
      <c r="FQ9" s="1293"/>
      <c r="FR9" s="1293" t="str">
        <f>MID(SUVAHAVUJ!AG151,6,1)</f>
        <v xml:space="preserve"> </v>
      </c>
      <c r="FS9" s="1293"/>
      <c r="FT9" s="1293"/>
      <c r="FU9" s="1293"/>
      <c r="FV9" s="1293"/>
      <c r="FW9" s="1293" t="str">
        <f>MID(SUVAHAVUJ!AG151,7,1)</f>
        <v xml:space="preserve"> </v>
      </c>
      <c r="FX9" s="1293"/>
      <c r="FY9" s="1293"/>
      <c r="FZ9" s="1293"/>
      <c r="GA9" s="1293"/>
      <c r="GB9" s="1293"/>
      <c r="GC9" s="1293" t="str">
        <f>MID(SUVAHAVUJ!AG151,8,1)</f>
        <v xml:space="preserve"> </v>
      </c>
      <c r="GD9" s="1293"/>
      <c r="GE9" s="1293"/>
      <c r="GF9" s="1293"/>
      <c r="GG9" s="1293"/>
      <c r="GH9" s="1293" t="str">
        <f>MID(SUVAHAVUJ!AG151,9,1)</f>
        <v xml:space="preserve"> </v>
      </c>
      <c r="GI9" s="1293"/>
      <c r="GJ9" s="1293"/>
      <c r="GK9" s="1293"/>
      <c r="GL9" s="1293"/>
      <c r="GM9" s="1293"/>
      <c r="GN9" s="1293" t="str">
        <f>MID(SUVAHAVUJ!AG151,10,1)</f>
        <v xml:space="preserve"> </v>
      </c>
      <c r="GO9" s="1293"/>
      <c r="GP9" s="1293"/>
      <c r="GQ9" s="1293"/>
      <c r="GR9" s="1293"/>
      <c r="GS9" s="1293" t="str">
        <f>MID(SUVAHAVUJ!AG151,11,1)</f>
        <v>0</v>
      </c>
      <c r="GT9" s="1293"/>
      <c r="GU9" s="1293"/>
      <c r="GV9" s="1293"/>
      <c r="GW9" s="1341"/>
    </row>
    <row r="10" spans="1:205" ht="24.6" customHeight="1" x14ac:dyDescent="0.2">
      <c r="B10" s="1442" t="s">
        <v>5015</v>
      </c>
      <c r="C10" s="1443"/>
      <c r="D10" s="1443"/>
      <c r="E10" s="1443"/>
      <c r="F10" s="1443"/>
      <c r="G10" s="1443"/>
      <c r="H10" s="1443"/>
      <c r="I10" s="1443"/>
      <c r="J10" s="1443"/>
      <c r="K10" s="1444"/>
      <c r="L10" s="1394" t="str">
        <f>SUVAHAVUJ!$D$152</f>
        <v>Tržby z predaja vlastných výrobkov (601)</v>
      </c>
      <c r="M10" s="1395"/>
      <c r="N10" s="1395"/>
      <c r="O10" s="1395"/>
      <c r="P10" s="1395"/>
      <c r="Q10" s="1395"/>
      <c r="R10" s="1395"/>
      <c r="S10" s="1395"/>
      <c r="T10" s="1395"/>
      <c r="U10" s="1395"/>
      <c r="V10" s="1395"/>
      <c r="W10" s="1395"/>
      <c r="X10" s="1395"/>
      <c r="Y10" s="1395"/>
      <c r="Z10" s="1395"/>
      <c r="AA10" s="1395"/>
      <c r="AB10" s="1395"/>
      <c r="AC10" s="1395"/>
      <c r="AD10" s="1395"/>
      <c r="AE10" s="1395"/>
      <c r="AF10" s="1395"/>
      <c r="AG10" s="1395"/>
      <c r="AH10" s="1395"/>
      <c r="AI10" s="1395"/>
      <c r="AJ10" s="1395"/>
      <c r="AK10" s="1395"/>
      <c r="AL10" s="1395"/>
      <c r="AM10" s="1395"/>
      <c r="AN10" s="1395"/>
      <c r="AO10" s="1395"/>
      <c r="AP10" s="1395"/>
      <c r="AQ10" s="1395"/>
      <c r="AR10" s="1395"/>
      <c r="AS10" s="1395"/>
      <c r="AT10" s="1395"/>
      <c r="AU10" s="1395"/>
      <c r="AV10" s="1395"/>
      <c r="AW10" s="1395"/>
      <c r="AX10" s="1395"/>
      <c r="AY10" s="1395"/>
      <c r="AZ10" s="1395"/>
      <c r="BA10" s="1395"/>
      <c r="BB10" s="1395"/>
      <c r="BC10" s="1395"/>
      <c r="BD10" s="1395"/>
      <c r="BE10" s="1395"/>
      <c r="BF10" s="1395"/>
      <c r="BG10" s="1395"/>
      <c r="BH10" s="1395"/>
      <c r="BI10" s="1395"/>
      <c r="BJ10" s="1395"/>
      <c r="BK10" s="1395"/>
      <c r="BL10" s="1395"/>
      <c r="BM10" s="1395"/>
      <c r="BN10" s="1395"/>
      <c r="BO10" s="1395"/>
      <c r="BP10" s="1395"/>
      <c r="BQ10" s="1395"/>
      <c r="BR10" s="1395"/>
      <c r="BS10" s="1395"/>
      <c r="BT10" s="1395"/>
      <c r="BU10" s="1395"/>
      <c r="BV10" s="1395"/>
      <c r="BW10" s="1396" t="s">
        <v>1213</v>
      </c>
      <c r="BX10" s="1397"/>
      <c r="BY10" s="1397"/>
      <c r="BZ10" s="1397"/>
      <c r="CA10" s="1397"/>
      <c r="CB10" s="1397"/>
      <c r="CC10" s="1397"/>
      <c r="CD10" s="1398"/>
      <c r="CE10" s="1335" t="str">
        <f>MID(SUVAHAVUJ!AF152,1,1)</f>
        <v xml:space="preserve"> </v>
      </c>
      <c r="CF10" s="1335"/>
      <c r="CG10" s="1335"/>
      <c r="CH10" s="1335"/>
      <c r="CI10" s="1335"/>
      <c r="CJ10" s="1335" t="str">
        <f>MID(SUVAHAVUJ!AF152,2,1)</f>
        <v xml:space="preserve"> </v>
      </c>
      <c r="CK10" s="1335"/>
      <c r="CL10" s="1335"/>
      <c r="CM10" s="1335"/>
      <c r="CN10" s="1335"/>
      <c r="CO10" s="1335"/>
      <c r="CP10" s="1335" t="str">
        <f>MID(SUVAHAVUJ!AF152,3,1)</f>
        <v xml:space="preserve"> </v>
      </c>
      <c r="CQ10" s="1335"/>
      <c r="CR10" s="1335"/>
      <c r="CS10" s="1335"/>
      <c r="CT10" s="1335"/>
      <c r="CU10" s="1335" t="str">
        <f>MID(SUVAHAVUJ!AF152,4,1)</f>
        <v xml:space="preserve"> </v>
      </c>
      <c r="CV10" s="1335"/>
      <c r="CW10" s="1335"/>
      <c r="CX10" s="1335"/>
      <c r="CY10" s="1335"/>
      <c r="CZ10" s="1335"/>
      <c r="DA10" s="1335" t="str">
        <f>MID(SUVAHAVUJ!AF152,5,1)</f>
        <v xml:space="preserve"> </v>
      </c>
      <c r="DB10" s="1335"/>
      <c r="DC10" s="1335"/>
      <c r="DD10" s="1335"/>
      <c r="DE10" s="1335"/>
      <c r="DF10" s="1335" t="str">
        <f>MID(SUVAHAVUJ!AF152,6,1)</f>
        <v xml:space="preserve"> </v>
      </c>
      <c r="DG10" s="1335"/>
      <c r="DH10" s="1335"/>
      <c r="DI10" s="1335"/>
      <c r="DJ10" s="1335"/>
      <c r="DK10" s="1335"/>
      <c r="DL10" s="1335" t="str">
        <f>MID(SUVAHAVUJ!AF152,7,1)</f>
        <v xml:space="preserve"> </v>
      </c>
      <c r="DM10" s="1335"/>
      <c r="DN10" s="1335"/>
      <c r="DO10" s="1335"/>
      <c r="DP10" s="1335"/>
      <c r="DQ10" s="1335"/>
      <c r="DR10" s="1335" t="str">
        <f>MID(SUVAHAVUJ!AF152,8,1)</f>
        <v xml:space="preserve"> </v>
      </c>
      <c r="DS10" s="1335"/>
      <c r="DT10" s="1335"/>
      <c r="DU10" s="1335"/>
      <c r="DV10" s="1335"/>
      <c r="DW10" s="1293" t="str">
        <f>MID(SUVAHAVUJ!AF152,9,1)</f>
        <v xml:space="preserve"> </v>
      </c>
      <c r="DX10" s="1293"/>
      <c r="DY10" s="1293"/>
      <c r="DZ10" s="1293"/>
      <c r="EA10" s="1293"/>
      <c r="EB10" s="1293"/>
      <c r="EC10" s="1293" t="str">
        <f>MID(SUVAHAVUJ!AF152,10,1)</f>
        <v xml:space="preserve"> </v>
      </c>
      <c r="ED10" s="1293"/>
      <c r="EE10" s="1293"/>
      <c r="EF10" s="1293"/>
      <c r="EG10" s="1293"/>
      <c r="EH10" s="1335" t="str">
        <f>MID(SUVAHAVUJ!AF152,11,1)</f>
        <v>0</v>
      </c>
      <c r="EI10" s="1335"/>
      <c r="EJ10" s="1335"/>
      <c r="EK10" s="1335"/>
      <c r="EL10" s="1335"/>
      <c r="EM10" s="1343"/>
      <c r="EN10" s="411"/>
      <c r="EO10" s="412"/>
      <c r="EP10" s="1335" t="str">
        <f>MID(SUVAHAVUJ!AG152,1,1)</f>
        <v xml:space="preserve"> </v>
      </c>
      <c r="EQ10" s="1335"/>
      <c r="ER10" s="1335"/>
      <c r="ES10" s="1335"/>
      <c r="ET10" s="1335"/>
      <c r="EU10" s="1335"/>
      <c r="EV10" s="1335" t="str">
        <f>MID(SUVAHAVUJ!AG152,2,1)</f>
        <v xml:space="preserve"> </v>
      </c>
      <c r="EW10" s="1335"/>
      <c r="EX10" s="1335"/>
      <c r="EY10" s="1335"/>
      <c r="EZ10" s="1335"/>
      <c r="FA10" s="1335" t="str">
        <f>MID(SUVAHAVUJ!AG152,3,1)</f>
        <v xml:space="preserve"> </v>
      </c>
      <c r="FB10" s="1335"/>
      <c r="FC10" s="1335"/>
      <c r="FD10" s="1335"/>
      <c r="FE10" s="1335"/>
      <c r="FF10" s="1335"/>
      <c r="FG10" s="1335" t="str">
        <f>MID(SUVAHAVUJ!AG152,4,1)</f>
        <v xml:space="preserve"> </v>
      </c>
      <c r="FH10" s="1335"/>
      <c r="FI10" s="1335"/>
      <c r="FJ10" s="1335"/>
      <c r="FK10" s="1335"/>
      <c r="FL10" s="1293" t="str">
        <f>MID(SUVAHAVUJ!AG152,5,1)</f>
        <v xml:space="preserve"> </v>
      </c>
      <c r="FM10" s="1293"/>
      <c r="FN10" s="1293"/>
      <c r="FO10" s="1293"/>
      <c r="FP10" s="1293"/>
      <c r="FQ10" s="1293"/>
      <c r="FR10" s="1293" t="str">
        <f>MID(SUVAHAVUJ!AG152,6,1)</f>
        <v xml:space="preserve"> </v>
      </c>
      <c r="FS10" s="1293"/>
      <c r="FT10" s="1293"/>
      <c r="FU10" s="1293"/>
      <c r="FV10" s="1293"/>
      <c r="FW10" s="1293" t="str">
        <f>MID(SUVAHAVUJ!AG152,7,1)</f>
        <v xml:space="preserve"> </v>
      </c>
      <c r="FX10" s="1293"/>
      <c r="FY10" s="1293"/>
      <c r="FZ10" s="1293"/>
      <c r="GA10" s="1293"/>
      <c r="GB10" s="1293"/>
      <c r="GC10" s="1293" t="str">
        <f>MID(SUVAHAVUJ!AG152,8,1)</f>
        <v xml:space="preserve"> </v>
      </c>
      <c r="GD10" s="1293"/>
      <c r="GE10" s="1293"/>
      <c r="GF10" s="1293"/>
      <c r="GG10" s="1293"/>
      <c r="GH10" s="1293" t="str">
        <f>MID(SUVAHAVUJ!AG152,9,1)</f>
        <v xml:space="preserve"> </v>
      </c>
      <c r="GI10" s="1293"/>
      <c r="GJ10" s="1293"/>
      <c r="GK10" s="1293"/>
      <c r="GL10" s="1293"/>
      <c r="GM10" s="1293"/>
      <c r="GN10" s="1293" t="str">
        <f>MID(SUVAHAVUJ!AG152,10,1)</f>
        <v xml:space="preserve"> </v>
      </c>
      <c r="GO10" s="1293"/>
      <c r="GP10" s="1293"/>
      <c r="GQ10" s="1293"/>
      <c r="GR10" s="1293"/>
      <c r="GS10" s="1293" t="str">
        <f>MID(SUVAHAVUJ!AG152,11,1)</f>
        <v>0</v>
      </c>
      <c r="GT10" s="1293"/>
      <c r="GU10" s="1293"/>
      <c r="GV10" s="1293"/>
      <c r="GW10" s="1341"/>
    </row>
    <row r="11" spans="1:205" ht="24.6" customHeight="1" x14ac:dyDescent="0.2">
      <c r="B11" s="1442" t="s">
        <v>2171</v>
      </c>
      <c r="C11" s="1443"/>
      <c r="D11" s="1443"/>
      <c r="E11" s="1443"/>
      <c r="F11" s="1443"/>
      <c r="G11" s="1443"/>
      <c r="H11" s="1443"/>
      <c r="I11" s="1443"/>
      <c r="J11" s="1443"/>
      <c r="K11" s="1444"/>
      <c r="L11" s="1394" t="str">
        <f>SUVAHAVUJ!$D$153</f>
        <v>Tržby z predaja služieb (602, 606)</v>
      </c>
      <c r="M11" s="1395"/>
      <c r="N11" s="1395"/>
      <c r="O11" s="1395"/>
      <c r="P11" s="1395"/>
      <c r="Q11" s="1395"/>
      <c r="R11" s="1395"/>
      <c r="S11" s="1395"/>
      <c r="T11" s="1395"/>
      <c r="U11" s="1395"/>
      <c r="V11" s="1395"/>
      <c r="W11" s="1395"/>
      <c r="X11" s="1395"/>
      <c r="Y11" s="1395"/>
      <c r="Z11" s="1395"/>
      <c r="AA11" s="1395"/>
      <c r="AB11" s="1395"/>
      <c r="AC11" s="1395"/>
      <c r="AD11" s="1395"/>
      <c r="AE11" s="1395"/>
      <c r="AF11" s="1395"/>
      <c r="AG11" s="1395"/>
      <c r="AH11" s="1395"/>
      <c r="AI11" s="1395"/>
      <c r="AJ11" s="1395"/>
      <c r="AK11" s="1395"/>
      <c r="AL11" s="1395"/>
      <c r="AM11" s="1395"/>
      <c r="AN11" s="1395"/>
      <c r="AO11" s="1395"/>
      <c r="AP11" s="1395"/>
      <c r="AQ11" s="1395"/>
      <c r="AR11" s="1395"/>
      <c r="AS11" s="1395"/>
      <c r="AT11" s="1395"/>
      <c r="AU11" s="1395"/>
      <c r="AV11" s="1395"/>
      <c r="AW11" s="1395"/>
      <c r="AX11" s="1395"/>
      <c r="AY11" s="1395"/>
      <c r="AZ11" s="1395"/>
      <c r="BA11" s="1395"/>
      <c r="BB11" s="1395"/>
      <c r="BC11" s="1395"/>
      <c r="BD11" s="1395"/>
      <c r="BE11" s="1395"/>
      <c r="BF11" s="1395"/>
      <c r="BG11" s="1395"/>
      <c r="BH11" s="1395"/>
      <c r="BI11" s="1395"/>
      <c r="BJ11" s="1395"/>
      <c r="BK11" s="1395"/>
      <c r="BL11" s="1395"/>
      <c r="BM11" s="1395"/>
      <c r="BN11" s="1395"/>
      <c r="BO11" s="1395"/>
      <c r="BP11" s="1395"/>
      <c r="BQ11" s="1395"/>
      <c r="BR11" s="1395"/>
      <c r="BS11" s="1395"/>
      <c r="BT11" s="1395"/>
      <c r="BU11" s="1395"/>
      <c r="BV11" s="1395"/>
      <c r="BW11" s="1396" t="s">
        <v>1214</v>
      </c>
      <c r="BX11" s="1397"/>
      <c r="BY11" s="1397"/>
      <c r="BZ11" s="1397"/>
      <c r="CA11" s="1397"/>
      <c r="CB11" s="1397"/>
      <c r="CC11" s="1397"/>
      <c r="CD11" s="1398"/>
      <c r="CE11" s="1335" t="str">
        <f>MID(SUVAHAVUJ!AF153,1,1)</f>
        <v xml:space="preserve"> </v>
      </c>
      <c r="CF11" s="1335"/>
      <c r="CG11" s="1335"/>
      <c r="CH11" s="1335"/>
      <c r="CI11" s="1335"/>
      <c r="CJ11" s="1335" t="str">
        <f>MID(SUVAHAVUJ!AF153,2,1)</f>
        <v xml:space="preserve"> </v>
      </c>
      <c r="CK11" s="1335"/>
      <c r="CL11" s="1335"/>
      <c r="CM11" s="1335"/>
      <c r="CN11" s="1335"/>
      <c r="CO11" s="1335"/>
      <c r="CP11" s="1335" t="str">
        <f>MID(SUVAHAVUJ!AF153,3,1)</f>
        <v xml:space="preserve"> </v>
      </c>
      <c r="CQ11" s="1335"/>
      <c r="CR11" s="1335"/>
      <c r="CS11" s="1335"/>
      <c r="CT11" s="1335"/>
      <c r="CU11" s="1335" t="str">
        <f>MID(SUVAHAVUJ!AF153,4,1)</f>
        <v xml:space="preserve"> </v>
      </c>
      <c r="CV11" s="1335"/>
      <c r="CW11" s="1335"/>
      <c r="CX11" s="1335"/>
      <c r="CY11" s="1335"/>
      <c r="CZ11" s="1335"/>
      <c r="DA11" s="1335" t="str">
        <f>MID(SUVAHAVUJ!AF153,5,1)</f>
        <v xml:space="preserve"> </v>
      </c>
      <c r="DB11" s="1335"/>
      <c r="DC11" s="1335"/>
      <c r="DD11" s="1335"/>
      <c r="DE11" s="1335"/>
      <c r="DF11" s="1335" t="str">
        <f>MID(SUVAHAVUJ!AF153,6,1)</f>
        <v xml:space="preserve"> </v>
      </c>
      <c r="DG11" s="1335"/>
      <c r="DH11" s="1335"/>
      <c r="DI11" s="1335"/>
      <c r="DJ11" s="1335"/>
      <c r="DK11" s="1335"/>
      <c r="DL11" s="1335" t="str">
        <f>MID(SUVAHAVUJ!AF153,7,1)</f>
        <v xml:space="preserve"> </v>
      </c>
      <c r="DM11" s="1335"/>
      <c r="DN11" s="1335"/>
      <c r="DO11" s="1335"/>
      <c r="DP11" s="1335"/>
      <c r="DQ11" s="1335"/>
      <c r="DR11" s="1335" t="str">
        <f>MID(SUVAHAVUJ!AF153,8,1)</f>
        <v xml:space="preserve"> </v>
      </c>
      <c r="DS11" s="1335"/>
      <c r="DT11" s="1335"/>
      <c r="DU11" s="1335"/>
      <c r="DV11" s="1335"/>
      <c r="DW11" s="1293" t="str">
        <f>MID(SUVAHAVUJ!AF153,9,1)</f>
        <v xml:space="preserve"> </v>
      </c>
      <c r="DX11" s="1293"/>
      <c r="DY11" s="1293"/>
      <c r="DZ11" s="1293"/>
      <c r="EA11" s="1293"/>
      <c r="EB11" s="1293"/>
      <c r="EC11" s="1293" t="str">
        <f>MID(SUVAHAVUJ!AF153,10,1)</f>
        <v xml:space="preserve"> </v>
      </c>
      <c r="ED11" s="1293"/>
      <c r="EE11" s="1293"/>
      <c r="EF11" s="1293"/>
      <c r="EG11" s="1293"/>
      <c r="EH11" s="1335" t="str">
        <f>MID(SUVAHAVUJ!AF153,11,1)</f>
        <v>0</v>
      </c>
      <c r="EI11" s="1335"/>
      <c r="EJ11" s="1335"/>
      <c r="EK11" s="1335"/>
      <c r="EL11" s="1335"/>
      <c r="EM11" s="1343"/>
      <c r="EN11" s="411"/>
      <c r="EO11" s="412"/>
      <c r="EP11" s="1335" t="str">
        <f>MID(SUVAHAVUJ!AG153,1,1)</f>
        <v xml:space="preserve"> </v>
      </c>
      <c r="EQ11" s="1335"/>
      <c r="ER11" s="1335"/>
      <c r="ES11" s="1335"/>
      <c r="ET11" s="1335"/>
      <c r="EU11" s="1335"/>
      <c r="EV11" s="1335" t="str">
        <f>MID(SUVAHAVUJ!AG153,2,1)</f>
        <v xml:space="preserve"> </v>
      </c>
      <c r="EW11" s="1335"/>
      <c r="EX11" s="1335"/>
      <c r="EY11" s="1335"/>
      <c r="EZ11" s="1335"/>
      <c r="FA11" s="1335" t="str">
        <f>MID(SUVAHAVUJ!AG153,3,1)</f>
        <v xml:space="preserve"> </v>
      </c>
      <c r="FB11" s="1335"/>
      <c r="FC11" s="1335"/>
      <c r="FD11" s="1335"/>
      <c r="FE11" s="1335"/>
      <c r="FF11" s="1335"/>
      <c r="FG11" s="1335" t="str">
        <f>MID(SUVAHAVUJ!AG153,4,1)</f>
        <v xml:space="preserve"> </v>
      </c>
      <c r="FH11" s="1335"/>
      <c r="FI11" s="1335"/>
      <c r="FJ11" s="1335"/>
      <c r="FK11" s="1335"/>
      <c r="FL11" s="1293" t="str">
        <f>MID(SUVAHAVUJ!AG153,5,1)</f>
        <v xml:space="preserve"> </v>
      </c>
      <c r="FM11" s="1293"/>
      <c r="FN11" s="1293"/>
      <c r="FO11" s="1293"/>
      <c r="FP11" s="1293"/>
      <c r="FQ11" s="1293"/>
      <c r="FR11" s="1293" t="str">
        <f>MID(SUVAHAVUJ!AG153,6,1)</f>
        <v xml:space="preserve"> </v>
      </c>
      <c r="FS11" s="1293"/>
      <c r="FT11" s="1293"/>
      <c r="FU11" s="1293"/>
      <c r="FV11" s="1293"/>
      <c r="FW11" s="1293" t="str">
        <f>MID(SUVAHAVUJ!AG153,7,1)</f>
        <v xml:space="preserve"> </v>
      </c>
      <c r="FX11" s="1293"/>
      <c r="FY11" s="1293"/>
      <c r="FZ11" s="1293"/>
      <c r="GA11" s="1293"/>
      <c r="GB11" s="1293"/>
      <c r="GC11" s="1293" t="str">
        <f>MID(SUVAHAVUJ!AG153,8,1)</f>
        <v xml:space="preserve"> </v>
      </c>
      <c r="GD11" s="1293"/>
      <c r="GE11" s="1293"/>
      <c r="GF11" s="1293"/>
      <c r="GG11" s="1293"/>
      <c r="GH11" s="1293" t="str">
        <f>MID(SUVAHAVUJ!AG153,9,1)</f>
        <v xml:space="preserve"> </v>
      </c>
      <c r="GI11" s="1293"/>
      <c r="GJ11" s="1293"/>
      <c r="GK11" s="1293"/>
      <c r="GL11" s="1293"/>
      <c r="GM11" s="1293"/>
      <c r="GN11" s="1293" t="str">
        <f>MID(SUVAHAVUJ!AG153,10,1)</f>
        <v xml:space="preserve"> </v>
      </c>
      <c r="GO11" s="1293"/>
      <c r="GP11" s="1293"/>
      <c r="GQ11" s="1293"/>
      <c r="GR11" s="1293"/>
      <c r="GS11" s="1293" t="str">
        <f>MID(SUVAHAVUJ!AG153,11,1)</f>
        <v>0</v>
      </c>
      <c r="GT11" s="1293"/>
      <c r="GU11" s="1293"/>
      <c r="GV11" s="1293"/>
      <c r="GW11" s="1341"/>
    </row>
    <row r="12" spans="1:205" ht="24.6" customHeight="1" x14ac:dyDescent="0.2">
      <c r="B12" s="1442" t="s">
        <v>2172</v>
      </c>
      <c r="C12" s="1443"/>
      <c r="D12" s="1443"/>
      <c r="E12" s="1443"/>
      <c r="F12" s="1443"/>
      <c r="G12" s="1443"/>
      <c r="H12" s="1443"/>
      <c r="I12" s="1443"/>
      <c r="J12" s="1443"/>
      <c r="K12" s="1444"/>
      <c r="L12" s="1394" t="str">
        <f>SUVAHAVUJ!$D$154</f>
        <v>Zmeny stavu vnútroorganizačných zásob (+/-)
(účtová skupina 61)</v>
      </c>
      <c r="M12" s="1395"/>
      <c r="N12" s="1395"/>
      <c r="O12" s="1395"/>
      <c r="P12" s="1395"/>
      <c r="Q12" s="1395"/>
      <c r="R12" s="1395"/>
      <c r="S12" s="1395"/>
      <c r="T12" s="1395"/>
      <c r="U12" s="1395"/>
      <c r="V12" s="1395"/>
      <c r="W12" s="1395"/>
      <c r="X12" s="1395"/>
      <c r="Y12" s="1395"/>
      <c r="Z12" s="1395"/>
      <c r="AA12" s="1395"/>
      <c r="AB12" s="1395"/>
      <c r="AC12" s="1395"/>
      <c r="AD12" s="1395"/>
      <c r="AE12" s="1395"/>
      <c r="AF12" s="1395"/>
      <c r="AG12" s="1395"/>
      <c r="AH12" s="1395"/>
      <c r="AI12" s="1395"/>
      <c r="AJ12" s="1395"/>
      <c r="AK12" s="1395"/>
      <c r="AL12" s="1395"/>
      <c r="AM12" s="1395"/>
      <c r="AN12" s="1395"/>
      <c r="AO12" s="1395"/>
      <c r="AP12" s="1395"/>
      <c r="AQ12" s="1395"/>
      <c r="AR12" s="1395"/>
      <c r="AS12" s="1395"/>
      <c r="AT12" s="1395"/>
      <c r="AU12" s="1395"/>
      <c r="AV12" s="1395"/>
      <c r="AW12" s="1395"/>
      <c r="AX12" s="1395"/>
      <c r="AY12" s="1395"/>
      <c r="AZ12" s="1395"/>
      <c r="BA12" s="1395"/>
      <c r="BB12" s="1395"/>
      <c r="BC12" s="1395"/>
      <c r="BD12" s="1395"/>
      <c r="BE12" s="1395"/>
      <c r="BF12" s="1395"/>
      <c r="BG12" s="1395"/>
      <c r="BH12" s="1395"/>
      <c r="BI12" s="1395"/>
      <c r="BJ12" s="1395"/>
      <c r="BK12" s="1395"/>
      <c r="BL12" s="1395"/>
      <c r="BM12" s="1395"/>
      <c r="BN12" s="1395"/>
      <c r="BO12" s="1395"/>
      <c r="BP12" s="1395"/>
      <c r="BQ12" s="1395"/>
      <c r="BR12" s="1395"/>
      <c r="BS12" s="1395"/>
      <c r="BT12" s="1395"/>
      <c r="BU12" s="1395"/>
      <c r="BV12" s="1395"/>
      <c r="BW12" s="1396" t="s">
        <v>1215</v>
      </c>
      <c r="BX12" s="1397"/>
      <c r="BY12" s="1397"/>
      <c r="BZ12" s="1397"/>
      <c r="CA12" s="1397"/>
      <c r="CB12" s="1397"/>
      <c r="CC12" s="1397"/>
      <c r="CD12" s="1398"/>
      <c r="CE12" s="1335" t="str">
        <f>MID(SUVAHAVUJ!AF154,1,1)</f>
        <v xml:space="preserve"> </v>
      </c>
      <c r="CF12" s="1335"/>
      <c r="CG12" s="1335"/>
      <c r="CH12" s="1335"/>
      <c r="CI12" s="1335"/>
      <c r="CJ12" s="1335" t="str">
        <f>MID(SUVAHAVUJ!AF154,2,1)</f>
        <v xml:space="preserve"> </v>
      </c>
      <c r="CK12" s="1335"/>
      <c r="CL12" s="1335"/>
      <c r="CM12" s="1335"/>
      <c r="CN12" s="1335"/>
      <c r="CO12" s="1335"/>
      <c r="CP12" s="1335" t="str">
        <f>MID(SUVAHAVUJ!AF154,3,1)</f>
        <v xml:space="preserve"> </v>
      </c>
      <c r="CQ12" s="1335"/>
      <c r="CR12" s="1335"/>
      <c r="CS12" s="1335"/>
      <c r="CT12" s="1335"/>
      <c r="CU12" s="1335" t="str">
        <f>MID(SUVAHAVUJ!AF154,4,1)</f>
        <v xml:space="preserve"> </v>
      </c>
      <c r="CV12" s="1335"/>
      <c r="CW12" s="1335"/>
      <c r="CX12" s="1335"/>
      <c r="CY12" s="1335"/>
      <c r="CZ12" s="1335"/>
      <c r="DA12" s="1335" t="str">
        <f>MID(SUVAHAVUJ!AF154,5,1)</f>
        <v xml:space="preserve"> </v>
      </c>
      <c r="DB12" s="1335"/>
      <c r="DC12" s="1335"/>
      <c r="DD12" s="1335"/>
      <c r="DE12" s="1335"/>
      <c r="DF12" s="1335" t="str">
        <f>MID(SUVAHAVUJ!AF154,6,1)</f>
        <v xml:space="preserve"> </v>
      </c>
      <c r="DG12" s="1335"/>
      <c r="DH12" s="1335"/>
      <c r="DI12" s="1335"/>
      <c r="DJ12" s="1335"/>
      <c r="DK12" s="1335"/>
      <c r="DL12" s="1335" t="str">
        <f>MID(SUVAHAVUJ!AF154,7,1)</f>
        <v xml:space="preserve"> </v>
      </c>
      <c r="DM12" s="1335"/>
      <c r="DN12" s="1335"/>
      <c r="DO12" s="1335"/>
      <c r="DP12" s="1335"/>
      <c r="DQ12" s="1335"/>
      <c r="DR12" s="1335" t="str">
        <f>MID(SUVAHAVUJ!AF154,8,1)</f>
        <v xml:space="preserve"> </v>
      </c>
      <c r="DS12" s="1335"/>
      <c r="DT12" s="1335"/>
      <c r="DU12" s="1335"/>
      <c r="DV12" s="1335"/>
      <c r="DW12" s="1293" t="str">
        <f>MID(SUVAHAVUJ!AF154,9,1)</f>
        <v xml:space="preserve"> </v>
      </c>
      <c r="DX12" s="1293"/>
      <c r="DY12" s="1293"/>
      <c r="DZ12" s="1293"/>
      <c r="EA12" s="1293"/>
      <c r="EB12" s="1293"/>
      <c r="EC12" s="1293" t="str">
        <f>MID(SUVAHAVUJ!AF154,10,1)</f>
        <v xml:space="preserve"> </v>
      </c>
      <c r="ED12" s="1293"/>
      <c r="EE12" s="1293"/>
      <c r="EF12" s="1293"/>
      <c r="EG12" s="1293"/>
      <c r="EH12" s="1335" t="str">
        <f>MID(SUVAHAVUJ!AF154,11,1)</f>
        <v>0</v>
      </c>
      <c r="EI12" s="1335"/>
      <c r="EJ12" s="1335"/>
      <c r="EK12" s="1335"/>
      <c r="EL12" s="1335"/>
      <c r="EM12" s="1343"/>
      <c r="EN12" s="411"/>
      <c r="EO12" s="412"/>
      <c r="EP12" s="1335" t="str">
        <f>MID(SUVAHAVUJ!AG154,1,1)</f>
        <v xml:space="preserve"> </v>
      </c>
      <c r="EQ12" s="1335"/>
      <c r="ER12" s="1335"/>
      <c r="ES12" s="1335"/>
      <c r="ET12" s="1335"/>
      <c r="EU12" s="1335"/>
      <c r="EV12" s="1335" t="str">
        <f>MID(SUVAHAVUJ!AG154,2,1)</f>
        <v xml:space="preserve"> </v>
      </c>
      <c r="EW12" s="1335"/>
      <c r="EX12" s="1335"/>
      <c r="EY12" s="1335"/>
      <c r="EZ12" s="1335"/>
      <c r="FA12" s="1335" t="str">
        <f>MID(SUVAHAVUJ!AG154,3,1)</f>
        <v xml:space="preserve"> </v>
      </c>
      <c r="FB12" s="1335"/>
      <c r="FC12" s="1335"/>
      <c r="FD12" s="1335"/>
      <c r="FE12" s="1335"/>
      <c r="FF12" s="1335"/>
      <c r="FG12" s="1335" t="str">
        <f>MID(SUVAHAVUJ!AG154,4,1)</f>
        <v xml:space="preserve"> </v>
      </c>
      <c r="FH12" s="1335"/>
      <c r="FI12" s="1335"/>
      <c r="FJ12" s="1335"/>
      <c r="FK12" s="1335"/>
      <c r="FL12" s="1293" t="str">
        <f>MID(SUVAHAVUJ!AG154,5,1)</f>
        <v xml:space="preserve"> </v>
      </c>
      <c r="FM12" s="1293"/>
      <c r="FN12" s="1293"/>
      <c r="FO12" s="1293"/>
      <c r="FP12" s="1293"/>
      <c r="FQ12" s="1293"/>
      <c r="FR12" s="1293" t="str">
        <f>MID(SUVAHAVUJ!AG154,6,1)</f>
        <v xml:space="preserve"> </v>
      </c>
      <c r="FS12" s="1293"/>
      <c r="FT12" s="1293"/>
      <c r="FU12" s="1293"/>
      <c r="FV12" s="1293"/>
      <c r="FW12" s="1293" t="str">
        <f>MID(SUVAHAVUJ!AG154,7,1)</f>
        <v xml:space="preserve"> </v>
      </c>
      <c r="FX12" s="1293"/>
      <c r="FY12" s="1293"/>
      <c r="FZ12" s="1293"/>
      <c r="GA12" s="1293"/>
      <c r="GB12" s="1293"/>
      <c r="GC12" s="1293" t="str">
        <f>MID(SUVAHAVUJ!AG154,8,1)</f>
        <v xml:space="preserve"> </v>
      </c>
      <c r="GD12" s="1293"/>
      <c r="GE12" s="1293"/>
      <c r="GF12" s="1293"/>
      <c r="GG12" s="1293"/>
      <c r="GH12" s="1293" t="str">
        <f>MID(SUVAHAVUJ!AG154,9,1)</f>
        <v xml:space="preserve"> </v>
      </c>
      <c r="GI12" s="1293"/>
      <c r="GJ12" s="1293"/>
      <c r="GK12" s="1293"/>
      <c r="GL12" s="1293"/>
      <c r="GM12" s="1293"/>
      <c r="GN12" s="1293" t="str">
        <f>MID(SUVAHAVUJ!AG154,10,1)</f>
        <v xml:space="preserve"> </v>
      </c>
      <c r="GO12" s="1293"/>
      <c r="GP12" s="1293"/>
      <c r="GQ12" s="1293"/>
      <c r="GR12" s="1293"/>
      <c r="GS12" s="1293" t="str">
        <f>MID(SUVAHAVUJ!AG154,11,1)</f>
        <v>0</v>
      </c>
      <c r="GT12" s="1293"/>
      <c r="GU12" s="1293"/>
      <c r="GV12" s="1293"/>
      <c r="GW12" s="1341"/>
    </row>
    <row r="13" spans="1:205" ht="24.6" customHeight="1" x14ac:dyDescent="0.2">
      <c r="B13" s="1442" t="s">
        <v>2173</v>
      </c>
      <c r="C13" s="1443"/>
      <c r="D13" s="1443"/>
      <c r="E13" s="1443"/>
      <c r="F13" s="1443"/>
      <c r="G13" s="1443"/>
      <c r="H13" s="1443"/>
      <c r="I13" s="1443"/>
      <c r="J13" s="1443"/>
      <c r="K13" s="1444"/>
      <c r="L13" s="1394" t="str">
        <f>SUVAHAVUJ!$D$155</f>
        <v>Aktivácia (účtová skupina 62)</v>
      </c>
      <c r="M13" s="1395"/>
      <c r="N13" s="1395"/>
      <c r="O13" s="1395"/>
      <c r="P13" s="1395"/>
      <c r="Q13" s="1395"/>
      <c r="R13" s="1395"/>
      <c r="S13" s="1395"/>
      <c r="T13" s="1395"/>
      <c r="U13" s="1395"/>
      <c r="V13" s="1395"/>
      <c r="W13" s="1395"/>
      <c r="X13" s="1395"/>
      <c r="Y13" s="1395"/>
      <c r="Z13" s="1395"/>
      <c r="AA13" s="1395"/>
      <c r="AB13" s="1395"/>
      <c r="AC13" s="1395"/>
      <c r="AD13" s="1395"/>
      <c r="AE13" s="1395"/>
      <c r="AF13" s="1395"/>
      <c r="AG13" s="1395"/>
      <c r="AH13" s="1395"/>
      <c r="AI13" s="1395"/>
      <c r="AJ13" s="1395"/>
      <c r="AK13" s="1395"/>
      <c r="AL13" s="1395"/>
      <c r="AM13" s="1395"/>
      <c r="AN13" s="1395"/>
      <c r="AO13" s="1395"/>
      <c r="AP13" s="1395"/>
      <c r="AQ13" s="1395"/>
      <c r="AR13" s="1395"/>
      <c r="AS13" s="1395"/>
      <c r="AT13" s="1395"/>
      <c r="AU13" s="1395"/>
      <c r="AV13" s="1395"/>
      <c r="AW13" s="1395"/>
      <c r="AX13" s="1395"/>
      <c r="AY13" s="1395"/>
      <c r="AZ13" s="1395"/>
      <c r="BA13" s="1395"/>
      <c r="BB13" s="1395"/>
      <c r="BC13" s="1395"/>
      <c r="BD13" s="1395"/>
      <c r="BE13" s="1395"/>
      <c r="BF13" s="1395"/>
      <c r="BG13" s="1395"/>
      <c r="BH13" s="1395"/>
      <c r="BI13" s="1395"/>
      <c r="BJ13" s="1395"/>
      <c r="BK13" s="1395"/>
      <c r="BL13" s="1395"/>
      <c r="BM13" s="1395"/>
      <c r="BN13" s="1395"/>
      <c r="BO13" s="1395"/>
      <c r="BP13" s="1395"/>
      <c r="BQ13" s="1395"/>
      <c r="BR13" s="1395"/>
      <c r="BS13" s="1395"/>
      <c r="BT13" s="1395"/>
      <c r="BU13" s="1395"/>
      <c r="BV13" s="1395"/>
      <c r="BW13" s="1396" t="s">
        <v>1216</v>
      </c>
      <c r="BX13" s="1397"/>
      <c r="BY13" s="1397"/>
      <c r="BZ13" s="1397"/>
      <c r="CA13" s="1397"/>
      <c r="CB13" s="1397"/>
      <c r="CC13" s="1397"/>
      <c r="CD13" s="1398"/>
      <c r="CE13" s="1335" t="str">
        <f>MID(SUVAHAVUJ!AF155,1,1)</f>
        <v xml:space="preserve"> </v>
      </c>
      <c r="CF13" s="1335"/>
      <c r="CG13" s="1335"/>
      <c r="CH13" s="1335"/>
      <c r="CI13" s="1335"/>
      <c r="CJ13" s="1335" t="str">
        <f>MID(SUVAHAVUJ!AF155,2,1)</f>
        <v xml:space="preserve"> </v>
      </c>
      <c r="CK13" s="1335"/>
      <c r="CL13" s="1335"/>
      <c r="CM13" s="1335"/>
      <c r="CN13" s="1335"/>
      <c r="CO13" s="1335"/>
      <c r="CP13" s="1335" t="str">
        <f>MID(SUVAHAVUJ!AF155,3,1)</f>
        <v xml:space="preserve"> </v>
      </c>
      <c r="CQ13" s="1335"/>
      <c r="CR13" s="1335"/>
      <c r="CS13" s="1335"/>
      <c r="CT13" s="1335"/>
      <c r="CU13" s="1335" t="str">
        <f>MID(SUVAHAVUJ!AF155,4,1)</f>
        <v xml:space="preserve"> </v>
      </c>
      <c r="CV13" s="1335"/>
      <c r="CW13" s="1335"/>
      <c r="CX13" s="1335"/>
      <c r="CY13" s="1335"/>
      <c r="CZ13" s="1335"/>
      <c r="DA13" s="1335" t="str">
        <f>MID(SUVAHAVUJ!AF155,5,1)</f>
        <v xml:space="preserve"> </v>
      </c>
      <c r="DB13" s="1335"/>
      <c r="DC13" s="1335"/>
      <c r="DD13" s="1335"/>
      <c r="DE13" s="1335"/>
      <c r="DF13" s="1335" t="str">
        <f>MID(SUVAHAVUJ!AF155,6,1)</f>
        <v xml:space="preserve"> </v>
      </c>
      <c r="DG13" s="1335"/>
      <c r="DH13" s="1335"/>
      <c r="DI13" s="1335"/>
      <c r="DJ13" s="1335"/>
      <c r="DK13" s="1335"/>
      <c r="DL13" s="1335" t="str">
        <f>MID(SUVAHAVUJ!AF155,7,1)</f>
        <v xml:space="preserve"> </v>
      </c>
      <c r="DM13" s="1335"/>
      <c r="DN13" s="1335"/>
      <c r="DO13" s="1335"/>
      <c r="DP13" s="1335"/>
      <c r="DQ13" s="1335"/>
      <c r="DR13" s="1335" t="str">
        <f>MID(SUVAHAVUJ!AF155,8,1)</f>
        <v xml:space="preserve"> </v>
      </c>
      <c r="DS13" s="1335"/>
      <c r="DT13" s="1335"/>
      <c r="DU13" s="1335"/>
      <c r="DV13" s="1335"/>
      <c r="DW13" s="1293" t="str">
        <f>MID(SUVAHAVUJ!AF155,9,1)</f>
        <v xml:space="preserve"> </v>
      </c>
      <c r="DX13" s="1293"/>
      <c r="DY13" s="1293"/>
      <c r="DZ13" s="1293"/>
      <c r="EA13" s="1293"/>
      <c r="EB13" s="1293"/>
      <c r="EC13" s="1293" t="str">
        <f>MID(SUVAHAVUJ!AF155,10,1)</f>
        <v xml:space="preserve"> </v>
      </c>
      <c r="ED13" s="1293"/>
      <c r="EE13" s="1293"/>
      <c r="EF13" s="1293"/>
      <c r="EG13" s="1293"/>
      <c r="EH13" s="1335" t="str">
        <f>MID(SUVAHAVUJ!AF155,11,1)</f>
        <v>0</v>
      </c>
      <c r="EI13" s="1335"/>
      <c r="EJ13" s="1335"/>
      <c r="EK13" s="1335"/>
      <c r="EL13" s="1335"/>
      <c r="EM13" s="1343"/>
      <c r="EN13" s="411"/>
      <c r="EO13" s="412"/>
      <c r="EP13" s="1335" t="str">
        <f>MID(SUVAHAVUJ!AG155,1,1)</f>
        <v xml:space="preserve"> </v>
      </c>
      <c r="EQ13" s="1335"/>
      <c r="ER13" s="1335"/>
      <c r="ES13" s="1335"/>
      <c r="ET13" s="1335"/>
      <c r="EU13" s="1335"/>
      <c r="EV13" s="1335" t="str">
        <f>MID(SUVAHAVUJ!AG155,2,1)</f>
        <v xml:space="preserve"> </v>
      </c>
      <c r="EW13" s="1335"/>
      <c r="EX13" s="1335"/>
      <c r="EY13" s="1335"/>
      <c r="EZ13" s="1335"/>
      <c r="FA13" s="1335" t="str">
        <f>MID(SUVAHAVUJ!AG155,3,1)</f>
        <v xml:space="preserve"> </v>
      </c>
      <c r="FB13" s="1335"/>
      <c r="FC13" s="1335"/>
      <c r="FD13" s="1335"/>
      <c r="FE13" s="1335"/>
      <c r="FF13" s="1335"/>
      <c r="FG13" s="1335" t="str">
        <f>MID(SUVAHAVUJ!AG155,4,1)</f>
        <v xml:space="preserve"> </v>
      </c>
      <c r="FH13" s="1335"/>
      <c r="FI13" s="1335"/>
      <c r="FJ13" s="1335"/>
      <c r="FK13" s="1335"/>
      <c r="FL13" s="1293" t="str">
        <f>MID(SUVAHAVUJ!AG155,5,1)</f>
        <v xml:space="preserve"> </v>
      </c>
      <c r="FM13" s="1293"/>
      <c r="FN13" s="1293"/>
      <c r="FO13" s="1293"/>
      <c r="FP13" s="1293"/>
      <c r="FQ13" s="1293"/>
      <c r="FR13" s="1293" t="str">
        <f>MID(SUVAHAVUJ!AG155,6,1)</f>
        <v xml:space="preserve"> </v>
      </c>
      <c r="FS13" s="1293"/>
      <c r="FT13" s="1293"/>
      <c r="FU13" s="1293"/>
      <c r="FV13" s="1293"/>
      <c r="FW13" s="1293" t="str">
        <f>MID(SUVAHAVUJ!AG155,7,1)</f>
        <v xml:space="preserve"> </v>
      </c>
      <c r="FX13" s="1293"/>
      <c r="FY13" s="1293"/>
      <c r="FZ13" s="1293"/>
      <c r="GA13" s="1293"/>
      <c r="GB13" s="1293"/>
      <c r="GC13" s="1293" t="str">
        <f>MID(SUVAHAVUJ!AG155,8,1)</f>
        <v xml:space="preserve"> </v>
      </c>
      <c r="GD13" s="1293"/>
      <c r="GE13" s="1293"/>
      <c r="GF13" s="1293"/>
      <c r="GG13" s="1293"/>
      <c r="GH13" s="1293" t="str">
        <f>MID(SUVAHAVUJ!AG155,9,1)</f>
        <v xml:space="preserve"> </v>
      </c>
      <c r="GI13" s="1293"/>
      <c r="GJ13" s="1293"/>
      <c r="GK13" s="1293"/>
      <c r="GL13" s="1293"/>
      <c r="GM13" s="1293"/>
      <c r="GN13" s="1293" t="str">
        <f>MID(SUVAHAVUJ!AG155,10,1)</f>
        <v xml:space="preserve"> </v>
      </c>
      <c r="GO13" s="1293"/>
      <c r="GP13" s="1293"/>
      <c r="GQ13" s="1293"/>
      <c r="GR13" s="1293"/>
      <c r="GS13" s="1293" t="str">
        <f>MID(SUVAHAVUJ!AG155,11,1)</f>
        <v>0</v>
      </c>
      <c r="GT13" s="1293"/>
      <c r="GU13" s="1293"/>
      <c r="GV13" s="1293"/>
      <c r="GW13" s="1341"/>
    </row>
    <row r="14" spans="1:205" ht="24.6" customHeight="1" x14ac:dyDescent="0.2">
      <c r="B14" s="1442" t="s">
        <v>2174</v>
      </c>
      <c r="C14" s="1443"/>
      <c r="D14" s="1443"/>
      <c r="E14" s="1443"/>
      <c r="F14" s="1443"/>
      <c r="G14" s="1443"/>
      <c r="H14" s="1443"/>
      <c r="I14" s="1443"/>
      <c r="J14" s="1443"/>
      <c r="K14" s="1444"/>
      <c r="L14" s="1394" t="str">
        <f>SUVAHAVUJ!$D$156</f>
        <v>Tržby z predaja dlhodobého nehmotného majetku, dlhodobého hmotného majetku a materiálu (641, 642)</v>
      </c>
      <c r="M14" s="1395"/>
      <c r="N14" s="1395"/>
      <c r="O14" s="1395"/>
      <c r="P14" s="1395"/>
      <c r="Q14" s="1395"/>
      <c r="R14" s="1395"/>
      <c r="S14" s="1395"/>
      <c r="T14" s="1395"/>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5"/>
      <c r="AV14" s="1395"/>
      <c r="AW14" s="1395"/>
      <c r="AX14" s="1395"/>
      <c r="AY14" s="1395"/>
      <c r="AZ14" s="1395"/>
      <c r="BA14" s="1395"/>
      <c r="BB14" s="1395"/>
      <c r="BC14" s="1395"/>
      <c r="BD14" s="1395"/>
      <c r="BE14" s="1395"/>
      <c r="BF14" s="1395"/>
      <c r="BG14" s="1395"/>
      <c r="BH14" s="1395"/>
      <c r="BI14" s="1395"/>
      <c r="BJ14" s="1395"/>
      <c r="BK14" s="1395"/>
      <c r="BL14" s="1395"/>
      <c r="BM14" s="1395"/>
      <c r="BN14" s="1395"/>
      <c r="BO14" s="1395"/>
      <c r="BP14" s="1395"/>
      <c r="BQ14" s="1395"/>
      <c r="BR14" s="1395"/>
      <c r="BS14" s="1395"/>
      <c r="BT14" s="1395"/>
      <c r="BU14" s="1395"/>
      <c r="BV14" s="1395"/>
      <c r="BW14" s="1396" t="s">
        <v>1217</v>
      </c>
      <c r="BX14" s="1397"/>
      <c r="BY14" s="1397"/>
      <c r="BZ14" s="1397"/>
      <c r="CA14" s="1397"/>
      <c r="CB14" s="1397"/>
      <c r="CC14" s="1397"/>
      <c r="CD14" s="1398"/>
      <c r="CE14" s="1335" t="str">
        <f>MID(SUVAHAVUJ!AF156,1,1)</f>
        <v xml:space="preserve"> </v>
      </c>
      <c r="CF14" s="1335"/>
      <c r="CG14" s="1335"/>
      <c r="CH14" s="1335"/>
      <c r="CI14" s="1335"/>
      <c r="CJ14" s="1335" t="str">
        <f>MID(SUVAHAVUJ!AF156,2,1)</f>
        <v xml:space="preserve"> </v>
      </c>
      <c r="CK14" s="1335"/>
      <c r="CL14" s="1335"/>
      <c r="CM14" s="1335"/>
      <c r="CN14" s="1335"/>
      <c r="CO14" s="1335"/>
      <c r="CP14" s="1335" t="str">
        <f>MID(SUVAHAVUJ!AF156,3,1)</f>
        <v xml:space="preserve"> </v>
      </c>
      <c r="CQ14" s="1335"/>
      <c r="CR14" s="1335"/>
      <c r="CS14" s="1335"/>
      <c r="CT14" s="1335"/>
      <c r="CU14" s="1335" t="str">
        <f>MID(SUVAHAVUJ!AF156,4,1)</f>
        <v xml:space="preserve"> </v>
      </c>
      <c r="CV14" s="1335"/>
      <c r="CW14" s="1335"/>
      <c r="CX14" s="1335"/>
      <c r="CY14" s="1335"/>
      <c r="CZ14" s="1335"/>
      <c r="DA14" s="1335" t="str">
        <f>MID(SUVAHAVUJ!AF156,5,1)</f>
        <v xml:space="preserve"> </v>
      </c>
      <c r="DB14" s="1335"/>
      <c r="DC14" s="1335"/>
      <c r="DD14" s="1335"/>
      <c r="DE14" s="1335"/>
      <c r="DF14" s="1335" t="str">
        <f>MID(SUVAHAVUJ!AF156,6,1)</f>
        <v xml:space="preserve"> </v>
      </c>
      <c r="DG14" s="1335"/>
      <c r="DH14" s="1335"/>
      <c r="DI14" s="1335"/>
      <c r="DJ14" s="1335"/>
      <c r="DK14" s="1335"/>
      <c r="DL14" s="1335" t="str">
        <f>MID(SUVAHAVUJ!AF156,7,1)</f>
        <v xml:space="preserve"> </v>
      </c>
      <c r="DM14" s="1335"/>
      <c r="DN14" s="1335"/>
      <c r="DO14" s="1335"/>
      <c r="DP14" s="1335"/>
      <c r="DQ14" s="1335"/>
      <c r="DR14" s="1335" t="str">
        <f>MID(SUVAHAVUJ!AF156,8,1)</f>
        <v xml:space="preserve"> </v>
      </c>
      <c r="DS14" s="1335"/>
      <c r="DT14" s="1335"/>
      <c r="DU14" s="1335"/>
      <c r="DV14" s="1335"/>
      <c r="DW14" s="1293" t="str">
        <f>MID(SUVAHAVUJ!AF156,9,1)</f>
        <v xml:space="preserve"> </v>
      </c>
      <c r="DX14" s="1293"/>
      <c r="DY14" s="1293"/>
      <c r="DZ14" s="1293"/>
      <c r="EA14" s="1293"/>
      <c r="EB14" s="1293"/>
      <c r="EC14" s="1293" t="str">
        <f>MID(SUVAHAVUJ!AF156,10,1)</f>
        <v xml:space="preserve"> </v>
      </c>
      <c r="ED14" s="1293"/>
      <c r="EE14" s="1293"/>
      <c r="EF14" s="1293"/>
      <c r="EG14" s="1293"/>
      <c r="EH14" s="1335" t="str">
        <f>MID(SUVAHAVUJ!AF156,11,1)</f>
        <v>0</v>
      </c>
      <c r="EI14" s="1335"/>
      <c r="EJ14" s="1335"/>
      <c r="EK14" s="1335"/>
      <c r="EL14" s="1335"/>
      <c r="EM14" s="1343"/>
      <c r="EN14" s="411"/>
      <c r="EO14" s="412"/>
      <c r="EP14" s="1335" t="str">
        <f>MID(SUVAHAVUJ!AG156,1,1)</f>
        <v xml:space="preserve"> </v>
      </c>
      <c r="EQ14" s="1335"/>
      <c r="ER14" s="1335"/>
      <c r="ES14" s="1335"/>
      <c r="ET14" s="1335"/>
      <c r="EU14" s="1335"/>
      <c r="EV14" s="1335" t="str">
        <f>MID(SUVAHAVUJ!AG156,2,1)</f>
        <v xml:space="preserve"> </v>
      </c>
      <c r="EW14" s="1335"/>
      <c r="EX14" s="1335"/>
      <c r="EY14" s="1335"/>
      <c r="EZ14" s="1335"/>
      <c r="FA14" s="1335" t="str">
        <f>MID(SUVAHAVUJ!AG156,3,1)</f>
        <v xml:space="preserve"> </v>
      </c>
      <c r="FB14" s="1335"/>
      <c r="FC14" s="1335"/>
      <c r="FD14" s="1335"/>
      <c r="FE14" s="1335"/>
      <c r="FF14" s="1335"/>
      <c r="FG14" s="1335" t="str">
        <f>MID(SUVAHAVUJ!AG156,4,1)</f>
        <v xml:space="preserve"> </v>
      </c>
      <c r="FH14" s="1335"/>
      <c r="FI14" s="1335"/>
      <c r="FJ14" s="1335"/>
      <c r="FK14" s="1335"/>
      <c r="FL14" s="1293" t="str">
        <f>MID(SUVAHAVUJ!AG156,5,1)</f>
        <v xml:space="preserve"> </v>
      </c>
      <c r="FM14" s="1293"/>
      <c r="FN14" s="1293"/>
      <c r="FO14" s="1293"/>
      <c r="FP14" s="1293"/>
      <c r="FQ14" s="1293"/>
      <c r="FR14" s="1293" t="str">
        <f>MID(SUVAHAVUJ!AG156,6,1)</f>
        <v xml:space="preserve"> </v>
      </c>
      <c r="FS14" s="1293"/>
      <c r="FT14" s="1293"/>
      <c r="FU14" s="1293"/>
      <c r="FV14" s="1293"/>
      <c r="FW14" s="1293" t="str">
        <f>MID(SUVAHAVUJ!AG156,7,1)</f>
        <v xml:space="preserve"> </v>
      </c>
      <c r="FX14" s="1293"/>
      <c r="FY14" s="1293"/>
      <c r="FZ14" s="1293"/>
      <c r="GA14" s="1293"/>
      <c r="GB14" s="1293"/>
      <c r="GC14" s="1293" t="str">
        <f>MID(SUVAHAVUJ!AG156,8,1)</f>
        <v xml:space="preserve"> </v>
      </c>
      <c r="GD14" s="1293"/>
      <c r="GE14" s="1293"/>
      <c r="GF14" s="1293"/>
      <c r="GG14" s="1293"/>
      <c r="GH14" s="1293" t="str">
        <f>MID(SUVAHAVUJ!AG156,9,1)</f>
        <v xml:space="preserve"> </v>
      </c>
      <c r="GI14" s="1293"/>
      <c r="GJ14" s="1293"/>
      <c r="GK14" s="1293"/>
      <c r="GL14" s="1293"/>
      <c r="GM14" s="1293"/>
      <c r="GN14" s="1293" t="str">
        <f>MID(SUVAHAVUJ!AG156,10,1)</f>
        <v xml:space="preserve"> </v>
      </c>
      <c r="GO14" s="1293"/>
      <c r="GP14" s="1293"/>
      <c r="GQ14" s="1293"/>
      <c r="GR14" s="1293"/>
      <c r="GS14" s="1293" t="str">
        <f>MID(SUVAHAVUJ!AG156,11,1)</f>
        <v>0</v>
      </c>
      <c r="GT14" s="1293"/>
      <c r="GU14" s="1293"/>
      <c r="GV14" s="1293"/>
      <c r="GW14" s="1341"/>
    </row>
    <row r="15" spans="1:205" ht="24.6" customHeight="1" x14ac:dyDescent="0.2">
      <c r="B15" s="1442" t="s">
        <v>2175</v>
      </c>
      <c r="C15" s="1443"/>
      <c r="D15" s="1443"/>
      <c r="E15" s="1443"/>
      <c r="F15" s="1443"/>
      <c r="G15" s="1443"/>
      <c r="H15" s="1443"/>
      <c r="I15" s="1443"/>
      <c r="J15" s="1443"/>
      <c r="K15" s="1444"/>
      <c r="L15" s="1394" t="str">
        <f>SUVAHAVUJ!$D$157</f>
        <v>Ostatné výnosy z hospodárskej činnosti (644, 645, 646, 648, 655, 657)</v>
      </c>
      <c r="M15" s="1395"/>
      <c r="N15" s="1395"/>
      <c r="O15" s="1395"/>
      <c r="P15" s="1395"/>
      <c r="Q15" s="1395"/>
      <c r="R15" s="1395"/>
      <c r="S15" s="1395"/>
      <c r="T15" s="1395"/>
      <c r="U15" s="1395"/>
      <c r="V15" s="1395"/>
      <c r="W15" s="1395"/>
      <c r="X15" s="1395"/>
      <c r="Y15" s="1395"/>
      <c r="Z15" s="1395"/>
      <c r="AA15" s="1395"/>
      <c r="AB15" s="1395"/>
      <c r="AC15" s="1395"/>
      <c r="AD15" s="1395"/>
      <c r="AE15" s="1395"/>
      <c r="AF15" s="1395"/>
      <c r="AG15" s="1395"/>
      <c r="AH15" s="1395"/>
      <c r="AI15" s="1395"/>
      <c r="AJ15" s="1395"/>
      <c r="AK15" s="1395"/>
      <c r="AL15" s="1395"/>
      <c r="AM15" s="1395"/>
      <c r="AN15" s="1395"/>
      <c r="AO15" s="1395"/>
      <c r="AP15" s="1395"/>
      <c r="AQ15" s="1395"/>
      <c r="AR15" s="1395"/>
      <c r="AS15" s="1395"/>
      <c r="AT15" s="1395"/>
      <c r="AU15" s="1395"/>
      <c r="AV15" s="1395"/>
      <c r="AW15" s="1395"/>
      <c r="AX15" s="1395"/>
      <c r="AY15" s="1395"/>
      <c r="AZ15" s="1395"/>
      <c r="BA15" s="1395"/>
      <c r="BB15" s="1395"/>
      <c r="BC15" s="1395"/>
      <c r="BD15" s="1395"/>
      <c r="BE15" s="1395"/>
      <c r="BF15" s="1395"/>
      <c r="BG15" s="1395"/>
      <c r="BH15" s="1395"/>
      <c r="BI15" s="1395"/>
      <c r="BJ15" s="1395"/>
      <c r="BK15" s="1395"/>
      <c r="BL15" s="1395"/>
      <c r="BM15" s="1395"/>
      <c r="BN15" s="1395"/>
      <c r="BO15" s="1395"/>
      <c r="BP15" s="1395"/>
      <c r="BQ15" s="1395"/>
      <c r="BR15" s="1395"/>
      <c r="BS15" s="1395"/>
      <c r="BT15" s="1395"/>
      <c r="BU15" s="1395"/>
      <c r="BV15" s="1395"/>
      <c r="BW15" s="1396" t="s">
        <v>2051</v>
      </c>
      <c r="BX15" s="1397"/>
      <c r="BY15" s="1397"/>
      <c r="BZ15" s="1397"/>
      <c r="CA15" s="1397"/>
      <c r="CB15" s="1397"/>
      <c r="CC15" s="1397"/>
      <c r="CD15" s="1398"/>
      <c r="CE15" s="1335" t="str">
        <f>MID(SUVAHAVUJ!AF157,1,1)</f>
        <v xml:space="preserve"> </v>
      </c>
      <c r="CF15" s="1335"/>
      <c r="CG15" s="1335"/>
      <c r="CH15" s="1335"/>
      <c r="CI15" s="1335"/>
      <c r="CJ15" s="1335" t="str">
        <f>MID(SUVAHAVUJ!AF157,2,1)</f>
        <v xml:space="preserve"> </v>
      </c>
      <c r="CK15" s="1335"/>
      <c r="CL15" s="1335"/>
      <c r="CM15" s="1335"/>
      <c r="CN15" s="1335"/>
      <c r="CO15" s="1335"/>
      <c r="CP15" s="1335" t="str">
        <f>MID(SUVAHAVUJ!AF157,3,1)</f>
        <v xml:space="preserve"> </v>
      </c>
      <c r="CQ15" s="1335"/>
      <c r="CR15" s="1335"/>
      <c r="CS15" s="1335"/>
      <c r="CT15" s="1335"/>
      <c r="CU15" s="1335" t="str">
        <f>MID(SUVAHAVUJ!AF157,4,1)</f>
        <v xml:space="preserve"> </v>
      </c>
      <c r="CV15" s="1335"/>
      <c r="CW15" s="1335"/>
      <c r="CX15" s="1335"/>
      <c r="CY15" s="1335"/>
      <c r="CZ15" s="1335"/>
      <c r="DA15" s="1335" t="str">
        <f>MID(SUVAHAVUJ!AF157,5,1)</f>
        <v xml:space="preserve"> </v>
      </c>
      <c r="DB15" s="1335"/>
      <c r="DC15" s="1335"/>
      <c r="DD15" s="1335"/>
      <c r="DE15" s="1335"/>
      <c r="DF15" s="1335" t="str">
        <f>MID(SUVAHAVUJ!AF157,6,1)</f>
        <v xml:space="preserve"> </v>
      </c>
      <c r="DG15" s="1335"/>
      <c r="DH15" s="1335"/>
      <c r="DI15" s="1335"/>
      <c r="DJ15" s="1335"/>
      <c r="DK15" s="1335"/>
      <c r="DL15" s="1335" t="str">
        <f>MID(SUVAHAVUJ!AF157,7,1)</f>
        <v xml:space="preserve"> </v>
      </c>
      <c r="DM15" s="1335"/>
      <c r="DN15" s="1335"/>
      <c r="DO15" s="1335"/>
      <c r="DP15" s="1335"/>
      <c r="DQ15" s="1335"/>
      <c r="DR15" s="1335" t="str">
        <f>MID(SUVAHAVUJ!AF157,8,1)</f>
        <v xml:space="preserve"> </v>
      </c>
      <c r="DS15" s="1335"/>
      <c r="DT15" s="1335"/>
      <c r="DU15" s="1335"/>
      <c r="DV15" s="1335"/>
      <c r="DW15" s="1293" t="str">
        <f>MID(SUVAHAVUJ!AF157,9,1)</f>
        <v xml:space="preserve"> </v>
      </c>
      <c r="DX15" s="1293"/>
      <c r="DY15" s="1293"/>
      <c r="DZ15" s="1293"/>
      <c r="EA15" s="1293"/>
      <c r="EB15" s="1293"/>
      <c r="EC15" s="1293" t="str">
        <f>MID(SUVAHAVUJ!AF157,10,1)</f>
        <v xml:space="preserve"> </v>
      </c>
      <c r="ED15" s="1293"/>
      <c r="EE15" s="1293"/>
      <c r="EF15" s="1293"/>
      <c r="EG15" s="1293"/>
      <c r="EH15" s="1335" t="str">
        <f>MID(SUVAHAVUJ!AF157,11,1)</f>
        <v>0</v>
      </c>
      <c r="EI15" s="1335"/>
      <c r="EJ15" s="1335"/>
      <c r="EK15" s="1335"/>
      <c r="EL15" s="1335"/>
      <c r="EM15" s="1343"/>
      <c r="EN15" s="411"/>
      <c r="EO15" s="412"/>
      <c r="EP15" s="1335" t="str">
        <f>MID(SUVAHAVUJ!AG157,1,1)</f>
        <v xml:space="preserve"> </v>
      </c>
      <c r="EQ15" s="1335"/>
      <c r="ER15" s="1335"/>
      <c r="ES15" s="1335"/>
      <c r="ET15" s="1335"/>
      <c r="EU15" s="1335"/>
      <c r="EV15" s="1335" t="str">
        <f>MID(SUVAHAVUJ!AG157,2,1)</f>
        <v xml:space="preserve"> </v>
      </c>
      <c r="EW15" s="1335"/>
      <c r="EX15" s="1335"/>
      <c r="EY15" s="1335"/>
      <c r="EZ15" s="1335"/>
      <c r="FA15" s="1335" t="str">
        <f>MID(SUVAHAVUJ!AG157,3,1)</f>
        <v xml:space="preserve"> </v>
      </c>
      <c r="FB15" s="1335"/>
      <c r="FC15" s="1335"/>
      <c r="FD15" s="1335"/>
      <c r="FE15" s="1335"/>
      <c r="FF15" s="1335"/>
      <c r="FG15" s="1335" t="str">
        <f>MID(SUVAHAVUJ!AG157,4,1)</f>
        <v xml:space="preserve"> </v>
      </c>
      <c r="FH15" s="1335"/>
      <c r="FI15" s="1335"/>
      <c r="FJ15" s="1335"/>
      <c r="FK15" s="1335"/>
      <c r="FL15" s="1293" t="str">
        <f>MID(SUVAHAVUJ!AG157,5,1)</f>
        <v xml:space="preserve"> </v>
      </c>
      <c r="FM15" s="1293"/>
      <c r="FN15" s="1293"/>
      <c r="FO15" s="1293"/>
      <c r="FP15" s="1293"/>
      <c r="FQ15" s="1293"/>
      <c r="FR15" s="1293" t="str">
        <f>MID(SUVAHAVUJ!AG157,6,1)</f>
        <v xml:space="preserve"> </v>
      </c>
      <c r="FS15" s="1293"/>
      <c r="FT15" s="1293"/>
      <c r="FU15" s="1293"/>
      <c r="FV15" s="1293"/>
      <c r="FW15" s="1293" t="str">
        <f>MID(SUVAHAVUJ!AG157,7,1)</f>
        <v xml:space="preserve"> </v>
      </c>
      <c r="FX15" s="1293"/>
      <c r="FY15" s="1293"/>
      <c r="FZ15" s="1293"/>
      <c r="GA15" s="1293"/>
      <c r="GB15" s="1293"/>
      <c r="GC15" s="1293" t="str">
        <f>MID(SUVAHAVUJ!AG157,8,1)</f>
        <v xml:space="preserve"> </v>
      </c>
      <c r="GD15" s="1293"/>
      <c r="GE15" s="1293"/>
      <c r="GF15" s="1293"/>
      <c r="GG15" s="1293"/>
      <c r="GH15" s="1293" t="str">
        <f>MID(SUVAHAVUJ!AG157,9,1)</f>
        <v xml:space="preserve"> </v>
      </c>
      <c r="GI15" s="1293"/>
      <c r="GJ15" s="1293"/>
      <c r="GK15" s="1293"/>
      <c r="GL15" s="1293"/>
      <c r="GM15" s="1293"/>
      <c r="GN15" s="1293" t="str">
        <f>MID(SUVAHAVUJ!AG157,10,1)</f>
        <v xml:space="preserve"> </v>
      </c>
      <c r="GO15" s="1293"/>
      <c r="GP15" s="1293"/>
      <c r="GQ15" s="1293"/>
      <c r="GR15" s="1293"/>
      <c r="GS15" s="1293" t="str">
        <f>MID(SUVAHAVUJ!AG157,11,1)</f>
        <v>0</v>
      </c>
      <c r="GT15" s="1293"/>
      <c r="GU15" s="1293"/>
      <c r="GV15" s="1293"/>
      <c r="GW15" s="1341"/>
    </row>
    <row r="16" spans="1:205" ht="24.6" customHeight="1" x14ac:dyDescent="0.2">
      <c r="B16" s="1396" t="s">
        <v>2168</v>
      </c>
      <c r="C16" s="1397"/>
      <c r="D16" s="1397"/>
      <c r="E16" s="1397"/>
      <c r="F16" s="1397"/>
      <c r="G16" s="1397"/>
      <c r="H16" s="1397"/>
      <c r="I16" s="1397"/>
      <c r="J16" s="1397"/>
      <c r="K16" s="1398"/>
      <c r="L16" s="1394" t="str">
        <f>SUVAHAVUJ!$D$158</f>
        <v>Náklady na hospodársku činnosť spolu r. 11 + r. 12
+ r. 13 + r. 14 + r. 15 + r. 20 +r. 21 + r. 24 + r. 25 + r. 26</v>
      </c>
      <c r="M16" s="1395"/>
      <c r="N16" s="1395"/>
      <c r="O16" s="1395"/>
      <c r="P16" s="1395"/>
      <c r="Q16" s="1395"/>
      <c r="R16" s="1395"/>
      <c r="S16" s="1395"/>
      <c r="T16" s="1395"/>
      <c r="U16" s="1395"/>
      <c r="V16" s="1395"/>
      <c r="W16" s="1395"/>
      <c r="X16" s="1395"/>
      <c r="Y16" s="1395"/>
      <c r="Z16" s="1395"/>
      <c r="AA16" s="1395"/>
      <c r="AB16" s="1395"/>
      <c r="AC16" s="1395"/>
      <c r="AD16" s="1395"/>
      <c r="AE16" s="1395"/>
      <c r="AF16" s="1395"/>
      <c r="AG16" s="1395"/>
      <c r="AH16" s="1395"/>
      <c r="AI16" s="1395"/>
      <c r="AJ16" s="1395"/>
      <c r="AK16" s="1395"/>
      <c r="AL16" s="1395"/>
      <c r="AM16" s="1395"/>
      <c r="AN16" s="1395"/>
      <c r="AO16" s="1395"/>
      <c r="AP16" s="1395"/>
      <c r="AQ16" s="1395"/>
      <c r="AR16" s="1395"/>
      <c r="AS16" s="1395"/>
      <c r="AT16" s="1395"/>
      <c r="AU16" s="1395"/>
      <c r="AV16" s="1395"/>
      <c r="AW16" s="1395"/>
      <c r="AX16" s="1395"/>
      <c r="AY16" s="1395"/>
      <c r="AZ16" s="1395"/>
      <c r="BA16" s="1395"/>
      <c r="BB16" s="1395"/>
      <c r="BC16" s="1395"/>
      <c r="BD16" s="1395"/>
      <c r="BE16" s="1395"/>
      <c r="BF16" s="1395"/>
      <c r="BG16" s="1395"/>
      <c r="BH16" s="1395"/>
      <c r="BI16" s="1395"/>
      <c r="BJ16" s="1395"/>
      <c r="BK16" s="1395"/>
      <c r="BL16" s="1395"/>
      <c r="BM16" s="1395"/>
      <c r="BN16" s="1395"/>
      <c r="BO16" s="1395"/>
      <c r="BP16" s="1395"/>
      <c r="BQ16" s="1395"/>
      <c r="BR16" s="1395"/>
      <c r="BS16" s="1395"/>
      <c r="BT16" s="1395"/>
      <c r="BU16" s="1395"/>
      <c r="BV16" s="1395"/>
      <c r="BW16" s="1396" t="s">
        <v>1226</v>
      </c>
      <c r="BX16" s="1397"/>
      <c r="BY16" s="1397"/>
      <c r="BZ16" s="1397"/>
      <c r="CA16" s="1397"/>
      <c r="CB16" s="1397"/>
      <c r="CC16" s="1397"/>
      <c r="CD16" s="1398"/>
      <c r="CE16" s="1335" t="str">
        <f>MID(SUVAHAVUJ!AF158,1,1)</f>
        <v xml:space="preserve"> </v>
      </c>
      <c r="CF16" s="1335"/>
      <c r="CG16" s="1335"/>
      <c r="CH16" s="1335"/>
      <c r="CI16" s="1335"/>
      <c r="CJ16" s="1335" t="str">
        <f>MID(SUVAHAVUJ!AF158,2,1)</f>
        <v xml:space="preserve"> </v>
      </c>
      <c r="CK16" s="1335"/>
      <c r="CL16" s="1335"/>
      <c r="CM16" s="1335"/>
      <c r="CN16" s="1335"/>
      <c r="CO16" s="1335"/>
      <c r="CP16" s="1335" t="str">
        <f>MID(SUVAHAVUJ!AF158,3,1)</f>
        <v xml:space="preserve"> </v>
      </c>
      <c r="CQ16" s="1335"/>
      <c r="CR16" s="1335"/>
      <c r="CS16" s="1335"/>
      <c r="CT16" s="1335"/>
      <c r="CU16" s="1335" t="str">
        <f>MID(SUVAHAVUJ!AF158,4,1)</f>
        <v xml:space="preserve"> </v>
      </c>
      <c r="CV16" s="1335"/>
      <c r="CW16" s="1335"/>
      <c r="CX16" s="1335"/>
      <c r="CY16" s="1335"/>
      <c r="CZ16" s="1335"/>
      <c r="DA16" s="1335" t="str">
        <f>MID(SUVAHAVUJ!AF158,5,1)</f>
        <v xml:space="preserve"> </v>
      </c>
      <c r="DB16" s="1335"/>
      <c r="DC16" s="1335"/>
      <c r="DD16" s="1335"/>
      <c r="DE16" s="1335"/>
      <c r="DF16" s="1335" t="str">
        <f>MID(SUVAHAVUJ!AF158,6,1)</f>
        <v xml:space="preserve"> </v>
      </c>
      <c r="DG16" s="1335"/>
      <c r="DH16" s="1335"/>
      <c r="DI16" s="1335"/>
      <c r="DJ16" s="1335"/>
      <c r="DK16" s="1335"/>
      <c r="DL16" s="1335" t="str">
        <f>MID(SUVAHAVUJ!AF158,7,1)</f>
        <v xml:space="preserve"> </v>
      </c>
      <c r="DM16" s="1335"/>
      <c r="DN16" s="1335"/>
      <c r="DO16" s="1335"/>
      <c r="DP16" s="1335"/>
      <c r="DQ16" s="1335"/>
      <c r="DR16" s="1335" t="str">
        <f>MID(SUVAHAVUJ!AF158,8,1)</f>
        <v xml:space="preserve"> </v>
      </c>
      <c r="DS16" s="1335"/>
      <c r="DT16" s="1335"/>
      <c r="DU16" s="1335"/>
      <c r="DV16" s="1335"/>
      <c r="DW16" s="1293" t="str">
        <f>MID(SUVAHAVUJ!AF158,9,1)</f>
        <v xml:space="preserve"> </v>
      </c>
      <c r="DX16" s="1293"/>
      <c r="DY16" s="1293"/>
      <c r="DZ16" s="1293"/>
      <c r="EA16" s="1293"/>
      <c r="EB16" s="1293"/>
      <c r="EC16" s="1293" t="str">
        <f>MID(SUVAHAVUJ!AF158,10,1)</f>
        <v xml:space="preserve"> </v>
      </c>
      <c r="ED16" s="1293"/>
      <c r="EE16" s="1293"/>
      <c r="EF16" s="1293"/>
      <c r="EG16" s="1293"/>
      <c r="EH16" s="1335" t="str">
        <f>MID(SUVAHAVUJ!AF158,11,1)</f>
        <v>0</v>
      </c>
      <c r="EI16" s="1335"/>
      <c r="EJ16" s="1335"/>
      <c r="EK16" s="1335"/>
      <c r="EL16" s="1335"/>
      <c r="EM16" s="1343"/>
      <c r="EN16" s="411"/>
      <c r="EO16" s="412"/>
      <c r="EP16" s="1335" t="str">
        <f>MID(SUVAHAVUJ!AG158,1,1)</f>
        <v xml:space="preserve"> </v>
      </c>
      <c r="EQ16" s="1335"/>
      <c r="ER16" s="1335"/>
      <c r="ES16" s="1335"/>
      <c r="ET16" s="1335"/>
      <c r="EU16" s="1335"/>
      <c r="EV16" s="1335" t="str">
        <f>MID(SUVAHAVUJ!AG158,2,1)</f>
        <v xml:space="preserve"> </v>
      </c>
      <c r="EW16" s="1335"/>
      <c r="EX16" s="1335"/>
      <c r="EY16" s="1335"/>
      <c r="EZ16" s="1335"/>
      <c r="FA16" s="1335" t="str">
        <f>MID(SUVAHAVUJ!AG158,3,1)</f>
        <v xml:space="preserve"> </v>
      </c>
      <c r="FB16" s="1335"/>
      <c r="FC16" s="1335"/>
      <c r="FD16" s="1335"/>
      <c r="FE16" s="1335"/>
      <c r="FF16" s="1335"/>
      <c r="FG16" s="1335" t="str">
        <f>MID(SUVAHAVUJ!AG158,4,1)</f>
        <v xml:space="preserve"> </v>
      </c>
      <c r="FH16" s="1335"/>
      <c r="FI16" s="1335"/>
      <c r="FJ16" s="1335"/>
      <c r="FK16" s="1335"/>
      <c r="FL16" s="1293" t="str">
        <f>MID(SUVAHAVUJ!AG158,5,1)</f>
        <v xml:space="preserve"> </v>
      </c>
      <c r="FM16" s="1293"/>
      <c r="FN16" s="1293"/>
      <c r="FO16" s="1293"/>
      <c r="FP16" s="1293"/>
      <c r="FQ16" s="1293"/>
      <c r="FR16" s="1293" t="str">
        <f>MID(SUVAHAVUJ!AG158,6,1)</f>
        <v xml:space="preserve"> </v>
      </c>
      <c r="FS16" s="1293"/>
      <c r="FT16" s="1293"/>
      <c r="FU16" s="1293"/>
      <c r="FV16" s="1293"/>
      <c r="FW16" s="1293" t="str">
        <f>MID(SUVAHAVUJ!AG158,7,1)</f>
        <v xml:space="preserve"> </v>
      </c>
      <c r="FX16" s="1293"/>
      <c r="FY16" s="1293"/>
      <c r="FZ16" s="1293"/>
      <c r="GA16" s="1293"/>
      <c r="GB16" s="1293"/>
      <c r="GC16" s="1293" t="str">
        <f>MID(SUVAHAVUJ!AG158,8,1)</f>
        <v xml:space="preserve"> </v>
      </c>
      <c r="GD16" s="1293"/>
      <c r="GE16" s="1293"/>
      <c r="GF16" s="1293"/>
      <c r="GG16" s="1293"/>
      <c r="GH16" s="1293" t="str">
        <f>MID(SUVAHAVUJ!AG158,9,1)</f>
        <v xml:space="preserve"> </v>
      </c>
      <c r="GI16" s="1293"/>
      <c r="GJ16" s="1293"/>
      <c r="GK16" s="1293"/>
      <c r="GL16" s="1293"/>
      <c r="GM16" s="1293"/>
      <c r="GN16" s="1293" t="str">
        <f>MID(SUVAHAVUJ!AG158,10,1)</f>
        <v xml:space="preserve"> </v>
      </c>
      <c r="GO16" s="1293"/>
      <c r="GP16" s="1293"/>
      <c r="GQ16" s="1293"/>
      <c r="GR16" s="1293"/>
      <c r="GS16" s="1293" t="str">
        <f>MID(SUVAHAVUJ!AG158,11,1)</f>
        <v>0</v>
      </c>
      <c r="GT16" s="1293"/>
      <c r="GU16" s="1293"/>
      <c r="GV16" s="1293"/>
      <c r="GW16" s="1341"/>
    </row>
    <row r="17" spans="1:205" ht="24.6" customHeight="1" x14ac:dyDescent="0.2">
      <c r="B17" s="1442" t="s">
        <v>2043</v>
      </c>
      <c r="C17" s="1443"/>
      <c r="D17" s="1443"/>
      <c r="E17" s="1443"/>
      <c r="F17" s="1443"/>
      <c r="G17" s="1443"/>
      <c r="H17" s="1443"/>
      <c r="I17" s="1443"/>
      <c r="J17" s="1443"/>
      <c r="K17" s="1444"/>
      <c r="L17" s="1394" t="str">
        <f>SUVAHAVUJ!$D$159</f>
        <v>Náklady vynaložené na obstaranie predaného tovaru (504, 507)</v>
      </c>
      <c r="M17" s="1395"/>
      <c r="N17" s="1395"/>
      <c r="O17" s="1395"/>
      <c r="P17" s="1395"/>
      <c r="Q17" s="1395"/>
      <c r="R17" s="1395"/>
      <c r="S17" s="1395"/>
      <c r="T17" s="1395"/>
      <c r="U17" s="1395"/>
      <c r="V17" s="1395"/>
      <c r="W17" s="1395"/>
      <c r="X17" s="1395"/>
      <c r="Y17" s="1395"/>
      <c r="Z17" s="1395"/>
      <c r="AA17" s="1395"/>
      <c r="AB17" s="1395"/>
      <c r="AC17" s="1395"/>
      <c r="AD17" s="1395"/>
      <c r="AE17" s="1395"/>
      <c r="AF17" s="1395"/>
      <c r="AG17" s="1395"/>
      <c r="AH17" s="1395"/>
      <c r="AI17" s="1395"/>
      <c r="AJ17" s="1395"/>
      <c r="AK17" s="1395"/>
      <c r="AL17" s="1395"/>
      <c r="AM17" s="1395"/>
      <c r="AN17" s="1395"/>
      <c r="AO17" s="1395"/>
      <c r="AP17" s="1395"/>
      <c r="AQ17" s="1395"/>
      <c r="AR17" s="1395"/>
      <c r="AS17" s="1395"/>
      <c r="AT17" s="1395"/>
      <c r="AU17" s="1395"/>
      <c r="AV17" s="1395"/>
      <c r="AW17" s="1395"/>
      <c r="AX17" s="1395"/>
      <c r="AY17" s="1395"/>
      <c r="AZ17" s="1395"/>
      <c r="BA17" s="1395"/>
      <c r="BB17" s="1395"/>
      <c r="BC17" s="1395"/>
      <c r="BD17" s="1395"/>
      <c r="BE17" s="1395"/>
      <c r="BF17" s="1395"/>
      <c r="BG17" s="1395"/>
      <c r="BH17" s="1395"/>
      <c r="BI17" s="1395"/>
      <c r="BJ17" s="1395"/>
      <c r="BK17" s="1395"/>
      <c r="BL17" s="1395"/>
      <c r="BM17" s="1395"/>
      <c r="BN17" s="1395"/>
      <c r="BO17" s="1395"/>
      <c r="BP17" s="1395"/>
      <c r="BQ17" s="1395"/>
      <c r="BR17" s="1395"/>
      <c r="BS17" s="1395"/>
      <c r="BT17" s="1395"/>
      <c r="BU17" s="1395"/>
      <c r="BV17" s="1395"/>
      <c r="BW17" s="1396" t="s">
        <v>2055</v>
      </c>
      <c r="BX17" s="1397"/>
      <c r="BY17" s="1397"/>
      <c r="BZ17" s="1397"/>
      <c r="CA17" s="1397"/>
      <c r="CB17" s="1397"/>
      <c r="CC17" s="1397"/>
      <c r="CD17" s="1398"/>
      <c r="CE17" s="1335" t="str">
        <f>MID(SUVAHAVUJ!AF159,1,1)</f>
        <v xml:space="preserve"> </v>
      </c>
      <c r="CF17" s="1335"/>
      <c r="CG17" s="1335"/>
      <c r="CH17" s="1335"/>
      <c r="CI17" s="1335"/>
      <c r="CJ17" s="1335" t="str">
        <f>MID(SUVAHAVUJ!AF159,2,1)</f>
        <v xml:space="preserve"> </v>
      </c>
      <c r="CK17" s="1335"/>
      <c r="CL17" s="1335"/>
      <c r="CM17" s="1335"/>
      <c r="CN17" s="1335"/>
      <c r="CO17" s="1335"/>
      <c r="CP17" s="1335" t="str">
        <f>MID(SUVAHAVUJ!AF159,3,1)</f>
        <v xml:space="preserve"> </v>
      </c>
      <c r="CQ17" s="1335"/>
      <c r="CR17" s="1335"/>
      <c r="CS17" s="1335"/>
      <c r="CT17" s="1335"/>
      <c r="CU17" s="1335" t="str">
        <f>MID(SUVAHAVUJ!AF159,4,1)</f>
        <v xml:space="preserve"> </v>
      </c>
      <c r="CV17" s="1335"/>
      <c r="CW17" s="1335"/>
      <c r="CX17" s="1335"/>
      <c r="CY17" s="1335"/>
      <c r="CZ17" s="1335"/>
      <c r="DA17" s="1335" t="str">
        <f>MID(SUVAHAVUJ!AF159,5,1)</f>
        <v xml:space="preserve"> </v>
      </c>
      <c r="DB17" s="1335"/>
      <c r="DC17" s="1335"/>
      <c r="DD17" s="1335"/>
      <c r="DE17" s="1335"/>
      <c r="DF17" s="1335" t="str">
        <f>MID(SUVAHAVUJ!AF159,6,1)</f>
        <v xml:space="preserve"> </v>
      </c>
      <c r="DG17" s="1335"/>
      <c r="DH17" s="1335"/>
      <c r="DI17" s="1335"/>
      <c r="DJ17" s="1335"/>
      <c r="DK17" s="1335"/>
      <c r="DL17" s="1335" t="str">
        <f>MID(SUVAHAVUJ!AF159,7,1)</f>
        <v xml:space="preserve"> </v>
      </c>
      <c r="DM17" s="1335"/>
      <c r="DN17" s="1335"/>
      <c r="DO17" s="1335"/>
      <c r="DP17" s="1335"/>
      <c r="DQ17" s="1335"/>
      <c r="DR17" s="1335" t="str">
        <f>MID(SUVAHAVUJ!AF159,8,1)</f>
        <v xml:space="preserve"> </v>
      </c>
      <c r="DS17" s="1335"/>
      <c r="DT17" s="1335"/>
      <c r="DU17" s="1335"/>
      <c r="DV17" s="1335"/>
      <c r="DW17" s="1293" t="str">
        <f>MID(SUVAHAVUJ!AF159,9,1)</f>
        <v xml:space="preserve"> </v>
      </c>
      <c r="DX17" s="1293"/>
      <c r="DY17" s="1293"/>
      <c r="DZ17" s="1293"/>
      <c r="EA17" s="1293"/>
      <c r="EB17" s="1293"/>
      <c r="EC17" s="1293" t="str">
        <f>MID(SUVAHAVUJ!AF159,10,1)</f>
        <v xml:space="preserve"> </v>
      </c>
      <c r="ED17" s="1293"/>
      <c r="EE17" s="1293"/>
      <c r="EF17" s="1293"/>
      <c r="EG17" s="1293"/>
      <c r="EH17" s="1335" t="str">
        <f>MID(SUVAHAVUJ!AF159,11,1)</f>
        <v>0</v>
      </c>
      <c r="EI17" s="1335"/>
      <c r="EJ17" s="1335"/>
      <c r="EK17" s="1335"/>
      <c r="EL17" s="1335"/>
      <c r="EM17" s="1343"/>
      <c r="EN17" s="411"/>
      <c r="EO17" s="412"/>
      <c r="EP17" s="1335" t="str">
        <f>MID(SUVAHAVUJ!AG159,1,1)</f>
        <v xml:space="preserve"> </v>
      </c>
      <c r="EQ17" s="1335"/>
      <c r="ER17" s="1335"/>
      <c r="ES17" s="1335"/>
      <c r="ET17" s="1335"/>
      <c r="EU17" s="1335"/>
      <c r="EV17" s="1335" t="str">
        <f>MID(SUVAHAVUJ!AG159,2,1)</f>
        <v xml:space="preserve"> </v>
      </c>
      <c r="EW17" s="1335"/>
      <c r="EX17" s="1335"/>
      <c r="EY17" s="1335"/>
      <c r="EZ17" s="1335"/>
      <c r="FA17" s="1335" t="str">
        <f>MID(SUVAHAVUJ!AG159,3,1)</f>
        <v xml:space="preserve"> </v>
      </c>
      <c r="FB17" s="1335"/>
      <c r="FC17" s="1335"/>
      <c r="FD17" s="1335"/>
      <c r="FE17" s="1335"/>
      <c r="FF17" s="1335"/>
      <c r="FG17" s="1335" t="str">
        <f>MID(SUVAHAVUJ!AG159,4,1)</f>
        <v xml:space="preserve"> </v>
      </c>
      <c r="FH17" s="1335"/>
      <c r="FI17" s="1335"/>
      <c r="FJ17" s="1335"/>
      <c r="FK17" s="1335"/>
      <c r="FL17" s="1293" t="str">
        <f>MID(SUVAHAVUJ!AG159,5,1)</f>
        <v xml:space="preserve"> </v>
      </c>
      <c r="FM17" s="1293"/>
      <c r="FN17" s="1293"/>
      <c r="FO17" s="1293"/>
      <c r="FP17" s="1293"/>
      <c r="FQ17" s="1293"/>
      <c r="FR17" s="1293" t="str">
        <f>MID(SUVAHAVUJ!AG159,6,1)</f>
        <v xml:space="preserve"> </v>
      </c>
      <c r="FS17" s="1293"/>
      <c r="FT17" s="1293"/>
      <c r="FU17" s="1293"/>
      <c r="FV17" s="1293"/>
      <c r="FW17" s="1293" t="str">
        <f>MID(SUVAHAVUJ!AG159,7,1)</f>
        <v xml:space="preserve"> </v>
      </c>
      <c r="FX17" s="1293"/>
      <c r="FY17" s="1293"/>
      <c r="FZ17" s="1293"/>
      <c r="GA17" s="1293"/>
      <c r="GB17" s="1293"/>
      <c r="GC17" s="1293" t="str">
        <f>MID(SUVAHAVUJ!AG159,8,1)</f>
        <v xml:space="preserve"> </v>
      </c>
      <c r="GD17" s="1293"/>
      <c r="GE17" s="1293"/>
      <c r="GF17" s="1293"/>
      <c r="GG17" s="1293"/>
      <c r="GH17" s="1293" t="str">
        <f>MID(SUVAHAVUJ!AG159,9,1)</f>
        <v xml:space="preserve"> </v>
      </c>
      <c r="GI17" s="1293"/>
      <c r="GJ17" s="1293"/>
      <c r="GK17" s="1293"/>
      <c r="GL17" s="1293"/>
      <c r="GM17" s="1293"/>
      <c r="GN17" s="1293" t="str">
        <f>MID(SUVAHAVUJ!AG159,10,1)</f>
        <v xml:space="preserve"> </v>
      </c>
      <c r="GO17" s="1293"/>
      <c r="GP17" s="1293"/>
      <c r="GQ17" s="1293"/>
      <c r="GR17" s="1293"/>
      <c r="GS17" s="1293" t="str">
        <f>MID(SUVAHAVUJ!AG159,11,1)</f>
        <v>0</v>
      </c>
      <c r="GT17" s="1293"/>
      <c r="GU17" s="1293"/>
      <c r="GV17" s="1293"/>
      <c r="GW17" s="1341"/>
    </row>
    <row r="18" spans="1:205" ht="24.6" customHeight="1" x14ac:dyDescent="0.2">
      <c r="B18" s="1442" t="s">
        <v>2067</v>
      </c>
      <c r="C18" s="1443"/>
      <c r="D18" s="1443"/>
      <c r="E18" s="1443"/>
      <c r="F18" s="1443"/>
      <c r="G18" s="1443"/>
      <c r="H18" s="1443"/>
      <c r="I18" s="1443"/>
      <c r="J18" s="1443"/>
      <c r="K18" s="1444"/>
      <c r="L18" s="1394" t="str">
        <f>SUVAHAVUJ!$D$160</f>
        <v>Spotreba materiálu, energie a ostatných neskladovateľných dodávok (501, 502, 503)</v>
      </c>
      <c r="M18" s="1395"/>
      <c r="N18" s="1395"/>
      <c r="O18" s="1395"/>
      <c r="P18" s="1395"/>
      <c r="Q18" s="1395"/>
      <c r="R18" s="1395"/>
      <c r="S18" s="1395"/>
      <c r="T18" s="1395"/>
      <c r="U18" s="1395"/>
      <c r="V18" s="1395"/>
      <c r="W18" s="1395"/>
      <c r="X18" s="1395"/>
      <c r="Y18" s="1395"/>
      <c r="Z18" s="1395"/>
      <c r="AA18" s="1395"/>
      <c r="AB18" s="1395"/>
      <c r="AC18" s="1395"/>
      <c r="AD18" s="1395"/>
      <c r="AE18" s="1395"/>
      <c r="AF18" s="1395"/>
      <c r="AG18" s="1395"/>
      <c r="AH18" s="1395"/>
      <c r="AI18" s="1395"/>
      <c r="AJ18" s="1395"/>
      <c r="AK18" s="1395"/>
      <c r="AL18" s="1395"/>
      <c r="AM18" s="1395"/>
      <c r="AN18" s="1395"/>
      <c r="AO18" s="1395"/>
      <c r="AP18" s="1395"/>
      <c r="AQ18" s="1395"/>
      <c r="AR18" s="1395"/>
      <c r="AS18" s="1395"/>
      <c r="AT18" s="1395"/>
      <c r="AU18" s="1395"/>
      <c r="AV18" s="1395"/>
      <c r="AW18" s="1395"/>
      <c r="AX18" s="1395"/>
      <c r="AY18" s="1395"/>
      <c r="AZ18" s="1395"/>
      <c r="BA18" s="1395"/>
      <c r="BB18" s="1395"/>
      <c r="BC18" s="1395"/>
      <c r="BD18" s="1395"/>
      <c r="BE18" s="1395"/>
      <c r="BF18" s="1395"/>
      <c r="BG18" s="1395"/>
      <c r="BH18" s="1395"/>
      <c r="BI18" s="1395"/>
      <c r="BJ18" s="1395"/>
      <c r="BK18" s="1395"/>
      <c r="BL18" s="1395"/>
      <c r="BM18" s="1395"/>
      <c r="BN18" s="1395"/>
      <c r="BO18" s="1395"/>
      <c r="BP18" s="1395"/>
      <c r="BQ18" s="1395"/>
      <c r="BR18" s="1395"/>
      <c r="BS18" s="1395"/>
      <c r="BT18" s="1395"/>
      <c r="BU18" s="1395"/>
      <c r="BV18" s="1395"/>
      <c r="BW18" s="1396" t="s">
        <v>1218</v>
      </c>
      <c r="BX18" s="1397"/>
      <c r="BY18" s="1397"/>
      <c r="BZ18" s="1397"/>
      <c r="CA18" s="1397"/>
      <c r="CB18" s="1397"/>
      <c r="CC18" s="1397"/>
      <c r="CD18" s="1398"/>
      <c r="CE18" s="1335" t="str">
        <f>MID(SUVAHAVUJ!AF160,1,1)</f>
        <v xml:space="preserve"> </v>
      </c>
      <c r="CF18" s="1335"/>
      <c r="CG18" s="1335"/>
      <c r="CH18" s="1335"/>
      <c r="CI18" s="1335"/>
      <c r="CJ18" s="1335" t="str">
        <f>MID(SUVAHAVUJ!AF160,2,1)</f>
        <v xml:space="preserve"> </v>
      </c>
      <c r="CK18" s="1335"/>
      <c r="CL18" s="1335"/>
      <c r="CM18" s="1335"/>
      <c r="CN18" s="1335"/>
      <c r="CO18" s="1335"/>
      <c r="CP18" s="1335" t="str">
        <f>MID(SUVAHAVUJ!AF160,3,1)</f>
        <v xml:space="preserve"> </v>
      </c>
      <c r="CQ18" s="1335"/>
      <c r="CR18" s="1335"/>
      <c r="CS18" s="1335"/>
      <c r="CT18" s="1335"/>
      <c r="CU18" s="1335" t="str">
        <f>MID(SUVAHAVUJ!AF160,4,1)</f>
        <v xml:space="preserve"> </v>
      </c>
      <c r="CV18" s="1335"/>
      <c r="CW18" s="1335"/>
      <c r="CX18" s="1335"/>
      <c r="CY18" s="1335"/>
      <c r="CZ18" s="1335"/>
      <c r="DA18" s="1335" t="str">
        <f>MID(SUVAHAVUJ!AF160,5,1)</f>
        <v xml:space="preserve"> </v>
      </c>
      <c r="DB18" s="1335"/>
      <c r="DC18" s="1335"/>
      <c r="DD18" s="1335"/>
      <c r="DE18" s="1335"/>
      <c r="DF18" s="1335" t="str">
        <f>MID(SUVAHAVUJ!AF160,6,1)</f>
        <v xml:space="preserve"> </v>
      </c>
      <c r="DG18" s="1335"/>
      <c r="DH18" s="1335"/>
      <c r="DI18" s="1335"/>
      <c r="DJ18" s="1335"/>
      <c r="DK18" s="1335"/>
      <c r="DL18" s="1335" t="str">
        <f>MID(SUVAHAVUJ!AF160,7,1)</f>
        <v xml:space="preserve"> </v>
      </c>
      <c r="DM18" s="1335"/>
      <c r="DN18" s="1335"/>
      <c r="DO18" s="1335"/>
      <c r="DP18" s="1335"/>
      <c r="DQ18" s="1335"/>
      <c r="DR18" s="1335" t="str">
        <f>MID(SUVAHAVUJ!AF160,8,1)</f>
        <v xml:space="preserve"> </v>
      </c>
      <c r="DS18" s="1335"/>
      <c r="DT18" s="1335"/>
      <c r="DU18" s="1335"/>
      <c r="DV18" s="1335"/>
      <c r="DW18" s="1293" t="str">
        <f>MID(SUVAHAVUJ!AF160,9,1)</f>
        <v xml:space="preserve"> </v>
      </c>
      <c r="DX18" s="1293"/>
      <c r="DY18" s="1293"/>
      <c r="DZ18" s="1293"/>
      <c r="EA18" s="1293"/>
      <c r="EB18" s="1293"/>
      <c r="EC18" s="1293" t="str">
        <f>MID(SUVAHAVUJ!AF160,10,1)</f>
        <v xml:space="preserve"> </v>
      </c>
      <c r="ED18" s="1293"/>
      <c r="EE18" s="1293"/>
      <c r="EF18" s="1293"/>
      <c r="EG18" s="1293"/>
      <c r="EH18" s="1335" t="str">
        <f>MID(SUVAHAVUJ!AF160,11,1)</f>
        <v>0</v>
      </c>
      <c r="EI18" s="1335"/>
      <c r="EJ18" s="1335"/>
      <c r="EK18" s="1335"/>
      <c r="EL18" s="1335"/>
      <c r="EM18" s="1343"/>
      <c r="EN18" s="411"/>
      <c r="EO18" s="412"/>
      <c r="EP18" s="1335" t="str">
        <f>MID(SUVAHAVUJ!AG160,1,1)</f>
        <v xml:space="preserve"> </v>
      </c>
      <c r="EQ18" s="1335"/>
      <c r="ER18" s="1335"/>
      <c r="ES18" s="1335"/>
      <c r="ET18" s="1335"/>
      <c r="EU18" s="1335"/>
      <c r="EV18" s="1335" t="str">
        <f>MID(SUVAHAVUJ!AG160,2,1)</f>
        <v xml:space="preserve"> </v>
      </c>
      <c r="EW18" s="1335"/>
      <c r="EX18" s="1335"/>
      <c r="EY18" s="1335"/>
      <c r="EZ18" s="1335"/>
      <c r="FA18" s="1335" t="str">
        <f>MID(SUVAHAVUJ!AG160,3,1)</f>
        <v xml:space="preserve"> </v>
      </c>
      <c r="FB18" s="1335"/>
      <c r="FC18" s="1335"/>
      <c r="FD18" s="1335"/>
      <c r="FE18" s="1335"/>
      <c r="FF18" s="1335"/>
      <c r="FG18" s="1335" t="str">
        <f>MID(SUVAHAVUJ!AG160,4,1)</f>
        <v xml:space="preserve"> </v>
      </c>
      <c r="FH18" s="1335"/>
      <c r="FI18" s="1335"/>
      <c r="FJ18" s="1335"/>
      <c r="FK18" s="1335"/>
      <c r="FL18" s="1293" t="str">
        <f>MID(SUVAHAVUJ!AG160,5,1)</f>
        <v xml:space="preserve"> </v>
      </c>
      <c r="FM18" s="1293"/>
      <c r="FN18" s="1293"/>
      <c r="FO18" s="1293"/>
      <c r="FP18" s="1293"/>
      <c r="FQ18" s="1293"/>
      <c r="FR18" s="1293" t="str">
        <f>MID(SUVAHAVUJ!AG160,6,1)</f>
        <v xml:space="preserve"> </v>
      </c>
      <c r="FS18" s="1293"/>
      <c r="FT18" s="1293"/>
      <c r="FU18" s="1293"/>
      <c r="FV18" s="1293"/>
      <c r="FW18" s="1293" t="str">
        <f>MID(SUVAHAVUJ!AG160,7,1)</f>
        <v xml:space="preserve"> </v>
      </c>
      <c r="FX18" s="1293"/>
      <c r="FY18" s="1293"/>
      <c r="FZ18" s="1293"/>
      <c r="GA18" s="1293"/>
      <c r="GB18" s="1293"/>
      <c r="GC18" s="1293" t="str">
        <f>MID(SUVAHAVUJ!AG160,8,1)</f>
        <v xml:space="preserve"> </v>
      </c>
      <c r="GD18" s="1293"/>
      <c r="GE18" s="1293"/>
      <c r="GF18" s="1293"/>
      <c r="GG18" s="1293"/>
      <c r="GH18" s="1293" t="str">
        <f>MID(SUVAHAVUJ!AG160,9,1)</f>
        <v xml:space="preserve"> </v>
      </c>
      <c r="GI18" s="1293"/>
      <c r="GJ18" s="1293"/>
      <c r="GK18" s="1293"/>
      <c r="GL18" s="1293"/>
      <c r="GM18" s="1293"/>
      <c r="GN18" s="1293" t="str">
        <f>MID(SUVAHAVUJ!AG160,10,1)</f>
        <v xml:space="preserve"> </v>
      </c>
      <c r="GO18" s="1293"/>
      <c r="GP18" s="1293"/>
      <c r="GQ18" s="1293"/>
      <c r="GR18" s="1293"/>
      <c r="GS18" s="1293" t="str">
        <f>MID(SUVAHAVUJ!AG160,11,1)</f>
        <v>0</v>
      </c>
      <c r="GT18" s="1293"/>
      <c r="GU18" s="1293"/>
      <c r="GV18" s="1293"/>
      <c r="GW18" s="1341"/>
    </row>
    <row r="19" spans="1:205" ht="24.6" customHeight="1" x14ac:dyDescent="0.2">
      <c r="B19" s="1442" t="s">
        <v>2099</v>
      </c>
      <c r="C19" s="1443"/>
      <c r="D19" s="1443"/>
      <c r="E19" s="1443"/>
      <c r="F19" s="1443"/>
      <c r="G19" s="1443"/>
      <c r="H19" s="1443"/>
      <c r="I19" s="1443"/>
      <c r="J19" s="1443"/>
      <c r="K19" s="1444"/>
      <c r="L19" s="1394" t="str">
        <f>SUVAHAVUJ!$D$161</f>
        <v>Opravné položky k zásobám (+/-) (505)</v>
      </c>
      <c r="M19" s="1395"/>
      <c r="N19" s="1395"/>
      <c r="O19" s="1395"/>
      <c r="P19" s="1395"/>
      <c r="Q19" s="1395"/>
      <c r="R19" s="1395"/>
      <c r="S19" s="1395"/>
      <c r="T19" s="1395"/>
      <c r="U19" s="1395"/>
      <c r="V19" s="1395"/>
      <c r="W19" s="1395"/>
      <c r="X19" s="1395"/>
      <c r="Y19" s="1395"/>
      <c r="Z19" s="1395"/>
      <c r="AA19" s="1395"/>
      <c r="AB19" s="1395"/>
      <c r="AC19" s="1395"/>
      <c r="AD19" s="1395"/>
      <c r="AE19" s="1395"/>
      <c r="AF19" s="1395"/>
      <c r="AG19" s="1395"/>
      <c r="AH19" s="1395"/>
      <c r="AI19" s="1395"/>
      <c r="AJ19" s="1395"/>
      <c r="AK19" s="1395"/>
      <c r="AL19" s="1395"/>
      <c r="AM19" s="1395"/>
      <c r="AN19" s="1395"/>
      <c r="AO19" s="1395"/>
      <c r="AP19" s="1395"/>
      <c r="AQ19" s="1395"/>
      <c r="AR19" s="1395"/>
      <c r="AS19" s="1395"/>
      <c r="AT19" s="1395"/>
      <c r="AU19" s="1395"/>
      <c r="AV19" s="1395"/>
      <c r="AW19" s="1395"/>
      <c r="AX19" s="1395"/>
      <c r="AY19" s="1395"/>
      <c r="AZ19" s="1395"/>
      <c r="BA19" s="1395"/>
      <c r="BB19" s="1395"/>
      <c r="BC19" s="1395"/>
      <c r="BD19" s="1395"/>
      <c r="BE19" s="1395"/>
      <c r="BF19" s="1395"/>
      <c r="BG19" s="1395"/>
      <c r="BH19" s="1395"/>
      <c r="BI19" s="1395"/>
      <c r="BJ19" s="1395"/>
      <c r="BK19" s="1395"/>
      <c r="BL19" s="1395"/>
      <c r="BM19" s="1395"/>
      <c r="BN19" s="1395"/>
      <c r="BO19" s="1395"/>
      <c r="BP19" s="1395"/>
      <c r="BQ19" s="1395"/>
      <c r="BR19" s="1395"/>
      <c r="BS19" s="1395"/>
      <c r="BT19" s="1395"/>
      <c r="BU19" s="1395"/>
      <c r="BV19" s="1395"/>
      <c r="BW19" s="1396" t="s">
        <v>1219</v>
      </c>
      <c r="BX19" s="1397"/>
      <c r="BY19" s="1397"/>
      <c r="BZ19" s="1397"/>
      <c r="CA19" s="1397"/>
      <c r="CB19" s="1397"/>
      <c r="CC19" s="1397"/>
      <c r="CD19" s="1398"/>
      <c r="CE19" s="1335" t="str">
        <f>MID(SUVAHAVUJ!AF161,1,1)</f>
        <v xml:space="preserve"> </v>
      </c>
      <c r="CF19" s="1335"/>
      <c r="CG19" s="1335"/>
      <c r="CH19" s="1335"/>
      <c r="CI19" s="1335"/>
      <c r="CJ19" s="1335" t="str">
        <f>MID(SUVAHAVUJ!AF161,2,1)</f>
        <v xml:space="preserve"> </v>
      </c>
      <c r="CK19" s="1335"/>
      <c r="CL19" s="1335"/>
      <c r="CM19" s="1335"/>
      <c r="CN19" s="1335"/>
      <c r="CO19" s="1335"/>
      <c r="CP19" s="1335" t="str">
        <f>MID(SUVAHAVUJ!AF161,3,1)</f>
        <v xml:space="preserve"> </v>
      </c>
      <c r="CQ19" s="1335"/>
      <c r="CR19" s="1335"/>
      <c r="CS19" s="1335"/>
      <c r="CT19" s="1335"/>
      <c r="CU19" s="1335" t="str">
        <f>MID(SUVAHAVUJ!AF161,4,1)</f>
        <v xml:space="preserve"> </v>
      </c>
      <c r="CV19" s="1335"/>
      <c r="CW19" s="1335"/>
      <c r="CX19" s="1335"/>
      <c r="CY19" s="1335"/>
      <c r="CZ19" s="1335"/>
      <c r="DA19" s="1335" t="str">
        <f>MID(SUVAHAVUJ!AF161,5,1)</f>
        <v xml:space="preserve"> </v>
      </c>
      <c r="DB19" s="1335"/>
      <c r="DC19" s="1335"/>
      <c r="DD19" s="1335"/>
      <c r="DE19" s="1335"/>
      <c r="DF19" s="1335" t="str">
        <f>MID(SUVAHAVUJ!AF161,6,1)</f>
        <v xml:space="preserve"> </v>
      </c>
      <c r="DG19" s="1335"/>
      <c r="DH19" s="1335"/>
      <c r="DI19" s="1335"/>
      <c r="DJ19" s="1335"/>
      <c r="DK19" s="1335"/>
      <c r="DL19" s="1335" t="str">
        <f>MID(SUVAHAVUJ!AF161,7,1)</f>
        <v xml:space="preserve"> </v>
      </c>
      <c r="DM19" s="1335"/>
      <c r="DN19" s="1335"/>
      <c r="DO19" s="1335"/>
      <c r="DP19" s="1335"/>
      <c r="DQ19" s="1335"/>
      <c r="DR19" s="1335" t="str">
        <f>MID(SUVAHAVUJ!AF161,8,1)</f>
        <v xml:space="preserve"> </v>
      </c>
      <c r="DS19" s="1335"/>
      <c r="DT19" s="1335"/>
      <c r="DU19" s="1335"/>
      <c r="DV19" s="1335"/>
      <c r="DW19" s="1293" t="str">
        <f>MID(SUVAHAVUJ!AF161,9,1)</f>
        <v xml:space="preserve"> </v>
      </c>
      <c r="DX19" s="1293"/>
      <c r="DY19" s="1293"/>
      <c r="DZ19" s="1293"/>
      <c r="EA19" s="1293"/>
      <c r="EB19" s="1293"/>
      <c r="EC19" s="1293" t="str">
        <f>MID(SUVAHAVUJ!AF161,10,1)</f>
        <v xml:space="preserve"> </v>
      </c>
      <c r="ED19" s="1293"/>
      <c r="EE19" s="1293"/>
      <c r="EF19" s="1293"/>
      <c r="EG19" s="1293"/>
      <c r="EH19" s="1335" t="str">
        <f>MID(SUVAHAVUJ!AF161,11,1)</f>
        <v>0</v>
      </c>
      <c r="EI19" s="1335"/>
      <c r="EJ19" s="1335"/>
      <c r="EK19" s="1335"/>
      <c r="EL19" s="1335"/>
      <c r="EM19" s="1343"/>
      <c r="EN19" s="411"/>
      <c r="EO19" s="412"/>
      <c r="EP19" s="1335" t="str">
        <f>MID(SUVAHAVUJ!AG161,1,1)</f>
        <v xml:space="preserve"> </v>
      </c>
      <c r="EQ19" s="1335"/>
      <c r="ER19" s="1335"/>
      <c r="ES19" s="1335"/>
      <c r="ET19" s="1335"/>
      <c r="EU19" s="1335"/>
      <c r="EV19" s="1335" t="str">
        <f>MID(SUVAHAVUJ!AG161,2,1)</f>
        <v xml:space="preserve"> </v>
      </c>
      <c r="EW19" s="1335"/>
      <c r="EX19" s="1335"/>
      <c r="EY19" s="1335"/>
      <c r="EZ19" s="1335"/>
      <c r="FA19" s="1335" t="str">
        <f>MID(SUVAHAVUJ!AG161,3,1)</f>
        <v xml:space="preserve"> </v>
      </c>
      <c r="FB19" s="1335"/>
      <c r="FC19" s="1335"/>
      <c r="FD19" s="1335"/>
      <c r="FE19" s="1335"/>
      <c r="FF19" s="1335"/>
      <c r="FG19" s="1335" t="str">
        <f>MID(SUVAHAVUJ!AG161,4,1)</f>
        <v xml:space="preserve"> </v>
      </c>
      <c r="FH19" s="1335"/>
      <c r="FI19" s="1335"/>
      <c r="FJ19" s="1335"/>
      <c r="FK19" s="1335"/>
      <c r="FL19" s="1293" t="str">
        <f>MID(SUVAHAVUJ!AG161,5,1)</f>
        <v xml:space="preserve"> </v>
      </c>
      <c r="FM19" s="1293"/>
      <c r="FN19" s="1293"/>
      <c r="FO19" s="1293"/>
      <c r="FP19" s="1293"/>
      <c r="FQ19" s="1293"/>
      <c r="FR19" s="1293" t="str">
        <f>MID(SUVAHAVUJ!AG161,6,1)</f>
        <v xml:space="preserve"> </v>
      </c>
      <c r="FS19" s="1293"/>
      <c r="FT19" s="1293"/>
      <c r="FU19" s="1293"/>
      <c r="FV19" s="1293"/>
      <c r="FW19" s="1293" t="str">
        <f>MID(SUVAHAVUJ!AG161,7,1)</f>
        <v xml:space="preserve"> </v>
      </c>
      <c r="FX19" s="1293"/>
      <c r="FY19" s="1293"/>
      <c r="FZ19" s="1293"/>
      <c r="GA19" s="1293"/>
      <c r="GB19" s="1293"/>
      <c r="GC19" s="1293" t="str">
        <f>MID(SUVAHAVUJ!AG161,8,1)</f>
        <v xml:space="preserve"> </v>
      </c>
      <c r="GD19" s="1293"/>
      <c r="GE19" s="1293"/>
      <c r="GF19" s="1293"/>
      <c r="GG19" s="1293"/>
      <c r="GH19" s="1293" t="str">
        <f>MID(SUVAHAVUJ!AG161,9,1)</f>
        <v xml:space="preserve"> </v>
      </c>
      <c r="GI19" s="1293"/>
      <c r="GJ19" s="1293"/>
      <c r="GK19" s="1293"/>
      <c r="GL19" s="1293"/>
      <c r="GM19" s="1293"/>
      <c r="GN19" s="1293" t="str">
        <f>MID(SUVAHAVUJ!AG161,10,1)</f>
        <v xml:space="preserve"> </v>
      </c>
      <c r="GO19" s="1293"/>
      <c r="GP19" s="1293"/>
      <c r="GQ19" s="1293"/>
      <c r="GR19" s="1293"/>
      <c r="GS19" s="1293" t="str">
        <f>MID(SUVAHAVUJ!AG161,11,1)</f>
        <v>0</v>
      </c>
      <c r="GT19" s="1293"/>
      <c r="GU19" s="1293"/>
      <c r="GV19" s="1293"/>
      <c r="GW19" s="1341"/>
    </row>
    <row r="20" spans="1:205" ht="24.6" customHeight="1" x14ac:dyDescent="0.2">
      <c r="B20" s="1442" t="s">
        <v>2176</v>
      </c>
      <c r="C20" s="1443"/>
      <c r="D20" s="1443"/>
      <c r="E20" s="1443"/>
      <c r="F20" s="1443"/>
      <c r="G20" s="1443"/>
      <c r="H20" s="1443"/>
      <c r="I20" s="1443"/>
      <c r="J20" s="1443"/>
      <c r="K20" s="1444"/>
      <c r="L20" s="1394" t="str">
        <f>SUVAHAVUJ!$D$162</f>
        <v>Služby (účtová skupina 51)</v>
      </c>
      <c r="M20" s="1395"/>
      <c r="N20" s="1395"/>
      <c r="O20" s="1395"/>
      <c r="P20" s="1395"/>
      <c r="Q20" s="1395"/>
      <c r="R20" s="1395"/>
      <c r="S20" s="1395"/>
      <c r="T20" s="1395"/>
      <c r="U20" s="1395"/>
      <c r="V20" s="1395"/>
      <c r="W20" s="1395"/>
      <c r="X20" s="1395"/>
      <c r="Y20" s="1395"/>
      <c r="Z20" s="1395"/>
      <c r="AA20" s="1395"/>
      <c r="AB20" s="1395"/>
      <c r="AC20" s="1395"/>
      <c r="AD20" s="1395"/>
      <c r="AE20" s="1395"/>
      <c r="AF20" s="1395"/>
      <c r="AG20" s="1395"/>
      <c r="AH20" s="1395"/>
      <c r="AI20" s="1395"/>
      <c r="AJ20" s="1395"/>
      <c r="AK20" s="1395"/>
      <c r="AL20" s="1395"/>
      <c r="AM20" s="1395"/>
      <c r="AN20" s="1395"/>
      <c r="AO20" s="1395"/>
      <c r="AP20" s="1395"/>
      <c r="AQ20" s="1395"/>
      <c r="AR20" s="1395"/>
      <c r="AS20" s="1395"/>
      <c r="AT20" s="1395"/>
      <c r="AU20" s="1395"/>
      <c r="AV20" s="1395"/>
      <c r="AW20" s="1395"/>
      <c r="AX20" s="1395"/>
      <c r="AY20" s="1395"/>
      <c r="AZ20" s="1395"/>
      <c r="BA20" s="1395"/>
      <c r="BB20" s="1395"/>
      <c r="BC20" s="1395"/>
      <c r="BD20" s="1395"/>
      <c r="BE20" s="1395"/>
      <c r="BF20" s="1395"/>
      <c r="BG20" s="1395"/>
      <c r="BH20" s="1395"/>
      <c r="BI20" s="1395"/>
      <c r="BJ20" s="1395"/>
      <c r="BK20" s="1395"/>
      <c r="BL20" s="1395"/>
      <c r="BM20" s="1395"/>
      <c r="BN20" s="1395"/>
      <c r="BO20" s="1395"/>
      <c r="BP20" s="1395"/>
      <c r="BQ20" s="1395"/>
      <c r="BR20" s="1395"/>
      <c r="BS20" s="1395"/>
      <c r="BT20" s="1395"/>
      <c r="BU20" s="1395"/>
      <c r="BV20" s="1395"/>
      <c r="BW20" s="1396" t="s">
        <v>1220</v>
      </c>
      <c r="BX20" s="1397"/>
      <c r="BY20" s="1397"/>
      <c r="BZ20" s="1397"/>
      <c r="CA20" s="1397"/>
      <c r="CB20" s="1397"/>
      <c r="CC20" s="1397"/>
      <c r="CD20" s="1398"/>
      <c r="CE20" s="1335" t="str">
        <f>MID(SUVAHAVUJ!AF162,1,1)</f>
        <v xml:space="preserve"> </v>
      </c>
      <c r="CF20" s="1335"/>
      <c r="CG20" s="1335"/>
      <c r="CH20" s="1335"/>
      <c r="CI20" s="1335"/>
      <c r="CJ20" s="1335" t="str">
        <f>MID(SUVAHAVUJ!AF162,2,1)</f>
        <v xml:space="preserve"> </v>
      </c>
      <c r="CK20" s="1335"/>
      <c r="CL20" s="1335"/>
      <c r="CM20" s="1335"/>
      <c r="CN20" s="1335"/>
      <c r="CO20" s="1335"/>
      <c r="CP20" s="1335" t="str">
        <f>MID(SUVAHAVUJ!AF162,3,1)</f>
        <v xml:space="preserve"> </v>
      </c>
      <c r="CQ20" s="1335"/>
      <c r="CR20" s="1335"/>
      <c r="CS20" s="1335"/>
      <c r="CT20" s="1335"/>
      <c r="CU20" s="1335" t="str">
        <f>MID(SUVAHAVUJ!AF162,4,1)</f>
        <v xml:space="preserve"> </v>
      </c>
      <c r="CV20" s="1335"/>
      <c r="CW20" s="1335"/>
      <c r="CX20" s="1335"/>
      <c r="CY20" s="1335"/>
      <c r="CZ20" s="1335"/>
      <c r="DA20" s="1335" t="str">
        <f>MID(SUVAHAVUJ!AF162,5,1)</f>
        <v xml:space="preserve"> </v>
      </c>
      <c r="DB20" s="1335"/>
      <c r="DC20" s="1335"/>
      <c r="DD20" s="1335"/>
      <c r="DE20" s="1335"/>
      <c r="DF20" s="1335" t="str">
        <f>MID(SUVAHAVUJ!AF162,6,1)</f>
        <v xml:space="preserve"> </v>
      </c>
      <c r="DG20" s="1335"/>
      <c r="DH20" s="1335"/>
      <c r="DI20" s="1335"/>
      <c r="DJ20" s="1335"/>
      <c r="DK20" s="1335"/>
      <c r="DL20" s="1335" t="str">
        <f>MID(SUVAHAVUJ!AF162,7,1)</f>
        <v xml:space="preserve"> </v>
      </c>
      <c r="DM20" s="1335"/>
      <c r="DN20" s="1335"/>
      <c r="DO20" s="1335"/>
      <c r="DP20" s="1335"/>
      <c r="DQ20" s="1335"/>
      <c r="DR20" s="1335" t="str">
        <f>MID(SUVAHAVUJ!AF162,8,1)</f>
        <v xml:space="preserve"> </v>
      </c>
      <c r="DS20" s="1335"/>
      <c r="DT20" s="1335"/>
      <c r="DU20" s="1335"/>
      <c r="DV20" s="1335"/>
      <c r="DW20" s="1293" t="str">
        <f>MID(SUVAHAVUJ!AF162,9,1)</f>
        <v xml:space="preserve"> </v>
      </c>
      <c r="DX20" s="1293"/>
      <c r="DY20" s="1293"/>
      <c r="DZ20" s="1293"/>
      <c r="EA20" s="1293"/>
      <c r="EB20" s="1293"/>
      <c r="EC20" s="1293" t="str">
        <f>MID(SUVAHAVUJ!AF162,10,1)</f>
        <v xml:space="preserve"> </v>
      </c>
      <c r="ED20" s="1293"/>
      <c r="EE20" s="1293"/>
      <c r="EF20" s="1293"/>
      <c r="EG20" s="1293"/>
      <c r="EH20" s="1335" t="str">
        <f>MID(SUVAHAVUJ!AF162,11,1)</f>
        <v>0</v>
      </c>
      <c r="EI20" s="1335"/>
      <c r="EJ20" s="1335"/>
      <c r="EK20" s="1335"/>
      <c r="EL20" s="1335"/>
      <c r="EM20" s="1343"/>
      <c r="EN20" s="411"/>
      <c r="EO20" s="412"/>
      <c r="EP20" s="1335" t="str">
        <f>MID(SUVAHAVUJ!AG162,1,1)</f>
        <v xml:space="preserve"> </v>
      </c>
      <c r="EQ20" s="1335"/>
      <c r="ER20" s="1335"/>
      <c r="ES20" s="1335"/>
      <c r="ET20" s="1335"/>
      <c r="EU20" s="1335"/>
      <c r="EV20" s="1335" t="str">
        <f>MID(SUVAHAVUJ!AG162,2,1)</f>
        <v xml:space="preserve"> </v>
      </c>
      <c r="EW20" s="1335"/>
      <c r="EX20" s="1335"/>
      <c r="EY20" s="1335"/>
      <c r="EZ20" s="1335"/>
      <c r="FA20" s="1335" t="str">
        <f>MID(SUVAHAVUJ!AG162,3,1)</f>
        <v xml:space="preserve"> </v>
      </c>
      <c r="FB20" s="1335"/>
      <c r="FC20" s="1335"/>
      <c r="FD20" s="1335"/>
      <c r="FE20" s="1335"/>
      <c r="FF20" s="1335"/>
      <c r="FG20" s="1335" t="str">
        <f>MID(SUVAHAVUJ!AG162,4,1)</f>
        <v xml:space="preserve"> </v>
      </c>
      <c r="FH20" s="1335"/>
      <c r="FI20" s="1335"/>
      <c r="FJ20" s="1335"/>
      <c r="FK20" s="1335"/>
      <c r="FL20" s="1293" t="str">
        <f>MID(SUVAHAVUJ!AG162,5,1)</f>
        <v xml:space="preserve"> </v>
      </c>
      <c r="FM20" s="1293"/>
      <c r="FN20" s="1293"/>
      <c r="FO20" s="1293"/>
      <c r="FP20" s="1293"/>
      <c r="FQ20" s="1293"/>
      <c r="FR20" s="1293" t="str">
        <f>MID(SUVAHAVUJ!AG162,6,1)</f>
        <v xml:space="preserve"> </v>
      </c>
      <c r="FS20" s="1293"/>
      <c r="FT20" s="1293"/>
      <c r="FU20" s="1293"/>
      <c r="FV20" s="1293"/>
      <c r="FW20" s="1293" t="str">
        <f>MID(SUVAHAVUJ!AG162,7,1)</f>
        <v xml:space="preserve"> </v>
      </c>
      <c r="FX20" s="1293"/>
      <c r="FY20" s="1293"/>
      <c r="FZ20" s="1293"/>
      <c r="GA20" s="1293"/>
      <c r="GB20" s="1293"/>
      <c r="GC20" s="1293" t="str">
        <f>MID(SUVAHAVUJ!AG162,8,1)</f>
        <v xml:space="preserve"> </v>
      </c>
      <c r="GD20" s="1293"/>
      <c r="GE20" s="1293"/>
      <c r="GF20" s="1293"/>
      <c r="GG20" s="1293"/>
      <c r="GH20" s="1293" t="str">
        <f>MID(SUVAHAVUJ!AG162,9,1)</f>
        <v xml:space="preserve"> </v>
      </c>
      <c r="GI20" s="1293"/>
      <c r="GJ20" s="1293"/>
      <c r="GK20" s="1293"/>
      <c r="GL20" s="1293"/>
      <c r="GM20" s="1293"/>
      <c r="GN20" s="1293" t="str">
        <f>MID(SUVAHAVUJ!AG162,10,1)</f>
        <v xml:space="preserve"> </v>
      </c>
      <c r="GO20" s="1293"/>
      <c r="GP20" s="1293"/>
      <c r="GQ20" s="1293"/>
      <c r="GR20" s="1293"/>
      <c r="GS20" s="1293" t="str">
        <f>MID(SUVAHAVUJ!AG162,11,1)</f>
        <v>0</v>
      </c>
      <c r="GT20" s="1293"/>
      <c r="GU20" s="1293"/>
      <c r="GV20" s="1293"/>
      <c r="GW20" s="1341"/>
    </row>
    <row r="21" spans="1:205" ht="24.6" customHeight="1" x14ac:dyDescent="0.2">
      <c r="B21" s="1442" t="s">
        <v>2177</v>
      </c>
      <c r="C21" s="1443"/>
      <c r="D21" s="1443"/>
      <c r="E21" s="1443"/>
      <c r="F21" s="1443"/>
      <c r="G21" s="1443"/>
      <c r="H21" s="1443"/>
      <c r="I21" s="1443"/>
      <c r="J21" s="1443"/>
      <c r="K21" s="1444"/>
      <c r="L21" s="1394" t="str">
        <f>SUVAHAVUJ!$D$163</f>
        <v>Osobné náklady súčet (r. 16 až r. 19)</v>
      </c>
      <c r="M21" s="1395"/>
      <c r="N21" s="1395"/>
      <c r="O21" s="1395"/>
      <c r="P21" s="1395"/>
      <c r="Q21" s="1395"/>
      <c r="R21" s="1395"/>
      <c r="S21" s="1395"/>
      <c r="T21" s="1395"/>
      <c r="U21" s="1395"/>
      <c r="V21" s="1395"/>
      <c r="W21" s="1395"/>
      <c r="X21" s="1395"/>
      <c r="Y21" s="1395"/>
      <c r="Z21" s="1395"/>
      <c r="AA21" s="1395"/>
      <c r="AB21" s="1395"/>
      <c r="AC21" s="1395"/>
      <c r="AD21" s="1395"/>
      <c r="AE21" s="1395"/>
      <c r="AF21" s="1395"/>
      <c r="AG21" s="1395"/>
      <c r="AH21" s="1395"/>
      <c r="AI21" s="1395"/>
      <c r="AJ21" s="1395"/>
      <c r="AK21" s="1395"/>
      <c r="AL21" s="1395"/>
      <c r="AM21" s="1395"/>
      <c r="AN21" s="1395"/>
      <c r="AO21" s="1395"/>
      <c r="AP21" s="1395"/>
      <c r="AQ21" s="1395"/>
      <c r="AR21" s="1395"/>
      <c r="AS21" s="1395"/>
      <c r="AT21" s="1395"/>
      <c r="AU21" s="1395"/>
      <c r="AV21" s="1395"/>
      <c r="AW21" s="1395"/>
      <c r="AX21" s="1395"/>
      <c r="AY21" s="1395"/>
      <c r="AZ21" s="1395"/>
      <c r="BA21" s="1395"/>
      <c r="BB21" s="1395"/>
      <c r="BC21" s="1395"/>
      <c r="BD21" s="1395"/>
      <c r="BE21" s="1395"/>
      <c r="BF21" s="1395"/>
      <c r="BG21" s="1395"/>
      <c r="BH21" s="1395"/>
      <c r="BI21" s="1395"/>
      <c r="BJ21" s="1395"/>
      <c r="BK21" s="1395"/>
      <c r="BL21" s="1395"/>
      <c r="BM21" s="1395"/>
      <c r="BN21" s="1395"/>
      <c r="BO21" s="1395"/>
      <c r="BP21" s="1395"/>
      <c r="BQ21" s="1395"/>
      <c r="BR21" s="1395"/>
      <c r="BS21" s="1395"/>
      <c r="BT21" s="1395"/>
      <c r="BU21" s="1395"/>
      <c r="BV21" s="1395"/>
      <c r="BW21" s="1396" t="s">
        <v>1221</v>
      </c>
      <c r="BX21" s="1397"/>
      <c r="BY21" s="1397"/>
      <c r="BZ21" s="1397"/>
      <c r="CA21" s="1397"/>
      <c r="CB21" s="1397"/>
      <c r="CC21" s="1397"/>
      <c r="CD21" s="1398"/>
      <c r="CE21" s="1335" t="str">
        <f>MID(SUVAHAVUJ!AF163,1,1)</f>
        <v xml:space="preserve"> </v>
      </c>
      <c r="CF21" s="1335"/>
      <c r="CG21" s="1335"/>
      <c r="CH21" s="1335"/>
      <c r="CI21" s="1335"/>
      <c r="CJ21" s="1335" t="str">
        <f>MID(SUVAHAVUJ!AF163,2,1)</f>
        <v xml:space="preserve"> </v>
      </c>
      <c r="CK21" s="1335"/>
      <c r="CL21" s="1335"/>
      <c r="CM21" s="1335"/>
      <c r="CN21" s="1335"/>
      <c r="CO21" s="1335"/>
      <c r="CP21" s="1335" t="str">
        <f>MID(SUVAHAVUJ!AF163,3,1)</f>
        <v xml:space="preserve"> </v>
      </c>
      <c r="CQ21" s="1335"/>
      <c r="CR21" s="1335"/>
      <c r="CS21" s="1335"/>
      <c r="CT21" s="1335"/>
      <c r="CU21" s="1335" t="str">
        <f>MID(SUVAHAVUJ!AF163,4,1)</f>
        <v xml:space="preserve"> </v>
      </c>
      <c r="CV21" s="1335"/>
      <c r="CW21" s="1335"/>
      <c r="CX21" s="1335"/>
      <c r="CY21" s="1335"/>
      <c r="CZ21" s="1335"/>
      <c r="DA21" s="1335" t="str">
        <f>MID(SUVAHAVUJ!AF163,5,1)</f>
        <v xml:space="preserve"> </v>
      </c>
      <c r="DB21" s="1335"/>
      <c r="DC21" s="1335"/>
      <c r="DD21" s="1335"/>
      <c r="DE21" s="1335"/>
      <c r="DF21" s="1335" t="str">
        <f>MID(SUVAHAVUJ!AF163,6,1)</f>
        <v xml:space="preserve"> </v>
      </c>
      <c r="DG21" s="1335"/>
      <c r="DH21" s="1335"/>
      <c r="DI21" s="1335"/>
      <c r="DJ21" s="1335"/>
      <c r="DK21" s="1335"/>
      <c r="DL21" s="1335" t="str">
        <f>MID(SUVAHAVUJ!AF163,7,1)</f>
        <v xml:space="preserve"> </v>
      </c>
      <c r="DM21" s="1335"/>
      <c r="DN21" s="1335"/>
      <c r="DO21" s="1335"/>
      <c r="DP21" s="1335"/>
      <c r="DQ21" s="1335"/>
      <c r="DR21" s="1335" t="str">
        <f>MID(SUVAHAVUJ!AF163,8,1)</f>
        <v xml:space="preserve"> </v>
      </c>
      <c r="DS21" s="1335"/>
      <c r="DT21" s="1335"/>
      <c r="DU21" s="1335"/>
      <c r="DV21" s="1335"/>
      <c r="DW21" s="1293" t="str">
        <f>MID(SUVAHAVUJ!AF163,9,1)</f>
        <v xml:space="preserve"> </v>
      </c>
      <c r="DX21" s="1293"/>
      <c r="DY21" s="1293"/>
      <c r="DZ21" s="1293"/>
      <c r="EA21" s="1293"/>
      <c r="EB21" s="1293"/>
      <c r="EC21" s="1293" t="str">
        <f>MID(SUVAHAVUJ!AF163,10,1)</f>
        <v xml:space="preserve"> </v>
      </c>
      <c r="ED21" s="1293"/>
      <c r="EE21" s="1293"/>
      <c r="EF21" s="1293"/>
      <c r="EG21" s="1293"/>
      <c r="EH21" s="1335" t="str">
        <f>MID(SUVAHAVUJ!AF163,11,1)</f>
        <v>0</v>
      </c>
      <c r="EI21" s="1335"/>
      <c r="EJ21" s="1335"/>
      <c r="EK21" s="1335"/>
      <c r="EL21" s="1335"/>
      <c r="EM21" s="1343"/>
      <c r="EN21" s="411"/>
      <c r="EO21" s="412"/>
      <c r="EP21" s="1335" t="str">
        <f>MID(SUVAHAVUJ!AG163,1,1)</f>
        <v xml:space="preserve"> </v>
      </c>
      <c r="EQ21" s="1335"/>
      <c r="ER21" s="1335"/>
      <c r="ES21" s="1335"/>
      <c r="ET21" s="1335"/>
      <c r="EU21" s="1335"/>
      <c r="EV21" s="1335" t="str">
        <f>MID(SUVAHAVUJ!AG163,2,1)</f>
        <v xml:space="preserve"> </v>
      </c>
      <c r="EW21" s="1335"/>
      <c r="EX21" s="1335"/>
      <c r="EY21" s="1335"/>
      <c r="EZ21" s="1335"/>
      <c r="FA21" s="1335" t="str">
        <f>MID(SUVAHAVUJ!AG163,3,1)</f>
        <v xml:space="preserve"> </v>
      </c>
      <c r="FB21" s="1335"/>
      <c r="FC21" s="1335"/>
      <c r="FD21" s="1335"/>
      <c r="FE21" s="1335"/>
      <c r="FF21" s="1335"/>
      <c r="FG21" s="1335" t="str">
        <f>MID(SUVAHAVUJ!AG163,4,1)</f>
        <v xml:space="preserve"> </v>
      </c>
      <c r="FH21" s="1335"/>
      <c r="FI21" s="1335"/>
      <c r="FJ21" s="1335"/>
      <c r="FK21" s="1335"/>
      <c r="FL21" s="1293" t="str">
        <f>MID(SUVAHAVUJ!AG163,5,1)</f>
        <v xml:space="preserve"> </v>
      </c>
      <c r="FM21" s="1293"/>
      <c r="FN21" s="1293"/>
      <c r="FO21" s="1293"/>
      <c r="FP21" s="1293"/>
      <c r="FQ21" s="1293"/>
      <c r="FR21" s="1293" t="str">
        <f>MID(SUVAHAVUJ!AG163,6,1)</f>
        <v xml:space="preserve"> </v>
      </c>
      <c r="FS21" s="1293"/>
      <c r="FT21" s="1293"/>
      <c r="FU21" s="1293"/>
      <c r="FV21" s="1293"/>
      <c r="FW21" s="1293" t="str">
        <f>MID(SUVAHAVUJ!AG163,7,1)</f>
        <v xml:space="preserve"> </v>
      </c>
      <c r="FX21" s="1293"/>
      <c r="FY21" s="1293"/>
      <c r="FZ21" s="1293"/>
      <c r="GA21" s="1293"/>
      <c r="GB21" s="1293"/>
      <c r="GC21" s="1293" t="str">
        <f>MID(SUVAHAVUJ!AG163,8,1)</f>
        <v xml:space="preserve"> </v>
      </c>
      <c r="GD21" s="1293"/>
      <c r="GE21" s="1293"/>
      <c r="GF21" s="1293"/>
      <c r="GG21" s="1293"/>
      <c r="GH21" s="1293" t="str">
        <f>MID(SUVAHAVUJ!AG163,9,1)</f>
        <v xml:space="preserve"> </v>
      </c>
      <c r="GI21" s="1293"/>
      <c r="GJ21" s="1293"/>
      <c r="GK21" s="1293"/>
      <c r="GL21" s="1293"/>
      <c r="GM21" s="1293"/>
      <c r="GN21" s="1293" t="str">
        <f>MID(SUVAHAVUJ!AG163,10,1)</f>
        <v xml:space="preserve"> </v>
      </c>
      <c r="GO21" s="1293"/>
      <c r="GP21" s="1293"/>
      <c r="GQ21" s="1293"/>
      <c r="GR21" s="1293"/>
      <c r="GS21" s="1293" t="str">
        <f>MID(SUVAHAVUJ!AG163,11,1)</f>
        <v>0</v>
      </c>
      <c r="GT21" s="1293"/>
      <c r="GU21" s="1293"/>
      <c r="GV21" s="1293"/>
      <c r="GW21" s="1341"/>
    </row>
    <row r="22" spans="1:205" ht="24.6" customHeight="1" x14ac:dyDescent="0.2">
      <c r="B22" s="1442" t="s">
        <v>2178</v>
      </c>
      <c r="C22" s="1443"/>
      <c r="D22" s="1443"/>
      <c r="E22" s="1443"/>
      <c r="F22" s="1443"/>
      <c r="G22" s="1443"/>
      <c r="H22" s="1443"/>
      <c r="I22" s="1443"/>
      <c r="J22" s="1443"/>
      <c r="K22" s="1444"/>
      <c r="L22" s="1394" t="str">
        <f>SUVAHAVUJ!$D$164</f>
        <v>Mzdové náklady (521, 522)</v>
      </c>
      <c r="M22" s="1395"/>
      <c r="N22" s="1395"/>
      <c r="O22" s="1395"/>
      <c r="P22" s="1395"/>
      <c r="Q22" s="1395"/>
      <c r="R22" s="1395"/>
      <c r="S22" s="1395"/>
      <c r="T22" s="1395"/>
      <c r="U22" s="1395"/>
      <c r="V22" s="1395"/>
      <c r="W22" s="1395"/>
      <c r="X22" s="1395"/>
      <c r="Y22" s="1395"/>
      <c r="Z22" s="1395"/>
      <c r="AA22" s="1395"/>
      <c r="AB22" s="1395"/>
      <c r="AC22" s="1395"/>
      <c r="AD22" s="1395"/>
      <c r="AE22" s="1395"/>
      <c r="AF22" s="1395"/>
      <c r="AG22" s="1395"/>
      <c r="AH22" s="1395"/>
      <c r="AI22" s="1395"/>
      <c r="AJ22" s="1395"/>
      <c r="AK22" s="1395"/>
      <c r="AL22" s="1395"/>
      <c r="AM22" s="1395"/>
      <c r="AN22" s="1395"/>
      <c r="AO22" s="1395"/>
      <c r="AP22" s="1395"/>
      <c r="AQ22" s="1395"/>
      <c r="AR22" s="1395"/>
      <c r="AS22" s="1395"/>
      <c r="AT22" s="1395"/>
      <c r="AU22" s="1395"/>
      <c r="AV22" s="1395"/>
      <c r="AW22" s="1395"/>
      <c r="AX22" s="1395"/>
      <c r="AY22" s="1395"/>
      <c r="AZ22" s="1395"/>
      <c r="BA22" s="1395"/>
      <c r="BB22" s="1395"/>
      <c r="BC22" s="1395"/>
      <c r="BD22" s="1395"/>
      <c r="BE22" s="1395"/>
      <c r="BF22" s="1395"/>
      <c r="BG22" s="1395"/>
      <c r="BH22" s="1395"/>
      <c r="BI22" s="1395"/>
      <c r="BJ22" s="1395"/>
      <c r="BK22" s="1395"/>
      <c r="BL22" s="1395"/>
      <c r="BM22" s="1395"/>
      <c r="BN22" s="1395"/>
      <c r="BO22" s="1395"/>
      <c r="BP22" s="1395"/>
      <c r="BQ22" s="1395"/>
      <c r="BR22" s="1395"/>
      <c r="BS22" s="1395"/>
      <c r="BT22" s="1395"/>
      <c r="BU22" s="1395"/>
      <c r="BV22" s="1395"/>
      <c r="BW22" s="1396" t="s">
        <v>1222</v>
      </c>
      <c r="BX22" s="1397"/>
      <c r="BY22" s="1397"/>
      <c r="BZ22" s="1397"/>
      <c r="CA22" s="1397"/>
      <c r="CB22" s="1397"/>
      <c r="CC22" s="1397"/>
      <c r="CD22" s="1398"/>
      <c r="CE22" s="1335" t="str">
        <f>MID(SUVAHAVUJ!AF164,1,1)</f>
        <v xml:space="preserve"> </v>
      </c>
      <c r="CF22" s="1335"/>
      <c r="CG22" s="1335"/>
      <c r="CH22" s="1335"/>
      <c r="CI22" s="1335"/>
      <c r="CJ22" s="1335" t="str">
        <f>MID(SUVAHAVUJ!AF164,2,1)</f>
        <v xml:space="preserve"> </v>
      </c>
      <c r="CK22" s="1335"/>
      <c r="CL22" s="1335"/>
      <c r="CM22" s="1335"/>
      <c r="CN22" s="1335"/>
      <c r="CO22" s="1335"/>
      <c r="CP22" s="1335" t="str">
        <f>MID(SUVAHAVUJ!AF164,3,1)</f>
        <v xml:space="preserve"> </v>
      </c>
      <c r="CQ22" s="1335"/>
      <c r="CR22" s="1335"/>
      <c r="CS22" s="1335"/>
      <c r="CT22" s="1335"/>
      <c r="CU22" s="1335" t="str">
        <f>MID(SUVAHAVUJ!AF164,4,1)</f>
        <v xml:space="preserve"> </v>
      </c>
      <c r="CV22" s="1335"/>
      <c r="CW22" s="1335"/>
      <c r="CX22" s="1335"/>
      <c r="CY22" s="1335"/>
      <c r="CZ22" s="1335"/>
      <c r="DA22" s="1335" t="str">
        <f>MID(SUVAHAVUJ!AF164,5,1)</f>
        <v xml:space="preserve"> </v>
      </c>
      <c r="DB22" s="1335"/>
      <c r="DC22" s="1335"/>
      <c r="DD22" s="1335"/>
      <c r="DE22" s="1335"/>
      <c r="DF22" s="1335" t="str">
        <f>MID(SUVAHAVUJ!AF164,6,1)</f>
        <v xml:space="preserve"> </v>
      </c>
      <c r="DG22" s="1335"/>
      <c r="DH22" s="1335"/>
      <c r="DI22" s="1335"/>
      <c r="DJ22" s="1335"/>
      <c r="DK22" s="1335"/>
      <c r="DL22" s="1335" t="str">
        <f>MID(SUVAHAVUJ!AF164,7,1)</f>
        <v xml:space="preserve"> </v>
      </c>
      <c r="DM22" s="1335"/>
      <c r="DN22" s="1335"/>
      <c r="DO22" s="1335"/>
      <c r="DP22" s="1335"/>
      <c r="DQ22" s="1335"/>
      <c r="DR22" s="1335" t="str">
        <f>MID(SUVAHAVUJ!AF164,8,1)</f>
        <v xml:space="preserve"> </v>
      </c>
      <c r="DS22" s="1335"/>
      <c r="DT22" s="1335"/>
      <c r="DU22" s="1335"/>
      <c r="DV22" s="1335"/>
      <c r="DW22" s="1293" t="str">
        <f>MID(SUVAHAVUJ!AF164,9,1)</f>
        <v xml:space="preserve"> </v>
      </c>
      <c r="DX22" s="1293"/>
      <c r="DY22" s="1293"/>
      <c r="DZ22" s="1293"/>
      <c r="EA22" s="1293"/>
      <c r="EB22" s="1293"/>
      <c r="EC22" s="1293" t="str">
        <f>MID(SUVAHAVUJ!AF164,10,1)</f>
        <v xml:space="preserve"> </v>
      </c>
      <c r="ED22" s="1293"/>
      <c r="EE22" s="1293"/>
      <c r="EF22" s="1293"/>
      <c r="EG22" s="1293"/>
      <c r="EH22" s="1335" t="str">
        <f>MID(SUVAHAVUJ!AF164,11,1)</f>
        <v>0</v>
      </c>
      <c r="EI22" s="1335"/>
      <c r="EJ22" s="1335"/>
      <c r="EK22" s="1335"/>
      <c r="EL22" s="1335"/>
      <c r="EM22" s="1343"/>
      <c r="EN22" s="411"/>
      <c r="EO22" s="412"/>
      <c r="EP22" s="1335" t="str">
        <f>MID(SUVAHAVUJ!AG164,1,1)</f>
        <v xml:space="preserve"> </v>
      </c>
      <c r="EQ22" s="1335"/>
      <c r="ER22" s="1335"/>
      <c r="ES22" s="1335"/>
      <c r="ET22" s="1335"/>
      <c r="EU22" s="1335"/>
      <c r="EV22" s="1335" t="str">
        <f>MID(SUVAHAVUJ!AG164,2,1)</f>
        <v xml:space="preserve"> </v>
      </c>
      <c r="EW22" s="1335"/>
      <c r="EX22" s="1335"/>
      <c r="EY22" s="1335"/>
      <c r="EZ22" s="1335"/>
      <c r="FA22" s="1335" t="str">
        <f>MID(SUVAHAVUJ!AG164,3,1)</f>
        <v xml:space="preserve"> </v>
      </c>
      <c r="FB22" s="1335"/>
      <c r="FC22" s="1335"/>
      <c r="FD22" s="1335"/>
      <c r="FE22" s="1335"/>
      <c r="FF22" s="1335"/>
      <c r="FG22" s="1335" t="str">
        <f>MID(SUVAHAVUJ!AG164,4,1)</f>
        <v xml:space="preserve"> </v>
      </c>
      <c r="FH22" s="1335"/>
      <c r="FI22" s="1335"/>
      <c r="FJ22" s="1335"/>
      <c r="FK22" s="1335"/>
      <c r="FL22" s="1293" t="str">
        <f>MID(SUVAHAVUJ!AG164,5,1)</f>
        <v xml:space="preserve"> </v>
      </c>
      <c r="FM22" s="1293"/>
      <c r="FN22" s="1293"/>
      <c r="FO22" s="1293"/>
      <c r="FP22" s="1293"/>
      <c r="FQ22" s="1293"/>
      <c r="FR22" s="1293" t="str">
        <f>MID(SUVAHAVUJ!AG164,6,1)</f>
        <v xml:space="preserve"> </v>
      </c>
      <c r="FS22" s="1293"/>
      <c r="FT22" s="1293"/>
      <c r="FU22" s="1293"/>
      <c r="FV22" s="1293"/>
      <c r="FW22" s="1293" t="str">
        <f>MID(SUVAHAVUJ!AG164,7,1)</f>
        <v xml:space="preserve"> </v>
      </c>
      <c r="FX22" s="1293"/>
      <c r="FY22" s="1293"/>
      <c r="FZ22" s="1293"/>
      <c r="GA22" s="1293"/>
      <c r="GB22" s="1293"/>
      <c r="GC22" s="1293" t="str">
        <f>MID(SUVAHAVUJ!AG164,8,1)</f>
        <v xml:space="preserve"> </v>
      </c>
      <c r="GD22" s="1293"/>
      <c r="GE22" s="1293"/>
      <c r="GF22" s="1293"/>
      <c r="GG22" s="1293"/>
      <c r="GH22" s="1293" t="str">
        <f>MID(SUVAHAVUJ!AG164,9,1)</f>
        <v xml:space="preserve"> </v>
      </c>
      <c r="GI22" s="1293"/>
      <c r="GJ22" s="1293"/>
      <c r="GK22" s="1293"/>
      <c r="GL22" s="1293"/>
      <c r="GM22" s="1293"/>
      <c r="GN22" s="1293" t="str">
        <f>MID(SUVAHAVUJ!AG164,10,1)</f>
        <v xml:space="preserve"> </v>
      </c>
      <c r="GO22" s="1293"/>
      <c r="GP22" s="1293"/>
      <c r="GQ22" s="1293"/>
      <c r="GR22" s="1293"/>
      <c r="GS22" s="1293" t="str">
        <f>MID(SUVAHAVUJ!AG164,11,1)</f>
        <v>0</v>
      </c>
      <c r="GT22" s="1293"/>
      <c r="GU22" s="1293"/>
      <c r="GV22" s="1293"/>
      <c r="GW22" s="1341"/>
    </row>
    <row r="23" spans="1:205" ht="24.6" customHeight="1" x14ac:dyDescent="0.2">
      <c r="B23" s="1445" t="s">
        <v>2047</v>
      </c>
      <c r="C23" s="1446"/>
      <c r="D23" s="1446"/>
      <c r="E23" s="1446"/>
      <c r="F23" s="1446"/>
      <c r="G23" s="1446"/>
      <c r="H23" s="1446"/>
      <c r="I23" s="1446"/>
      <c r="J23" s="1446"/>
      <c r="K23" s="1447"/>
      <c r="L23" s="1394" t="str">
        <f>SUVAHAVUJ!$D$165</f>
        <v>Odmeny členom orgánov spoločnosti a družstva (523)</v>
      </c>
      <c r="M23" s="1395"/>
      <c r="N23" s="1395"/>
      <c r="O23" s="1395"/>
      <c r="P23" s="1395"/>
      <c r="Q23" s="1395"/>
      <c r="R23" s="1395"/>
      <c r="S23" s="1395"/>
      <c r="T23" s="1395"/>
      <c r="U23" s="1395"/>
      <c r="V23" s="1395"/>
      <c r="W23" s="1395"/>
      <c r="X23" s="1395"/>
      <c r="Y23" s="1395"/>
      <c r="Z23" s="1395"/>
      <c r="AA23" s="1395"/>
      <c r="AB23" s="1395"/>
      <c r="AC23" s="1395"/>
      <c r="AD23" s="1395"/>
      <c r="AE23" s="1395"/>
      <c r="AF23" s="1395"/>
      <c r="AG23" s="1395"/>
      <c r="AH23" s="1395"/>
      <c r="AI23" s="1395"/>
      <c r="AJ23" s="1395"/>
      <c r="AK23" s="1395"/>
      <c r="AL23" s="1395"/>
      <c r="AM23" s="1395"/>
      <c r="AN23" s="1395"/>
      <c r="AO23" s="1395"/>
      <c r="AP23" s="1395"/>
      <c r="AQ23" s="1395"/>
      <c r="AR23" s="1395"/>
      <c r="AS23" s="1395"/>
      <c r="AT23" s="1395"/>
      <c r="AU23" s="1395"/>
      <c r="AV23" s="1395"/>
      <c r="AW23" s="1395"/>
      <c r="AX23" s="1395"/>
      <c r="AY23" s="1395"/>
      <c r="AZ23" s="1395"/>
      <c r="BA23" s="1395"/>
      <c r="BB23" s="1395"/>
      <c r="BC23" s="1395"/>
      <c r="BD23" s="1395"/>
      <c r="BE23" s="1395"/>
      <c r="BF23" s="1395"/>
      <c r="BG23" s="1395"/>
      <c r="BH23" s="1395"/>
      <c r="BI23" s="1395"/>
      <c r="BJ23" s="1395"/>
      <c r="BK23" s="1395"/>
      <c r="BL23" s="1395"/>
      <c r="BM23" s="1395"/>
      <c r="BN23" s="1395"/>
      <c r="BO23" s="1395"/>
      <c r="BP23" s="1395"/>
      <c r="BQ23" s="1395"/>
      <c r="BR23" s="1395"/>
      <c r="BS23" s="1395"/>
      <c r="BT23" s="1395"/>
      <c r="BU23" s="1395"/>
      <c r="BV23" s="1395"/>
      <c r="BW23" s="1396" t="s">
        <v>1223</v>
      </c>
      <c r="BX23" s="1397"/>
      <c r="BY23" s="1397"/>
      <c r="BZ23" s="1397"/>
      <c r="CA23" s="1397"/>
      <c r="CB23" s="1397"/>
      <c r="CC23" s="1397"/>
      <c r="CD23" s="1398"/>
      <c r="CE23" s="1335" t="str">
        <f>MID(SUVAHAVUJ!AF165,1,1)</f>
        <v xml:space="preserve"> </v>
      </c>
      <c r="CF23" s="1335"/>
      <c r="CG23" s="1335"/>
      <c r="CH23" s="1335"/>
      <c r="CI23" s="1335"/>
      <c r="CJ23" s="1335" t="str">
        <f>MID(SUVAHAVUJ!AF165,2,1)</f>
        <v xml:space="preserve"> </v>
      </c>
      <c r="CK23" s="1335"/>
      <c r="CL23" s="1335"/>
      <c r="CM23" s="1335"/>
      <c r="CN23" s="1335"/>
      <c r="CO23" s="1335"/>
      <c r="CP23" s="1335" t="str">
        <f>MID(SUVAHAVUJ!AF165,3,1)</f>
        <v xml:space="preserve"> </v>
      </c>
      <c r="CQ23" s="1335"/>
      <c r="CR23" s="1335"/>
      <c r="CS23" s="1335"/>
      <c r="CT23" s="1335"/>
      <c r="CU23" s="1335" t="str">
        <f>MID(SUVAHAVUJ!AF165,4,1)</f>
        <v xml:space="preserve"> </v>
      </c>
      <c r="CV23" s="1335"/>
      <c r="CW23" s="1335"/>
      <c r="CX23" s="1335"/>
      <c r="CY23" s="1335"/>
      <c r="CZ23" s="1335"/>
      <c r="DA23" s="1335" t="str">
        <f>MID(SUVAHAVUJ!AF165,5,1)</f>
        <v xml:space="preserve"> </v>
      </c>
      <c r="DB23" s="1335"/>
      <c r="DC23" s="1335"/>
      <c r="DD23" s="1335"/>
      <c r="DE23" s="1335"/>
      <c r="DF23" s="1335" t="str">
        <f>MID(SUVAHAVUJ!AF165,6,1)</f>
        <v xml:space="preserve"> </v>
      </c>
      <c r="DG23" s="1335"/>
      <c r="DH23" s="1335"/>
      <c r="DI23" s="1335"/>
      <c r="DJ23" s="1335"/>
      <c r="DK23" s="1335"/>
      <c r="DL23" s="1335" t="str">
        <f>MID(SUVAHAVUJ!AF165,7,1)</f>
        <v xml:space="preserve"> </v>
      </c>
      <c r="DM23" s="1335"/>
      <c r="DN23" s="1335"/>
      <c r="DO23" s="1335"/>
      <c r="DP23" s="1335"/>
      <c r="DQ23" s="1335"/>
      <c r="DR23" s="1335" t="str">
        <f>MID(SUVAHAVUJ!AF165,8,1)</f>
        <v xml:space="preserve"> </v>
      </c>
      <c r="DS23" s="1335"/>
      <c r="DT23" s="1335"/>
      <c r="DU23" s="1335"/>
      <c r="DV23" s="1335"/>
      <c r="DW23" s="1293" t="str">
        <f>MID(SUVAHAVUJ!AF165,9,1)</f>
        <v xml:space="preserve"> </v>
      </c>
      <c r="DX23" s="1293"/>
      <c r="DY23" s="1293"/>
      <c r="DZ23" s="1293"/>
      <c r="EA23" s="1293"/>
      <c r="EB23" s="1293"/>
      <c r="EC23" s="1293" t="str">
        <f>MID(SUVAHAVUJ!AF165,10,1)</f>
        <v xml:space="preserve"> </v>
      </c>
      <c r="ED23" s="1293"/>
      <c r="EE23" s="1293"/>
      <c r="EF23" s="1293"/>
      <c r="EG23" s="1293"/>
      <c r="EH23" s="1335" t="str">
        <f>MID(SUVAHAVUJ!AF165,11,1)</f>
        <v>0</v>
      </c>
      <c r="EI23" s="1335"/>
      <c r="EJ23" s="1335"/>
      <c r="EK23" s="1335"/>
      <c r="EL23" s="1335"/>
      <c r="EM23" s="1343"/>
      <c r="EN23" s="411"/>
      <c r="EO23" s="412"/>
      <c r="EP23" s="1335" t="str">
        <f>MID(SUVAHAVUJ!AG165,1,1)</f>
        <v xml:space="preserve"> </v>
      </c>
      <c r="EQ23" s="1335"/>
      <c r="ER23" s="1335"/>
      <c r="ES23" s="1335"/>
      <c r="ET23" s="1335"/>
      <c r="EU23" s="1335"/>
      <c r="EV23" s="1335" t="str">
        <f>MID(SUVAHAVUJ!AG165,2,1)</f>
        <v xml:space="preserve"> </v>
      </c>
      <c r="EW23" s="1335"/>
      <c r="EX23" s="1335"/>
      <c r="EY23" s="1335"/>
      <c r="EZ23" s="1335"/>
      <c r="FA23" s="1335" t="str">
        <f>MID(SUVAHAVUJ!AG165,3,1)</f>
        <v xml:space="preserve"> </v>
      </c>
      <c r="FB23" s="1335"/>
      <c r="FC23" s="1335"/>
      <c r="FD23" s="1335"/>
      <c r="FE23" s="1335"/>
      <c r="FF23" s="1335"/>
      <c r="FG23" s="1335" t="str">
        <f>MID(SUVAHAVUJ!AG165,4,1)</f>
        <v xml:space="preserve"> </v>
      </c>
      <c r="FH23" s="1335"/>
      <c r="FI23" s="1335"/>
      <c r="FJ23" s="1335"/>
      <c r="FK23" s="1335"/>
      <c r="FL23" s="1293" t="str">
        <f>MID(SUVAHAVUJ!AG165,5,1)</f>
        <v xml:space="preserve"> </v>
      </c>
      <c r="FM23" s="1293"/>
      <c r="FN23" s="1293"/>
      <c r="FO23" s="1293"/>
      <c r="FP23" s="1293"/>
      <c r="FQ23" s="1293"/>
      <c r="FR23" s="1293" t="str">
        <f>MID(SUVAHAVUJ!AG165,6,1)</f>
        <v xml:space="preserve"> </v>
      </c>
      <c r="FS23" s="1293"/>
      <c r="FT23" s="1293"/>
      <c r="FU23" s="1293"/>
      <c r="FV23" s="1293"/>
      <c r="FW23" s="1293" t="str">
        <f>MID(SUVAHAVUJ!AG165,7,1)</f>
        <v xml:space="preserve"> </v>
      </c>
      <c r="FX23" s="1293"/>
      <c r="FY23" s="1293"/>
      <c r="FZ23" s="1293"/>
      <c r="GA23" s="1293"/>
      <c r="GB23" s="1293"/>
      <c r="GC23" s="1293" t="str">
        <f>MID(SUVAHAVUJ!AG165,8,1)</f>
        <v xml:space="preserve"> </v>
      </c>
      <c r="GD23" s="1293"/>
      <c r="GE23" s="1293"/>
      <c r="GF23" s="1293"/>
      <c r="GG23" s="1293"/>
      <c r="GH23" s="1293" t="str">
        <f>MID(SUVAHAVUJ!AG165,9,1)</f>
        <v xml:space="preserve"> </v>
      </c>
      <c r="GI23" s="1293"/>
      <c r="GJ23" s="1293"/>
      <c r="GK23" s="1293"/>
      <c r="GL23" s="1293"/>
      <c r="GM23" s="1293"/>
      <c r="GN23" s="1293" t="str">
        <f>MID(SUVAHAVUJ!AG165,10,1)</f>
        <v xml:space="preserve"> </v>
      </c>
      <c r="GO23" s="1293"/>
      <c r="GP23" s="1293"/>
      <c r="GQ23" s="1293"/>
      <c r="GR23" s="1293"/>
      <c r="GS23" s="1293" t="str">
        <f>MID(SUVAHAVUJ!AG165,11,1)</f>
        <v>0</v>
      </c>
      <c r="GT23" s="1293"/>
      <c r="GU23" s="1293"/>
      <c r="GV23" s="1293"/>
      <c r="GW23" s="1341"/>
    </row>
    <row r="24" spans="1:205" ht="24.6" customHeight="1" x14ac:dyDescent="0.2">
      <c r="A24" s="421"/>
      <c r="B24" s="1445" t="s">
        <v>2048</v>
      </c>
      <c r="C24" s="1446"/>
      <c r="D24" s="1446"/>
      <c r="E24" s="1446"/>
      <c r="F24" s="1446"/>
      <c r="G24" s="1446"/>
      <c r="H24" s="1446"/>
      <c r="I24" s="1446"/>
      <c r="J24" s="1446"/>
      <c r="K24" s="1447"/>
      <c r="L24" s="1394" t="str">
        <f>SUVAHAVUJ!$D$166</f>
        <v>Náklady na sociálne poistenie (524, 525, 526)</v>
      </c>
      <c r="M24" s="1395"/>
      <c r="N24" s="1395"/>
      <c r="O24" s="1395"/>
      <c r="P24" s="1395"/>
      <c r="Q24" s="1395"/>
      <c r="R24" s="1395"/>
      <c r="S24" s="1395"/>
      <c r="T24" s="1395"/>
      <c r="U24" s="1395"/>
      <c r="V24" s="1395"/>
      <c r="W24" s="1395"/>
      <c r="X24" s="1395"/>
      <c r="Y24" s="1395"/>
      <c r="Z24" s="1395"/>
      <c r="AA24" s="1395"/>
      <c r="AB24" s="1395"/>
      <c r="AC24" s="1395"/>
      <c r="AD24" s="1395"/>
      <c r="AE24" s="1395"/>
      <c r="AF24" s="1395"/>
      <c r="AG24" s="1395"/>
      <c r="AH24" s="1395"/>
      <c r="AI24" s="1395"/>
      <c r="AJ24" s="1395"/>
      <c r="AK24" s="1395"/>
      <c r="AL24" s="1395"/>
      <c r="AM24" s="1395"/>
      <c r="AN24" s="1395"/>
      <c r="AO24" s="1395"/>
      <c r="AP24" s="1395"/>
      <c r="AQ24" s="1395"/>
      <c r="AR24" s="1395"/>
      <c r="AS24" s="1395"/>
      <c r="AT24" s="1395"/>
      <c r="AU24" s="1395"/>
      <c r="AV24" s="1395"/>
      <c r="AW24" s="1395"/>
      <c r="AX24" s="1395"/>
      <c r="AY24" s="1395"/>
      <c r="AZ24" s="1395"/>
      <c r="BA24" s="1395"/>
      <c r="BB24" s="1395"/>
      <c r="BC24" s="1395"/>
      <c r="BD24" s="1395"/>
      <c r="BE24" s="1395"/>
      <c r="BF24" s="1395"/>
      <c r="BG24" s="1395"/>
      <c r="BH24" s="1395"/>
      <c r="BI24" s="1395"/>
      <c r="BJ24" s="1395"/>
      <c r="BK24" s="1395"/>
      <c r="BL24" s="1395"/>
      <c r="BM24" s="1395"/>
      <c r="BN24" s="1395"/>
      <c r="BO24" s="1395"/>
      <c r="BP24" s="1395"/>
      <c r="BQ24" s="1395"/>
      <c r="BR24" s="1395"/>
      <c r="BS24" s="1395"/>
      <c r="BT24" s="1395"/>
      <c r="BU24" s="1395"/>
      <c r="BV24" s="1395"/>
      <c r="BW24" s="1396" t="s">
        <v>2057</v>
      </c>
      <c r="BX24" s="1397"/>
      <c r="BY24" s="1397"/>
      <c r="BZ24" s="1397"/>
      <c r="CA24" s="1397"/>
      <c r="CB24" s="1397"/>
      <c r="CC24" s="1397"/>
      <c r="CD24" s="1398"/>
      <c r="CE24" s="1335" t="str">
        <f>MID(SUVAHAVUJ!AF166,1,1)</f>
        <v xml:space="preserve"> </v>
      </c>
      <c r="CF24" s="1335"/>
      <c r="CG24" s="1335"/>
      <c r="CH24" s="1335"/>
      <c r="CI24" s="1335"/>
      <c r="CJ24" s="1335" t="str">
        <f>MID(SUVAHAVUJ!AF166,2,1)</f>
        <v xml:space="preserve"> </v>
      </c>
      <c r="CK24" s="1335"/>
      <c r="CL24" s="1335"/>
      <c r="CM24" s="1335"/>
      <c r="CN24" s="1335"/>
      <c r="CO24" s="1335"/>
      <c r="CP24" s="1335" t="str">
        <f>MID(SUVAHAVUJ!AF166,3,1)</f>
        <v xml:space="preserve"> </v>
      </c>
      <c r="CQ24" s="1335"/>
      <c r="CR24" s="1335"/>
      <c r="CS24" s="1335"/>
      <c r="CT24" s="1335"/>
      <c r="CU24" s="1335" t="str">
        <f>MID(SUVAHAVUJ!AF166,4,1)</f>
        <v xml:space="preserve"> </v>
      </c>
      <c r="CV24" s="1335"/>
      <c r="CW24" s="1335"/>
      <c r="CX24" s="1335"/>
      <c r="CY24" s="1335"/>
      <c r="CZ24" s="1335"/>
      <c r="DA24" s="1335" t="str">
        <f>MID(SUVAHAVUJ!AF166,5,1)</f>
        <v xml:space="preserve"> </v>
      </c>
      <c r="DB24" s="1335"/>
      <c r="DC24" s="1335"/>
      <c r="DD24" s="1335"/>
      <c r="DE24" s="1335"/>
      <c r="DF24" s="1335" t="str">
        <f>MID(SUVAHAVUJ!AF166,6,1)</f>
        <v xml:space="preserve"> </v>
      </c>
      <c r="DG24" s="1335"/>
      <c r="DH24" s="1335"/>
      <c r="DI24" s="1335"/>
      <c r="DJ24" s="1335"/>
      <c r="DK24" s="1335"/>
      <c r="DL24" s="1335" t="str">
        <f>MID(SUVAHAVUJ!AF166,7,1)</f>
        <v xml:space="preserve"> </v>
      </c>
      <c r="DM24" s="1335"/>
      <c r="DN24" s="1335"/>
      <c r="DO24" s="1335"/>
      <c r="DP24" s="1335"/>
      <c r="DQ24" s="1335"/>
      <c r="DR24" s="1335" t="str">
        <f>MID(SUVAHAVUJ!AF166,8,1)</f>
        <v xml:space="preserve"> </v>
      </c>
      <c r="DS24" s="1335"/>
      <c r="DT24" s="1335"/>
      <c r="DU24" s="1335"/>
      <c r="DV24" s="1335"/>
      <c r="DW24" s="1293" t="str">
        <f>MID(SUVAHAVUJ!AF166,9,1)</f>
        <v xml:space="preserve"> </v>
      </c>
      <c r="DX24" s="1293"/>
      <c r="DY24" s="1293"/>
      <c r="DZ24" s="1293"/>
      <c r="EA24" s="1293"/>
      <c r="EB24" s="1293"/>
      <c r="EC24" s="1293" t="str">
        <f>MID(SUVAHAVUJ!AF166,10,1)</f>
        <v xml:space="preserve"> </v>
      </c>
      <c r="ED24" s="1293"/>
      <c r="EE24" s="1293"/>
      <c r="EF24" s="1293"/>
      <c r="EG24" s="1293"/>
      <c r="EH24" s="1335" t="str">
        <f>MID(SUVAHAVUJ!AF166,11,1)</f>
        <v>0</v>
      </c>
      <c r="EI24" s="1335"/>
      <c r="EJ24" s="1335"/>
      <c r="EK24" s="1335"/>
      <c r="EL24" s="1335"/>
      <c r="EM24" s="1343"/>
      <c r="EN24" s="411"/>
      <c r="EO24" s="412"/>
      <c r="EP24" s="1335" t="str">
        <f>MID(SUVAHAVUJ!AG166,1,1)</f>
        <v xml:space="preserve"> </v>
      </c>
      <c r="EQ24" s="1335"/>
      <c r="ER24" s="1335"/>
      <c r="ES24" s="1335"/>
      <c r="ET24" s="1335"/>
      <c r="EU24" s="1335"/>
      <c r="EV24" s="1335" t="str">
        <f>MID(SUVAHAVUJ!AG166,2,1)</f>
        <v xml:space="preserve"> </v>
      </c>
      <c r="EW24" s="1335"/>
      <c r="EX24" s="1335"/>
      <c r="EY24" s="1335"/>
      <c r="EZ24" s="1335"/>
      <c r="FA24" s="1335" t="str">
        <f>MID(SUVAHAVUJ!AG166,3,1)</f>
        <v xml:space="preserve"> </v>
      </c>
      <c r="FB24" s="1335"/>
      <c r="FC24" s="1335"/>
      <c r="FD24" s="1335"/>
      <c r="FE24" s="1335"/>
      <c r="FF24" s="1335"/>
      <c r="FG24" s="1335" t="str">
        <f>MID(SUVAHAVUJ!AG166,4,1)</f>
        <v xml:space="preserve"> </v>
      </c>
      <c r="FH24" s="1335"/>
      <c r="FI24" s="1335"/>
      <c r="FJ24" s="1335"/>
      <c r="FK24" s="1335"/>
      <c r="FL24" s="1293" t="str">
        <f>MID(SUVAHAVUJ!AG166,5,1)</f>
        <v xml:space="preserve"> </v>
      </c>
      <c r="FM24" s="1293"/>
      <c r="FN24" s="1293"/>
      <c r="FO24" s="1293"/>
      <c r="FP24" s="1293"/>
      <c r="FQ24" s="1293"/>
      <c r="FR24" s="1293" t="str">
        <f>MID(SUVAHAVUJ!AG166,6,1)</f>
        <v xml:space="preserve"> </v>
      </c>
      <c r="FS24" s="1293"/>
      <c r="FT24" s="1293"/>
      <c r="FU24" s="1293"/>
      <c r="FV24" s="1293"/>
      <c r="FW24" s="1293" t="str">
        <f>MID(SUVAHAVUJ!AG166,7,1)</f>
        <v xml:space="preserve"> </v>
      </c>
      <c r="FX24" s="1293"/>
      <c r="FY24" s="1293"/>
      <c r="FZ24" s="1293"/>
      <c r="GA24" s="1293"/>
      <c r="GB24" s="1293"/>
      <c r="GC24" s="1293" t="str">
        <f>MID(SUVAHAVUJ!AG166,8,1)</f>
        <v xml:space="preserve"> </v>
      </c>
      <c r="GD24" s="1293"/>
      <c r="GE24" s="1293"/>
      <c r="GF24" s="1293"/>
      <c r="GG24" s="1293"/>
      <c r="GH24" s="1293" t="str">
        <f>MID(SUVAHAVUJ!AG166,9,1)</f>
        <v xml:space="preserve"> </v>
      </c>
      <c r="GI24" s="1293"/>
      <c r="GJ24" s="1293"/>
      <c r="GK24" s="1293"/>
      <c r="GL24" s="1293"/>
      <c r="GM24" s="1293"/>
      <c r="GN24" s="1293" t="str">
        <f>MID(SUVAHAVUJ!AG166,10,1)</f>
        <v xml:space="preserve"> </v>
      </c>
      <c r="GO24" s="1293"/>
      <c r="GP24" s="1293"/>
      <c r="GQ24" s="1293"/>
      <c r="GR24" s="1293"/>
      <c r="GS24" s="1293" t="str">
        <f>MID(SUVAHAVUJ!AG166,11,1)</f>
        <v>0</v>
      </c>
      <c r="GT24" s="1293"/>
      <c r="GU24" s="1293"/>
      <c r="GV24" s="1293"/>
      <c r="GW24" s="1341"/>
    </row>
    <row r="25" spans="1:205" ht="24.6" customHeight="1" x14ac:dyDescent="0.2">
      <c r="A25" s="421"/>
      <c r="B25" s="1445" t="s">
        <v>2049</v>
      </c>
      <c r="C25" s="1446"/>
      <c r="D25" s="1446"/>
      <c r="E25" s="1446"/>
      <c r="F25" s="1446"/>
      <c r="G25" s="1446"/>
      <c r="H25" s="1446"/>
      <c r="I25" s="1446"/>
      <c r="J25" s="1446"/>
      <c r="K25" s="1447"/>
      <c r="L25" s="1394" t="str">
        <f>SUVAHAVUJ!$D$167</f>
        <v>Sociálne náklady (527, 528)</v>
      </c>
      <c r="M25" s="1395"/>
      <c r="N25" s="1395"/>
      <c r="O25" s="1395"/>
      <c r="P25" s="1395"/>
      <c r="Q25" s="1395"/>
      <c r="R25" s="1395"/>
      <c r="S25" s="1395"/>
      <c r="T25" s="1395"/>
      <c r="U25" s="1395"/>
      <c r="V25" s="1395"/>
      <c r="W25" s="1395"/>
      <c r="X25" s="1395"/>
      <c r="Y25" s="1395"/>
      <c r="Z25" s="1395"/>
      <c r="AA25" s="1395"/>
      <c r="AB25" s="1395"/>
      <c r="AC25" s="1395"/>
      <c r="AD25" s="1395"/>
      <c r="AE25" s="1395"/>
      <c r="AF25" s="1395"/>
      <c r="AG25" s="1395"/>
      <c r="AH25" s="1395"/>
      <c r="AI25" s="1395"/>
      <c r="AJ25" s="1395"/>
      <c r="AK25" s="1395"/>
      <c r="AL25" s="1395"/>
      <c r="AM25" s="1395"/>
      <c r="AN25" s="1395"/>
      <c r="AO25" s="1395"/>
      <c r="AP25" s="1395"/>
      <c r="AQ25" s="1395"/>
      <c r="AR25" s="1395"/>
      <c r="AS25" s="1395"/>
      <c r="AT25" s="1395"/>
      <c r="AU25" s="1395"/>
      <c r="AV25" s="1395"/>
      <c r="AW25" s="1395"/>
      <c r="AX25" s="1395"/>
      <c r="AY25" s="1395"/>
      <c r="AZ25" s="1395"/>
      <c r="BA25" s="1395"/>
      <c r="BB25" s="1395"/>
      <c r="BC25" s="1395"/>
      <c r="BD25" s="1395"/>
      <c r="BE25" s="1395"/>
      <c r="BF25" s="1395"/>
      <c r="BG25" s="1395"/>
      <c r="BH25" s="1395"/>
      <c r="BI25" s="1395"/>
      <c r="BJ25" s="1395"/>
      <c r="BK25" s="1395"/>
      <c r="BL25" s="1395"/>
      <c r="BM25" s="1395"/>
      <c r="BN25" s="1395"/>
      <c r="BO25" s="1395"/>
      <c r="BP25" s="1395"/>
      <c r="BQ25" s="1395"/>
      <c r="BR25" s="1395"/>
      <c r="BS25" s="1395"/>
      <c r="BT25" s="1395"/>
      <c r="BU25" s="1395"/>
      <c r="BV25" s="1395"/>
      <c r="BW25" s="1396" t="s">
        <v>1227</v>
      </c>
      <c r="BX25" s="1397"/>
      <c r="BY25" s="1397"/>
      <c r="BZ25" s="1397"/>
      <c r="CA25" s="1397"/>
      <c r="CB25" s="1397"/>
      <c r="CC25" s="1397"/>
      <c r="CD25" s="1398"/>
      <c r="CE25" s="1335" t="str">
        <f>MID(SUVAHAVUJ!AF167,1,1)</f>
        <v xml:space="preserve"> </v>
      </c>
      <c r="CF25" s="1335"/>
      <c r="CG25" s="1335"/>
      <c r="CH25" s="1335"/>
      <c r="CI25" s="1335"/>
      <c r="CJ25" s="1335" t="str">
        <f>MID(SUVAHAVUJ!AF167,2,1)</f>
        <v xml:space="preserve"> </v>
      </c>
      <c r="CK25" s="1335"/>
      <c r="CL25" s="1335"/>
      <c r="CM25" s="1335"/>
      <c r="CN25" s="1335"/>
      <c r="CO25" s="1335"/>
      <c r="CP25" s="1335" t="str">
        <f>MID(SUVAHAVUJ!AF167,3,1)</f>
        <v xml:space="preserve"> </v>
      </c>
      <c r="CQ25" s="1335"/>
      <c r="CR25" s="1335"/>
      <c r="CS25" s="1335"/>
      <c r="CT25" s="1335"/>
      <c r="CU25" s="1335" t="str">
        <f>MID(SUVAHAVUJ!AF167,4,1)</f>
        <v xml:space="preserve"> </v>
      </c>
      <c r="CV25" s="1335"/>
      <c r="CW25" s="1335"/>
      <c r="CX25" s="1335"/>
      <c r="CY25" s="1335"/>
      <c r="CZ25" s="1335"/>
      <c r="DA25" s="1335" t="str">
        <f>MID(SUVAHAVUJ!AF167,5,1)</f>
        <v xml:space="preserve"> </v>
      </c>
      <c r="DB25" s="1335"/>
      <c r="DC25" s="1335"/>
      <c r="DD25" s="1335"/>
      <c r="DE25" s="1335"/>
      <c r="DF25" s="1335" t="str">
        <f>MID(SUVAHAVUJ!AF167,6,1)</f>
        <v xml:space="preserve"> </v>
      </c>
      <c r="DG25" s="1335"/>
      <c r="DH25" s="1335"/>
      <c r="DI25" s="1335"/>
      <c r="DJ25" s="1335"/>
      <c r="DK25" s="1335"/>
      <c r="DL25" s="1335" t="str">
        <f>MID(SUVAHAVUJ!AF167,7,1)</f>
        <v xml:space="preserve"> </v>
      </c>
      <c r="DM25" s="1335"/>
      <c r="DN25" s="1335"/>
      <c r="DO25" s="1335"/>
      <c r="DP25" s="1335"/>
      <c r="DQ25" s="1335"/>
      <c r="DR25" s="1335" t="str">
        <f>MID(SUVAHAVUJ!AF167,8,1)</f>
        <v xml:space="preserve"> </v>
      </c>
      <c r="DS25" s="1335"/>
      <c r="DT25" s="1335"/>
      <c r="DU25" s="1335"/>
      <c r="DV25" s="1335"/>
      <c r="DW25" s="1293" t="str">
        <f>MID(SUVAHAVUJ!AF167,9,1)</f>
        <v xml:space="preserve"> </v>
      </c>
      <c r="DX25" s="1293"/>
      <c r="DY25" s="1293"/>
      <c r="DZ25" s="1293"/>
      <c r="EA25" s="1293"/>
      <c r="EB25" s="1293"/>
      <c r="EC25" s="1293" t="str">
        <f>MID(SUVAHAVUJ!AF167,10,1)</f>
        <v xml:space="preserve"> </v>
      </c>
      <c r="ED25" s="1293"/>
      <c r="EE25" s="1293"/>
      <c r="EF25" s="1293"/>
      <c r="EG25" s="1293"/>
      <c r="EH25" s="1335" t="str">
        <f>MID(SUVAHAVUJ!AF167,11,1)</f>
        <v>0</v>
      </c>
      <c r="EI25" s="1335"/>
      <c r="EJ25" s="1335"/>
      <c r="EK25" s="1335"/>
      <c r="EL25" s="1335"/>
      <c r="EM25" s="1343"/>
      <c r="EN25" s="411"/>
      <c r="EO25" s="412"/>
      <c r="EP25" s="1335" t="str">
        <f>MID(SUVAHAVUJ!AG167,1,1)</f>
        <v xml:space="preserve"> </v>
      </c>
      <c r="EQ25" s="1335"/>
      <c r="ER25" s="1335"/>
      <c r="ES25" s="1335"/>
      <c r="ET25" s="1335"/>
      <c r="EU25" s="1335"/>
      <c r="EV25" s="1335" t="str">
        <f>MID(SUVAHAVUJ!AG167,2,1)</f>
        <v xml:space="preserve"> </v>
      </c>
      <c r="EW25" s="1335"/>
      <c r="EX25" s="1335"/>
      <c r="EY25" s="1335"/>
      <c r="EZ25" s="1335"/>
      <c r="FA25" s="1335" t="str">
        <f>MID(SUVAHAVUJ!AG167,3,1)</f>
        <v xml:space="preserve"> </v>
      </c>
      <c r="FB25" s="1335"/>
      <c r="FC25" s="1335"/>
      <c r="FD25" s="1335"/>
      <c r="FE25" s="1335"/>
      <c r="FF25" s="1335"/>
      <c r="FG25" s="1335" t="str">
        <f>MID(SUVAHAVUJ!AG167,4,1)</f>
        <v xml:space="preserve"> </v>
      </c>
      <c r="FH25" s="1335"/>
      <c r="FI25" s="1335"/>
      <c r="FJ25" s="1335"/>
      <c r="FK25" s="1335"/>
      <c r="FL25" s="1293" t="str">
        <f>MID(SUVAHAVUJ!AG167,5,1)</f>
        <v xml:space="preserve"> </v>
      </c>
      <c r="FM25" s="1293"/>
      <c r="FN25" s="1293"/>
      <c r="FO25" s="1293"/>
      <c r="FP25" s="1293"/>
      <c r="FQ25" s="1293"/>
      <c r="FR25" s="1293" t="str">
        <f>MID(SUVAHAVUJ!AG167,6,1)</f>
        <v xml:space="preserve"> </v>
      </c>
      <c r="FS25" s="1293"/>
      <c r="FT25" s="1293"/>
      <c r="FU25" s="1293"/>
      <c r="FV25" s="1293"/>
      <c r="FW25" s="1293" t="str">
        <f>MID(SUVAHAVUJ!AG167,7,1)</f>
        <v xml:space="preserve"> </v>
      </c>
      <c r="FX25" s="1293"/>
      <c r="FY25" s="1293"/>
      <c r="FZ25" s="1293"/>
      <c r="GA25" s="1293"/>
      <c r="GB25" s="1293"/>
      <c r="GC25" s="1293" t="str">
        <f>MID(SUVAHAVUJ!AG167,8,1)</f>
        <v xml:space="preserve"> </v>
      </c>
      <c r="GD25" s="1293"/>
      <c r="GE25" s="1293"/>
      <c r="GF25" s="1293"/>
      <c r="GG25" s="1293"/>
      <c r="GH25" s="1293" t="str">
        <f>MID(SUVAHAVUJ!AG167,9,1)</f>
        <v xml:space="preserve"> </v>
      </c>
      <c r="GI25" s="1293"/>
      <c r="GJ25" s="1293"/>
      <c r="GK25" s="1293"/>
      <c r="GL25" s="1293"/>
      <c r="GM25" s="1293"/>
      <c r="GN25" s="1293" t="str">
        <f>MID(SUVAHAVUJ!AG167,10,1)</f>
        <v xml:space="preserve"> </v>
      </c>
      <c r="GO25" s="1293"/>
      <c r="GP25" s="1293"/>
      <c r="GQ25" s="1293"/>
      <c r="GR25" s="1293"/>
      <c r="GS25" s="1293" t="str">
        <f>MID(SUVAHAVUJ!AG167,11,1)</f>
        <v>0</v>
      </c>
      <c r="GT25" s="1293"/>
      <c r="GU25" s="1293"/>
      <c r="GV25" s="1293"/>
      <c r="GW25" s="1341"/>
    </row>
    <row r="26" spans="1:205" ht="24.6" customHeight="1" x14ac:dyDescent="0.2">
      <c r="A26" s="421"/>
      <c r="B26" s="1442" t="s">
        <v>2179</v>
      </c>
      <c r="C26" s="1443"/>
      <c r="D26" s="1443"/>
      <c r="E26" s="1443"/>
      <c r="F26" s="1443"/>
      <c r="G26" s="1443"/>
      <c r="H26" s="1443"/>
      <c r="I26" s="1443"/>
      <c r="J26" s="1443"/>
      <c r="K26" s="1444"/>
      <c r="L26" s="1394" t="str">
        <f>SUVAHAVUJ!$D$168</f>
        <v>Dane a poplatky (účtová skupina 53)</v>
      </c>
      <c r="M26" s="1395"/>
      <c r="N26" s="1395"/>
      <c r="O26" s="1395"/>
      <c r="P26" s="1395"/>
      <c r="Q26" s="1395"/>
      <c r="R26" s="1395"/>
      <c r="S26" s="1395"/>
      <c r="T26" s="1395"/>
      <c r="U26" s="1395"/>
      <c r="V26" s="1395"/>
      <c r="W26" s="1395"/>
      <c r="X26" s="1395"/>
      <c r="Y26" s="1395"/>
      <c r="Z26" s="1395"/>
      <c r="AA26" s="1395"/>
      <c r="AB26" s="1395"/>
      <c r="AC26" s="1395"/>
      <c r="AD26" s="1395"/>
      <c r="AE26" s="1395"/>
      <c r="AF26" s="1395"/>
      <c r="AG26" s="1395"/>
      <c r="AH26" s="1395"/>
      <c r="AI26" s="1395"/>
      <c r="AJ26" s="1395"/>
      <c r="AK26" s="1395"/>
      <c r="AL26" s="1395"/>
      <c r="AM26" s="1395"/>
      <c r="AN26" s="1395"/>
      <c r="AO26" s="1395"/>
      <c r="AP26" s="1395"/>
      <c r="AQ26" s="1395"/>
      <c r="AR26" s="1395"/>
      <c r="AS26" s="1395"/>
      <c r="AT26" s="1395"/>
      <c r="AU26" s="1395"/>
      <c r="AV26" s="1395"/>
      <c r="AW26" s="1395"/>
      <c r="AX26" s="1395"/>
      <c r="AY26" s="1395"/>
      <c r="AZ26" s="1395"/>
      <c r="BA26" s="1395"/>
      <c r="BB26" s="1395"/>
      <c r="BC26" s="1395"/>
      <c r="BD26" s="1395"/>
      <c r="BE26" s="1395"/>
      <c r="BF26" s="1395"/>
      <c r="BG26" s="1395"/>
      <c r="BH26" s="1395"/>
      <c r="BI26" s="1395"/>
      <c r="BJ26" s="1395"/>
      <c r="BK26" s="1395"/>
      <c r="BL26" s="1395"/>
      <c r="BM26" s="1395"/>
      <c r="BN26" s="1395"/>
      <c r="BO26" s="1395"/>
      <c r="BP26" s="1395"/>
      <c r="BQ26" s="1395"/>
      <c r="BR26" s="1395"/>
      <c r="BS26" s="1395"/>
      <c r="BT26" s="1395"/>
      <c r="BU26" s="1395"/>
      <c r="BV26" s="1395"/>
      <c r="BW26" s="1396" t="s">
        <v>2060</v>
      </c>
      <c r="BX26" s="1397"/>
      <c r="BY26" s="1397"/>
      <c r="BZ26" s="1397"/>
      <c r="CA26" s="1397"/>
      <c r="CB26" s="1397"/>
      <c r="CC26" s="1397"/>
      <c r="CD26" s="1398"/>
      <c r="CE26" s="1335" t="str">
        <f>MID(SUVAHAVUJ!AF168,1,1)</f>
        <v xml:space="preserve"> </v>
      </c>
      <c r="CF26" s="1335"/>
      <c r="CG26" s="1335"/>
      <c r="CH26" s="1335"/>
      <c r="CI26" s="1335"/>
      <c r="CJ26" s="1335" t="str">
        <f>MID(SUVAHAVUJ!AF168,2,1)</f>
        <v xml:space="preserve"> </v>
      </c>
      <c r="CK26" s="1335"/>
      <c r="CL26" s="1335"/>
      <c r="CM26" s="1335"/>
      <c r="CN26" s="1335"/>
      <c r="CO26" s="1335"/>
      <c r="CP26" s="1335" t="str">
        <f>MID(SUVAHAVUJ!AF168,3,1)</f>
        <v xml:space="preserve"> </v>
      </c>
      <c r="CQ26" s="1335"/>
      <c r="CR26" s="1335"/>
      <c r="CS26" s="1335"/>
      <c r="CT26" s="1335"/>
      <c r="CU26" s="1335" t="str">
        <f>MID(SUVAHAVUJ!AF168,4,1)</f>
        <v xml:space="preserve"> </v>
      </c>
      <c r="CV26" s="1335"/>
      <c r="CW26" s="1335"/>
      <c r="CX26" s="1335"/>
      <c r="CY26" s="1335"/>
      <c r="CZ26" s="1335"/>
      <c r="DA26" s="1335" t="str">
        <f>MID(SUVAHAVUJ!AF168,5,1)</f>
        <v xml:space="preserve"> </v>
      </c>
      <c r="DB26" s="1335"/>
      <c r="DC26" s="1335"/>
      <c r="DD26" s="1335"/>
      <c r="DE26" s="1335"/>
      <c r="DF26" s="1335" t="str">
        <f>MID(SUVAHAVUJ!AF168,6,1)</f>
        <v xml:space="preserve"> </v>
      </c>
      <c r="DG26" s="1335"/>
      <c r="DH26" s="1335"/>
      <c r="DI26" s="1335"/>
      <c r="DJ26" s="1335"/>
      <c r="DK26" s="1335"/>
      <c r="DL26" s="1335" t="str">
        <f>MID(SUVAHAVUJ!AF168,7,1)</f>
        <v xml:space="preserve"> </v>
      </c>
      <c r="DM26" s="1335"/>
      <c r="DN26" s="1335"/>
      <c r="DO26" s="1335"/>
      <c r="DP26" s="1335"/>
      <c r="DQ26" s="1335"/>
      <c r="DR26" s="1335" t="str">
        <f>MID(SUVAHAVUJ!AF168,8,1)</f>
        <v xml:space="preserve"> </v>
      </c>
      <c r="DS26" s="1335"/>
      <c r="DT26" s="1335"/>
      <c r="DU26" s="1335"/>
      <c r="DV26" s="1335"/>
      <c r="DW26" s="1293" t="str">
        <f>MID(SUVAHAVUJ!AF168,9,1)</f>
        <v xml:space="preserve"> </v>
      </c>
      <c r="DX26" s="1293"/>
      <c r="DY26" s="1293"/>
      <c r="DZ26" s="1293"/>
      <c r="EA26" s="1293"/>
      <c r="EB26" s="1293"/>
      <c r="EC26" s="1293" t="str">
        <f>MID(SUVAHAVUJ!AF168,10,1)</f>
        <v xml:space="preserve"> </v>
      </c>
      <c r="ED26" s="1293"/>
      <c r="EE26" s="1293"/>
      <c r="EF26" s="1293"/>
      <c r="EG26" s="1293"/>
      <c r="EH26" s="1335" t="str">
        <f>MID(SUVAHAVUJ!AF168,11,1)</f>
        <v>0</v>
      </c>
      <c r="EI26" s="1335"/>
      <c r="EJ26" s="1335"/>
      <c r="EK26" s="1335"/>
      <c r="EL26" s="1335"/>
      <c r="EM26" s="1343"/>
      <c r="EN26" s="411"/>
      <c r="EO26" s="412"/>
      <c r="EP26" s="1335" t="str">
        <f>MID(SUVAHAVUJ!AG168,1,1)</f>
        <v xml:space="preserve"> </v>
      </c>
      <c r="EQ26" s="1335"/>
      <c r="ER26" s="1335"/>
      <c r="ES26" s="1335"/>
      <c r="ET26" s="1335"/>
      <c r="EU26" s="1335"/>
      <c r="EV26" s="1335" t="str">
        <f>MID(SUVAHAVUJ!AG168,2,1)</f>
        <v xml:space="preserve"> </v>
      </c>
      <c r="EW26" s="1335"/>
      <c r="EX26" s="1335"/>
      <c r="EY26" s="1335"/>
      <c r="EZ26" s="1335"/>
      <c r="FA26" s="1335" t="str">
        <f>MID(SUVAHAVUJ!AG168,3,1)</f>
        <v xml:space="preserve"> </v>
      </c>
      <c r="FB26" s="1335"/>
      <c r="FC26" s="1335"/>
      <c r="FD26" s="1335"/>
      <c r="FE26" s="1335"/>
      <c r="FF26" s="1335"/>
      <c r="FG26" s="1335" t="str">
        <f>MID(SUVAHAVUJ!AG168,4,1)</f>
        <v xml:space="preserve"> </v>
      </c>
      <c r="FH26" s="1335"/>
      <c r="FI26" s="1335"/>
      <c r="FJ26" s="1335"/>
      <c r="FK26" s="1335"/>
      <c r="FL26" s="1293" t="str">
        <f>MID(SUVAHAVUJ!AG168,5,1)</f>
        <v xml:space="preserve"> </v>
      </c>
      <c r="FM26" s="1293"/>
      <c r="FN26" s="1293"/>
      <c r="FO26" s="1293"/>
      <c r="FP26" s="1293"/>
      <c r="FQ26" s="1293"/>
      <c r="FR26" s="1293" t="str">
        <f>MID(SUVAHAVUJ!AG168,6,1)</f>
        <v xml:space="preserve"> </v>
      </c>
      <c r="FS26" s="1293"/>
      <c r="FT26" s="1293"/>
      <c r="FU26" s="1293"/>
      <c r="FV26" s="1293"/>
      <c r="FW26" s="1293" t="str">
        <f>MID(SUVAHAVUJ!AG168,7,1)</f>
        <v xml:space="preserve"> </v>
      </c>
      <c r="FX26" s="1293"/>
      <c r="FY26" s="1293"/>
      <c r="FZ26" s="1293"/>
      <c r="GA26" s="1293"/>
      <c r="GB26" s="1293"/>
      <c r="GC26" s="1293" t="str">
        <f>MID(SUVAHAVUJ!AG168,8,1)</f>
        <v xml:space="preserve"> </v>
      </c>
      <c r="GD26" s="1293"/>
      <c r="GE26" s="1293"/>
      <c r="GF26" s="1293"/>
      <c r="GG26" s="1293"/>
      <c r="GH26" s="1293" t="str">
        <f>MID(SUVAHAVUJ!AG168,9,1)</f>
        <v xml:space="preserve"> </v>
      </c>
      <c r="GI26" s="1293"/>
      <c r="GJ26" s="1293"/>
      <c r="GK26" s="1293"/>
      <c r="GL26" s="1293"/>
      <c r="GM26" s="1293"/>
      <c r="GN26" s="1293" t="str">
        <f>MID(SUVAHAVUJ!AG168,10,1)</f>
        <v xml:space="preserve"> </v>
      </c>
      <c r="GO26" s="1293"/>
      <c r="GP26" s="1293"/>
      <c r="GQ26" s="1293"/>
      <c r="GR26" s="1293"/>
      <c r="GS26" s="1293" t="str">
        <f>MID(SUVAHAVUJ!AG168,11,1)</f>
        <v>0</v>
      </c>
      <c r="GT26" s="1293"/>
      <c r="GU26" s="1293"/>
      <c r="GV26" s="1293"/>
      <c r="GW26" s="1341"/>
    </row>
    <row r="27" spans="1:205" ht="24.6" customHeight="1" x14ac:dyDescent="0.2">
      <c r="A27" s="421"/>
      <c r="B27" s="1442" t="s">
        <v>2180</v>
      </c>
      <c r="C27" s="1443"/>
      <c r="D27" s="1443"/>
      <c r="E27" s="1443"/>
      <c r="F27" s="1443"/>
      <c r="G27" s="1443"/>
      <c r="H27" s="1443"/>
      <c r="I27" s="1443"/>
      <c r="J27" s="1443"/>
      <c r="K27" s="1444"/>
      <c r="L27" s="1394" t="str">
        <f>SUVAHAVUJ!$D$169</f>
        <v>Odpisy a opravné položky k dlhodobému nehmotnému majetku a dlhodobému hmotnému majetku (r. 22 + r. 23)</v>
      </c>
      <c r="M27" s="1395"/>
      <c r="N27" s="1395"/>
      <c r="O27" s="1395"/>
      <c r="P27" s="1395"/>
      <c r="Q27" s="1395"/>
      <c r="R27" s="1395"/>
      <c r="S27" s="1395"/>
      <c r="T27" s="1395"/>
      <c r="U27" s="1395"/>
      <c r="V27" s="1395"/>
      <c r="W27" s="1395"/>
      <c r="X27" s="1395"/>
      <c r="Y27" s="1395"/>
      <c r="Z27" s="1395"/>
      <c r="AA27" s="1395"/>
      <c r="AB27" s="1395"/>
      <c r="AC27" s="1395"/>
      <c r="AD27" s="1395"/>
      <c r="AE27" s="1395"/>
      <c r="AF27" s="1395"/>
      <c r="AG27" s="1395"/>
      <c r="AH27" s="1395"/>
      <c r="AI27" s="1395"/>
      <c r="AJ27" s="1395"/>
      <c r="AK27" s="1395"/>
      <c r="AL27" s="1395"/>
      <c r="AM27" s="1395"/>
      <c r="AN27" s="1395"/>
      <c r="AO27" s="1395"/>
      <c r="AP27" s="1395"/>
      <c r="AQ27" s="1395"/>
      <c r="AR27" s="1395"/>
      <c r="AS27" s="1395"/>
      <c r="AT27" s="1395"/>
      <c r="AU27" s="1395"/>
      <c r="AV27" s="1395"/>
      <c r="AW27" s="1395"/>
      <c r="AX27" s="1395"/>
      <c r="AY27" s="1395"/>
      <c r="AZ27" s="1395"/>
      <c r="BA27" s="1395"/>
      <c r="BB27" s="1395"/>
      <c r="BC27" s="1395"/>
      <c r="BD27" s="1395"/>
      <c r="BE27" s="1395"/>
      <c r="BF27" s="1395"/>
      <c r="BG27" s="1395"/>
      <c r="BH27" s="1395"/>
      <c r="BI27" s="1395"/>
      <c r="BJ27" s="1395"/>
      <c r="BK27" s="1395"/>
      <c r="BL27" s="1395"/>
      <c r="BM27" s="1395"/>
      <c r="BN27" s="1395"/>
      <c r="BO27" s="1395"/>
      <c r="BP27" s="1395"/>
      <c r="BQ27" s="1395"/>
      <c r="BR27" s="1395"/>
      <c r="BS27" s="1395"/>
      <c r="BT27" s="1395"/>
      <c r="BU27" s="1395"/>
      <c r="BV27" s="1395"/>
      <c r="BW27" s="1396" t="s">
        <v>2062</v>
      </c>
      <c r="BX27" s="1397"/>
      <c r="BY27" s="1397"/>
      <c r="BZ27" s="1397"/>
      <c r="CA27" s="1397"/>
      <c r="CB27" s="1397"/>
      <c r="CC27" s="1397"/>
      <c r="CD27" s="1398"/>
      <c r="CE27" s="1335" t="str">
        <f>MID(SUVAHAVUJ!AF169,1,1)</f>
        <v xml:space="preserve"> </v>
      </c>
      <c r="CF27" s="1335"/>
      <c r="CG27" s="1335"/>
      <c r="CH27" s="1335"/>
      <c r="CI27" s="1335"/>
      <c r="CJ27" s="1335" t="str">
        <f>MID(SUVAHAVUJ!AF169,2,1)</f>
        <v xml:space="preserve"> </v>
      </c>
      <c r="CK27" s="1335"/>
      <c r="CL27" s="1335"/>
      <c r="CM27" s="1335"/>
      <c r="CN27" s="1335"/>
      <c r="CO27" s="1335"/>
      <c r="CP27" s="1335" t="str">
        <f>MID(SUVAHAVUJ!AF169,3,1)</f>
        <v xml:space="preserve"> </v>
      </c>
      <c r="CQ27" s="1335"/>
      <c r="CR27" s="1335"/>
      <c r="CS27" s="1335"/>
      <c r="CT27" s="1335"/>
      <c r="CU27" s="1335" t="str">
        <f>MID(SUVAHAVUJ!AF169,4,1)</f>
        <v xml:space="preserve"> </v>
      </c>
      <c r="CV27" s="1335"/>
      <c r="CW27" s="1335"/>
      <c r="CX27" s="1335"/>
      <c r="CY27" s="1335"/>
      <c r="CZ27" s="1335"/>
      <c r="DA27" s="1335" t="str">
        <f>MID(SUVAHAVUJ!AF169,5,1)</f>
        <v xml:space="preserve"> </v>
      </c>
      <c r="DB27" s="1335"/>
      <c r="DC27" s="1335"/>
      <c r="DD27" s="1335"/>
      <c r="DE27" s="1335"/>
      <c r="DF27" s="1335" t="str">
        <f>MID(SUVAHAVUJ!AF169,6,1)</f>
        <v xml:space="preserve"> </v>
      </c>
      <c r="DG27" s="1335"/>
      <c r="DH27" s="1335"/>
      <c r="DI27" s="1335"/>
      <c r="DJ27" s="1335"/>
      <c r="DK27" s="1335"/>
      <c r="DL27" s="1335" t="str">
        <f>MID(SUVAHAVUJ!AF169,7,1)</f>
        <v xml:space="preserve"> </v>
      </c>
      <c r="DM27" s="1335"/>
      <c r="DN27" s="1335"/>
      <c r="DO27" s="1335"/>
      <c r="DP27" s="1335"/>
      <c r="DQ27" s="1335"/>
      <c r="DR27" s="1335" t="str">
        <f>MID(SUVAHAVUJ!AF169,8,1)</f>
        <v xml:space="preserve"> </v>
      </c>
      <c r="DS27" s="1335"/>
      <c r="DT27" s="1335"/>
      <c r="DU27" s="1335"/>
      <c r="DV27" s="1335"/>
      <c r="DW27" s="1293" t="str">
        <f>MID(SUVAHAVUJ!AF169,9,1)</f>
        <v xml:space="preserve"> </v>
      </c>
      <c r="DX27" s="1293"/>
      <c r="DY27" s="1293"/>
      <c r="DZ27" s="1293"/>
      <c r="EA27" s="1293"/>
      <c r="EB27" s="1293"/>
      <c r="EC27" s="1293" t="str">
        <f>MID(SUVAHAVUJ!AF169,10,1)</f>
        <v xml:space="preserve"> </v>
      </c>
      <c r="ED27" s="1293"/>
      <c r="EE27" s="1293"/>
      <c r="EF27" s="1293"/>
      <c r="EG27" s="1293"/>
      <c r="EH27" s="1335" t="str">
        <f>MID(SUVAHAVUJ!AF169,11,1)</f>
        <v>0</v>
      </c>
      <c r="EI27" s="1335"/>
      <c r="EJ27" s="1335"/>
      <c r="EK27" s="1335"/>
      <c r="EL27" s="1335"/>
      <c r="EM27" s="1343"/>
      <c r="EN27" s="411"/>
      <c r="EO27" s="412"/>
      <c r="EP27" s="1335" t="str">
        <f>MID(SUVAHAVUJ!AG169,1,1)</f>
        <v xml:space="preserve"> </v>
      </c>
      <c r="EQ27" s="1335"/>
      <c r="ER27" s="1335"/>
      <c r="ES27" s="1335"/>
      <c r="ET27" s="1335"/>
      <c r="EU27" s="1335"/>
      <c r="EV27" s="1335" t="str">
        <f>MID(SUVAHAVUJ!AG169,2,1)</f>
        <v xml:space="preserve"> </v>
      </c>
      <c r="EW27" s="1335"/>
      <c r="EX27" s="1335"/>
      <c r="EY27" s="1335"/>
      <c r="EZ27" s="1335"/>
      <c r="FA27" s="1335" t="str">
        <f>MID(SUVAHAVUJ!AG169,3,1)</f>
        <v xml:space="preserve"> </v>
      </c>
      <c r="FB27" s="1335"/>
      <c r="FC27" s="1335"/>
      <c r="FD27" s="1335"/>
      <c r="FE27" s="1335"/>
      <c r="FF27" s="1335"/>
      <c r="FG27" s="1335" t="str">
        <f>MID(SUVAHAVUJ!AG169,4,1)</f>
        <v xml:space="preserve"> </v>
      </c>
      <c r="FH27" s="1335"/>
      <c r="FI27" s="1335"/>
      <c r="FJ27" s="1335"/>
      <c r="FK27" s="1335"/>
      <c r="FL27" s="1293" t="str">
        <f>MID(SUVAHAVUJ!AG169,5,1)</f>
        <v xml:space="preserve"> </v>
      </c>
      <c r="FM27" s="1293"/>
      <c r="FN27" s="1293"/>
      <c r="FO27" s="1293"/>
      <c r="FP27" s="1293"/>
      <c r="FQ27" s="1293"/>
      <c r="FR27" s="1293" t="str">
        <f>MID(SUVAHAVUJ!AG169,6,1)</f>
        <v xml:space="preserve"> </v>
      </c>
      <c r="FS27" s="1293"/>
      <c r="FT27" s="1293"/>
      <c r="FU27" s="1293"/>
      <c r="FV27" s="1293"/>
      <c r="FW27" s="1293" t="str">
        <f>MID(SUVAHAVUJ!AG169,7,1)</f>
        <v xml:space="preserve"> </v>
      </c>
      <c r="FX27" s="1293"/>
      <c r="FY27" s="1293"/>
      <c r="FZ27" s="1293"/>
      <c r="GA27" s="1293"/>
      <c r="GB27" s="1293"/>
      <c r="GC27" s="1293" t="str">
        <f>MID(SUVAHAVUJ!AG169,8,1)</f>
        <v xml:space="preserve"> </v>
      </c>
      <c r="GD27" s="1293"/>
      <c r="GE27" s="1293"/>
      <c r="GF27" s="1293"/>
      <c r="GG27" s="1293"/>
      <c r="GH27" s="1293" t="str">
        <f>MID(SUVAHAVUJ!AG169,9,1)</f>
        <v xml:space="preserve"> </v>
      </c>
      <c r="GI27" s="1293"/>
      <c r="GJ27" s="1293"/>
      <c r="GK27" s="1293"/>
      <c r="GL27" s="1293"/>
      <c r="GM27" s="1293"/>
      <c r="GN27" s="1293" t="str">
        <f>MID(SUVAHAVUJ!AG169,10,1)</f>
        <v xml:space="preserve"> </v>
      </c>
      <c r="GO27" s="1293"/>
      <c r="GP27" s="1293"/>
      <c r="GQ27" s="1293"/>
      <c r="GR27" s="1293"/>
      <c r="GS27" s="1293" t="str">
        <f>MID(SUVAHAVUJ!AG169,11,1)</f>
        <v>0</v>
      </c>
      <c r="GT27" s="1293"/>
      <c r="GU27" s="1293"/>
      <c r="GV27" s="1293"/>
      <c r="GW27" s="1341"/>
    </row>
    <row r="28" spans="1:205" ht="24.6" customHeight="1" x14ac:dyDescent="0.2">
      <c r="A28" s="421"/>
      <c r="B28" s="1445" t="s">
        <v>2181</v>
      </c>
      <c r="C28" s="1446"/>
      <c r="D28" s="1446"/>
      <c r="E28" s="1446"/>
      <c r="F28" s="1446"/>
      <c r="G28" s="1446"/>
      <c r="H28" s="1446"/>
      <c r="I28" s="1446"/>
      <c r="J28" s="1446"/>
      <c r="K28" s="1447"/>
      <c r="L28" s="1394" t="str">
        <f>SUVAHAVUJ!$D$170</f>
        <v>Odpisy dlhodobého nehmotného majetku a dlhodobého hmotného majetku (551)</v>
      </c>
      <c r="M28" s="1395"/>
      <c r="N28" s="1395"/>
      <c r="O28" s="1395"/>
      <c r="P28" s="1395"/>
      <c r="Q28" s="1395"/>
      <c r="R28" s="1395"/>
      <c r="S28" s="1395"/>
      <c r="T28" s="1395"/>
      <c r="U28" s="1395"/>
      <c r="V28" s="1395"/>
      <c r="W28" s="1395"/>
      <c r="X28" s="1395"/>
      <c r="Y28" s="1395"/>
      <c r="Z28" s="1395"/>
      <c r="AA28" s="1395"/>
      <c r="AB28" s="1395"/>
      <c r="AC28" s="1395"/>
      <c r="AD28" s="1395"/>
      <c r="AE28" s="1395"/>
      <c r="AF28" s="1395"/>
      <c r="AG28" s="1395"/>
      <c r="AH28" s="1395"/>
      <c r="AI28" s="1395"/>
      <c r="AJ28" s="1395"/>
      <c r="AK28" s="1395"/>
      <c r="AL28" s="1395"/>
      <c r="AM28" s="1395"/>
      <c r="AN28" s="1395"/>
      <c r="AO28" s="1395"/>
      <c r="AP28" s="1395"/>
      <c r="AQ28" s="1395"/>
      <c r="AR28" s="1395"/>
      <c r="AS28" s="1395"/>
      <c r="AT28" s="1395"/>
      <c r="AU28" s="1395"/>
      <c r="AV28" s="1395"/>
      <c r="AW28" s="1395"/>
      <c r="AX28" s="1395"/>
      <c r="AY28" s="1395"/>
      <c r="AZ28" s="1395"/>
      <c r="BA28" s="1395"/>
      <c r="BB28" s="1395"/>
      <c r="BC28" s="1395"/>
      <c r="BD28" s="1395"/>
      <c r="BE28" s="1395"/>
      <c r="BF28" s="1395"/>
      <c r="BG28" s="1395"/>
      <c r="BH28" s="1395"/>
      <c r="BI28" s="1395"/>
      <c r="BJ28" s="1395"/>
      <c r="BK28" s="1395"/>
      <c r="BL28" s="1395"/>
      <c r="BM28" s="1395"/>
      <c r="BN28" s="1395"/>
      <c r="BO28" s="1395"/>
      <c r="BP28" s="1395"/>
      <c r="BQ28" s="1395"/>
      <c r="BR28" s="1395"/>
      <c r="BS28" s="1395"/>
      <c r="BT28" s="1395"/>
      <c r="BU28" s="1395"/>
      <c r="BV28" s="1395"/>
      <c r="BW28" s="1396" t="s">
        <v>1198</v>
      </c>
      <c r="BX28" s="1397"/>
      <c r="BY28" s="1397"/>
      <c r="BZ28" s="1397"/>
      <c r="CA28" s="1397"/>
      <c r="CB28" s="1397"/>
      <c r="CC28" s="1397" t="str">
        <f>MID([8]SUVAHAVUJ!AK68,6,1)</f>
        <v xml:space="preserve"> </v>
      </c>
      <c r="CD28" s="1398"/>
      <c r="CE28" s="1335" t="str">
        <f>MID(SUVAHAVUJ!AF170,1,1)</f>
        <v xml:space="preserve"> </v>
      </c>
      <c r="CF28" s="1335"/>
      <c r="CG28" s="1335"/>
      <c r="CH28" s="1335"/>
      <c r="CI28" s="1335"/>
      <c r="CJ28" s="1335" t="str">
        <f>MID(SUVAHAVUJ!AF170,2,1)</f>
        <v xml:space="preserve"> </v>
      </c>
      <c r="CK28" s="1335"/>
      <c r="CL28" s="1335"/>
      <c r="CM28" s="1335"/>
      <c r="CN28" s="1335"/>
      <c r="CO28" s="1335"/>
      <c r="CP28" s="1335" t="str">
        <f>MID(SUVAHAVUJ!AF170,3,1)</f>
        <v xml:space="preserve"> </v>
      </c>
      <c r="CQ28" s="1335"/>
      <c r="CR28" s="1335"/>
      <c r="CS28" s="1335"/>
      <c r="CT28" s="1335"/>
      <c r="CU28" s="1335" t="str">
        <f>MID(SUVAHAVUJ!AF170,4,1)</f>
        <v xml:space="preserve"> </v>
      </c>
      <c r="CV28" s="1335"/>
      <c r="CW28" s="1335"/>
      <c r="CX28" s="1335"/>
      <c r="CY28" s="1335"/>
      <c r="CZ28" s="1335"/>
      <c r="DA28" s="1335" t="str">
        <f>MID(SUVAHAVUJ!AF170,5,1)</f>
        <v xml:space="preserve"> </v>
      </c>
      <c r="DB28" s="1335"/>
      <c r="DC28" s="1335"/>
      <c r="DD28" s="1335"/>
      <c r="DE28" s="1335"/>
      <c r="DF28" s="1335" t="str">
        <f>MID(SUVAHAVUJ!AF170,6,1)</f>
        <v xml:space="preserve"> </v>
      </c>
      <c r="DG28" s="1335"/>
      <c r="DH28" s="1335"/>
      <c r="DI28" s="1335"/>
      <c r="DJ28" s="1335"/>
      <c r="DK28" s="1335"/>
      <c r="DL28" s="1335" t="str">
        <f>MID(SUVAHAVUJ!AF170,7,1)</f>
        <v xml:space="preserve"> </v>
      </c>
      <c r="DM28" s="1335"/>
      <c r="DN28" s="1335"/>
      <c r="DO28" s="1335"/>
      <c r="DP28" s="1335"/>
      <c r="DQ28" s="1335"/>
      <c r="DR28" s="1335" t="str">
        <f>MID(SUVAHAVUJ!AF170,8,1)</f>
        <v xml:space="preserve"> </v>
      </c>
      <c r="DS28" s="1335"/>
      <c r="DT28" s="1335"/>
      <c r="DU28" s="1335"/>
      <c r="DV28" s="1335"/>
      <c r="DW28" s="1293" t="str">
        <f>MID(SUVAHAVUJ!AF170,9,1)</f>
        <v xml:space="preserve"> </v>
      </c>
      <c r="DX28" s="1293"/>
      <c r="DY28" s="1293"/>
      <c r="DZ28" s="1293"/>
      <c r="EA28" s="1293"/>
      <c r="EB28" s="1293"/>
      <c r="EC28" s="1293" t="str">
        <f>MID(SUVAHAVUJ!AF170,10,1)</f>
        <v xml:space="preserve"> </v>
      </c>
      <c r="ED28" s="1293"/>
      <c r="EE28" s="1293"/>
      <c r="EF28" s="1293"/>
      <c r="EG28" s="1293"/>
      <c r="EH28" s="1335" t="str">
        <f>MID(SUVAHAVUJ!AF170,11,1)</f>
        <v>0</v>
      </c>
      <c r="EI28" s="1335"/>
      <c r="EJ28" s="1335"/>
      <c r="EK28" s="1335"/>
      <c r="EL28" s="1335"/>
      <c r="EM28" s="1343"/>
      <c r="EN28" s="411"/>
      <c r="EO28" s="412"/>
      <c r="EP28" s="1335" t="str">
        <f>MID(SUVAHAVUJ!AG170,1,1)</f>
        <v xml:space="preserve"> </v>
      </c>
      <c r="EQ28" s="1335"/>
      <c r="ER28" s="1335"/>
      <c r="ES28" s="1335"/>
      <c r="ET28" s="1335"/>
      <c r="EU28" s="1335"/>
      <c r="EV28" s="1335" t="str">
        <f>MID(SUVAHAVUJ!AG170,2,1)</f>
        <v xml:space="preserve"> </v>
      </c>
      <c r="EW28" s="1335"/>
      <c r="EX28" s="1335"/>
      <c r="EY28" s="1335"/>
      <c r="EZ28" s="1335"/>
      <c r="FA28" s="1335" t="str">
        <f>MID(SUVAHAVUJ!AG170,3,1)</f>
        <v xml:space="preserve"> </v>
      </c>
      <c r="FB28" s="1335"/>
      <c r="FC28" s="1335"/>
      <c r="FD28" s="1335"/>
      <c r="FE28" s="1335"/>
      <c r="FF28" s="1335"/>
      <c r="FG28" s="1335" t="str">
        <f>MID(SUVAHAVUJ!AG170,4,1)</f>
        <v xml:space="preserve"> </v>
      </c>
      <c r="FH28" s="1335"/>
      <c r="FI28" s="1335"/>
      <c r="FJ28" s="1335"/>
      <c r="FK28" s="1335"/>
      <c r="FL28" s="1293" t="str">
        <f>MID(SUVAHAVUJ!AG170,5,1)</f>
        <v xml:space="preserve"> </v>
      </c>
      <c r="FM28" s="1293"/>
      <c r="FN28" s="1293"/>
      <c r="FO28" s="1293"/>
      <c r="FP28" s="1293"/>
      <c r="FQ28" s="1293"/>
      <c r="FR28" s="1293" t="str">
        <f>MID(SUVAHAVUJ!AG170,6,1)</f>
        <v xml:space="preserve"> </v>
      </c>
      <c r="FS28" s="1293"/>
      <c r="FT28" s="1293"/>
      <c r="FU28" s="1293"/>
      <c r="FV28" s="1293"/>
      <c r="FW28" s="1293" t="str">
        <f>MID(SUVAHAVUJ!AG170,7,1)</f>
        <v xml:space="preserve"> </v>
      </c>
      <c r="FX28" s="1293"/>
      <c r="FY28" s="1293"/>
      <c r="FZ28" s="1293"/>
      <c r="GA28" s="1293"/>
      <c r="GB28" s="1293"/>
      <c r="GC28" s="1293" t="str">
        <f>MID(SUVAHAVUJ!AG170,8,1)</f>
        <v xml:space="preserve"> </v>
      </c>
      <c r="GD28" s="1293"/>
      <c r="GE28" s="1293"/>
      <c r="GF28" s="1293"/>
      <c r="GG28" s="1293"/>
      <c r="GH28" s="1293" t="str">
        <f>MID(SUVAHAVUJ!AG170,9,1)</f>
        <v xml:space="preserve"> </v>
      </c>
      <c r="GI28" s="1293"/>
      <c r="GJ28" s="1293"/>
      <c r="GK28" s="1293"/>
      <c r="GL28" s="1293"/>
      <c r="GM28" s="1293"/>
      <c r="GN28" s="1293" t="str">
        <f>MID(SUVAHAVUJ!AG170,10,1)</f>
        <v xml:space="preserve"> </v>
      </c>
      <c r="GO28" s="1293"/>
      <c r="GP28" s="1293"/>
      <c r="GQ28" s="1293"/>
      <c r="GR28" s="1293"/>
      <c r="GS28" s="1293" t="str">
        <f>MID(SUVAHAVUJ!AG170,11,1)</f>
        <v>0</v>
      </c>
      <c r="GT28" s="1293"/>
      <c r="GU28" s="1293"/>
      <c r="GV28" s="1293"/>
      <c r="GW28" s="1341"/>
    </row>
    <row r="29" spans="1:205" ht="24.6" customHeight="1" x14ac:dyDescent="0.2">
      <c r="A29" s="421"/>
      <c r="B29" s="1445" t="s">
        <v>2047</v>
      </c>
      <c r="C29" s="1446"/>
      <c r="D29" s="1446"/>
      <c r="E29" s="1446"/>
      <c r="F29" s="1446"/>
      <c r="G29" s="1446"/>
      <c r="H29" s="1446"/>
      <c r="I29" s="1446"/>
      <c r="J29" s="1446"/>
      <c r="K29" s="1447"/>
      <c r="L29" s="1394" t="str">
        <f>SUVAHAVUJ!$D$171</f>
        <v>Opravné položky  k dlhodobému nehmotnému majetku a dlhodobému hmotnému majetku (+/-) (553)</v>
      </c>
      <c r="M29" s="1395"/>
      <c r="N29" s="1395"/>
      <c r="O29" s="1395"/>
      <c r="P29" s="1395"/>
      <c r="Q29" s="1395"/>
      <c r="R29" s="1395"/>
      <c r="S29" s="1395"/>
      <c r="T29" s="1395"/>
      <c r="U29" s="1395"/>
      <c r="V29" s="1395"/>
      <c r="W29" s="1395"/>
      <c r="X29" s="1395"/>
      <c r="Y29" s="1395"/>
      <c r="Z29" s="1395"/>
      <c r="AA29" s="1395"/>
      <c r="AB29" s="1395"/>
      <c r="AC29" s="1395"/>
      <c r="AD29" s="1395"/>
      <c r="AE29" s="1395"/>
      <c r="AF29" s="1395"/>
      <c r="AG29" s="1395"/>
      <c r="AH29" s="1395"/>
      <c r="AI29" s="1395"/>
      <c r="AJ29" s="1395"/>
      <c r="AK29" s="1395"/>
      <c r="AL29" s="1395"/>
      <c r="AM29" s="1395"/>
      <c r="AN29" s="1395"/>
      <c r="AO29" s="1395"/>
      <c r="AP29" s="1395"/>
      <c r="AQ29" s="1395"/>
      <c r="AR29" s="1395"/>
      <c r="AS29" s="1395"/>
      <c r="AT29" s="1395"/>
      <c r="AU29" s="1395"/>
      <c r="AV29" s="1395"/>
      <c r="AW29" s="1395"/>
      <c r="AX29" s="1395"/>
      <c r="AY29" s="1395"/>
      <c r="AZ29" s="1395"/>
      <c r="BA29" s="1395"/>
      <c r="BB29" s="1395"/>
      <c r="BC29" s="1395"/>
      <c r="BD29" s="1395"/>
      <c r="BE29" s="1395"/>
      <c r="BF29" s="1395"/>
      <c r="BG29" s="1395"/>
      <c r="BH29" s="1395"/>
      <c r="BI29" s="1395"/>
      <c r="BJ29" s="1395"/>
      <c r="BK29" s="1395"/>
      <c r="BL29" s="1395"/>
      <c r="BM29" s="1395"/>
      <c r="BN29" s="1395"/>
      <c r="BO29" s="1395"/>
      <c r="BP29" s="1395"/>
      <c r="BQ29" s="1395"/>
      <c r="BR29" s="1395"/>
      <c r="BS29" s="1395"/>
      <c r="BT29" s="1395"/>
      <c r="BU29" s="1395"/>
      <c r="BV29" s="1395"/>
      <c r="BW29" s="1396" t="s">
        <v>1200</v>
      </c>
      <c r="BX29" s="1397"/>
      <c r="BY29" s="1397"/>
      <c r="BZ29" s="1397"/>
      <c r="CA29" s="1397"/>
      <c r="CB29" s="1397"/>
      <c r="CC29" s="1397" t="str">
        <f>MID([8]SUVAHAVUJ!AI69,6,1)</f>
        <v xml:space="preserve"> </v>
      </c>
      <c r="CD29" s="1398"/>
      <c r="CE29" s="1335" t="str">
        <f>MID(SUVAHAVUJ!AF171,1,1)</f>
        <v xml:space="preserve"> </v>
      </c>
      <c r="CF29" s="1335"/>
      <c r="CG29" s="1335"/>
      <c r="CH29" s="1335"/>
      <c r="CI29" s="1335"/>
      <c r="CJ29" s="1335" t="str">
        <f>MID(SUVAHAVUJ!AF171,2,1)</f>
        <v xml:space="preserve"> </v>
      </c>
      <c r="CK29" s="1335"/>
      <c r="CL29" s="1335"/>
      <c r="CM29" s="1335"/>
      <c r="CN29" s="1335"/>
      <c r="CO29" s="1335"/>
      <c r="CP29" s="1335" t="str">
        <f>MID(SUVAHAVUJ!AF171,3,1)</f>
        <v xml:space="preserve"> </v>
      </c>
      <c r="CQ29" s="1335"/>
      <c r="CR29" s="1335"/>
      <c r="CS29" s="1335"/>
      <c r="CT29" s="1335"/>
      <c r="CU29" s="1335" t="str">
        <f>MID(SUVAHAVUJ!AF171,4,1)</f>
        <v xml:space="preserve"> </v>
      </c>
      <c r="CV29" s="1335"/>
      <c r="CW29" s="1335"/>
      <c r="CX29" s="1335"/>
      <c r="CY29" s="1335"/>
      <c r="CZ29" s="1335"/>
      <c r="DA29" s="1335" t="str">
        <f>MID(SUVAHAVUJ!AF171,5,1)</f>
        <v xml:space="preserve"> </v>
      </c>
      <c r="DB29" s="1335"/>
      <c r="DC29" s="1335"/>
      <c r="DD29" s="1335"/>
      <c r="DE29" s="1335"/>
      <c r="DF29" s="1335" t="str">
        <f>MID(SUVAHAVUJ!AF171,6,1)</f>
        <v xml:space="preserve"> </v>
      </c>
      <c r="DG29" s="1335"/>
      <c r="DH29" s="1335"/>
      <c r="DI29" s="1335"/>
      <c r="DJ29" s="1335"/>
      <c r="DK29" s="1335"/>
      <c r="DL29" s="1335" t="str">
        <f>MID(SUVAHAVUJ!AF171,7,1)</f>
        <v xml:space="preserve"> </v>
      </c>
      <c r="DM29" s="1335"/>
      <c r="DN29" s="1335"/>
      <c r="DO29" s="1335"/>
      <c r="DP29" s="1335"/>
      <c r="DQ29" s="1335"/>
      <c r="DR29" s="1335" t="str">
        <f>MID(SUVAHAVUJ!AF171,8,1)</f>
        <v xml:space="preserve"> </v>
      </c>
      <c r="DS29" s="1335"/>
      <c r="DT29" s="1335"/>
      <c r="DU29" s="1335"/>
      <c r="DV29" s="1335"/>
      <c r="DW29" s="1293" t="str">
        <f>MID(SUVAHAVUJ!AF171,9,1)</f>
        <v xml:space="preserve"> </v>
      </c>
      <c r="DX29" s="1293"/>
      <c r="DY29" s="1293"/>
      <c r="DZ29" s="1293"/>
      <c r="EA29" s="1293"/>
      <c r="EB29" s="1293"/>
      <c r="EC29" s="1293" t="str">
        <f>MID(SUVAHAVUJ!AF171,10,1)</f>
        <v xml:space="preserve"> </v>
      </c>
      <c r="ED29" s="1293"/>
      <c r="EE29" s="1293"/>
      <c r="EF29" s="1293"/>
      <c r="EG29" s="1293"/>
      <c r="EH29" s="1335" t="str">
        <f>MID(SUVAHAVUJ!AF171,11,1)</f>
        <v>0</v>
      </c>
      <c r="EI29" s="1335"/>
      <c r="EJ29" s="1335"/>
      <c r="EK29" s="1335"/>
      <c r="EL29" s="1335"/>
      <c r="EM29" s="1343"/>
      <c r="EN29" s="411"/>
      <c r="EO29" s="412"/>
      <c r="EP29" s="1335" t="str">
        <f>MID(SUVAHAVUJ!AG171,1,1)</f>
        <v xml:space="preserve"> </v>
      </c>
      <c r="EQ29" s="1335"/>
      <c r="ER29" s="1335"/>
      <c r="ES29" s="1335"/>
      <c r="ET29" s="1335"/>
      <c r="EU29" s="1335"/>
      <c r="EV29" s="1335" t="str">
        <f>MID(SUVAHAVUJ!AG171,2,1)</f>
        <v xml:space="preserve"> </v>
      </c>
      <c r="EW29" s="1335"/>
      <c r="EX29" s="1335"/>
      <c r="EY29" s="1335"/>
      <c r="EZ29" s="1335"/>
      <c r="FA29" s="1335" t="str">
        <f>MID(SUVAHAVUJ!AG171,3,1)</f>
        <v xml:space="preserve"> </v>
      </c>
      <c r="FB29" s="1335"/>
      <c r="FC29" s="1335"/>
      <c r="FD29" s="1335"/>
      <c r="FE29" s="1335"/>
      <c r="FF29" s="1335"/>
      <c r="FG29" s="1335" t="str">
        <f>MID(SUVAHAVUJ!AG171,4,1)</f>
        <v xml:space="preserve"> </v>
      </c>
      <c r="FH29" s="1335"/>
      <c r="FI29" s="1335"/>
      <c r="FJ29" s="1335"/>
      <c r="FK29" s="1335"/>
      <c r="FL29" s="1293" t="str">
        <f>MID(SUVAHAVUJ!AG171,5,1)</f>
        <v xml:space="preserve"> </v>
      </c>
      <c r="FM29" s="1293"/>
      <c r="FN29" s="1293"/>
      <c r="FO29" s="1293"/>
      <c r="FP29" s="1293"/>
      <c r="FQ29" s="1293"/>
      <c r="FR29" s="1293" t="str">
        <f>MID(SUVAHAVUJ!AG171,6,1)</f>
        <v xml:space="preserve"> </v>
      </c>
      <c r="FS29" s="1293"/>
      <c r="FT29" s="1293"/>
      <c r="FU29" s="1293"/>
      <c r="FV29" s="1293"/>
      <c r="FW29" s="1293" t="str">
        <f>MID(SUVAHAVUJ!AG171,7,1)</f>
        <v xml:space="preserve"> </v>
      </c>
      <c r="FX29" s="1293"/>
      <c r="FY29" s="1293"/>
      <c r="FZ29" s="1293"/>
      <c r="GA29" s="1293"/>
      <c r="GB29" s="1293"/>
      <c r="GC29" s="1293" t="str">
        <f>MID(SUVAHAVUJ!AG171,8,1)</f>
        <v xml:space="preserve"> </v>
      </c>
      <c r="GD29" s="1293"/>
      <c r="GE29" s="1293"/>
      <c r="GF29" s="1293"/>
      <c r="GG29" s="1293"/>
      <c r="GH29" s="1293" t="str">
        <f>MID(SUVAHAVUJ!AG171,9,1)</f>
        <v xml:space="preserve"> </v>
      </c>
      <c r="GI29" s="1293"/>
      <c r="GJ29" s="1293"/>
      <c r="GK29" s="1293"/>
      <c r="GL29" s="1293"/>
      <c r="GM29" s="1293"/>
      <c r="GN29" s="1293" t="str">
        <f>MID(SUVAHAVUJ!AG171,10,1)</f>
        <v xml:space="preserve"> </v>
      </c>
      <c r="GO29" s="1293"/>
      <c r="GP29" s="1293"/>
      <c r="GQ29" s="1293"/>
      <c r="GR29" s="1293"/>
      <c r="GS29" s="1293" t="str">
        <f>MID(SUVAHAVUJ!AG171,11,1)</f>
        <v>0</v>
      </c>
      <c r="GT29" s="1293"/>
      <c r="GU29" s="1293"/>
      <c r="GV29" s="1293"/>
      <c r="GW29" s="1341"/>
    </row>
    <row r="30" spans="1:205" ht="24.6" customHeight="1" x14ac:dyDescent="0.2">
      <c r="A30" s="421"/>
      <c r="B30" s="1442" t="s">
        <v>2182</v>
      </c>
      <c r="C30" s="1443"/>
      <c r="D30" s="1443"/>
      <c r="E30" s="1443"/>
      <c r="F30" s="1443"/>
      <c r="G30" s="1443"/>
      <c r="H30" s="1443"/>
      <c r="I30" s="1443"/>
      <c r="J30" s="1443"/>
      <c r="K30" s="1444"/>
      <c r="L30" s="1394" t="str">
        <f>SUVAHAVUJ!$D$172</f>
        <v>Zostatková cena predaného dlhodobého majetku a predaného materiálu (541, 542)</v>
      </c>
      <c r="M30" s="1395"/>
      <c r="N30" s="1395"/>
      <c r="O30" s="1395"/>
      <c r="P30" s="1395"/>
      <c r="Q30" s="1395"/>
      <c r="R30" s="1395"/>
      <c r="S30" s="1395"/>
      <c r="T30" s="1395"/>
      <c r="U30" s="1395"/>
      <c r="V30" s="1395"/>
      <c r="W30" s="1395"/>
      <c r="X30" s="1395"/>
      <c r="Y30" s="1395"/>
      <c r="Z30" s="1395"/>
      <c r="AA30" s="1395"/>
      <c r="AB30" s="1395"/>
      <c r="AC30" s="1395"/>
      <c r="AD30" s="1395"/>
      <c r="AE30" s="1395"/>
      <c r="AF30" s="1395"/>
      <c r="AG30" s="1395"/>
      <c r="AH30" s="1395"/>
      <c r="AI30" s="1395"/>
      <c r="AJ30" s="1395"/>
      <c r="AK30" s="1395"/>
      <c r="AL30" s="1395"/>
      <c r="AM30" s="1395"/>
      <c r="AN30" s="1395"/>
      <c r="AO30" s="1395"/>
      <c r="AP30" s="1395"/>
      <c r="AQ30" s="1395"/>
      <c r="AR30" s="1395"/>
      <c r="AS30" s="1395"/>
      <c r="AT30" s="1395"/>
      <c r="AU30" s="1395"/>
      <c r="AV30" s="1395"/>
      <c r="AW30" s="1395"/>
      <c r="AX30" s="1395"/>
      <c r="AY30" s="1395"/>
      <c r="AZ30" s="1395"/>
      <c r="BA30" s="1395"/>
      <c r="BB30" s="1395"/>
      <c r="BC30" s="1395"/>
      <c r="BD30" s="1395"/>
      <c r="BE30" s="1395"/>
      <c r="BF30" s="1395"/>
      <c r="BG30" s="1395"/>
      <c r="BH30" s="1395"/>
      <c r="BI30" s="1395"/>
      <c r="BJ30" s="1395"/>
      <c r="BK30" s="1395"/>
      <c r="BL30" s="1395"/>
      <c r="BM30" s="1395"/>
      <c r="BN30" s="1395"/>
      <c r="BO30" s="1395"/>
      <c r="BP30" s="1395"/>
      <c r="BQ30" s="1395"/>
      <c r="BR30" s="1395"/>
      <c r="BS30" s="1395"/>
      <c r="BT30" s="1395"/>
      <c r="BU30" s="1395"/>
      <c r="BV30" s="1395"/>
      <c r="BW30" s="1396" t="s">
        <v>1203</v>
      </c>
      <c r="BX30" s="1397"/>
      <c r="BY30" s="1397"/>
      <c r="BZ30" s="1397"/>
      <c r="CA30" s="1397"/>
      <c r="CB30" s="1397"/>
      <c r="CC30" s="1397" t="str">
        <f>MID([8]SUVAHAVUJ!AK69,6,1)</f>
        <v xml:space="preserve"> </v>
      </c>
      <c r="CD30" s="1398"/>
      <c r="CE30" s="1335" t="str">
        <f>MID(SUVAHAVUJ!AF172,1,1)</f>
        <v xml:space="preserve"> </v>
      </c>
      <c r="CF30" s="1335"/>
      <c r="CG30" s="1335"/>
      <c r="CH30" s="1335"/>
      <c r="CI30" s="1335"/>
      <c r="CJ30" s="1335" t="str">
        <f>MID(SUVAHAVUJ!AF172,2,1)</f>
        <v xml:space="preserve"> </v>
      </c>
      <c r="CK30" s="1335"/>
      <c r="CL30" s="1335"/>
      <c r="CM30" s="1335"/>
      <c r="CN30" s="1335"/>
      <c r="CO30" s="1335"/>
      <c r="CP30" s="1335" t="str">
        <f>MID(SUVAHAVUJ!AF172,3,1)</f>
        <v xml:space="preserve"> </v>
      </c>
      <c r="CQ30" s="1335"/>
      <c r="CR30" s="1335"/>
      <c r="CS30" s="1335"/>
      <c r="CT30" s="1335"/>
      <c r="CU30" s="1335" t="str">
        <f>MID(SUVAHAVUJ!AF172,4,1)</f>
        <v xml:space="preserve"> </v>
      </c>
      <c r="CV30" s="1335"/>
      <c r="CW30" s="1335"/>
      <c r="CX30" s="1335"/>
      <c r="CY30" s="1335"/>
      <c r="CZ30" s="1335"/>
      <c r="DA30" s="1335" t="str">
        <f>MID(SUVAHAVUJ!AF172,5,1)</f>
        <v xml:space="preserve"> </v>
      </c>
      <c r="DB30" s="1335"/>
      <c r="DC30" s="1335"/>
      <c r="DD30" s="1335"/>
      <c r="DE30" s="1335"/>
      <c r="DF30" s="1335" t="str">
        <f>MID(SUVAHAVUJ!AF172,6,1)</f>
        <v xml:space="preserve"> </v>
      </c>
      <c r="DG30" s="1335"/>
      <c r="DH30" s="1335"/>
      <c r="DI30" s="1335"/>
      <c r="DJ30" s="1335"/>
      <c r="DK30" s="1335"/>
      <c r="DL30" s="1335" t="str">
        <f>MID(SUVAHAVUJ!AF172,7,1)</f>
        <v xml:space="preserve"> </v>
      </c>
      <c r="DM30" s="1335"/>
      <c r="DN30" s="1335"/>
      <c r="DO30" s="1335"/>
      <c r="DP30" s="1335"/>
      <c r="DQ30" s="1335"/>
      <c r="DR30" s="1335" t="str">
        <f>MID(SUVAHAVUJ!AF172,8,1)</f>
        <v xml:space="preserve"> </v>
      </c>
      <c r="DS30" s="1335"/>
      <c r="DT30" s="1335"/>
      <c r="DU30" s="1335"/>
      <c r="DV30" s="1335"/>
      <c r="DW30" s="1293" t="str">
        <f>MID(SUVAHAVUJ!AF172,9,1)</f>
        <v xml:space="preserve"> </v>
      </c>
      <c r="DX30" s="1293"/>
      <c r="DY30" s="1293"/>
      <c r="DZ30" s="1293"/>
      <c r="EA30" s="1293"/>
      <c r="EB30" s="1293"/>
      <c r="EC30" s="1293" t="str">
        <f>MID(SUVAHAVUJ!AF172,10,1)</f>
        <v xml:space="preserve"> </v>
      </c>
      <c r="ED30" s="1293"/>
      <c r="EE30" s="1293"/>
      <c r="EF30" s="1293"/>
      <c r="EG30" s="1293"/>
      <c r="EH30" s="1335" t="str">
        <f>MID(SUVAHAVUJ!AF172,11,1)</f>
        <v>0</v>
      </c>
      <c r="EI30" s="1335"/>
      <c r="EJ30" s="1335"/>
      <c r="EK30" s="1335"/>
      <c r="EL30" s="1335"/>
      <c r="EM30" s="1343"/>
      <c r="EN30" s="411"/>
      <c r="EO30" s="412"/>
      <c r="EP30" s="1335" t="str">
        <f>MID(SUVAHAVUJ!AG172,1,1)</f>
        <v xml:space="preserve"> </v>
      </c>
      <c r="EQ30" s="1335"/>
      <c r="ER30" s="1335"/>
      <c r="ES30" s="1335"/>
      <c r="ET30" s="1335"/>
      <c r="EU30" s="1335"/>
      <c r="EV30" s="1335" t="str">
        <f>MID(SUVAHAVUJ!AG172,2,1)</f>
        <v xml:space="preserve"> </v>
      </c>
      <c r="EW30" s="1335"/>
      <c r="EX30" s="1335"/>
      <c r="EY30" s="1335"/>
      <c r="EZ30" s="1335"/>
      <c r="FA30" s="1335" t="str">
        <f>MID(SUVAHAVUJ!AG172,3,1)</f>
        <v xml:space="preserve"> </v>
      </c>
      <c r="FB30" s="1335"/>
      <c r="FC30" s="1335"/>
      <c r="FD30" s="1335"/>
      <c r="FE30" s="1335"/>
      <c r="FF30" s="1335"/>
      <c r="FG30" s="1335" t="str">
        <f>MID(SUVAHAVUJ!AG172,4,1)</f>
        <v xml:space="preserve"> </v>
      </c>
      <c r="FH30" s="1335"/>
      <c r="FI30" s="1335"/>
      <c r="FJ30" s="1335"/>
      <c r="FK30" s="1335"/>
      <c r="FL30" s="1293" t="str">
        <f>MID(SUVAHAVUJ!AG172,5,1)</f>
        <v xml:space="preserve"> </v>
      </c>
      <c r="FM30" s="1293"/>
      <c r="FN30" s="1293"/>
      <c r="FO30" s="1293"/>
      <c r="FP30" s="1293"/>
      <c r="FQ30" s="1293"/>
      <c r="FR30" s="1293" t="str">
        <f>MID(SUVAHAVUJ!AG172,6,1)</f>
        <v xml:space="preserve"> </v>
      </c>
      <c r="FS30" s="1293"/>
      <c r="FT30" s="1293"/>
      <c r="FU30" s="1293"/>
      <c r="FV30" s="1293"/>
      <c r="FW30" s="1293" t="str">
        <f>MID(SUVAHAVUJ!AG172,7,1)</f>
        <v xml:space="preserve"> </v>
      </c>
      <c r="FX30" s="1293"/>
      <c r="FY30" s="1293"/>
      <c r="FZ30" s="1293"/>
      <c r="GA30" s="1293"/>
      <c r="GB30" s="1293"/>
      <c r="GC30" s="1293" t="str">
        <f>MID(SUVAHAVUJ!AG172,8,1)</f>
        <v xml:space="preserve"> </v>
      </c>
      <c r="GD30" s="1293"/>
      <c r="GE30" s="1293"/>
      <c r="GF30" s="1293"/>
      <c r="GG30" s="1293"/>
      <c r="GH30" s="1293" t="str">
        <f>MID(SUVAHAVUJ!AG172,9,1)</f>
        <v xml:space="preserve"> </v>
      </c>
      <c r="GI30" s="1293"/>
      <c r="GJ30" s="1293"/>
      <c r="GK30" s="1293"/>
      <c r="GL30" s="1293"/>
      <c r="GM30" s="1293"/>
      <c r="GN30" s="1293" t="str">
        <f>MID(SUVAHAVUJ!AG172,10,1)</f>
        <v xml:space="preserve"> </v>
      </c>
      <c r="GO30" s="1293"/>
      <c r="GP30" s="1293"/>
      <c r="GQ30" s="1293"/>
      <c r="GR30" s="1293"/>
      <c r="GS30" s="1293" t="str">
        <f>MID(SUVAHAVUJ!AG172,11,1)</f>
        <v>0</v>
      </c>
      <c r="GT30" s="1293"/>
      <c r="GU30" s="1293"/>
      <c r="GV30" s="1293"/>
      <c r="GW30" s="1341"/>
    </row>
    <row r="31" spans="1:205" ht="24.6" customHeight="1" x14ac:dyDescent="0.2">
      <c r="A31" s="421"/>
      <c r="B31" s="1442" t="s">
        <v>2169</v>
      </c>
      <c r="C31" s="1443"/>
      <c r="D31" s="1443"/>
      <c r="E31" s="1443"/>
      <c r="F31" s="1443"/>
      <c r="G31" s="1443"/>
      <c r="H31" s="1443"/>
      <c r="I31" s="1443"/>
      <c r="J31" s="1443"/>
      <c r="K31" s="1444"/>
      <c r="L31" s="1394" t="str">
        <f>SUVAHAVUJ!$D$173</f>
        <v>Opravné položky k pohľadávkam (+/-) (547)</v>
      </c>
      <c r="M31" s="1395"/>
      <c r="N31" s="1395"/>
      <c r="O31" s="1395"/>
      <c r="P31" s="1395"/>
      <c r="Q31" s="1395"/>
      <c r="R31" s="1395"/>
      <c r="S31" s="1395"/>
      <c r="T31" s="1395"/>
      <c r="U31" s="1395"/>
      <c r="V31" s="1395"/>
      <c r="W31" s="1395"/>
      <c r="X31" s="1395"/>
      <c r="Y31" s="1395"/>
      <c r="Z31" s="1395"/>
      <c r="AA31" s="1395"/>
      <c r="AB31" s="1395"/>
      <c r="AC31" s="1395"/>
      <c r="AD31" s="1395"/>
      <c r="AE31" s="1395"/>
      <c r="AF31" s="1395"/>
      <c r="AG31" s="1395"/>
      <c r="AH31" s="1395"/>
      <c r="AI31" s="1395"/>
      <c r="AJ31" s="1395"/>
      <c r="AK31" s="1395"/>
      <c r="AL31" s="1395"/>
      <c r="AM31" s="1395"/>
      <c r="AN31" s="1395"/>
      <c r="AO31" s="1395"/>
      <c r="AP31" s="1395"/>
      <c r="AQ31" s="1395"/>
      <c r="AR31" s="1395"/>
      <c r="AS31" s="1395"/>
      <c r="AT31" s="1395"/>
      <c r="AU31" s="1395"/>
      <c r="AV31" s="1395"/>
      <c r="AW31" s="1395"/>
      <c r="AX31" s="1395"/>
      <c r="AY31" s="1395"/>
      <c r="AZ31" s="1395"/>
      <c r="BA31" s="1395"/>
      <c r="BB31" s="1395"/>
      <c r="BC31" s="1395"/>
      <c r="BD31" s="1395"/>
      <c r="BE31" s="1395"/>
      <c r="BF31" s="1395"/>
      <c r="BG31" s="1395"/>
      <c r="BH31" s="1395"/>
      <c r="BI31" s="1395"/>
      <c r="BJ31" s="1395"/>
      <c r="BK31" s="1395"/>
      <c r="BL31" s="1395"/>
      <c r="BM31" s="1395"/>
      <c r="BN31" s="1395"/>
      <c r="BO31" s="1395"/>
      <c r="BP31" s="1395"/>
      <c r="BQ31" s="1395"/>
      <c r="BR31" s="1395"/>
      <c r="BS31" s="1395"/>
      <c r="BT31" s="1395"/>
      <c r="BU31" s="1395"/>
      <c r="BV31" s="1395"/>
      <c r="BW31" s="1396" t="s">
        <v>1206</v>
      </c>
      <c r="BX31" s="1397"/>
      <c r="BY31" s="1397"/>
      <c r="BZ31" s="1397"/>
      <c r="CA31" s="1397"/>
      <c r="CB31" s="1397"/>
      <c r="CC31" s="1397" t="str">
        <f>MID([8]SUVAHAVUJ!AI70,6,1)</f>
        <v xml:space="preserve"> </v>
      </c>
      <c r="CD31" s="1398"/>
      <c r="CE31" s="1335" t="str">
        <f>MID(SUVAHAVUJ!AF173,1,1)</f>
        <v xml:space="preserve"> </v>
      </c>
      <c r="CF31" s="1335"/>
      <c r="CG31" s="1335"/>
      <c r="CH31" s="1335"/>
      <c r="CI31" s="1335"/>
      <c r="CJ31" s="1335" t="str">
        <f>MID(SUVAHAVUJ!AF173,2,1)</f>
        <v xml:space="preserve"> </v>
      </c>
      <c r="CK31" s="1335"/>
      <c r="CL31" s="1335"/>
      <c r="CM31" s="1335"/>
      <c r="CN31" s="1335"/>
      <c r="CO31" s="1335"/>
      <c r="CP31" s="1335" t="str">
        <f>MID(SUVAHAVUJ!AF173,3,1)</f>
        <v xml:space="preserve"> </v>
      </c>
      <c r="CQ31" s="1335"/>
      <c r="CR31" s="1335"/>
      <c r="CS31" s="1335"/>
      <c r="CT31" s="1335"/>
      <c r="CU31" s="1335" t="str">
        <f>MID(SUVAHAVUJ!AF173,4,1)</f>
        <v xml:space="preserve"> </v>
      </c>
      <c r="CV31" s="1335"/>
      <c r="CW31" s="1335"/>
      <c r="CX31" s="1335"/>
      <c r="CY31" s="1335"/>
      <c r="CZ31" s="1335"/>
      <c r="DA31" s="1335" t="str">
        <f>MID(SUVAHAVUJ!AF173,5,1)</f>
        <v xml:space="preserve"> </v>
      </c>
      <c r="DB31" s="1335"/>
      <c r="DC31" s="1335"/>
      <c r="DD31" s="1335"/>
      <c r="DE31" s="1335"/>
      <c r="DF31" s="1335" t="str">
        <f>MID(SUVAHAVUJ!AF173,6,1)</f>
        <v xml:space="preserve"> </v>
      </c>
      <c r="DG31" s="1335"/>
      <c r="DH31" s="1335"/>
      <c r="DI31" s="1335"/>
      <c r="DJ31" s="1335"/>
      <c r="DK31" s="1335"/>
      <c r="DL31" s="1335" t="str">
        <f>MID(SUVAHAVUJ!AF173,7,1)</f>
        <v xml:space="preserve"> </v>
      </c>
      <c r="DM31" s="1335"/>
      <c r="DN31" s="1335"/>
      <c r="DO31" s="1335"/>
      <c r="DP31" s="1335"/>
      <c r="DQ31" s="1335"/>
      <c r="DR31" s="1335" t="str">
        <f>MID(SUVAHAVUJ!AF173,8,1)</f>
        <v xml:space="preserve"> </v>
      </c>
      <c r="DS31" s="1335"/>
      <c r="DT31" s="1335"/>
      <c r="DU31" s="1335"/>
      <c r="DV31" s="1335"/>
      <c r="DW31" s="1293" t="str">
        <f>MID(SUVAHAVUJ!AF173,9,1)</f>
        <v xml:space="preserve"> </v>
      </c>
      <c r="DX31" s="1293"/>
      <c r="DY31" s="1293"/>
      <c r="DZ31" s="1293"/>
      <c r="EA31" s="1293"/>
      <c r="EB31" s="1293"/>
      <c r="EC31" s="1293" t="str">
        <f>MID(SUVAHAVUJ!AF173,10,1)</f>
        <v xml:space="preserve"> </v>
      </c>
      <c r="ED31" s="1293"/>
      <c r="EE31" s="1293"/>
      <c r="EF31" s="1293"/>
      <c r="EG31" s="1293"/>
      <c r="EH31" s="1335" t="str">
        <f>MID(SUVAHAVUJ!AF173,11,1)</f>
        <v>0</v>
      </c>
      <c r="EI31" s="1335"/>
      <c r="EJ31" s="1335"/>
      <c r="EK31" s="1335"/>
      <c r="EL31" s="1335"/>
      <c r="EM31" s="1343"/>
      <c r="EN31" s="411"/>
      <c r="EO31" s="412"/>
      <c r="EP31" s="1335" t="str">
        <f>MID(SUVAHAVUJ!AG173,1,1)</f>
        <v xml:space="preserve"> </v>
      </c>
      <c r="EQ31" s="1335"/>
      <c r="ER31" s="1335"/>
      <c r="ES31" s="1335"/>
      <c r="ET31" s="1335"/>
      <c r="EU31" s="1335"/>
      <c r="EV31" s="1335" t="str">
        <f>MID(SUVAHAVUJ!AG173,2,1)</f>
        <v xml:space="preserve"> </v>
      </c>
      <c r="EW31" s="1335"/>
      <c r="EX31" s="1335"/>
      <c r="EY31" s="1335"/>
      <c r="EZ31" s="1335"/>
      <c r="FA31" s="1335" t="str">
        <f>MID(SUVAHAVUJ!AG173,3,1)</f>
        <v xml:space="preserve"> </v>
      </c>
      <c r="FB31" s="1335"/>
      <c r="FC31" s="1335"/>
      <c r="FD31" s="1335"/>
      <c r="FE31" s="1335"/>
      <c r="FF31" s="1335"/>
      <c r="FG31" s="1335" t="str">
        <f>MID(SUVAHAVUJ!AG173,4,1)</f>
        <v xml:space="preserve"> </v>
      </c>
      <c r="FH31" s="1335"/>
      <c r="FI31" s="1335"/>
      <c r="FJ31" s="1335"/>
      <c r="FK31" s="1335"/>
      <c r="FL31" s="1293" t="str">
        <f>MID(SUVAHAVUJ!AG173,5,1)</f>
        <v xml:space="preserve"> </v>
      </c>
      <c r="FM31" s="1293"/>
      <c r="FN31" s="1293"/>
      <c r="FO31" s="1293"/>
      <c r="FP31" s="1293"/>
      <c r="FQ31" s="1293"/>
      <c r="FR31" s="1293" t="str">
        <f>MID(SUVAHAVUJ!AG173,6,1)</f>
        <v xml:space="preserve"> </v>
      </c>
      <c r="FS31" s="1293"/>
      <c r="FT31" s="1293"/>
      <c r="FU31" s="1293"/>
      <c r="FV31" s="1293"/>
      <c r="FW31" s="1293" t="str">
        <f>MID(SUVAHAVUJ!AG173,7,1)</f>
        <v xml:space="preserve"> </v>
      </c>
      <c r="FX31" s="1293"/>
      <c r="FY31" s="1293"/>
      <c r="FZ31" s="1293"/>
      <c r="GA31" s="1293"/>
      <c r="GB31" s="1293"/>
      <c r="GC31" s="1293" t="str">
        <f>MID(SUVAHAVUJ!AG173,8,1)</f>
        <v xml:space="preserve"> </v>
      </c>
      <c r="GD31" s="1293"/>
      <c r="GE31" s="1293"/>
      <c r="GF31" s="1293"/>
      <c r="GG31" s="1293"/>
      <c r="GH31" s="1293" t="str">
        <f>MID(SUVAHAVUJ!AG173,9,1)</f>
        <v xml:space="preserve"> </v>
      </c>
      <c r="GI31" s="1293"/>
      <c r="GJ31" s="1293"/>
      <c r="GK31" s="1293"/>
      <c r="GL31" s="1293"/>
      <c r="GM31" s="1293"/>
      <c r="GN31" s="1293" t="str">
        <f>MID(SUVAHAVUJ!AG173,10,1)</f>
        <v xml:space="preserve"> </v>
      </c>
      <c r="GO31" s="1293"/>
      <c r="GP31" s="1293"/>
      <c r="GQ31" s="1293"/>
      <c r="GR31" s="1293"/>
      <c r="GS31" s="1293" t="str">
        <f>MID(SUVAHAVUJ!AG173,11,1)</f>
        <v>0</v>
      </c>
      <c r="GT31" s="1293"/>
      <c r="GU31" s="1293"/>
      <c r="GV31" s="1293"/>
      <c r="GW31" s="1341"/>
    </row>
    <row r="32" spans="1:205" ht="24.6" customHeight="1" x14ac:dyDescent="0.2">
      <c r="A32" s="421"/>
      <c r="B32" s="1442" t="s">
        <v>2183</v>
      </c>
      <c r="C32" s="1443"/>
      <c r="D32" s="1443"/>
      <c r="E32" s="1443"/>
      <c r="F32" s="1443"/>
      <c r="G32" s="1443"/>
      <c r="H32" s="1443"/>
      <c r="I32" s="1443"/>
      <c r="J32" s="1443"/>
      <c r="K32" s="1444"/>
      <c r="L32" s="1394" t="str">
        <f>SUVAHAVUJ!$D$174</f>
        <v>Ostatné náklady na hospodársku činnosť 
(543, 544, 545, 546, 548, 549, 555, 557)</v>
      </c>
      <c r="M32" s="1395"/>
      <c r="N32" s="1395"/>
      <c r="O32" s="1395"/>
      <c r="P32" s="1395"/>
      <c r="Q32" s="1395"/>
      <c r="R32" s="1395"/>
      <c r="S32" s="1395"/>
      <c r="T32" s="1395"/>
      <c r="U32" s="1395"/>
      <c r="V32" s="1395"/>
      <c r="W32" s="1395"/>
      <c r="X32" s="1395"/>
      <c r="Y32" s="1395"/>
      <c r="Z32" s="1395"/>
      <c r="AA32" s="1395"/>
      <c r="AB32" s="1395"/>
      <c r="AC32" s="1395"/>
      <c r="AD32" s="1395"/>
      <c r="AE32" s="1395"/>
      <c r="AF32" s="1395"/>
      <c r="AG32" s="1395"/>
      <c r="AH32" s="1395"/>
      <c r="AI32" s="1395"/>
      <c r="AJ32" s="1395"/>
      <c r="AK32" s="1395"/>
      <c r="AL32" s="1395"/>
      <c r="AM32" s="1395"/>
      <c r="AN32" s="1395"/>
      <c r="AO32" s="1395"/>
      <c r="AP32" s="1395"/>
      <c r="AQ32" s="1395"/>
      <c r="AR32" s="1395"/>
      <c r="AS32" s="1395"/>
      <c r="AT32" s="1395"/>
      <c r="AU32" s="1395"/>
      <c r="AV32" s="1395"/>
      <c r="AW32" s="1395"/>
      <c r="AX32" s="1395"/>
      <c r="AY32" s="1395"/>
      <c r="AZ32" s="1395"/>
      <c r="BA32" s="1395"/>
      <c r="BB32" s="1395"/>
      <c r="BC32" s="1395"/>
      <c r="BD32" s="1395"/>
      <c r="BE32" s="1395"/>
      <c r="BF32" s="1395"/>
      <c r="BG32" s="1395"/>
      <c r="BH32" s="1395"/>
      <c r="BI32" s="1395"/>
      <c r="BJ32" s="1395"/>
      <c r="BK32" s="1395"/>
      <c r="BL32" s="1395"/>
      <c r="BM32" s="1395"/>
      <c r="BN32" s="1395"/>
      <c r="BO32" s="1395"/>
      <c r="BP32" s="1395"/>
      <c r="BQ32" s="1395"/>
      <c r="BR32" s="1395"/>
      <c r="BS32" s="1395"/>
      <c r="BT32" s="1395"/>
      <c r="BU32" s="1395"/>
      <c r="BV32" s="1395"/>
      <c r="BW32" s="1396" t="s">
        <v>1207</v>
      </c>
      <c r="BX32" s="1397"/>
      <c r="BY32" s="1397"/>
      <c r="BZ32" s="1397"/>
      <c r="CA32" s="1397"/>
      <c r="CB32" s="1397"/>
      <c r="CC32" s="1397" t="str">
        <f>MID([8]SUVAHAVUJ!AK70,6,1)</f>
        <v xml:space="preserve"> </v>
      </c>
      <c r="CD32" s="1398"/>
      <c r="CE32" s="1335" t="str">
        <f>MID(SUVAHAVUJ!AF174,1,1)</f>
        <v xml:space="preserve"> </v>
      </c>
      <c r="CF32" s="1335"/>
      <c r="CG32" s="1335"/>
      <c r="CH32" s="1335"/>
      <c r="CI32" s="1335"/>
      <c r="CJ32" s="1335" t="str">
        <f>MID(SUVAHAVUJ!AF174,2,1)</f>
        <v xml:space="preserve"> </v>
      </c>
      <c r="CK32" s="1335"/>
      <c r="CL32" s="1335"/>
      <c r="CM32" s="1335"/>
      <c r="CN32" s="1335"/>
      <c r="CO32" s="1335"/>
      <c r="CP32" s="1335" t="str">
        <f>MID(SUVAHAVUJ!AF174,3,1)</f>
        <v xml:space="preserve"> </v>
      </c>
      <c r="CQ32" s="1335"/>
      <c r="CR32" s="1335"/>
      <c r="CS32" s="1335"/>
      <c r="CT32" s="1335"/>
      <c r="CU32" s="1335" t="str">
        <f>MID(SUVAHAVUJ!AF174,4,1)</f>
        <v xml:space="preserve"> </v>
      </c>
      <c r="CV32" s="1335"/>
      <c r="CW32" s="1335"/>
      <c r="CX32" s="1335"/>
      <c r="CY32" s="1335"/>
      <c r="CZ32" s="1335"/>
      <c r="DA32" s="1335" t="str">
        <f>MID(SUVAHAVUJ!AF174,5,1)</f>
        <v xml:space="preserve"> </v>
      </c>
      <c r="DB32" s="1335"/>
      <c r="DC32" s="1335"/>
      <c r="DD32" s="1335"/>
      <c r="DE32" s="1335"/>
      <c r="DF32" s="1335" t="str">
        <f>MID(SUVAHAVUJ!AF174,6,1)</f>
        <v xml:space="preserve"> </v>
      </c>
      <c r="DG32" s="1335"/>
      <c r="DH32" s="1335"/>
      <c r="DI32" s="1335"/>
      <c r="DJ32" s="1335"/>
      <c r="DK32" s="1335"/>
      <c r="DL32" s="1335" t="str">
        <f>MID(SUVAHAVUJ!AF174,7,1)</f>
        <v xml:space="preserve"> </v>
      </c>
      <c r="DM32" s="1335"/>
      <c r="DN32" s="1335"/>
      <c r="DO32" s="1335"/>
      <c r="DP32" s="1335"/>
      <c r="DQ32" s="1335"/>
      <c r="DR32" s="1335" t="str">
        <f>MID(SUVAHAVUJ!AF174,8,1)</f>
        <v xml:space="preserve"> </v>
      </c>
      <c r="DS32" s="1335"/>
      <c r="DT32" s="1335"/>
      <c r="DU32" s="1335"/>
      <c r="DV32" s="1335"/>
      <c r="DW32" s="1293" t="str">
        <f>MID(SUVAHAVUJ!AF174,9,1)</f>
        <v xml:space="preserve"> </v>
      </c>
      <c r="DX32" s="1293"/>
      <c r="DY32" s="1293"/>
      <c r="DZ32" s="1293"/>
      <c r="EA32" s="1293"/>
      <c r="EB32" s="1293"/>
      <c r="EC32" s="1293" t="str">
        <f>MID(SUVAHAVUJ!AF174,10,1)</f>
        <v xml:space="preserve"> </v>
      </c>
      <c r="ED32" s="1293"/>
      <c r="EE32" s="1293"/>
      <c r="EF32" s="1293"/>
      <c r="EG32" s="1293"/>
      <c r="EH32" s="1335" t="str">
        <f>MID(SUVAHAVUJ!AF174,11,1)</f>
        <v>0</v>
      </c>
      <c r="EI32" s="1335"/>
      <c r="EJ32" s="1335"/>
      <c r="EK32" s="1335"/>
      <c r="EL32" s="1335"/>
      <c r="EM32" s="1343"/>
      <c r="EN32" s="411"/>
      <c r="EO32" s="412"/>
      <c r="EP32" s="1335" t="str">
        <f>MID(SUVAHAVUJ!AG174,1,1)</f>
        <v xml:space="preserve"> </v>
      </c>
      <c r="EQ32" s="1335"/>
      <c r="ER32" s="1335"/>
      <c r="ES32" s="1335"/>
      <c r="ET32" s="1335"/>
      <c r="EU32" s="1335"/>
      <c r="EV32" s="1335" t="str">
        <f>MID(SUVAHAVUJ!AG174,2,1)</f>
        <v xml:space="preserve"> </v>
      </c>
      <c r="EW32" s="1335"/>
      <c r="EX32" s="1335"/>
      <c r="EY32" s="1335"/>
      <c r="EZ32" s="1335"/>
      <c r="FA32" s="1335" t="str">
        <f>MID(SUVAHAVUJ!AG174,3,1)</f>
        <v xml:space="preserve"> </v>
      </c>
      <c r="FB32" s="1335"/>
      <c r="FC32" s="1335"/>
      <c r="FD32" s="1335"/>
      <c r="FE32" s="1335"/>
      <c r="FF32" s="1335"/>
      <c r="FG32" s="1335" t="str">
        <f>MID(SUVAHAVUJ!AG174,4,1)</f>
        <v xml:space="preserve"> </v>
      </c>
      <c r="FH32" s="1335"/>
      <c r="FI32" s="1335"/>
      <c r="FJ32" s="1335"/>
      <c r="FK32" s="1335"/>
      <c r="FL32" s="1293" t="str">
        <f>MID(SUVAHAVUJ!AG174,5,1)</f>
        <v xml:space="preserve"> </v>
      </c>
      <c r="FM32" s="1293"/>
      <c r="FN32" s="1293"/>
      <c r="FO32" s="1293"/>
      <c r="FP32" s="1293"/>
      <c r="FQ32" s="1293"/>
      <c r="FR32" s="1293" t="str">
        <f>MID(SUVAHAVUJ!AG174,6,1)</f>
        <v xml:space="preserve"> </v>
      </c>
      <c r="FS32" s="1293"/>
      <c r="FT32" s="1293"/>
      <c r="FU32" s="1293"/>
      <c r="FV32" s="1293"/>
      <c r="FW32" s="1293" t="str">
        <f>MID(SUVAHAVUJ!AG174,7,1)</f>
        <v xml:space="preserve"> </v>
      </c>
      <c r="FX32" s="1293"/>
      <c r="FY32" s="1293"/>
      <c r="FZ32" s="1293"/>
      <c r="GA32" s="1293"/>
      <c r="GB32" s="1293"/>
      <c r="GC32" s="1293" t="str">
        <f>MID(SUVAHAVUJ!AG174,8,1)</f>
        <v xml:space="preserve"> </v>
      </c>
      <c r="GD32" s="1293"/>
      <c r="GE32" s="1293"/>
      <c r="GF32" s="1293"/>
      <c r="GG32" s="1293"/>
      <c r="GH32" s="1293" t="str">
        <f>MID(SUVAHAVUJ!AG174,9,1)</f>
        <v xml:space="preserve"> </v>
      </c>
      <c r="GI32" s="1293"/>
      <c r="GJ32" s="1293"/>
      <c r="GK32" s="1293"/>
      <c r="GL32" s="1293"/>
      <c r="GM32" s="1293"/>
      <c r="GN32" s="1293" t="str">
        <f>MID(SUVAHAVUJ!AG174,10,1)</f>
        <v xml:space="preserve"> </v>
      </c>
      <c r="GO32" s="1293"/>
      <c r="GP32" s="1293"/>
      <c r="GQ32" s="1293"/>
      <c r="GR32" s="1293"/>
      <c r="GS32" s="1293" t="str">
        <f>MID(SUVAHAVUJ!AG174,11,1)</f>
        <v>0</v>
      </c>
      <c r="GT32" s="1293"/>
      <c r="GU32" s="1293"/>
      <c r="GV32" s="1293"/>
      <c r="GW32" s="1341"/>
    </row>
    <row r="33" spans="1:205" ht="24.6" customHeight="1" x14ac:dyDescent="0.2">
      <c r="A33" s="421"/>
      <c r="B33" s="1442" t="s">
        <v>2184</v>
      </c>
      <c r="C33" s="1443"/>
      <c r="D33" s="1443"/>
      <c r="E33" s="1443"/>
      <c r="F33" s="1443"/>
      <c r="G33" s="1443"/>
      <c r="H33" s="1443"/>
      <c r="I33" s="1443"/>
      <c r="J33" s="1443"/>
      <c r="K33" s="1444"/>
      <c r="L33" s="1394" t="str">
        <f>SUVAHAVUJ!$D$175</f>
        <v>Výsledok hospodárenia z hospodárskej činnosti (+/-) (r. 02 - r. 10)</v>
      </c>
      <c r="M33" s="1395"/>
      <c r="N33" s="1395"/>
      <c r="O33" s="1395"/>
      <c r="P33" s="1395"/>
      <c r="Q33" s="1395"/>
      <c r="R33" s="1395"/>
      <c r="S33" s="1395"/>
      <c r="T33" s="1395"/>
      <c r="U33" s="1395"/>
      <c r="V33" s="1395"/>
      <c r="W33" s="1395"/>
      <c r="X33" s="1395"/>
      <c r="Y33" s="1395"/>
      <c r="Z33" s="1395"/>
      <c r="AA33" s="1395"/>
      <c r="AB33" s="1395"/>
      <c r="AC33" s="1395"/>
      <c r="AD33" s="1395"/>
      <c r="AE33" s="1395"/>
      <c r="AF33" s="1395"/>
      <c r="AG33" s="1395"/>
      <c r="AH33" s="1395"/>
      <c r="AI33" s="1395"/>
      <c r="AJ33" s="1395"/>
      <c r="AK33" s="1395"/>
      <c r="AL33" s="1395"/>
      <c r="AM33" s="1395"/>
      <c r="AN33" s="1395"/>
      <c r="AO33" s="1395"/>
      <c r="AP33" s="1395"/>
      <c r="AQ33" s="1395"/>
      <c r="AR33" s="1395"/>
      <c r="AS33" s="1395"/>
      <c r="AT33" s="1395"/>
      <c r="AU33" s="1395"/>
      <c r="AV33" s="1395"/>
      <c r="AW33" s="1395"/>
      <c r="AX33" s="1395"/>
      <c r="AY33" s="1395"/>
      <c r="AZ33" s="1395"/>
      <c r="BA33" s="1395"/>
      <c r="BB33" s="1395"/>
      <c r="BC33" s="1395"/>
      <c r="BD33" s="1395"/>
      <c r="BE33" s="1395"/>
      <c r="BF33" s="1395"/>
      <c r="BG33" s="1395"/>
      <c r="BH33" s="1395"/>
      <c r="BI33" s="1395"/>
      <c r="BJ33" s="1395"/>
      <c r="BK33" s="1395"/>
      <c r="BL33" s="1395"/>
      <c r="BM33" s="1395"/>
      <c r="BN33" s="1395"/>
      <c r="BO33" s="1395"/>
      <c r="BP33" s="1395"/>
      <c r="BQ33" s="1395"/>
      <c r="BR33" s="1395"/>
      <c r="BS33" s="1395"/>
      <c r="BT33" s="1395"/>
      <c r="BU33" s="1395"/>
      <c r="BV33" s="1395"/>
      <c r="BW33" s="1396" t="s">
        <v>1211</v>
      </c>
      <c r="BX33" s="1397"/>
      <c r="BY33" s="1397"/>
      <c r="BZ33" s="1397"/>
      <c r="CA33" s="1397"/>
      <c r="CB33" s="1397"/>
      <c r="CC33" s="1397" t="str">
        <f>MID([8]SUVAHAVUJ!AI71,6,1)</f>
        <v xml:space="preserve"> </v>
      </c>
      <c r="CD33" s="1398"/>
      <c r="CE33" s="1335" t="str">
        <f>MID(SUVAHAVUJ!AF175,1,1)</f>
        <v xml:space="preserve"> </v>
      </c>
      <c r="CF33" s="1335"/>
      <c r="CG33" s="1335"/>
      <c r="CH33" s="1335"/>
      <c r="CI33" s="1335"/>
      <c r="CJ33" s="1335" t="str">
        <f>MID(SUVAHAVUJ!AF175,2,1)</f>
        <v xml:space="preserve"> </v>
      </c>
      <c r="CK33" s="1335"/>
      <c r="CL33" s="1335"/>
      <c r="CM33" s="1335"/>
      <c r="CN33" s="1335"/>
      <c r="CO33" s="1335"/>
      <c r="CP33" s="1335" t="str">
        <f>MID(SUVAHAVUJ!AF175,3,1)</f>
        <v xml:space="preserve"> </v>
      </c>
      <c r="CQ33" s="1335"/>
      <c r="CR33" s="1335"/>
      <c r="CS33" s="1335"/>
      <c r="CT33" s="1335"/>
      <c r="CU33" s="1335" t="str">
        <f>MID(SUVAHAVUJ!AF175,4,1)</f>
        <v xml:space="preserve"> </v>
      </c>
      <c r="CV33" s="1335"/>
      <c r="CW33" s="1335"/>
      <c r="CX33" s="1335"/>
      <c r="CY33" s="1335"/>
      <c r="CZ33" s="1335"/>
      <c r="DA33" s="1335" t="str">
        <f>MID(SUVAHAVUJ!AF175,5,1)</f>
        <v xml:space="preserve"> </v>
      </c>
      <c r="DB33" s="1335"/>
      <c r="DC33" s="1335"/>
      <c r="DD33" s="1335"/>
      <c r="DE33" s="1335"/>
      <c r="DF33" s="1335" t="str">
        <f>MID(SUVAHAVUJ!AF175,6,1)</f>
        <v xml:space="preserve"> </v>
      </c>
      <c r="DG33" s="1335"/>
      <c r="DH33" s="1335"/>
      <c r="DI33" s="1335"/>
      <c r="DJ33" s="1335"/>
      <c r="DK33" s="1335"/>
      <c r="DL33" s="1335" t="str">
        <f>MID(SUVAHAVUJ!AF175,7,1)</f>
        <v xml:space="preserve"> </v>
      </c>
      <c r="DM33" s="1335"/>
      <c r="DN33" s="1335"/>
      <c r="DO33" s="1335"/>
      <c r="DP33" s="1335"/>
      <c r="DQ33" s="1335"/>
      <c r="DR33" s="1335" t="str">
        <f>MID(SUVAHAVUJ!AF175,8,1)</f>
        <v xml:space="preserve"> </v>
      </c>
      <c r="DS33" s="1335"/>
      <c r="DT33" s="1335"/>
      <c r="DU33" s="1335"/>
      <c r="DV33" s="1335"/>
      <c r="DW33" s="1293" t="str">
        <f>MID(SUVAHAVUJ!AF175,9,1)</f>
        <v xml:space="preserve"> </v>
      </c>
      <c r="DX33" s="1293"/>
      <c r="DY33" s="1293"/>
      <c r="DZ33" s="1293"/>
      <c r="EA33" s="1293"/>
      <c r="EB33" s="1293"/>
      <c r="EC33" s="1293" t="str">
        <f>MID(SUVAHAVUJ!AF175,10,1)</f>
        <v xml:space="preserve"> </v>
      </c>
      <c r="ED33" s="1293"/>
      <c r="EE33" s="1293"/>
      <c r="EF33" s="1293"/>
      <c r="EG33" s="1293"/>
      <c r="EH33" s="1335" t="str">
        <f>MID(SUVAHAVUJ!AF175,11,1)</f>
        <v>0</v>
      </c>
      <c r="EI33" s="1335"/>
      <c r="EJ33" s="1335"/>
      <c r="EK33" s="1335"/>
      <c r="EL33" s="1335"/>
      <c r="EM33" s="1343"/>
      <c r="EN33" s="411"/>
      <c r="EO33" s="412"/>
      <c r="EP33" s="1335" t="str">
        <f>MID(SUVAHAVUJ!AG175,1,1)</f>
        <v xml:space="preserve"> </v>
      </c>
      <c r="EQ33" s="1335"/>
      <c r="ER33" s="1335"/>
      <c r="ES33" s="1335"/>
      <c r="ET33" s="1335"/>
      <c r="EU33" s="1335"/>
      <c r="EV33" s="1335" t="str">
        <f>MID(SUVAHAVUJ!AG175,2,1)</f>
        <v xml:space="preserve"> </v>
      </c>
      <c r="EW33" s="1335"/>
      <c r="EX33" s="1335"/>
      <c r="EY33" s="1335"/>
      <c r="EZ33" s="1335"/>
      <c r="FA33" s="1335" t="str">
        <f>MID(SUVAHAVUJ!AG175,3,1)</f>
        <v xml:space="preserve"> </v>
      </c>
      <c r="FB33" s="1335"/>
      <c r="FC33" s="1335"/>
      <c r="FD33" s="1335"/>
      <c r="FE33" s="1335"/>
      <c r="FF33" s="1335"/>
      <c r="FG33" s="1335" t="str">
        <f>MID(SUVAHAVUJ!AG175,4,1)</f>
        <v xml:space="preserve"> </v>
      </c>
      <c r="FH33" s="1335"/>
      <c r="FI33" s="1335"/>
      <c r="FJ33" s="1335"/>
      <c r="FK33" s="1335"/>
      <c r="FL33" s="1293" t="str">
        <f>MID(SUVAHAVUJ!AG175,5,1)</f>
        <v xml:space="preserve"> </v>
      </c>
      <c r="FM33" s="1293"/>
      <c r="FN33" s="1293"/>
      <c r="FO33" s="1293"/>
      <c r="FP33" s="1293"/>
      <c r="FQ33" s="1293"/>
      <c r="FR33" s="1293" t="str">
        <f>MID(SUVAHAVUJ!AG175,6,1)</f>
        <v xml:space="preserve"> </v>
      </c>
      <c r="FS33" s="1293"/>
      <c r="FT33" s="1293"/>
      <c r="FU33" s="1293"/>
      <c r="FV33" s="1293"/>
      <c r="FW33" s="1293" t="str">
        <f>MID(SUVAHAVUJ!AG175,7,1)</f>
        <v xml:space="preserve"> </v>
      </c>
      <c r="FX33" s="1293"/>
      <c r="FY33" s="1293"/>
      <c r="FZ33" s="1293"/>
      <c r="GA33" s="1293"/>
      <c r="GB33" s="1293"/>
      <c r="GC33" s="1293" t="str">
        <f>MID(SUVAHAVUJ!AG175,8,1)</f>
        <v xml:space="preserve"> </v>
      </c>
      <c r="GD33" s="1293"/>
      <c r="GE33" s="1293"/>
      <c r="GF33" s="1293"/>
      <c r="GG33" s="1293"/>
      <c r="GH33" s="1293" t="str">
        <f>MID(SUVAHAVUJ!AG175,9,1)</f>
        <v xml:space="preserve"> </v>
      </c>
      <c r="GI33" s="1293"/>
      <c r="GJ33" s="1293"/>
      <c r="GK33" s="1293"/>
      <c r="GL33" s="1293"/>
      <c r="GM33" s="1293"/>
      <c r="GN33" s="1293" t="str">
        <f>MID(SUVAHAVUJ!AG175,10,1)</f>
        <v xml:space="preserve"> </v>
      </c>
      <c r="GO33" s="1293"/>
      <c r="GP33" s="1293"/>
      <c r="GQ33" s="1293"/>
      <c r="GR33" s="1293"/>
      <c r="GS33" s="1293" t="str">
        <f>MID(SUVAHAVUJ!AG175,11,1)</f>
        <v>0</v>
      </c>
      <c r="GT33" s="1293"/>
      <c r="GU33" s="1293"/>
      <c r="GV33" s="1293"/>
      <c r="GW33" s="1341"/>
    </row>
    <row r="34" spans="1:205" ht="12.75" customHeight="1" thickBot="1" x14ac:dyDescent="0.25">
      <c r="B34" s="413"/>
      <c r="C34" s="414"/>
      <c r="D34" s="414"/>
      <c r="E34" s="414"/>
      <c r="F34" s="414"/>
      <c r="G34" s="414"/>
      <c r="H34" s="414"/>
      <c r="I34" s="414"/>
      <c r="J34" s="414"/>
      <c r="K34" s="414"/>
      <c r="GP34" s="414"/>
      <c r="GQ34" s="414"/>
      <c r="GR34" s="414"/>
      <c r="GS34" s="414"/>
      <c r="GT34" s="414"/>
      <c r="GU34" s="414"/>
      <c r="GV34" s="414"/>
      <c r="GW34" s="415"/>
    </row>
    <row r="35" spans="1:205" ht="9" customHeight="1" x14ac:dyDescent="0.2"/>
    <row r="52" spans="43:43" ht="3.75" customHeight="1" x14ac:dyDescent="0.2">
      <c r="AQ52" s="390">
        <v>57</v>
      </c>
    </row>
    <row r="147" spans="10:10" ht="3.75" customHeight="1" x14ac:dyDescent="0.2">
      <c r="J147" s="390">
        <v>33</v>
      </c>
    </row>
  </sheetData>
  <mergeCells count="709">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EC31:EG31"/>
    <mergeCell ref="EH31:EM31"/>
    <mergeCell ref="EP31:EU31"/>
    <mergeCell ref="EV31:EZ31"/>
    <mergeCell ref="FA31:FF31"/>
    <mergeCell ref="FG31:FK31"/>
    <mergeCell ref="CU31:CZ31"/>
    <mergeCell ref="DA31:DE31"/>
    <mergeCell ref="DF31:DK31"/>
    <mergeCell ref="DL31:DQ31"/>
    <mergeCell ref="DR31:DV31"/>
    <mergeCell ref="DW31:EB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GS31:GW31"/>
    <mergeCell ref="FL31:FQ31"/>
    <mergeCell ref="FR31:FV31"/>
    <mergeCell ref="FW31:GB31"/>
    <mergeCell ref="GC31:GG31"/>
    <mergeCell ref="EP29:EU29"/>
    <mergeCell ref="EV29:EZ29"/>
    <mergeCell ref="FA29:FF29"/>
    <mergeCell ref="FG29:FK29"/>
    <mergeCell ref="GC30:GG30"/>
    <mergeCell ref="GH31:GM31"/>
    <mergeCell ref="GN31:GR31"/>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GH27:GM27"/>
    <mergeCell ref="GN27:GR27"/>
    <mergeCell ref="EC27:EG27"/>
    <mergeCell ref="EH27:EM27"/>
    <mergeCell ref="EP27:EU27"/>
    <mergeCell ref="EV27:EZ27"/>
    <mergeCell ref="FA27:FF27"/>
    <mergeCell ref="FG27:FK27"/>
    <mergeCell ref="CU27:CZ27"/>
    <mergeCell ref="DA27:DE27"/>
    <mergeCell ref="B28:K28"/>
    <mergeCell ref="L28:BV28"/>
    <mergeCell ref="BW28:CD28"/>
    <mergeCell ref="CE28:CI28"/>
    <mergeCell ref="CJ28:CO28"/>
    <mergeCell ref="CP28:CT28"/>
    <mergeCell ref="CU28:CZ28"/>
    <mergeCell ref="DA28:DE28"/>
    <mergeCell ref="DF28:DK28"/>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EV25:EZ25"/>
    <mergeCell ref="FA25:FF25"/>
    <mergeCell ref="FG25:FK25"/>
    <mergeCell ref="DF27:DK27"/>
    <mergeCell ref="DL27:DQ27"/>
    <mergeCell ref="DR27:DV27"/>
    <mergeCell ref="DW27:EB27"/>
    <mergeCell ref="GC26:GG26"/>
    <mergeCell ref="DW25:EB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FL24:FQ24"/>
    <mergeCell ref="FR24:FV24"/>
    <mergeCell ref="FW24:GB24"/>
    <mergeCell ref="DL24:DQ24"/>
    <mergeCell ref="DR24:DV24"/>
    <mergeCell ref="DW24:EB24"/>
    <mergeCell ref="EC24:EG24"/>
    <mergeCell ref="EH24:EM24"/>
    <mergeCell ref="EP24:EU24"/>
    <mergeCell ref="GH23:GM23"/>
    <mergeCell ref="GN23:GR23"/>
    <mergeCell ref="EC23:EG23"/>
    <mergeCell ref="EH23:EM23"/>
    <mergeCell ref="EP23:EU23"/>
    <mergeCell ref="EV23:EZ23"/>
    <mergeCell ref="FA23:FF23"/>
    <mergeCell ref="FG23:FK23"/>
    <mergeCell ref="CU23:CZ23"/>
    <mergeCell ref="DA23:DE23"/>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EV21:EZ21"/>
    <mergeCell ref="FA21:FF21"/>
    <mergeCell ref="FG21:FK21"/>
    <mergeCell ref="DF23:DK23"/>
    <mergeCell ref="DL23:DQ23"/>
    <mergeCell ref="DR23:DV23"/>
    <mergeCell ref="DW23:EB23"/>
    <mergeCell ref="GC22:GG22"/>
    <mergeCell ref="DW21:EB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FL20:FQ20"/>
    <mergeCell ref="FR20:FV20"/>
    <mergeCell ref="FW20:GB20"/>
    <mergeCell ref="DL20:DQ20"/>
    <mergeCell ref="DR20:DV20"/>
    <mergeCell ref="DW20:EB20"/>
    <mergeCell ref="EC20:EG20"/>
    <mergeCell ref="EH20:EM20"/>
    <mergeCell ref="EP20:EU20"/>
    <mergeCell ref="GH19:GM19"/>
    <mergeCell ref="GN19:GR19"/>
    <mergeCell ref="EC19:EG19"/>
    <mergeCell ref="EH19:EM19"/>
    <mergeCell ref="EP19:EU19"/>
    <mergeCell ref="EV19:EZ19"/>
    <mergeCell ref="FA19:FF19"/>
    <mergeCell ref="FG19:FK19"/>
    <mergeCell ref="CU19:CZ19"/>
    <mergeCell ref="DA19:DE19"/>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EV17:EZ17"/>
    <mergeCell ref="FA17:FF17"/>
    <mergeCell ref="FG17:FK17"/>
    <mergeCell ref="DF19:DK19"/>
    <mergeCell ref="DL19:DQ19"/>
    <mergeCell ref="DR19:DV19"/>
    <mergeCell ref="DW19:EB19"/>
    <mergeCell ref="GC18:GG18"/>
    <mergeCell ref="DW17:EB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FL16:FQ16"/>
    <mergeCell ref="FR16:FV16"/>
    <mergeCell ref="FW16:GB16"/>
    <mergeCell ref="DL16:DQ16"/>
    <mergeCell ref="DR16:DV16"/>
    <mergeCell ref="DW16:EB16"/>
    <mergeCell ref="EC16:EG16"/>
    <mergeCell ref="EH16:EM16"/>
    <mergeCell ref="EP16:EU16"/>
    <mergeCell ref="GH15:GM15"/>
    <mergeCell ref="GN15:GR15"/>
    <mergeCell ref="EC15:EG15"/>
    <mergeCell ref="EH15:EM15"/>
    <mergeCell ref="EP15:EU15"/>
    <mergeCell ref="EV15:EZ15"/>
    <mergeCell ref="FA15:FF15"/>
    <mergeCell ref="FG15:FK15"/>
    <mergeCell ref="CU15:CZ15"/>
    <mergeCell ref="DA15:DE15"/>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EV13:EZ13"/>
    <mergeCell ref="FA13:FF13"/>
    <mergeCell ref="FG13:FK13"/>
    <mergeCell ref="DF15:DK15"/>
    <mergeCell ref="DL15:DQ15"/>
    <mergeCell ref="DR15:DV15"/>
    <mergeCell ref="DW15:EB15"/>
    <mergeCell ref="GC14:GG14"/>
    <mergeCell ref="DW13:EB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FL12:FQ12"/>
    <mergeCell ref="FR12:FV12"/>
    <mergeCell ref="FW12:GB12"/>
    <mergeCell ref="DL12:DQ12"/>
    <mergeCell ref="DR12:DV12"/>
    <mergeCell ref="DW12:EB12"/>
    <mergeCell ref="EC12:EG12"/>
    <mergeCell ref="EH12:EM12"/>
    <mergeCell ref="EP12:EU12"/>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FL8:FQ8"/>
    <mergeCell ref="FR8:FV8"/>
    <mergeCell ref="FW8:GB8"/>
    <mergeCell ref="DL8:DQ8"/>
    <mergeCell ref="DR8:DV8"/>
    <mergeCell ref="DW8:EB8"/>
    <mergeCell ref="EC8:EG8"/>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DF7:DK7"/>
    <mergeCell ref="DL7:DQ7"/>
    <mergeCell ref="DR7:DV7"/>
    <mergeCell ref="DW7:EB7"/>
    <mergeCell ref="B7:K7"/>
    <mergeCell ref="L7:BV7"/>
    <mergeCell ref="BW7:CD7"/>
    <mergeCell ref="CE7:CI7"/>
    <mergeCell ref="CJ7:CO7"/>
    <mergeCell ref="CP7:CT7"/>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s>
  <pageMargins left="0.7" right="0.7" top="0.78740157499999996" bottom="0.78740157499999996" header="0.3" footer="0.3"/>
  <pageSetup paperSize="9" scale="99" orientation="portrait" r:id="rId1"/>
  <rowBreaks count="1" manualBreakCount="1">
    <brk id="34" max="204" man="1"/>
  </rowBreaks>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31A0B7"/>
  </sheetPr>
  <dimension ref="A1:GW147"/>
  <sheetViews>
    <sheetView workbookViewId="0"/>
  </sheetViews>
  <sheetFormatPr defaultColWidth="0.42578125" defaultRowHeight="3.75" customHeight="1" x14ac:dyDescent="0.2"/>
  <cols>
    <col min="1" max="16384" width="0.42578125" style="390"/>
  </cols>
  <sheetData>
    <row r="1" spans="1:205" ht="3.75" customHeight="1" thickBot="1" x14ac:dyDescent="0.25">
      <c r="A1" s="664"/>
    </row>
    <row r="2" spans="1:205" ht="25.5" customHeight="1" x14ac:dyDescent="0.2">
      <c r="B2" s="391"/>
      <c r="C2" s="392"/>
      <c r="D2" s="392"/>
      <c r="E2" s="392"/>
      <c r="F2" s="392"/>
      <c r="G2" s="392"/>
      <c r="H2" s="392"/>
      <c r="J2" s="1288" t="s">
        <v>5016</v>
      </c>
      <c r="K2" s="1288"/>
      <c r="L2" s="1288"/>
      <c r="M2" s="1288"/>
      <c r="N2" s="1288"/>
      <c r="O2" s="1288"/>
      <c r="P2" s="1288"/>
      <c r="Q2" s="1288"/>
      <c r="R2" s="1288"/>
      <c r="S2" s="1288"/>
      <c r="T2" s="1288"/>
      <c r="U2" s="1288"/>
      <c r="V2" s="1288"/>
      <c r="W2" s="1288"/>
      <c r="X2" s="1288"/>
      <c r="Y2" s="1288"/>
      <c r="Z2" s="1288"/>
      <c r="AA2" s="1288"/>
      <c r="AB2" s="1288"/>
      <c r="AC2" s="1288"/>
      <c r="AD2" s="1288"/>
      <c r="AE2" s="1288"/>
      <c r="AF2" s="1288"/>
      <c r="AG2" s="1288"/>
      <c r="AH2" s="1288"/>
      <c r="AI2" s="1288"/>
      <c r="AJ2" s="1289"/>
      <c r="AK2" s="1290" t="s">
        <v>2208</v>
      </c>
      <c r="AL2" s="1291"/>
      <c r="AM2" s="1291"/>
      <c r="AN2" s="1291"/>
      <c r="AO2" s="1291"/>
      <c r="AP2" s="1291"/>
      <c r="AQ2" s="1291"/>
      <c r="AR2" s="1291"/>
      <c r="AS2" s="393"/>
      <c r="AT2" s="1348">
        <f>'S 002'!$AT$2</f>
        <v>0</v>
      </c>
      <c r="AU2" s="1348"/>
      <c r="AV2" s="1348"/>
      <c r="AW2" s="1348"/>
      <c r="AX2" s="1348"/>
      <c r="AY2" s="1348"/>
      <c r="AZ2" s="1348"/>
      <c r="BA2" s="1348"/>
      <c r="BB2" s="1348"/>
      <c r="BC2" s="1348"/>
      <c r="BD2" s="1348"/>
      <c r="BE2" s="1348"/>
      <c r="BF2" s="1348"/>
      <c r="BG2" s="1348"/>
      <c r="BH2" s="1348"/>
      <c r="BI2" s="1348"/>
      <c r="BJ2" s="1348"/>
      <c r="BK2" s="1348"/>
      <c r="BL2" s="1348"/>
      <c r="BM2" s="1348"/>
      <c r="BN2" s="1348"/>
      <c r="BO2" s="1348"/>
      <c r="BP2" s="1348"/>
      <c r="BQ2" s="1348"/>
      <c r="BR2" s="1348"/>
      <c r="BS2" s="1348"/>
      <c r="BT2" s="1348"/>
      <c r="BU2" s="1348"/>
      <c r="BV2" s="1348"/>
      <c r="BW2" s="1348"/>
      <c r="BX2" s="1348"/>
      <c r="BY2" s="1348"/>
      <c r="BZ2" s="1348"/>
      <c r="CA2" s="1348"/>
      <c r="CB2" s="1348"/>
      <c r="CC2" s="1348"/>
      <c r="CD2" s="1348"/>
      <c r="CE2" s="1348"/>
      <c r="CF2" s="1348"/>
      <c r="CG2" s="1348"/>
      <c r="CH2" s="1348"/>
      <c r="CI2" s="1348"/>
      <c r="CJ2" s="1348"/>
      <c r="CK2" s="1348"/>
      <c r="CL2" s="1348"/>
      <c r="CM2" s="1348"/>
      <c r="CN2" s="1348"/>
      <c r="CO2" s="1348"/>
      <c r="CP2" s="1348"/>
      <c r="CQ2" s="1348"/>
      <c r="CR2" s="1348"/>
      <c r="CS2" s="1348"/>
      <c r="CT2" s="393"/>
      <c r="CU2" s="394"/>
      <c r="CW2" s="1290" t="s">
        <v>3</v>
      </c>
      <c r="CX2" s="1291"/>
      <c r="CY2" s="1291"/>
      <c r="CZ2" s="1291"/>
      <c r="DA2" s="1291"/>
      <c r="DB2" s="1291"/>
      <c r="DC2" s="1291"/>
      <c r="DD2" s="393"/>
      <c r="DE2" s="1348">
        <f>'S 002'!$DE$2</f>
        <v>0</v>
      </c>
      <c r="DF2" s="1348"/>
      <c r="DG2" s="1348"/>
      <c r="DH2" s="1348"/>
      <c r="DI2" s="1348"/>
      <c r="DJ2" s="1348"/>
      <c r="DK2" s="1348"/>
      <c r="DL2" s="1348"/>
      <c r="DM2" s="1348"/>
      <c r="DN2" s="1348"/>
      <c r="DO2" s="1348"/>
      <c r="DP2" s="1348"/>
      <c r="DQ2" s="1348"/>
      <c r="DR2" s="1348"/>
      <c r="DS2" s="1348"/>
      <c r="DT2" s="1348"/>
      <c r="DU2" s="1348"/>
      <c r="DV2" s="1348"/>
      <c r="DW2" s="1348"/>
      <c r="DX2" s="1348"/>
      <c r="DY2" s="1348"/>
      <c r="DZ2" s="1348"/>
      <c r="EA2" s="1348"/>
      <c r="EB2" s="1348"/>
      <c r="EC2" s="1348"/>
      <c r="ED2" s="1348"/>
      <c r="EE2" s="1348"/>
      <c r="EF2" s="1348"/>
      <c r="EG2" s="1348"/>
      <c r="EH2" s="1348"/>
      <c r="EI2" s="1348"/>
      <c r="EJ2" s="1348"/>
      <c r="EK2" s="1348"/>
      <c r="EL2" s="1348"/>
      <c r="EM2" s="1348"/>
      <c r="EN2" s="1348"/>
      <c r="EO2" s="1348"/>
      <c r="EP2" s="1348"/>
      <c r="EQ2" s="1348"/>
      <c r="ER2" s="1348"/>
      <c r="ES2" s="1348"/>
      <c r="ET2" s="1348"/>
      <c r="EU2" s="1348"/>
      <c r="EV2" s="393"/>
      <c r="EW2" s="394"/>
      <c r="GQ2" s="392"/>
      <c r="GR2" s="392"/>
      <c r="GS2" s="392"/>
      <c r="GT2" s="392"/>
      <c r="GU2" s="392"/>
      <c r="GV2" s="392"/>
      <c r="GW2" s="395"/>
    </row>
    <row r="3" spans="1:205" ht="3" customHeight="1" x14ac:dyDescent="0.2"/>
    <row r="4" spans="1:205" ht="2.25" customHeight="1" x14ac:dyDescent="0.3">
      <c r="B4" s="416"/>
      <c r="C4" s="416"/>
      <c r="D4" s="416"/>
      <c r="E4" s="416"/>
      <c r="F4" s="416"/>
      <c r="G4" s="416"/>
      <c r="H4" s="416"/>
      <c r="I4" s="416"/>
      <c r="J4" s="416"/>
      <c r="K4" s="416"/>
      <c r="L4" s="417"/>
      <c r="M4" s="418"/>
      <c r="N4" s="418"/>
      <c r="O4" s="418"/>
      <c r="P4" s="418"/>
      <c r="Q4" s="418"/>
      <c r="R4" s="418"/>
      <c r="S4" s="418"/>
      <c r="T4" s="418"/>
      <c r="U4" s="418"/>
      <c r="V4" s="418"/>
      <c r="W4" s="418"/>
      <c r="X4" s="418"/>
      <c r="Y4" s="418"/>
      <c r="Z4" s="418"/>
      <c r="AA4" s="418"/>
      <c r="AB4" s="418"/>
      <c r="AC4" s="418"/>
      <c r="AD4" s="418"/>
      <c r="AE4" s="418"/>
      <c r="AF4" s="418"/>
      <c r="AG4" s="418"/>
      <c r="AH4" s="418"/>
      <c r="AI4" s="418"/>
      <c r="AJ4" s="418"/>
      <c r="AK4" s="418"/>
      <c r="AL4" s="418"/>
      <c r="AM4" s="418"/>
      <c r="AN4" s="418"/>
      <c r="AO4" s="418"/>
      <c r="AP4" s="418"/>
      <c r="AQ4" s="419"/>
      <c r="AR4" s="419"/>
      <c r="AS4" s="419"/>
      <c r="AT4" s="419"/>
      <c r="AU4" s="419"/>
      <c r="AV4" s="419"/>
      <c r="AW4" s="419"/>
      <c r="AX4" s="419"/>
      <c r="AY4" s="420"/>
      <c r="AZ4" s="410"/>
      <c r="BA4" s="1373"/>
      <c r="BB4" s="1373"/>
      <c r="BC4" s="1373"/>
      <c r="BD4" s="1373"/>
      <c r="BE4" s="1373"/>
      <c r="BF4" s="1373"/>
      <c r="BG4" s="1373"/>
      <c r="BH4" s="1373"/>
      <c r="BI4" s="1373"/>
      <c r="BJ4" s="1373"/>
      <c r="BK4" s="1373"/>
      <c r="BL4" s="1373"/>
      <c r="BM4" s="1373"/>
      <c r="BN4" s="1373"/>
      <c r="BO4" s="1373"/>
      <c r="BP4" s="1373"/>
      <c r="BQ4" s="1373"/>
      <c r="BR4" s="1373"/>
      <c r="BS4" s="1373"/>
      <c r="BT4" s="1373"/>
      <c r="BU4" s="1373"/>
      <c r="BV4" s="1373"/>
      <c r="BW4" s="1373"/>
      <c r="BX4" s="1373"/>
      <c r="BY4" s="1373"/>
      <c r="BZ4" s="1373"/>
      <c r="CA4" s="1373"/>
      <c r="CB4" s="1373"/>
      <c r="CC4" s="1373"/>
      <c r="CD4" s="1373"/>
      <c r="CE4" s="1373"/>
      <c r="CF4" s="1373"/>
      <c r="CG4" s="1373"/>
      <c r="CH4" s="1373"/>
      <c r="CI4" s="1373"/>
      <c r="CJ4" s="1373"/>
      <c r="CK4" s="1373"/>
      <c r="CL4" s="1373"/>
      <c r="CM4" s="1373"/>
      <c r="CN4" s="1373"/>
      <c r="CO4" s="1373"/>
      <c r="CP4" s="1373"/>
      <c r="CQ4" s="1373"/>
      <c r="CR4" s="1373"/>
      <c r="CS4" s="1373"/>
      <c r="CT4" s="1373"/>
      <c r="CU4" s="1373"/>
      <c r="CV4" s="1373"/>
      <c r="CW4" s="1373"/>
      <c r="CX4" s="1373"/>
      <c r="CY4" s="1373"/>
      <c r="CZ4" s="1373"/>
      <c r="DA4" s="1373"/>
      <c r="DB4" s="1373"/>
      <c r="DC4" s="1373"/>
      <c r="DD4" s="1373"/>
      <c r="DE4" s="1373"/>
      <c r="DF4" s="1373"/>
      <c r="DG4" s="1373"/>
      <c r="DH4" s="1373"/>
      <c r="DI4" s="1405"/>
      <c r="DJ4" s="420"/>
      <c r="DK4" s="410"/>
      <c r="DL4" s="1373"/>
      <c r="DM4" s="1373"/>
      <c r="DN4" s="1373"/>
      <c r="DO4" s="1373"/>
      <c r="DP4" s="1373"/>
      <c r="DQ4" s="1373"/>
      <c r="DR4" s="1373"/>
      <c r="DS4" s="1373"/>
      <c r="DT4" s="1373"/>
      <c r="DU4" s="1373"/>
      <c r="DV4" s="1373"/>
      <c r="DW4" s="1373"/>
      <c r="DX4" s="1373"/>
      <c r="DY4" s="1373"/>
      <c r="DZ4" s="1373"/>
      <c r="EA4" s="1373"/>
      <c r="EB4" s="1373"/>
      <c r="EC4" s="1373"/>
      <c r="ED4" s="1373"/>
      <c r="EE4" s="1373"/>
      <c r="EF4" s="1373"/>
      <c r="EG4" s="1373"/>
      <c r="EH4" s="1373"/>
      <c r="EI4" s="1373"/>
      <c r="EJ4" s="1373"/>
      <c r="EK4" s="1373"/>
      <c r="EL4" s="1373"/>
      <c r="EM4" s="1373"/>
      <c r="EN4" s="1373"/>
      <c r="EO4" s="1373"/>
      <c r="EP4" s="1373"/>
      <c r="EQ4" s="1373"/>
      <c r="ER4" s="1373"/>
      <c r="ES4" s="1373"/>
      <c r="ET4" s="1373"/>
      <c r="EU4" s="1373"/>
      <c r="EV4" s="1373"/>
      <c r="EW4" s="1373"/>
      <c r="EX4" s="1373"/>
      <c r="EY4" s="1373"/>
      <c r="EZ4" s="1373"/>
      <c r="FA4" s="1373"/>
      <c r="FB4" s="1373"/>
      <c r="FC4" s="1373"/>
      <c r="FD4" s="1373"/>
      <c r="FE4" s="1373"/>
      <c r="FF4" s="1373"/>
      <c r="FG4" s="1373"/>
      <c r="FH4" s="1373"/>
      <c r="FI4" s="1373"/>
      <c r="FJ4" s="1373"/>
      <c r="FK4" s="1373"/>
      <c r="FL4" s="1373"/>
      <c r="FM4" s="1373"/>
      <c r="FN4" s="1373"/>
      <c r="FO4" s="1374"/>
      <c r="FP4" s="1374"/>
      <c r="FQ4" s="1374"/>
      <c r="FR4" s="1374"/>
      <c r="FS4" s="1406"/>
      <c r="FT4" s="1407"/>
      <c r="FU4" s="1407"/>
      <c r="FV4" s="1407"/>
      <c r="FW4" s="1407"/>
      <c r="FX4" s="1407"/>
      <c r="FY4" s="1407"/>
      <c r="FZ4" s="1407"/>
      <c r="GA4" s="1407"/>
      <c r="GB4" s="1407"/>
      <c r="GC4" s="1407"/>
      <c r="GD4" s="1407"/>
      <c r="GE4" s="1407"/>
      <c r="GF4" s="1407"/>
      <c r="GG4" s="1407"/>
      <c r="GH4" s="1407"/>
      <c r="GI4" s="1407"/>
      <c r="GJ4" s="1407"/>
      <c r="GK4" s="1407"/>
      <c r="GL4" s="1407"/>
      <c r="GM4" s="1407"/>
      <c r="GN4" s="1407"/>
      <c r="GO4" s="1407"/>
      <c r="GP4" s="1407"/>
      <c r="GQ4" s="1407"/>
      <c r="GR4" s="1407"/>
      <c r="GS4" s="1407"/>
      <c r="GT4" s="1407"/>
      <c r="GU4" s="1407"/>
      <c r="GV4" s="1407"/>
      <c r="GW4" s="1407"/>
    </row>
    <row r="5" spans="1:205" ht="11.25" customHeight="1" x14ac:dyDescent="0.2">
      <c r="B5" s="1433" t="s">
        <v>5009</v>
      </c>
      <c r="C5" s="1433"/>
      <c r="D5" s="1433"/>
      <c r="E5" s="1433"/>
      <c r="F5" s="1433"/>
      <c r="G5" s="1433"/>
      <c r="H5" s="1433"/>
      <c r="I5" s="1433"/>
      <c r="J5" s="1433"/>
      <c r="K5" s="1433"/>
      <c r="L5" s="1434" t="s">
        <v>5014</v>
      </c>
      <c r="M5" s="1434"/>
      <c r="N5" s="1434"/>
      <c r="O5" s="1434"/>
      <c r="P5" s="1434"/>
      <c r="Q5" s="1434"/>
      <c r="R5" s="1434"/>
      <c r="S5" s="1434"/>
      <c r="T5" s="1434"/>
      <c r="U5" s="1434"/>
      <c r="V5" s="1434"/>
      <c r="W5" s="1434"/>
      <c r="X5" s="1434"/>
      <c r="Y5" s="1434"/>
      <c r="Z5" s="1434"/>
      <c r="AA5" s="1434"/>
      <c r="AB5" s="1434"/>
      <c r="AC5" s="1434"/>
      <c r="AD5" s="1434"/>
      <c r="AE5" s="1434"/>
      <c r="AF5" s="1434"/>
      <c r="AG5" s="1434"/>
      <c r="AH5" s="1434"/>
      <c r="AI5" s="1434"/>
      <c r="AJ5" s="1434"/>
      <c r="AK5" s="1434"/>
      <c r="AL5" s="1434"/>
      <c r="AM5" s="1434"/>
      <c r="AN5" s="1434"/>
      <c r="AO5" s="1434"/>
      <c r="AP5" s="1434"/>
      <c r="AQ5" s="1434"/>
      <c r="AR5" s="1434"/>
      <c r="AS5" s="1434"/>
      <c r="AT5" s="1434"/>
      <c r="AU5" s="1434"/>
      <c r="AV5" s="1434"/>
      <c r="AW5" s="1434"/>
      <c r="AX5" s="1434"/>
      <c r="AY5" s="1434"/>
      <c r="AZ5" s="1434"/>
      <c r="BA5" s="1434"/>
      <c r="BB5" s="1434"/>
      <c r="BC5" s="1434"/>
      <c r="BD5" s="1434"/>
      <c r="BE5" s="1434"/>
      <c r="BF5" s="1434"/>
      <c r="BG5" s="1434"/>
      <c r="BH5" s="1434"/>
      <c r="BI5" s="1434"/>
      <c r="BJ5" s="1434"/>
      <c r="BK5" s="1434"/>
      <c r="BL5" s="1434"/>
      <c r="BM5" s="1434"/>
      <c r="BN5" s="1434"/>
      <c r="BO5" s="1434"/>
      <c r="BP5" s="1434"/>
      <c r="BQ5" s="1434"/>
      <c r="BR5" s="1434"/>
      <c r="BS5" s="1434"/>
      <c r="BT5" s="1434"/>
      <c r="BU5" s="1434"/>
      <c r="BV5" s="1434"/>
      <c r="BW5" s="1435" t="str">
        <f>'S 008'!$BW$5</f>
        <v>Číslo riadku</v>
      </c>
      <c r="BX5" s="1435"/>
      <c r="BY5" s="1435"/>
      <c r="BZ5" s="1435"/>
      <c r="CA5" s="1435"/>
      <c r="CB5" s="1435"/>
      <c r="CC5" s="1435"/>
      <c r="CD5" s="1435"/>
      <c r="CE5" s="1436" t="s">
        <v>4814</v>
      </c>
      <c r="CF5" s="1436"/>
      <c r="CG5" s="1436"/>
      <c r="CH5" s="1436"/>
      <c r="CI5" s="1436"/>
      <c r="CJ5" s="1436"/>
      <c r="CK5" s="1436"/>
      <c r="CL5" s="1436"/>
      <c r="CM5" s="1436"/>
      <c r="CN5" s="1436"/>
      <c r="CO5" s="1436"/>
      <c r="CP5" s="1436"/>
      <c r="CQ5" s="1436"/>
      <c r="CR5" s="1436"/>
      <c r="CS5" s="1436"/>
      <c r="CT5" s="1436"/>
      <c r="CU5" s="1436"/>
      <c r="CV5" s="1436"/>
      <c r="CW5" s="1436"/>
      <c r="CX5" s="1436"/>
      <c r="CY5" s="1436"/>
      <c r="CZ5" s="1436"/>
      <c r="DA5" s="1436"/>
      <c r="DB5" s="1436"/>
      <c r="DC5" s="1436"/>
      <c r="DD5" s="1436"/>
      <c r="DE5" s="1436"/>
      <c r="DF5" s="1436"/>
      <c r="DG5" s="1436"/>
      <c r="DH5" s="1436"/>
      <c r="DI5" s="1436"/>
      <c r="DJ5" s="1436"/>
      <c r="DK5" s="1436"/>
      <c r="DL5" s="1436"/>
      <c r="DM5" s="1436"/>
      <c r="DN5" s="1436"/>
      <c r="DO5" s="1436"/>
      <c r="DP5" s="1436"/>
      <c r="DQ5" s="1436"/>
      <c r="DR5" s="1436"/>
      <c r="DS5" s="1436"/>
      <c r="DT5" s="1436"/>
      <c r="DU5" s="1436"/>
      <c r="DV5" s="1436"/>
      <c r="DW5" s="1436"/>
      <c r="DX5" s="1436"/>
      <c r="DY5" s="1436"/>
      <c r="DZ5" s="1436"/>
      <c r="EA5" s="1436"/>
      <c r="EB5" s="1436"/>
      <c r="EC5" s="1436"/>
      <c r="ED5" s="1436"/>
      <c r="EE5" s="1436"/>
      <c r="EF5" s="1436"/>
      <c r="EG5" s="1436"/>
      <c r="EH5" s="1436"/>
      <c r="EI5" s="1436"/>
      <c r="EJ5" s="1436"/>
      <c r="EK5" s="1436"/>
      <c r="EL5" s="1436"/>
      <c r="EM5" s="1436"/>
      <c r="EN5" s="1436"/>
      <c r="EO5" s="1436"/>
      <c r="EP5" s="1436"/>
      <c r="EQ5" s="1436"/>
      <c r="ER5" s="1436"/>
      <c r="ES5" s="1436"/>
      <c r="ET5" s="1436"/>
      <c r="EU5" s="1436"/>
      <c r="EV5" s="1436"/>
      <c r="EW5" s="1436"/>
      <c r="EX5" s="1436"/>
      <c r="EY5" s="1436"/>
      <c r="EZ5" s="1436"/>
      <c r="FA5" s="1436"/>
      <c r="FB5" s="1436"/>
      <c r="FC5" s="1436"/>
      <c r="FD5" s="1436"/>
      <c r="FE5" s="1436"/>
      <c r="FF5" s="1436"/>
      <c r="FG5" s="1436"/>
      <c r="FH5" s="1436"/>
      <c r="FI5" s="1436"/>
      <c r="FJ5" s="1436"/>
      <c r="FK5" s="1436"/>
      <c r="FL5" s="1436"/>
      <c r="FM5" s="1436"/>
      <c r="FN5" s="1436"/>
      <c r="FO5" s="1436"/>
      <c r="FP5" s="1436"/>
      <c r="FQ5" s="1436"/>
      <c r="FR5" s="1436"/>
      <c r="FS5" s="1436"/>
      <c r="FT5" s="1436"/>
      <c r="FU5" s="1436"/>
      <c r="FV5" s="1436"/>
      <c r="FW5" s="1436"/>
      <c r="FX5" s="1436"/>
      <c r="FY5" s="1436"/>
      <c r="FZ5" s="1436"/>
      <c r="GA5" s="1436"/>
      <c r="GB5" s="1436"/>
      <c r="GC5" s="1436"/>
      <c r="GD5" s="1436"/>
      <c r="GE5" s="1436"/>
      <c r="GF5" s="1436"/>
      <c r="GG5" s="1436"/>
      <c r="GH5" s="1436"/>
      <c r="GI5" s="1436"/>
      <c r="GJ5" s="1436"/>
      <c r="GK5" s="1436"/>
      <c r="GL5" s="1436"/>
      <c r="GM5" s="1436"/>
      <c r="GN5" s="1436"/>
      <c r="GO5" s="1436"/>
      <c r="GP5" s="1436"/>
      <c r="GQ5" s="1436"/>
      <c r="GR5" s="1436"/>
      <c r="GS5" s="1436"/>
      <c r="GT5" s="1436"/>
      <c r="GU5" s="1436"/>
      <c r="GV5" s="1436"/>
      <c r="GW5" s="1436"/>
    </row>
    <row r="6" spans="1:205" ht="25.5" customHeight="1" x14ac:dyDescent="0.2">
      <c r="B6" s="1433"/>
      <c r="C6" s="1433"/>
      <c r="D6" s="1433"/>
      <c r="E6" s="1433"/>
      <c r="F6" s="1433"/>
      <c r="G6" s="1433"/>
      <c r="H6" s="1433"/>
      <c r="I6" s="1433"/>
      <c r="J6" s="1433"/>
      <c r="K6" s="1433"/>
      <c r="L6" s="1434"/>
      <c r="M6" s="1434"/>
      <c r="N6" s="1434"/>
      <c r="O6" s="1434"/>
      <c r="P6" s="1434"/>
      <c r="Q6" s="1434"/>
      <c r="R6" s="1434"/>
      <c r="S6" s="1434"/>
      <c r="T6" s="1434"/>
      <c r="U6" s="1434"/>
      <c r="V6" s="1434"/>
      <c r="W6" s="1434"/>
      <c r="X6" s="1434"/>
      <c r="Y6" s="1434"/>
      <c r="Z6" s="1434"/>
      <c r="AA6" s="1434"/>
      <c r="AB6" s="1434"/>
      <c r="AC6" s="1434"/>
      <c r="AD6" s="1434"/>
      <c r="AE6" s="1434"/>
      <c r="AF6" s="1434"/>
      <c r="AG6" s="1434"/>
      <c r="AH6" s="1434"/>
      <c r="AI6" s="1434"/>
      <c r="AJ6" s="1434"/>
      <c r="AK6" s="1434"/>
      <c r="AL6" s="1434"/>
      <c r="AM6" s="1434"/>
      <c r="AN6" s="1434"/>
      <c r="AO6" s="1434"/>
      <c r="AP6" s="1434"/>
      <c r="AQ6" s="1434"/>
      <c r="AR6" s="1434"/>
      <c r="AS6" s="1434"/>
      <c r="AT6" s="1434"/>
      <c r="AU6" s="1434"/>
      <c r="AV6" s="1434"/>
      <c r="AW6" s="1434"/>
      <c r="AX6" s="1434"/>
      <c r="AY6" s="1434"/>
      <c r="AZ6" s="1434"/>
      <c r="BA6" s="1434"/>
      <c r="BB6" s="1434"/>
      <c r="BC6" s="1434"/>
      <c r="BD6" s="1434"/>
      <c r="BE6" s="1434"/>
      <c r="BF6" s="1434"/>
      <c r="BG6" s="1434"/>
      <c r="BH6" s="1434"/>
      <c r="BI6" s="1434"/>
      <c r="BJ6" s="1434"/>
      <c r="BK6" s="1434"/>
      <c r="BL6" s="1434"/>
      <c r="BM6" s="1434"/>
      <c r="BN6" s="1434"/>
      <c r="BO6" s="1434"/>
      <c r="BP6" s="1434"/>
      <c r="BQ6" s="1434"/>
      <c r="BR6" s="1434"/>
      <c r="BS6" s="1434"/>
      <c r="BT6" s="1434"/>
      <c r="BU6" s="1434"/>
      <c r="BV6" s="1434"/>
      <c r="BW6" s="1435"/>
      <c r="BX6" s="1435"/>
      <c r="BY6" s="1435"/>
      <c r="BZ6" s="1435"/>
      <c r="CA6" s="1435"/>
      <c r="CB6" s="1435"/>
      <c r="CC6" s="1435"/>
      <c r="CD6" s="1435"/>
      <c r="CE6" s="1437" t="str">
        <f>'VZS 010'!CE6</f>
        <v>Bežné účtovné obdobie</v>
      </c>
      <c r="CF6" s="1437"/>
      <c r="CG6" s="1437"/>
      <c r="CH6" s="1437"/>
      <c r="CI6" s="1437"/>
      <c r="CJ6" s="1437"/>
      <c r="CK6" s="1437"/>
      <c r="CL6" s="1437"/>
      <c r="CM6" s="1437"/>
      <c r="CN6" s="1437"/>
      <c r="CO6" s="1437"/>
      <c r="CP6" s="1437"/>
      <c r="CQ6" s="1437"/>
      <c r="CR6" s="1437"/>
      <c r="CS6" s="1437"/>
      <c r="CT6" s="1437"/>
      <c r="CU6" s="1437"/>
      <c r="CV6" s="1437"/>
      <c r="CW6" s="1437"/>
      <c r="CX6" s="1437"/>
      <c r="CY6" s="1437"/>
      <c r="CZ6" s="1437"/>
      <c r="DA6" s="1437"/>
      <c r="DB6" s="1437"/>
      <c r="DC6" s="1437"/>
      <c r="DD6" s="1437"/>
      <c r="DE6" s="1437"/>
      <c r="DF6" s="1437"/>
      <c r="DG6" s="1437"/>
      <c r="DH6" s="1437"/>
      <c r="DI6" s="1437"/>
      <c r="DJ6" s="1437"/>
      <c r="DK6" s="1437"/>
      <c r="DL6" s="1437"/>
      <c r="DM6" s="1437"/>
      <c r="DN6" s="1437"/>
      <c r="DO6" s="1437"/>
      <c r="DP6" s="1437"/>
      <c r="DQ6" s="1437"/>
      <c r="DR6" s="1437"/>
      <c r="DS6" s="1437"/>
      <c r="DT6" s="1437"/>
      <c r="DU6" s="1437"/>
      <c r="DV6" s="1437"/>
      <c r="DW6" s="1437"/>
      <c r="DX6" s="1437"/>
      <c r="DY6" s="1437"/>
      <c r="DZ6" s="1437"/>
      <c r="EA6" s="1437"/>
      <c r="EB6" s="1437"/>
      <c r="EC6" s="1437"/>
      <c r="ED6" s="1437"/>
      <c r="EE6" s="1437"/>
      <c r="EF6" s="1437"/>
      <c r="EG6" s="1437"/>
      <c r="EH6" s="1437"/>
      <c r="EI6" s="1437"/>
      <c r="EJ6" s="1437"/>
      <c r="EK6" s="1437"/>
      <c r="EL6" s="1437"/>
      <c r="EM6" s="1438"/>
      <c r="EN6" s="1439">
        <f>'VZS 010'!EN6</f>
        <v>0</v>
      </c>
      <c r="EO6" s="1440"/>
      <c r="EP6" s="1440"/>
      <c r="EQ6" s="1440"/>
      <c r="ER6" s="1440"/>
      <c r="ES6" s="1440"/>
      <c r="ET6" s="1440"/>
      <c r="EU6" s="1440"/>
      <c r="EV6" s="1440"/>
      <c r="EW6" s="1440"/>
      <c r="EX6" s="1440"/>
      <c r="EY6" s="1440"/>
      <c r="EZ6" s="1440"/>
      <c r="FA6" s="1440"/>
      <c r="FB6" s="1440"/>
      <c r="FC6" s="1440"/>
      <c r="FD6" s="1440"/>
      <c r="FE6" s="1440"/>
      <c r="FF6" s="1440"/>
      <c r="FG6" s="1440"/>
      <c r="FH6" s="1440"/>
      <c r="FI6" s="1440"/>
      <c r="FJ6" s="1440"/>
      <c r="FK6" s="1440"/>
      <c r="FL6" s="1440"/>
      <c r="FM6" s="1440"/>
      <c r="FN6" s="1440"/>
      <c r="FO6" s="1440"/>
      <c r="FP6" s="1440"/>
      <c r="FQ6" s="1440"/>
      <c r="FR6" s="1440"/>
      <c r="FS6" s="1440"/>
      <c r="FT6" s="1440"/>
      <c r="FU6" s="1440"/>
      <c r="FV6" s="1440"/>
      <c r="FW6" s="1440"/>
      <c r="FX6" s="1440"/>
      <c r="FY6" s="1440"/>
      <c r="FZ6" s="1440"/>
      <c r="GA6" s="1440"/>
      <c r="GB6" s="1440"/>
      <c r="GC6" s="1440"/>
      <c r="GD6" s="1440"/>
      <c r="GE6" s="1440"/>
      <c r="GF6" s="1440"/>
      <c r="GG6" s="1440"/>
      <c r="GH6" s="1440"/>
      <c r="GI6" s="1440"/>
      <c r="GJ6" s="1440"/>
      <c r="GK6" s="1440"/>
      <c r="GL6" s="1440"/>
      <c r="GM6" s="1440"/>
      <c r="GN6" s="1440"/>
      <c r="GO6" s="1440"/>
      <c r="GP6" s="1440"/>
      <c r="GQ6" s="1440"/>
      <c r="GR6" s="1440"/>
      <c r="GS6" s="1440"/>
      <c r="GT6" s="1440"/>
      <c r="GU6" s="1440"/>
      <c r="GV6" s="1440"/>
      <c r="GW6" s="1441"/>
    </row>
    <row r="7" spans="1:205" ht="24.6" customHeight="1" x14ac:dyDescent="0.2">
      <c r="B7" s="1396" t="s">
        <v>2167</v>
      </c>
      <c r="C7" s="1397"/>
      <c r="D7" s="1397"/>
      <c r="E7" s="1397"/>
      <c r="F7" s="1397"/>
      <c r="G7" s="1397"/>
      <c r="H7" s="1397"/>
      <c r="I7" s="1397"/>
      <c r="J7" s="1397"/>
      <c r="K7" s="1398"/>
      <c r="L7" s="1394" t="str">
        <f>SUVAHAVUJ!$D$176</f>
        <v>Pridaná hodnota (r. 03 + r. 04 + r. 05 + r. 06 + r. 07)
- (r. 11 + r. 12 + r. 13 + r. 14)</v>
      </c>
      <c r="M7" s="1395"/>
      <c r="N7" s="1395"/>
      <c r="O7" s="1395"/>
      <c r="P7" s="1395"/>
      <c r="Q7" s="1395"/>
      <c r="R7" s="1395"/>
      <c r="S7" s="1395"/>
      <c r="T7" s="1395"/>
      <c r="U7" s="1395"/>
      <c r="V7" s="1395"/>
      <c r="W7" s="1395"/>
      <c r="X7" s="1395"/>
      <c r="Y7" s="1395"/>
      <c r="Z7" s="1395"/>
      <c r="AA7" s="1395"/>
      <c r="AB7" s="1395"/>
      <c r="AC7" s="1395"/>
      <c r="AD7" s="1395"/>
      <c r="AE7" s="1395"/>
      <c r="AF7" s="1395"/>
      <c r="AG7" s="1395"/>
      <c r="AH7" s="1395"/>
      <c r="AI7" s="1395"/>
      <c r="AJ7" s="1395"/>
      <c r="AK7" s="1395"/>
      <c r="AL7" s="1395"/>
      <c r="AM7" s="1395"/>
      <c r="AN7" s="1395"/>
      <c r="AO7" s="1395"/>
      <c r="AP7" s="1395"/>
      <c r="AQ7" s="1395"/>
      <c r="AR7" s="1395"/>
      <c r="AS7" s="1395"/>
      <c r="AT7" s="1395"/>
      <c r="AU7" s="1395"/>
      <c r="AV7" s="1395"/>
      <c r="AW7" s="1395"/>
      <c r="AX7" s="1395"/>
      <c r="AY7" s="1395"/>
      <c r="AZ7" s="1395"/>
      <c r="BA7" s="1395"/>
      <c r="BB7" s="1395"/>
      <c r="BC7" s="1395"/>
      <c r="BD7" s="1395"/>
      <c r="BE7" s="1395"/>
      <c r="BF7" s="1395"/>
      <c r="BG7" s="1395"/>
      <c r="BH7" s="1395"/>
      <c r="BI7" s="1395"/>
      <c r="BJ7" s="1395"/>
      <c r="BK7" s="1395"/>
      <c r="BL7" s="1395"/>
      <c r="BM7" s="1395"/>
      <c r="BN7" s="1395"/>
      <c r="BO7" s="1395"/>
      <c r="BP7" s="1395"/>
      <c r="BQ7" s="1395"/>
      <c r="BR7" s="1395"/>
      <c r="BS7" s="1395"/>
      <c r="BT7" s="1395"/>
      <c r="BU7" s="1395"/>
      <c r="BV7" s="1395"/>
      <c r="BW7" s="1396" t="s">
        <v>1212</v>
      </c>
      <c r="BX7" s="1397"/>
      <c r="BY7" s="1397"/>
      <c r="BZ7" s="1397"/>
      <c r="CA7" s="1397"/>
      <c r="CB7" s="1397"/>
      <c r="CC7" s="1397"/>
      <c r="CD7" s="1398"/>
      <c r="CE7" s="1335" t="str">
        <f>MID(SUVAHAVUJ!AF176,1,1)</f>
        <v xml:space="preserve"> </v>
      </c>
      <c r="CF7" s="1335"/>
      <c r="CG7" s="1335"/>
      <c r="CH7" s="1335"/>
      <c r="CI7" s="1335"/>
      <c r="CJ7" s="1335" t="str">
        <f>MID(SUVAHAVUJ!AF176,2,1)</f>
        <v xml:space="preserve"> </v>
      </c>
      <c r="CK7" s="1335"/>
      <c r="CL7" s="1335"/>
      <c r="CM7" s="1335"/>
      <c r="CN7" s="1335"/>
      <c r="CO7" s="1335"/>
      <c r="CP7" s="1335" t="str">
        <f>MID(SUVAHAVUJ!AF176,3,1)</f>
        <v xml:space="preserve"> </v>
      </c>
      <c r="CQ7" s="1335"/>
      <c r="CR7" s="1335"/>
      <c r="CS7" s="1335"/>
      <c r="CT7" s="1335"/>
      <c r="CU7" s="1335" t="str">
        <f>MID(SUVAHAVUJ!AF176,4,1)</f>
        <v xml:space="preserve"> </v>
      </c>
      <c r="CV7" s="1335"/>
      <c r="CW7" s="1335"/>
      <c r="CX7" s="1335"/>
      <c r="CY7" s="1335"/>
      <c r="CZ7" s="1335"/>
      <c r="DA7" s="1335" t="str">
        <f>MID(SUVAHAVUJ!AF176,5,1)</f>
        <v xml:space="preserve"> </v>
      </c>
      <c r="DB7" s="1335"/>
      <c r="DC7" s="1335"/>
      <c r="DD7" s="1335"/>
      <c r="DE7" s="1335"/>
      <c r="DF7" s="1335" t="str">
        <f>MID(SUVAHAVUJ!AF176,6,1)</f>
        <v xml:space="preserve"> </v>
      </c>
      <c r="DG7" s="1335"/>
      <c r="DH7" s="1335"/>
      <c r="DI7" s="1335"/>
      <c r="DJ7" s="1335"/>
      <c r="DK7" s="1335"/>
      <c r="DL7" s="1335" t="str">
        <f>MID(SUVAHAVUJ!AF176,7,1)</f>
        <v xml:space="preserve"> </v>
      </c>
      <c r="DM7" s="1335"/>
      <c r="DN7" s="1335"/>
      <c r="DO7" s="1335"/>
      <c r="DP7" s="1335"/>
      <c r="DQ7" s="1335"/>
      <c r="DR7" s="1335" t="str">
        <f>MID(SUVAHAVUJ!AF176,8,1)</f>
        <v xml:space="preserve"> </v>
      </c>
      <c r="DS7" s="1335"/>
      <c r="DT7" s="1335"/>
      <c r="DU7" s="1335"/>
      <c r="DV7" s="1335"/>
      <c r="DW7" s="1293" t="str">
        <f>MID(SUVAHAVUJ!AF176,9,1)</f>
        <v xml:space="preserve"> </v>
      </c>
      <c r="DX7" s="1293"/>
      <c r="DY7" s="1293"/>
      <c r="DZ7" s="1293"/>
      <c r="EA7" s="1293"/>
      <c r="EB7" s="1293"/>
      <c r="EC7" s="1293" t="str">
        <f>MID(SUVAHAVUJ!AF176,10,1)</f>
        <v xml:space="preserve"> </v>
      </c>
      <c r="ED7" s="1293"/>
      <c r="EE7" s="1293"/>
      <c r="EF7" s="1293"/>
      <c r="EG7" s="1293"/>
      <c r="EH7" s="1335" t="str">
        <f>MID(SUVAHAVUJ!AF176,11,1)</f>
        <v>0</v>
      </c>
      <c r="EI7" s="1335"/>
      <c r="EJ7" s="1335"/>
      <c r="EK7" s="1335"/>
      <c r="EL7" s="1335"/>
      <c r="EM7" s="1343"/>
      <c r="EN7" s="411"/>
      <c r="EO7" s="412"/>
      <c r="EP7" s="1335" t="str">
        <f>MID(SUVAHAVUJ!AG176,1,1)</f>
        <v xml:space="preserve"> </v>
      </c>
      <c r="EQ7" s="1335"/>
      <c r="ER7" s="1335"/>
      <c r="ES7" s="1335"/>
      <c r="ET7" s="1335"/>
      <c r="EU7" s="1335"/>
      <c r="EV7" s="1335" t="str">
        <f>MID(SUVAHAVUJ!AG176,2,1)</f>
        <v xml:space="preserve"> </v>
      </c>
      <c r="EW7" s="1335"/>
      <c r="EX7" s="1335"/>
      <c r="EY7" s="1335"/>
      <c r="EZ7" s="1335"/>
      <c r="FA7" s="1335" t="str">
        <f>MID(SUVAHAVUJ!AG176,3,1)</f>
        <v xml:space="preserve"> </v>
      </c>
      <c r="FB7" s="1335"/>
      <c r="FC7" s="1335"/>
      <c r="FD7" s="1335"/>
      <c r="FE7" s="1335"/>
      <c r="FF7" s="1335"/>
      <c r="FG7" s="1335" t="str">
        <f>MID(SUVAHAVUJ!AG176,4,1)</f>
        <v xml:space="preserve"> </v>
      </c>
      <c r="FH7" s="1335"/>
      <c r="FI7" s="1335"/>
      <c r="FJ7" s="1335"/>
      <c r="FK7" s="1335"/>
      <c r="FL7" s="1293" t="str">
        <f>MID(SUVAHAVUJ!AG176,5,1)</f>
        <v xml:space="preserve"> </v>
      </c>
      <c r="FM7" s="1293"/>
      <c r="FN7" s="1293"/>
      <c r="FO7" s="1293"/>
      <c r="FP7" s="1293"/>
      <c r="FQ7" s="1293"/>
      <c r="FR7" s="1293" t="str">
        <f>MID(SUVAHAVUJ!AG176,6,1)</f>
        <v xml:space="preserve"> </v>
      </c>
      <c r="FS7" s="1293"/>
      <c r="FT7" s="1293"/>
      <c r="FU7" s="1293"/>
      <c r="FV7" s="1293"/>
      <c r="FW7" s="1293" t="str">
        <f>MID(SUVAHAVUJ!AG176,7,1)</f>
        <v xml:space="preserve"> </v>
      </c>
      <c r="FX7" s="1293"/>
      <c r="FY7" s="1293"/>
      <c r="FZ7" s="1293"/>
      <c r="GA7" s="1293"/>
      <c r="GB7" s="1293"/>
      <c r="GC7" s="1293" t="str">
        <f>MID(SUVAHAVUJ!AG176,8,1)</f>
        <v xml:space="preserve"> </v>
      </c>
      <c r="GD7" s="1293"/>
      <c r="GE7" s="1293"/>
      <c r="GF7" s="1293"/>
      <c r="GG7" s="1293"/>
      <c r="GH7" s="1293" t="str">
        <f>MID(SUVAHAVUJ!AG176,9,1)</f>
        <v xml:space="preserve"> </v>
      </c>
      <c r="GI7" s="1293"/>
      <c r="GJ7" s="1293"/>
      <c r="GK7" s="1293"/>
      <c r="GL7" s="1293"/>
      <c r="GM7" s="1293"/>
      <c r="GN7" s="1293" t="str">
        <f>MID(SUVAHAVUJ!AG176,10,1)</f>
        <v xml:space="preserve"> </v>
      </c>
      <c r="GO7" s="1293"/>
      <c r="GP7" s="1293"/>
      <c r="GQ7" s="1293"/>
      <c r="GR7" s="1293"/>
      <c r="GS7" s="1293" t="str">
        <f>MID(SUVAHAVUJ!AG176,11,1)</f>
        <v>0</v>
      </c>
      <c r="GT7" s="1293"/>
      <c r="GU7" s="1293"/>
      <c r="GV7" s="1293"/>
      <c r="GW7" s="1341"/>
    </row>
    <row r="8" spans="1:205" ht="24.6" customHeight="1" x14ac:dyDescent="0.2">
      <c r="B8" s="1396" t="s">
        <v>2168</v>
      </c>
      <c r="C8" s="1397"/>
      <c r="D8" s="1397"/>
      <c r="E8" s="1397"/>
      <c r="F8" s="1397"/>
      <c r="G8" s="1397"/>
      <c r="H8" s="1397"/>
      <c r="I8" s="1397"/>
      <c r="J8" s="1397"/>
      <c r="K8" s="1398"/>
      <c r="L8" s="1394" t="str">
        <f>SUVAHAVUJ!$D$177</f>
        <v>Výnosy z finančnej činnosti spolu r. 30 + r. 31 + r. 35
+ r. 39 + r. 42 + r. 43 + r. 44</v>
      </c>
      <c r="M8" s="1395"/>
      <c r="N8" s="1395"/>
      <c r="O8" s="1395"/>
      <c r="P8" s="1395"/>
      <c r="Q8" s="1395"/>
      <c r="R8" s="1395"/>
      <c r="S8" s="1395"/>
      <c r="T8" s="1395"/>
      <c r="U8" s="1395"/>
      <c r="V8" s="1395"/>
      <c r="W8" s="1395"/>
      <c r="X8" s="1395"/>
      <c r="Y8" s="1395"/>
      <c r="Z8" s="1395"/>
      <c r="AA8" s="1395"/>
      <c r="AB8" s="1395"/>
      <c r="AC8" s="1395"/>
      <c r="AD8" s="1395"/>
      <c r="AE8" s="1395"/>
      <c r="AF8" s="1395"/>
      <c r="AG8" s="1395"/>
      <c r="AH8" s="1395"/>
      <c r="AI8" s="1395"/>
      <c r="AJ8" s="1395"/>
      <c r="AK8" s="1395"/>
      <c r="AL8" s="1395"/>
      <c r="AM8" s="1395"/>
      <c r="AN8" s="1395"/>
      <c r="AO8" s="1395"/>
      <c r="AP8" s="1395"/>
      <c r="AQ8" s="1395"/>
      <c r="AR8" s="1395"/>
      <c r="AS8" s="1395"/>
      <c r="AT8" s="1395"/>
      <c r="AU8" s="1395"/>
      <c r="AV8" s="1395"/>
      <c r="AW8" s="1395"/>
      <c r="AX8" s="1395"/>
      <c r="AY8" s="1395"/>
      <c r="AZ8" s="1395"/>
      <c r="BA8" s="1395"/>
      <c r="BB8" s="1395"/>
      <c r="BC8" s="1395"/>
      <c r="BD8" s="1395"/>
      <c r="BE8" s="1395"/>
      <c r="BF8" s="1395"/>
      <c r="BG8" s="1395"/>
      <c r="BH8" s="1395"/>
      <c r="BI8" s="1395"/>
      <c r="BJ8" s="1395"/>
      <c r="BK8" s="1395"/>
      <c r="BL8" s="1395"/>
      <c r="BM8" s="1395"/>
      <c r="BN8" s="1395"/>
      <c r="BO8" s="1395"/>
      <c r="BP8" s="1395"/>
      <c r="BQ8" s="1395"/>
      <c r="BR8" s="1395"/>
      <c r="BS8" s="1395"/>
      <c r="BT8" s="1395"/>
      <c r="BU8" s="1395"/>
      <c r="BV8" s="1395"/>
      <c r="BW8" s="1396" t="s">
        <v>1208</v>
      </c>
      <c r="BX8" s="1397"/>
      <c r="BY8" s="1397"/>
      <c r="BZ8" s="1397"/>
      <c r="CA8" s="1397"/>
      <c r="CB8" s="1397"/>
      <c r="CC8" s="1397"/>
      <c r="CD8" s="1398"/>
      <c r="CE8" s="1335" t="str">
        <f>MID(SUVAHAVUJ!AF177,1,1)</f>
        <v xml:space="preserve"> </v>
      </c>
      <c r="CF8" s="1335"/>
      <c r="CG8" s="1335"/>
      <c r="CH8" s="1335"/>
      <c r="CI8" s="1335"/>
      <c r="CJ8" s="1335" t="str">
        <f>MID(SUVAHAVUJ!AF177,2,1)</f>
        <v xml:space="preserve"> </v>
      </c>
      <c r="CK8" s="1335"/>
      <c r="CL8" s="1335"/>
      <c r="CM8" s="1335"/>
      <c r="CN8" s="1335"/>
      <c r="CO8" s="1335"/>
      <c r="CP8" s="1335" t="str">
        <f>MID(SUVAHAVUJ!AF177,3,1)</f>
        <v xml:space="preserve"> </v>
      </c>
      <c r="CQ8" s="1335"/>
      <c r="CR8" s="1335"/>
      <c r="CS8" s="1335"/>
      <c r="CT8" s="1335"/>
      <c r="CU8" s="1335" t="str">
        <f>MID(SUVAHAVUJ!AF177,4,1)</f>
        <v xml:space="preserve"> </v>
      </c>
      <c r="CV8" s="1335"/>
      <c r="CW8" s="1335"/>
      <c r="CX8" s="1335"/>
      <c r="CY8" s="1335"/>
      <c r="CZ8" s="1335"/>
      <c r="DA8" s="1335" t="str">
        <f>MID(SUVAHAVUJ!AF177,5,1)</f>
        <v xml:space="preserve"> </v>
      </c>
      <c r="DB8" s="1335"/>
      <c r="DC8" s="1335"/>
      <c r="DD8" s="1335"/>
      <c r="DE8" s="1335"/>
      <c r="DF8" s="1335" t="str">
        <f>MID(SUVAHAVUJ!AF177,6,1)</f>
        <v xml:space="preserve"> </v>
      </c>
      <c r="DG8" s="1335"/>
      <c r="DH8" s="1335"/>
      <c r="DI8" s="1335"/>
      <c r="DJ8" s="1335"/>
      <c r="DK8" s="1335"/>
      <c r="DL8" s="1335" t="str">
        <f>MID(SUVAHAVUJ!AF177,7,1)</f>
        <v xml:space="preserve"> </v>
      </c>
      <c r="DM8" s="1335"/>
      <c r="DN8" s="1335"/>
      <c r="DO8" s="1335"/>
      <c r="DP8" s="1335"/>
      <c r="DQ8" s="1335"/>
      <c r="DR8" s="1335" t="str">
        <f>MID(SUVAHAVUJ!AF177,8,1)</f>
        <v xml:space="preserve"> </v>
      </c>
      <c r="DS8" s="1335"/>
      <c r="DT8" s="1335"/>
      <c r="DU8" s="1335"/>
      <c r="DV8" s="1335"/>
      <c r="DW8" s="1293" t="str">
        <f>MID(SUVAHAVUJ!AF177,9,1)</f>
        <v xml:space="preserve"> </v>
      </c>
      <c r="DX8" s="1293"/>
      <c r="DY8" s="1293"/>
      <c r="DZ8" s="1293"/>
      <c r="EA8" s="1293"/>
      <c r="EB8" s="1293"/>
      <c r="EC8" s="1293" t="str">
        <f>MID(SUVAHAVUJ!AF177,10,1)</f>
        <v xml:space="preserve"> </v>
      </c>
      <c r="ED8" s="1293"/>
      <c r="EE8" s="1293"/>
      <c r="EF8" s="1293"/>
      <c r="EG8" s="1293"/>
      <c r="EH8" s="1335" t="str">
        <f>MID(SUVAHAVUJ!AF177,11,1)</f>
        <v>0</v>
      </c>
      <c r="EI8" s="1335"/>
      <c r="EJ8" s="1335"/>
      <c r="EK8" s="1335"/>
      <c r="EL8" s="1335"/>
      <c r="EM8" s="1343"/>
      <c r="EN8" s="411"/>
      <c r="EO8" s="412"/>
      <c r="EP8" s="1335" t="str">
        <f>MID(SUVAHAVUJ!AG177,1,1)</f>
        <v xml:space="preserve"> </v>
      </c>
      <c r="EQ8" s="1335"/>
      <c r="ER8" s="1335"/>
      <c r="ES8" s="1335"/>
      <c r="ET8" s="1335"/>
      <c r="EU8" s="1335"/>
      <c r="EV8" s="1335" t="str">
        <f>MID(SUVAHAVUJ!AG177,2,1)</f>
        <v xml:space="preserve"> </v>
      </c>
      <c r="EW8" s="1335"/>
      <c r="EX8" s="1335"/>
      <c r="EY8" s="1335"/>
      <c r="EZ8" s="1335"/>
      <c r="FA8" s="1335" t="str">
        <f>MID(SUVAHAVUJ!AG177,3,1)</f>
        <v xml:space="preserve"> </v>
      </c>
      <c r="FB8" s="1335"/>
      <c r="FC8" s="1335"/>
      <c r="FD8" s="1335"/>
      <c r="FE8" s="1335"/>
      <c r="FF8" s="1335"/>
      <c r="FG8" s="1335" t="str">
        <f>MID(SUVAHAVUJ!AG177,4,1)</f>
        <v xml:space="preserve"> </v>
      </c>
      <c r="FH8" s="1335"/>
      <c r="FI8" s="1335"/>
      <c r="FJ8" s="1335"/>
      <c r="FK8" s="1335"/>
      <c r="FL8" s="1293" t="str">
        <f>MID(SUVAHAVUJ!AG177,5,1)</f>
        <v xml:space="preserve"> </v>
      </c>
      <c r="FM8" s="1293"/>
      <c r="FN8" s="1293"/>
      <c r="FO8" s="1293"/>
      <c r="FP8" s="1293"/>
      <c r="FQ8" s="1293"/>
      <c r="FR8" s="1293" t="str">
        <f>MID(SUVAHAVUJ!AG177,6,1)</f>
        <v xml:space="preserve"> </v>
      </c>
      <c r="FS8" s="1293"/>
      <c r="FT8" s="1293"/>
      <c r="FU8" s="1293"/>
      <c r="FV8" s="1293"/>
      <c r="FW8" s="1293" t="str">
        <f>MID(SUVAHAVUJ!AG177,7,1)</f>
        <v xml:space="preserve"> </v>
      </c>
      <c r="FX8" s="1293"/>
      <c r="FY8" s="1293"/>
      <c r="FZ8" s="1293"/>
      <c r="GA8" s="1293"/>
      <c r="GB8" s="1293"/>
      <c r="GC8" s="1293" t="str">
        <f>MID(SUVAHAVUJ!AG177,8,1)</f>
        <v xml:space="preserve"> </v>
      </c>
      <c r="GD8" s="1293"/>
      <c r="GE8" s="1293"/>
      <c r="GF8" s="1293"/>
      <c r="GG8" s="1293"/>
      <c r="GH8" s="1293" t="str">
        <f>MID(SUVAHAVUJ!AG177,9,1)</f>
        <v xml:space="preserve"> </v>
      </c>
      <c r="GI8" s="1293"/>
      <c r="GJ8" s="1293"/>
      <c r="GK8" s="1293"/>
      <c r="GL8" s="1293"/>
      <c r="GM8" s="1293"/>
      <c r="GN8" s="1293" t="str">
        <f>MID(SUVAHAVUJ!AG177,10,1)</f>
        <v xml:space="preserve"> </v>
      </c>
      <c r="GO8" s="1293"/>
      <c r="GP8" s="1293"/>
      <c r="GQ8" s="1293"/>
      <c r="GR8" s="1293"/>
      <c r="GS8" s="1293" t="str">
        <f>MID(SUVAHAVUJ!AG177,11,1)</f>
        <v>0</v>
      </c>
      <c r="GT8" s="1293"/>
      <c r="GU8" s="1293"/>
      <c r="GV8" s="1293"/>
      <c r="GW8" s="1341"/>
    </row>
    <row r="9" spans="1:205" ht="24.6" customHeight="1" x14ac:dyDescent="0.2">
      <c r="B9" s="1442" t="s">
        <v>2185</v>
      </c>
      <c r="C9" s="1443"/>
      <c r="D9" s="1443"/>
      <c r="E9" s="1443"/>
      <c r="F9" s="1443"/>
      <c r="G9" s="1443"/>
      <c r="H9" s="1443"/>
      <c r="I9" s="1443"/>
      <c r="J9" s="1443"/>
      <c r="K9" s="1444"/>
      <c r="L9" s="1394" t="str">
        <f>SUVAHAVUJ!$D$178</f>
        <v>Tržby z predaja cenných papierov a podielov (661)</v>
      </c>
      <c r="M9" s="1395"/>
      <c r="N9" s="1395"/>
      <c r="O9" s="1395"/>
      <c r="P9" s="1395"/>
      <c r="Q9" s="1395"/>
      <c r="R9" s="1395"/>
      <c r="S9" s="1395"/>
      <c r="T9" s="1395"/>
      <c r="U9" s="1395"/>
      <c r="V9" s="1395"/>
      <c r="W9" s="1395"/>
      <c r="X9" s="1395"/>
      <c r="Y9" s="1395"/>
      <c r="Z9" s="1395"/>
      <c r="AA9" s="1395"/>
      <c r="AB9" s="1395"/>
      <c r="AC9" s="1395"/>
      <c r="AD9" s="1395"/>
      <c r="AE9" s="1395"/>
      <c r="AF9" s="1395"/>
      <c r="AG9" s="1395"/>
      <c r="AH9" s="1395"/>
      <c r="AI9" s="1395"/>
      <c r="AJ9" s="1395"/>
      <c r="AK9" s="1395"/>
      <c r="AL9" s="1395"/>
      <c r="AM9" s="1395"/>
      <c r="AN9" s="1395"/>
      <c r="AO9" s="1395"/>
      <c r="AP9" s="1395"/>
      <c r="AQ9" s="1395"/>
      <c r="AR9" s="1395"/>
      <c r="AS9" s="1395"/>
      <c r="AT9" s="1395"/>
      <c r="AU9" s="1395"/>
      <c r="AV9" s="1395"/>
      <c r="AW9" s="1395"/>
      <c r="AX9" s="1395"/>
      <c r="AY9" s="1395"/>
      <c r="AZ9" s="1395"/>
      <c r="BA9" s="1395"/>
      <c r="BB9" s="1395"/>
      <c r="BC9" s="1395"/>
      <c r="BD9" s="1395"/>
      <c r="BE9" s="1395"/>
      <c r="BF9" s="1395"/>
      <c r="BG9" s="1395"/>
      <c r="BH9" s="1395"/>
      <c r="BI9" s="1395"/>
      <c r="BJ9" s="1395"/>
      <c r="BK9" s="1395"/>
      <c r="BL9" s="1395"/>
      <c r="BM9" s="1395"/>
      <c r="BN9" s="1395"/>
      <c r="BO9" s="1395"/>
      <c r="BP9" s="1395"/>
      <c r="BQ9" s="1395"/>
      <c r="BR9" s="1395"/>
      <c r="BS9" s="1395"/>
      <c r="BT9" s="1395"/>
      <c r="BU9" s="1395"/>
      <c r="BV9" s="1395"/>
      <c r="BW9" s="1396" t="s">
        <v>1241</v>
      </c>
      <c r="BX9" s="1397"/>
      <c r="BY9" s="1397"/>
      <c r="BZ9" s="1397"/>
      <c r="CA9" s="1397"/>
      <c r="CB9" s="1397"/>
      <c r="CC9" s="1397"/>
      <c r="CD9" s="1398"/>
      <c r="CE9" s="1335" t="str">
        <f>MID(SUVAHAVUJ!AF178,1,1)</f>
        <v xml:space="preserve"> </v>
      </c>
      <c r="CF9" s="1335"/>
      <c r="CG9" s="1335"/>
      <c r="CH9" s="1335"/>
      <c r="CI9" s="1335"/>
      <c r="CJ9" s="1335" t="str">
        <f>MID(SUVAHAVUJ!AF178,2,1)</f>
        <v xml:space="preserve"> </v>
      </c>
      <c r="CK9" s="1335"/>
      <c r="CL9" s="1335"/>
      <c r="CM9" s="1335"/>
      <c r="CN9" s="1335"/>
      <c r="CO9" s="1335"/>
      <c r="CP9" s="1335" t="str">
        <f>MID(SUVAHAVUJ!AF178,3,1)</f>
        <v xml:space="preserve"> </v>
      </c>
      <c r="CQ9" s="1335"/>
      <c r="CR9" s="1335"/>
      <c r="CS9" s="1335"/>
      <c r="CT9" s="1335"/>
      <c r="CU9" s="1335" t="str">
        <f>MID(SUVAHAVUJ!AF178,4,1)</f>
        <v xml:space="preserve"> </v>
      </c>
      <c r="CV9" s="1335"/>
      <c r="CW9" s="1335"/>
      <c r="CX9" s="1335"/>
      <c r="CY9" s="1335"/>
      <c r="CZ9" s="1335"/>
      <c r="DA9" s="1335" t="str">
        <f>MID(SUVAHAVUJ!AF178,5,1)</f>
        <v xml:space="preserve"> </v>
      </c>
      <c r="DB9" s="1335"/>
      <c r="DC9" s="1335"/>
      <c r="DD9" s="1335"/>
      <c r="DE9" s="1335"/>
      <c r="DF9" s="1335" t="str">
        <f>MID(SUVAHAVUJ!AF178,6,1)</f>
        <v xml:space="preserve"> </v>
      </c>
      <c r="DG9" s="1335"/>
      <c r="DH9" s="1335"/>
      <c r="DI9" s="1335"/>
      <c r="DJ9" s="1335"/>
      <c r="DK9" s="1335"/>
      <c r="DL9" s="1335" t="str">
        <f>MID(SUVAHAVUJ!AF178,7,1)</f>
        <v xml:space="preserve"> </v>
      </c>
      <c r="DM9" s="1335"/>
      <c r="DN9" s="1335"/>
      <c r="DO9" s="1335"/>
      <c r="DP9" s="1335"/>
      <c r="DQ9" s="1335"/>
      <c r="DR9" s="1335" t="str">
        <f>MID(SUVAHAVUJ!AF178,8,1)</f>
        <v xml:space="preserve"> </v>
      </c>
      <c r="DS9" s="1335"/>
      <c r="DT9" s="1335"/>
      <c r="DU9" s="1335"/>
      <c r="DV9" s="1335"/>
      <c r="DW9" s="1293" t="str">
        <f>MID(SUVAHAVUJ!AF178,9,1)</f>
        <v xml:space="preserve"> </v>
      </c>
      <c r="DX9" s="1293"/>
      <c r="DY9" s="1293"/>
      <c r="DZ9" s="1293"/>
      <c r="EA9" s="1293"/>
      <c r="EB9" s="1293"/>
      <c r="EC9" s="1293" t="str">
        <f>MID(SUVAHAVUJ!AF178,10,1)</f>
        <v xml:space="preserve"> </v>
      </c>
      <c r="ED9" s="1293"/>
      <c r="EE9" s="1293"/>
      <c r="EF9" s="1293"/>
      <c r="EG9" s="1293"/>
      <c r="EH9" s="1335" t="str">
        <f>MID(SUVAHAVUJ!AF178,11,1)</f>
        <v>0</v>
      </c>
      <c r="EI9" s="1335"/>
      <c r="EJ9" s="1335"/>
      <c r="EK9" s="1335"/>
      <c r="EL9" s="1335"/>
      <c r="EM9" s="1343"/>
      <c r="EN9" s="411"/>
      <c r="EO9" s="412"/>
      <c r="EP9" s="1335" t="str">
        <f>MID(SUVAHAVUJ!AG178,1,1)</f>
        <v xml:space="preserve"> </v>
      </c>
      <c r="EQ9" s="1335"/>
      <c r="ER9" s="1335"/>
      <c r="ES9" s="1335"/>
      <c r="ET9" s="1335"/>
      <c r="EU9" s="1335"/>
      <c r="EV9" s="1335" t="str">
        <f>MID(SUVAHAVUJ!AG178,2,1)</f>
        <v xml:space="preserve"> </v>
      </c>
      <c r="EW9" s="1335"/>
      <c r="EX9" s="1335"/>
      <c r="EY9" s="1335"/>
      <c r="EZ9" s="1335"/>
      <c r="FA9" s="1335" t="str">
        <f>MID(SUVAHAVUJ!AG178,3,1)</f>
        <v xml:space="preserve"> </v>
      </c>
      <c r="FB9" s="1335"/>
      <c r="FC9" s="1335"/>
      <c r="FD9" s="1335"/>
      <c r="FE9" s="1335"/>
      <c r="FF9" s="1335"/>
      <c r="FG9" s="1335" t="str">
        <f>MID(SUVAHAVUJ!AG178,4,1)</f>
        <v xml:space="preserve"> </v>
      </c>
      <c r="FH9" s="1335"/>
      <c r="FI9" s="1335"/>
      <c r="FJ9" s="1335"/>
      <c r="FK9" s="1335"/>
      <c r="FL9" s="1293" t="str">
        <f>MID(SUVAHAVUJ!AG178,5,1)</f>
        <v xml:space="preserve"> </v>
      </c>
      <c r="FM9" s="1293"/>
      <c r="FN9" s="1293"/>
      <c r="FO9" s="1293"/>
      <c r="FP9" s="1293"/>
      <c r="FQ9" s="1293"/>
      <c r="FR9" s="1293" t="str">
        <f>MID(SUVAHAVUJ!AG178,6,1)</f>
        <v xml:space="preserve"> </v>
      </c>
      <c r="FS9" s="1293"/>
      <c r="FT9" s="1293"/>
      <c r="FU9" s="1293"/>
      <c r="FV9" s="1293"/>
      <c r="FW9" s="1293" t="str">
        <f>MID(SUVAHAVUJ!AG178,7,1)</f>
        <v xml:space="preserve"> </v>
      </c>
      <c r="FX9" s="1293"/>
      <c r="FY9" s="1293"/>
      <c r="FZ9" s="1293"/>
      <c r="GA9" s="1293"/>
      <c r="GB9" s="1293"/>
      <c r="GC9" s="1293" t="str">
        <f>MID(SUVAHAVUJ!AG178,8,1)</f>
        <v xml:space="preserve"> </v>
      </c>
      <c r="GD9" s="1293"/>
      <c r="GE9" s="1293"/>
      <c r="GF9" s="1293"/>
      <c r="GG9" s="1293"/>
      <c r="GH9" s="1293" t="str">
        <f>MID(SUVAHAVUJ!AG178,9,1)</f>
        <v xml:space="preserve"> </v>
      </c>
      <c r="GI9" s="1293"/>
      <c r="GJ9" s="1293"/>
      <c r="GK9" s="1293"/>
      <c r="GL9" s="1293"/>
      <c r="GM9" s="1293"/>
      <c r="GN9" s="1293" t="str">
        <f>MID(SUVAHAVUJ!AG178,10,1)</f>
        <v xml:space="preserve"> </v>
      </c>
      <c r="GO9" s="1293"/>
      <c r="GP9" s="1293"/>
      <c r="GQ9" s="1293"/>
      <c r="GR9" s="1293"/>
      <c r="GS9" s="1293" t="str">
        <f>MID(SUVAHAVUJ!AG178,11,1)</f>
        <v>0</v>
      </c>
      <c r="GT9" s="1293"/>
      <c r="GU9" s="1293"/>
      <c r="GV9" s="1293"/>
      <c r="GW9" s="1341"/>
    </row>
    <row r="10" spans="1:205" ht="24.6" customHeight="1" x14ac:dyDescent="0.2">
      <c r="B10" s="1442" t="s">
        <v>2186</v>
      </c>
      <c r="C10" s="1443"/>
      <c r="D10" s="1443"/>
      <c r="E10" s="1443"/>
      <c r="F10" s="1443"/>
      <c r="G10" s="1443"/>
      <c r="H10" s="1443"/>
      <c r="I10" s="1443"/>
      <c r="J10" s="1443"/>
      <c r="K10" s="1444"/>
      <c r="L10" s="1394" t="str">
        <f>SUVAHAVUJ!$D$179</f>
        <v>Výnosy z dlhodobého finančného majetku súčet
(r. 32 až r. 34)</v>
      </c>
      <c r="M10" s="1395"/>
      <c r="N10" s="1395"/>
      <c r="O10" s="1395"/>
      <c r="P10" s="1395"/>
      <c r="Q10" s="1395"/>
      <c r="R10" s="1395"/>
      <c r="S10" s="1395"/>
      <c r="T10" s="1395"/>
      <c r="U10" s="1395"/>
      <c r="V10" s="1395"/>
      <c r="W10" s="1395"/>
      <c r="X10" s="1395"/>
      <c r="Y10" s="1395"/>
      <c r="Z10" s="1395"/>
      <c r="AA10" s="1395"/>
      <c r="AB10" s="1395"/>
      <c r="AC10" s="1395"/>
      <c r="AD10" s="1395"/>
      <c r="AE10" s="1395"/>
      <c r="AF10" s="1395"/>
      <c r="AG10" s="1395"/>
      <c r="AH10" s="1395"/>
      <c r="AI10" s="1395"/>
      <c r="AJ10" s="1395"/>
      <c r="AK10" s="1395"/>
      <c r="AL10" s="1395"/>
      <c r="AM10" s="1395"/>
      <c r="AN10" s="1395"/>
      <c r="AO10" s="1395"/>
      <c r="AP10" s="1395"/>
      <c r="AQ10" s="1395"/>
      <c r="AR10" s="1395"/>
      <c r="AS10" s="1395"/>
      <c r="AT10" s="1395"/>
      <c r="AU10" s="1395"/>
      <c r="AV10" s="1395"/>
      <c r="AW10" s="1395"/>
      <c r="AX10" s="1395"/>
      <c r="AY10" s="1395"/>
      <c r="AZ10" s="1395"/>
      <c r="BA10" s="1395"/>
      <c r="BB10" s="1395"/>
      <c r="BC10" s="1395"/>
      <c r="BD10" s="1395"/>
      <c r="BE10" s="1395"/>
      <c r="BF10" s="1395"/>
      <c r="BG10" s="1395"/>
      <c r="BH10" s="1395"/>
      <c r="BI10" s="1395"/>
      <c r="BJ10" s="1395"/>
      <c r="BK10" s="1395"/>
      <c r="BL10" s="1395"/>
      <c r="BM10" s="1395"/>
      <c r="BN10" s="1395"/>
      <c r="BO10" s="1395"/>
      <c r="BP10" s="1395"/>
      <c r="BQ10" s="1395"/>
      <c r="BR10" s="1395"/>
      <c r="BS10" s="1395"/>
      <c r="BT10" s="1395"/>
      <c r="BU10" s="1395"/>
      <c r="BV10" s="1395"/>
      <c r="BW10" s="1396" t="s">
        <v>1229</v>
      </c>
      <c r="BX10" s="1397"/>
      <c r="BY10" s="1397"/>
      <c r="BZ10" s="1397"/>
      <c r="CA10" s="1397"/>
      <c r="CB10" s="1397"/>
      <c r="CC10" s="1397"/>
      <c r="CD10" s="1398"/>
      <c r="CE10" s="1335" t="str">
        <f>MID(SUVAHAVUJ!AF179,1,1)</f>
        <v xml:space="preserve"> </v>
      </c>
      <c r="CF10" s="1335"/>
      <c r="CG10" s="1335"/>
      <c r="CH10" s="1335"/>
      <c r="CI10" s="1335"/>
      <c r="CJ10" s="1335" t="str">
        <f>MID(SUVAHAVUJ!AF179,2,1)</f>
        <v xml:space="preserve"> </v>
      </c>
      <c r="CK10" s="1335"/>
      <c r="CL10" s="1335"/>
      <c r="CM10" s="1335"/>
      <c r="CN10" s="1335"/>
      <c r="CO10" s="1335"/>
      <c r="CP10" s="1335" t="str">
        <f>MID(SUVAHAVUJ!AF179,3,1)</f>
        <v xml:space="preserve"> </v>
      </c>
      <c r="CQ10" s="1335"/>
      <c r="CR10" s="1335"/>
      <c r="CS10" s="1335"/>
      <c r="CT10" s="1335"/>
      <c r="CU10" s="1335" t="str">
        <f>MID(SUVAHAVUJ!AF179,4,1)</f>
        <v xml:space="preserve"> </v>
      </c>
      <c r="CV10" s="1335"/>
      <c r="CW10" s="1335"/>
      <c r="CX10" s="1335"/>
      <c r="CY10" s="1335"/>
      <c r="CZ10" s="1335"/>
      <c r="DA10" s="1335" t="str">
        <f>MID(SUVAHAVUJ!AF179,5,1)</f>
        <v xml:space="preserve"> </v>
      </c>
      <c r="DB10" s="1335"/>
      <c r="DC10" s="1335"/>
      <c r="DD10" s="1335"/>
      <c r="DE10" s="1335"/>
      <c r="DF10" s="1335" t="str">
        <f>MID(SUVAHAVUJ!AF179,6,1)</f>
        <v xml:space="preserve"> </v>
      </c>
      <c r="DG10" s="1335"/>
      <c r="DH10" s="1335"/>
      <c r="DI10" s="1335"/>
      <c r="DJ10" s="1335"/>
      <c r="DK10" s="1335"/>
      <c r="DL10" s="1335" t="str">
        <f>MID(SUVAHAVUJ!AF179,7,1)</f>
        <v xml:space="preserve"> </v>
      </c>
      <c r="DM10" s="1335"/>
      <c r="DN10" s="1335"/>
      <c r="DO10" s="1335"/>
      <c r="DP10" s="1335"/>
      <c r="DQ10" s="1335"/>
      <c r="DR10" s="1335" t="str">
        <f>MID(SUVAHAVUJ!AF179,8,1)</f>
        <v xml:space="preserve"> </v>
      </c>
      <c r="DS10" s="1335"/>
      <c r="DT10" s="1335"/>
      <c r="DU10" s="1335"/>
      <c r="DV10" s="1335"/>
      <c r="DW10" s="1293" t="str">
        <f>MID(SUVAHAVUJ!AF179,9,1)</f>
        <v xml:space="preserve"> </v>
      </c>
      <c r="DX10" s="1293"/>
      <c r="DY10" s="1293"/>
      <c r="DZ10" s="1293"/>
      <c r="EA10" s="1293"/>
      <c r="EB10" s="1293"/>
      <c r="EC10" s="1293" t="str">
        <f>MID(SUVAHAVUJ!AF179,10,1)</f>
        <v xml:space="preserve"> </v>
      </c>
      <c r="ED10" s="1293"/>
      <c r="EE10" s="1293"/>
      <c r="EF10" s="1293"/>
      <c r="EG10" s="1293"/>
      <c r="EH10" s="1335" t="str">
        <f>MID(SUVAHAVUJ!AF179,11,1)</f>
        <v>0</v>
      </c>
      <c r="EI10" s="1335"/>
      <c r="EJ10" s="1335"/>
      <c r="EK10" s="1335"/>
      <c r="EL10" s="1335"/>
      <c r="EM10" s="1343"/>
      <c r="EN10" s="411"/>
      <c r="EO10" s="412"/>
      <c r="EP10" s="1335" t="str">
        <f>MID(SUVAHAVUJ!AG179,1,1)</f>
        <v xml:space="preserve"> </v>
      </c>
      <c r="EQ10" s="1335"/>
      <c r="ER10" s="1335"/>
      <c r="ES10" s="1335"/>
      <c r="ET10" s="1335"/>
      <c r="EU10" s="1335"/>
      <c r="EV10" s="1335" t="str">
        <f>MID(SUVAHAVUJ!AG179,2,1)</f>
        <v xml:space="preserve"> </v>
      </c>
      <c r="EW10" s="1335"/>
      <c r="EX10" s="1335"/>
      <c r="EY10" s="1335"/>
      <c r="EZ10" s="1335"/>
      <c r="FA10" s="1335" t="str">
        <f>MID(SUVAHAVUJ!AG179,3,1)</f>
        <v xml:space="preserve"> </v>
      </c>
      <c r="FB10" s="1335"/>
      <c r="FC10" s="1335"/>
      <c r="FD10" s="1335"/>
      <c r="FE10" s="1335"/>
      <c r="FF10" s="1335"/>
      <c r="FG10" s="1335" t="str">
        <f>MID(SUVAHAVUJ!AG179,4,1)</f>
        <v xml:space="preserve"> </v>
      </c>
      <c r="FH10" s="1335"/>
      <c r="FI10" s="1335"/>
      <c r="FJ10" s="1335"/>
      <c r="FK10" s="1335"/>
      <c r="FL10" s="1293" t="str">
        <f>MID(SUVAHAVUJ!AG179,5,1)</f>
        <v xml:space="preserve"> </v>
      </c>
      <c r="FM10" s="1293"/>
      <c r="FN10" s="1293"/>
      <c r="FO10" s="1293"/>
      <c r="FP10" s="1293"/>
      <c r="FQ10" s="1293"/>
      <c r="FR10" s="1293" t="str">
        <f>MID(SUVAHAVUJ!AG179,6,1)</f>
        <v xml:space="preserve"> </v>
      </c>
      <c r="FS10" s="1293"/>
      <c r="FT10" s="1293"/>
      <c r="FU10" s="1293"/>
      <c r="FV10" s="1293"/>
      <c r="FW10" s="1293" t="str">
        <f>MID(SUVAHAVUJ!AG179,7,1)</f>
        <v xml:space="preserve"> </v>
      </c>
      <c r="FX10" s="1293"/>
      <c r="FY10" s="1293"/>
      <c r="FZ10" s="1293"/>
      <c r="GA10" s="1293"/>
      <c r="GB10" s="1293"/>
      <c r="GC10" s="1293" t="str">
        <f>MID(SUVAHAVUJ!AG179,8,1)</f>
        <v xml:space="preserve"> </v>
      </c>
      <c r="GD10" s="1293"/>
      <c r="GE10" s="1293"/>
      <c r="GF10" s="1293"/>
      <c r="GG10" s="1293"/>
      <c r="GH10" s="1293" t="str">
        <f>MID(SUVAHAVUJ!AG179,9,1)</f>
        <v xml:space="preserve"> </v>
      </c>
      <c r="GI10" s="1293"/>
      <c r="GJ10" s="1293"/>
      <c r="GK10" s="1293"/>
      <c r="GL10" s="1293"/>
      <c r="GM10" s="1293"/>
      <c r="GN10" s="1293" t="str">
        <f>MID(SUVAHAVUJ!AG179,10,1)</f>
        <v xml:space="preserve"> </v>
      </c>
      <c r="GO10" s="1293"/>
      <c r="GP10" s="1293"/>
      <c r="GQ10" s="1293"/>
      <c r="GR10" s="1293"/>
      <c r="GS10" s="1293" t="str">
        <f>MID(SUVAHAVUJ!AG179,11,1)</f>
        <v>0</v>
      </c>
      <c r="GT10" s="1293"/>
      <c r="GU10" s="1293"/>
      <c r="GV10" s="1293"/>
      <c r="GW10" s="1341"/>
    </row>
    <row r="11" spans="1:205" ht="24.6" customHeight="1" x14ac:dyDescent="0.2">
      <c r="B11" s="1442" t="s">
        <v>2187</v>
      </c>
      <c r="C11" s="1443"/>
      <c r="D11" s="1443"/>
      <c r="E11" s="1443"/>
      <c r="F11" s="1443"/>
      <c r="G11" s="1443"/>
      <c r="H11" s="1443"/>
      <c r="I11" s="1443"/>
      <c r="J11" s="1443"/>
      <c r="K11" s="1444"/>
      <c r="L11" s="1394" t="str">
        <f>SUVAHAVUJ!$D$180</f>
        <v>Výnosy z cenných papierov a podielov od prepojených účtovných jednotiek (665A)</v>
      </c>
      <c r="M11" s="1395"/>
      <c r="N11" s="1395"/>
      <c r="O11" s="1395"/>
      <c r="P11" s="1395"/>
      <c r="Q11" s="1395"/>
      <c r="R11" s="1395"/>
      <c r="S11" s="1395"/>
      <c r="T11" s="1395"/>
      <c r="U11" s="1395"/>
      <c r="V11" s="1395"/>
      <c r="W11" s="1395"/>
      <c r="X11" s="1395"/>
      <c r="Y11" s="1395"/>
      <c r="Z11" s="1395"/>
      <c r="AA11" s="1395"/>
      <c r="AB11" s="1395"/>
      <c r="AC11" s="1395"/>
      <c r="AD11" s="1395"/>
      <c r="AE11" s="1395"/>
      <c r="AF11" s="1395"/>
      <c r="AG11" s="1395"/>
      <c r="AH11" s="1395"/>
      <c r="AI11" s="1395"/>
      <c r="AJ11" s="1395"/>
      <c r="AK11" s="1395"/>
      <c r="AL11" s="1395"/>
      <c r="AM11" s="1395"/>
      <c r="AN11" s="1395"/>
      <c r="AO11" s="1395"/>
      <c r="AP11" s="1395"/>
      <c r="AQ11" s="1395"/>
      <c r="AR11" s="1395"/>
      <c r="AS11" s="1395"/>
      <c r="AT11" s="1395"/>
      <c r="AU11" s="1395"/>
      <c r="AV11" s="1395"/>
      <c r="AW11" s="1395"/>
      <c r="AX11" s="1395"/>
      <c r="AY11" s="1395"/>
      <c r="AZ11" s="1395"/>
      <c r="BA11" s="1395"/>
      <c r="BB11" s="1395"/>
      <c r="BC11" s="1395"/>
      <c r="BD11" s="1395"/>
      <c r="BE11" s="1395"/>
      <c r="BF11" s="1395"/>
      <c r="BG11" s="1395"/>
      <c r="BH11" s="1395"/>
      <c r="BI11" s="1395"/>
      <c r="BJ11" s="1395"/>
      <c r="BK11" s="1395"/>
      <c r="BL11" s="1395"/>
      <c r="BM11" s="1395"/>
      <c r="BN11" s="1395"/>
      <c r="BO11" s="1395"/>
      <c r="BP11" s="1395"/>
      <c r="BQ11" s="1395"/>
      <c r="BR11" s="1395"/>
      <c r="BS11" s="1395"/>
      <c r="BT11" s="1395"/>
      <c r="BU11" s="1395"/>
      <c r="BV11" s="1395"/>
      <c r="BW11" s="1396" t="s">
        <v>1228</v>
      </c>
      <c r="BX11" s="1397"/>
      <c r="BY11" s="1397"/>
      <c r="BZ11" s="1397"/>
      <c r="CA11" s="1397"/>
      <c r="CB11" s="1397"/>
      <c r="CC11" s="1397"/>
      <c r="CD11" s="1398"/>
      <c r="CE11" s="1335" t="str">
        <f>MID(SUVAHAVUJ!AF180,1,1)</f>
        <v xml:space="preserve"> </v>
      </c>
      <c r="CF11" s="1335"/>
      <c r="CG11" s="1335"/>
      <c r="CH11" s="1335"/>
      <c r="CI11" s="1335"/>
      <c r="CJ11" s="1335" t="str">
        <f>MID(SUVAHAVUJ!AF180,2,1)</f>
        <v xml:space="preserve"> </v>
      </c>
      <c r="CK11" s="1335"/>
      <c r="CL11" s="1335"/>
      <c r="CM11" s="1335"/>
      <c r="CN11" s="1335"/>
      <c r="CO11" s="1335"/>
      <c r="CP11" s="1335" t="str">
        <f>MID(SUVAHAVUJ!AF180,3,1)</f>
        <v xml:space="preserve"> </v>
      </c>
      <c r="CQ11" s="1335"/>
      <c r="CR11" s="1335"/>
      <c r="CS11" s="1335"/>
      <c r="CT11" s="1335"/>
      <c r="CU11" s="1335" t="str">
        <f>MID(SUVAHAVUJ!AF180,4,1)</f>
        <v xml:space="preserve"> </v>
      </c>
      <c r="CV11" s="1335"/>
      <c r="CW11" s="1335"/>
      <c r="CX11" s="1335"/>
      <c r="CY11" s="1335"/>
      <c r="CZ11" s="1335"/>
      <c r="DA11" s="1335" t="str">
        <f>MID(SUVAHAVUJ!AF180,5,1)</f>
        <v xml:space="preserve"> </v>
      </c>
      <c r="DB11" s="1335"/>
      <c r="DC11" s="1335"/>
      <c r="DD11" s="1335"/>
      <c r="DE11" s="1335"/>
      <c r="DF11" s="1335" t="str">
        <f>MID(SUVAHAVUJ!AF180,6,1)</f>
        <v xml:space="preserve"> </v>
      </c>
      <c r="DG11" s="1335"/>
      <c r="DH11" s="1335"/>
      <c r="DI11" s="1335"/>
      <c r="DJ11" s="1335"/>
      <c r="DK11" s="1335"/>
      <c r="DL11" s="1335" t="str">
        <f>MID(SUVAHAVUJ!AF180,7,1)</f>
        <v xml:space="preserve"> </v>
      </c>
      <c r="DM11" s="1335"/>
      <c r="DN11" s="1335"/>
      <c r="DO11" s="1335"/>
      <c r="DP11" s="1335"/>
      <c r="DQ11" s="1335"/>
      <c r="DR11" s="1335" t="str">
        <f>MID(SUVAHAVUJ!AF180,8,1)</f>
        <v xml:space="preserve"> </v>
      </c>
      <c r="DS11" s="1335"/>
      <c r="DT11" s="1335"/>
      <c r="DU11" s="1335"/>
      <c r="DV11" s="1335"/>
      <c r="DW11" s="1293" t="str">
        <f>MID(SUVAHAVUJ!AF180,9,1)</f>
        <v xml:space="preserve"> </v>
      </c>
      <c r="DX11" s="1293"/>
      <c r="DY11" s="1293"/>
      <c r="DZ11" s="1293"/>
      <c r="EA11" s="1293"/>
      <c r="EB11" s="1293"/>
      <c r="EC11" s="1293" t="str">
        <f>MID(SUVAHAVUJ!AF180,10,1)</f>
        <v xml:space="preserve"> </v>
      </c>
      <c r="ED11" s="1293"/>
      <c r="EE11" s="1293"/>
      <c r="EF11" s="1293"/>
      <c r="EG11" s="1293"/>
      <c r="EH11" s="1335" t="str">
        <f>MID(SUVAHAVUJ!AF180,11,1)</f>
        <v>0</v>
      </c>
      <c r="EI11" s="1335"/>
      <c r="EJ11" s="1335"/>
      <c r="EK11" s="1335"/>
      <c r="EL11" s="1335"/>
      <c r="EM11" s="1343"/>
      <c r="EN11" s="411"/>
      <c r="EO11" s="412"/>
      <c r="EP11" s="1335" t="str">
        <f>MID(SUVAHAVUJ!AG180,1,1)</f>
        <v xml:space="preserve"> </v>
      </c>
      <c r="EQ11" s="1335"/>
      <c r="ER11" s="1335"/>
      <c r="ES11" s="1335"/>
      <c r="ET11" s="1335"/>
      <c r="EU11" s="1335"/>
      <c r="EV11" s="1335" t="str">
        <f>MID(SUVAHAVUJ!AG180,2,1)</f>
        <v xml:space="preserve"> </v>
      </c>
      <c r="EW11" s="1335"/>
      <c r="EX11" s="1335"/>
      <c r="EY11" s="1335"/>
      <c r="EZ11" s="1335"/>
      <c r="FA11" s="1335" t="str">
        <f>MID(SUVAHAVUJ!AG180,3,1)</f>
        <v xml:space="preserve"> </v>
      </c>
      <c r="FB11" s="1335"/>
      <c r="FC11" s="1335"/>
      <c r="FD11" s="1335"/>
      <c r="FE11" s="1335"/>
      <c r="FF11" s="1335"/>
      <c r="FG11" s="1335" t="str">
        <f>MID(SUVAHAVUJ!AG180,4,1)</f>
        <v xml:space="preserve"> </v>
      </c>
      <c r="FH11" s="1335"/>
      <c r="FI11" s="1335"/>
      <c r="FJ11" s="1335"/>
      <c r="FK11" s="1335"/>
      <c r="FL11" s="1293" t="str">
        <f>MID(SUVAHAVUJ!AG180,5,1)</f>
        <v xml:space="preserve"> </v>
      </c>
      <c r="FM11" s="1293"/>
      <c r="FN11" s="1293"/>
      <c r="FO11" s="1293"/>
      <c r="FP11" s="1293"/>
      <c r="FQ11" s="1293"/>
      <c r="FR11" s="1293" t="str">
        <f>MID(SUVAHAVUJ!AG180,6,1)</f>
        <v xml:space="preserve"> </v>
      </c>
      <c r="FS11" s="1293"/>
      <c r="FT11" s="1293"/>
      <c r="FU11" s="1293"/>
      <c r="FV11" s="1293"/>
      <c r="FW11" s="1293" t="str">
        <f>MID(SUVAHAVUJ!AG180,7,1)</f>
        <v xml:space="preserve"> </v>
      </c>
      <c r="FX11" s="1293"/>
      <c r="FY11" s="1293"/>
      <c r="FZ11" s="1293"/>
      <c r="GA11" s="1293"/>
      <c r="GB11" s="1293"/>
      <c r="GC11" s="1293" t="str">
        <f>MID(SUVAHAVUJ!AG180,8,1)</f>
        <v xml:space="preserve"> </v>
      </c>
      <c r="GD11" s="1293"/>
      <c r="GE11" s="1293"/>
      <c r="GF11" s="1293"/>
      <c r="GG11" s="1293"/>
      <c r="GH11" s="1293" t="str">
        <f>MID(SUVAHAVUJ!AG180,9,1)</f>
        <v xml:space="preserve"> </v>
      </c>
      <c r="GI11" s="1293"/>
      <c r="GJ11" s="1293"/>
      <c r="GK11" s="1293"/>
      <c r="GL11" s="1293"/>
      <c r="GM11" s="1293"/>
      <c r="GN11" s="1293" t="str">
        <f>MID(SUVAHAVUJ!AG180,10,1)</f>
        <v xml:space="preserve"> </v>
      </c>
      <c r="GO11" s="1293"/>
      <c r="GP11" s="1293"/>
      <c r="GQ11" s="1293"/>
      <c r="GR11" s="1293"/>
      <c r="GS11" s="1293" t="str">
        <f>MID(SUVAHAVUJ!AG180,11,1)</f>
        <v>0</v>
      </c>
      <c r="GT11" s="1293"/>
      <c r="GU11" s="1293"/>
      <c r="GV11" s="1293"/>
      <c r="GW11" s="1341"/>
    </row>
    <row r="12" spans="1:205" ht="24.6" customHeight="1" x14ac:dyDescent="0.2">
      <c r="B12" s="1442" t="s">
        <v>2047</v>
      </c>
      <c r="C12" s="1443"/>
      <c r="D12" s="1443"/>
      <c r="E12" s="1443"/>
      <c r="F12" s="1443"/>
      <c r="G12" s="1443"/>
      <c r="H12" s="1443"/>
      <c r="I12" s="1443"/>
      <c r="J12" s="1443"/>
      <c r="K12" s="1444"/>
      <c r="L12" s="1394" t="str">
        <f>SUVAHAVUJ!$D$181</f>
        <v>Výnosy z cenných papierov a podielov v podielovej účasti okrem výnosov prepojených účtovných jednotiek (665A)</v>
      </c>
      <c r="M12" s="1395"/>
      <c r="N12" s="1395"/>
      <c r="O12" s="1395"/>
      <c r="P12" s="1395"/>
      <c r="Q12" s="1395"/>
      <c r="R12" s="1395"/>
      <c r="S12" s="1395"/>
      <c r="T12" s="1395"/>
      <c r="U12" s="1395"/>
      <c r="V12" s="1395"/>
      <c r="W12" s="1395"/>
      <c r="X12" s="1395"/>
      <c r="Y12" s="1395"/>
      <c r="Z12" s="1395"/>
      <c r="AA12" s="1395"/>
      <c r="AB12" s="1395"/>
      <c r="AC12" s="1395"/>
      <c r="AD12" s="1395"/>
      <c r="AE12" s="1395"/>
      <c r="AF12" s="1395"/>
      <c r="AG12" s="1395"/>
      <c r="AH12" s="1395"/>
      <c r="AI12" s="1395"/>
      <c r="AJ12" s="1395"/>
      <c r="AK12" s="1395"/>
      <c r="AL12" s="1395"/>
      <c r="AM12" s="1395"/>
      <c r="AN12" s="1395"/>
      <c r="AO12" s="1395"/>
      <c r="AP12" s="1395"/>
      <c r="AQ12" s="1395"/>
      <c r="AR12" s="1395"/>
      <c r="AS12" s="1395"/>
      <c r="AT12" s="1395"/>
      <c r="AU12" s="1395"/>
      <c r="AV12" s="1395"/>
      <c r="AW12" s="1395"/>
      <c r="AX12" s="1395"/>
      <c r="AY12" s="1395"/>
      <c r="AZ12" s="1395"/>
      <c r="BA12" s="1395"/>
      <c r="BB12" s="1395"/>
      <c r="BC12" s="1395"/>
      <c r="BD12" s="1395"/>
      <c r="BE12" s="1395"/>
      <c r="BF12" s="1395"/>
      <c r="BG12" s="1395"/>
      <c r="BH12" s="1395"/>
      <c r="BI12" s="1395"/>
      <c r="BJ12" s="1395"/>
      <c r="BK12" s="1395"/>
      <c r="BL12" s="1395"/>
      <c r="BM12" s="1395"/>
      <c r="BN12" s="1395"/>
      <c r="BO12" s="1395"/>
      <c r="BP12" s="1395"/>
      <c r="BQ12" s="1395"/>
      <c r="BR12" s="1395"/>
      <c r="BS12" s="1395"/>
      <c r="BT12" s="1395"/>
      <c r="BU12" s="1395"/>
      <c r="BV12" s="1395"/>
      <c r="BW12" s="1396" t="s">
        <v>2066</v>
      </c>
      <c r="BX12" s="1397"/>
      <c r="BY12" s="1397"/>
      <c r="BZ12" s="1397"/>
      <c r="CA12" s="1397"/>
      <c r="CB12" s="1397"/>
      <c r="CC12" s="1397"/>
      <c r="CD12" s="1398"/>
      <c r="CE12" s="1335" t="str">
        <f>MID(SUVAHAVUJ!AF181,1,1)</f>
        <v xml:space="preserve"> </v>
      </c>
      <c r="CF12" s="1335"/>
      <c r="CG12" s="1335"/>
      <c r="CH12" s="1335"/>
      <c r="CI12" s="1335"/>
      <c r="CJ12" s="1335" t="str">
        <f>MID(SUVAHAVUJ!AF181,2,1)</f>
        <v xml:space="preserve"> </v>
      </c>
      <c r="CK12" s="1335"/>
      <c r="CL12" s="1335"/>
      <c r="CM12" s="1335"/>
      <c r="CN12" s="1335"/>
      <c r="CO12" s="1335"/>
      <c r="CP12" s="1335" t="str">
        <f>MID(SUVAHAVUJ!AF181,3,1)</f>
        <v xml:space="preserve"> </v>
      </c>
      <c r="CQ12" s="1335"/>
      <c r="CR12" s="1335"/>
      <c r="CS12" s="1335"/>
      <c r="CT12" s="1335"/>
      <c r="CU12" s="1335" t="str">
        <f>MID(SUVAHAVUJ!AF181,4,1)</f>
        <v xml:space="preserve"> </v>
      </c>
      <c r="CV12" s="1335"/>
      <c r="CW12" s="1335"/>
      <c r="CX12" s="1335"/>
      <c r="CY12" s="1335"/>
      <c r="CZ12" s="1335"/>
      <c r="DA12" s="1335" t="str">
        <f>MID(SUVAHAVUJ!AF181,5,1)</f>
        <v xml:space="preserve"> </v>
      </c>
      <c r="DB12" s="1335"/>
      <c r="DC12" s="1335"/>
      <c r="DD12" s="1335"/>
      <c r="DE12" s="1335"/>
      <c r="DF12" s="1335" t="str">
        <f>MID(SUVAHAVUJ!AF181,6,1)</f>
        <v xml:space="preserve"> </v>
      </c>
      <c r="DG12" s="1335"/>
      <c r="DH12" s="1335"/>
      <c r="DI12" s="1335"/>
      <c r="DJ12" s="1335"/>
      <c r="DK12" s="1335"/>
      <c r="DL12" s="1335" t="str">
        <f>MID(SUVAHAVUJ!AF181,7,1)</f>
        <v xml:space="preserve"> </v>
      </c>
      <c r="DM12" s="1335"/>
      <c r="DN12" s="1335"/>
      <c r="DO12" s="1335"/>
      <c r="DP12" s="1335"/>
      <c r="DQ12" s="1335"/>
      <c r="DR12" s="1335" t="str">
        <f>MID(SUVAHAVUJ!AF181,8,1)</f>
        <v xml:space="preserve"> </v>
      </c>
      <c r="DS12" s="1335"/>
      <c r="DT12" s="1335"/>
      <c r="DU12" s="1335"/>
      <c r="DV12" s="1335"/>
      <c r="DW12" s="1293" t="str">
        <f>MID(SUVAHAVUJ!AF181,9,1)</f>
        <v xml:space="preserve"> </v>
      </c>
      <c r="DX12" s="1293"/>
      <c r="DY12" s="1293"/>
      <c r="DZ12" s="1293"/>
      <c r="EA12" s="1293"/>
      <c r="EB12" s="1293"/>
      <c r="EC12" s="1293" t="str">
        <f>MID(SUVAHAVUJ!AF181,10,1)</f>
        <v xml:space="preserve"> </v>
      </c>
      <c r="ED12" s="1293"/>
      <c r="EE12" s="1293"/>
      <c r="EF12" s="1293"/>
      <c r="EG12" s="1293"/>
      <c r="EH12" s="1335" t="str">
        <f>MID(SUVAHAVUJ!AF181,11,1)</f>
        <v>0</v>
      </c>
      <c r="EI12" s="1335"/>
      <c r="EJ12" s="1335"/>
      <c r="EK12" s="1335"/>
      <c r="EL12" s="1335"/>
      <c r="EM12" s="1343"/>
      <c r="EN12" s="411"/>
      <c r="EO12" s="412"/>
      <c r="EP12" s="1335" t="str">
        <f>MID(SUVAHAVUJ!AG181,1,1)</f>
        <v xml:space="preserve"> </v>
      </c>
      <c r="EQ12" s="1335"/>
      <c r="ER12" s="1335"/>
      <c r="ES12" s="1335"/>
      <c r="ET12" s="1335"/>
      <c r="EU12" s="1335"/>
      <c r="EV12" s="1335" t="str">
        <f>MID(SUVAHAVUJ!AG181,2,1)</f>
        <v xml:space="preserve"> </v>
      </c>
      <c r="EW12" s="1335"/>
      <c r="EX12" s="1335"/>
      <c r="EY12" s="1335"/>
      <c r="EZ12" s="1335"/>
      <c r="FA12" s="1335" t="str">
        <f>MID(SUVAHAVUJ!AG181,3,1)</f>
        <v xml:space="preserve"> </v>
      </c>
      <c r="FB12" s="1335"/>
      <c r="FC12" s="1335"/>
      <c r="FD12" s="1335"/>
      <c r="FE12" s="1335"/>
      <c r="FF12" s="1335"/>
      <c r="FG12" s="1335" t="str">
        <f>MID(SUVAHAVUJ!AG181,4,1)</f>
        <v xml:space="preserve"> </v>
      </c>
      <c r="FH12" s="1335"/>
      <c r="FI12" s="1335"/>
      <c r="FJ12" s="1335"/>
      <c r="FK12" s="1335"/>
      <c r="FL12" s="1293" t="str">
        <f>MID(SUVAHAVUJ!AG181,5,1)</f>
        <v xml:space="preserve"> </v>
      </c>
      <c r="FM12" s="1293"/>
      <c r="FN12" s="1293"/>
      <c r="FO12" s="1293"/>
      <c r="FP12" s="1293"/>
      <c r="FQ12" s="1293"/>
      <c r="FR12" s="1293" t="str">
        <f>MID(SUVAHAVUJ!AG181,6,1)</f>
        <v xml:space="preserve"> </v>
      </c>
      <c r="FS12" s="1293"/>
      <c r="FT12" s="1293"/>
      <c r="FU12" s="1293"/>
      <c r="FV12" s="1293"/>
      <c r="FW12" s="1293" t="str">
        <f>MID(SUVAHAVUJ!AG181,7,1)</f>
        <v xml:space="preserve"> </v>
      </c>
      <c r="FX12" s="1293"/>
      <c r="FY12" s="1293"/>
      <c r="FZ12" s="1293"/>
      <c r="GA12" s="1293"/>
      <c r="GB12" s="1293"/>
      <c r="GC12" s="1293" t="str">
        <f>MID(SUVAHAVUJ!AG181,8,1)</f>
        <v xml:space="preserve"> </v>
      </c>
      <c r="GD12" s="1293"/>
      <c r="GE12" s="1293"/>
      <c r="GF12" s="1293"/>
      <c r="GG12" s="1293"/>
      <c r="GH12" s="1293" t="str">
        <f>MID(SUVAHAVUJ!AG181,9,1)</f>
        <v xml:space="preserve"> </v>
      </c>
      <c r="GI12" s="1293"/>
      <c r="GJ12" s="1293"/>
      <c r="GK12" s="1293"/>
      <c r="GL12" s="1293"/>
      <c r="GM12" s="1293"/>
      <c r="GN12" s="1293" t="str">
        <f>MID(SUVAHAVUJ!AG181,10,1)</f>
        <v xml:space="preserve"> </v>
      </c>
      <c r="GO12" s="1293"/>
      <c r="GP12" s="1293"/>
      <c r="GQ12" s="1293"/>
      <c r="GR12" s="1293"/>
      <c r="GS12" s="1293" t="str">
        <f>MID(SUVAHAVUJ!AG181,11,1)</f>
        <v>0</v>
      </c>
      <c r="GT12" s="1293"/>
      <c r="GU12" s="1293"/>
      <c r="GV12" s="1293"/>
      <c r="GW12" s="1341"/>
    </row>
    <row r="13" spans="1:205" ht="24.6" customHeight="1" x14ac:dyDescent="0.2">
      <c r="B13" s="1442" t="s">
        <v>2048</v>
      </c>
      <c r="C13" s="1443"/>
      <c r="D13" s="1443"/>
      <c r="E13" s="1443"/>
      <c r="F13" s="1443"/>
      <c r="G13" s="1443"/>
      <c r="H13" s="1443"/>
      <c r="I13" s="1443"/>
      <c r="J13" s="1443"/>
      <c r="K13" s="1444"/>
      <c r="L13" s="1394" t="str">
        <f>SUVAHAVUJ!$D$182</f>
        <v>Ostatné výnosy z cenných papierov a podielov (665A)</v>
      </c>
      <c r="M13" s="1395"/>
      <c r="N13" s="1395"/>
      <c r="O13" s="1395"/>
      <c r="P13" s="1395"/>
      <c r="Q13" s="1395"/>
      <c r="R13" s="1395"/>
      <c r="S13" s="1395"/>
      <c r="T13" s="1395"/>
      <c r="U13" s="1395"/>
      <c r="V13" s="1395"/>
      <c r="W13" s="1395"/>
      <c r="X13" s="1395"/>
      <c r="Y13" s="1395"/>
      <c r="Z13" s="1395"/>
      <c r="AA13" s="1395"/>
      <c r="AB13" s="1395"/>
      <c r="AC13" s="1395"/>
      <c r="AD13" s="1395"/>
      <c r="AE13" s="1395"/>
      <c r="AF13" s="1395"/>
      <c r="AG13" s="1395"/>
      <c r="AH13" s="1395"/>
      <c r="AI13" s="1395"/>
      <c r="AJ13" s="1395"/>
      <c r="AK13" s="1395"/>
      <c r="AL13" s="1395"/>
      <c r="AM13" s="1395"/>
      <c r="AN13" s="1395"/>
      <c r="AO13" s="1395"/>
      <c r="AP13" s="1395"/>
      <c r="AQ13" s="1395"/>
      <c r="AR13" s="1395"/>
      <c r="AS13" s="1395"/>
      <c r="AT13" s="1395"/>
      <c r="AU13" s="1395"/>
      <c r="AV13" s="1395"/>
      <c r="AW13" s="1395"/>
      <c r="AX13" s="1395"/>
      <c r="AY13" s="1395"/>
      <c r="AZ13" s="1395"/>
      <c r="BA13" s="1395"/>
      <c r="BB13" s="1395"/>
      <c r="BC13" s="1395"/>
      <c r="BD13" s="1395"/>
      <c r="BE13" s="1395"/>
      <c r="BF13" s="1395"/>
      <c r="BG13" s="1395"/>
      <c r="BH13" s="1395"/>
      <c r="BI13" s="1395"/>
      <c r="BJ13" s="1395"/>
      <c r="BK13" s="1395"/>
      <c r="BL13" s="1395"/>
      <c r="BM13" s="1395"/>
      <c r="BN13" s="1395"/>
      <c r="BO13" s="1395"/>
      <c r="BP13" s="1395"/>
      <c r="BQ13" s="1395"/>
      <c r="BR13" s="1395"/>
      <c r="BS13" s="1395"/>
      <c r="BT13" s="1395"/>
      <c r="BU13" s="1395"/>
      <c r="BV13" s="1395"/>
      <c r="BW13" s="1396" t="s">
        <v>2068</v>
      </c>
      <c r="BX13" s="1397"/>
      <c r="BY13" s="1397"/>
      <c r="BZ13" s="1397"/>
      <c r="CA13" s="1397"/>
      <c r="CB13" s="1397"/>
      <c r="CC13" s="1397"/>
      <c r="CD13" s="1398"/>
      <c r="CE13" s="1335" t="str">
        <f>MID(SUVAHAVUJ!AF182,1,1)</f>
        <v xml:space="preserve"> </v>
      </c>
      <c r="CF13" s="1335"/>
      <c r="CG13" s="1335"/>
      <c r="CH13" s="1335"/>
      <c r="CI13" s="1335"/>
      <c r="CJ13" s="1335" t="str">
        <f>MID(SUVAHAVUJ!AF182,2,1)</f>
        <v xml:space="preserve"> </v>
      </c>
      <c r="CK13" s="1335"/>
      <c r="CL13" s="1335"/>
      <c r="CM13" s="1335"/>
      <c r="CN13" s="1335"/>
      <c r="CO13" s="1335"/>
      <c r="CP13" s="1335" t="str">
        <f>MID(SUVAHAVUJ!AF182,3,1)</f>
        <v xml:space="preserve"> </v>
      </c>
      <c r="CQ13" s="1335"/>
      <c r="CR13" s="1335"/>
      <c r="CS13" s="1335"/>
      <c r="CT13" s="1335"/>
      <c r="CU13" s="1335" t="str">
        <f>MID(SUVAHAVUJ!AF182,4,1)</f>
        <v xml:space="preserve"> </v>
      </c>
      <c r="CV13" s="1335"/>
      <c r="CW13" s="1335"/>
      <c r="CX13" s="1335"/>
      <c r="CY13" s="1335"/>
      <c r="CZ13" s="1335"/>
      <c r="DA13" s="1335" t="str">
        <f>MID(SUVAHAVUJ!AF182,5,1)</f>
        <v xml:space="preserve"> </v>
      </c>
      <c r="DB13" s="1335"/>
      <c r="DC13" s="1335"/>
      <c r="DD13" s="1335"/>
      <c r="DE13" s="1335"/>
      <c r="DF13" s="1335" t="str">
        <f>MID(SUVAHAVUJ!AF182,6,1)</f>
        <v xml:space="preserve"> </v>
      </c>
      <c r="DG13" s="1335"/>
      <c r="DH13" s="1335"/>
      <c r="DI13" s="1335"/>
      <c r="DJ13" s="1335"/>
      <c r="DK13" s="1335"/>
      <c r="DL13" s="1335" t="str">
        <f>MID(SUVAHAVUJ!AF182,7,1)</f>
        <v xml:space="preserve"> </v>
      </c>
      <c r="DM13" s="1335"/>
      <c r="DN13" s="1335"/>
      <c r="DO13" s="1335"/>
      <c r="DP13" s="1335"/>
      <c r="DQ13" s="1335"/>
      <c r="DR13" s="1335" t="str">
        <f>MID(SUVAHAVUJ!AF182,8,1)</f>
        <v xml:space="preserve"> </v>
      </c>
      <c r="DS13" s="1335"/>
      <c r="DT13" s="1335"/>
      <c r="DU13" s="1335"/>
      <c r="DV13" s="1335"/>
      <c r="DW13" s="1293" t="str">
        <f>MID(SUVAHAVUJ!AF182,9,1)</f>
        <v xml:space="preserve"> </v>
      </c>
      <c r="DX13" s="1293"/>
      <c r="DY13" s="1293"/>
      <c r="DZ13" s="1293"/>
      <c r="EA13" s="1293"/>
      <c r="EB13" s="1293"/>
      <c r="EC13" s="1293" t="str">
        <f>MID(SUVAHAVUJ!AF182,10,1)</f>
        <v xml:space="preserve"> </v>
      </c>
      <c r="ED13" s="1293"/>
      <c r="EE13" s="1293"/>
      <c r="EF13" s="1293"/>
      <c r="EG13" s="1293"/>
      <c r="EH13" s="1335" t="str">
        <f>MID(SUVAHAVUJ!AF182,11,1)</f>
        <v>0</v>
      </c>
      <c r="EI13" s="1335"/>
      <c r="EJ13" s="1335"/>
      <c r="EK13" s="1335"/>
      <c r="EL13" s="1335"/>
      <c r="EM13" s="1343"/>
      <c r="EN13" s="411"/>
      <c r="EO13" s="412"/>
      <c r="EP13" s="1335" t="str">
        <f>MID(SUVAHAVUJ!AG182,1,1)</f>
        <v xml:space="preserve"> </v>
      </c>
      <c r="EQ13" s="1335"/>
      <c r="ER13" s="1335"/>
      <c r="ES13" s="1335"/>
      <c r="ET13" s="1335"/>
      <c r="EU13" s="1335"/>
      <c r="EV13" s="1335" t="str">
        <f>MID(SUVAHAVUJ!AG182,2,1)</f>
        <v xml:space="preserve"> </v>
      </c>
      <c r="EW13" s="1335"/>
      <c r="EX13" s="1335"/>
      <c r="EY13" s="1335"/>
      <c r="EZ13" s="1335"/>
      <c r="FA13" s="1335" t="str">
        <f>MID(SUVAHAVUJ!AG182,3,1)</f>
        <v xml:space="preserve"> </v>
      </c>
      <c r="FB13" s="1335"/>
      <c r="FC13" s="1335"/>
      <c r="FD13" s="1335"/>
      <c r="FE13" s="1335"/>
      <c r="FF13" s="1335"/>
      <c r="FG13" s="1335" t="str">
        <f>MID(SUVAHAVUJ!AG182,4,1)</f>
        <v xml:space="preserve"> </v>
      </c>
      <c r="FH13" s="1335"/>
      <c r="FI13" s="1335"/>
      <c r="FJ13" s="1335"/>
      <c r="FK13" s="1335"/>
      <c r="FL13" s="1293" t="str">
        <f>MID(SUVAHAVUJ!AG182,5,1)</f>
        <v xml:space="preserve"> </v>
      </c>
      <c r="FM13" s="1293"/>
      <c r="FN13" s="1293"/>
      <c r="FO13" s="1293"/>
      <c r="FP13" s="1293"/>
      <c r="FQ13" s="1293"/>
      <c r="FR13" s="1293" t="str">
        <f>MID(SUVAHAVUJ!AG182,6,1)</f>
        <v xml:space="preserve"> </v>
      </c>
      <c r="FS13" s="1293"/>
      <c r="FT13" s="1293"/>
      <c r="FU13" s="1293"/>
      <c r="FV13" s="1293"/>
      <c r="FW13" s="1293" t="str">
        <f>MID(SUVAHAVUJ!AG182,7,1)</f>
        <v xml:space="preserve"> </v>
      </c>
      <c r="FX13" s="1293"/>
      <c r="FY13" s="1293"/>
      <c r="FZ13" s="1293"/>
      <c r="GA13" s="1293"/>
      <c r="GB13" s="1293"/>
      <c r="GC13" s="1293" t="str">
        <f>MID(SUVAHAVUJ!AG182,8,1)</f>
        <v xml:space="preserve"> </v>
      </c>
      <c r="GD13" s="1293"/>
      <c r="GE13" s="1293"/>
      <c r="GF13" s="1293"/>
      <c r="GG13" s="1293"/>
      <c r="GH13" s="1293" t="str">
        <f>MID(SUVAHAVUJ!AG182,9,1)</f>
        <v xml:space="preserve"> </v>
      </c>
      <c r="GI13" s="1293"/>
      <c r="GJ13" s="1293"/>
      <c r="GK13" s="1293"/>
      <c r="GL13" s="1293"/>
      <c r="GM13" s="1293"/>
      <c r="GN13" s="1293" t="str">
        <f>MID(SUVAHAVUJ!AG182,10,1)</f>
        <v xml:space="preserve"> </v>
      </c>
      <c r="GO13" s="1293"/>
      <c r="GP13" s="1293"/>
      <c r="GQ13" s="1293"/>
      <c r="GR13" s="1293"/>
      <c r="GS13" s="1293" t="str">
        <f>MID(SUVAHAVUJ!AG182,11,1)</f>
        <v>0</v>
      </c>
      <c r="GT13" s="1293"/>
      <c r="GU13" s="1293"/>
      <c r="GV13" s="1293"/>
      <c r="GW13" s="1341"/>
    </row>
    <row r="14" spans="1:205" ht="24.6" customHeight="1" x14ac:dyDescent="0.2">
      <c r="B14" s="1442" t="s">
        <v>2188</v>
      </c>
      <c r="C14" s="1443"/>
      <c r="D14" s="1443"/>
      <c r="E14" s="1443"/>
      <c r="F14" s="1443"/>
      <c r="G14" s="1443"/>
      <c r="H14" s="1443"/>
      <c r="I14" s="1443"/>
      <c r="J14" s="1443"/>
      <c r="K14" s="1444"/>
      <c r="L14" s="1394" t="str">
        <f>SUVAHAVUJ!$D$183</f>
        <v>Výnosy z krátkodobého finančného majetku súčet
(r. 36 až r. 38)</v>
      </c>
      <c r="M14" s="1395"/>
      <c r="N14" s="1395"/>
      <c r="O14" s="1395"/>
      <c r="P14" s="1395"/>
      <c r="Q14" s="1395"/>
      <c r="R14" s="1395"/>
      <c r="S14" s="1395"/>
      <c r="T14" s="1395"/>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5"/>
      <c r="AV14" s="1395"/>
      <c r="AW14" s="1395"/>
      <c r="AX14" s="1395"/>
      <c r="AY14" s="1395"/>
      <c r="AZ14" s="1395"/>
      <c r="BA14" s="1395"/>
      <c r="BB14" s="1395"/>
      <c r="BC14" s="1395"/>
      <c r="BD14" s="1395"/>
      <c r="BE14" s="1395"/>
      <c r="BF14" s="1395"/>
      <c r="BG14" s="1395"/>
      <c r="BH14" s="1395"/>
      <c r="BI14" s="1395"/>
      <c r="BJ14" s="1395"/>
      <c r="BK14" s="1395"/>
      <c r="BL14" s="1395"/>
      <c r="BM14" s="1395"/>
      <c r="BN14" s="1395"/>
      <c r="BO14" s="1395"/>
      <c r="BP14" s="1395"/>
      <c r="BQ14" s="1395"/>
      <c r="BR14" s="1395"/>
      <c r="BS14" s="1395"/>
      <c r="BT14" s="1395"/>
      <c r="BU14" s="1395"/>
      <c r="BV14" s="1395"/>
      <c r="BW14" s="1396" t="s">
        <v>2070</v>
      </c>
      <c r="BX14" s="1397"/>
      <c r="BY14" s="1397"/>
      <c r="BZ14" s="1397"/>
      <c r="CA14" s="1397"/>
      <c r="CB14" s="1397"/>
      <c r="CC14" s="1397"/>
      <c r="CD14" s="1398"/>
      <c r="CE14" s="1335" t="str">
        <f>MID(SUVAHAVUJ!AF183,1,1)</f>
        <v xml:space="preserve"> </v>
      </c>
      <c r="CF14" s="1335"/>
      <c r="CG14" s="1335"/>
      <c r="CH14" s="1335"/>
      <c r="CI14" s="1335"/>
      <c r="CJ14" s="1335" t="str">
        <f>MID(SUVAHAVUJ!AF183,2,1)</f>
        <v xml:space="preserve"> </v>
      </c>
      <c r="CK14" s="1335"/>
      <c r="CL14" s="1335"/>
      <c r="CM14" s="1335"/>
      <c r="CN14" s="1335"/>
      <c r="CO14" s="1335"/>
      <c r="CP14" s="1335" t="str">
        <f>MID(SUVAHAVUJ!AF183,3,1)</f>
        <v xml:space="preserve"> </v>
      </c>
      <c r="CQ14" s="1335"/>
      <c r="CR14" s="1335"/>
      <c r="CS14" s="1335"/>
      <c r="CT14" s="1335"/>
      <c r="CU14" s="1335" t="str">
        <f>MID(SUVAHAVUJ!AF183,4,1)</f>
        <v xml:space="preserve"> </v>
      </c>
      <c r="CV14" s="1335"/>
      <c r="CW14" s="1335"/>
      <c r="CX14" s="1335"/>
      <c r="CY14" s="1335"/>
      <c r="CZ14" s="1335"/>
      <c r="DA14" s="1335" t="str">
        <f>MID(SUVAHAVUJ!AF183,5,1)</f>
        <v xml:space="preserve"> </v>
      </c>
      <c r="DB14" s="1335"/>
      <c r="DC14" s="1335"/>
      <c r="DD14" s="1335"/>
      <c r="DE14" s="1335"/>
      <c r="DF14" s="1335" t="str">
        <f>MID(SUVAHAVUJ!AF183,6,1)</f>
        <v xml:space="preserve"> </v>
      </c>
      <c r="DG14" s="1335"/>
      <c r="DH14" s="1335"/>
      <c r="DI14" s="1335"/>
      <c r="DJ14" s="1335"/>
      <c r="DK14" s="1335"/>
      <c r="DL14" s="1335" t="str">
        <f>MID(SUVAHAVUJ!AF183,7,1)</f>
        <v xml:space="preserve"> </v>
      </c>
      <c r="DM14" s="1335"/>
      <c r="DN14" s="1335"/>
      <c r="DO14" s="1335"/>
      <c r="DP14" s="1335"/>
      <c r="DQ14" s="1335"/>
      <c r="DR14" s="1335" t="str">
        <f>MID(SUVAHAVUJ!AF183,8,1)</f>
        <v xml:space="preserve"> </v>
      </c>
      <c r="DS14" s="1335"/>
      <c r="DT14" s="1335"/>
      <c r="DU14" s="1335"/>
      <c r="DV14" s="1335"/>
      <c r="DW14" s="1293" t="str">
        <f>MID(SUVAHAVUJ!AF183,9,1)</f>
        <v xml:space="preserve"> </v>
      </c>
      <c r="DX14" s="1293"/>
      <c r="DY14" s="1293"/>
      <c r="DZ14" s="1293"/>
      <c r="EA14" s="1293"/>
      <c r="EB14" s="1293"/>
      <c r="EC14" s="1293" t="str">
        <f>MID(SUVAHAVUJ!AF183,10,1)</f>
        <v xml:space="preserve"> </v>
      </c>
      <c r="ED14" s="1293"/>
      <c r="EE14" s="1293"/>
      <c r="EF14" s="1293"/>
      <c r="EG14" s="1293"/>
      <c r="EH14" s="1335" t="str">
        <f>MID(SUVAHAVUJ!AF183,11,1)</f>
        <v>0</v>
      </c>
      <c r="EI14" s="1335"/>
      <c r="EJ14" s="1335"/>
      <c r="EK14" s="1335"/>
      <c r="EL14" s="1335"/>
      <c r="EM14" s="1343"/>
      <c r="EN14" s="411"/>
      <c r="EO14" s="412"/>
      <c r="EP14" s="1335" t="str">
        <f>MID(SUVAHAVUJ!AG183,1,1)</f>
        <v xml:space="preserve"> </v>
      </c>
      <c r="EQ14" s="1335"/>
      <c r="ER14" s="1335"/>
      <c r="ES14" s="1335"/>
      <c r="ET14" s="1335"/>
      <c r="EU14" s="1335"/>
      <c r="EV14" s="1335" t="str">
        <f>MID(SUVAHAVUJ!AG183,2,1)</f>
        <v xml:space="preserve"> </v>
      </c>
      <c r="EW14" s="1335"/>
      <c r="EX14" s="1335"/>
      <c r="EY14" s="1335"/>
      <c r="EZ14" s="1335"/>
      <c r="FA14" s="1335" t="str">
        <f>MID(SUVAHAVUJ!AG183,3,1)</f>
        <v xml:space="preserve"> </v>
      </c>
      <c r="FB14" s="1335"/>
      <c r="FC14" s="1335"/>
      <c r="FD14" s="1335"/>
      <c r="FE14" s="1335"/>
      <c r="FF14" s="1335"/>
      <c r="FG14" s="1335" t="str">
        <f>MID(SUVAHAVUJ!AG183,4,1)</f>
        <v xml:space="preserve"> </v>
      </c>
      <c r="FH14" s="1335"/>
      <c r="FI14" s="1335"/>
      <c r="FJ14" s="1335"/>
      <c r="FK14" s="1335"/>
      <c r="FL14" s="1293" t="str">
        <f>MID(SUVAHAVUJ!AG183,5,1)</f>
        <v xml:space="preserve"> </v>
      </c>
      <c r="FM14" s="1293"/>
      <c r="FN14" s="1293"/>
      <c r="FO14" s="1293"/>
      <c r="FP14" s="1293"/>
      <c r="FQ14" s="1293"/>
      <c r="FR14" s="1293" t="str">
        <f>MID(SUVAHAVUJ!AG183,6,1)</f>
        <v xml:space="preserve"> </v>
      </c>
      <c r="FS14" s="1293"/>
      <c r="FT14" s="1293"/>
      <c r="FU14" s="1293"/>
      <c r="FV14" s="1293"/>
      <c r="FW14" s="1293" t="str">
        <f>MID(SUVAHAVUJ!AG183,7,1)</f>
        <v xml:space="preserve"> </v>
      </c>
      <c r="FX14" s="1293"/>
      <c r="FY14" s="1293"/>
      <c r="FZ14" s="1293"/>
      <c r="GA14" s="1293"/>
      <c r="GB14" s="1293"/>
      <c r="GC14" s="1293" t="str">
        <f>MID(SUVAHAVUJ!AG183,8,1)</f>
        <v xml:space="preserve"> </v>
      </c>
      <c r="GD14" s="1293"/>
      <c r="GE14" s="1293"/>
      <c r="GF14" s="1293"/>
      <c r="GG14" s="1293"/>
      <c r="GH14" s="1293" t="str">
        <f>MID(SUVAHAVUJ!AG183,9,1)</f>
        <v xml:space="preserve"> </v>
      </c>
      <c r="GI14" s="1293"/>
      <c r="GJ14" s="1293"/>
      <c r="GK14" s="1293"/>
      <c r="GL14" s="1293"/>
      <c r="GM14" s="1293"/>
      <c r="GN14" s="1293" t="str">
        <f>MID(SUVAHAVUJ!AG183,10,1)</f>
        <v xml:space="preserve"> </v>
      </c>
      <c r="GO14" s="1293"/>
      <c r="GP14" s="1293"/>
      <c r="GQ14" s="1293"/>
      <c r="GR14" s="1293"/>
      <c r="GS14" s="1293" t="str">
        <f>MID(SUVAHAVUJ!AG183,11,1)</f>
        <v>0</v>
      </c>
      <c r="GT14" s="1293"/>
      <c r="GU14" s="1293"/>
      <c r="GV14" s="1293"/>
      <c r="GW14" s="1341"/>
    </row>
    <row r="15" spans="1:205" ht="24.6" customHeight="1" x14ac:dyDescent="0.2">
      <c r="B15" s="1445" t="s">
        <v>2189</v>
      </c>
      <c r="C15" s="1446"/>
      <c r="D15" s="1446"/>
      <c r="E15" s="1446"/>
      <c r="F15" s="1446"/>
      <c r="G15" s="1446"/>
      <c r="H15" s="1446"/>
      <c r="I15" s="1446"/>
      <c r="J15" s="1446"/>
      <c r="K15" s="1447"/>
      <c r="L15" s="1394" t="str">
        <f>SUVAHAVUJ!$D$184</f>
        <v>Výnosy z krátkodobého finančného majetku od prepojených účtovných jednotiek (666A)</v>
      </c>
      <c r="M15" s="1395"/>
      <c r="N15" s="1395"/>
      <c r="O15" s="1395"/>
      <c r="P15" s="1395"/>
      <c r="Q15" s="1395"/>
      <c r="R15" s="1395"/>
      <c r="S15" s="1395"/>
      <c r="T15" s="1395"/>
      <c r="U15" s="1395"/>
      <c r="V15" s="1395"/>
      <c r="W15" s="1395"/>
      <c r="X15" s="1395"/>
      <c r="Y15" s="1395"/>
      <c r="Z15" s="1395"/>
      <c r="AA15" s="1395"/>
      <c r="AB15" s="1395"/>
      <c r="AC15" s="1395"/>
      <c r="AD15" s="1395"/>
      <c r="AE15" s="1395"/>
      <c r="AF15" s="1395"/>
      <c r="AG15" s="1395"/>
      <c r="AH15" s="1395"/>
      <c r="AI15" s="1395"/>
      <c r="AJ15" s="1395"/>
      <c r="AK15" s="1395"/>
      <c r="AL15" s="1395"/>
      <c r="AM15" s="1395"/>
      <c r="AN15" s="1395"/>
      <c r="AO15" s="1395"/>
      <c r="AP15" s="1395"/>
      <c r="AQ15" s="1395"/>
      <c r="AR15" s="1395"/>
      <c r="AS15" s="1395"/>
      <c r="AT15" s="1395"/>
      <c r="AU15" s="1395"/>
      <c r="AV15" s="1395"/>
      <c r="AW15" s="1395"/>
      <c r="AX15" s="1395"/>
      <c r="AY15" s="1395"/>
      <c r="AZ15" s="1395"/>
      <c r="BA15" s="1395"/>
      <c r="BB15" s="1395"/>
      <c r="BC15" s="1395"/>
      <c r="BD15" s="1395"/>
      <c r="BE15" s="1395"/>
      <c r="BF15" s="1395"/>
      <c r="BG15" s="1395"/>
      <c r="BH15" s="1395"/>
      <c r="BI15" s="1395"/>
      <c r="BJ15" s="1395"/>
      <c r="BK15" s="1395"/>
      <c r="BL15" s="1395"/>
      <c r="BM15" s="1395"/>
      <c r="BN15" s="1395"/>
      <c r="BO15" s="1395"/>
      <c r="BP15" s="1395"/>
      <c r="BQ15" s="1395"/>
      <c r="BR15" s="1395"/>
      <c r="BS15" s="1395"/>
      <c r="BT15" s="1395"/>
      <c r="BU15" s="1395"/>
      <c r="BV15" s="1395"/>
      <c r="BW15" s="1396" t="s">
        <v>2072</v>
      </c>
      <c r="BX15" s="1397"/>
      <c r="BY15" s="1397"/>
      <c r="BZ15" s="1397"/>
      <c r="CA15" s="1397"/>
      <c r="CB15" s="1397"/>
      <c r="CC15" s="1397"/>
      <c r="CD15" s="1398"/>
      <c r="CE15" s="1335" t="str">
        <f>MID(SUVAHAVUJ!AF184,1,1)</f>
        <v xml:space="preserve"> </v>
      </c>
      <c r="CF15" s="1335"/>
      <c r="CG15" s="1335"/>
      <c r="CH15" s="1335"/>
      <c r="CI15" s="1335"/>
      <c r="CJ15" s="1335" t="str">
        <f>MID(SUVAHAVUJ!AF184,2,1)</f>
        <v xml:space="preserve"> </v>
      </c>
      <c r="CK15" s="1335"/>
      <c r="CL15" s="1335"/>
      <c r="CM15" s="1335"/>
      <c r="CN15" s="1335"/>
      <c r="CO15" s="1335"/>
      <c r="CP15" s="1335" t="str">
        <f>MID(SUVAHAVUJ!AF184,3,1)</f>
        <v xml:space="preserve"> </v>
      </c>
      <c r="CQ15" s="1335"/>
      <c r="CR15" s="1335"/>
      <c r="CS15" s="1335"/>
      <c r="CT15" s="1335"/>
      <c r="CU15" s="1335" t="str">
        <f>MID(SUVAHAVUJ!AF184,4,1)</f>
        <v xml:space="preserve"> </v>
      </c>
      <c r="CV15" s="1335"/>
      <c r="CW15" s="1335"/>
      <c r="CX15" s="1335"/>
      <c r="CY15" s="1335"/>
      <c r="CZ15" s="1335"/>
      <c r="DA15" s="1335" t="str">
        <f>MID(SUVAHAVUJ!AF184,5,1)</f>
        <v xml:space="preserve"> </v>
      </c>
      <c r="DB15" s="1335"/>
      <c r="DC15" s="1335"/>
      <c r="DD15" s="1335"/>
      <c r="DE15" s="1335"/>
      <c r="DF15" s="1335" t="str">
        <f>MID(SUVAHAVUJ!AF184,6,1)</f>
        <v xml:space="preserve"> </v>
      </c>
      <c r="DG15" s="1335"/>
      <c r="DH15" s="1335"/>
      <c r="DI15" s="1335"/>
      <c r="DJ15" s="1335"/>
      <c r="DK15" s="1335"/>
      <c r="DL15" s="1335" t="str">
        <f>MID(SUVAHAVUJ!AF184,7,1)</f>
        <v xml:space="preserve"> </v>
      </c>
      <c r="DM15" s="1335"/>
      <c r="DN15" s="1335"/>
      <c r="DO15" s="1335"/>
      <c r="DP15" s="1335"/>
      <c r="DQ15" s="1335"/>
      <c r="DR15" s="1335" t="str">
        <f>MID(SUVAHAVUJ!AF184,8,1)</f>
        <v xml:space="preserve"> </v>
      </c>
      <c r="DS15" s="1335"/>
      <c r="DT15" s="1335"/>
      <c r="DU15" s="1335"/>
      <c r="DV15" s="1335"/>
      <c r="DW15" s="1293" t="str">
        <f>MID(SUVAHAVUJ!AF184,9,1)</f>
        <v xml:space="preserve"> </v>
      </c>
      <c r="DX15" s="1293"/>
      <c r="DY15" s="1293"/>
      <c r="DZ15" s="1293"/>
      <c r="EA15" s="1293"/>
      <c r="EB15" s="1293"/>
      <c r="EC15" s="1293" t="str">
        <f>MID(SUVAHAVUJ!AF184,10,1)</f>
        <v xml:space="preserve"> </v>
      </c>
      <c r="ED15" s="1293"/>
      <c r="EE15" s="1293"/>
      <c r="EF15" s="1293"/>
      <c r="EG15" s="1293"/>
      <c r="EH15" s="1335" t="str">
        <f>MID(SUVAHAVUJ!AF184,11,1)</f>
        <v>0</v>
      </c>
      <c r="EI15" s="1335"/>
      <c r="EJ15" s="1335"/>
      <c r="EK15" s="1335"/>
      <c r="EL15" s="1335"/>
      <c r="EM15" s="1343"/>
      <c r="EN15" s="411"/>
      <c r="EO15" s="412"/>
      <c r="EP15" s="1335" t="str">
        <f>MID(SUVAHAVUJ!AG184,1,1)</f>
        <v xml:space="preserve"> </v>
      </c>
      <c r="EQ15" s="1335"/>
      <c r="ER15" s="1335"/>
      <c r="ES15" s="1335"/>
      <c r="ET15" s="1335"/>
      <c r="EU15" s="1335"/>
      <c r="EV15" s="1335" t="str">
        <f>MID(SUVAHAVUJ!AG184,2,1)</f>
        <v xml:space="preserve"> </v>
      </c>
      <c r="EW15" s="1335"/>
      <c r="EX15" s="1335"/>
      <c r="EY15" s="1335"/>
      <c r="EZ15" s="1335"/>
      <c r="FA15" s="1335" t="str">
        <f>MID(SUVAHAVUJ!AG184,3,1)</f>
        <v xml:space="preserve"> </v>
      </c>
      <c r="FB15" s="1335"/>
      <c r="FC15" s="1335"/>
      <c r="FD15" s="1335"/>
      <c r="FE15" s="1335"/>
      <c r="FF15" s="1335"/>
      <c r="FG15" s="1335" t="str">
        <f>MID(SUVAHAVUJ!AG184,4,1)</f>
        <v xml:space="preserve"> </v>
      </c>
      <c r="FH15" s="1335"/>
      <c r="FI15" s="1335"/>
      <c r="FJ15" s="1335"/>
      <c r="FK15" s="1335"/>
      <c r="FL15" s="1293" t="str">
        <f>MID(SUVAHAVUJ!AG184,5,1)</f>
        <v xml:space="preserve"> </v>
      </c>
      <c r="FM15" s="1293"/>
      <c r="FN15" s="1293"/>
      <c r="FO15" s="1293"/>
      <c r="FP15" s="1293"/>
      <c r="FQ15" s="1293"/>
      <c r="FR15" s="1293" t="str">
        <f>MID(SUVAHAVUJ!AG184,6,1)</f>
        <v xml:space="preserve"> </v>
      </c>
      <c r="FS15" s="1293"/>
      <c r="FT15" s="1293"/>
      <c r="FU15" s="1293"/>
      <c r="FV15" s="1293"/>
      <c r="FW15" s="1293" t="str">
        <f>MID(SUVAHAVUJ!AG184,7,1)</f>
        <v xml:space="preserve"> </v>
      </c>
      <c r="FX15" s="1293"/>
      <c r="FY15" s="1293"/>
      <c r="FZ15" s="1293"/>
      <c r="GA15" s="1293"/>
      <c r="GB15" s="1293"/>
      <c r="GC15" s="1293" t="str">
        <f>MID(SUVAHAVUJ!AG184,8,1)</f>
        <v xml:space="preserve"> </v>
      </c>
      <c r="GD15" s="1293"/>
      <c r="GE15" s="1293"/>
      <c r="GF15" s="1293"/>
      <c r="GG15" s="1293"/>
      <c r="GH15" s="1293" t="str">
        <f>MID(SUVAHAVUJ!AG184,9,1)</f>
        <v xml:space="preserve"> </v>
      </c>
      <c r="GI15" s="1293"/>
      <c r="GJ15" s="1293"/>
      <c r="GK15" s="1293"/>
      <c r="GL15" s="1293"/>
      <c r="GM15" s="1293"/>
      <c r="GN15" s="1293" t="str">
        <f>MID(SUVAHAVUJ!AG184,10,1)</f>
        <v xml:space="preserve"> </v>
      </c>
      <c r="GO15" s="1293"/>
      <c r="GP15" s="1293"/>
      <c r="GQ15" s="1293"/>
      <c r="GR15" s="1293"/>
      <c r="GS15" s="1293" t="str">
        <f>MID(SUVAHAVUJ!AG184,11,1)</f>
        <v>0</v>
      </c>
      <c r="GT15" s="1293"/>
      <c r="GU15" s="1293"/>
      <c r="GV15" s="1293"/>
      <c r="GW15" s="1341"/>
    </row>
    <row r="16" spans="1:205" ht="24.6" customHeight="1" x14ac:dyDescent="0.2">
      <c r="B16" s="1448" t="s">
        <v>2047</v>
      </c>
      <c r="C16" s="1449"/>
      <c r="D16" s="1449"/>
      <c r="E16" s="1449"/>
      <c r="F16" s="1449"/>
      <c r="G16" s="1449"/>
      <c r="H16" s="1449"/>
      <c r="I16" s="1449"/>
      <c r="J16" s="1449"/>
      <c r="K16" s="1450"/>
      <c r="L16" s="1394" t="str">
        <f>SUVAHAVUJ!$D$185</f>
        <v>Výnosy z krátkodobého finančného majetku v podielovej účasti okrem výnosov prepojených účtovných jednotiek (666A)</v>
      </c>
      <c r="M16" s="1395"/>
      <c r="N16" s="1395"/>
      <c r="O16" s="1395"/>
      <c r="P16" s="1395"/>
      <c r="Q16" s="1395"/>
      <c r="R16" s="1395"/>
      <c r="S16" s="1395"/>
      <c r="T16" s="1395"/>
      <c r="U16" s="1395"/>
      <c r="V16" s="1395"/>
      <c r="W16" s="1395"/>
      <c r="X16" s="1395"/>
      <c r="Y16" s="1395"/>
      <c r="Z16" s="1395"/>
      <c r="AA16" s="1395"/>
      <c r="AB16" s="1395"/>
      <c r="AC16" s="1395"/>
      <c r="AD16" s="1395"/>
      <c r="AE16" s="1395"/>
      <c r="AF16" s="1395"/>
      <c r="AG16" s="1395"/>
      <c r="AH16" s="1395"/>
      <c r="AI16" s="1395"/>
      <c r="AJ16" s="1395"/>
      <c r="AK16" s="1395"/>
      <c r="AL16" s="1395"/>
      <c r="AM16" s="1395"/>
      <c r="AN16" s="1395"/>
      <c r="AO16" s="1395"/>
      <c r="AP16" s="1395"/>
      <c r="AQ16" s="1395"/>
      <c r="AR16" s="1395"/>
      <c r="AS16" s="1395"/>
      <c r="AT16" s="1395"/>
      <c r="AU16" s="1395"/>
      <c r="AV16" s="1395"/>
      <c r="AW16" s="1395"/>
      <c r="AX16" s="1395"/>
      <c r="AY16" s="1395"/>
      <c r="AZ16" s="1395"/>
      <c r="BA16" s="1395"/>
      <c r="BB16" s="1395"/>
      <c r="BC16" s="1395"/>
      <c r="BD16" s="1395"/>
      <c r="BE16" s="1395"/>
      <c r="BF16" s="1395"/>
      <c r="BG16" s="1395"/>
      <c r="BH16" s="1395"/>
      <c r="BI16" s="1395"/>
      <c r="BJ16" s="1395"/>
      <c r="BK16" s="1395"/>
      <c r="BL16" s="1395"/>
      <c r="BM16" s="1395"/>
      <c r="BN16" s="1395"/>
      <c r="BO16" s="1395"/>
      <c r="BP16" s="1395"/>
      <c r="BQ16" s="1395"/>
      <c r="BR16" s="1395"/>
      <c r="BS16" s="1395"/>
      <c r="BT16" s="1395"/>
      <c r="BU16" s="1395"/>
      <c r="BV16" s="1395"/>
      <c r="BW16" s="1396" t="s">
        <v>2073</v>
      </c>
      <c r="BX16" s="1397"/>
      <c r="BY16" s="1397"/>
      <c r="BZ16" s="1397"/>
      <c r="CA16" s="1397"/>
      <c r="CB16" s="1397"/>
      <c r="CC16" s="1397"/>
      <c r="CD16" s="1398"/>
      <c r="CE16" s="1335" t="str">
        <f>MID(SUVAHAVUJ!AF185,1,1)</f>
        <v xml:space="preserve"> </v>
      </c>
      <c r="CF16" s="1335"/>
      <c r="CG16" s="1335"/>
      <c r="CH16" s="1335"/>
      <c r="CI16" s="1335"/>
      <c r="CJ16" s="1335" t="str">
        <f>MID(SUVAHAVUJ!AF185,2,1)</f>
        <v xml:space="preserve"> </v>
      </c>
      <c r="CK16" s="1335"/>
      <c r="CL16" s="1335"/>
      <c r="CM16" s="1335"/>
      <c r="CN16" s="1335"/>
      <c r="CO16" s="1335"/>
      <c r="CP16" s="1335" t="str">
        <f>MID(SUVAHAVUJ!AF185,3,1)</f>
        <v xml:space="preserve"> </v>
      </c>
      <c r="CQ16" s="1335"/>
      <c r="CR16" s="1335"/>
      <c r="CS16" s="1335"/>
      <c r="CT16" s="1335"/>
      <c r="CU16" s="1335" t="str">
        <f>MID(SUVAHAVUJ!AF185,4,1)</f>
        <v xml:space="preserve"> </v>
      </c>
      <c r="CV16" s="1335"/>
      <c r="CW16" s="1335"/>
      <c r="CX16" s="1335"/>
      <c r="CY16" s="1335"/>
      <c r="CZ16" s="1335"/>
      <c r="DA16" s="1335" t="str">
        <f>MID(SUVAHAVUJ!AF185,5,1)</f>
        <v xml:space="preserve"> </v>
      </c>
      <c r="DB16" s="1335"/>
      <c r="DC16" s="1335"/>
      <c r="DD16" s="1335"/>
      <c r="DE16" s="1335"/>
      <c r="DF16" s="1335" t="str">
        <f>MID(SUVAHAVUJ!AF185,6,1)</f>
        <v xml:space="preserve"> </v>
      </c>
      <c r="DG16" s="1335"/>
      <c r="DH16" s="1335"/>
      <c r="DI16" s="1335"/>
      <c r="DJ16" s="1335"/>
      <c r="DK16" s="1335"/>
      <c r="DL16" s="1335" t="str">
        <f>MID(SUVAHAVUJ!AF185,7,1)</f>
        <v xml:space="preserve"> </v>
      </c>
      <c r="DM16" s="1335"/>
      <c r="DN16" s="1335"/>
      <c r="DO16" s="1335"/>
      <c r="DP16" s="1335"/>
      <c r="DQ16" s="1335"/>
      <c r="DR16" s="1335" t="str">
        <f>MID(SUVAHAVUJ!AF185,8,1)</f>
        <v xml:space="preserve"> </v>
      </c>
      <c r="DS16" s="1335"/>
      <c r="DT16" s="1335"/>
      <c r="DU16" s="1335"/>
      <c r="DV16" s="1335"/>
      <c r="DW16" s="1293" t="str">
        <f>MID(SUVAHAVUJ!AF185,9,1)</f>
        <v xml:space="preserve"> </v>
      </c>
      <c r="DX16" s="1293"/>
      <c r="DY16" s="1293"/>
      <c r="DZ16" s="1293"/>
      <c r="EA16" s="1293"/>
      <c r="EB16" s="1293"/>
      <c r="EC16" s="1293" t="str">
        <f>MID(SUVAHAVUJ!AF185,10,1)</f>
        <v xml:space="preserve"> </v>
      </c>
      <c r="ED16" s="1293"/>
      <c r="EE16" s="1293"/>
      <c r="EF16" s="1293"/>
      <c r="EG16" s="1293"/>
      <c r="EH16" s="1335" t="str">
        <f>MID(SUVAHAVUJ!AF185,11,1)</f>
        <v>0</v>
      </c>
      <c r="EI16" s="1335"/>
      <c r="EJ16" s="1335"/>
      <c r="EK16" s="1335"/>
      <c r="EL16" s="1335"/>
      <c r="EM16" s="1343"/>
      <c r="EN16" s="411"/>
      <c r="EO16" s="412"/>
      <c r="EP16" s="1335" t="str">
        <f>MID(SUVAHAVUJ!AG185,1,1)</f>
        <v xml:space="preserve"> </v>
      </c>
      <c r="EQ16" s="1335"/>
      <c r="ER16" s="1335"/>
      <c r="ES16" s="1335"/>
      <c r="ET16" s="1335"/>
      <c r="EU16" s="1335"/>
      <c r="EV16" s="1335" t="str">
        <f>MID(SUVAHAVUJ!AG185,2,1)</f>
        <v xml:space="preserve"> </v>
      </c>
      <c r="EW16" s="1335"/>
      <c r="EX16" s="1335"/>
      <c r="EY16" s="1335"/>
      <c r="EZ16" s="1335"/>
      <c r="FA16" s="1335" t="str">
        <f>MID(SUVAHAVUJ!AG185,3,1)</f>
        <v xml:space="preserve"> </v>
      </c>
      <c r="FB16" s="1335"/>
      <c r="FC16" s="1335"/>
      <c r="FD16" s="1335"/>
      <c r="FE16" s="1335"/>
      <c r="FF16" s="1335"/>
      <c r="FG16" s="1335" t="str">
        <f>MID(SUVAHAVUJ!AG185,4,1)</f>
        <v xml:space="preserve"> </v>
      </c>
      <c r="FH16" s="1335"/>
      <c r="FI16" s="1335"/>
      <c r="FJ16" s="1335"/>
      <c r="FK16" s="1335"/>
      <c r="FL16" s="1293" t="str">
        <f>MID(SUVAHAVUJ!AG185,5,1)</f>
        <v xml:space="preserve"> </v>
      </c>
      <c r="FM16" s="1293"/>
      <c r="FN16" s="1293"/>
      <c r="FO16" s="1293"/>
      <c r="FP16" s="1293"/>
      <c r="FQ16" s="1293"/>
      <c r="FR16" s="1293" t="str">
        <f>MID(SUVAHAVUJ!AG185,6,1)</f>
        <v xml:space="preserve"> </v>
      </c>
      <c r="FS16" s="1293"/>
      <c r="FT16" s="1293"/>
      <c r="FU16" s="1293"/>
      <c r="FV16" s="1293"/>
      <c r="FW16" s="1293" t="str">
        <f>MID(SUVAHAVUJ!AG185,7,1)</f>
        <v xml:space="preserve"> </v>
      </c>
      <c r="FX16" s="1293"/>
      <c r="FY16" s="1293"/>
      <c r="FZ16" s="1293"/>
      <c r="GA16" s="1293"/>
      <c r="GB16" s="1293"/>
      <c r="GC16" s="1293" t="str">
        <f>MID(SUVAHAVUJ!AG185,8,1)</f>
        <v xml:space="preserve"> </v>
      </c>
      <c r="GD16" s="1293"/>
      <c r="GE16" s="1293"/>
      <c r="GF16" s="1293"/>
      <c r="GG16" s="1293"/>
      <c r="GH16" s="1293" t="str">
        <f>MID(SUVAHAVUJ!AG185,9,1)</f>
        <v xml:space="preserve"> </v>
      </c>
      <c r="GI16" s="1293"/>
      <c r="GJ16" s="1293"/>
      <c r="GK16" s="1293"/>
      <c r="GL16" s="1293"/>
      <c r="GM16" s="1293"/>
      <c r="GN16" s="1293" t="str">
        <f>MID(SUVAHAVUJ!AG185,10,1)</f>
        <v xml:space="preserve"> </v>
      </c>
      <c r="GO16" s="1293"/>
      <c r="GP16" s="1293"/>
      <c r="GQ16" s="1293"/>
      <c r="GR16" s="1293"/>
      <c r="GS16" s="1293" t="str">
        <f>MID(SUVAHAVUJ!AG185,11,1)</f>
        <v>0</v>
      </c>
      <c r="GT16" s="1293"/>
      <c r="GU16" s="1293"/>
      <c r="GV16" s="1293"/>
      <c r="GW16" s="1341"/>
    </row>
    <row r="17" spans="1:205" ht="24.6" customHeight="1" x14ac:dyDescent="0.2">
      <c r="B17" s="1445" t="s">
        <v>2048</v>
      </c>
      <c r="C17" s="1446"/>
      <c r="D17" s="1446"/>
      <c r="E17" s="1446"/>
      <c r="F17" s="1446"/>
      <c r="G17" s="1446"/>
      <c r="H17" s="1446"/>
      <c r="I17" s="1446"/>
      <c r="J17" s="1446"/>
      <c r="K17" s="1447"/>
      <c r="L17" s="1394" t="str">
        <f>SUVAHAVUJ!$D$186</f>
        <v>Ostatné výnosy z krátkodobého finančného majetku (666A)</v>
      </c>
      <c r="M17" s="1395"/>
      <c r="N17" s="1395"/>
      <c r="O17" s="1395"/>
      <c r="P17" s="1395"/>
      <c r="Q17" s="1395"/>
      <c r="R17" s="1395"/>
      <c r="S17" s="1395"/>
      <c r="T17" s="1395"/>
      <c r="U17" s="1395"/>
      <c r="V17" s="1395"/>
      <c r="W17" s="1395"/>
      <c r="X17" s="1395"/>
      <c r="Y17" s="1395"/>
      <c r="Z17" s="1395"/>
      <c r="AA17" s="1395"/>
      <c r="AB17" s="1395"/>
      <c r="AC17" s="1395"/>
      <c r="AD17" s="1395"/>
      <c r="AE17" s="1395"/>
      <c r="AF17" s="1395"/>
      <c r="AG17" s="1395"/>
      <c r="AH17" s="1395"/>
      <c r="AI17" s="1395"/>
      <c r="AJ17" s="1395"/>
      <c r="AK17" s="1395"/>
      <c r="AL17" s="1395"/>
      <c r="AM17" s="1395"/>
      <c r="AN17" s="1395"/>
      <c r="AO17" s="1395"/>
      <c r="AP17" s="1395"/>
      <c r="AQ17" s="1395"/>
      <c r="AR17" s="1395"/>
      <c r="AS17" s="1395"/>
      <c r="AT17" s="1395"/>
      <c r="AU17" s="1395"/>
      <c r="AV17" s="1395"/>
      <c r="AW17" s="1395"/>
      <c r="AX17" s="1395"/>
      <c r="AY17" s="1395"/>
      <c r="AZ17" s="1395"/>
      <c r="BA17" s="1395"/>
      <c r="BB17" s="1395"/>
      <c r="BC17" s="1395"/>
      <c r="BD17" s="1395"/>
      <c r="BE17" s="1395"/>
      <c r="BF17" s="1395"/>
      <c r="BG17" s="1395"/>
      <c r="BH17" s="1395"/>
      <c r="BI17" s="1395"/>
      <c r="BJ17" s="1395"/>
      <c r="BK17" s="1395"/>
      <c r="BL17" s="1395"/>
      <c r="BM17" s="1395"/>
      <c r="BN17" s="1395"/>
      <c r="BO17" s="1395"/>
      <c r="BP17" s="1395"/>
      <c r="BQ17" s="1395"/>
      <c r="BR17" s="1395"/>
      <c r="BS17" s="1395"/>
      <c r="BT17" s="1395"/>
      <c r="BU17" s="1395"/>
      <c r="BV17" s="1395"/>
      <c r="BW17" s="1396" t="s">
        <v>2074</v>
      </c>
      <c r="BX17" s="1397"/>
      <c r="BY17" s="1397"/>
      <c r="BZ17" s="1397"/>
      <c r="CA17" s="1397"/>
      <c r="CB17" s="1397"/>
      <c r="CC17" s="1397"/>
      <c r="CD17" s="1398"/>
      <c r="CE17" s="1335" t="str">
        <f>MID(SUVAHAVUJ!AF186,1,1)</f>
        <v xml:space="preserve"> </v>
      </c>
      <c r="CF17" s="1335"/>
      <c r="CG17" s="1335"/>
      <c r="CH17" s="1335"/>
      <c r="CI17" s="1335"/>
      <c r="CJ17" s="1335" t="str">
        <f>MID(SUVAHAVUJ!AF186,2,1)</f>
        <v xml:space="preserve"> </v>
      </c>
      <c r="CK17" s="1335"/>
      <c r="CL17" s="1335"/>
      <c r="CM17" s="1335"/>
      <c r="CN17" s="1335"/>
      <c r="CO17" s="1335"/>
      <c r="CP17" s="1335" t="str">
        <f>MID(SUVAHAVUJ!AF186,3,1)</f>
        <v xml:space="preserve"> </v>
      </c>
      <c r="CQ17" s="1335"/>
      <c r="CR17" s="1335"/>
      <c r="CS17" s="1335"/>
      <c r="CT17" s="1335"/>
      <c r="CU17" s="1335" t="str">
        <f>MID(SUVAHAVUJ!AF186,4,1)</f>
        <v xml:space="preserve"> </v>
      </c>
      <c r="CV17" s="1335"/>
      <c r="CW17" s="1335"/>
      <c r="CX17" s="1335"/>
      <c r="CY17" s="1335"/>
      <c r="CZ17" s="1335"/>
      <c r="DA17" s="1335" t="str">
        <f>MID(SUVAHAVUJ!AF186,5,1)</f>
        <v xml:space="preserve"> </v>
      </c>
      <c r="DB17" s="1335"/>
      <c r="DC17" s="1335"/>
      <c r="DD17" s="1335"/>
      <c r="DE17" s="1335"/>
      <c r="DF17" s="1335" t="str">
        <f>MID(SUVAHAVUJ!AF186,6,1)</f>
        <v xml:space="preserve"> </v>
      </c>
      <c r="DG17" s="1335"/>
      <c r="DH17" s="1335"/>
      <c r="DI17" s="1335"/>
      <c r="DJ17" s="1335"/>
      <c r="DK17" s="1335"/>
      <c r="DL17" s="1335" t="str">
        <f>MID(SUVAHAVUJ!AF186,7,1)</f>
        <v xml:space="preserve"> </v>
      </c>
      <c r="DM17" s="1335"/>
      <c r="DN17" s="1335"/>
      <c r="DO17" s="1335"/>
      <c r="DP17" s="1335"/>
      <c r="DQ17" s="1335"/>
      <c r="DR17" s="1335" t="str">
        <f>MID(SUVAHAVUJ!AF186,8,1)</f>
        <v xml:space="preserve"> </v>
      </c>
      <c r="DS17" s="1335"/>
      <c r="DT17" s="1335"/>
      <c r="DU17" s="1335"/>
      <c r="DV17" s="1335"/>
      <c r="DW17" s="1293" t="str">
        <f>MID(SUVAHAVUJ!AF186,9,1)</f>
        <v xml:space="preserve"> </v>
      </c>
      <c r="DX17" s="1293"/>
      <c r="DY17" s="1293"/>
      <c r="DZ17" s="1293"/>
      <c r="EA17" s="1293"/>
      <c r="EB17" s="1293"/>
      <c r="EC17" s="1293" t="str">
        <f>MID(SUVAHAVUJ!AF186,10,1)</f>
        <v xml:space="preserve"> </v>
      </c>
      <c r="ED17" s="1293"/>
      <c r="EE17" s="1293"/>
      <c r="EF17" s="1293"/>
      <c r="EG17" s="1293"/>
      <c r="EH17" s="1335" t="str">
        <f>MID(SUVAHAVUJ!AF186,11,1)</f>
        <v>0</v>
      </c>
      <c r="EI17" s="1335"/>
      <c r="EJ17" s="1335"/>
      <c r="EK17" s="1335"/>
      <c r="EL17" s="1335"/>
      <c r="EM17" s="1343"/>
      <c r="EN17" s="411"/>
      <c r="EO17" s="412"/>
      <c r="EP17" s="1335" t="str">
        <f>MID(SUVAHAVUJ!AG186,1,1)</f>
        <v xml:space="preserve"> </v>
      </c>
      <c r="EQ17" s="1335"/>
      <c r="ER17" s="1335"/>
      <c r="ES17" s="1335"/>
      <c r="ET17" s="1335"/>
      <c r="EU17" s="1335"/>
      <c r="EV17" s="1335" t="str">
        <f>MID(SUVAHAVUJ!AG186,2,1)</f>
        <v xml:space="preserve"> </v>
      </c>
      <c r="EW17" s="1335"/>
      <c r="EX17" s="1335"/>
      <c r="EY17" s="1335"/>
      <c r="EZ17" s="1335"/>
      <c r="FA17" s="1335" t="str">
        <f>MID(SUVAHAVUJ!AG186,3,1)</f>
        <v xml:space="preserve"> </v>
      </c>
      <c r="FB17" s="1335"/>
      <c r="FC17" s="1335"/>
      <c r="FD17" s="1335"/>
      <c r="FE17" s="1335"/>
      <c r="FF17" s="1335"/>
      <c r="FG17" s="1335" t="str">
        <f>MID(SUVAHAVUJ!AG186,4,1)</f>
        <v xml:space="preserve"> </v>
      </c>
      <c r="FH17" s="1335"/>
      <c r="FI17" s="1335"/>
      <c r="FJ17" s="1335"/>
      <c r="FK17" s="1335"/>
      <c r="FL17" s="1293" t="str">
        <f>MID(SUVAHAVUJ!AG186,5,1)</f>
        <v xml:space="preserve"> </v>
      </c>
      <c r="FM17" s="1293"/>
      <c r="FN17" s="1293"/>
      <c r="FO17" s="1293"/>
      <c r="FP17" s="1293"/>
      <c r="FQ17" s="1293"/>
      <c r="FR17" s="1293" t="str">
        <f>MID(SUVAHAVUJ!AG186,6,1)</f>
        <v xml:space="preserve"> </v>
      </c>
      <c r="FS17" s="1293"/>
      <c r="FT17" s="1293"/>
      <c r="FU17" s="1293"/>
      <c r="FV17" s="1293"/>
      <c r="FW17" s="1293" t="str">
        <f>MID(SUVAHAVUJ!AG186,7,1)</f>
        <v xml:space="preserve"> </v>
      </c>
      <c r="FX17" s="1293"/>
      <c r="FY17" s="1293"/>
      <c r="FZ17" s="1293"/>
      <c r="GA17" s="1293"/>
      <c r="GB17" s="1293"/>
      <c r="GC17" s="1293" t="str">
        <f>MID(SUVAHAVUJ!AG186,8,1)</f>
        <v xml:space="preserve"> </v>
      </c>
      <c r="GD17" s="1293"/>
      <c r="GE17" s="1293"/>
      <c r="GF17" s="1293"/>
      <c r="GG17" s="1293"/>
      <c r="GH17" s="1293" t="str">
        <f>MID(SUVAHAVUJ!AG186,9,1)</f>
        <v xml:space="preserve"> </v>
      </c>
      <c r="GI17" s="1293"/>
      <c r="GJ17" s="1293"/>
      <c r="GK17" s="1293"/>
      <c r="GL17" s="1293"/>
      <c r="GM17" s="1293"/>
      <c r="GN17" s="1293" t="str">
        <f>MID(SUVAHAVUJ!AG186,10,1)</f>
        <v xml:space="preserve"> </v>
      </c>
      <c r="GO17" s="1293"/>
      <c r="GP17" s="1293"/>
      <c r="GQ17" s="1293"/>
      <c r="GR17" s="1293"/>
      <c r="GS17" s="1293" t="str">
        <f>MID(SUVAHAVUJ!AG186,11,1)</f>
        <v>0</v>
      </c>
      <c r="GT17" s="1293"/>
      <c r="GU17" s="1293"/>
      <c r="GV17" s="1293"/>
      <c r="GW17" s="1341"/>
    </row>
    <row r="18" spans="1:205" ht="24.6" customHeight="1" x14ac:dyDescent="0.2">
      <c r="B18" s="1442" t="s">
        <v>2190</v>
      </c>
      <c r="C18" s="1443"/>
      <c r="D18" s="1443"/>
      <c r="E18" s="1443"/>
      <c r="F18" s="1443"/>
      <c r="G18" s="1443"/>
      <c r="H18" s="1443"/>
      <c r="I18" s="1443"/>
      <c r="J18" s="1443"/>
      <c r="K18" s="1444"/>
      <c r="L18" s="1394" t="str">
        <f>SUVAHAVUJ!$D$187</f>
        <v>Výnosové úroky (r. 40 + r. 41)</v>
      </c>
      <c r="M18" s="1395"/>
      <c r="N18" s="1395"/>
      <c r="O18" s="1395"/>
      <c r="P18" s="1395"/>
      <c r="Q18" s="1395"/>
      <c r="R18" s="1395"/>
      <c r="S18" s="1395"/>
      <c r="T18" s="1395"/>
      <c r="U18" s="1395"/>
      <c r="V18" s="1395"/>
      <c r="W18" s="1395"/>
      <c r="X18" s="1395"/>
      <c r="Y18" s="1395"/>
      <c r="Z18" s="1395"/>
      <c r="AA18" s="1395"/>
      <c r="AB18" s="1395"/>
      <c r="AC18" s="1395"/>
      <c r="AD18" s="1395"/>
      <c r="AE18" s="1395"/>
      <c r="AF18" s="1395"/>
      <c r="AG18" s="1395"/>
      <c r="AH18" s="1395"/>
      <c r="AI18" s="1395"/>
      <c r="AJ18" s="1395"/>
      <c r="AK18" s="1395"/>
      <c r="AL18" s="1395"/>
      <c r="AM18" s="1395"/>
      <c r="AN18" s="1395"/>
      <c r="AO18" s="1395"/>
      <c r="AP18" s="1395"/>
      <c r="AQ18" s="1395"/>
      <c r="AR18" s="1395"/>
      <c r="AS18" s="1395"/>
      <c r="AT18" s="1395"/>
      <c r="AU18" s="1395"/>
      <c r="AV18" s="1395"/>
      <c r="AW18" s="1395"/>
      <c r="AX18" s="1395"/>
      <c r="AY18" s="1395"/>
      <c r="AZ18" s="1395"/>
      <c r="BA18" s="1395"/>
      <c r="BB18" s="1395"/>
      <c r="BC18" s="1395"/>
      <c r="BD18" s="1395"/>
      <c r="BE18" s="1395"/>
      <c r="BF18" s="1395"/>
      <c r="BG18" s="1395"/>
      <c r="BH18" s="1395"/>
      <c r="BI18" s="1395"/>
      <c r="BJ18" s="1395"/>
      <c r="BK18" s="1395"/>
      <c r="BL18" s="1395"/>
      <c r="BM18" s="1395"/>
      <c r="BN18" s="1395"/>
      <c r="BO18" s="1395"/>
      <c r="BP18" s="1395"/>
      <c r="BQ18" s="1395"/>
      <c r="BR18" s="1395"/>
      <c r="BS18" s="1395"/>
      <c r="BT18" s="1395"/>
      <c r="BU18" s="1395"/>
      <c r="BV18" s="1395"/>
      <c r="BW18" s="1396" t="s">
        <v>2075</v>
      </c>
      <c r="BX18" s="1397"/>
      <c r="BY18" s="1397"/>
      <c r="BZ18" s="1397"/>
      <c r="CA18" s="1397"/>
      <c r="CB18" s="1397"/>
      <c r="CC18" s="1397"/>
      <c r="CD18" s="1398"/>
      <c r="CE18" s="1335" t="str">
        <f>MID(SUVAHAVUJ!AF187,1,1)</f>
        <v xml:space="preserve"> </v>
      </c>
      <c r="CF18" s="1335"/>
      <c r="CG18" s="1335"/>
      <c r="CH18" s="1335"/>
      <c r="CI18" s="1335"/>
      <c r="CJ18" s="1335" t="str">
        <f>MID(SUVAHAVUJ!AF187,2,1)</f>
        <v xml:space="preserve"> </v>
      </c>
      <c r="CK18" s="1335"/>
      <c r="CL18" s="1335"/>
      <c r="CM18" s="1335"/>
      <c r="CN18" s="1335"/>
      <c r="CO18" s="1335"/>
      <c r="CP18" s="1335" t="str">
        <f>MID(SUVAHAVUJ!AF187,3,1)</f>
        <v xml:space="preserve"> </v>
      </c>
      <c r="CQ18" s="1335"/>
      <c r="CR18" s="1335"/>
      <c r="CS18" s="1335"/>
      <c r="CT18" s="1335"/>
      <c r="CU18" s="1335" t="str">
        <f>MID(SUVAHAVUJ!AF187,4,1)</f>
        <v xml:space="preserve"> </v>
      </c>
      <c r="CV18" s="1335"/>
      <c r="CW18" s="1335"/>
      <c r="CX18" s="1335"/>
      <c r="CY18" s="1335"/>
      <c r="CZ18" s="1335"/>
      <c r="DA18" s="1335" t="str">
        <f>MID(SUVAHAVUJ!AF187,5,1)</f>
        <v xml:space="preserve"> </v>
      </c>
      <c r="DB18" s="1335"/>
      <c r="DC18" s="1335"/>
      <c r="DD18" s="1335"/>
      <c r="DE18" s="1335"/>
      <c r="DF18" s="1335" t="str">
        <f>MID(SUVAHAVUJ!AF187,6,1)</f>
        <v xml:space="preserve"> </v>
      </c>
      <c r="DG18" s="1335"/>
      <c r="DH18" s="1335"/>
      <c r="DI18" s="1335"/>
      <c r="DJ18" s="1335"/>
      <c r="DK18" s="1335"/>
      <c r="DL18" s="1335" t="str">
        <f>MID(SUVAHAVUJ!AF187,7,1)</f>
        <v xml:space="preserve"> </v>
      </c>
      <c r="DM18" s="1335"/>
      <c r="DN18" s="1335"/>
      <c r="DO18" s="1335"/>
      <c r="DP18" s="1335"/>
      <c r="DQ18" s="1335"/>
      <c r="DR18" s="1335" t="str">
        <f>MID(SUVAHAVUJ!AF187,8,1)</f>
        <v xml:space="preserve"> </v>
      </c>
      <c r="DS18" s="1335"/>
      <c r="DT18" s="1335"/>
      <c r="DU18" s="1335"/>
      <c r="DV18" s="1335"/>
      <c r="DW18" s="1293" t="str">
        <f>MID(SUVAHAVUJ!AF187,9,1)</f>
        <v xml:space="preserve"> </v>
      </c>
      <c r="DX18" s="1293"/>
      <c r="DY18" s="1293"/>
      <c r="DZ18" s="1293"/>
      <c r="EA18" s="1293"/>
      <c r="EB18" s="1293"/>
      <c r="EC18" s="1293" t="str">
        <f>MID(SUVAHAVUJ!AF187,10,1)</f>
        <v xml:space="preserve"> </v>
      </c>
      <c r="ED18" s="1293"/>
      <c r="EE18" s="1293"/>
      <c r="EF18" s="1293"/>
      <c r="EG18" s="1293"/>
      <c r="EH18" s="1335" t="str">
        <f>MID(SUVAHAVUJ!AF187,11,1)</f>
        <v>0</v>
      </c>
      <c r="EI18" s="1335"/>
      <c r="EJ18" s="1335"/>
      <c r="EK18" s="1335"/>
      <c r="EL18" s="1335"/>
      <c r="EM18" s="1343"/>
      <c r="EN18" s="411"/>
      <c r="EO18" s="412"/>
      <c r="EP18" s="1335" t="str">
        <f>MID(SUVAHAVUJ!AG187,1,1)</f>
        <v xml:space="preserve"> </v>
      </c>
      <c r="EQ18" s="1335"/>
      <c r="ER18" s="1335"/>
      <c r="ES18" s="1335"/>
      <c r="ET18" s="1335"/>
      <c r="EU18" s="1335"/>
      <c r="EV18" s="1335" t="str">
        <f>MID(SUVAHAVUJ!AG187,2,1)</f>
        <v xml:space="preserve"> </v>
      </c>
      <c r="EW18" s="1335"/>
      <c r="EX18" s="1335"/>
      <c r="EY18" s="1335"/>
      <c r="EZ18" s="1335"/>
      <c r="FA18" s="1335" t="str">
        <f>MID(SUVAHAVUJ!AG187,3,1)</f>
        <v xml:space="preserve"> </v>
      </c>
      <c r="FB18" s="1335"/>
      <c r="FC18" s="1335"/>
      <c r="FD18" s="1335"/>
      <c r="FE18" s="1335"/>
      <c r="FF18" s="1335"/>
      <c r="FG18" s="1335" t="str">
        <f>MID(SUVAHAVUJ!AG187,4,1)</f>
        <v xml:space="preserve"> </v>
      </c>
      <c r="FH18" s="1335"/>
      <c r="FI18" s="1335"/>
      <c r="FJ18" s="1335"/>
      <c r="FK18" s="1335"/>
      <c r="FL18" s="1293" t="str">
        <f>MID(SUVAHAVUJ!AG187,5,1)</f>
        <v xml:space="preserve"> </v>
      </c>
      <c r="FM18" s="1293"/>
      <c r="FN18" s="1293"/>
      <c r="FO18" s="1293"/>
      <c r="FP18" s="1293"/>
      <c r="FQ18" s="1293"/>
      <c r="FR18" s="1293" t="str">
        <f>MID(SUVAHAVUJ!AG187,6,1)</f>
        <v xml:space="preserve"> </v>
      </c>
      <c r="FS18" s="1293"/>
      <c r="FT18" s="1293"/>
      <c r="FU18" s="1293"/>
      <c r="FV18" s="1293"/>
      <c r="FW18" s="1293" t="str">
        <f>MID(SUVAHAVUJ!AG187,7,1)</f>
        <v xml:space="preserve"> </v>
      </c>
      <c r="FX18" s="1293"/>
      <c r="FY18" s="1293"/>
      <c r="FZ18" s="1293"/>
      <c r="GA18" s="1293"/>
      <c r="GB18" s="1293"/>
      <c r="GC18" s="1293" t="str">
        <f>MID(SUVAHAVUJ!AG187,8,1)</f>
        <v xml:space="preserve"> </v>
      </c>
      <c r="GD18" s="1293"/>
      <c r="GE18" s="1293"/>
      <c r="GF18" s="1293"/>
      <c r="GG18" s="1293"/>
      <c r="GH18" s="1293" t="str">
        <f>MID(SUVAHAVUJ!AG187,9,1)</f>
        <v xml:space="preserve"> </v>
      </c>
      <c r="GI18" s="1293"/>
      <c r="GJ18" s="1293"/>
      <c r="GK18" s="1293"/>
      <c r="GL18" s="1293"/>
      <c r="GM18" s="1293"/>
      <c r="GN18" s="1293" t="str">
        <f>MID(SUVAHAVUJ!AG187,10,1)</f>
        <v xml:space="preserve"> </v>
      </c>
      <c r="GO18" s="1293"/>
      <c r="GP18" s="1293"/>
      <c r="GQ18" s="1293"/>
      <c r="GR18" s="1293"/>
      <c r="GS18" s="1293" t="str">
        <f>MID(SUVAHAVUJ!AG187,11,1)</f>
        <v>0</v>
      </c>
      <c r="GT18" s="1293"/>
      <c r="GU18" s="1293"/>
      <c r="GV18" s="1293"/>
      <c r="GW18" s="1341"/>
    </row>
    <row r="19" spans="1:205" ht="24.6" customHeight="1" x14ac:dyDescent="0.2">
      <c r="B19" s="1442" t="s">
        <v>2191</v>
      </c>
      <c r="C19" s="1443"/>
      <c r="D19" s="1443"/>
      <c r="E19" s="1443"/>
      <c r="F19" s="1443"/>
      <c r="G19" s="1443"/>
      <c r="H19" s="1443"/>
      <c r="I19" s="1443"/>
      <c r="J19" s="1443"/>
      <c r="K19" s="1444"/>
      <c r="L19" s="1394" t="str">
        <f>SUVAHAVUJ!$D$188</f>
        <v>Výnosové úroky od prepojených účtovných jednotiek (662A)</v>
      </c>
      <c r="M19" s="1395"/>
      <c r="N19" s="1395"/>
      <c r="O19" s="1395"/>
      <c r="P19" s="1395"/>
      <c r="Q19" s="1395"/>
      <c r="R19" s="1395"/>
      <c r="S19" s="1395"/>
      <c r="T19" s="1395"/>
      <c r="U19" s="1395"/>
      <c r="V19" s="1395"/>
      <c r="W19" s="1395"/>
      <c r="X19" s="1395"/>
      <c r="Y19" s="1395"/>
      <c r="Z19" s="1395"/>
      <c r="AA19" s="1395"/>
      <c r="AB19" s="1395"/>
      <c r="AC19" s="1395"/>
      <c r="AD19" s="1395"/>
      <c r="AE19" s="1395"/>
      <c r="AF19" s="1395"/>
      <c r="AG19" s="1395"/>
      <c r="AH19" s="1395"/>
      <c r="AI19" s="1395"/>
      <c r="AJ19" s="1395"/>
      <c r="AK19" s="1395"/>
      <c r="AL19" s="1395"/>
      <c r="AM19" s="1395"/>
      <c r="AN19" s="1395"/>
      <c r="AO19" s="1395"/>
      <c r="AP19" s="1395"/>
      <c r="AQ19" s="1395"/>
      <c r="AR19" s="1395"/>
      <c r="AS19" s="1395"/>
      <c r="AT19" s="1395"/>
      <c r="AU19" s="1395"/>
      <c r="AV19" s="1395"/>
      <c r="AW19" s="1395"/>
      <c r="AX19" s="1395"/>
      <c r="AY19" s="1395"/>
      <c r="AZ19" s="1395"/>
      <c r="BA19" s="1395"/>
      <c r="BB19" s="1395"/>
      <c r="BC19" s="1395"/>
      <c r="BD19" s="1395"/>
      <c r="BE19" s="1395"/>
      <c r="BF19" s="1395"/>
      <c r="BG19" s="1395"/>
      <c r="BH19" s="1395"/>
      <c r="BI19" s="1395"/>
      <c r="BJ19" s="1395"/>
      <c r="BK19" s="1395"/>
      <c r="BL19" s="1395"/>
      <c r="BM19" s="1395"/>
      <c r="BN19" s="1395"/>
      <c r="BO19" s="1395"/>
      <c r="BP19" s="1395"/>
      <c r="BQ19" s="1395"/>
      <c r="BR19" s="1395"/>
      <c r="BS19" s="1395"/>
      <c r="BT19" s="1395"/>
      <c r="BU19" s="1395"/>
      <c r="BV19" s="1395"/>
      <c r="BW19" s="1396" t="s">
        <v>1230</v>
      </c>
      <c r="BX19" s="1397"/>
      <c r="BY19" s="1397"/>
      <c r="BZ19" s="1397"/>
      <c r="CA19" s="1397"/>
      <c r="CB19" s="1397"/>
      <c r="CC19" s="1397"/>
      <c r="CD19" s="1398"/>
      <c r="CE19" s="1335" t="str">
        <f>MID(SUVAHAVUJ!AF188,1,1)</f>
        <v xml:space="preserve"> </v>
      </c>
      <c r="CF19" s="1335"/>
      <c r="CG19" s="1335"/>
      <c r="CH19" s="1335"/>
      <c r="CI19" s="1335"/>
      <c r="CJ19" s="1335" t="str">
        <f>MID(SUVAHAVUJ!AF188,2,1)</f>
        <v xml:space="preserve"> </v>
      </c>
      <c r="CK19" s="1335"/>
      <c r="CL19" s="1335"/>
      <c r="CM19" s="1335"/>
      <c r="CN19" s="1335"/>
      <c r="CO19" s="1335"/>
      <c r="CP19" s="1335" t="str">
        <f>MID(SUVAHAVUJ!AF188,3,1)</f>
        <v xml:space="preserve"> </v>
      </c>
      <c r="CQ19" s="1335"/>
      <c r="CR19" s="1335"/>
      <c r="CS19" s="1335"/>
      <c r="CT19" s="1335"/>
      <c r="CU19" s="1335" t="str">
        <f>MID(SUVAHAVUJ!AF188,4,1)</f>
        <v xml:space="preserve"> </v>
      </c>
      <c r="CV19" s="1335"/>
      <c r="CW19" s="1335"/>
      <c r="CX19" s="1335"/>
      <c r="CY19" s="1335"/>
      <c r="CZ19" s="1335"/>
      <c r="DA19" s="1335" t="str">
        <f>MID(SUVAHAVUJ!AF188,5,1)</f>
        <v xml:space="preserve"> </v>
      </c>
      <c r="DB19" s="1335"/>
      <c r="DC19" s="1335"/>
      <c r="DD19" s="1335"/>
      <c r="DE19" s="1335"/>
      <c r="DF19" s="1335" t="str">
        <f>MID(SUVAHAVUJ!AF188,6,1)</f>
        <v xml:space="preserve"> </v>
      </c>
      <c r="DG19" s="1335"/>
      <c r="DH19" s="1335"/>
      <c r="DI19" s="1335"/>
      <c r="DJ19" s="1335"/>
      <c r="DK19" s="1335"/>
      <c r="DL19" s="1335" t="str">
        <f>MID(SUVAHAVUJ!AF188,7,1)</f>
        <v xml:space="preserve"> </v>
      </c>
      <c r="DM19" s="1335"/>
      <c r="DN19" s="1335"/>
      <c r="DO19" s="1335"/>
      <c r="DP19" s="1335"/>
      <c r="DQ19" s="1335"/>
      <c r="DR19" s="1335" t="str">
        <f>MID(SUVAHAVUJ!AF188,8,1)</f>
        <v xml:space="preserve"> </v>
      </c>
      <c r="DS19" s="1335"/>
      <c r="DT19" s="1335"/>
      <c r="DU19" s="1335"/>
      <c r="DV19" s="1335"/>
      <c r="DW19" s="1293" t="str">
        <f>MID(SUVAHAVUJ!AF188,9,1)</f>
        <v xml:space="preserve"> </v>
      </c>
      <c r="DX19" s="1293"/>
      <c r="DY19" s="1293"/>
      <c r="DZ19" s="1293"/>
      <c r="EA19" s="1293"/>
      <c r="EB19" s="1293"/>
      <c r="EC19" s="1293" t="str">
        <f>MID(SUVAHAVUJ!AF188,10,1)</f>
        <v xml:space="preserve"> </v>
      </c>
      <c r="ED19" s="1293"/>
      <c r="EE19" s="1293"/>
      <c r="EF19" s="1293"/>
      <c r="EG19" s="1293"/>
      <c r="EH19" s="1335" t="str">
        <f>MID(SUVAHAVUJ!AF188,11,1)</f>
        <v>0</v>
      </c>
      <c r="EI19" s="1335"/>
      <c r="EJ19" s="1335"/>
      <c r="EK19" s="1335"/>
      <c r="EL19" s="1335"/>
      <c r="EM19" s="1343"/>
      <c r="EN19" s="411"/>
      <c r="EO19" s="412"/>
      <c r="EP19" s="1335" t="str">
        <f>MID(SUVAHAVUJ!AG188,1,1)</f>
        <v xml:space="preserve"> </v>
      </c>
      <c r="EQ19" s="1335"/>
      <c r="ER19" s="1335"/>
      <c r="ES19" s="1335"/>
      <c r="ET19" s="1335"/>
      <c r="EU19" s="1335"/>
      <c r="EV19" s="1335" t="str">
        <f>MID(SUVAHAVUJ!AG188,2,1)</f>
        <v xml:space="preserve"> </v>
      </c>
      <c r="EW19" s="1335"/>
      <c r="EX19" s="1335"/>
      <c r="EY19" s="1335"/>
      <c r="EZ19" s="1335"/>
      <c r="FA19" s="1335" t="str">
        <f>MID(SUVAHAVUJ!AG188,3,1)</f>
        <v xml:space="preserve"> </v>
      </c>
      <c r="FB19" s="1335"/>
      <c r="FC19" s="1335"/>
      <c r="FD19" s="1335"/>
      <c r="FE19" s="1335"/>
      <c r="FF19" s="1335"/>
      <c r="FG19" s="1335" t="str">
        <f>MID(SUVAHAVUJ!AG188,4,1)</f>
        <v xml:space="preserve"> </v>
      </c>
      <c r="FH19" s="1335"/>
      <c r="FI19" s="1335"/>
      <c r="FJ19" s="1335"/>
      <c r="FK19" s="1335"/>
      <c r="FL19" s="1293" t="str">
        <f>MID(SUVAHAVUJ!AG188,5,1)</f>
        <v xml:space="preserve"> </v>
      </c>
      <c r="FM19" s="1293"/>
      <c r="FN19" s="1293"/>
      <c r="FO19" s="1293"/>
      <c r="FP19" s="1293"/>
      <c r="FQ19" s="1293"/>
      <c r="FR19" s="1293" t="str">
        <f>MID(SUVAHAVUJ!AG188,6,1)</f>
        <v xml:space="preserve"> </v>
      </c>
      <c r="FS19" s="1293"/>
      <c r="FT19" s="1293"/>
      <c r="FU19" s="1293"/>
      <c r="FV19" s="1293"/>
      <c r="FW19" s="1293" t="str">
        <f>MID(SUVAHAVUJ!AG188,7,1)</f>
        <v xml:space="preserve"> </v>
      </c>
      <c r="FX19" s="1293"/>
      <c r="FY19" s="1293"/>
      <c r="FZ19" s="1293"/>
      <c r="GA19" s="1293"/>
      <c r="GB19" s="1293"/>
      <c r="GC19" s="1293" t="str">
        <f>MID(SUVAHAVUJ!AG188,8,1)</f>
        <v xml:space="preserve"> </v>
      </c>
      <c r="GD19" s="1293"/>
      <c r="GE19" s="1293"/>
      <c r="GF19" s="1293"/>
      <c r="GG19" s="1293"/>
      <c r="GH19" s="1293" t="str">
        <f>MID(SUVAHAVUJ!AG188,9,1)</f>
        <v xml:space="preserve"> </v>
      </c>
      <c r="GI19" s="1293"/>
      <c r="GJ19" s="1293"/>
      <c r="GK19" s="1293"/>
      <c r="GL19" s="1293"/>
      <c r="GM19" s="1293"/>
      <c r="GN19" s="1293" t="str">
        <f>MID(SUVAHAVUJ!AG188,10,1)</f>
        <v xml:space="preserve"> </v>
      </c>
      <c r="GO19" s="1293"/>
      <c r="GP19" s="1293"/>
      <c r="GQ19" s="1293"/>
      <c r="GR19" s="1293"/>
      <c r="GS19" s="1293" t="str">
        <f>MID(SUVAHAVUJ!AG188,11,1)</f>
        <v>0</v>
      </c>
      <c r="GT19" s="1293"/>
      <c r="GU19" s="1293"/>
      <c r="GV19" s="1293"/>
      <c r="GW19" s="1341"/>
    </row>
    <row r="20" spans="1:205" ht="24.6" customHeight="1" x14ac:dyDescent="0.2">
      <c r="B20" s="1445" t="s">
        <v>2047</v>
      </c>
      <c r="C20" s="1446"/>
      <c r="D20" s="1446"/>
      <c r="E20" s="1446"/>
      <c r="F20" s="1446"/>
      <c r="G20" s="1446"/>
      <c r="H20" s="1446"/>
      <c r="I20" s="1446"/>
      <c r="J20" s="1446"/>
      <c r="K20" s="1447"/>
      <c r="L20" s="1394" t="str">
        <f>SUVAHAVUJ!$D$189</f>
        <v>Ostatné výnosové úroky (662A)</v>
      </c>
      <c r="M20" s="1395"/>
      <c r="N20" s="1395"/>
      <c r="O20" s="1395"/>
      <c r="P20" s="1395"/>
      <c r="Q20" s="1395"/>
      <c r="R20" s="1395"/>
      <c r="S20" s="1395"/>
      <c r="T20" s="1395"/>
      <c r="U20" s="1395"/>
      <c r="V20" s="1395"/>
      <c r="W20" s="1395"/>
      <c r="X20" s="1395"/>
      <c r="Y20" s="1395"/>
      <c r="Z20" s="1395"/>
      <c r="AA20" s="1395"/>
      <c r="AB20" s="1395"/>
      <c r="AC20" s="1395"/>
      <c r="AD20" s="1395"/>
      <c r="AE20" s="1395"/>
      <c r="AF20" s="1395"/>
      <c r="AG20" s="1395"/>
      <c r="AH20" s="1395"/>
      <c r="AI20" s="1395"/>
      <c r="AJ20" s="1395"/>
      <c r="AK20" s="1395"/>
      <c r="AL20" s="1395"/>
      <c r="AM20" s="1395"/>
      <c r="AN20" s="1395"/>
      <c r="AO20" s="1395"/>
      <c r="AP20" s="1395"/>
      <c r="AQ20" s="1395"/>
      <c r="AR20" s="1395"/>
      <c r="AS20" s="1395"/>
      <c r="AT20" s="1395"/>
      <c r="AU20" s="1395"/>
      <c r="AV20" s="1395"/>
      <c r="AW20" s="1395"/>
      <c r="AX20" s="1395"/>
      <c r="AY20" s="1395"/>
      <c r="AZ20" s="1395"/>
      <c r="BA20" s="1395"/>
      <c r="BB20" s="1395"/>
      <c r="BC20" s="1395"/>
      <c r="BD20" s="1395"/>
      <c r="BE20" s="1395"/>
      <c r="BF20" s="1395"/>
      <c r="BG20" s="1395"/>
      <c r="BH20" s="1395"/>
      <c r="BI20" s="1395"/>
      <c r="BJ20" s="1395"/>
      <c r="BK20" s="1395"/>
      <c r="BL20" s="1395"/>
      <c r="BM20" s="1395"/>
      <c r="BN20" s="1395"/>
      <c r="BO20" s="1395"/>
      <c r="BP20" s="1395"/>
      <c r="BQ20" s="1395"/>
      <c r="BR20" s="1395"/>
      <c r="BS20" s="1395"/>
      <c r="BT20" s="1395"/>
      <c r="BU20" s="1395"/>
      <c r="BV20" s="1395"/>
      <c r="BW20" s="1396" t="s">
        <v>2076</v>
      </c>
      <c r="BX20" s="1397"/>
      <c r="BY20" s="1397"/>
      <c r="BZ20" s="1397"/>
      <c r="CA20" s="1397"/>
      <c r="CB20" s="1397"/>
      <c r="CC20" s="1397"/>
      <c r="CD20" s="1398"/>
      <c r="CE20" s="1335" t="str">
        <f>MID(SUVAHAVUJ!AF189,1,1)</f>
        <v xml:space="preserve"> </v>
      </c>
      <c r="CF20" s="1335"/>
      <c r="CG20" s="1335"/>
      <c r="CH20" s="1335"/>
      <c r="CI20" s="1335"/>
      <c r="CJ20" s="1335" t="str">
        <f>MID(SUVAHAVUJ!AF189,2,1)</f>
        <v xml:space="preserve"> </v>
      </c>
      <c r="CK20" s="1335"/>
      <c r="CL20" s="1335"/>
      <c r="CM20" s="1335"/>
      <c r="CN20" s="1335"/>
      <c r="CO20" s="1335"/>
      <c r="CP20" s="1335" t="str">
        <f>MID(SUVAHAVUJ!AF189,3,1)</f>
        <v xml:space="preserve"> </v>
      </c>
      <c r="CQ20" s="1335"/>
      <c r="CR20" s="1335"/>
      <c r="CS20" s="1335"/>
      <c r="CT20" s="1335"/>
      <c r="CU20" s="1335" t="str">
        <f>MID(SUVAHAVUJ!AF189,4,1)</f>
        <v xml:space="preserve"> </v>
      </c>
      <c r="CV20" s="1335"/>
      <c r="CW20" s="1335"/>
      <c r="CX20" s="1335"/>
      <c r="CY20" s="1335"/>
      <c r="CZ20" s="1335"/>
      <c r="DA20" s="1335" t="str">
        <f>MID(SUVAHAVUJ!AF189,5,1)</f>
        <v xml:space="preserve"> </v>
      </c>
      <c r="DB20" s="1335"/>
      <c r="DC20" s="1335"/>
      <c r="DD20" s="1335"/>
      <c r="DE20" s="1335"/>
      <c r="DF20" s="1335" t="str">
        <f>MID(SUVAHAVUJ!AF189,6,1)</f>
        <v xml:space="preserve"> </v>
      </c>
      <c r="DG20" s="1335"/>
      <c r="DH20" s="1335"/>
      <c r="DI20" s="1335"/>
      <c r="DJ20" s="1335"/>
      <c r="DK20" s="1335"/>
      <c r="DL20" s="1335" t="str">
        <f>MID(SUVAHAVUJ!AF189,7,1)</f>
        <v xml:space="preserve"> </v>
      </c>
      <c r="DM20" s="1335"/>
      <c r="DN20" s="1335"/>
      <c r="DO20" s="1335"/>
      <c r="DP20" s="1335"/>
      <c r="DQ20" s="1335"/>
      <c r="DR20" s="1335" t="str">
        <f>MID(SUVAHAVUJ!AF189,8,1)</f>
        <v xml:space="preserve"> </v>
      </c>
      <c r="DS20" s="1335"/>
      <c r="DT20" s="1335"/>
      <c r="DU20" s="1335"/>
      <c r="DV20" s="1335"/>
      <c r="DW20" s="1293" t="str">
        <f>MID(SUVAHAVUJ!AF189,9,1)</f>
        <v xml:space="preserve"> </v>
      </c>
      <c r="DX20" s="1293"/>
      <c r="DY20" s="1293"/>
      <c r="DZ20" s="1293"/>
      <c r="EA20" s="1293"/>
      <c r="EB20" s="1293"/>
      <c r="EC20" s="1293" t="str">
        <f>MID(SUVAHAVUJ!AF189,10,1)</f>
        <v xml:space="preserve"> </v>
      </c>
      <c r="ED20" s="1293"/>
      <c r="EE20" s="1293"/>
      <c r="EF20" s="1293"/>
      <c r="EG20" s="1293"/>
      <c r="EH20" s="1335" t="str">
        <f>MID(SUVAHAVUJ!AF189,11,1)</f>
        <v>0</v>
      </c>
      <c r="EI20" s="1335"/>
      <c r="EJ20" s="1335"/>
      <c r="EK20" s="1335"/>
      <c r="EL20" s="1335"/>
      <c r="EM20" s="1343"/>
      <c r="EN20" s="411"/>
      <c r="EO20" s="412"/>
      <c r="EP20" s="1335" t="str">
        <f>MID(SUVAHAVUJ!AG189,1,1)</f>
        <v xml:space="preserve"> </v>
      </c>
      <c r="EQ20" s="1335"/>
      <c r="ER20" s="1335"/>
      <c r="ES20" s="1335"/>
      <c r="ET20" s="1335"/>
      <c r="EU20" s="1335"/>
      <c r="EV20" s="1335" t="str">
        <f>MID(SUVAHAVUJ!AG189,2,1)</f>
        <v xml:space="preserve"> </v>
      </c>
      <c r="EW20" s="1335"/>
      <c r="EX20" s="1335"/>
      <c r="EY20" s="1335"/>
      <c r="EZ20" s="1335"/>
      <c r="FA20" s="1335" t="str">
        <f>MID(SUVAHAVUJ!AG189,3,1)</f>
        <v xml:space="preserve"> </v>
      </c>
      <c r="FB20" s="1335"/>
      <c r="FC20" s="1335"/>
      <c r="FD20" s="1335"/>
      <c r="FE20" s="1335"/>
      <c r="FF20" s="1335"/>
      <c r="FG20" s="1335" t="str">
        <f>MID(SUVAHAVUJ!AG189,4,1)</f>
        <v xml:space="preserve"> </v>
      </c>
      <c r="FH20" s="1335"/>
      <c r="FI20" s="1335"/>
      <c r="FJ20" s="1335"/>
      <c r="FK20" s="1335"/>
      <c r="FL20" s="1293" t="str">
        <f>MID(SUVAHAVUJ!AG189,5,1)</f>
        <v xml:space="preserve"> </v>
      </c>
      <c r="FM20" s="1293"/>
      <c r="FN20" s="1293"/>
      <c r="FO20" s="1293"/>
      <c r="FP20" s="1293"/>
      <c r="FQ20" s="1293"/>
      <c r="FR20" s="1293" t="str">
        <f>MID(SUVAHAVUJ!AG189,6,1)</f>
        <v xml:space="preserve"> </v>
      </c>
      <c r="FS20" s="1293"/>
      <c r="FT20" s="1293"/>
      <c r="FU20" s="1293"/>
      <c r="FV20" s="1293"/>
      <c r="FW20" s="1293" t="str">
        <f>MID(SUVAHAVUJ!AG189,7,1)</f>
        <v xml:space="preserve"> </v>
      </c>
      <c r="FX20" s="1293"/>
      <c r="FY20" s="1293"/>
      <c r="FZ20" s="1293"/>
      <c r="GA20" s="1293"/>
      <c r="GB20" s="1293"/>
      <c r="GC20" s="1293" t="str">
        <f>MID(SUVAHAVUJ!AG189,8,1)</f>
        <v xml:space="preserve"> </v>
      </c>
      <c r="GD20" s="1293"/>
      <c r="GE20" s="1293"/>
      <c r="GF20" s="1293"/>
      <c r="GG20" s="1293"/>
      <c r="GH20" s="1293" t="str">
        <f>MID(SUVAHAVUJ!AG189,9,1)</f>
        <v xml:space="preserve"> </v>
      </c>
      <c r="GI20" s="1293"/>
      <c r="GJ20" s="1293"/>
      <c r="GK20" s="1293"/>
      <c r="GL20" s="1293"/>
      <c r="GM20" s="1293"/>
      <c r="GN20" s="1293" t="str">
        <f>MID(SUVAHAVUJ!AG189,10,1)</f>
        <v xml:space="preserve"> </v>
      </c>
      <c r="GO20" s="1293"/>
      <c r="GP20" s="1293"/>
      <c r="GQ20" s="1293"/>
      <c r="GR20" s="1293"/>
      <c r="GS20" s="1293" t="str">
        <f>MID(SUVAHAVUJ!AG189,11,1)</f>
        <v>0</v>
      </c>
      <c r="GT20" s="1293"/>
      <c r="GU20" s="1293"/>
      <c r="GV20" s="1293"/>
      <c r="GW20" s="1341"/>
    </row>
    <row r="21" spans="1:205" ht="24.6" customHeight="1" x14ac:dyDescent="0.2">
      <c r="B21" s="1442" t="s">
        <v>2192</v>
      </c>
      <c r="C21" s="1443"/>
      <c r="D21" s="1443"/>
      <c r="E21" s="1443"/>
      <c r="F21" s="1443"/>
      <c r="G21" s="1443"/>
      <c r="H21" s="1443"/>
      <c r="I21" s="1443"/>
      <c r="J21" s="1443"/>
      <c r="K21" s="1444"/>
      <c r="L21" s="1394" t="str">
        <f>SUVAHAVUJ!$D$190</f>
        <v>Kurzové zisky (663)</v>
      </c>
      <c r="M21" s="1395"/>
      <c r="N21" s="1395"/>
      <c r="O21" s="1395"/>
      <c r="P21" s="1395"/>
      <c r="Q21" s="1395"/>
      <c r="R21" s="1395"/>
      <c r="S21" s="1395"/>
      <c r="T21" s="1395"/>
      <c r="U21" s="1395"/>
      <c r="V21" s="1395"/>
      <c r="W21" s="1395"/>
      <c r="X21" s="1395"/>
      <c r="Y21" s="1395"/>
      <c r="Z21" s="1395"/>
      <c r="AA21" s="1395"/>
      <c r="AB21" s="1395"/>
      <c r="AC21" s="1395"/>
      <c r="AD21" s="1395"/>
      <c r="AE21" s="1395"/>
      <c r="AF21" s="1395"/>
      <c r="AG21" s="1395"/>
      <c r="AH21" s="1395"/>
      <c r="AI21" s="1395"/>
      <c r="AJ21" s="1395"/>
      <c r="AK21" s="1395"/>
      <c r="AL21" s="1395"/>
      <c r="AM21" s="1395"/>
      <c r="AN21" s="1395"/>
      <c r="AO21" s="1395"/>
      <c r="AP21" s="1395"/>
      <c r="AQ21" s="1395"/>
      <c r="AR21" s="1395"/>
      <c r="AS21" s="1395"/>
      <c r="AT21" s="1395"/>
      <c r="AU21" s="1395"/>
      <c r="AV21" s="1395"/>
      <c r="AW21" s="1395"/>
      <c r="AX21" s="1395"/>
      <c r="AY21" s="1395"/>
      <c r="AZ21" s="1395"/>
      <c r="BA21" s="1395"/>
      <c r="BB21" s="1395"/>
      <c r="BC21" s="1395"/>
      <c r="BD21" s="1395"/>
      <c r="BE21" s="1395"/>
      <c r="BF21" s="1395"/>
      <c r="BG21" s="1395"/>
      <c r="BH21" s="1395"/>
      <c r="BI21" s="1395"/>
      <c r="BJ21" s="1395"/>
      <c r="BK21" s="1395"/>
      <c r="BL21" s="1395"/>
      <c r="BM21" s="1395"/>
      <c r="BN21" s="1395"/>
      <c r="BO21" s="1395"/>
      <c r="BP21" s="1395"/>
      <c r="BQ21" s="1395"/>
      <c r="BR21" s="1395"/>
      <c r="BS21" s="1395"/>
      <c r="BT21" s="1395"/>
      <c r="BU21" s="1395"/>
      <c r="BV21" s="1395"/>
      <c r="BW21" s="1396" t="s">
        <v>2078</v>
      </c>
      <c r="BX21" s="1397"/>
      <c r="BY21" s="1397"/>
      <c r="BZ21" s="1397"/>
      <c r="CA21" s="1397"/>
      <c r="CB21" s="1397"/>
      <c r="CC21" s="1397"/>
      <c r="CD21" s="1398"/>
      <c r="CE21" s="1335" t="str">
        <f>MID(SUVAHAVUJ!AF190,1,1)</f>
        <v xml:space="preserve"> </v>
      </c>
      <c r="CF21" s="1335"/>
      <c r="CG21" s="1335"/>
      <c r="CH21" s="1335"/>
      <c r="CI21" s="1335"/>
      <c r="CJ21" s="1335" t="str">
        <f>MID(SUVAHAVUJ!AF190,2,1)</f>
        <v xml:space="preserve"> </v>
      </c>
      <c r="CK21" s="1335"/>
      <c r="CL21" s="1335"/>
      <c r="CM21" s="1335"/>
      <c r="CN21" s="1335"/>
      <c r="CO21" s="1335"/>
      <c r="CP21" s="1335" t="str">
        <f>MID(SUVAHAVUJ!AF190,3,1)</f>
        <v xml:space="preserve"> </v>
      </c>
      <c r="CQ21" s="1335"/>
      <c r="CR21" s="1335"/>
      <c r="CS21" s="1335"/>
      <c r="CT21" s="1335"/>
      <c r="CU21" s="1335" t="str">
        <f>MID(SUVAHAVUJ!AF190,4,1)</f>
        <v xml:space="preserve"> </v>
      </c>
      <c r="CV21" s="1335"/>
      <c r="CW21" s="1335"/>
      <c r="CX21" s="1335"/>
      <c r="CY21" s="1335"/>
      <c r="CZ21" s="1335"/>
      <c r="DA21" s="1335" t="str">
        <f>MID(SUVAHAVUJ!AF190,5,1)</f>
        <v xml:space="preserve"> </v>
      </c>
      <c r="DB21" s="1335"/>
      <c r="DC21" s="1335"/>
      <c r="DD21" s="1335"/>
      <c r="DE21" s="1335"/>
      <c r="DF21" s="1335" t="str">
        <f>MID(SUVAHAVUJ!AF190,6,1)</f>
        <v xml:space="preserve"> </v>
      </c>
      <c r="DG21" s="1335"/>
      <c r="DH21" s="1335"/>
      <c r="DI21" s="1335"/>
      <c r="DJ21" s="1335"/>
      <c r="DK21" s="1335"/>
      <c r="DL21" s="1335" t="str">
        <f>MID(SUVAHAVUJ!AF190,7,1)</f>
        <v xml:space="preserve"> </v>
      </c>
      <c r="DM21" s="1335"/>
      <c r="DN21" s="1335"/>
      <c r="DO21" s="1335"/>
      <c r="DP21" s="1335"/>
      <c r="DQ21" s="1335"/>
      <c r="DR21" s="1335" t="str">
        <f>MID(SUVAHAVUJ!AF190,8,1)</f>
        <v xml:space="preserve"> </v>
      </c>
      <c r="DS21" s="1335"/>
      <c r="DT21" s="1335"/>
      <c r="DU21" s="1335"/>
      <c r="DV21" s="1335"/>
      <c r="DW21" s="1293" t="str">
        <f>MID(SUVAHAVUJ!AF190,9,1)</f>
        <v xml:space="preserve"> </v>
      </c>
      <c r="DX21" s="1293"/>
      <c r="DY21" s="1293"/>
      <c r="DZ21" s="1293"/>
      <c r="EA21" s="1293"/>
      <c r="EB21" s="1293"/>
      <c r="EC21" s="1293" t="str">
        <f>MID(SUVAHAVUJ!AF190,10,1)</f>
        <v xml:space="preserve"> </v>
      </c>
      <c r="ED21" s="1293"/>
      <c r="EE21" s="1293"/>
      <c r="EF21" s="1293"/>
      <c r="EG21" s="1293"/>
      <c r="EH21" s="1335" t="str">
        <f>MID(SUVAHAVUJ!AF190,11,1)</f>
        <v>0</v>
      </c>
      <c r="EI21" s="1335"/>
      <c r="EJ21" s="1335"/>
      <c r="EK21" s="1335"/>
      <c r="EL21" s="1335"/>
      <c r="EM21" s="1343"/>
      <c r="EN21" s="411"/>
      <c r="EO21" s="412"/>
      <c r="EP21" s="1335" t="str">
        <f>MID(SUVAHAVUJ!AG190,1,1)</f>
        <v xml:space="preserve"> </v>
      </c>
      <c r="EQ21" s="1335"/>
      <c r="ER21" s="1335"/>
      <c r="ES21" s="1335"/>
      <c r="ET21" s="1335"/>
      <c r="EU21" s="1335"/>
      <c r="EV21" s="1335" t="str">
        <f>MID(SUVAHAVUJ!AG190,2,1)</f>
        <v xml:space="preserve"> </v>
      </c>
      <c r="EW21" s="1335"/>
      <c r="EX21" s="1335"/>
      <c r="EY21" s="1335"/>
      <c r="EZ21" s="1335"/>
      <c r="FA21" s="1335" t="str">
        <f>MID(SUVAHAVUJ!AG190,3,1)</f>
        <v xml:space="preserve"> </v>
      </c>
      <c r="FB21" s="1335"/>
      <c r="FC21" s="1335"/>
      <c r="FD21" s="1335"/>
      <c r="FE21" s="1335"/>
      <c r="FF21" s="1335"/>
      <c r="FG21" s="1335" t="str">
        <f>MID(SUVAHAVUJ!AG190,4,1)</f>
        <v xml:space="preserve"> </v>
      </c>
      <c r="FH21" s="1335"/>
      <c r="FI21" s="1335"/>
      <c r="FJ21" s="1335"/>
      <c r="FK21" s="1335"/>
      <c r="FL21" s="1293" t="str">
        <f>MID(SUVAHAVUJ!AG190,5,1)</f>
        <v xml:space="preserve"> </v>
      </c>
      <c r="FM21" s="1293"/>
      <c r="FN21" s="1293"/>
      <c r="FO21" s="1293"/>
      <c r="FP21" s="1293"/>
      <c r="FQ21" s="1293"/>
      <c r="FR21" s="1293" t="str">
        <f>MID(SUVAHAVUJ!AG190,6,1)</f>
        <v xml:space="preserve"> </v>
      </c>
      <c r="FS21" s="1293"/>
      <c r="FT21" s="1293"/>
      <c r="FU21" s="1293"/>
      <c r="FV21" s="1293"/>
      <c r="FW21" s="1293" t="str">
        <f>MID(SUVAHAVUJ!AG190,7,1)</f>
        <v xml:space="preserve"> </v>
      </c>
      <c r="FX21" s="1293"/>
      <c r="FY21" s="1293"/>
      <c r="FZ21" s="1293"/>
      <c r="GA21" s="1293"/>
      <c r="GB21" s="1293"/>
      <c r="GC21" s="1293" t="str">
        <f>MID(SUVAHAVUJ!AG190,8,1)</f>
        <v xml:space="preserve"> </v>
      </c>
      <c r="GD21" s="1293"/>
      <c r="GE21" s="1293"/>
      <c r="GF21" s="1293"/>
      <c r="GG21" s="1293"/>
      <c r="GH21" s="1293" t="str">
        <f>MID(SUVAHAVUJ!AG190,9,1)</f>
        <v xml:space="preserve"> </v>
      </c>
      <c r="GI21" s="1293"/>
      <c r="GJ21" s="1293"/>
      <c r="GK21" s="1293"/>
      <c r="GL21" s="1293"/>
      <c r="GM21" s="1293"/>
      <c r="GN21" s="1293" t="str">
        <f>MID(SUVAHAVUJ!AG190,10,1)</f>
        <v xml:space="preserve"> </v>
      </c>
      <c r="GO21" s="1293"/>
      <c r="GP21" s="1293"/>
      <c r="GQ21" s="1293"/>
      <c r="GR21" s="1293"/>
      <c r="GS21" s="1293" t="str">
        <f>MID(SUVAHAVUJ!AG190,11,1)</f>
        <v>0</v>
      </c>
      <c r="GT21" s="1293"/>
      <c r="GU21" s="1293"/>
      <c r="GV21" s="1293"/>
      <c r="GW21" s="1341"/>
    </row>
    <row r="22" spans="1:205" ht="24.6" customHeight="1" x14ac:dyDescent="0.2">
      <c r="B22" s="1442" t="s">
        <v>2193</v>
      </c>
      <c r="C22" s="1443"/>
      <c r="D22" s="1443"/>
      <c r="E22" s="1443"/>
      <c r="F22" s="1443"/>
      <c r="G22" s="1443"/>
      <c r="H22" s="1443"/>
      <c r="I22" s="1443"/>
      <c r="J22" s="1443"/>
      <c r="K22" s="1444"/>
      <c r="L22" s="1394" t="str">
        <f>SUVAHAVUJ!$D$191</f>
        <v>Výnosy z precenenia cenných papierov a výnosy z derivátových operácií (664, 667)</v>
      </c>
      <c r="M22" s="1395"/>
      <c r="N22" s="1395"/>
      <c r="O22" s="1395"/>
      <c r="P22" s="1395"/>
      <c r="Q22" s="1395"/>
      <c r="R22" s="1395"/>
      <c r="S22" s="1395"/>
      <c r="T22" s="1395"/>
      <c r="U22" s="1395"/>
      <c r="V22" s="1395"/>
      <c r="W22" s="1395"/>
      <c r="X22" s="1395"/>
      <c r="Y22" s="1395"/>
      <c r="Z22" s="1395"/>
      <c r="AA22" s="1395"/>
      <c r="AB22" s="1395"/>
      <c r="AC22" s="1395"/>
      <c r="AD22" s="1395"/>
      <c r="AE22" s="1395"/>
      <c r="AF22" s="1395"/>
      <c r="AG22" s="1395"/>
      <c r="AH22" s="1395"/>
      <c r="AI22" s="1395"/>
      <c r="AJ22" s="1395"/>
      <c r="AK22" s="1395"/>
      <c r="AL22" s="1395"/>
      <c r="AM22" s="1395"/>
      <c r="AN22" s="1395"/>
      <c r="AO22" s="1395"/>
      <c r="AP22" s="1395"/>
      <c r="AQ22" s="1395"/>
      <c r="AR22" s="1395"/>
      <c r="AS22" s="1395"/>
      <c r="AT22" s="1395"/>
      <c r="AU22" s="1395"/>
      <c r="AV22" s="1395"/>
      <c r="AW22" s="1395"/>
      <c r="AX22" s="1395"/>
      <c r="AY22" s="1395"/>
      <c r="AZ22" s="1395"/>
      <c r="BA22" s="1395"/>
      <c r="BB22" s="1395"/>
      <c r="BC22" s="1395"/>
      <c r="BD22" s="1395"/>
      <c r="BE22" s="1395"/>
      <c r="BF22" s="1395"/>
      <c r="BG22" s="1395"/>
      <c r="BH22" s="1395"/>
      <c r="BI22" s="1395"/>
      <c r="BJ22" s="1395"/>
      <c r="BK22" s="1395"/>
      <c r="BL22" s="1395"/>
      <c r="BM22" s="1395"/>
      <c r="BN22" s="1395"/>
      <c r="BO22" s="1395"/>
      <c r="BP22" s="1395"/>
      <c r="BQ22" s="1395"/>
      <c r="BR22" s="1395"/>
      <c r="BS22" s="1395"/>
      <c r="BT22" s="1395"/>
      <c r="BU22" s="1395"/>
      <c r="BV22" s="1395"/>
      <c r="BW22" s="1396" t="s">
        <v>1231</v>
      </c>
      <c r="BX22" s="1397"/>
      <c r="BY22" s="1397"/>
      <c r="BZ22" s="1397"/>
      <c r="CA22" s="1397"/>
      <c r="CB22" s="1397"/>
      <c r="CC22" s="1397"/>
      <c r="CD22" s="1398"/>
      <c r="CE22" s="1335" t="str">
        <f>MID(SUVAHAVUJ!AF191,1,1)</f>
        <v xml:space="preserve"> </v>
      </c>
      <c r="CF22" s="1335"/>
      <c r="CG22" s="1335"/>
      <c r="CH22" s="1335"/>
      <c r="CI22" s="1335"/>
      <c r="CJ22" s="1335" t="str">
        <f>MID(SUVAHAVUJ!AF191,2,1)</f>
        <v xml:space="preserve"> </v>
      </c>
      <c r="CK22" s="1335"/>
      <c r="CL22" s="1335"/>
      <c r="CM22" s="1335"/>
      <c r="CN22" s="1335"/>
      <c r="CO22" s="1335"/>
      <c r="CP22" s="1335" t="str">
        <f>MID(SUVAHAVUJ!AF191,3,1)</f>
        <v xml:space="preserve"> </v>
      </c>
      <c r="CQ22" s="1335"/>
      <c r="CR22" s="1335"/>
      <c r="CS22" s="1335"/>
      <c r="CT22" s="1335"/>
      <c r="CU22" s="1335" t="str">
        <f>MID(SUVAHAVUJ!AF191,4,1)</f>
        <v xml:space="preserve"> </v>
      </c>
      <c r="CV22" s="1335"/>
      <c r="CW22" s="1335"/>
      <c r="CX22" s="1335"/>
      <c r="CY22" s="1335"/>
      <c r="CZ22" s="1335"/>
      <c r="DA22" s="1335" t="str">
        <f>MID(SUVAHAVUJ!AF191,5,1)</f>
        <v xml:space="preserve"> </v>
      </c>
      <c r="DB22" s="1335"/>
      <c r="DC22" s="1335"/>
      <c r="DD22" s="1335"/>
      <c r="DE22" s="1335"/>
      <c r="DF22" s="1335" t="str">
        <f>MID(SUVAHAVUJ!AF191,6,1)</f>
        <v xml:space="preserve"> </v>
      </c>
      <c r="DG22" s="1335"/>
      <c r="DH22" s="1335"/>
      <c r="DI22" s="1335"/>
      <c r="DJ22" s="1335"/>
      <c r="DK22" s="1335"/>
      <c r="DL22" s="1335" t="str">
        <f>MID(SUVAHAVUJ!AF191,7,1)</f>
        <v xml:space="preserve"> </v>
      </c>
      <c r="DM22" s="1335"/>
      <c r="DN22" s="1335"/>
      <c r="DO22" s="1335"/>
      <c r="DP22" s="1335"/>
      <c r="DQ22" s="1335"/>
      <c r="DR22" s="1335" t="str">
        <f>MID(SUVAHAVUJ!AF191,8,1)</f>
        <v xml:space="preserve"> </v>
      </c>
      <c r="DS22" s="1335"/>
      <c r="DT22" s="1335"/>
      <c r="DU22" s="1335"/>
      <c r="DV22" s="1335"/>
      <c r="DW22" s="1293" t="str">
        <f>MID(SUVAHAVUJ!AF191,9,1)</f>
        <v xml:space="preserve"> </v>
      </c>
      <c r="DX22" s="1293"/>
      <c r="DY22" s="1293"/>
      <c r="DZ22" s="1293"/>
      <c r="EA22" s="1293"/>
      <c r="EB22" s="1293"/>
      <c r="EC22" s="1293" t="str">
        <f>MID(SUVAHAVUJ!AF191,10,1)</f>
        <v xml:space="preserve"> </v>
      </c>
      <c r="ED22" s="1293"/>
      <c r="EE22" s="1293"/>
      <c r="EF22" s="1293"/>
      <c r="EG22" s="1293"/>
      <c r="EH22" s="1335" t="str">
        <f>MID(SUVAHAVUJ!AF191,11,1)</f>
        <v>0</v>
      </c>
      <c r="EI22" s="1335"/>
      <c r="EJ22" s="1335"/>
      <c r="EK22" s="1335"/>
      <c r="EL22" s="1335"/>
      <c r="EM22" s="1343"/>
      <c r="EN22" s="411"/>
      <c r="EO22" s="412"/>
      <c r="EP22" s="1335" t="str">
        <f>MID(SUVAHAVUJ!AG191,1,1)</f>
        <v xml:space="preserve"> </v>
      </c>
      <c r="EQ22" s="1335"/>
      <c r="ER22" s="1335"/>
      <c r="ES22" s="1335"/>
      <c r="ET22" s="1335"/>
      <c r="EU22" s="1335"/>
      <c r="EV22" s="1335" t="str">
        <f>MID(SUVAHAVUJ!AG191,2,1)</f>
        <v xml:space="preserve"> </v>
      </c>
      <c r="EW22" s="1335"/>
      <c r="EX22" s="1335"/>
      <c r="EY22" s="1335"/>
      <c r="EZ22" s="1335"/>
      <c r="FA22" s="1335" t="str">
        <f>MID(SUVAHAVUJ!AG191,3,1)</f>
        <v xml:space="preserve"> </v>
      </c>
      <c r="FB22" s="1335"/>
      <c r="FC22" s="1335"/>
      <c r="FD22" s="1335"/>
      <c r="FE22" s="1335"/>
      <c r="FF22" s="1335"/>
      <c r="FG22" s="1335" t="str">
        <f>MID(SUVAHAVUJ!AG191,4,1)</f>
        <v xml:space="preserve"> </v>
      </c>
      <c r="FH22" s="1335"/>
      <c r="FI22" s="1335"/>
      <c r="FJ22" s="1335"/>
      <c r="FK22" s="1335"/>
      <c r="FL22" s="1293" t="str">
        <f>MID(SUVAHAVUJ!AG191,5,1)</f>
        <v xml:space="preserve"> </v>
      </c>
      <c r="FM22" s="1293"/>
      <c r="FN22" s="1293"/>
      <c r="FO22" s="1293"/>
      <c r="FP22" s="1293"/>
      <c r="FQ22" s="1293"/>
      <c r="FR22" s="1293" t="str">
        <f>MID(SUVAHAVUJ!AG191,6,1)</f>
        <v xml:space="preserve"> </v>
      </c>
      <c r="FS22" s="1293"/>
      <c r="FT22" s="1293"/>
      <c r="FU22" s="1293"/>
      <c r="FV22" s="1293"/>
      <c r="FW22" s="1293" t="str">
        <f>MID(SUVAHAVUJ!AG191,7,1)</f>
        <v xml:space="preserve"> </v>
      </c>
      <c r="FX22" s="1293"/>
      <c r="FY22" s="1293"/>
      <c r="FZ22" s="1293"/>
      <c r="GA22" s="1293"/>
      <c r="GB22" s="1293"/>
      <c r="GC22" s="1293" t="str">
        <f>MID(SUVAHAVUJ!AG191,8,1)</f>
        <v xml:space="preserve"> </v>
      </c>
      <c r="GD22" s="1293"/>
      <c r="GE22" s="1293"/>
      <c r="GF22" s="1293"/>
      <c r="GG22" s="1293"/>
      <c r="GH22" s="1293" t="str">
        <f>MID(SUVAHAVUJ!AG191,9,1)</f>
        <v xml:space="preserve"> </v>
      </c>
      <c r="GI22" s="1293"/>
      <c r="GJ22" s="1293"/>
      <c r="GK22" s="1293"/>
      <c r="GL22" s="1293"/>
      <c r="GM22" s="1293"/>
      <c r="GN22" s="1293" t="str">
        <f>MID(SUVAHAVUJ!AG191,10,1)</f>
        <v xml:space="preserve"> </v>
      </c>
      <c r="GO22" s="1293"/>
      <c r="GP22" s="1293"/>
      <c r="GQ22" s="1293"/>
      <c r="GR22" s="1293"/>
      <c r="GS22" s="1293" t="str">
        <f>MID(SUVAHAVUJ!AG191,11,1)</f>
        <v>0</v>
      </c>
      <c r="GT22" s="1293"/>
      <c r="GU22" s="1293"/>
      <c r="GV22" s="1293"/>
      <c r="GW22" s="1341"/>
    </row>
    <row r="23" spans="1:205" ht="24.6" customHeight="1" x14ac:dyDescent="0.2">
      <c r="B23" s="1442" t="s">
        <v>2194</v>
      </c>
      <c r="C23" s="1443"/>
      <c r="D23" s="1443"/>
      <c r="E23" s="1443"/>
      <c r="F23" s="1443"/>
      <c r="G23" s="1443"/>
      <c r="H23" s="1443"/>
      <c r="I23" s="1443"/>
      <c r="J23" s="1443"/>
      <c r="K23" s="1444"/>
      <c r="L23" s="1394" t="str">
        <f>SUVAHAVUJ!$D$192</f>
        <v>Ostatné výnosy z finančnej činnosti (668)</v>
      </c>
      <c r="M23" s="1395"/>
      <c r="N23" s="1395"/>
      <c r="O23" s="1395"/>
      <c r="P23" s="1395"/>
      <c r="Q23" s="1395"/>
      <c r="R23" s="1395"/>
      <c r="S23" s="1395"/>
      <c r="T23" s="1395"/>
      <c r="U23" s="1395"/>
      <c r="V23" s="1395"/>
      <c r="W23" s="1395"/>
      <c r="X23" s="1395"/>
      <c r="Y23" s="1395"/>
      <c r="Z23" s="1395"/>
      <c r="AA23" s="1395"/>
      <c r="AB23" s="1395"/>
      <c r="AC23" s="1395"/>
      <c r="AD23" s="1395"/>
      <c r="AE23" s="1395"/>
      <c r="AF23" s="1395"/>
      <c r="AG23" s="1395"/>
      <c r="AH23" s="1395"/>
      <c r="AI23" s="1395"/>
      <c r="AJ23" s="1395"/>
      <c r="AK23" s="1395"/>
      <c r="AL23" s="1395"/>
      <c r="AM23" s="1395"/>
      <c r="AN23" s="1395"/>
      <c r="AO23" s="1395"/>
      <c r="AP23" s="1395"/>
      <c r="AQ23" s="1395"/>
      <c r="AR23" s="1395"/>
      <c r="AS23" s="1395"/>
      <c r="AT23" s="1395"/>
      <c r="AU23" s="1395"/>
      <c r="AV23" s="1395"/>
      <c r="AW23" s="1395"/>
      <c r="AX23" s="1395"/>
      <c r="AY23" s="1395"/>
      <c r="AZ23" s="1395"/>
      <c r="BA23" s="1395"/>
      <c r="BB23" s="1395"/>
      <c r="BC23" s="1395"/>
      <c r="BD23" s="1395"/>
      <c r="BE23" s="1395"/>
      <c r="BF23" s="1395"/>
      <c r="BG23" s="1395"/>
      <c r="BH23" s="1395"/>
      <c r="BI23" s="1395"/>
      <c r="BJ23" s="1395"/>
      <c r="BK23" s="1395"/>
      <c r="BL23" s="1395"/>
      <c r="BM23" s="1395"/>
      <c r="BN23" s="1395"/>
      <c r="BO23" s="1395"/>
      <c r="BP23" s="1395"/>
      <c r="BQ23" s="1395"/>
      <c r="BR23" s="1395"/>
      <c r="BS23" s="1395"/>
      <c r="BT23" s="1395"/>
      <c r="BU23" s="1395"/>
      <c r="BV23" s="1395"/>
      <c r="BW23" s="1396" t="s">
        <v>1232</v>
      </c>
      <c r="BX23" s="1397"/>
      <c r="BY23" s="1397"/>
      <c r="BZ23" s="1397"/>
      <c r="CA23" s="1397"/>
      <c r="CB23" s="1397"/>
      <c r="CC23" s="1397"/>
      <c r="CD23" s="1398"/>
      <c r="CE23" s="1335" t="str">
        <f>MID(SUVAHAVUJ!AF192,1,1)</f>
        <v xml:space="preserve"> </v>
      </c>
      <c r="CF23" s="1335"/>
      <c r="CG23" s="1335"/>
      <c r="CH23" s="1335"/>
      <c r="CI23" s="1335"/>
      <c r="CJ23" s="1335" t="str">
        <f>MID(SUVAHAVUJ!AF192,2,1)</f>
        <v xml:space="preserve"> </v>
      </c>
      <c r="CK23" s="1335"/>
      <c r="CL23" s="1335"/>
      <c r="CM23" s="1335"/>
      <c r="CN23" s="1335"/>
      <c r="CO23" s="1335"/>
      <c r="CP23" s="1335" t="str">
        <f>MID(SUVAHAVUJ!AF192,3,1)</f>
        <v xml:space="preserve"> </v>
      </c>
      <c r="CQ23" s="1335"/>
      <c r="CR23" s="1335"/>
      <c r="CS23" s="1335"/>
      <c r="CT23" s="1335"/>
      <c r="CU23" s="1335" t="str">
        <f>MID(SUVAHAVUJ!AF192,4,1)</f>
        <v xml:space="preserve"> </v>
      </c>
      <c r="CV23" s="1335"/>
      <c r="CW23" s="1335"/>
      <c r="CX23" s="1335"/>
      <c r="CY23" s="1335"/>
      <c r="CZ23" s="1335"/>
      <c r="DA23" s="1335" t="str">
        <f>MID(SUVAHAVUJ!AF192,5,1)</f>
        <v xml:space="preserve"> </v>
      </c>
      <c r="DB23" s="1335"/>
      <c r="DC23" s="1335"/>
      <c r="DD23" s="1335"/>
      <c r="DE23" s="1335"/>
      <c r="DF23" s="1335" t="str">
        <f>MID(SUVAHAVUJ!AF192,6,1)</f>
        <v xml:space="preserve"> </v>
      </c>
      <c r="DG23" s="1335"/>
      <c r="DH23" s="1335"/>
      <c r="DI23" s="1335"/>
      <c r="DJ23" s="1335"/>
      <c r="DK23" s="1335"/>
      <c r="DL23" s="1335" t="str">
        <f>MID(SUVAHAVUJ!AF192,7,1)</f>
        <v xml:space="preserve"> </v>
      </c>
      <c r="DM23" s="1335"/>
      <c r="DN23" s="1335"/>
      <c r="DO23" s="1335"/>
      <c r="DP23" s="1335"/>
      <c r="DQ23" s="1335"/>
      <c r="DR23" s="1335" t="str">
        <f>MID(SUVAHAVUJ!AF192,8,1)</f>
        <v xml:space="preserve"> </v>
      </c>
      <c r="DS23" s="1335"/>
      <c r="DT23" s="1335"/>
      <c r="DU23" s="1335"/>
      <c r="DV23" s="1335"/>
      <c r="DW23" s="1293" t="str">
        <f>MID(SUVAHAVUJ!AF192,9,1)</f>
        <v xml:space="preserve"> </v>
      </c>
      <c r="DX23" s="1293"/>
      <c r="DY23" s="1293"/>
      <c r="DZ23" s="1293"/>
      <c r="EA23" s="1293"/>
      <c r="EB23" s="1293"/>
      <c r="EC23" s="1293" t="str">
        <f>MID(SUVAHAVUJ!AF192,10,1)</f>
        <v xml:space="preserve"> </v>
      </c>
      <c r="ED23" s="1293"/>
      <c r="EE23" s="1293"/>
      <c r="EF23" s="1293"/>
      <c r="EG23" s="1293"/>
      <c r="EH23" s="1335" t="str">
        <f>MID(SUVAHAVUJ!AF192,11,1)</f>
        <v>0</v>
      </c>
      <c r="EI23" s="1335"/>
      <c r="EJ23" s="1335"/>
      <c r="EK23" s="1335"/>
      <c r="EL23" s="1335"/>
      <c r="EM23" s="1343"/>
      <c r="EN23" s="411"/>
      <c r="EO23" s="412"/>
      <c r="EP23" s="1335" t="str">
        <f>MID(SUVAHAVUJ!AG192,1,1)</f>
        <v xml:space="preserve"> </v>
      </c>
      <c r="EQ23" s="1335"/>
      <c r="ER23" s="1335"/>
      <c r="ES23" s="1335"/>
      <c r="ET23" s="1335"/>
      <c r="EU23" s="1335"/>
      <c r="EV23" s="1335" t="str">
        <f>MID(SUVAHAVUJ!AG192,2,1)</f>
        <v xml:space="preserve"> </v>
      </c>
      <c r="EW23" s="1335"/>
      <c r="EX23" s="1335"/>
      <c r="EY23" s="1335"/>
      <c r="EZ23" s="1335"/>
      <c r="FA23" s="1335" t="str">
        <f>MID(SUVAHAVUJ!AG192,3,1)</f>
        <v xml:space="preserve"> </v>
      </c>
      <c r="FB23" s="1335"/>
      <c r="FC23" s="1335"/>
      <c r="FD23" s="1335"/>
      <c r="FE23" s="1335"/>
      <c r="FF23" s="1335"/>
      <c r="FG23" s="1335" t="str">
        <f>MID(SUVAHAVUJ!AG192,4,1)</f>
        <v xml:space="preserve"> </v>
      </c>
      <c r="FH23" s="1335"/>
      <c r="FI23" s="1335"/>
      <c r="FJ23" s="1335"/>
      <c r="FK23" s="1335"/>
      <c r="FL23" s="1293" t="str">
        <f>MID(SUVAHAVUJ!AG192,5,1)</f>
        <v xml:space="preserve"> </v>
      </c>
      <c r="FM23" s="1293"/>
      <c r="FN23" s="1293"/>
      <c r="FO23" s="1293"/>
      <c r="FP23" s="1293"/>
      <c r="FQ23" s="1293"/>
      <c r="FR23" s="1293" t="str">
        <f>MID(SUVAHAVUJ!AG192,6,1)</f>
        <v xml:space="preserve"> </v>
      </c>
      <c r="FS23" s="1293"/>
      <c r="FT23" s="1293"/>
      <c r="FU23" s="1293"/>
      <c r="FV23" s="1293"/>
      <c r="FW23" s="1293" t="str">
        <f>MID(SUVAHAVUJ!AG192,7,1)</f>
        <v xml:space="preserve"> </v>
      </c>
      <c r="FX23" s="1293"/>
      <c r="FY23" s="1293"/>
      <c r="FZ23" s="1293"/>
      <c r="GA23" s="1293"/>
      <c r="GB23" s="1293"/>
      <c r="GC23" s="1293" t="str">
        <f>MID(SUVAHAVUJ!AG192,8,1)</f>
        <v xml:space="preserve"> </v>
      </c>
      <c r="GD23" s="1293"/>
      <c r="GE23" s="1293"/>
      <c r="GF23" s="1293"/>
      <c r="GG23" s="1293"/>
      <c r="GH23" s="1293" t="str">
        <f>MID(SUVAHAVUJ!AG192,9,1)</f>
        <v xml:space="preserve"> </v>
      </c>
      <c r="GI23" s="1293"/>
      <c r="GJ23" s="1293"/>
      <c r="GK23" s="1293"/>
      <c r="GL23" s="1293"/>
      <c r="GM23" s="1293"/>
      <c r="GN23" s="1293" t="str">
        <f>MID(SUVAHAVUJ!AG192,10,1)</f>
        <v xml:space="preserve"> </v>
      </c>
      <c r="GO23" s="1293"/>
      <c r="GP23" s="1293"/>
      <c r="GQ23" s="1293"/>
      <c r="GR23" s="1293"/>
      <c r="GS23" s="1293" t="str">
        <f>MID(SUVAHAVUJ!AG192,11,1)</f>
        <v>0</v>
      </c>
      <c r="GT23" s="1293"/>
      <c r="GU23" s="1293"/>
      <c r="GV23" s="1293"/>
      <c r="GW23" s="1341"/>
    </row>
    <row r="24" spans="1:205" ht="24.6" customHeight="1" x14ac:dyDescent="0.2">
      <c r="A24" s="421"/>
      <c r="B24" s="1442" t="s">
        <v>2168</v>
      </c>
      <c r="C24" s="1443"/>
      <c r="D24" s="1443"/>
      <c r="E24" s="1443"/>
      <c r="F24" s="1443"/>
      <c r="G24" s="1443"/>
      <c r="H24" s="1443"/>
      <c r="I24" s="1443"/>
      <c r="J24" s="1443"/>
      <c r="K24" s="1444"/>
      <c r="L24" s="1394" t="str">
        <f>SUVAHAVUJ!$D$193</f>
        <v>Náklady na finančnú činnosť spolu r. 46 + r. 47 + r. 48
+ r. 49 + r. 52 + r. 53 + r. 54</v>
      </c>
      <c r="M24" s="1395"/>
      <c r="N24" s="1395"/>
      <c r="O24" s="1395"/>
      <c r="P24" s="1395"/>
      <c r="Q24" s="1395"/>
      <c r="R24" s="1395"/>
      <c r="S24" s="1395"/>
      <c r="T24" s="1395"/>
      <c r="U24" s="1395"/>
      <c r="V24" s="1395"/>
      <c r="W24" s="1395"/>
      <c r="X24" s="1395"/>
      <c r="Y24" s="1395"/>
      <c r="Z24" s="1395"/>
      <c r="AA24" s="1395"/>
      <c r="AB24" s="1395"/>
      <c r="AC24" s="1395"/>
      <c r="AD24" s="1395"/>
      <c r="AE24" s="1395"/>
      <c r="AF24" s="1395"/>
      <c r="AG24" s="1395"/>
      <c r="AH24" s="1395"/>
      <c r="AI24" s="1395"/>
      <c r="AJ24" s="1395"/>
      <c r="AK24" s="1395"/>
      <c r="AL24" s="1395"/>
      <c r="AM24" s="1395"/>
      <c r="AN24" s="1395"/>
      <c r="AO24" s="1395"/>
      <c r="AP24" s="1395"/>
      <c r="AQ24" s="1395"/>
      <c r="AR24" s="1395"/>
      <c r="AS24" s="1395"/>
      <c r="AT24" s="1395"/>
      <c r="AU24" s="1395"/>
      <c r="AV24" s="1395"/>
      <c r="AW24" s="1395"/>
      <c r="AX24" s="1395"/>
      <c r="AY24" s="1395"/>
      <c r="AZ24" s="1395"/>
      <c r="BA24" s="1395"/>
      <c r="BB24" s="1395"/>
      <c r="BC24" s="1395"/>
      <c r="BD24" s="1395"/>
      <c r="BE24" s="1395"/>
      <c r="BF24" s="1395"/>
      <c r="BG24" s="1395"/>
      <c r="BH24" s="1395"/>
      <c r="BI24" s="1395"/>
      <c r="BJ24" s="1395"/>
      <c r="BK24" s="1395"/>
      <c r="BL24" s="1395"/>
      <c r="BM24" s="1395"/>
      <c r="BN24" s="1395"/>
      <c r="BO24" s="1395"/>
      <c r="BP24" s="1395"/>
      <c r="BQ24" s="1395"/>
      <c r="BR24" s="1395"/>
      <c r="BS24" s="1395"/>
      <c r="BT24" s="1395"/>
      <c r="BU24" s="1395"/>
      <c r="BV24" s="1395"/>
      <c r="BW24" s="1396" t="s">
        <v>1233</v>
      </c>
      <c r="BX24" s="1397"/>
      <c r="BY24" s="1397"/>
      <c r="BZ24" s="1397"/>
      <c r="CA24" s="1397"/>
      <c r="CB24" s="1397"/>
      <c r="CC24" s="1397"/>
      <c r="CD24" s="1398"/>
      <c r="CE24" s="1335" t="str">
        <f>MID(SUVAHAVUJ!AF193,1,1)</f>
        <v xml:space="preserve"> </v>
      </c>
      <c r="CF24" s="1335"/>
      <c r="CG24" s="1335"/>
      <c r="CH24" s="1335"/>
      <c r="CI24" s="1335"/>
      <c r="CJ24" s="1335" t="str">
        <f>MID(SUVAHAVUJ!AF193,2,1)</f>
        <v xml:space="preserve"> </v>
      </c>
      <c r="CK24" s="1335"/>
      <c r="CL24" s="1335"/>
      <c r="CM24" s="1335"/>
      <c r="CN24" s="1335"/>
      <c r="CO24" s="1335"/>
      <c r="CP24" s="1335" t="str">
        <f>MID(SUVAHAVUJ!AF193,3,1)</f>
        <v xml:space="preserve"> </v>
      </c>
      <c r="CQ24" s="1335"/>
      <c r="CR24" s="1335"/>
      <c r="CS24" s="1335"/>
      <c r="CT24" s="1335"/>
      <c r="CU24" s="1335" t="str">
        <f>MID(SUVAHAVUJ!AF193,4,1)</f>
        <v xml:space="preserve"> </v>
      </c>
      <c r="CV24" s="1335"/>
      <c r="CW24" s="1335"/>
      <c r="CX24" s="1335"/>
      <c r="CY24" s="1335"/>
      <c r="CZ24" s="1335"/>
      <c r="DA24" s="1335" t="str">
        <f>MID(SUVAHAVUJ!AF193,5,1)</f>
        <v xml:space="preserve"> </v>
      </c>
      <c r="DB24" s="1335"/>
      <c r="DC24" s="1335"/>
      <c r="DD24" s="1335"/>
      <c r="DE24" s="1335"/>
      <c r="DF24" s="1335" t="str">
        <f>MID(SUVAHAVUJ!AF193,6,1)</f>
        <v xml:space="preserve"> </v>
      </c>
      <c r="DG24" s="1335"/>
      <c r="DH24" s="1335"/>
      <c r="DI24" s="1335"/>
      <c r="DJ24" s="1335"/>
      <c r="DK24" s="1335"/>
      <c r="DL24" s="1335" t="str">
        <f>MID(SUVAHAVUJ!AF193,7,1)</f>
        <v xml:space="preserve"> </v>
      </c>
      <c r="DM24" s="1335"/>
      <c r="DN24" s="1335"/>
      <c r="DO24" s="1335"/>
      <c r="DP24" s="1335"/>
      <c r="DQ24" s="1335"/>
      <c r="DR24" s="1335" t="str">
        <f>MID(SUVAHAVUJ!AF193,8,1)</f>
        <v xml:space="preserve"> </v>
      </c>
      <c r="DS24" s="1335"/>
      <c r="DT24" s="1335"/>
      <c r="DU24" s="1335"/>
      <c r="DV24" s="1335"/>
      <c r="DW24" s="1293" t="str">
        <f>MID(SUVAHAVUJ!AF193,9,1)</f>
        <v xml:space="preserve"> </v>
      </c>
      <c r="DX24" s="1293"/>
      <c r="DY24" s="1293"/>
      <c r="DZ24" s="1293"/>
      <c r="EA24" s="1293"/>
      <c r="EB24" s="1293"/>
      <c r="EC24" s="1293" t="str">
        <f>MID(SUVAHAVUJ!AF193,10,1)</f>
        <v xml:space="preserve"> </v>
      </c>
      <c r="ED24" s="1293"/>
      <c r="EE24" s="1293"/>
      <c r="EF24" s="1293"/>
      <c r="EG24" s="1293"/>
      <c r="EH24" s="1335" t="str">
        <f>MID(SUVAHAVUJ!AF193,11,1)</f>
        <v>0</v>
      </c>
      <c r="EI24" s="1335"/>
      <c r="EJ24" s="1335"/>
      <c r="EK24" s="1335"/>
      <c r="EL24" s="1335"/>
      <c r="EM24" s="1343"/>
      <c r="EN24" s="411"/>
      <c r="EO24" s="412"/>
      <c r="EP24" s="1335" t="str">
        <f>MID(SUVAHAVUJ!AG193,1,1)</f>
        <v xml:space="preserve"> </v>
      </c>
      <c r="EQ24" s="1335"/>
      <c r="ER24" s="1335"/>
      <c r="ES24" s="1335"/>
      <c r="ET24" s="1335"/>
      <c r="EU24" s="1335"/>
      <c r="EV24" s="1335" t="str">
        <f>MID(SUVAHAVUJ!AG193,2,1)</f>
        <v xml:space="preserve"> </v>
      </c>
      <c r="EW24" s="1335"/>
      <c r="EX24" s="1335"/>
      <c r="EY24" s="1335"/>
      <c r="EZ24" s="1335"/>
      <c r="FA24" s="1335" t="str">
        <f>MID(SUVAHAVUJ!AG193,3,1)</f>
        <v xml:space="preserve"> </v>
      </c>
      <c r="FB24" s="1335"/>
      <c r="FC24" s="1335"/>
      <c r="FD24" s="1335"/>
      <c r="FE24" s="1335"/>
      <c r="FF24" s="1335"/>
      <c r="FG24" s="1335" t="str">
        <f>MID(SUVAHAVUJ!AG193,4,1)</f>
        <v xml:space="preserve"> </v>
      </c>
      <c r="FH24" s="1335"/>
      <c r="FI24" s="1335"/>
      <c r="FJ24" s="1335"/>
      <c r="FK24" s="1335"/>
      <c r="FL24" s="1293" t="str">
        <f>MID(SUVAHAVUJ!AG193,5,1)</f>
        <v xml:space="preserve"> </v>
      </c>
      <c r="FM24" s="1293"/>
      <c r="FN24" s="1293"/>
      <c r="FO24" s="1293"/>
      <c r="FP24" s="1293"/>
      <c r="FQ24" s="1293"/>
      <c r="FR24" s="1293" t="str">
        <f>MID(SUVAHAVUJ!AG193,6,1)</f>
        <v xml:space="preserve"> </v>
      </c>
      <c r="FS24" s="1293"/>
      <c r="FT24" s="1293"/>
      <c r="FU24" s="1293"/>
      <c r="FV24" s="1293"/>
      <c r="FW24" s="1293" t="str">
        <f>MID(SUVAHAVUJ!AG193,7,1)</f>
        <v xml:space="preserve"> </v>
      </c>
      <c r="FX24" s="1293"/>
      <c r="FY24" s="1293"/>
      <c r="FZ24" s="1293"/>
      <c r="GA24" s="1293"/>
      <c r="GB24" s="1293"/>
      <c r="GC24" s="1293" t="str">
        <f>MID(SUVAHAVUJ!AG193,8,1)</f>
        <v xml:space="preserve"> </v>
      </c>
      <c r="GD24" s="1293"/>
      <c r="GE24" s="1293"/>
      <c r="GF24" s="1293"/>
      <c r="GG24" s="1293"/>
      <c r="GH24" s="1293" t="str">
        <f>MID(SUVAHAVUJ!AG193,9,1)</f>
        <v xml:space="preserve"> </v>
      </c>
      <c r="GI24" s="1293"/>
      <c r="GJ24" s="1293"/>
      <c r="GK24" s="1293"/>
      <c r="GL24" s="1293"/>
      <c r="GM24" s="1293"/>
      <c r="GN24" s="1293" t="str">
        <f>MID(SUVAHAVUJ!AG193,10,1)</f>
        <v xml:space="preserve"> </v>
      </c>
      <c r="GO24" s="1293"/>
      <c r="GP24" s="1293"/>
      <c r="GQ24" s="1293"/>
      <c r="GR24" s="1293"/>
      <c r="GS24" s="1293" t="str">
        <f>MID(SUVAHAVUJ!AG193,11,1)</f>
        <v>0</v>
      </c>
      <c r="GT24" s="1293"/>
      <c r="GU24" s="1293"/>
      <c r="GV24" s="1293"/>
      <c r="GW24" s="1341"/>
    </row>
    <row r="25" spans="1:205" ht="24.6" customHeight="1" x14ac:dyDescent="0.2">
      <c r="A25" s="421"/>
      <c r="B25" s="1442" t="s">
        <v>2195</v>
      </c>
      <c r="C25" s="1443"/>
      <c r="D25" s="1443"/>
      <c r="E25" s="1443"/>
      <c r="F25" s="1443"/>
      <c r="G25" s="1443"/>
      <c r="H25" s="1443"/>
      <c r="I25" s="1443"/>
      <c r="J25" s="1443"/>
      <c r="K25" s="1444"/>
      <c r="L25" s="1394" t="str">
        <f>SUVAHAVUJ!$D$194</f>
        <v>Predané cenné papiere a podiely (561)</v>
      </c>
      <c r="M25" s="1395"/>
      <c r="N25" s="1395"/>
      <c r="O25" s="1395"/>
      <c r="P25" s="1395"/>
      <c r="Q25" s="1395"/>
      <c r="R25" s="1395"/>
      <c r="S25" s="1395"/>
      <c r="T25" s="1395"/>
      <c r="U25" s="1395"/>
      <c r="V25" s="1395"/>
      <c r="W25" s="1395"/>
      <c r="X25" s="1395"/>
      <c r="Y25" s="1395"/>
      <c r="Z25" s="1395"/>
      <c r="AA25" s="1395"/>
      <c r="AB25" s="1395"/>
      <c r="AC25" s="1395"/>
      <c r="AD25" s="1395"/>
      <c r="AE25" s="1395"/>
      <c r="AF25" s="1395"/>
      <c r="AG25" s="1395"/>
      <c r="AH25" s="1395"/>
      <c r="AI25" s="1395"/>
      <c r="AJ25" s="1395"/>
      <c r="AK25" s="1395"/>
      <c r="AL25" s="1395"/>
      <c r="AM25" s="1395"/>
      <c r="AN25" s="1395"/>
      <c r="AO25" s="1395"/>
      <c r="AP25" s="1395"/>
      <c r="AQ25" s="1395"/>
      <c r="AR25" s="1395"/>
      <c r="AS25" s="1395"/>
      <c r="AT25" s="1395"/>
      <c r="AU25" s="1395"/>
      <c r="AV25" s="1395"/>
      <c r="AW25" s="1395"/>
      <c r="AX25" s="1395"/>
      <c r="AY25" s="1395"/>
      <c r="AZ25" s="1395"/>
      <c r="BA25" s="1395"/>
      <c r="BB25" s="1395"/>
      <c r="BC25" s="1395"/>
      <c r="BD25" s="1395"/>
      <c r="BE25" s="1395"/>
      <c r="BF25" s="1395"/>
      <c r="BG25" s="1395"/>
      <c r="BH25" s="1395"/>
      <c r="BI25" s="1395"/>
      <c r="BJ25" s="1395"/>
      <c r="BK25" s="1395"/>
      <c r="BL25" s="1395"/>
      <c r="BM25" s="1395"/>
      <c r="BN25" s="1395"/>
      <c r="BO25" s="1395"/>
      <c r="BP25" s="1395"/>
      <c r="BQ25" s="1395"/>
      <c r="BR25" s="1395"/>
      <c r="BS25" s="1395"/>
      <c r="BT25" s="1395"/>
      <c r="BU25" s="1395"/>
      <c r="BV25" s="1395"/>
      <c r="BW25" s="1396" t="s">
        <v>1242</v>
      </c>
      <c r="BX25" s="1397"/>
      <c r="BY25" s="1397"/>
      <c r="BZ25" s="1397"/>
      <c r="CA25" s="1397"/>
      <c r="CB25" s="1397"/>
      <c r="CC25" s="1397"/>
      <c r="CD25" s="1398"/>
      <c r="CE25" s="1335" t="str">
        <f>MID(SUVAHAVUJ!AF194,1,1)</f>
        <v xml:space="preserve"> </v>
      </c>
      <c r="CF25" s="1335"/>
      <c r="CG25" s="1335"/>
      <c r="CH25" s="1335"/>
      <c r="CI25" s="1335"/>
      <c r="CJ25" s="1335" t="str">
        <f>MID(SUVAHAVUJ!AF194,2,1)</f>
        <v xml:space="preserve"> </v>
      </c>
      <c r="CK25" s="1335"/>
      <c r="CL25" s="1335"/>
      <c r="CM25" s="1335"/>
      <c r="CN25" s="1335"/>
      <c r="CO25" s="1335"/>
      <c r="CP25" s="1335" t="str">
        <f>MID(SUVAHAVUJ!AF194,3,1)</f>
        <v xml:space="preserve"> </v>
      </c>
      <c r="CQ25" s="1335"/>
      <c r="CR25" s="1335"/>
      <c r="CS25" s="1335"/>
      <c r="CT25" s="1335"/>
      <c r="CU25" s="1335" t="str">
        <f>MID(SUVAHAVUJ!AF194,4,1)</f>
        <v xml:space="preserve"> </v>
      </c>
      <c r="CV25" s="1335"/>
      <c r="CW25" s="1335"/>
      <c r="CX25" s="1335"/>
      <c r="CY25" s="1335"/>
      <c r="CZ25" s="1335"/>
      <c r="DA25" s="1335" t="str">
        <f>MID(SUVAHAVUJ!AF194,5,1)</f>
        <v xml:space="preserve"> </v>
      </c>
      <c r="DB25" s="1335"/>
      <c r="DC25" s="1335"/>
      <c r="DD25" s="1335"/>
      <c r="DE25" s="1335"/>
      <c r="DF25" s="1335" t="str">
        <f>MID(SUVAHAVUJ!AF194,6,1)</f>
        <v xml:space="preserve"> </v>
      </c>
      <c r="DG25" s="1335"/>
      <c r="DH25" s="1335"/>
      <c r="DI25" s="1335"/>
      <c r="DJ25" s="1335"/>
      <c r="DK25" s="1335"/>
      <c r="DL25" s="1335" t="str">
        <f>MID(SUVAHAVUJ!AF194,7,1)</f>
        <v xml:space="preserve"> </v>
      </c>
      <c r="DM25" s="1335"/>
      <c r="DN25" s="1335"/>
      <c r="DO25" s="1335"/>
      <c r="DP25" s="1335"/>
      <c r="DQ25" s="1335"/>
      <c r="DR25" s="1335" t="str">
        <f>MID(SUVAHAVUJ!AF194,8,1)</f>
        <v xml:space="preserve"> </v>
      </c>
      <c r="DS25" s="1335"/>
      <c r="DT25" s="1335"/>
      <c r="DU25" s="1335"/>
      <c r="DV25" s="1335"/>
      <c r="DW25" s="1293" t="str">
        <f>MID(SUVAHAVUJ!AF194,9,1)</f>
        <v xml:space="preserve"> </v>
      </c>
      <c r="DX25" s="1293"/>
      <c r="DY25" s="1293"/>
      <c r="DZ25" s="1293"/>
      <c r="EA25" s="1293"/>
      <c r="EB25" s="1293"/>
      <c r="EC25" s="1293" t="str">
        <f>MID(SUVAHAVUJ!AF194,10,1)</f>
        <v xml:space="preserve"> </v>
      </c>
      <c r="ED25" s="1293"/>
      <c r="EE25" s="1293"/>
      <c r="EF25" s="1293"/>
      <c r="EG25" s="1293"/>
      <c r="EH25" s="1335" t="str">
        <f>MID(SUVAHAVUJ!AF194,11,1)</f>
        <v>0</v>
      </c>
      <c r="EI25" s="1335"/>
      <c r="EJ25" s="1335"/>
      <c r="EK25" s="1335"/>
      <c r="EL25" s="1335"/>
      <c r="EM25" s="1343"/>
      <c r="EN25" s="411"/>
      <c r="EO25" s="412"/>
      <c r="EP25" s="1335" t="str">
        <f>MID(SUVAHAVUJ!AG194,1,1)</f>
        <v xml:space="preserve"> </v>
      </c>
      <c r="EQ25" s="1335"/>
      <c r="ER25" s="1335"/>
      <c r="ES25" s="1335"/>
      <c r="ET25" s="1335"/>
      <c r="EU25" s="1335"/>
      <c r="EV25" s="1335" t="str">
        <f>MID(SUVAHAVUJ!AG194,2,1)</f>
        <v xml:space="preserve"> </v>
      </c>
      <c r="EW25" s="1335"/>
      <c r="EX25" s="1335"/>
      <c r="EY25" s="1335"/>
      <c r="EZ25" s="1335"/>
      <c r="FA25" s="1335" t="str">
        <f>MID(SUVAHAVUJ!AG194,3,1)</f>
        <v xml:space="preserve"> </v>
      </c>
      <c r="FB25" s="1335"/>
      <c r="FC25" s="1335"/>
      <c r="FD25" s="1335"/>
      <c r="FE25" s="1335"/>
      <c r="FF25" s="1335"/>
      <c r="FG25" s="1335" t="str">
        <f>MID(SUVAHAVUJ!AG194,4,1)</f>
        <v xml:space="preserve"> </v>
      </c>
      <c r="FH25" s="1335"/>
      <c r="FI25" s="1335"/>
      <c r="FJ25" s="1335"/>
      <c r="FK25" s="1335"/>
      <c r="FL25" s="1293" t="str">
        <f>MID(SUVAHAVUJ!AG194,5,1)</f>
        <v xml:space="preserve"> </v>
      </c>
      <c r="FM25" s="1293"/>
      <c r="FN25" s="1293"/>
      <c r="FO25" s="1293"/>
      <c r="FP25" s="1293"/>
      <c r="FQ25" s="1293"/>
      <c r="FR25" s="1293" t="str">
        <f>MID(SUVAHAVUJ!AG194,6,1)</f>
        <v xml:space="preserve"> </v>
      </c>
      <c r="FS25" s="1293"/>
      <c r="FT25" s="1293"/>
      <c r="FU25" s="1293"/>
      <c r="FV25" s="1293"/>
      <c r="FW25" s="1293" t="str">
        <f>MID(SUVAHAVUJ!AG194,7,1)</f>
        <v xml:space="preserve"> </v>
      </c>
      <c r="FX25" s="1293"/>
      <c r="FY25" s="1293"/>
      <c r="FZ25" s="1293"/>
      <c r="GA25" s="1293"/>
      <c r="GB25" s="1293"/>
      <c r="GC25" s="1293" t="str">
        <f>MID(SUVAHAVUJ!AG194,8,1)</f>
        <v xml:space="preserve"> </v>
      </c>
      <c r="GD25" s="1293"/>
      <c r="GE25" s="1293"/>
      <c r="GF25" s="1293"/>
      <c r="GG25" s="1293"/>
      <c r="GH25" s="1293" t="str">
        <f>MID(SUVAHAVUJ!AG194,9,1)</f>
        <v xml:space="preserve"> </v>
      </c>
      <c r="GI25" s="1293"/>
      <c r="GJ25" s="1293"/>
      <c r="GK25" s="1293"/>
      <c r="GL25" s="1293"/>
      <c r="GM25" s="1293"/>
      <c r="GN25" s="1293" t="str">
        <f>MID(SUVAHAVUJ!AG194,10,1)</f>
        <v xml:space="preserve"> </v>
      </c>
      <c r="GO25" s="1293"/>
      <c r="GP25" s="1293"/>
      <c r="GQ25" s="1293"/>
      <c r="GR25" s="1293"/>
      <c r="GS25" s="1293" t="str">
        <f>MID(SUVAHAVUJ!AG194,11,1)</f>
        <v>0</v>
      </c>
      <c r="GT25" s="1293"/>
      <c r="GU25" s="1293"/>
      <c r="GV25" s="1293"/>
      <c r="GW25" s="1341"/>
    </row>
    <row r="26" spans="1:205" ht="24.6" customHeight="1" x14ac:dyDescent="0.2">
      <c r="A26" s="421"/>
      <c r="B26" s="1442" t="s">
        <v>2196</v>
      </c>
      <c r="C26" s="1443"/>
      <c r="D26" s="1443"/>
      <c r="E26" s="1443"/>
      <c r="F26" s="1443"/>
      <c r="G26" s="1443"/>
      <c r="H26" s="1443"/>
      <c r="I26" s="1443"/>
      <c r="J26" s="1443"/>
      <c r="K26" s="1444"/>
      <c r="L26" s="1394" t="str">
        <f>SUVAHAVUJ!$D$195</f>
        <v>Náklady na krátkodobý finančný majetok (566)</v>
      </c>
      <c r="M26" s="1395"/>
      <c r="N26" s="1395"/>
      <c r="O26" s="1395"/>
      <c r="P26" s="1395"/>
      <c r="Q26" s="1395"/>
      <c r="R26" s="1395"/>
      <c r="S26" s="1395"/>
      <c r="T26" s="1395"/>
      <c r="U26" s="1395"/>
      <c r="V26" s="1395"/>
      <c r="W26" s="1395"/>
      <c r="X26" s="1395"/>
      <c r="Y26" s="1395"/>
      <c r="Z26" s="1395"/>
      <c r="AA26" s="1395"/>
      <c r="AB26" s="1395"/>
      <c r="AC26" s="1395"/>
      <c r="AD26" s="1395"/>
      <c r="AE26" s="1395"/>
      <c r="AF26" s="1395"/>
      <c r="AG26" s="1395"/>
      <c r="AH26" s="1395"/>
      <c r="AI26" s="1395"/>
      <c r="AJ26" s="1395"/>
      <c r="AK26" s="1395"/>
      <c r="AL26" s="1395"/>
      <c r="AM26" s="1395"/>
      <c r="AN26" s="1395"/>
      <c r="AO26" s="1395"/>
      <c r="AP26" s="1395"/>
      <c r="AQ26" s="1395"/>
      <c r="AR26" s="1395"/>
      <c r="AS26" s="1395"/>
      <c r="AT26" s="1395"/>
      <c r="AU26" s="1395"/>
      <c r="AV26" s="1395"/>
      <c r="AW26" s="1395"/>
      <c r="AX26" s="1395"/>
      <c r="AY26" s="1395"/>
      <c r="AZ26" s="1395"/>
      <c r="BA26" s="1395"/>
      <c r="BB26" s="1395"/>
      <c r="BC26" s="1395"/>
      <c r="BD26" s="1395"/>
      <c r="BE26" s="1395"/>
      <c r="BF26" s="1395"/>
      <c r="BG26" s="1395"/>
      <c r="BH26" s="1395"/>
      <c r="BI26" s="1395"/>
      <c r="BJ26" s="1395"/>
      <c r="BK26" s="1395"/>
      <c r="BL26" s="1395"/>
      <c r="BM26" s="1395"/>
      <c r="BN26" s="1395"/>
      <c r="BO26" s="1395"/>
      <c r="BP26" s="1395"/>
      <c r="BQ26" s="1395"/>
      <c r="BR26" s="1395"/>
      <c r="BS26" s="1395"/>
      <c r="BT26" s="1395"/>
      <c r="BU26" s="1395"/>
      <c r="BV26" s="1395"/>
      <c r="BW26" s="1396" t="s">
        <v>1201</v>
      </c>
      <c r="BX26" s="1397"/>
      <c r="BY26" s="1397"/>
      <c r="BZ26" s="1397"/>
      <c r="CA26" s="1397"/>
      <c r="CB26" s="1397"/>
      <c r="CC26" s="1397"/>
      <c r="CD26" s="1398"/>
      <c r="CE26" s="1335" t="str">
        <f>MID(SUVAHAVUJ!AF195,1,1)</f>
        <v xml:space="preserve"> </v>
      </c>
      <c r="CF26" s="1335"/>
      <c r="CG26" s="1335"/>
      <c r="CH26" s="1335"/>
      <c r="CI26" s="1335"/>
      <c r="CJ26" s="1335" t="str">
        <f>MID(SUVAHAVUJ!AF195,2,1)</f>
        <v xml:space="preserve"> </v>
      </c>
      <c r="CK26" s="1335"/>
      <c r="CL26" s="1335"/>
      <c r="CM26" s="1335"/>
      <c r="CN26" s="1335"/>
      <c r="CO26" s="1335"/>
      <c r="CP26" s="1335" t="str">
        <f>MID(SUVAHAVUJ!AF195,3,1)</f>
        <v xml:space="preserve"> </v>
      </c>
      <c r="CQ26" s="1335"/>
      <c r="CR26" s="1335"/>
      <c r="CS26" s="1335"/>
      <c r="CT26" s="1335"/>
      <c r="CU26" s="1335" t="str">
        <f>MID(SUVAHAVUJ!AF195,4,1)</f>
        <v xml:space="preserve"> </v>
      </c>
      <c r="CV26" s="1335"/>
      <c r="CW26" s="1335"/>
      <c r="CX26" s="1335"/>
      <c r="CY26" s="1335"/>
      <c r="CZ26" s="1335"/>
      <c r="DA26" s="1335" t="str">
        <f>MID(SUVAHAVUJ!AF195,5,1)</f>
        <v xml:space="preserve"> </v>
      </c>
      <c r="DB26" s="1335"/>
      <c r="DC26" s="1335"/>
      <c r="DD26" s="1335"/>
      <c r="DE26" s="1335"/>
      <c r="DF26" s="1335" t="str">
        <f>MID(SUVAHAVUJ!AF195,6,1)</f>
        <v xml:space="preserve"> </v>
      </c>
      <c r="DG26" s="1335"/>
      <c r="DH26" s="1335"/>
      <c r="DI26" s="1335"/>
      <c r="DJ26" s="1335"/>
      <c r="DK26" s="1335"/>
      <c r="DL26" s="1335" t="str">
        <f>MID(SUVAHAVUJ!AF195,7,1)</f>
        <v xml:space="preserve"> </v>
      </c>
      <c r="DM26" s="1335"/>
      <c r="DN26" s="1335"/>
      <c r="DO26" s="1335"/>
      <c r="DP26" s="1335"/>
      <c r="DQ26" s="1335"/>
      <c r="DR26" s="1335" t="str">
        <f>MID(SUVAHAVUJ!AF195,8,1)</f>
        <v xml:space="preserve"> </v>
      </c>
      <c r="DS26" s="1335"/>
      <c r="DT26" s="1335"/>
      <c r="DU26" s="1335"/>
      <c r="DV26" s="1335"/>
      <c r="DW26" s="1293" t="str">
        <f>MID(SUVAHAVUJ!AF195,9,1)</f>
        <v xml:space="preserve"> </v>
      </c>
      <c r="DX26" s="1293"/>
      <c r="DY26" s="1293"/>
      <c r="DZ26" s="1293"/>
      <c r="EA26" s="1293"/>
      <c r="EB26" s="1293"/>
      <c r="EC26" s="1293" t="str">
        <f>MID(SUVAHAVUJ!AF195,10,1)</f>
        <v xml:space="preserve"> </v>
      </c>
      <c r="ED26" s="1293"/>
      <c r="EE26" s="1293"/>
      <c r="EF26" s="1293"/>
      <c r="EG26" s="1293"/>
      <c r="EH26" s="1335" t="str">
        <f>MID(SUVAHAVUJ!AF195,11,1)</f>
        <v>0</v>
      </c>
      <c r="EI26" s="1335"/>
      <c r="EJ26" s="1335"/>
      <c r="EK26" s="1335"/>
      <c r="EL26" s="1335"/>
      <c r="EM26" s="1343"/>
      <c r="EN26" s="411"/>
      <c r="EO26" s="412"/>
      <c r="EP26" s="1335" t="str">
        <f>MID(SUVAHAVUJ!AG195,1,1)</f>
        <v xml:space="preserve"> </v>
      </c>
      <c r="EQ26" s="1335"/>
      <c r="ER26" s="1335"/>
      <c r="ES26" s="1335"/>
      <c r="ET26" s="1335"/>
      <c r="EU26" s="1335"/>
      <c r="EV26" s="1335" t="str">
        <f>MID(SUVAHAVUJ!AG195,2,1)</f>
        <v xml:space="preserve"> </v>
      </c>
      <c r="EW26" s="1335"/>
      <c r="EX26" s="1335"/>
      <c r="EY26" s="1335"/>
      <c r="EZ26" s="1335"/>
      <c r="FA26" s="1335" t="str">
        <f>MID(SUVAHAVUJ!AG195,3,1)</f>
        <v xml:space="preserve"> </v>
      </c>
      <c r="FB26" s="1335"/>
      <c r="FC26" s="1335"/>
      <c r="FD26" s="1335"/>
      <c r="FE26" s="1335"/>
      <c r="FF26" s="1335"/>
      <c r="FG26" s="1335" t="str">
        <f>MID(SUVAHAVUJ!AG195,4,1)</f>
        <v xml:space="preserve"> </v>
      </c>
      <c r="FH26" s="1335"/>
      <c r="FI26" s="1335"/>
      <c r="FJ26" s="1335"/>
      <c r="FK26" s="1335"/>
      <c r="FL26" s="1293" t="str">
        <f>MID(SUVAHAVUJ!AG195,5,1)</f>
        <v xml:space="preserve"> </v>
      </c>
      <c r="FM26" s="1293"/>
      <c r="FN26" s="1293"/>
      <c r="FO26" s="1293"/>
      <c r="FP26" s="1293"/>
      <c r="FQ26" s="1293"/>
      <c r="FR26" s="1293" t="str">
        <f>MID(SUVAHAVUJ!AG195,6,1)</f>
        <v xml:space="preserve"> </v>
      </c>
      <c r="FS26" s="1293"/>
      <c r="FT26" s="1293"/>
      <c r="FU26" s="1293"/>
      <c r="FV26" s="1293"/>
      <c r="FW26" s="1293" t="str">
        <f>MID(SUVAHAVUJ!AG195,7,1)</f>
        <v xml:space="preserve"> </v>
      </c>
      <c r="FX26" s="1293"/>
      <c r="FY26" s="1293"/>
      <c r="FZ26" s="1293"/>
      <c r="GA26" s="1293"/>
      <c r="GB26" s="1293"/>
      <c r="GC26" s="1293" t="str">
        <f>MID(SUVAHAVUJ!AG195,8,1)</f>
        <v xml:space="preserve"> </v>
      </c>
      <c r="GD26" s="1293"/>
      <c r="GE26" s="1293"/>
      <c r="GF26" s="1293"/>
      <c r="GG26" s="1293"/>
      <c r="GH26" s="1293" t="str">
        <f>MID(SUVAHAVUJ!AG195,9,1)</f>
        <v xml:space="preserve"> </v>
      </c>
      <c r="GI26" s="1293"/>
      <c r="GJ26" s="1293"/>
      <c r="GK26" s="1293"/>
      <c r="GL26" s="1293"/>
      <c r="GM26" s="1293"/>
      <c r="GN26" s="1293" t="str">
        <f>MID(SUVAHAVUJ!AG195,10,1)</f>
        <v xml:space="preserve"> </v>
      </c>
      <c r="GO26" s="1293"/>
      <c r="GP26" s="1293"/>
      <c r="GQ26" s="1293"/>
      <c r="GR26" s="1293"/>
      <c r="GS26" s="1293" t="str">
        <f>MID(SUVAHAVUJ!AG195,11,1)</f>
        <v>0</v>
      </c>
      <c r="GT26" s="1293"/>
      <c r="GU26" s="1293"/>
      <c r="GV26" s="1293"/>
      <c r="GW26" s="1341"/>
    </row>
    <row r="27" spans="1:205" ht="24.6" customHeight="1" x14ac:dyDescent="0.2">
      <c r="A27" s="421"/>
      <c r="B27" s="1442" t="s">
        <v>2197</v>
      </c>
      <c r="C27" s="1443"/>
      <c r="D27" s="1443"/>
      <c r="E27" s="1443"/>
      <c r="F27" s="1443"/>
      <c r="G27" s="1443"/>
      <c r="H27" s="1443"/>
      <c r="I27" s="1443"/>
      <c r="J27" s="1443"/>
      <c r="K27" s="1444"/>
      <c r="L27" s="1394" t="str">
        <f>SUVAHAVUJ!$D$196</f>
        <v>Opravné položky k finančnému majetku (+/-) (565)</v>
      </c>
      <c r="M27" s="1395"/>
      <c r="N27" s="1395"/>
      <c r="O27" s="1395"/>
      <c r="P27" s="1395"/>
      <c r="Q27" s="1395"/>
      <c r="R27" s="1395"/>
      <c r="S27" s="1395"/>
      <c r="T27" s="1395"/>
      <c r="U27" s="1395"/>
      <c r="V27" s="1395"/>
      <c r="W27" s="1395"/>
      <c r="X27" s="1395"/>
      <c r="Y27" s="1395"/>
      <c r="Z27" s="1395"/>
      <c r="AA27" s="1395"/>
      <c r="AB27" s="1395"/>
      <c r="AC27" s="1395"/>
      <c r="AD27" s="1395"/>
      <c r="AE27" s="1395"/>
      <c r="AF27" s="1395"/>
      <c r="AG27" s="1395"/>
      <c r="AH27" s="1395"/>
      <c r="AI27" s="1395"/>
      <c r="AJ27" s="1395"/>
      <c r="AK27" s="1395"/>
      <c r="AL27" s="1395"/>
      <c r="AM27" s="1395"/>
      <c r="AN27" s="1395"/>
      <c r="AO27" s="1395"/>
      <c r="AP27" s="1395"/>
      <c r="AQ27" s="1395"/>
      <c r="AR27" s="1395"/>
      <c r="AS27" s="1395"/>
      <c r="AT27" s="1395"/>
      <c r="AU27" s="1395"/>
      <c r="AV27" s="1395"/>
      <c r="AW27" s="1395"/>
      <c r="AX27" s="1395"/>
      <c r="AY27" s="1395"/>
      <c r="AZ27" s="1395"/>
      <c r="BA27" s="1395"/>
      <c r="BB27" s="1395"/>
      <c r="BC27" s="1395"/>
      <c r="BD27" s="1395"/>
      <c r="BE27" s="1395"/>
      <c r="BF27" s="1395"/>
      <c r="BG27" s="1395"/>
      <c r="BH27" s="1395"/>
      <c r="BI27" s="1395"/>
      <c r="BJ27" s="1395"/>
      <c r="BK27" s="1395"/>
      <c r="BL27" s="1395"/>
      <c r="BM27" s="1395"/>
      <c r="BN27" s="1395"/>
      <c r="BO27" s="1395"/>
      <c r="BP27" s="1395"/>
      <c r="BQ27" s="1395"/>
      <c r="BR27" s="1395"/>
      <c r="BS27" s="1395"/>
      <c r="BT27" s="1395"/>
      <c r="BU27" s="1395"/>
      <c r="BV27" s="1395"/>
      <c r="BW27" s="1396" t="s">
        <v>1202</v>
      </c>
      <c r="BX27" s="1397"/>
      <c r="BY27" s="1397"/>
      <c r="BZ27" s="1397"/>
      <c r="CA27" s="1397"/>
      <c r="CB27" s="1397"/>
      <c r="CC27" s="1397"/>
      <c r="CD27" s="1398"/>
      <c r="CE27" s="1335" t="str">
        <f>MID(SUVAHAVUJ!AF196,1,1)</f>
        <v xml:space="preserve"> </v>
      </c>
      <c r="CF27" s="1335"/>
      <c r="CG27" s="1335"/>
      <c r="CH27" s="1335"/>
      <c r="CI27" s="1335"/>
      <c r="CJ27" s="1335" t="str">
        <f>MID(SUVAHAVUJ!AF196,2,1)</f>
        <v xml:space="preserve"> </v>
      </c>
      <c r="CK27" s="1335"/>
      <c r="CL27" s="1335"/>
      <c r="CM27" s="1335"/>
      <c r="CN27" s="1335"/>
      <c r="CO27" s="1335"/>
      <c r="CP27" s="1335" t="str">
        <f>MID(SUVAHAVUJ!AF196,3,1)</f>
        <v xml:space="preserve"> </v>
      </c>
      <c r="CQ27" s="1335"/>
      <c r="CR27" s="1335"/>
      <c r="CS27" s="1335"/>
      <c r="CT27" s="1335"/>
      <c r="CU27" s="1335" t="str">
        <f>MID(SUVAHAVUJ!AF196,4,1)</f>
        <v xml:space="preserve"> </v>
      </c>
      <c r="CV27" s="1335"/>
      <c r="CW27" s="1335"/>
      <c r="CX27" s="1335"/>
      <c r="CY27" s="1335"/>
      <c r="CZ27" s="1335"/>
      <c r="DA27" s="1335" t="str">
        <f>MID(SUVAHAVUJ!AF196,5,1)</f>
        <v xml:space="preserve"> </v>
      </c>
      <c r="DB27" s="1335"/>
      <c r="DC27" s="1335"/>
      <c r="DD27" s="1335"/>
      <c r="DE27" s="1335"/>
      <c r="DF27" s="1335" t="str">
        <f>MID(SUVAHAVUJ!AF196,6,1)</f>
        <v xml:space="preserve"> </v>
      </c>
      <c r="DG27" s="1335"/>
      <c r="DH27" s="1335"/>
      <c r="DI27" s="1335"/>
      <c r="DJ27" s="1335"/>
      <c r="DK27" s="1335"/>
      <c r="DL27" s="1335" t="str">
        <f>MID(SUVAHAVUJ!AF196,7,1)</f>
        <v xml:space="preserve"> </v>
      </c>
      <c r="DM27" s="1335"/>
      <c r="DN27" s="1335"/>
      <c r="DO27" s="1335"/>
      <c r="DP27" s="1335"/>
      <c r="DQ27" s="1335"/>
      <c r="DR27" s="1335" t="str">
        <f>MID(SUVAHAVUJ!AF196,8,1)</f>
        <v xml:space="preserve"> </v>
      </c>
      <c r="DS27" s="1335"/>
      <c r="DT27" s="1335"/>
      <c r="DU27" s="1335"/>
      <c r="DV27" s="1335"/>
      <c r="DW27" s="1293" t="str">
        <f>MID(SUVAHAVUJ!AF196,9,1)</f>
        <v xml:space="preserve"> </v>
      </c>
      <c r="DX27" s="1293"/>
      <c r="DY27" s="1293"/>
      <c r="DZ27" s="1293"/>
      <c r="EA27" s="1293"/>
      <c r="EB27" s="1293"/>
      <c r="EC27" s="1293" t="str">
        <f>MID(SUVAHAVUJ!AF196,10,1)</f>
        <v xml:space="preserve"> </v>
      </c>
      <c r="ED27" s="1293"/>
      <c r="EE27" s="1293"/>
      <c r="EF27" s="1293"/>
      <c r="EG27" s="1293"/>
      <c r="EH27" s="1335" t="str">
        <f>MID(SUVAHAVUJ!AF196,11,1)</f>
        <v>0</v>
      </c>
      <c r="EI27" s="1335"/>
      <c r="EJ27" s="1335"/>
      <c r="EK27" s="1335"/>
      <c r="EL27" s="1335"/>
      <c r="EM27" s="1343"/>
      <c r="EN27" s="411"/>
      <c r="EO27" s="412"/>
      <c r="EP27" s="1335" t="str">
        <f>MID(SUVAHAVUJ!AG196,1,1)</f>
        <v xml:space="preserve"> </v>
      </c>
      <c r="EQ27" s="1335"/>
      <c r="ER27" s="1335"/>
      <c r="ES27" s="1335"/>
      <c r="ET27" s="1335"/>
      <c r="EU27" s="1335"/>
      <c r="EV27" s="1335" t="str">
        <f>MID(SUVAHAVUJ!AG196,2,1)</f>
        <v xml:space="preserve"> </v>
      </c>
      <c r="EW27" s="1335"/>
      <c r="EX27" s="1335"/>
      <c r="EY27" s="1335"/>
      <c r="EZ27" s="1335"/>
      <c r="FA27" s="1335" t="str">
        <f>MID(SUVAHAVUJ!AG196,3,1)</f>
        <v xml:space="preserve"> </v>
      </c>
      <c r="FB27" s="1335"/>
      <c r="FC27" s="1335"/>
      <c r="FD27" s="1335"/>
      <c r="FE27" s="1335"/>
      <c r="FF27" s="1335"/>
      <c r="FG27" s="1335" t="str">
        <f>MID(SUVAHAVUJ!AG196,4,1)</f>
        <v xml:space="preserve"> </v>
      </c>
      <c r="FH27" s="1335"/>
      <c r="FI27" s="1335"/>
      <c r="FJ27" s="1335"/>
      <c r="FK27" s="1335"/>
      <c r="FL27" s="1293" t="str">
        <f>MID(SUVAHAVUJ!AG196,5,1)</f>
        <v xml:space="preserve"> </v>
      </c>
      <c r="FM27" s="1293"/>
      <c r="FN27" s="1293"/>
      <c r="FO27" s="1293"/>
      <c r="FP27" s="1293"/>
      <c r="FQ27" s="1293"/>
      <c r="FR27" s="1293" t="str">
        <f>MID(SUVAHAVUJ!AG196,6,1)</f>
        <v xml:space="preserve"> </v>
      </c>
      <c r="FS27" s="1293"/>
      <c r="FT27" s="1293"/>
      <c r="FU27" s="1293"/>
      <c r="FV27" s="1293"/>
      <c r="FW27" s="1293" t="str">
        <f>MID(SUVAHAVUJ!AG196,7,1)</f>
        <v xml:space="preserve"> </v>
      </c>
      <c r="FX27" s="1293"/>
      <c r="FY27" s="1293"/>
      <c r="FZ27" s="1293"/>
      <c r="GA27" s="1293"/>
      <c r="GB27" s="1293"/>
      <c r="GC27" s="1293" t="str">
        <f>MID(SUVAHAVUJ!AG196,8,1)</f>
        <v xml:space="preserve"> </v>
      </c>
      <c r="GD27" s="1293"/>
      <c r="GE27" s="1293"/>
      <c r="GF27" s="1293"/>
      <c r="GG27" s="1293"/>
      <c r="GH27" s="1293" t="str">
        <f>MID(SUVAHAVUJ!AG196,9,1)</f>
        <v xml:space="preserve"> </v>
      </c>
      <c r="GI27" s="1293"/>
      <c r="GJ27" s="1293"/>
      <c r="GK27" s="1293"/>
      <c r="GL27" s="1293"/>
      <c r="GM27" s="1293"/>
      <c r="GN27" s="1293" t="str">
        <f>MID(SUVAHAVUJ!AG196,10,1)</f>
        <v xml:space="preserve"> </v>
      </c>
      <c r="GO27" s="1293"/>
      <c r="GP27" s="1293"/>
      <c r="GQ27" s="1293"/>
      <c r="GR27" s="1293"/>
      <c r="GS27" s="1293" t="str">
        <f>MID(SUVAHAVUJ!AG196,11,1)</f>
        <v>0</v>
      </c>
      <c r="GT27" s="1293"/>
      <c r="GU27" s="1293"/>
      <c r="GV27" s="1293"/>
      <c r="GW27" s="1341"/>
    </row>
    <row r="28" spans="1:205" ht="24.6" customHeight="1" x14ac:dyDescent="0.2">
      <c r="A28" s="421"/>
      <c r="B28" s="1442" t="s">
        <v>2198</v>
      </c>
      <c r="C28" s="1443"/>
      <c r="D28" s="1443"/>
      <c r="E28" s="1443"/>
      <c r="F28" s="1443"/>
      <c r="G28" s="1443"/>
      <c r="H28" s="1443"/>
      <c r="I28" s="1443"/>
      <c r="J28" s="1443"/>
      <c r="K28" s="1444"/>
      <c r="L28" s="1394" t="str">
        <f>SUVAHAVUJ!$D$197</f>
        <v>Nákladové úroky (r. 50 + r. 51)</v>
      </c>
      <c r="M28" s="1395"/>
      <c r="N28" s="1395"/>
      <c r="O28" s="1395"/>
      <c r="P28" s="1395"/>
      <c r="Q28" s="1395"/>
      <c r="R28" s="1395"/>
      <c r="S28" s="1395"/>
      <c r="T28" s="1395"/>
      <c r="U28" s="1395"/>
      <c r="V28" s="1395"/>
      <c r="W28" s="1395"/>
      <c r="X28" s="1395"/>
      <c r="Y28" s="1395"/>
      <c r="Z28" s="1395"/>
      <c r="AA28" s="1395"/>
      <c r="AB28" s="1395"/>
      <c r="AC28" s="1395"/>
      <c r="AD28" s="1395"/>
      <c r="AE28" s="1395"/>
      <c r="AF28" s="1395"/>
      <c r="AG28" s="1395"/>
      <c r="AH28" s="1395"/>
      <c r="AI28" s="1395"/>
      <c r="AJ28" s="1395"/>
      <c r="AK28" s="1395"/>
      <c r="AL28" s="1395"/>
      <c r="AM28" s="1395"/>
      <c r="AN28" s="1395"/>
      <c r="AO28" s="1395"/>
      <c r="AP28" s="1395"/>
      <c r="AQ28" s="1395"/>
      <c r="AR28" s="1395"/>
      <c r="AS28" s="1395"/>
      <c r="AT28" s="1395"/>
      <c r="AU28" s="1395"/>
      <c r="AV28" s="1395"/>
      <c r="AW28" s="1395"/>
      <c r="AX28" s="1395"/>
      <c r="AY28" s="1395"/>
      <c r="AZ28" s="1395"/>
      <c r="BA28" s="1395"/>
      <c r="BB28" s="1395"/>
      <c r="BC28" s="1395"/>
      <c r="BD28" s="1395"/>
      <c r="BE28" s="1395"/>
      <c r="BF28" s="1395"/>
      <c r="BG28" s="1395"/>
      <c r="BH28" s="1395"/>
      <c r="BI28" s="1395"/>
      <c r="BJ28" s="1395"/>
      <c r="BK28" s="1395"/>
      <c r="BL28" s="1395"/>
      <c r="BM28" s="1395"/>
      <c r="BN28" s="1395"/>
      <c r="BO28" s="1395"/>
      <c r="BP28" s="1395"/>
      <c r="BQ28" s="1395"/>
      <c r="BR28" s="1395"/>
      <c r="BS28" s="1395"/>
      <c r="BT28" s="1395"/>
      <c r="BU28" s="1395"/>
      <c r="BV28" s="1395"/>
      <c r="BW28" s="1396" t="s">
        <v>1209</v>
      </c>
      <c r="BX28" s="1397"/>
      <c r="BY28" s="1397"/>
      <c r="BZ28" s="1397"/>
      <c r="CA28" s="1397"/>
      <c r="CB28" s="1397"/>
      <c r="CC28" s="1397" t="str">
        <f>MID([8]SUVAHAVUJ!AK68,6,1)</f>
        <v xml:space="preserve"> </v>
      </c>
      <c r="CD28" s="1398"/>
      <c r="CE28" s="1335" t="str">
        <f>MID(SUVAHAVUJ!AF197,1,1)</f>
        <v xml:space="preserve"> </v>
      </c>
      <c r="CF28" s="1335"/>
      <c r="CG28" s="1335"/>
      <c r="CH28" s="1335"/>
      <c r="CI28" s="1335"/>
      <c r="CJ28" s="1335" t="str">
        <f>MID(SUVAHAVUJ!AF197,2,1)</f>
        <v xml:space="preserve"> </v>
      </c>
      <c r="CK28" s="1335"/>
      <c r="CL28" s="1335"/>
      <c r="CM28" s="1335"/>
      <c r="CN28" s="1335"/>
      <c r="CO28" s="1335"/>
      <c r="CP28" s="1335" t="str">
        <f>MID(SUVAHAVUJ!AF197,3,1)</f>
        <v xml:space="preserve"> </v>
      </c>
      <c r="CQ28" s="1335"/>
      <c r="CR28" s="1335"/>
      <c r="CS28" s="1335"/>
      <c r="CT28" s="1335"/>
      <c r="CU28" s="1335" t="str">
        <f>MID(SUVAHAVUJ!AF197,4,1)</f>
        <v xml:space="preserve"> </v>
      </c>
      <c r="CV28" s="1335"/>
      <c r="CW28" s="1335"/>
      <c r="CX28" s="1335"/>
      <c r="CY28" s="1335"/>
      <c r="CZ28" s="1335"/>
      <c r="DA28" s="1335" t="str">
        <f>MID(SUVAHAVUJ!AF197,5,1)</f>
        <v xml:space="preserve"> </v>
      </c>
      <c r="DB28" s="1335"/>
      <c r="DC28" s="1335"/>
      <c r="DD28" s="1335"/>
      <c r="DE28" s="1335"/>
      <c r="DF28" s="1335" t="str">
        <f>MID(SUVAHAVUJ!AF197,6,1)</f>
        <v xml:space="preserve"> </v>
      </c>
      <c r="DG28" s="1335"/>
      <c r="DH28" s="1335"/>
      <c r="DI28" s="1335"/>
      <c r="DJ28" s="1335"/>
      <c r="DK28" s="1335"/>
      <c r="DL28" s="1335" t="str">
        <f>MID(SUVAHAVUJ!AF197,7,1)</f>
        <v xml:space="preserve"> </v>
      </c>
      <c r="DM28" s="1335"/>
      <c r="DN28" s="1335"/>
      <c r="DO28" s="1335"/>
      <c r="DP28" s="1335"/>
      <c r="DQ28" s="1335"/>
      <c r="DR28" s="1335" t="str">
        <f>MID(SUVAHAVUJ!AF197,8,1)</f>
        <v xml:space="preserve"> </v>
      </c>
      <c r="DS28" s="1335"/>
      <c r="DT28" s="1335"/>
      <c r="DU28" s="1335"/>
      <c r="DV28" s="1335"/>
      <c r="DW28" s="1293" t="str">
        <f>MID(SUVAHAVUJ!AF197,9,1)</f>
        <v xml:space="preserve"> </v>
      </c>
      <c r="DX28" s="1293"/>
      <c r="DY28" s="1293"/>
      <c r="DZ28" s="1293"/>
      <c r="EA28" s="1293"/>
      <c r="EB28" s="1293"/>
      <c r="EC28" s="1293" t="str">
        <f>MID(SUVAHAVUJ!AF197,10,1)</f>
        <v xml:space="preserve"> </v>
      </c>
      <c r="ED28" s="1293"/>
      <c r="EE28" s="1293"/>
      <c r="EF28" s="1293"/>
      <c r="EG28" s="1293"/>
      <c r="EH28" s="1335" t="str">
        <f>MID(SUVAHAVUJ!AF197,11,1)</f>
        <v>0</v>
      </c>
      <c r="EI28" s="1335"/>
      <c r="EJ28" s="1335"/>
      <c r="EK28" s="1335"/>
      <c r="EL28" s="1335"/>
      <c r="EM28" s="1343"/>
      <c r="EN28" s="411"/>
      <c r="EO28" s="412"/>
      <c r="EP28" s="1335" t="str">
        <f>MID(SUVAHAVUJ!AG197,1,1)</f>
        <v xml:space="preserve"> </v>
      </c>
      <c r="EQ28" s="1335"/>
      <c r="ER28" s="1335"/>
      <c r="ES28" s="1335"/>
      <c r="ET28" s="1335"/>
      <c r="EU28" s="1335"/>
      <c r="EV28" s="1335" t="str">
        <f>MID(SUVAHAVUJ!AG197,2,1)</f>
        <v xml:space="preserve"> </v>
      </c>
      <c r="EW28" s="1335"/>
      <c r="EX28" s="1335"/>
      <c r="EY28" s="1335"/>
      <c r="EZ28" s="1335"/>
      <c r="FA28" s="1335" t="str">
        <f>MID(SUVAHAVUJ!AG197,3,1)</f>
        <v xml:space="preserve"> </v>
      </c>
      <c r="FB28" s="1335"/>
      <c r="FC28" s="1335"/>
      <c r="FD28" s="1335"/>
      <c r="FE28" s="1335"/>
      <c r="FF28" s="1335"/>
      <c r="FG28" s="1335" t="str">
        <f>MID(SUVAHAVUJ!AG197,4,1)</f>
        <v xml:space="preserve"> </v>
      </c>
      <c r="FH28" s="1335"/>
      <c r="FI28" s="1335"/>
      <c r="FJ28" s="1335"/>
      <c r="FK28" s="1335"/>
      <c r="FL28" s="1293" t="str">
        <f>MID(SUVAHAVUJ!AG197,5,1)</f>
        <v xml:space="preserve"> </v>
      </c>
      <c r="FM28" s="1293"/>
      <c r="FN28" s="1293"/>
      <c r="FO28" s="1293"/>
      <c r="FP28" s="1293"/>
      <c r="FQ28" s="1293"/>
      <c r="FR28" s="1293" t="str">
        <f>MID(SUVAHAVUJ!AG197,6,1)</f>
        <v xml:space="preserve"> </v>
      </c>
      <c r="FS28" s="1293"/>
      <c r="FT28" s="1293"/>
      <c r="FU28" s="1293"/>
      <c r="FV28" s="1293"/>
      <c r="FW28" s="1293" t="str">
        <f>MID(SUVAHAVUJ!AG197,7,1)</f>
        <v xml:space="preserve"> </v>
      </c>
      <c r="FX28" s="1293"/>
      <c r="FY28" s="1293"/>
      <c r="FZ28" s="1293"/>
      <c r="GA28" s="1293"/>
      <c r="GB28" s="1293"/>
      <c r="GC28" s="1293" t="str">
        <f>MID(SUVAHAVUJ!AG197,8,1)</f>
        <v xml:space="preserve"> </v>
      </c>
      <c r="GD28" s="1293"/>
      <c r="GE28" s="1293"/>
      <c r="GF28" s="1293"/>
      <c r="GG28" s="1293"/>
      <c r="GH28" s="1293" t="str">
        <f>MID(SUVAHAVUJ!AG197,9,1)</f>
        <v xml:space="preserve"> </v>
      </c>
      <c r="GI28" s="1293"/>
      <c r="GJ28" s="1293"/>
      <c r="GK28" s="1293"/>
      <c r="GL28" s="1293"/>
      <c r="GM28" s="1293"/>
      <c r="GN28" s="1293" t="str">
        <f>MID(SUVAHAVUJ!AG197,10,1)</f>
        <v xml:space="preserve"> </v>
      </c>
      <c r="GO28" s="1293"/>
      <c r="GP28" s="1293"/>
      <c r="GQ28" s="1293"/>
      <c r="GR28" s="1293"/>
      <c r="GS28" s="1293" t="str">
        <f>MID(SUVAHAVUJ!AG197,11,1)</f>
        <v>0</v>
      </c>
      <c r="GT28" s="1293"/>
      <c r="GU28" s="1293"/>
      <c r="GV28" s="1293"/>
      <c r="GW28" s="1341"/>
    </row>
    <row r="29" spans="1:205" ht="24.6" customHeight="1" x14ac:dyDescent="0.2">
      <c r="A29" s="421"/>
      <c r="B29" s="1445" t="s">
        <v>2199</v>
      </c>
      <c r="C29" s="1446"/>
      <c r="D29" s="1446"/>
      <c r="E29" s="1446"/>
      <c r="F29" s="1446"/>
      <c r="G29" s="1446"/>
      <c r="H29" s="1446"/>
      <c r="I29" s="1446"/>
      <c r="J29" s="1446"/>
      <c r="K29" s="1447"/>
      <c r="L29" s="1394" t="str">
        <f>SUVAHAVUJ!$D$198</f>
        <v>Nákladové úroky pre prepojené účtovné jednotky (562A)</v>
      </c>
      <c r="M29" s="1395"/>
      <c r="N29" s="1395"/>
      <c r="O29" s="1395"/>
      <c r="P29" s="1395"/>
      <c r="Q29" s="1395"/>
      <c r="R29" s="1395"/>
      <c r="S29" s="1395"/>
      <c r="T29" s="1395"/>
      <c r="U29" s="1395"/>
      <c r="V29" s="1395"/>
      <c r="W29" s="1395"/>
      <c r="X29" s="1395"/>
      <c r="Y29" s="1395"/>
      <c r="Z29" s="1395"/>
      <c r="AA29" s="1395"/>
      <c r="AB29" s="1395"/>
      <c r="AC29" s="1395"/>
      <c r="AD29" s="1395"/>
      <c r="AE29" s="1395"/>
      <c r="AF29" s="1395"/>
      <c r="AG29" s="1395"/>
      <c r="AH29" s="1395"/>
      <c r="AI29" s="1395"/>
      <c r="AJ29" s="1395"/>
      <c r="AK29" s="1395"/>
      <c r="AL29" s="1395"/>
      <c r="AM29" s="1395"/>
      <c r="AN29" s="1395"/>
      <c r="AO29" s="1395"/>
      <c r="AP29" s="1395"/>
      <c r="AQ29" s="1395"/>
      <c r="AR29" s="1395"/>
      <c r="AS29" s="1395"/>
      <c r="AT29" s="1395"/>
      <c r="AU29" s="1395"/>
      <c r="AV29" s="1395"/>
      <c r="AW29" s="1395"/>
      <c r="AX29" s="1395"/>
      <c r="AY29" s="1395"/>
      <c r="AZ29" s="1395"/>
      <c r="BA29" s="1395"/>
      <c r="BB29" s="1395"/>
      <c r="BC29" s="1395"/>
      <c r="BD29" s="1395"/>
      <c r="BE29" s="1395"/>
      <c r="BF29" s="1395"/>
      <c r="BG29" s="1395"/>
      <c r="BH29" s="1395"/>
      <c r="BI29" s="1395"/>
      <c r="BJ29" s="1395"/>
      <c r="BK29" s="1395"/>
      <c r="BL29" s="1395"/>
      <c r="BM29" s="1395"/>
      <c r="BN29" s="1395"/>
      <c r="BO29" s="1395"/>
      <c r="BP29" s="1395"/>
      <c r="BQ29" s="1395"/>
      <c r="BR29" s="1395"/>
      <c r="BS29" s="1395"/>
      <c r="BT29" s="1395"/>
      <c r="BU29" s="1395"/>
      <c r="BV29" s="1395"/>
      <c r="BW29" s="1396" t="s">
        <v>1224</v>
      </c>
      <c r="BX29" s="1397"/>
      <c r="BY29" s="1397"/>
      <c r="BZ29" s="1397"/>
      <c r="CA29" s="1397"/>
      <c r="CB29" s="1397"/>
      <c r="CC29" s="1397" t="str">
        <f>MID([8]SUVAHAVUJ!AI69,6,1)</f>
        <v xml:space="preserve"> </v>
      </c>
      <c r="CD29" s="1398"/>
      <c r="CE29" s="1335" t="str">
        <f>MID(SUVAHAVUJ!AF198,1,1)</f>
        <v xml:space="preserve"> </v>
      </c>
      <c r="CF29" s="1335"/>
      <c r="CG29" s="1335"/>
      <c r="CH29" s="1335"/>
      <c r="CI29" s="1335"/>
      <c r="CJ29" s="1335" t="str">
        <f>MID(SUVAHAVUJ!AF198,2,1)</f>
        <v xml:space="preserve"> </v>
      </c>
      <c r="CK29" s="1335"/>
      <c r="CL29" s="1335"/>
      <c r="CM29" s="1335"/>
      <c r="CN29" s="1335"/>
      <c r="CO29" s="1335"/>
      <c r="CP29" s="1335" t="str">
        <f>MID(SUVAHAVUJ!AF198,3,1)</f>
        <v xml:space="preserve"> </v>
      </c>
      <c r="CQ29" s="1335"/>
      <c r="CR29" s="1335"/>
      <c r="CS29" s="1335"/>
      <c r="CT29" s="1335"/>
      <c r="CU29" s="1335" t="str">
        <f>MID(SUVAHAVUJ!AF198,4,1)</f>
        <v xml:space="preserve"> </v>
      </c>
      <c r="CV29" s="1335"/>
      <c r="CW29" s="1335"/>
      <c r="CX29" s="1335"/>
      <c r="CY29" s="1335"/>
      <c r="CZ29" s="1335"/>
      <c r="DA29" s="1335" t="str">
        <f>MID(SUVAHAVUJ!AF198,5,1)</f>
        <v xml:space="preserve"> </v>
      </c>
      <c r="DB29" s="1335"/>
      <c r="DC29" s="1335"/>
      <c r="DD29" s="1335"/>
      <c r="DE29" s="1335"/>
      <c r="DF29" s="1335" t="str">
        <f>MID(SUVAHAVUJ!AF198,6,1)</f>
        <v xml:space="preserve"> </v>
      </c>
      <c r="DG29" s="1335"/>
      <c r="DH29" s="1335"/>
      <c r="DI29" s="1335"/>
      <c r="DJ29" s="1335"/>
      <c r="DK29" s="1335"/>
      <c r="DL29" s="1335" t="str">
        <f>MID(SUVAHAVUJ!AF198,7,1)</f>
        <v xml:space="preserve"> </v>
      </c>
      <c r="DM29" s="1335"/>
      <c r="DN29" s="1335"/>
      <c r="DO29" s="1335"/>
      <c r="DP29" s="1335"/>
      <c r="DQ29" s="1335"/>
      <c r="DR29" s="1335" t="str">
        <f>MID(SUVAHAVUJ!AF198,8,1)</f>
        <v xml:space="preserve"> </v>
      </c>
      <c r="DS29" s="1335"/>
      <c r="DT29" s="1335"/>
      <c r="DU29" s="1335"/>
      <c r="DV29" s="1335"/>
      <c r="DW29" s="1293" t="str">
        <f>MID(SUVAHAVUJ!AF198,9,1)</f>
        <v xml:space="preserve"> </v>
      </c>
      <c r="DX29" s="1293"/>
      <c r="DY29" s="1293"/>
      <c r="DZ29" s="1293"/>
      <c r="EA29" s="1293"/>
      <c r="EB29" s="1293"/>
      <c r="EC29" s="1293" t="str">
        <f>MID(SUVAHAVUJ!AF198,10,1)</f>
        <v xml:space="preserve"> </v>
      </c>
      <c r="ED29" s="1293"/>
      <c r="EE29" s="1293"/>
      <c r="EF29" s="1293"/>
      <c r="EG29" s="1293"/>
      <c r="EH29" s="1335" t="str">
        <f>MID(SUVAHAVUJ!AF198,11,1)</f>
        <v>0</v>
      </c>
      <c r="EI29" s="1335"/>
      <c r="EJ29" s="1335"/>
      <c r="EK29" s="1335"/>
      <c r="EL29" s="1335"/>
      <c r="EM29" s="1343"/>
      <c r="EN29" s="411"/>
      <c r="EO29" s="412"/>
      <c r="EP29" s="1335" t="str">
        <f>MID(SUVAHAVUJ!AG198,1,1)</f>
        <v xml:space="preserve"> </v>
      </c>
      <c r="EQ29" s="1335"/>
      <c r="ER29" s="1335"/>
      <c r="ES29" s="1335"/>
      <c r="ET29" s="1335"/>
      <c r="EU29" s="1335"/>
      <c r="EV29" s="1335" t="str">
        <f>MID(SUVAHAVUJ!AG198,2,1)</f>
        <v xml:space="preserve"> </v>
      </c>
      <c r="EW29" s="1335"/>
      <c r="EX29" s="1335"/>
      <c r="EY29" s="1335"/>
      <c r="EZ29" s="1335"/>
      <c r="FA29" s="1335" t="str">
        <f>MID(SUVAHAVUJ!AG198,3,1)</f>
        <v xml:space="preserve"> </v>
      </c>
      <c r="FB29" s="1335"/>
      <c r="FC29" s="1335"/>
      <c r="FD29" s="1335"/>
      <c r="FE29" s="1335"/>
      <c r="FF29" s="1335"/>
      <c r="FG29" s="1335" t="str">
        <f>MID(SUVAHAVUJ!AG198,4,1)</f>
        <v xml:space="preserve"> </v>
      </c>
      <c r="FH29" s="1335"/>
      <c r="FI29" s="1335"/>
      <c r="FJ29" s="1335"/>
      <c r="FK29" s="1335"/>
      <c r="FL29" s="1293" t="str">
        <f>MID(SUVAHAVUJ!AG198,5,1)</f>
        <v xml:space="preserve"> </v>
      </c>
      <c r="FM29" s="1293"/>
      <c r="FN29" s="1293"/>
      <c r="FO29" s="1293"/>
      <c r="FP29" s="1293"/>
      <c r="FQ29" s="1293"/>
      <c r="FR29" s="1293" t="str">
        <f>MID(SUVAHAVUJ!AG198,6,1)</f>
        <v xml:space="preserve"> </v>
      </c>
      <c r="FS29" s="1293"/>
      <c r="FT29" s="1293"/>
      <c r="FU29" s="1293"/>
      <c r="FV29" s="1293"/>
      <c r="FW29" s="1293" t="str">
        <f>MID(SUVAHAVUJ!AG198,7,1)</f>
        <v xml:space="preserve"> </v>
      </c>
      <c r="FX29" s="1293"/>
      <c r="FY29" s="1293"/>
      <c r="FZ29" s="1293"/>
      <c r="GA29" s="1293"/>
      <c r="GB29" s="1293"/>
      <c r="GC29" s="1293" t="str">
        <f>MID(SUVAHAVUJ!AG198,8,1)</f>
        <v xml:space="preserve"> </v>
      </c>
      <c r="GD29" s="1293"/>
      <c r="GE29" s="1293"/>
      <c r="GF29" s="1293"/>
      <c r="GG29" s="1293"/>
      <c r="GH29" s="1293" t="str">
        <f>MID(SUVAHAVUJ!AG198,9,1)</f>
        <v xml:space="preserve"> </v>
      </c>
      <c r="GI29" s="1293"/>
      <c r="GJ29" s="1293"/>
      <c r="GK29" s="1293"/>
      <c r="GL29" s="1293"/>
      <c r="GM29" s="1293"/>
      <c r="GN29" s="1293" t="str">
        <f>MID(SUVAHAVUJ!AG198,10,1)</f>
        <v xml:space="preserve"> </v>
      </c>
      <c r="GO29" s="1293"/>
      <c r="GP29" s="1293"/>
      <c r="GQ29" s="1293"/>
      <c r="GR29" s="1293"/>
      <c r="GS29" s="1293" t="str">
        <f>MID(SUVAHAVUJ!AG198,11,1)</f>
        <v>0</v>
      </c>
      <c r="GT29" s="1293"/>
      <c r="GU29" s="1293"/>
      <c r="GV29" s="1293"/>
      <c r="GW29" s="1341"/>
    </row>
    <row r="30" spans="1:205" ht="24.6" customHeight="1" x14ac:dyDescent="0.2">
      <c r="A30" s="421"/>
      <c r="B30" s="1445" t="s">
        <v>2047</v>
      </c>
      <c r="C30" s="1446"/>
      <c r="D30" s="1446"/>
      <c r="E30" s="1446"/>
      <c r="F30" s="1446"/>
      <c r="G30" s="1446"/>
      <c r="H30" s="1446"/>
      <c r="I30" s="1446"/>
      <c r="J30" s="1446"/>
      <c r="K30" s="1447"/>
      <c r="L30" s="1394" t="str">
        <f>SUVAHAVUJ!$D$199</f>
        <v>Ostatné nákladové úroky (562A)</v>
      </c>
      <c r="M30" s="1395"/>
      <c r="N30" s="1395"/>
      <c r="O30" s="1395"/>
      <c r="P30" s="1395"/>
      <c r="Q30" s="1395"/>
      <c r="R30" s="1395"/>
      <c r="S30" s="1395"/>
      <c r="T30" s="1395"/>
      <c r="U30" s="1395"/>
      <c r="V30" s="1395"/>
      <c r="W30" s="1395"/>
      <c r="X30" s="1395"/>
      <c r="Y30" s="1395"/>
      <c r="Z30" s="1395"/>
      <c r="AA30" s="1395"/>
      <c r="AB30" s="1395"/>
      <c r="AC30" s="1395"/>
      <c r="AD30" s="1395"/>
      <c r="AE30" s="1395"/>
      <c r="AF30" s="1395"/>
      <c r="AG30" s="1395"/>
      <c r="AH30" s="1395"/>
      <c r="AI30" s="1395"/>
      <c r="AJ30" s="1395"/>
      <c r="AK30" s="1395"/>
      <c r="AL30" s="1395"/>
      <c r="AM30" s="1395"/>
      <c r="AN30" s="1395"/>
      <c r="AO30" s="1395"/>
      <c r="AP30" s="1395"/>
      <c r="AQ30" s="1395"/>
      <c r="AR30" s="1395"/>
      <c r="AS30" s="1395"/>
      <c r="AT30" s="1395"/>
      <c r="AU30" s="1395"/>
      <c r="AV30" s="1395"/>
      <c r="AW30" s="1395"/>
      <c r="AX30" s="1395"/>
      <c r="AY30" s="1395"/>
      <c r="AZ30" s="1395"/>
      <c r="BA30" s="1395"/>
      <c r="BB30" s="1395"/>
      <c r="BC30" s="1395"/>
      <c r="BD30" s="1395"/>
      <c r="BE30" s="1395"/>
      <c r="BF30" s="1395"/>
      <c r="BG30" s="1395"/>
      <c r="BH30" s="1395"/>
      <c r="BI30" s="1395"/>
      <c r="BJ30" s="1395"/>
      <c r="BK30" s="1395"/>
      <c r="BL30" s="1395"/>
      <c r="BM30" s="1395"/>
      <c r="BN30" s="1395"/>
      <c r="BO30" s="1395"/>
      <c r="BP30" s="1395"/>
      <c r="BQ30" s="1395"/>
      <c r="BR30" s="1395"/>
      <c r="BS30" s="1395"/>
      <c r="BT30" s="1395"/>
      <c r="BU30" s="1395"/>
      <c r="BV30" s="1395"/>
      <c r="BW30" s="1396" t="s">
        <v>1197</v>
      </c>
      <c r="BX30" s="1397"/>
      <c r="BY30" s="1397"/>
      <c r="BZ30" s="1397"/>
      <c r="CA30" s="1397"/>
      <c r="CB30" s="1397"/>
      <c r="CC30" s="1397" t="str">
        <f>MID([8]SUVAHAVUJ!AK69,6,1)</f>
        <v xml:space="preserve"> </v>
      </c>
      <c r="CD30" s="1398"/>
      <c r="CE30" s="1335" t="str">
        <f>MID(SUVAHAVUJ!AF199,1,1)</f>
        <v xml:space="preserve"> </v>
      </c>
      <c r="CF30" s="1335"/>
      <c r="CG30" s="1335"/>
      <c r="CH30" s="1335"/>
      <c r="CI30" s="1335"/>
      <c r="CJ30" s="1335" t="str">
        <f>MID(SUVAHAVUJ!AF199,2,1)</f>
        <v xml:space="preserve"> </v>
      </c>
      <c r="CK30" s="1335"/>
      <c r="CL30" s="1335"/>
      <c r="CM30" s="1335"/>
      <c r="CN30" s="1335"/>
      <c r="CO30" s="1335"/>
      <c r="CP30" s="1335" t="str">
        <f>MID(SUVAHAVUJ!AF199,3,1)</f>
        <v xml:space="preserve"> </v>
      </c>
      <c r="CQ30" s="1335"/>
      <c r="CR30" s="1335"/>
      <c r="CS30" s="1335"/>
      <c r="CT30" s="1335"/>
      <c r="CU30" s="1335" t="str">
        <f>MID(SUVAHAVUJ!AF199,4,1)</f>
        <v xml:space="preserve"> </v>
      </c>
      <c r="CV30" s="1335"/>
      <c r="CW30" s="1335"/>
      <c r="CX30" s="1335"/>
      <c r="CY30" s="1335"/>
      <c r="CZ30" s="1335"/>
      <c r="DA30" s="1335" t="str">
        <f>MID(SUVAHAVUJ!AF199,5,1)</f>
        <v xml:space="preserve"> </v>
      </c>
      <c r="DB30" s="1335"/>
      <c r="DC30" s="1335"/>
      <c r="DD30" s="1335"/>
      <c r="DE30" s="1335"/>
      <c r="DF30" s="1335" t="str">
        <f>MID(SUVAHAVUJ!AF199,6,1)</f>
        <v xml:space="preserve"> </v>
      </c>
      <c r="DG30" s="1335"/>
      <c r="DH30" s="1335"/>
      <c r="DI30" s="1335"/>
      <c r="DJ30" s="1335"/>
      <c r="DK30" s="1335"/>
      <c r="DL30" s="1335" t="str">
        <f>MID(SUVAHAVUJ!AF199,7,1)</f>
        <v xml:space="preserve"> </v>
      </c>
      <c r="DM30" s="1335"/>
      <c r="DN30" s="1335"/>
      <c r="DO30" s="1335"/>
      <c r="DP30" s="1335"/>
      <c r="DQ30" s="1335"/>
      <c r="DR30" s="1335" t="str">
        <f>MID(SUVAHAVUJ!AF199,8,1)</f>
        <v xml:space="preserve"> </v>
      </c>
      <c r="DS30" s="1335"/>
      <c r="DT30" s="1335"/>
      <c r="DU30" s="1335"/>
      <c r="DV30" s="1335"/>
      <c r="DW30" s="1293" t="str">
        <f>MID(SUVAHAVUJ!AF199,9,1)</f>
        <v xml:space="preserve"> </v>
      </c>
      <c r="DX30" s="1293"/>
      <c r="DY30" s="1293"/>
      <c r="DZ30" s="1293"/>
      <c r="EA30" s="1293"/>
      <c r="EB30" s="1293"/>
      <c r="EC30" s="1293" t="str">
        <f>MID(SUVAHAVUJ!AF199,10,1)</f>
        <v xml:space="preserve"> </v>
      </c>
      <c r="ED30" s="1293"/>
      <c r="EE30" s="1293"/>
      <c r="EF30" s="1293"/>
      <c r="EG30" s="1293"/>
      <c r="EH30" s="1335" t="str">
        <f>MID(SUVAHAVUJ!AF199,11,1)</f>
        <v>0</v>
      </c>
      <c r="EI30" s="1335"/>
      <c r="EJ30" s="1335"/>
      <c r="EK30" s="1335"/>
      <c r="EL30" s="1335"/>
      <c r="EM30" s="1343"/>
      <c r="EN30" s="411"/>
      <c r="EO30" s="412"/>
      <c r="EP30" s="1335" t="str">
        <f>MID(SUVAHAVUJ!AG199,1,1)</f>
        <v xml:space="preserve"> </v>
      </c>
      <c r="EQ30" s="1335"/>
      <c r="ER30" s="1335"/>
      <c r="ES30" s="1335"/>
      <c r="ET30" s="1335"/>
      <c r="EU30" s="1335"/>
      <c r="EV30" s="1335" t="str">
        <f>MID(SUVAHAVUJ!AG199,2,1)</f>
        <v xml:space="preserve"> </v>
      </c>
      <c r="EW30" s="1335"/>
      <c r="EX30" s="1335"/>
      <c r="EY30" s="1335"/>
      <c r="EZ30" s="1335"/>
      <c r="FA30" s="1335" t="str">
        <f>MID(SUVAHAVUJ!AG199,3,1)</f>
        <v xml:space="preserve"> </v>
      </c>
      <c r="FB30" s="1335"/>
      <c r="FC30" s="1335"/>
      <c r="FD30" s="1335"/>
      <c r="FE30" s="1335"/>
      <c r="FF30" s="1335"/>
      <c r="FG30" s="1335" t="str">
        <f>MID(SUVAHAVUJ!AG199,4,1)</f>
        <v xml:space="preserve"> </v>
      </c>
      <c r="FH30" s="1335"/>
      <c r="FI30" s="1335"/>
      <c r="FJ30" s="1335"/>
      <c r="FK30" s="1335"/>
      <c r="FL30" s="1293" t="str">
        <f>MID(SUVAHAVUJ!AG199,5,1)</f>
        <v xml:space="preserve"> </v>
      </c>
      <c r="FM30" s="1293"/>
      <c r="FN30" s="1293"/>
      <c r="FO30" s="1293"/>
      <c r="FP30" s="1293"/>
      <c r="FQ30" s="1293"/>
      <c r="FR30" s="1293" t="str">
        <f>MID(SUVAHAVUJ!AG199,6,1)</f>
        <v xml:space="preserve"> </v>
      </c>
      <c r="FS30" s="1293"/>
      <c r="FT30" s="1293"/>
      <c r="FU30" s="1293"/>
      <c r="FV30" s="1293"/>
      <c r="FW30" s="1293" t="str">
        <f>MID(SUVAHAVUJ!AG199,7,1)</f>
        <v xml:space="preserve"> </v>
      </c>
      <c r="FX30" s="1293"/>
      <c r="FY30" s="1293"/>
      <c r="FZ30" s="1293"/>
      <c r="GA30" s="1293"/>
      <c r="GB30" s="1293"/>
      <c r="GC30" s="1293" t="str">
        <f>MID(SUVAHAVUJ!AG199,8,1)</f>
        <v xml:space="preserve"> </v>
      </c>
      <c r="GD30" s="1293"/>
      <c r="GE30" s="1293"/>
      <c r="GF30" s="1293"/>
      <c r="GG30" s="1293"/>
      <c r="GH30" s="1293" t="str">
        <f>MID(SUVAHAVUJ!AG199,9,1)</f>
        <v xml:space="preserve"> </v>
      </c>
      <c r="GI30" s="1293"/>
      <c r="GJ30" s="1293"/>
      <c r="GK30" s="1293"/>
      <c r="GL30" s="1293"/>
      <c r="GM30" s="1293"/>
      <c r="GN30" s="1293" t="str">
        <f>MID(SUVAHAVUJ!AG199,10,1)</f>
        <v xml:space="preserve"> </v>
      </c>
      <c r="GO30" s="1293"/>
      <c r="GP30" s="1293"/>
      <c r="GQ30" s="1293"/>
      <c r="GR30" s="1293"/>
      <c r="GS30" s="1293" t="str">
        <f>MID(SUVAHAVUJ!AG199,11,1)</f>
        <v>0</v>
      </c>
      <c r="GT30" s="1293"/>
      <c r="GU30" s="1293"/>
      <c r="GV30" s="1293"/>
      <c r="GW30" s="1341"/>
    </row>
    <row r="31" spans="1:205" ht="24.6" customHeight="1" x14ac:dyDescent="0.2">
      <c r="A31" s="421"/>
      <c r="B31" s="1442" t="s">
        <v>2200</v>
      </c>
      <c r="C31" s="1443"/>
      <c r="D31" s="1443"/>
      <c r="E31" s="1443"/>
      <c r="F31" s="1443"/>
      <c r="G31" s="1443"/>
      <c r="H31" s="1443"/>
      <c r="I31" s="1443"/>
      <c r="J31" s="1443"/>
      <c r="K31" s="1444"/>
      <c r="L31" s="1394" t="str">
        <f>SUVAHAVUJ!$D$200</f>
        <v>Kurzové straty (563)</v>
      </c>
      <c r="M31" s="1395"/>
      <c r="N31" s="1395"/>
      <c r="O31" s="1395"/>
      <c r="P31" s="1395"/>
      <c r="Q31" s="1395"/>
      <c r="R31" s="1395"/>
      <c r="S31" s="1395"/>
      <c r="T31" s="1395"/>
      <c r="U31" s="1395"/>
      <c r="V31" s="1395"/>
      <c r="W31" s="1395"/>
      <c r="X31" s="1395"/>
      <c r="Y31" s="1395"/>
      <c r="Z31" s="1395"/>
      <c r="AA31" s="1395"/>
      <c r="AB31" s="1395"/>
      <c r="AC31" s="1395"/>
      <c r="AD31" s="1395"/>
      <c r="AE31" s="1395"/>
      <c r="AF31" s="1395"/>
      <c r="AG31" s="1395"/>
      <c r="AH31" s="1395"/>
      <c r="AI31" s="1395"/>
      <c r="AJ31" s="1395"/>
      <c r="AK31" s="1395"/>
      <c r="AL31" s="1395"/>
      <c r="AM31" s="1395"/>
      <c r="AN31" s="1395"/>
      <c r="AO31" s="1395"/>
      <c r="AP31" s="1395"/>
      <c r="AQ31" s="1395"/>
      <c r="AR31" s="1395"/>
      <c r="AS31" s="1395"/>
      <c r="AT31" s="1395"/>
      <c r="AU31" s="1395"/>
      <c r="AV31" s="1395"/>
      <c r="AW31" s="1395"/>
      <c r="AX31" s="1395"/>
      <c r="AY31" s="1395"/>
      <c r="AZ31" s="1395"/>
      <c r="BA31" s="1395"/>
      <c r="BB31" s="1395"/>
      <c r="BC31" s="1395"/>
      <c r="BD31" s="1395"/>
      <c r="BE31" s="1395"/>
      <c r="BF31" s="1395"/>
      <c r="BG31" s="1395"/>
      <c r="BH31" s="1395"/>
      <c r="BI31" s="1395"/>
      <c r="BJ31" s="1395"/>
      <c r="BK31" s="1395"/>
      <c r="BL31" s="1395"/>
      <c r="BM31" s="1395"/>
      <c r="BN31" s="1395"/>
      <c r="BO31" s="1395"/>
      <c r="BP31" s="1395"/>
      <c r="BQ31" s="1395"/>
      <c r="BR31" s="1395"/>
      <c r="BS31" s="1395"/>
      <c r="BT31" s="1395"/>
      <c r="BU31" s="1395"/>
      <c r="BV31" s="1395"/>
      <c r="BW31" s="1396" t="s">
        <v>1247</v>
      </c>
      <c r="BX31" s="1397"/>
      <c r="BY31" s="1397"/>
      <c r="BZ31" s="1397"/>
      <c r="CA31" s="1397"/>
      <c r="CB31" s="1397"/>
      <c r="CC31" s="1397" t="str">
        <f>MID([8]SUVAHAVUJ!AI70,6,1)</f>
        <v xml:space="preserve"> </v>
      </c>
      <c r="CD31" s="1398"/>
      <c r="CE31" s="1335" t="str">
        <f>MID(SUVAHAVUJ!AF200,1,1)</f>
        <v xml:space="preserve"> </v>
      </c>
      <c r="CF31" s="1335"/>
      <c r="CG31" s="1335"/>
      <c r="CH31" s="1335"/>
      <c r="CI31" s="1335"/>
      <c r="CJ31" s="1335" t="str">
        <f>MID(SUVAHAVUJ!AF200,2,1)</f>
        <v xml:space="preserve"> </v>
      </c>
      <c r="CK31" s="1335"/>
      <c r="CL31" s="1335"/>
      <c r="CM31" s="1335"/>
      <c r="CN31" s="1335"/>
      <c r="CO31" s="1335"/>
      <c r="CP31" s="1335" t="str">
        <f>MID(SUVAHAVUJ!AF200,3,1)</f>
        <v xml:space="preserve"> </v>
      </c>
      <c r="CQ31" s="1335"/>
      <c r="CR31" s="1335"/>
      <c r="CS31" s="1335"/>
      <c r="CT31" s="1335"/>
      <c r="CU31" s="1335" t="str">
        <f>MID(SUVAHAVUJ!AF200,4,1)</f>
        <v xml:space="preserve"> </v>
      </c>
      <c r="CV31" s="1335"/>
      <c r="CW31" s="1335"/>
      <c r="CX31" s="1335"/>
      <c r="CY31" s="1335"/>
      <c r="CZ31" s="1335"/>
      <c r="DA31" s="1335" t="str">
        <f>MID(SUVAHAVUJ!AF200,5,1)</f>
        <v xml:space="preserve"> </v>
      </c>
      <c r="DB31" s="1335"/>
      <c r="DC31" s="1335"/>
      <c r="DD31" s="1335"/>
      <c r="DE31" s="1335"/>
      <c r="DF31" s="1335" t="str">
        <f>MID(SUVAHAVUJ!AF200,6,1)</f>
        <v xml:space="preserve"> </v>
      </c>
      <c r="DG31" s="1335"/>
      <c r="DH31" s="1335"/>
      <c r="DI31" s="1335"/>
      <c r="DJ31" s="1335"/>
      <c r="DK31" s="1335"/>
      <c r="DL31" s="1335" t="str">
        <f>MID(SUVAHAVUJ!AF200,7,1)</f>
        <v xml:space="preserve"> </v>
      </c>
      <c r="DM31" s="1335"/>
      <c r="DN31" s="1335"/>
      <c r="DO31" s="1335"/>
      <c r="DP31" s="1335"/>
      <c r="DQ31" s="1335"/>
      <c r="DR31" s="1335" t="str">
        <f>MID(SUVAHAVUJ!AF200,8,1)</f>
        <v xml:space="preserve"> </v>
      </c>
      <c r="DS31" s="1335"/>
      <c r="DT31" s="1335"/>
      <c r="DU31" s="1335"/>
      <c r="DV31" s="1335"/>
      <c r="DW31" s="1293" t="str">
        <f>MID(SUVAHAVUJ!AF200,9,1)</f>
        <v xml:space="preserve"> </v>
      </c>
      <c r="DX31" s="1293"/>
      <c r="DY31" s="1293"/>
      <c r="DZ31" s="1293"/>
      <c r="EA31" s="1293"/>
      <c r="EB31" s="1293"/>
      <c r="EC31" s="1293" t="str">
        <f>MID(SUVAHAVUJ!AF200,10,1)</f>
        <v xml:space="preserve"> </v>
      </c>
      <c r="ED31" s="1293"/>
      <c r="EE31" s="1293"/>
      <c r="EF31" s="1293"/>
      <c r="EG31" s="1293"/>
      <c r="EH31" s="1335" t="str">
        <f>MID(SUVAHAVUJ!AF200,11,1)</f>
        <v>0</v>
      </c>
      <c r="EI31" s="1335"/>
      <c r="EJ31" s="1335"/>
      <c r="EK31" s="1335"/>
      <c r="EL31" s="1335"/>
      <c r="EM31" s="1343"/>
      <c r="EN31" s="411"/>
      <c r="EO31" s="412"/>
      <c r="EP31" s="1335" t="str">
        <f>MID(SUVAHAVUJ!AG200,1,1)</f>
        <v xml:space="preserve"> </v>
      </c>
      <c r="EQ31" s="1335"/>
      <c r="ER31" s="1335"/>
      <c r="ES31" s="1335"/>
      <c r="ET31" s="1335"/>
      <c r="EU31" s="1335"/>
      <c r="EV31" s="1335" t="str">
        <f>MID(SUVAHAVUJ!AG200,2,1)</f>
        <v xml:space="preserve"> </v>
      </c>
      <c r="EW31" s="1335"/>
      <c r="EX31" s="1335"/>
      <c r="EY31" s="1335"/>
      <c r="EZ31" s="1335"/>
      <c r="FA31" s="1335" t="str">
        <f>MID(SUVAHAVUJ!AG200,3,1)</f>
        <v xml:space="preserve"> </v>
      </c>
      <c r="FB31" s="1335"/>
      <c r="FC31" s="1335"/>
      <c r="FD31" s="1335"/>
      <c r="FE31" s="1335"/>
      <c r="FF31" s="1335"/>
      <c r="FG31" s="1335" t="str">
        <f>MID(SUVAHAVUJ!AG200,4,1)</f>
        <v xml:space="preserve"> </v>
      </c>
      <c r="FH31" s="1335"/>
      <c r="FI31" s="1335"/>
      <c r="FJ31" s="1335"/>
      <c r="FK31" s="1335"/>
      <c r="FL31" s="1293" t="str">
        <f>MID(SUVAHAVUJ!AG200,5,1)</f>
        <v xml:space="preserve"> </v>
      </c>
      <c r="FM31" s="1293"/>
      <c r="FN31" s="1293"/>
      <c r="FO31" s="1293"/>
      <c r="FP31" s="1293"/>
      <c r="FQ31" s="1293"/>
      <c r="FR31" s="1293" t="str">
        <f>MID(SUVAHAVUJ!AG200,6,1)</f>
        <v xml:space="preserve"> </v>
      </c>
      <c r="FS31" s="1293"/>
      <c r="FT31" s="1293"/>
      <c r="FU31" s="1293"/>
      <c r="FV31" s="1293"/>
      <c r="FW31" s="1293" t="str">
        <f>MID(SUVAHAVUJ!AG200,7,1)</f>
        <v xml:space="preserve"> </v>
      </c>
      <c r="FX31" s="1293"/>
      <c r="FY31" s="1293"/>
      <c r="FZ31" s="1293"/>
      <c r="GA31" s="1293"/>
      <c r="GB31" s="1293"/>
      <c r="GC31" s="1293" t="str">
        <f>MID(SUVAHAVUJ!AG200,8,1)</f>
        <v xml:space="preserve"> </v>
      </c>
      <c r="GD31" s="1293"/>
      <c r="GE31" s="1293"/>
      <c r="GF31" s="1293"/>
      <c r="GG31" s="1293"/>
      <c r="GH31" s="1293" t="str">
        <f>MID(SUVAHAVUJ!AG200,9,1)</f>
        <v xml:space="preserve"> </v>
      </c>
      <c r="GI31" s="1293"/>
      <c r="GJ31" s="1293"/>
      <c r="GK31" s="1293"/>
      <c r="GL31" s="1293"/>
      <c r="GM31" s="1293"/>
      <c r="GN31" s="1293" t="str">
        <f>MID(SUVAHAVUJ!AG200,10,1)</f>
        <v xml:space="preserve"> </v>
      </c>
      <c r="GO31" s="1293"/>
      <c r="GP31" s="1293"/>
      <c r="GQ31" s="1293"/>
      <c r="GR31" s="1293"/>
      <c r="GS31" s="1293" t="str">
        <f>MID(SUVAHAVUJ!AG200,11,1)</f>
        <v>0</v>
      </c>
      <c r="GT31" s="1293"/>
      <c r="GU31" s="1293"/>
      <c r="GV31" s="1293"/>
      <c r="GW31" s="1341"/>
    </row>
    <row r="32" spans="1:205" ht="24.6" customHeight="1" x14ac:dyDescent="0.2">
      <c r="A32" s="421"/>
      <c r="B32" s="1442" t="s">
        <v>2201</v>
      </c>
      <c r="C32" s="1443"/>
      <c r="D32" s="1443"/>
      <c r="E32" s="1443"/>
      <c r="F32" s="1443"/>
      <c r="G32" s="1443"/>
      <c r="H32" s="1443"/>
      <c r="I32" s="1443"/>
      <c r="J32" s="1443"/>
      <c r="K32" s="1444"/>
      <c r="L32" s="1394" t="str">
        <f>SUVAHAVUJ!$D$201</f>
        <v>Náklady na precenenie cenných papierov a náklady na derivátové operácie (564, 567)</v>
      </c>
      <c r="M32" s="1395"/>
      <c r="N32" s="1395"/>
      <c r="O32" s="1395"/>
      <c r="P32" s="1395"/>
      <c r="Q32" s="1395"/>
      <c r="R32" s="1395"/>
      <c r="S32" s="1395"/>
      <c r="T32" s="1395"/>
      <c r="U32" s="1395"/>
      <c r="V32" s="1395"/>
      <c r="W32" s="1395"/>
      <c r="X32" s="1395"/>
      <c r="Y32" s="1395"/>
      <c r="Z32" s="1395"/>
      <c r="AA32" s="1395"/>
      <c r="AB32" s="1395"/>
      <c r="AC32" s="1395"/>
      <c r="AD32" s="1395"/>
      <c r="AE32" s="1395"/>
      <c r="AF32" s="1395"/>
      <c r="AG32" s="1395"/>
      <c r="AH32" s="1395"/>
      <c r="AI32" s="1395"/>
      <c r="AJ32" s="1395"/>
      <c r="AK32" s="1395"/>
      <c r="AL32" s="1395"/>
      <c r="AM32" s="1395"/>
      <c r="AN32" s="1395"/>
      <c r="AO32" s="1395"/>
      <c r="AP32" s="1395"/>
      <c r="AQ32" s="1395"/>
      <c r="AR32" s="1395"/>
      <c r="AS32" s="1395"/>
      <c r="AT32" s="1395"/>
      <c r="AU32" s="1395"/>
      <c r="AV32" s="1395"/>
      <c r="AW32" s="1395"/>
      <c r="AX32" s="1395"/>
      <c r="AY32" s="1395"/>
      <c r="AZ32" s="1395"/>
      <c r="BA32" s="1395"/>
      <c r="BB32" s="1395"/>
      <c r="BC32" s="1395"/>
      <c r="BD32" s="1395"/>
      <c r="BE32" s="1395"/>
      <c r="BF32" s="1395"/>
      <c r="BG32" s="1395"/>
      <c r="BH32" s="1395"/>
      <c r="BI32" s="1395"/>
      <c r="BJ32" s="1395"/>
      <c r="BK32" s="1395"/>
      <c r="BL32" s="1395"/>
      <c r="BM32" s="1395"/>
      <c r="BN32" s="1395"/>
      <c r="BO32" s="1395"/>
      <c r="BP32" s="1395"/>
      <c r="BQ32" s="1395"/>
      <c r="BR32" s="1395"/>
      <c r="BS32" s="1395"/>
      <c r="BT32" s="1395"/>
      <c r="BU32" s="1395"/>
      <c r="BV32" s="1395"/>
      <c r="BW32" s="1396" t="s">
        <v>2083</v>
      </c>
      <c r="BX32" s="1397"/>
      <c r="BY32" s="1397"/>
      <c r="BZ32" s="1397"/>
      <c r="CA32" s="1397"/>
      <c r="CB32" s="1397"/>
      <c r="CC32" s="1397" t="str">
        <f>MID([8]SUVAHAVUJ!AK70,6,1)</f>
        <v xml:space="preserve"> </v>
      </c>
      <c r="CD32" s="1398"/>
      <c r="CE32" s="1335" t="str">
        <f>MID(SUVAHAVUJ!AF201,1,1)</f>
        <v xml:space="preserve"> </v>
      </c>
      <c r="CF32" s="1335"/>
      <c r="CG32" s="1335"/>
      <c r="CH32" s="1335"/>
      <c r="CI32" s="1335"/>
      <c r="CJ32" s="1335" t="str">
        <f>MID(SUVAHAVUJ!AF201,2,1)</f>
        <v xml:space="preserve"> </v>
      </c>
      <c r="CK32" s="1335"/>
      <c r="CL32" s="1335"/>
      <c r="CM32" s="1335"/>
      <c r="CN32" s="1335"/>
      <c r="CO32" s="1335"/>
      <c r="CP32" s="1335" t="str">
        <f>MID(SUVAHAVUJ!AF201,3,1)</f>
        <v xml:space="preserve"> </v>
      </c>
      <c r="CQ32" s="1335"/>
      <c r="CR32" s="1335"/>
      <c r="CS32" s="1335"/>
      <c r="CT32" s="1335"/>
      <c r="CU32" s="1335" t="str">
        <f>MID(SUVAHAVUJ!AF201,4,1)</f>
        <v xml:space="preserve"> </v>
      </c>
      <c r="CV32" s="1335"/>
      <c r="CW32" s="1335"/>
      <c r="CX32" s="1335"/>
      <c r="CY32" s="1335"/>
      <c r="CZ32" s="1335"/>
      <c r="DA32" s="1335" t="str">
        <f>MID(SUVAHAVUJ!AF201,5,1)</f>
        <v xml:space="preserve"> </v>
      </c>
      <c r="DB32" s="1335"/>
      <c r="DC32" s="1335"/>
      <c r="DD32" s="1335"/>
      <c r="DE32" s="1335"/>
      <c r="DF32" s="1335" t="str">
        <f>MID(SUVAHAVUJ!AF201,6,1)</f>
        <v xml:space="preserve"> </v>
      </c>
      <c r="DG32" s="1335"/>
      <c r="DH32" s="1335"/>
      <c r="DI32" s="1335"/>
      <c r="DJ32" s="1335"/>
      <c r="DK32" s="1335"/>
      <c r="DL32" s="1335" t="str">
        <f>MID(SUVAHAVUJ!AF201,7,1)</f>
        <v xml:space="preserve"> </v>
      </c>
      <c r="DM32" s="1335"/>
      <c r="DN32" s="1335"/>
      <c r="DO32" s="1335"/>
      <c r="DP32" s="1335"/>
      <c r="DQ32" s="1335"/>
      <c r="DR32" s="1335" t="str">
        <f>MID(SUVAHAVUJ!AF201,8,1)</f>
        <v xml:space="preserve"> </v>
      </c>
      <c r="DS32" s="1335"/>
      <c r="DT32" s="1335"/>
      <c r="DU32" s="1335"/>
      <c r="DV32" s="1335"/>
      <c r="DW32" s="1293" t="str">
        <f>MID(SUVAHAVUJ!AF201,9,1)</f>
        <v xml:space="preserve"> </v>
      </c>
      <c r="DX32" s="1293"/>
      <c r="DY32" s="1293"/>
      <c r="DZ32" s="1293"/>
      <c r="EA32" s="1293"/>
      <c r="EB32" s="1293"/>
      <c r="EC32" s="1293" t="str">
        <f>MID(SUVAHAVUJ!AF201,10,1)</f>
        <v xml:space="preserve"> </v>
      </c>
      <c r="ED32" s="1293"/>
      <c r="EE32" s="1293"/>
      <c r="EF32" s="1293"/>
      <c r="EG32" s="1293"/>
      <c r="EH32" s="1335" t="str">
        <f>MID(SUVAHAVUJ!AF201,11,1)</f>
        <v>0</v>
      </c>
      <c r="EI32" s="1335"/>
      <c r="EJ32" s="1335"/>
      <c r="EK32" s="1335"/>
      <c r="EL32" s="1335"/>
      <c r="EM32" s="1343"/>
      <c r="EN32" s="411"/>
      <c r="EO32" s="412"/>
      <c r="EP32" s="1335" t="str">
        <f>MID(SUVAHAVUJ!AG201,1,1)</f>
        <v xml:space="preserve"> </v>
      </c>
      <c r="EQ32" s="1335"/>
      <c r="ER32" s="1335"/>
      <c r="ES32" s="1335"/>
      <c r="ET32" s="1335"/>
      <c r="EU32" s="1335"/>
      <c r="EV32" s="1335" t="str">
        <f>MID(SUVAHAVUJ!AG201,2,1)</f>
        <v xml:space="preserve"> </v>
      </c>
      <c r="EW32" s="1335"/>
      <c r="EX32" s="1335"/>
      <c r="EY32" s="1335"/>
      <c r="EZ32" s="1335"/>
      <c r="FA32" s="1335" t="str">
        <f>MID(SUVAHAVUJ!AG201,3,1)</f>
        <v xml:space="preserve"> </v>
      </c>
      <c r="FB32" s="1335"/>
      <c r="FC32" s="1335"/>
      <c r="FD32" s="1335"/>
      <c r="FE32" s="1335"/>
      <c r="FF32" s="1335"/>
      <c r="FG32" s="1335" t="str">
        <f>MID(SUVAHAVUJ!AG201,4,1)</f>
        <v xml:space="preserve"> </v>
      </c>
      <c r="FH32" s="1335"/>
      <c r="FI32" s="1335"/>
      <c r="FJ32" s="1335"/>
      <c r="FK32" s="1335"/>
      <c r="FL32" s="1293" t="str">
        <f>MID(SUVAHAVUJ!AG201,5,1)</f>
        <v xml:space="preserve"> </v>
      </c>
      <c r="FM32" s="1293"/>
      <c r="FN32" s="1293"/>
      <c r="FO32" s="1293"/>
      <c r="FP32" s="1293"/>
      <c r="FQ32" s="1293"/>
      <c r="FR32" s="1293" t="str">
        <f>MID(SUVAHAVUJ!AG201,6,1)</f>
        <v xml:space="preserve"> </v>
      </c>
      <c r="FS32" s="1293"/>
      <c r="FT32" s="1293"/>
      <c r="FU32" s="1293"/>
      <c r="FV32" s="1293"/>
      <c r="FW32" s="1293" t="str">
        <f>MID(SUVAHAVUJ!AG201,7,1)</f>
        <v xml:space="preserve"> </v>
      </c>
      <c r="FX32" s="1293"/>
      <c r="FY32" s="1293"/>
      <c r="FZ32" s="1293"/>
      <c r="GA32" s="1293"/>
      <c r="GB32" s="1293"/>
      <c r="GC32" s="1293" t="str">
        <f>MID(SUVAHAVUJ!AG201,8,1)</f>
        <v xml:space="preserve"> </v>
      </c>
      <c r="GD32" s="1293"/>
      <c r="GE32" s="1293"/>
      <c r="GF32" s="1293"/>
      <c r="GG32" s="1293"/>
      <c r="GH32" s="1293" t="str">
        <f>MID(SUVAHAVUJ!AG201,9,1)</f>
        <v xml:space="preserve"> </v>
      </c>
      <c r="GI32" s="1293"/>
      <c r="GJ32" s="1293"/>
      <c r="GK32" s="1293"/>
      <c r="GL32" s="1293"/>
      <c r="GM32" s="1293"/>
      <c r="GN32" s="1293" t="str">
        <f>MID(SUVAHAVUJ!AG201,10,1)</f>
        <v xml:space="preserve"> </v>
      </c>
      <c r="GO32" s="1293"/>
      <c r="GP32" s="1293"/>
      <c r="GQ32" s="1293"/>
      <c r="GR32" s="1293"/>
      <c r="GS32" s="1293" t="str">
        <f>MID(SUVAHAVUJ!AG201,11,1)</f>
        <v>0</v>
      </c>
      <c r="GT32" s="1293"/>
      <c r="GU32" s="1293"/>
      <c r="GV32" s="1293"/>
      <c r="GW32" s="1341"/>
    </row>
    <row r="33" spans="1:205" ht="24.6" customHeight="1" x14ac:dyDescent="0.2">
      <c r="A33" s="421"/>
      <c r="B33" s="1442" t="s">
        <v>2202</v>
      </c>
      <c r="C33" s="1443"/>
      <c r="D33" s="1443"/>
      <c r="E33" s="1443"/>
      <c r="F33" s="1443"/>
      <c r="G33" s="1443"/>
      <c r="H33" s="1443"/>
      <c r="I33" s="1443"/>
      <c r="J33" s="1443"/>
      <c r="K33" s="1444"/>
      <c r="L33" s="1394" t="str">
        <f>SUVAHAVUJ!$D$202</f>
        <v>Ostatné náklady na finančnú činnosť (568, 569)</v>
      </c>
      <c r="M33" s="1395"/>
      <c r="N33" s="1395"/>
      <c r="O33" s="1395"/>
      <c r="P33" s="1395"/>
      <c r="Q33" s="1395"/>
      <c r="R33" s="1395"/>
      <c r="S33" s="1395"/>
      <c r="T33" s="1395"/>
      <c r="U33" s="1395"/>
      <c r="V33" s="1395"/>
      <c r="W33" s="1395"/>
      <c r="X33" s="1395"/>
      <c r="Y33" s="1395"/>
      <c r="Z33" s="1395"/>
      <c r="AA33" s="1395"/>
      <c r="AB33" s="1395"/>
      <c r="AC33" s="1395"/>
      <c r="AD33" s="1395"/>
      <c r="AE33" s="1395"/>
      <c r="AF33" s="1395"/>
      <c r="AG33" s="1395"/>
      <c r="AH33" s="1395"/>
      <c r="AI33" s="1395"/>
      <c r="AJ33" s="1395"/>
      <c r="AK33" s="1395"/>
      <c r="AL33" s="1395"/>
      <c r="AM33" s="1395"/>
      <c r="AN33" s="1395"/>
      <c r="AO33" s="1395"/>
      <c r="AP33" s="1395"/>
      <c r="AQ33" s="1395"/>
      <c r="AR33" s="1395"/>
      <c r="AS33" s="1395"/>
      <c r="AT33" s="1395"/>
      <c r="AU33" s="1395"/>
      <c r="AV33" s="1395"/>
      <c r="AW33" s="1395"/>
      <c r="AX33" s="1395"/>
      <c r="AY33" s="1395"/>
      <c r="AZ33" s="1395"/>
      <c r="BA33" s="1395"/>
      <c r="BB33" s="1395"/>
      <c r="BC33" s="1395"/>
      <c r="BD33" s="1395"/>
      <c r="BE33" s="1395"/>
      <c r="BF33" s="1395"/>
      <c r="BG33" s="1395"/>
      <c r="BH33" s="1395"/>
      <c r="BI33" s="1395"/>
      <c r="BJ33" s="1395"/>
      <c r="BK33" s="1395"/>
      <c r="BL33" s="1395"/>
      <c r="BM33" s="1395"/>
      <c r="BN33" s="1395"/>
      <c r="BO33" s="1395"/>
      <c r="BP33" s="1395"/>
      <c r="BQ33" s="1395"/>
      <c r="BR33" s="1395"/>
      <c r="BS33" s="1395"/>
      <c r="BT33" s="1395"/>
      <c r="BU33" s="1395"/>
      <c r="BV33" s="1395"/>
      <c r="BW33" s="1396" t="s">
        <v>2085</v>
      </c>
      <c r="BX33" s="1397"/>
      <c r="BY33" s="1397"/>
      <c r="BZ33" s="1397"/>
      <c r="CA33" s="1397"/>
      <c r="CB33" s="1397"/>
      <c r="CC33" s="1397" t="str">
        <f>MID([8]SUVAHAVUJ!AI71,6,1)</f>
        <v xml:space="preserve"> </v>
      </c>
      <c r="CD33" s="1398"/>
      <c r="CE33" s="1335" t="str">
        <f>MID(SUVAHAVUJ!AF202,1,1)</f>
        <v xml:space="preserve"> </v>
      </c>
      <c r="CF33" s="1335"/>
      <c r="CG33" s="1335"/>
      <c r="CH33" s="1335"/>
      <c r="CI33" s="1335"/>
      <c r="CJ33" s="1335" t="str">
        <f>MID(SUVAHAVUJ!AF202,2,1)</f>
        <v xml:space="preserve"> </v>
      </c>
      <c r="CK33" s="1335"/>
      <c r="CL33" s="1335"/>
      <c r="CM33" s="1335"/>
      <c r="CN33" s="1335"/>
      <c r="CO33" s="1335"/>
      <c r="CP33" s="1335" t="str">
        <f>MID(SUVAHAVUJ!AF202,3,1)</f>
        <v xml:space="preserve"> </v>
      </c>
      <c r="CQ33" s="1335"/>
      <c r="CR33" s="1335"/>
      <c r="CS33" s="1335"/>
      <c r="CT33" s="1335"/>
      <c r="CU33" s="1335" t="str">
        <f>MID(SUVAHAVUJ!AF202,4,1)</f>
        <v xml:space="preserve"> </v>
      </c>
      <c r="CV33" s="1335"/>
      <c r="CW33" s="1335"/>
      <c r="CX33" s="1335"/>
      <c r="CY33" s="1335"/>
      <c r="CZ33" s="1335"/>
      <c r="DA33" s="1335" t="str">
        <f>MID(SUVAHAVUJ!AF202,5,1)</f>
        <v xml:space="preserve"> </v>
      </c>
      <c r="DB33" s="1335"/>
      <c r="DC33" s="1335"/>
      <c r="DD33" s="1335"/>
      <c r="DE33" s="1335"/>
      <c r="DF33" s="1335" t="str">
        <f>MID(SUVAHAVUJ!AF202,6,1)</f>
        <v xml:space="preserve"> </v>
      </c>
      <c r="DG33" s="1335"/>
      <c r="DH33" s="1335"/>
      <c r="DI33" s="1335"/>
      <c r="DJ33" s="1335"/>
      <c r="DK33" s="1335"/>
      <c r="DL33" s="1335" t="str">
        <f>MID(SUVAHAVUJ!AF202,7,1)</f>
        <v xml:space="preserve"> </v>
      </c>
      <c r="DM33" s="1335"/>
      <c r="DN33" s="1335"/>
      <c r="DO33" s="1335"/>
      <c r="DP33" s="1335"/>
      <c r="DQ33" s="1335"/>
      <c r="DR33" s="1335" t="str">
        <f>MID(SUVAHAVUJ!AF202,8,1)</f>
        <v xml:space="preserve"> </v>
      </c>
      <c r="DS33" s="1335"/>
      <c r="DT33" s="1335"/>
      <c r="DU33" s="1335"/>
      <c r="DV33" s="1335"/>
      <c r="DW33" s="1293" t="str">
        <f>MID(SUVAHAVUJ!AF202,9,1)</f>
        <v xml:space="preserve"> </v>
      </c>
      <c r="DX33" s="1293"/>
      <c r="DY33" s="1293"/>
      <c r="DZ33" s="1293"/>
      <c r="EA33" s="1293"/>
      <c r="EB33" s="1293"/>
      <c r="EC33" s="1293" t="str">
        <f>MID(SUVAHAVUJ!AF202,10,1)</f>
        <v xml:space="preserve"> </v>
      </c>
      <c r="ED33" s="1293"/>
      <c r="EE33" s="1293"/>
      <c r="EF33" s="1293"/>
      <c r="EG33" s="1293"/>
      <c r="EH33" s="1335" t="str">
        <f>MID(SUVAHAVUJ!AF202,11,1)</f>
        <v>0</v>
      </c>
      <c r="EI33" s="1335"/>
      <c r="EJ33" s="1335"/>
      <c r="EK33" s="1335"/>
      <c r="EL33" s="1335"/>
      <c r="EM33" s="1343"/>
      <c r="EN33" s="411"/>
      <c r="EO33" s="412"/>
      <c r="EP33" s="1335" t="str">
        <f>MID(SUVAHAVUJ!AG202,1,1)</f>
        <v xml:space="preserve"> </v>
      </c>
      <c r="EQ33" s="1335"/>
      <c r="ER33" s="1335"/>
      <c r="ES33" s="1335"/>
      <c r="ET33" s="1335"/>
      <c r="EU33" s="1335"/>
      <c r="EV33" s="1335" t="str">
        <f>MID(SUVAHAVUJ!AG202,2,1)</f>
        <v xml:space="preserve"> </v>
      </c>
      <c r="EW33" s="1335"/>
      <c r="EX33" s="1335"/>
      <c r="EY33" s="1335"/>
      <c r="EZ33" s="1335"/>
      <c r="FA33" s="1335" t="str">
        <f>MID(SUVAHAVUJ!AG202,3,1)</f>
        <v xml:space="preserve"> </v>
      </c>
      <c r="FB33" s="1335"/>
      <c r="FC33" s="1335"/>
      <c r="FD33" s="1335"/>
      <c r="FE33" s="1335"/>
      <c r="FF33" s="1335"/>
      <c r="FG33" s="1335" t="str">
        <f>MID(SUVAHAVUJ!AG202,4,1)</f>
        <v xml:space="preserve"> </v>
      </c>
      <c r="FH33" s="1335"/>
      <c r="FI33" s="1335"/>
      <c r="FJ33" s="1335"/>
      <c r="FK33" s="1335"/>
      <c r="FL33" s="1293" t="str">
        <f>MID(SUVAHAVUJ!AG202,5,1)</f>
        <v xml:space="preserve"> </v>
      </c>
      <c r="FM33" s="1293"/>
      <c r="FN33" s="1293"/>
      <c r="FO33" s="1293"/>
      <c r="FP33" s="1293"/>
      <c r="FQ33" s="1293"/>
      <c r="FR33" s="1293" t="str">
        <f>MID(SUVAHAVUJ!AG202,6,1)</f>
        <v xml:space="preserve"> </v>
      </c>
      <c r="FS33" s="1293"/>
      <c r="FT33" s="1293"/>
      <c r="FU33" s="1293"/>
      <c r="FV33" s="1293"/>
      <c r="FW33" s="1293" t="str">
        <f>MID(SUVAHAVUJ!AG202,7,1)</f>
        <v xml:space="preserve"> </v>
      </c>
      <c r="FX33" s="1293"/>
      <c r="FY33" s="1293"/>
      <c r="FZ33" s="1293"/>
      <c r="GA33" s="1293"/>
      <c r="GB33" s="1293"/>
      <c r="GC33" s="1293" t="str">
        <f>MID(SUVAHAVUJ!AG202,8,1)</f>
        <v xml:space="preserve"> </v>
      </c>
      <c r="GD33" s="1293"/>
      <c r="GE33" s="1293"/>
      <c r="GF33" s="1293"/>
      <c r="GG33" s="1293"/>
      <c r="GH33" s="1293" t="str">
        <f>MID(SUVAHAVUJ!AG202,9,1)</f>
        <v xml:space="preserve"> </v>
      </c>
      <c r="GI33" s="1293"/>
      <c r="GJ33" s="1293"/>
      <c r="GK33" s="1293"/>
      <c r="GL33" s="1293"/>
      <c r="GM33" s="1293"/>
      <c r="GN33" s="1293" t="str">
        <f>MID(SUVAHAVUJ!AG202,10,1)</f>
        <v xml:space="preserve"> </v>
      </c>
      <c r="GO33" s="1293"/>
      <c r="GP33" s="1293"/>
      <c r="GQ33" s="1293"/>
      <c r="GR33" s="1293"/>
      <c r="GS33" s="1293" t="str">
        <f>MID(SUVAHAVUJ!AG202,11,1)</f>
        <v>0</v>
      </c>
      <c r="GT33" s="1293"/>
      <c r="GU33" s="1293"/>
      <c r="GV33" s="1293"/>
      <c r="GW33" s="1341"/>
    </row>
    <row r="34" spans="1:205" ht="12.75" customHeight="1" thickBot="1" x14ac:dyDescent="0.25">
      <c r="B34" s="413"/>
      <c r="C34" s="414"/>
      <c r="D34" s="414"/>
      <c r="E34" s="414"/>
      <c r="F34" s="414"/>
      <c r="G34" s="414"/>
      <c r="H34" s="414"/>
      <c r="I34" s="414"/>
      <c r="J34" s="414"/>
      <c r="K34" s="414"/>
      <c r="L34" s="414"/>
      <c r="GQ34" s="414"/>
      <c r="GR34" s="414"/>
      <c r="GS34" s="414"/>
      <c r="GT34" s="414"/>
      <c r="GU34" s="414"/>
      <c r="GV34" s="414"/>
      <c r="GW34" s="415"/>
    </row>
    <row r="35" spans="1:205" ht="9" customHeight="1" x14ac:dyDescent="0.2"/>
    <row r="52" spans="43:43" ht="3.75" customHeight="1" x14ac:dyDescent="0.2">
      <c r="AQ52" s="390">
        <v>57</v>
      </c>
    </row>
    <row r="147" spans="10:10" ht="3.75" customHeight="1" x14ac:dyDescent="0.2">
      <c r="J147" s="390">
        <v>33</v>
      </c>
    </row>
  </sheetData>
  <mergeCells count="709">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EC31:EG31"/>
    <mergeCell ref="EH31:EM31"/>
    <mergeCell ref="EP31:EU31"/>
    <mergeCell ref="EV31:EZ31"/>
    <mergeCell ref="FA31:FF31"/>
    <mergeCell ref="FG31:FK31"/>
    <mergeCell ref="CU31:CZ31"/>
    <mergeCell ref="DA31:DE31"/>
    <mergeCell ref="DF31:DK31"/>
    <mergeCell ref="DL31:DQ31"/>
    <mergeCell ref="DR31:DV31"/>
    <mergeCell ref="DW31:EB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GS31:GW31"/>
    <mergeCell ref="FL31:FQ31"/>
    <mergeCell ref="FR31:FV31"/>
    <mergeCell ref="FW31:GB31"/>
    <mergeCell ref="GC31:GG31"/>
    <mergeCell ref="EP29:EU29"/>
    <mergeCell ref="EV29:EZ29"/>
    <mergeCell ref="FA29:FF29"/>
    <mergeCell ref="FG29:FK29"/>
    <mergeCell ref="GC30:GG30"/>
    <mergeCell ref="GH31:GM31"/>
    <mergeCell ref="GN31:GR31"/>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GH27:GM27"/>
    <mergeCell ref="GN27:GR27"/>
    <mergeCell ref="EC27:EG27"/>
    <mergeCell ref="EH27:EM27"/>
    <mergeCell ref="EP27:EU27"/>
    <mergeCell ref="EV27:EZ27"/>
    <mergeCell ref="FA27:FF27"/>
    <mergeCell ref="FG27:FK27"/>
    <mergeCell ref="CU27:CZ27"/>
    <mergeCell ref="DA27:DE27"/>
    <mergeCell ref="B28:K28"/>
    <mergeCell ref="L28:BV28"/>
    <mergeCell ref="BW28:CD28"/>
    <mergeCell ref="CE28:CI28"/>
    <mergeCell ref="CJ28:CO28"/>
    <mergeCell ref="CP28:CT28"/>
    <mergeCell ref="CU28:CZ28"/>
    <mergeCell ref="DA28:DE28"/>
    <mergeCell ref="DF28:DK28"/>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EV25:EZ25"/>
    <mergeCell ref="FA25:FF25"/>
    <mergeCell ref="FG25:FK25"/>
    <mergeCell ref="DF27:DK27"/>
    <mergeCell ref="DL27:DQ27"/>
    <mergeCell ref="DR27:DV27"/>
    <mergeCell ref="DW27:EB27"/>
    <mergeCell ref="GC26:GG26"/>
    <mergeCell ref="DW25:EB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FL24:FQ24"/>
    <mergeCell ref="FR24:FV24"/>
    <mergeCell ref="FW24:GB24"/>
    <mergeCell ref="DL24:DQ24"/>
    <mergeCell ref="DR24:DV24"/>
    <mergeCell ref="DW24:EB24"/>
    <mergeCell ref="EC24:EG24"/>
    <mergeCell ref="EH24:EM24"/>
    <mergeCell ref="EP24:EU24"/>
    <mergeCell ref="GH23:GM23"/>
    <mergeCell ref="GN23:GR23"/>
    <mergeCell ref="EC23:EG23"/>
    <mergeCell ref="EH23:EM23"/>
    <mergeCell ref="EP23:EU23"/>
    <mergeCell ref="EV23:EZ23"/>
    <mergeCell ref="FA23:FF23"/>
    <mergeCell ref="FG23:FK23"/>
    <mergeCell ref="CU23:CZ23"/>
    <mergeCell ref="DA23:DE23"/>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EV21:EZ21"/>
    <mergeCell ref="FA21:FF21"/>
    <mergeCell ref="FG21:FK21"/>
    <mergeCell ref="DF23:DK23"/>
    <mergeCell ref="DL23:DQ23"/>
    <mergeCell ref="DR23:DV23"/>
    <mergeCell ref="DW23:EB23"/>
    <mergeCell ref="GC22:GG22"/>
    <mergeCell ref="DW21:EB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FL20:FQ20"/>
    <mergeCell ref="FR20:FV20"/>
    <mergeCell ref="FW20:GB20"/>
    <mergeCell ref="DL20:DQ20"/>
    <mergeCell ref="DR20:DV20"/>
    <mergeCell ref="DW20:EB20"/>
    <mergeCell ref="EC20:EG20"/>
    <mergeCell ref="EH20:EM20"/>
    <mergeCell ref="EP20:EU20"/>
    <mergeCell ref="GH19:GM19"/>
    <mergeCell ref="GN19:GR19"/>
    <mergeCell ref="EC19:EG19"/>
    <mergeCell ref="EH19:EM19"/>
    <mergeCell ref="EP19:EU19"/>
    <mergeCell ref="EV19:EZ19"/>
    <mergeCell ref="FA19:FF19"/>
    <mergeCell ref="FG19:FK19"/>
    <mergeCell ref="CU19:CZ19"/>
    <mergeCell ref="DA19:DE19"/>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EV17:EZ17"/>
    <mergeCell ref="FA17:FF17"/>
    <mergeCell ref="FG17:FK17"/>
    <mergeCell ref="DF19:DK19"/>
    <mergeCell ref="DL19:DQ19"/>
    <mergeCell ref="DR19:DV19"/>
    <mergeCell ref="DW19:EB19"/>
    <mergeCell ref="GC18:GG18"/>
    <mergeCell ref="DW17:EB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FL16:FQ16"/>
    <mergeCell ref="FR16:FV16"/>
    <mergeCell ref="FW16:GB16"/>
    <mergeCell ref="DL16:DQ16"/>
    <mergeCell ref="DR16:DV16"/>
    <mergeCell ref="DW16:EB16"/>
    <mergeCell ref="EC16:EG16"/>
    <mergeCell ref="EH16:EM16"/>
    <mergeCell ref="EP16:EU16"/>
    <mergeCell ref="GH15:GM15"/>
    <mergeCell ref="GN15:GR15"/>
    <mergeCell ref="EC15:EG15"/>
    <mergeCell ref="EH15:EM15"/>
    <mergeCell ref="EP15:EU15"/>
    <mergeCell ref="EV15:EZ15"/>
    <mergeCell ref="FA15:FF15"/>
    <mergeCell ref="FG15:FK15"/>
    <mergeCell ref="CU15:CZ15"/>
    <mergeCell ref="DA15:DE15"/>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EV13:EZ13"/>
    <mergeCell ref="FA13:FF13"/>
    <mergeCell ref="FG13:FK13"/>
    <mergeCell ref="DF15:DK15"/>
    <mergeCell ref="DL15:DQ15"/>
    <mergeCell ref="DR15:DV15"/>
    <mergeCell ref="DW15:EB15"/>
    <mergeCell ref="GC14:GG14"/>
    <mergeCell ref="DW13:EB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FL12:FQ12"/>
    <mergeCell ref="FR12:FV12"/>
    <mergeCell ref="FW12:GB12"/>
    <mergeCell ref="DL12:DQ12"/>
    <mergeCell ref="DR12:DV12"/>
    <mergeCell ref="DW12:EB12"/>
    <mergeCell ref="EC12:EG12"/>
    <mergeCell ref="EH12:EM12"/>
    <mergeCell ref="EP12:EU12"/>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FL8:FQ8"/>
    <mergeCell ref="FR8:FV8"/>
    <mergeCell ref="FW8:GB8"/>
    <mergeCell ref="DL8:DQ8"/>
    <mergeCell ref="DR8:DV8"/>
    <mergeCell ref="DW8:EB8"/>
    <mergeCell ref="EC8:EG8"/>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DF7:DK7"/>
    <mergeCell ref="DL7:DQ7"/>
    <mergeCell ref="DR7:DV7"/>
    <mergeCell ref="DW7:EB7"/>
    <mergeCell ref="B7:K7"/>
    <mergeCell ref="L7:BV7"/>
    <mergeCell ref="BW7:CD7"/>
    <mergeCell ref="CE7:CI7"/>
    <mergeCell ref="CJ7:CO7"/>
    <mergeCell ref="CP7:CT7"/>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s>
  <pageMargins left="0.7" right="0.7" top="0.78740157499999996" bottom="0.78740157499999996" header="0.3" footer="0.3"/>
  <pageSetup paperSize="9" scale="99" orientation="portrait" r:id="rId1"/>
  <rowBreaks count="1" manualBreakCount="1">
    <brk id="34" max="204" man="1"/>
  </rowBreaks>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31A0B7"/>
  </sheetPr>
  <dimension ref="A1:GW147"/>
  <sheetViews>
    <sheetView workbookViewId="0"/>
  </sheetViews>
  <sheetFormatPr defaultColWidth="0.42578125" defaultRowHeight="3.75" customHeight="1" x14ac:dyDescent="0.2"/>
  <cols>
    <col min="1" max="16384" width="0.42578125" style="390"/>
  </cols>
  <sheetData>
    <row r="1" spans="1:205" ht="3.75" customHeight="1" thickBot="1" x14ac:dyDescent="0.25">
      <c r="A1" s="664"/>
    </row>
    <row r="2" spans="1:205" ht="25.5" customHeight="1" x14ac:dyDescent="0.2">
      <c r="B2" s="391"/>
      <c r="C2" s="392"/>
      <c r="D2" s="392"/>
      <c r="E2" s="392"/>
      <c r="F2" s="392"/>
      <c r="G2" s="392"/>
      <c r="H2" s="392"/>
      <c r="J2" s="1288" t="s">
        <v>5017</v>
      </c>
      <c r="K2" s="1288"/>
      <c r="L2" s="1288"/>
      <c r="M2" s="1288"/>
      <c r="N2" s="1288"/>
      <c r="O2" s="1288"/>
      <c r="P2" s="1288"/>
      <c r="Q2" s="1288"/>
      <c r="R2" s="1288"/>
      <c r="S2" s="1288"/>
      <c r="T2" s="1288"/>
      <c r="U2" s="1288"/>
      <c r="V2" s="1288"/>
      <c r="W2" s="1288"/>
      <c r="X2" s="1288"/>
      <c r="Y2" s="1288"/>
      <c r="Z2" s="1288"/>
      <c r="AA2" s="1288"/>
      <c r="AB2" s="1288"/>
      <c r="AC2" s="1288"/>
      <c r="AD2" s="1288"/>
      <c r="AE2" s="1288"/>
      <c r="AF2" s="1288"/>
      <c r="AG2" s="1288"/>
      <c r="AH2" s="1288"/>
      <c r="AI2" s="1288"/>
      <c r="AJ2" s="1289"/>
      <c r="AK2" s="1290" t="s">
        <v>2208</v>
      </c>
      <c r="AL2" s="1291"/>
      <c r="AM2" s="1291"/>
      <c r="AN2" s="1291"/>
      <c r="AO2" s="1291"/>
      <c r="AP2" s="1291"/>
      <c r="AQ2" s="1291"/>
      <c r="AR2" s="1291"/>
      <c r="AS2" s="393"/>
      <c r="AT2" s="1348">
        <f>'S 002'!$AT$2</f>
        <v>0</v>
      </c>
      <c r="AU2" s="1348"/>
      <c r="AV2" s="1348"/>
      <c r="AW2" s="1348"/>
      <c r="AX2" s="1348"/>
      <c r="AY2" s="1348"/>
      <c r="AZ2" s="1348"/>
      <c r="BA2" s="1348"/>
      <c r="BB2" s="1348"/>
      <c r="BC2" s="1348"/>
      <c r="BD2" s="1348"/>
      <c r="BE2" s="1348"/>
      <c r="BF2" s="1348"/>
      <c r="BG2" s="1348"/>
      <c r="BH2" s="1348"/>
      <c r="BI2" s="1348"/>
      <c r="BJ2" s="1348"/>
      <c r="BK2" s="1348"/>
      <c r="BL2" s="1348"/>
      <c r="BM2" s="1348"/>
      <c r="BN2" s="1348"/>
      <c r="BO2" s="1348"/>
      <c r="BP2" s="1348"/>
      <c r="BQ2" s="1348"/>
      <c r="BR2" s="1348"/>
      <c r="BS2" s="1348"/>
      <c r="BT2" s="1348"/>
      <c r="BU2" s="1348"/>
      <c r="BV2" s="1348"/>
      <c r="BW2" s="1348"/>
      <c r="BX2" s="1348"/>
      <c r="BY2" s="1348"/>
      <c r="BZ2" s="1348"/>
      <c r="CA2" s="1348"/>
      <c r="CB2" s="1348"/>
      <c r="CC2" s="1348"/>
      <c r="CD2" s="1348"/>
      <c r="CE2" s="1348"/>
      <c r="CF2" s="1348"/>
      <c r="CG2" s="1348"/>
      <c r="CH2" s="1348"/>
      <c r="CI2" s="1348"/>
      <c r="CJ2" s="1348"/>
      <c r="CK2" s="1348"/>
      <c r="CL2" s="1348"/>
      <c r="CM2" s="1348"/>
      <c r="CN2" s="1348"/>
      <c r="CO2" s="1348"/>
      <c r="CP2" s="1348"/>
      <c r="CQ2" s="1348"/>
      <c r="CR2" s="1348"/>
      <c r="CS2" s="1348"/>
      <c r="CT2" s="393"/>
      <c r="CU2" s="394"/>
      <c r="CW2" s="1290" t="s">
        <v>3</v>
      </c>
      <c r="CX2" s="1291"/>
      <c r="CY2" s="1291"/>
      <c r="CZ2" s="1291"/>
      <c r="DA2" s="1291"/>
      <c r="DB2" s="1291"/>
      <c r="DC2" s="1291"/>
      <c r="DD2" s="393"/>
      <c r="DE2" s="1348">
        <f>'S 002'!$DE$2</f>
        <v>0</v>
      </c>
      <c r="DF2" s="1348"/>
      <c r="DG2" s="1348"/>
      <c r="DH2" s="1348"/>
      <c r="DI2" s="1348"/>
      <c r="DJ2" s="1348"/>
      <c r="DK2" s="1348"/>
      <c r="DL2" s="1348"/>
      <c r="DM2" s="1348"/>
      <c r="DN2" s="1348"/>
      <c r="DO2" s="1348"/>
      <c r="DP2" s="1348"/>
      <c r="DQ2" s="1348"/>
      <c r="DR2" s="1348"/>
      <c r="DS2" s="1348"/>
      <c r="DT2" s="1348"/>
      <c r="DU2" s="1348"/>
      <c r="DV2" s="1348"/>
      <c r="DW2" s="1348"/>
      <c r="DX2" s="1348"/>
      <c r="DY2" s="1348"/>
      <c r="DZ2" s="1348"/>
      <c r="EA2" s="1348"/>
      <c r="EB2" s="1348"/>
      <c r="EC2" s="1348"/>
      <c r="ED2" s="1348"/>
      <c r="EE2" s="1348"/>
      <c r="EF2" s="1348"/>
      <c r="EG2" s="1348"/>
      <c r="EH2" s="1348"/>
      <c r="EI2" s="1348"/>
      <c r="EJ2" s="1348"/>
      <c r="EK2" s="1348"/>
      <c r="EL2" s="1348"/>
      <c r="EM2" s="1348"/>
      <c r="EN2" s="1348"/>
      <c r="EO2" s="1348"/>
      <c r="EP2" s="1348"/>
      <c r="EQ2" s="1348"/>
      <c r="ER2" s="1348"/>
      <c r="ES2" s="1348"/>
      <c r="ET2" s="1348"/>
      <c r="EU2" s="1348"/>
      <c r="EV2" s="393"/>
      <c r="EW2" s="394"/>
      <c r="GQ2" s="392"/>
      <c r="GR2" s="392"/>
      <c r="GS2" s="392"/>
      <c r="GT2" s="392"/>
      <c r="GU2" s="392"/>
      <c r="GV2" s="392"/>
      <c r="GW2" s="395"/>
    </row>
    <row r="3" spans="1:205" ht="3" customHeight="1" x14ac:dyDescent="0.2"/>
    <row r="4" spans="1:205" ht="2.25" customHeight="1" x14ac:dyDescent="0.3">
      <c r="B4" s="416"/>
      <c r="C4" s="416"/>
      <c r="D4" s="416"/>
      <c r="E4" s="416"/>
      <c r="F4" s="416"/>
      <c r="G4" s="416"/>
      <c r="H4" s="416"/>
      <c r="I4" s="416"/>
      <c r="J4" s="416"/>
      <c r="K4" s="416"/>
      <c r="L4" s="417"/>
      <c r="M4" s="418"/>
      <c r="N4" s="418"/>
      <c r="O4" s="418"/>
      <c r="P4" s="418"/>
      <c r="Q4" s="418"/>
      <c r="R4" s="418"/>
      <c r="S4" s="418"/>
      <c r="T4" s="418"/>
      <c r="U4" s="418"/>
      <c r="V4" s="418"/>
      <c r="W4" s="418"/>
      <c r="X4" s="418"/>
      <c r="Y4" s="418"/>
      <c r="Z4" s="418"/>
      <c r="AA4" s="418"/>
      <c r="AB4" s="418"/>
      <c r="AC4" s="418"/>
      <c r="AD4" s="418"/>
      <c r="AE4" s="418"/>
      <c r="AF4" s="418"/>
      <c r="AG4" s="418"/>
      <c r="AH4" s="418"/>
      <c r="AI4" s="418"/>
      <c r="AJ4" s="418"/>
      <c r="AK4" s="418"/>
      <c r="AL4" s="418"/>
      <c r="AM4" s="418"/>
      <c r="AN4" s="418"/>
      <c r="AO4" s="418"/>
      <c r="AP4" s="418"/>
      <c r="AQ4" s="419"/>
      <c r="AR4" s="419"/>
      <c r="AS4" s="419"/>
      <c r="AT4" s="419"/>
      <c r="AU4" s="419"/>
      <c r="AV4" s="419"/>
      <c r="AW4" s="419"/>
      <c r="AX4" s="419"/>
      <c r="AY4" s="420"/>
      <c r="AZ4" s="410"/>
      <c r="BA4" s="1373"/>
      <c r="BB4" s="1373"/>
      <c r="BC4" s="1373"/>
      <c r="BD4" s="1373"/>
      <c r="BE4" s="1373"/>
      <c r="BF4" s="1373"/>
      <c r="BG4" s="1373"/>
      <c r="BH4" s="1373"/>
      <c r="BI4" s="1373"/>
      <c r="BJ4" s="1373"/>
      <c r="BK4" s="1373"/>
      <c r="BL4" s="1373"/>
      <c r="BM4" s="1373"/>
      <c r="BN4" s="1373"/>
      <c r="BO4" s="1373"/>
      <c r="BP4" s="1373"/>
      <c r="BQ4" s="1373"/>
      <c r="BR4" s="1373"/>
      <c r="BS4" s="1373"/>
      <c r="BT4" s="1373"/>
      <c r="BU4" s="1373"/>
      <c r="BV4" s="1373"/>
      <c r="BW4" s="1373"/>
      <c r="BX4" s="1373"/>
      <c r="BY4" s="1373"/>
      <c r="BZ4" s="1373"/>
      <c r="CA4" s="1373"/>
      <c r="CB4" s="1373"/>
      <c r="CC4" s="1373"/>
      <c r="CD4" s="1373"/>
      <c r="CE4" s="1373"/>
      <c r="CF4" s="1373"/>
      <c r="CG4" s="1373"/>
      <c r="CH4" s="1373"/>
      <c r="CI4" s="1373"/>
      <c r="CJ4" s="1373"/>
      <c r="CK4" s="1373"/>
      <c r="CL4" s="1373"/>
      <c r="CM4" s="1373"/>
      <c r="CN4" s="1373"/>
      <c r="CO4" s="1373"/>
      <c r="CP4" s="1373"/>
      <c r="CQ4" s="1373"/>
      <c r="CR4" s="1373"/>
      <c r="CS4" s="1373"/>
      <c r="CT4" s="1373"/>
      <c r="CU4" s="1373"/>
      <c r="CV4" s="1373"/>
      <c r="CW4" s="1373"/>
      <c r="CX4" s="1373"/>
      <c r="CY4" s="1373"/>
      <c r="CZ4" s="1373"/>
      <c r="DA4" s="1373"/>
      <c r="DB4" s="1373"/>
      <c r="DC4" s="1373"/>
      <c r="DD4" s="1373"/>
      <c r="DE4" s="1373"/>
      <c r="DF4" s="1373"/>
      <c r="DG4" s="1373"/>
      <c r="DH4" s="1373"/>
      <c r="DI4" s="1405"/>
      <c r="DJ4" s="420"/>
      <c r="DK4" s="410"/>
      <c r="DL4" s="1373"/>
      <c r="DM4" s="1373"/>
      <c r="DN4" s="1373"/>
      <c r="DO4" s="1373"/>
      <c r="DP4" s="1373"/>
      <c r="DQ4" s="1373"/>
      <c r="DR4" s="1373"/>
      <c r="DS4" s="1373"/>
      <c r="DT4" s="1373"/>
      <c r="DU4" s="1373"/>
      <c r="DV4" s="1373"/>
      <c r="DW4" s="1373"/>
      <c r="DX4" s="1373"/>
      <c r="DY4" s="1373"/>
      <c r="DZ4" s="1373"/>
      <c r="EA4" s="1373"/>
      <c r="EB4" s="1373"/>
      <c r="EC4" s="1373"/>
      <c r="ED4" s="1373"/>
      <c r="EE4" s="1373"/>
      <c r="EF4" s="1373"/>
      <c r="EG4" s="1373"/>
      <c r="EH4" s="1373"/>
      <c r="EI4" s="1373"/>
      <c r="EJ4" s="1373"/>
      <c r="EK4" s="1373"/>
      <c r="EL4" s="1373"/>
      <c r="EM4" s="1373"/>
      <c r="EN4" s="1373"/>
      <c r="EO4" s="1373"/>
      <c r="EP4" s="1373"/>
      <c r="EQ4" s="1373"/>
      <c r="ER4" s="1373"/>
      <c r="ES4" s="1373"/>
      <c r="ET4" s="1373"/>
      <c r="EU4" s="1373"/>
      <c r="EV4" s="1373"/>
      <c r="EW4" s="1373"/>
      <c r="EX4" s="1373"/>
      <c r="EY4" s="1373"/>
      <c r="EZ4" s="1373"/>
      <c r="FA4" s="1373"/>
      <c r="FB4" s="1373"/>
      <c r="FC4" s="1373"/>
      <c r="FD4" s="1373"/>
      <c r="FE4" s="1373"/>
      <c r="FF4" s="1373"/>
      <c r="FG4" s="1373"/>
      <c r="FH4" s="1373"/>
      <c r="FI4" s="1373"/>
      <c r="FJ4" s="1373"/>
      <c r="FK4" s="1373"/>
      <c r="FL4" s="1373"/>
      <c r="FM4" s="1373"/>
      <c r="FN4" s="1373"/>
      <c r="FO4" s="1374"/>
      <c r="FP4" s="1374"/>
      <c r="FQ4" s="1374"/>
      <c r="FR4" s="1374"/>
      <c r="FS4" s="1406"/>
      <c r="FT4" s="1407"/>
      <c r="FU4" s="1407"/>
      <c r="FV4" s="1407"/>
      <c r="FW4" s="1407"/>
      <c r="FX4" s="1407"/>
      <c r="FY4" s="1407"/>
      <c r="FZ4" s="1407"/>
      <c r="GA4" s="1407"/>
      <c r="GB4" s="1407"/>
      <c r="GC4" s="1407"/>
      <c r="GD4" s="1407"/>
      <c r="GE4" s="1407"/>
      <c r="GF4" s="1407"/>
      <c r="GG4" s="1407"/>
      <c r="GH4" s="1407"/>
      <c r="GI4" s="1407"/>
      <c r="GJ4" s="1407"/>
      <c r="GK4" s="1407"/>
      <c r="GL4" s="1407"/>
      <c r="GM4" s="1407"/>
      <c r="GN4" s="1407"/>
      <c r="GO4" s="1407"/>
      <c r="GP4" s="1407"/>
      <c r="GQ4" s="1407"/>
      <c r="GR4" s="1407"/>
      <c r="GS4" s="1407"/>
      <c r="GT4" s="1407"/>
      <c r="GU4" s="1407"/>
      <c r="GV4" s="1407"/>
      <c r="GW4" s="1407"/>
    </row>
    <row r="5" spans="1:205" ht="11.25" customHeight="1" x14ac:dyDescent="0.2">
      <c r="B5" s="1433" t="s">
        <v>5009</v>
      </c>
      <c r="C5" s="1433"/>
      <c r="D5" s="1433"/>
      <c r="E5" s="1433"/>
      <c r="F5" s="1433"/>
      <c r="G5" s="1433"/>
      <c r="H5" s="1433"/>
      <c r="I5" s="1433"/>
      <c r="J5" s="1433"/>
      <c r="K5" s="1433"/>
      <c r="L5" s="1434" t="s">
        <v>5014</v>
      </c>
      <c r="M5" s="1434"/>
      <c r="N5" s="1434"/>
      <c r="O5" s="1434"/>
      <c r="P5" s="1434"/>
      <c r="Q5" s="1434"/>
      <c r="R5" s="1434"/>
      <c r="S5" s="1434"/>
      <c r="T5" s="1434"/>
      <c r="U5" s="1434"/>
      <c r="V5" s="1434"/>
      <c r="W5" s="1434"/>
      <c r="X5" s="1434"/>
      <c r="Y5" s="1434"/>
      <c r="Z5" s="1434"/>
      <c r="AA5" s="1434"/>
      <c r="AB5" s="1434"/>
      <c r="AC5" s="1434"/>
      <c r="AD5" s="1434"/>
      <c r="AE5" s="1434"/>
      <c r="AF5" s="1434"/>
      <c r="AG5" s="1434"/>
      <c r="AH5" s="1434"/>
      <c r="AI5" s="1434"/>
      <c r="AJ5" s="1434"/>
      <c r="AK5" s="1434"/>
      <c r="AL5" s="1434"/>
      <c r="AM5" s="1434"/>
      <c r="AN5" s="1434"/>
      <c r="AO5" s="1434"/>
      <c r="AP5" s="1434"/>
      <c r="AQ5" s="1434"/>
      <c r="AR5" s="1434"/>
      <c r="AS5" s="1434"/>
      <c r="AT5" s="1434"/>
      <c r="AU5" s="1434"/>
      <c r="AV5" s="1434"/>
      <c r="AW5" s="1434"/>
      <c r="AX5" s="1434"/>
      <c r="AY5" s="1434"/>
      <c r="AZ5" s="1434"/>
      <c r="BA5" s="1434"/>
      <c r="BB5" s="1434"/>
      <c r="BC5" s="1434"/>
      <c r="BD5" s="1434"/>
      <c r="BE5" s="1434"/>
      <c r="BF5" s="1434"/>
      <c r="BG5" s="1434"/>
      <c r="BH5" s="1434"/>
      <c r="BI5" s="1434"/>
      <c r="BJ5" s="1434"/>
      <c r="BK5" s="1434"/>
      <c r="BL5" s="1434"/>
      <c r="BM5" s="1434"/>
      <c r="BN5" s="1434"/>
      <c r="BO5" s="1434"/>
      <c r="BP5" s="1434"/>
      <c r="BQ5" s="1434"/>
      <c r="BR5" s="1434"/>
      <c r="BS5" s="1434"/>
      <c r="BT5" s="1434"/>
      <c r="BU5" s="1434"/>
      <c r="BV5" s="1434"/>
      <c r="BW5" s="1435" t="str">
        <f>'S 008'!$BW$5</f>
        <v>Číslo riadku</v>
      </c>
      <c r="BX5" s="1435"/>
      <c r="BY5" s="1435"/>
      <c r="BZ5" s="1435"/>
      <c r="CA5" s="1435"/>
      <c r="CB5" s="1435"/>
      <c r="CC5" s="1435"/>
      <c r="CD5" s="1435"/>
      <c r="CE5" s="1436" t="s">
        <v>4814</v>
      </c>
      <c r="CF5" s="1436"/>
      <c r="CG5" s="1436"/>
      <c r="CH5" s="1436"/>
      <c r="CI5" s="1436"/>
      <c r="CJ5" s="1436"/>
      <c r="CK5" s="1436"/>
      <c r="CL5" s="1436"/>
      <c r="CM5" s="1436"/>
      <c r="CN5" s="1436"/>
      <c r="CO5" s="1436"/>
      <c r="CP5" s="1436"/>
      <c r="CQ5" s="1436"/>
      <c r="CR5" s="1436"/>
      <c r="CS5" s="1436"/>
      <c r="CT5" s="1436"/>
      <c r="CU5" s="1436"/>
      <c r="CV5" s="1436"/>
      <c r="CW5" s="1436"/>
      <c r="CX5" s="1436"/>
      <c r="CY5" s="1436"/>
      <c r="CZ5" s="1436"/>
      <c r="DA5" s="1436"/>
      <c r="DB5" s="1436"/>
      <c r="DC5" s="1436"/>
      <c r="DD5" s="1436"/>
      <c r="DE5" s="1436"/>
      <c r="DF5" s="1436"/>
      <c r="DG5" s="1436"/>
      <c r="DH5" s="1436"/>
      <c r="DI5" s="1436"/>
      <c r="DJ5" s="1436"/>
      <c r="DK5" s="1436"/>
      <c r="DL5" s="1436"/>
      <c r="DM5" s="1436"/>
      <c r="DN5" s="1436"/>
      <c r="DO5" s="1436"/>
      <c r="DP5" s="1436"/>
      <c r="DQ5" s="1436"/>
      <c r="DR5" s="1436"/>
      <c r="DS5" s="1436"/>
      <c r="DT5" s="1436"/>
      <c r="DU5" s="1436"/>
      <c r="DV5" s="1436"/>
      <c r="DW5" s="1436"/>
      <c r="DX5" s="1436"/>
      <c r="DY5" s="1436"/>
      <c r="DZ5" s="1436"/>
      <c r="EA5" s="1436"/>
      <c r="EB5" s="1436"/>
      <c r="EC5" s="1436"/>
      <c r="ED5" s="1436"/>
      <c r="EE5" s="1436"/>
      <c r="EF5" s="1436"/>
      <c r="EG5" s="1436"/>
      <c r="EH5" s="1436"/>
      <c r="EI5" s="1436"/>
      <c r="EJ5" s="1436"/>
      <c r="EK5" s="1436"/>
      <c r="EL5" s="1436"/>
      <c r="EM5" s="1436"/>
      <c r="EN5" s="1436"/>
      <c r="EO5" s="1436"/>
      <c r="EP5" s="1436"/>
      <c r="EQ5" s="1436"/>
      <c r="ER5" s="1436"/>
      <c r="ES5" s="1436"/>
      <c r="ET5" s="1436"/>
      <c r="EU5" s="1436"/>
      <c r="EV5" s="1436"/>
      <c r="EW5" s="1436"/>
      <c r="EX5" s="1436"/>
      <c r="EY5" s="1436"/>
      <c r="EZ5" s="1436"/>
      <c r="FA5" s="1436"/>
      <c r="FB5" s="1436"/>
      <c r="FC5" s="1436"/>
      <c r="FD5" s="1436"/>
      <c r="FE5" s="1436"/>
      <c r="FF5" s="1436"/>
      <c r="FG5" s="1436"/>
      <c r="FH5" s="1436"/>
      <c r="FI5" s="1436"/>
      <c r="FJ5" s="1436"/>
      <c r="FK5" s="1436"/>
      <c r="FL5" s="1436"/>
      <c r="FM5" s="1436"/>
      <c r="FN5" s="1436"/>
      <c r="FO5" s="1436"/>
      <c r="FP5" s="1436"/>
      <c r="FQ5" s="1436"/>
      <c r="FR5" s="1436"/>
      <c r="FS5" s="1436"/>
      <c r="FT5" s="1436"/>
      <c r="FU5" s="1436"/>
      <c r="FV5" s="1436"/>
      <c r="FW5" s="1436"/>
      <c r="FX5" s="1436"/>
      <c r="FY5" s="1436"/>
      <c r="FZ5" s="1436"/>
      <c r="GA5" s="1436"/>
      <c r="GB5" s="1436"/>
      <c r="GC5" s="1436"/>
      <c r="GD5" s="1436"/>
      <c r="GE5" s="1436"/>
      <c r="GF5" s="1436"/>
      <c r="GG5" s="1436"/>
      <c r="GH5" s="1436"/>
      <c r="GI5" s="1436"/>
      <c r="GJ5" s="1436"/>
      <c r="GK5" s="1436"/>
      <c r="GL5" s="1436"/>
      <c r="GM5" s="1436"/>
      <c r="GN5" s="1436"/>
      <c r="GO5" s="1436"/>
      <c r="GP5" s="1436"/>
      <c r="GQ5" s="1436"/>
      <c r="GR5" s="1436"/>
      <c r="GS5" s="1436"/>
      <c r="GT5" s="1436"/>
      <c r="GU5" s="1436"/>
      <c r="GV5" s="1436"/>
      <c r="GW5" s="1436"/>
    </row>
    <row r="6" spans="1:205" ht="25.5" customHeight="1" x14ac:dyDescent="0.2">
      <c r="B6" s="1433"/>
      <c r="C6" s="1433"/>
      <c r="D6" s="1433"/>
      <c r="E6" s="1433"/>
      <c r="F6" s="1433"/>
      <c r="G6" s="1433"/>
      <c r="H6" s="1433"/>
      <c r="I6" s="1433"/>
      <c r="J6" s="1433"/>
      <c r="K6" s="1433"/>
      <c r="L6" s="1434"/>
      <c r="M6" s="1434"/>
      <c r="N6" s="1434"/>
      <c r="O6" s="1434"/>
      <c r="P6" s="1434"/>
      <c r="Q6" s="1434"/>
      <c r="R6" s="1434"/>
      <c r="S6" s="1434"/>
      <c r="T6" s="1434"/>
      <c r="U6" s="1434"/>
      <c r="V6" s="1434"/>
      <c r="W6" s="1434"/>
      <c r="X6" s="1434"/>
      <c r="Y6" s="1434"/>
      <c r="Z6" s="1434"/>
      <c r="AA6" s="1434"/>
      <c r="AB6" s="1434"/>
      <c r="AC6" s="1434"/>
      <c r="AD6" s="1434"/>
      <c r="AE6" s="1434"/>
      <c r="AF6" s="1434"/>
      <c r="AG6" s="1434"/>
      <c r="AH6" s="1434"/>
      <c r="AI6" s="1434"/>
      <c r="AJ6" s="1434"/>
      <c r="AK6" s="1434"/>
      <c r="AL6" s="1434"/>
      <c r="AM6" s="1434"/>
      <c r="AN6" s="1434"/>
      <c r="AO6" s="1434"/>
      <c r="AP6" s="1434"/>
      <c r="AQ6" s="1434"/>
      <c r="AR6" s="1434"/>
      <c r="AS6" s="1434"/>
      <c r="AT6" s="1434"/>
      <c r="AU6" s="1434"/>
      <c r="AV6" s="1434"/>
      <c r="AW6" s="1434"/>
      <c r="AX6" s="1434"/>
      <c r="AY6" s="1434"/>
      <c r="AZ6" s="1434"/>
      <c r="BA6" s="1434"/>
      <c r="BB6" s="1434"/>
      <c r="BC6" s="1434"/>
      <c r="BD6" s="1434"/>
      <c r="BE6" s="1434"/>
      <c r="BF6" s="1434"/>
      <c r="BG6" s="1434"/>
      <c r="BH6" s="1434"/>
      <c r="BI6" s="1434"/>
      <c r="BJ6" s="1434"/>
      <c r="BK6" s="1434"/>
      <c r="BL6" s="1434"/>
      <c r="BM6" s="1434"/>
      <c r="BN6" s="1434"/>
      <c r="BO6" s="1434"/>
      <c r="BP6" s="1434"/>
      <c r="BQ6" s="1434"/>
      <c r="BR6" s="1434"/>
      <c r="BS6" s="1434"/>
      <c r="BT6" s="1434"/>
      <c r="BU6" s="1434"/>
      <c r="BV6" s="1434"/>
      <c r="BW6" s="1435"/>
      <c r="BX6" s="1435"/>
      <c r="BY6" s="1435"/>
      <c r="BZ6" s="1435"/>
      <c r="CA6" s="1435"/>
      <c r="CB6" s="1435"/>
      <c r="CC6" s="1435"/>
      <c r="CD6" s="1435"/>
      <c r="CE6" s="1451" t="str">
        <f>'VZS 010'!CE6</f>
        <v>Bežné účtovné obdobie</v>
      </c>
      <c r="CF6" s="1437"/>
      <c r="CG6" s="1437"/>
      <c r="CH6" s="1437"/>
      <c r="CI6" s="1437"/>
      <c r="CJ6" s="1437"/>
      <c r="CK6" s="1437"/>
      <c r="CL6" s="1437"/>
      <c r="CM6" s="1437"/>
      <c r="CN6" s="1437"/>
      <c r="CO6" s="1437"/>
      <c r="CP6" s="1437"/>
      <c r="CQ6" s="1437"/>
      <c r="CR6" s="1437"/>
      <c r="CS6" s="1437"/>
      <c r="CT6" s="1437"/>
      <c r="CU6" s="1437"/>
      <c r="CV6" s="1437"/>
      <c r="CW6" s="1437"/>
      <c r="CX6" s="1437"/>
      <c r="CY6" s="1437"/>
      <c r="CZ6" s="1437"/>
      <c r="DA6" s="1437"/>
      <c r="DB6" s="1437"/>
      <c r="DC6" s="1437"/>
      <c r="DD6" s="1437"/>
      <c r="DE6" s="1437"/>
      <c r="DF6" s="1437"/>
      <c r="DG6" s="1437"/>
      <c r="DH6" s="1437"/>
      <c r="DI6" s="1437"/>
      <c r="DJ6" s="1437"/>
      <c r="DK6" s="1437"/>
      <c r="DL6" s="1437"/>
      <c r="DM6" s="1437"/>
      <c r="DN6" s="1437"/>
      <c r="DO6" s="1437"/>
      <c r="DP6" s="1437"/>
      <c r="DQ6" s="1437"/>
      <c r="DR6" s="1437"/>
      <c r="DS6" s="1437"/>
      <c r="DT6" s="1437"/>
      <c r="DU6" s="1437"/>
      <c r="DV6" s="1437"/>
      <c r="DW6" s="1437"/>
      <c r="DX6" s="1437"/>
      <c r="DY6" s="1437"/>
      <c r="DZ6" s="1437"/>
      <c r="EA6" s="1437"/>
      <c r="EB6" s="1437"/>
      <c r="EC6" s="1437"/>
      <c r="ED6" s="1437"/>
      <c r="EE6" s="1437"/>
      <c r="EF6" s="1437"/>
      <c r="EG6" s="1437"/>
      <c r="EH6" s="1437"/>
      <c r="EI6" s="1437"/>
      <c r="EJ6" s="1437"/>
      <c r="EK6" s="1437"/>
      <c r="EL6" s="1437"/>
      <c r="EM6" s="1438"/>
      <c r="EN6" s="1439">
        <f>'VZS 010'!EN6</f>
        <v>0</v>
      </c>
      <c r="EO6" s="1440"/>
      <c r="EP6" s="1440"/>
      <c r="EQ6" s="1440"/>
      <c r="ER6" s="1440"/>
      <c r="ES6" s="1440"/>
      <c r="ET6" s="1440"/>
      <c r="EU6" s="1440"/>
      <c r="EV6" s="1440"/>
      <c r="EW6" s="1440"/>
      <c r="EX6" s="1440"/>
      <c r="EY6" s="1440"/>
      <c r="EZ6" s="1440"/>
      <c r="FA6" s="1440"/>
      <c r="FB6" s="1440"/>
      <c r="FC6" s="1440"/>
      <c r="FD6" s="1440"/>
      <c r="FE6" s="1440"/>
      <c r="FF6" s="1440"/>
      <c r="FG6" s="1440"/>
      <c r="FH6" s="1440"/>
      <c r="FI6" s="1440"/>
      <c r="FJ6" s="1440"/>
      <c r="FK6" s="1440"/>
      <c r="FL6" s="1440"/>
      <c r="FM6" s="1440"/>
      <c r="FN6" s="1440"/>
      <c r="FO6" s="1440"/>
      <c r="FP6" s="1440"/>
      <c r="FQ6" s="1440"/>
      <c r="FR6" s="1440"/>
      <c r="FS6" s="1440"/>
      <c r="FT6" s="1440"/>
      <c r="FU6" s="1440"/>
      <c r="FV6" s="1440"/>
      <c r="FW6" s="1440"/>
      <c r="FX6" s="1440"/>
      <c r="FY6" s="1440"/>
      <c r="FZ6" s="1440"/>
      <c r="GA6" s="1440"/>
      <c r="GB6" s="1440"/>
      <c r="GC6" s="1440"/>
      <c r="GD6" s="1440"/>
      <c r="GE6" s="1440"/>
      <c r="GF6" s="1440"/>
      <c r="GG6" s="1440"/>
      <c r="GH6" s="1440"/>
      <c r="GI6" s="1440"/>
      <c r="GJ6" s="1440"/>
      <c r="GK6" s="1440"/>
      <c r="GL6" s="1440"/>
      <c r="GM6" s="1440"/>
      <c r="GN6" s="1440"/>
      <c r="GO6" s="1440"/>
      <c r="GP6" s="1440"/>
      <c r="GQ6" s="1440"/>
      <c r="GR6" s="1440"/>
      <c r="GS6" s="1440"/>
      <c r="GT6" s="1440"/>
      <c r="GU6" s="1440"/>
      <c r="GV6" s="1440"/>
      <c r="GW6" s="1441"/>
    </row>
    <row r="7" spans="1:205" ht="24.6" customHeight="1" x14ac:dyDescent="0.2">
      <c r="B7" s="1396" t="s">
        <v>2184</v>
      </c>
      <c r="C7" s="1397"/>
      <c r="D7" s="1397"/>
      <c r="E7" s="1397"/>
      <c r="F7" s="1397"/>
      <c r="G7" s="1397"/>
      <c r="H7" s="1397"/>
      <c r="I7" s="1397"/>
      <c r="J7" s="1397"/>
      <c r="K7" s="1398"/>
      <c r="L7" s="1394" t="str">
        <f>SUVAHAVUJ!$D$203</f>
        <v>Výsledok hospodárenia z finančnej činnosti (+/-)
(r. 29 - r. 45)</v>
      </c>
      <c r="M7" s="1395"/>
      <c r="N7" s="1395"/>
      <c r="O7" s="1395"/>
      <c r="P7" s="1395"/>
      <c r="Q7" s="1395"/>
      <c r="R7" s="1395"/>
      <c r="S7" s="1395"/>
      <c r="T7" s="1395"/>
      <c r="U7" s="1395"/>
      <c r="V7" s="1395"/>
      <c r="W7" s="1395"/>
      <c r="X7" s="1395"/>
      <c r="Y7" s="1395"/>
      <c r="Z7" s="1395"/>
      <c r="AA7" s="1395"/>
      <c r="AB7" s="1395"/>
      <c r="AC7" s="1395"/>
      <c r="AD7" s="1395"/>
      <c r="AE7" s="1395"/>
      <c r="AF7" s="1395"/>
      <c r="AG7" s="1395"/>
      <c r="AH7" s="1395"/>
      <c r="AI7" s="1395"/>
      <c r="AJ7" s="1395"/>
      <c r="AK7" s="1395"/>
      <c r="AL7" s="1395"/>
      <c r="AM7" s="1395"/>
      <c r="AN7" s="1395"/>
      <c r="AO7" s="1395"/>
      <c r="AP7" s="1395"/>
      <c r="AQ7" s="1395"/>
      <c r="AR7" s="1395"/>
      <c r="AS7" s="1395"/>
      <c r="AT7" s="1395"/>
      <c r="AU7" s="1395"/>
      <c r="AV7" s="1395"/>
      <c r="AW7" s="1395"/>
      <c r="AX7" s="1395"/>
      <c r="AY7" s="1395"/>
      <c r="AZ7" s="1395"/>
      <c r="BA7" s="1395"/>
      <c r="BB7" s="1395"/>
      <c r="BC7" s="1395"/>
      <c r="BD7" s="1395"/>
      <c r="BE7" s="1395"/>
      <c r="BF7" s="1395"/>
      <c r="BG7" s="1395"/>
      <c r="BH7" s="1395"/>
      <c r="BI7" s="1395"/>
      <c r="BJ7" s="1395"/>
      <c r="BK7" s="1395"/>
      <c r="BL7" s="1395"/>
      <c r="BM7" s="1395"/>
      <c r="BN7" s="1395"/>
      <c r="BO7" s="1395"/>
      <c r="BP7" s="1395"/>
      <c r="BQ7" s="1395"/>
      <c r="BR7" s="1395"/>
      <c r="BS7" s="1395"/>
      <c r="BT7" s="1395"/>
      <c r="BU7" s="1395"/>
      <c r="BV7" s="1395"/>
      <c r="BW7" s="1396" t="s">
        <v>1234</v>
      </c>
      <c r="BX7" s="1397"/>
      <c r="BY7" s="1397"/>
      <c r="BZ7" s="1397"/>
      <c r="CA7" s="1397"/>
      <c r="CB7" s="1397"/>
      <c r="CC7" s="1397"/>
      <c r="CD7" s="1398"/>
      <c r="CE7" s="1335" t="str">
        <f>MID(SUVAHAVUJ!AF203,1,1)</f>
        <v xml:space="preserve"> </v>
      </c>
      <c r="CF7" s="1335"/>
      <c r="CG7" s="1335"/>
      <c r="CH7" s="1335"/>
      <c r="CI7" s="1335"/>
      <c r="CJ7" s="1335" t="str">
        <f>MID(SUVAHAVUJ!AF203,2,1)</f>
        <v xml:space="preserve"> </v>
      </c>
      <c r="CK7" s="1335"/>
      <c r="CL7" s="1335"/>
      <c r="CM7" s="1335"/>
      <c r="CN7" s="1335"/>
      <c r="CO7" s="1335"/>
      <c r="CP7" s="1335" t="str">
        <f>MID(SUVAHAVUJ!AF203,3,1)</f>
        <v xml:space="preserve"> </v>
      </c>
      <c r="CQ7" s="1335"/>
      <c r="CR7" s="1335"/>
      <c r="CS7" s="1335"/>
      <c r="CT7" s="1335"/>
      <c r="CU7" s="1335" t="str">
        <f>MID(SUVAHAVUJ!AF203,4,1)</f>
        <v xml:space="preserve"> </v>
      </c>
      <c r="CV7" s="1335"/>
      <c r="CW7" s="1335"/>
      <c r="CX7" s="1335"/>
      <c r="CY7" s="1335"/>
      <c r="CZ7" s="1335"/>
      <c r="DA7" s="1335" t="str">
        <f>MID(SUVAHAVUJ!AF203,5,1)</f>
        <v xml:space="preserve"> </v>
      </c>
      <c r="DB7" s="1335"/>
      <c r="DC7" s="1335"/>
      <c r="DD7" s="1335"/>
      <c r="DE7" s="1335"/>
      <c r="DF7" s="1335" t="str">
        <f>MID(SUVAHAVUJ!AF203,6,1)</f>
        <v xml:space="preserve"> </v>
      </c>
      <c r="DG7" s="1335"/>
      <c r="DH7" s="1335"/>
      <c r="DI7" s="1335"/>
      <c r="DJ7" s="1335"/>
      <c r="DK7" s="1335"/>
      <c r="DL7" s="1335" t="str">
        <f>MID(SUVAHAVUJ!AF203,7,1)</f>
        <v xml:space="preserve"> </v>
      </c>
      <c r="DM7" s="1335"/>
      <c r="DN7" s="1335"/>
      <c r="DO7" s="1335"/>
      <c r="DP7" s="1335"/>
      <c r="DQ7" s="1335"/>
      <c r="DR7" s="1335" t="str">
        <f>MID(SUVAHAVUJ!AF203,8,1)</f>
        <v xml:space="preserve"> </v>
      </c>
      <c r="DS7" s="1335"/>
      <c r="DT7" s="1335"/>
      <c r="DU7" s="1335"/>
      <c r="DV7" s="1335"/>
      <c r="DW7" s="1293" t="str">
        <f>MID(SUVAHAVUJ!AF203,9,1)</f>
        <v xml:space="preserve"> </v>
      </c>
      <c r="DX7" s="1293"/>
      <c r="DY7" s="1293"/>
      <c r="DZ7" s="1293"/>
      <c r="EA7" s="1293"/>
      <c r="EB7" s="1293"/>
      <c r="EC7" s="1293" t="str">
        <f>MID(SUVAHAVUJ!AF203,10,1)</f>
        <v xml:space="preserve"> </v>
      </c>
      <c r="ED7" s="1293"/>
      <c r="EE7" s="1293"/>
      <c r="EF7" s="1293"/>
      <c r="EG7" s="1293"/>
      <c r="EH7" s="1335" t="str">
        <f>MID(SUVAHAVUJ!AF203,11,1)</f>
        <v>0</v>
      </c>
      <c r="EI7" s="1335"/>
      <c r="EJ7" s="1335"/>
      <c r="EK7" s="1335"/>
      <c r="EL7" s="1335"/>
      <c r="EM7" s="1343"/>
      <c r="EN7" s="411"/>
      <c r="EO7" s="412"/>
      <c r="EP7" s="1335" t="str">
        <f>MID(SUVAHAVUJ!AG203,1,1)</f>
        <v xml:space="preserve"> </v>
      </c>
      <c r="EQ7" s="1335"/>
      <c r="ER7" s="1335"/>
      <c r="ES7" s="1335"/>
      <c r="ET7" s="1335"/>
      <c r="EU7" s="1335"/>
      <c r="EV7" s="1335" t="str">
        <f>MID(SUVAHAVUJ!AG203,2,1)</f>
        <v xml:space="preserve"> </v>
      </c>
      <c r="EW7" s="1335"/>
      <c r="EX7" s="1335"/>
      <c r="EY7" s="1335"/>
      <c r="EZ7" s="1335"/>
      <c r="FA7" s="1335" t="str">
        <f>MID(SUVAHAVUJ!AG203,3,1)</f>
        <v xml:space="preserve"> </v>
      </c>
      <c r="FB7" s="1335"/>
      <c r="FC7" s="1335"/>
      <c r="FD7" s="1335"/>
      <c r="FE7" s="1335"/>
      <c r="FF7" s="1335"/>
      <c r="FG7" s="1335" t="str">
        <f>MID(SUVAHAVUJ!AG203,4,1)</f>
        <v xml:space="preserve"> </v>
      </c>
      <c r="FH7" s="1335"/>
      <c r="FI7" s="1335"/>
      <c r="FJ7" s="1335"/>
      <c r="FK7" s="1335"/>
      <c r="FL7" s="1293" t="str">
        <f>MID(SUVAHAVUJ!AG203,5,1)</f>
        <v xml:space="preserve"> </v>
      </c>
      <c r="FM7" s="1293"/>
      <c r="FN7" s="1293"/>
      <c r="FO7" s="1293"/>
      <c r="FP7" s="1293"/>
      <c r="FQ7" s="1293"/>
      <c r="FR7" s="1293" t="str">
        <f>MID(SUVAHAVUJ!AG203,6,1)</f>
        <v xml:space="preserve"> </v>
      </c>
      <c r="FS7" s="1293"/>
      <c r="FT7" s="1293"/>
      <c r="FU7" s="1293"/>
      <c r="FV7" s="1293"/>
      <c r="FW7" s="1293" t="str">
        <f>MID(SUVAHAVUJ!AG203,7,1)</f>
        <v xml:space="preserve"> </v>
      </c>
      <c r="FX7" s="1293"/>
      <c r="FY7" s="1293"/>
      <c r="FZ7" s="1293"/>
      <c r="GA7" s="1293"/>
      <c r="GB7" s="1293"/>
      <c r="GC7" s="1293" t="str">
        <f>MID(SUVAHAVUJ!AG203,8,1)</f>
        <v xml:space="preserve"> </v>
      </c>
      <c r="GD7" s="1293"/>
      <c r="GE7" s="1293"/>
      <c r="GF7" s="1293"/>
      <c r="GG7" s="1293"/>
      <c r="GH7" s="1293" t="str">
        <f>MID(SUVAHAVUJ!AG203,9,1)</f>
        <v xml:space="preserve"> </v>
      </c>
      <c r="GI7" s="1293"/>
      <c r="GJ7" s="1293"/>
      <c r="GK7" s="1293"/>
      <c r="GL7" s="1293"/>
      <c r="GM7" s="1293"/>
      <c r="GN7" s="1293" t="str">
        <f>MID(SUVAHAVUJ!AG203,10,1)</f>
        <v xml:space="preserve"> </v>
      </c>
      <c r="GO7" s="1293"/>
      <c r="GP7" s="1293"/>
      <c r="GQ7" s="1293"/>
      <c r="GR7" s="1293"/>
      <c r="GS7" s="1293" t="str">
        <f>MID(SUVAHAVUJ!AG203,11,1)</f>
        <v>0</v>
      </c>
      <c r="GT7" s="1293"/>
      <c r="GU7" s="1293"/>
      <c r="GV7" s="1293"/>
      <c r="GW7" s="1341"/>
    </row>
    <row r="8" spans="1:205" ht="24.6" customHeight="1" x14ac:dyDescent="0.2">
      <c r="B8" s="1396" t="s">
        <v>2203</v>
      </c>
      <c r="C8" s="1397"/>
      <c r="D8" s="1397"/>
      <c r="E8" s="1397"/>
      <c r="F8" s="1397"/>
      <c r="G8" s="1397"/>
      <c r="H8" s="1397"/>
      <c r="I8" s="1397"/>
      <c r="J8" s="1397"/>
      <c r="K8" s="1398"/>
      <c r="L8" s="1394" t="str">
        <f>SUVAHAVUJ!$D$204</f>
        <v>Výsledok hospodárenia za účtovné obdobie pred zdanením (+/-) (r. 27 + r. 55)</v>
      </c>
      <c r="M8" s="1395"/>
      <c r="N8" s="1395"/>
      <c r="O8" s="1395"/>
      <c r="P8" s="1395"/>
      <c r="Q8" s="1395"/>
      <c r="R8" s="1395"/>
      <c r="S8" s="1395"/>
      <c r="T8" s="1395"/>
      <c r="U8" s="1395"/>
      <c r="V8" s="1395"/>
      <c r="W8" s="1395"/>
      <c r="X8" s="1395"/>
      <c r="Y8" s="1395"/>
      <c r="Z8" s="1395"/>
      <c r="AA8" s="1395"/>
      <c r="AB8" s="1395"/>
      <c r="AC8" s="1395"/>
      <c r="AD8" s="1395"/>
      <c r="AE8" s="1395"/>
      <c r="AF8" s="1395"/>
      <c r="AG8" s="1395"/>
      <c r="AH8" s="1395"/>
      <c r="AI8" s="1395"/>
      <c r="AJ8" s="1395"/>
      <c r="AK8" s="1395"/>
      <c r="AL8" s="1395"/>
      <c r="AM8" s="1395"/>
      <c r="AN8" s="1395"/>
      <c r="AO8" s="1395"/>
      <c r="AP8" s="1395"/>
      <c r="AQ8" s="1395"/>
      <c r="AR8" s="1395"/>
      <c r="AS8" s="1395"/>
      <c r="AT8" s="1395"/>
      <c r="AU8" s="1395"/>
      <c r="AV8" s="1395"/>
      <c r="AW8" s="1395"/>
      <c r="AX8" s="1395"/>
      <c r="AY8" s="1395"/>
      <c r="AZ8" s="1395"/>
      <c r="BA8" s="1395"/>
      <c r="BB8" s="1395"/>
      <c r="BC8" s="1395"/>
      <c r="BD8" s="1395"/>
      <c r="BE8" s="1395"/>
      <c r="BF8" s="1395"/>
      <c r="BG8" s="1395"/>
      <c r="BH8" s="1395"/>
      <c r="BI8" s="1395"/>
      <c r="BJ8" s="1395"/>
      <c r="BK8" s="1395"/>
      <c r="BL8" s="1395"/>
      <c r="BM8" s="1395"/>
      <c r="BN8" s="1395"/>
      <c r="BO8" s="1395"/>
      <c r="BP8" s="1395"/>
      <c r="BQ8" s="1395"/>
      <c r="BR8" s="1395"/>
      <c r="BS8" s="1395"/>
      <c r="BT8" s="1395"/>
      <c r="BU8" s="1395"/>
      <c r="BV8" s="1395"/>
      <c r="BW8" s="1396" t="s">
        <v>1235</v>
      </c>
      <c r="BX8" s="1397"/>
      <c r="BY8" s="1397"/>
      <c r="BZ8" s="1397"/>
      <c r="CA8" s="1397"/>
      <c r="CB8" s="1397"/>
      <c r="CC8" s="1397"/>
      <c r="CD8" s="1398"/>
      <c r="CE8" s="1335" t="str">
        <f>MID(SUVAHAVUJ!AF204,1,1)</f>
        <v xml:space="preserve"> </v>
      </c>
      <c r="CF8" s="1335"/>
      <c r="CG8" s="1335"/>
      <c r="CH8" s="1335"/>
      <c r="CI8" s="1335"/>
      <c r="CJ8" s="1335" t="str">
        <f>MID(SUVAHAVUJ!AF204,2,1)</f>
        <v xml:space="preserve"> </v>
      </c>
      <c r="CK8" s="1335"/>
      <c r="CL8" s="1335"/>
      <c r="CM8" s="1335"/>
      <c r="CN8" s="1335"/>
      <c r="CO8" s="1335"/>
      <c r="CP8" s="1335" t="str">
        <f>MID(SUVAHAVUJ!AF204,3,1)</f>
        <v xml:space="preserve"> </v>
      </c>
      <c r="CQ8" s="1335"/>
      <c r="CR8" s="1335"/>
      <c r="CS8" s="1335"/>
      <c r="CT8" s="1335"/>
      <c r="CU8" s="1335" t="str">
        <f>MID(SUVAHAVUJ!AF204,4,1)</f>
        <v xml:space="preserve"> </v>
      </c>
      <c r="CV8" s="1335"/>
      <c r="CW8" s="1335"/>
      <c r="CX8" s="1335"/>
      <c r="CY8" s="1335"/>
      <c r="CZ8" s="1335"/>
      <c r="DA8" s="1335" t="str">
        <f>MID(SUVAHAVUJ!AF204,5,1)</f>
        <v xml:space="preserve"> </v>
      </c>
      <c r="DB8" s="1335"/>
      <c r="DC8" s="1335"/>
      <c r="DD8" s="1335"/>
      <c r="DE8" s="1335"/>
      <c r="DF8" s="1335" t="str">
        <f>MID(SUVAHAVUJ!AF204,6,1)</f>
        <v xml:space="preserve"> </v>
      </c>
      <c r="DG8" s="1335"/>
      <c r="DH8" s="1335"/>
      <c r="DI8" s="1335"/>
      <c r="DJ8" s="1335"/>
      <c r="DK8" s="1335"/>
      <c r="DL8" s="1335" t="str">
        <f>MID(SUVAHAVUJ!AF204,7,1)</f>
        <v xml:space="preserve"> </v>
      </c>
      <c r="DM8" s="1335"/>
      <c r="DN8" s="1335"/>
      <c r="DO8" s="1335"/>
      <c r="DP8" s="1335"/>
      <c r="DQ8" s="1335"/>
      <c r="DR8" s="1335" t="str">
        <f>MID(SUVAHAVUJ!AF204,8,1)</f>
        <v xml:space="preserve"> </v>
      </c>
      <c r="DS8" s="1335"/>
      <c r="DT8" s="1335"/>
      <c r="DU8" s="1335"/>
      <c r="DV8" s="1335"/>
      <c r="DW8" s="1293" t="str">
        <f>MID(SUVAHAVUJ!AF204,9,1)</f>
        <v xml:space="preserve"> </v>
      </c>
      <c r="DX8" s="1293"/>
      <c r="DY8" s="1293"/>
      <c r="DZ8" s="1293"/>
      <c r="EA8" s="1293"/>
      <c r="EB8" s="1293"/>
      <c r="EC8" s="1293" t="str">
        <f>MID(SUVAHAVUJ!AF204,10,1)</f>
        <v xml:space="preserve"> </v>
      </c>
      <c r="ED8" s="1293"/>
      <c r="EE8" s="1293"/>
      <c r="EF8" s="1293"/>
      <c r="EG8" s="1293"/>
      <c r="EH8" s="1335" t="str">
        <f>MID(SUVAHAVUJ!AF204,11,1)</f>
        <v>0</v>
      </c>
      <c r="EI8" s="1335"/>
      <c r="EJ8" s="1335"/>
      <c r="EK8" s="1335"/>
      <c r="EL8" s="1335"/>
      <c r="EM8" s="1343"/>
      <c r="EN8" s="411"/>
      <c r="EO8" s="412"/>
      <c r="EP8" s="1335" t="str">
        <f>MID(SUVAHAVUJ!AG204,1,1)</f>
        <v xml:space="preserve"> </v>
      </c>
      <c r="EQ8" s="1335"/>
      <c r="ER8" s="1335"/>
      <c r="ES8" s="1335"/>
      <c r="ET8" s="1335"/>
      <c r="EU8" s="1335"/>
      <c r="EV8" s="1335" t="str">
        <f>MID(SUVAHAVUJ!AG204,2,1)</f>
        <v xml:space="preserve"> </v>
      </c>
      <c r="EW8" s="1335"/>
      <c r="EX8" s="1335"/>
      <c r="EY8" s="1335"/>
      <c r="EZ8" s="1335"/>
      <c r="FA8" s="1335" t="str">
        <f>MID(SUVAHAVUJ!AG204,3,1)</f>
        <v xml:space="preserve"> </v>
      </c>
      <c r="FB8" s="1335"/>
      <c r="FC8" s="1335"/>
      <c r="FD8" s="1335"/>
      <c r="FE8" s="1335"/>
      <c r="FF8" s="1335"/>
      <c r="FG8" s="1335" t="str">
        <f>MID(SUVAHAVUJ!AG204,4,1)</f>
        <v xml:space="preserve"> </v>
      </c>
      <c r="FH8" s="1335"/>
      <c r="FI8" s="1335"/>
      <c r="FJ8" s="1335"/>
      <c r="FK8" s="1335"/>
      <c r="FL8" s="1293" t="str">
        <f>MID(SUVAHAVUJ!AG204,5,1)</f>
        <v xml:space="preserve"> </v>
      </c>
      <c r="FM8" s="1293"/>
      <c r="FN8" s="1293"/>
      <c r="FO8" s="1293"/>
      <c r="FP8" s="1293"/>
      <c r="FQ8" s="1293"/>
      <c r="FR8" s="1293" t="str">
        <f>MID(SUVAHAVUJ!AG204,6,1)</f>
        <v xml:space="preserve"> </v>
      </c>
      <c r="FS8" s="1293"/>
      <c r="FT8" s="1293"/>
      <c r="FU8" s="1293"/>
      <c r="FV8" s="1293"/>
      <c r="FW8" s="1293" t="str">
        <f>MID(SUVAHAVUJ!AG204,7,1)</f>
        <v xml:space="preserve"> </v>
      </c>
      <c r="FX8" s="1293"/>
      <c r="FY8" s="1293"/>
      <c r="FZ8" s="1293"/>
      <c r="GA8" s="1293"/>
      <c r="GB8" s="1293"/>
      <c r="GC8" s="1293" t="str">
        <f>MID(SUVAHAVUJ!AG204,8,1)</f>
        <v xml:space="preserve"> </v>
      </c>
      <c r="GD8" s="1293"/>
      <c r="GE8" s="1293"/>
      <c r="GF8" s="1293"/>
      <c r="GG8" s="1293"/>
      <c r="GH8" s="1293" t="str">
        <f>MID(SUVAHAVUJ!AG204,9,1)</f>
        <v xml:space="preserve"> </v>
      </c>
      <c r="GI8" s="1293"/>
      <c r="GJ8" s="1293"/>
      <c r="GK8" s="1293"/>
      <c r="GL8" s="1293"/>
      <c r="GM8" s="1293"/>
      <c r="GN8" s="1293" t="str">
        <f>MID(SUVAHAVUJ!AG204,10,1)</f>
        <v xml:space="preserve"> </v>
      </c>
      <c r="GO8" s="1293"/>
      <c r="GP8" s="1293"/>
      <c r="GQ8" s="1293"/>
      <c r="GR8" s="1293"/>
      <c r="GS8" s="1293" t="str">
        <f>MID(SUVAHAVUJ!AG204,11,1)</f>
        <v>0</v>
      </c>
      <c r="GT8" s="1293"/>
      <c r="GU8" s="1293"/>
      <c r="GV8" s="1293"/>
      <c r="GW8" s="1341"/>
    </row>
    <row r="9" spans="1:205" ht="24.6" customHeight="1" x14ac:dyDescent="0.2">
      <c r="B9" s="1442" t="s">
        <v>2204</v>
      </c>
      <c r="C9" s="1443"/>
      <c r="D9" s="1443"/>
      <c r="E9" s="1443"/>
      <c r="F9" s="1443"/>
      <c r="G9" s="1443"/>
      <c r="H9" s="1443"/>
      <c r="I9" s="1443"/>
      <c r="J9" s="1443"/>
      <c r="K9" s="1444"/>
      <c r="L9" s="1394" t="str">
        <f>SUVAHAVUJ!$D$205</f>
        <v>Daň z príjmov (r. 58 + r. 59)</v>
      </c>
      <c r="M9" s="1395"/>
      <c r="N9" s="1395"/>
      <c r="O9" s="1395"/>
      <c r="P9" s="1395"/>
      <c r="Q9" s="1395"/>
      <c r="R9" s="1395"/>
      <c r="S9" s="1395"/>
      <c r="T9" s="1395"/>
      <c r="U9" s="1395"/>
      <c r="V9" s="1395"/>
      <c r="W9" s="1395"/>
      <c r="X9" s="1395"/>
      <c r="Y9" s="1395"/>
      <c r="Z9" s="1395"/>
      <c r="AA9" s="1395"/>
      <c r="AB9" s="1395"/>
      <c r="AC9" s="1395"/>
      <c r="AD9" s="1395"/>
      <c r="AE9" s="1395"/>
      <c r="AF9" s="1395"/>
      <c r="AG9" s="1395"/>
      <c r="AH9" s="1395"/>
      <c r="AI9" s="1395"/>
      <c r="AJ9" s="1395"/>
      <c r="AK9" s="1395"/>
      <c r="AL9" s="1395"/>
      <c r="AM9" s="1395"/>
      <c r="AN9" s="1395"/>
      <c r="AO9" s="1395"/>
      <c r="AP9" s="1395"/>
      <c r="AQ9" s="1395"/>
      <c r="AR9" s="1395"/>
      <c r="AS9" s="1395"/>
      <c r="AT9" s="1395"/>
      <c r="AU9" s="1395"/>
      <c r="AV9" s="1395"/>
      <c r="AW9" s="1395"/>
      <c r="AX9" s="1395"/>
      <c r="AY9" s="1395"/>
      <c r="AZ9" s="1395"/>
      <c r="BA9" s="1395"/>
      <c r="BB9" s="1395"/>
      <c r="BC9" s="1395"/>
      <c r="BD9" s="1395"/>
      <c r="BE9" s="1395"/>
      <c r="BF9" s="1395"/>
      <c r="BG9" s="1395"/>
      <c r="BH9" s="1395"/>
      <c r="BI9" s="1395"/>
      <c r="BJ9" s="1395"/>
      <c r="BK9" s="1395"/>
      <c r="BL9" s="1395"/>
      <c r="BM9" s="1395"/>
      <c r="BN9" s="1395"/>
      <c r="BO9" s="1395"/>
      <c r="BP9" s="1395"/>
      <c r="BQ9" s="1395"/>
      <c r="BR9" s="1395"/>
      <c r="BS9" s="1395"/>
      <c r="BT9" s="1395"/>
      <c r="BU9" s="1395"/>
      <c r="BV9" s="1395"/>
      <c r="BW9" s="1396" t="s">
        <v>1236</v>
      </c>
      <c r="BX9" s="1397"/>
      <c r="BY9" s="1397"/>
      <c r="BZ9" s="1397"/>
      <c r="CA9" s="1397"/>
      <c r="CB9" s="1397"/>
      <c r="CC9" s="1397"/>
      <c r="CD9" s="1398"/>
      <c r="CE9" s="1335" t="str">
        <f>MID(SUVAHAVUJ!AF205,1,1)</f>
        <v xml:space="preserve"> </v>
      </c>
      <c r="CF9" s="1335"/>
      <c r="CG9" s="1335"/>
      <c r="CH9" s="1335"/>
      <c r="CI9" s="1335"/>
      <c r="CJ9" s="1335" t="str">
        <f>MID(SUVAHAVUJ!AF205,2,1)</f>
        <v xml:space="preserve"> </v>
      </c>
      <c r="CK9" s="1335"/>
      <c r="CL9" s="1335"/>
      <c r="CM9" s="1335"/>
      <c r="CN9" s="1335"/>
      <c r="CO9" s="1335"/>
      <c r="CP9" s="1335" t="str">
        <f>MID(SUVAHAVUJ!AF205,3,1)</f>
        <v xml:space="preserve"> </v>
      </c>
      <c r="CQ9" s="1335"/>
      <c r="CR9" s="1335"/>
      <c r="CS9" s="1335"/>
      <c r="CT9" s="1335"/>
      <c r="CU9" s="1335" t="str">
        <f>MID(SUVAHAVUJ!AF205,4,1)</f>
        <v xml:space="preserve"> </v>
      </c>
      <c r="CV9" s="1335"/>
      <c r="CW9" s="1335"/>
      <c r="CX9" s="1335"/>
      <c r="CY9" s="1335"/>
      <c r="CZ9" s="1335"/>
      <c r="DA9" s="1335" t="str">
        <f>MID(SUVAHAVUJ!AF205,5,1)</f>
        <v xml:space="preserve"> </v>
      </c>
      <c r="DB9" s="1335"/>
      <c r="DC9" s="1335"/>
      <c r="DD9" s="1335"/>
      <c r="DE9" s="1335"/>
      <c r="DF9" s="1335" t="str">
        <f>MID(SUVAHAVUJ!AF205,6,1)</f>
        <v xml:space="preserve"> </v>
      </c>
      <c r="DG9" s="1335"/>
      <c r="DH9" s="1335"/>
      <c r="DI9" s="1335"/>
      <c r="DJ9" s="1335"/>
      <c r="DK9" s="1335"/>
      <c r="DL9" s="1335" t="str">
        <f>MID(SUVAHAVUJ!AF205,7,1)</f>
        <v xml:space="preserve"> </v>
      </c>
      <c r="DM9" s="1335"/>
      <c r="DN9" s="1335"/>
      <c r="DO9" s="1335"/>
      <c r="DP9" s="1335"/>
      <c r="DQ9" s="1335"/>
      <c r="DR9" s="1335" t="str">
        <f>MID(SUVAHAVUJ!AF205,8,1)</f>
        <v xml:space="preserve"> </v>
      </c>
      <c r="DS9" s="1335"/>
      <c r="DT9" s="1335"/>
      <c r="DU9" s="1335"/>
      <c r="DV9" s="1335"/>
      <c r="DW9" s="1293" t="str">
        <f>MID(SUVAHAVUJ!AF205,9,1)</f>
        <v xml:space="preserve"> </v>
      </c>
      <c r="DX9" s="1293"/>
      <c r="DY9" s="1293"/>
      <c r="DZ9" s="1293"/>
      <c r="EA9" s="1293"/>
      <c r="EB9" s="1293"/>
      <c r="EC9" s="1293" t="str">
        <f>MID(SUVAHAVUJ!AF205,10,1)</f>
        <v xml:space="preserve"> </v>
      </c>
      <c r="ED9" s="1293"/>
      <c r="EE9" s="1293"/>
      <c r="EF9" s="1293"/>
      <c r="EG9" s="1293"/>
      <c r="EH9" s="1335" t="str">
        <f>MID(SUVAHAVUJ!AF205,11,1)</f>
        <v>0</v>
      </c>
      <c r="EI9" s="1335"/>
      <c r="EJ9" s="1335"/>
      <c r="EK9" s="1335"/>
      <c r="EL9" s="1335"/>
      <c r="EM9" s="1343"/>
      <c r="EN9" s="411"/>
      <c r="EO9" s="412"/>
      <c r="EP9" s="1335" t="str">
        <f>MID(SUVAHAVUJ!AG205,1,1)</f>
        <v xml:space="preserve"> </v>
      </c>
      <c r="EQ9" s="1335"/>
      <c r="ER9" s="1335"/>
      <c r="ES9" s="1335"/>
      <c r="ET9" s="1335"/>
      <c r="EU9" s="1335"/>
      <c r="EV9" s="1335" t="str">
        <f>MID(SUVAHAVUJ!AG205,2,1)</f>
        <v xml:space="preserve"> </v>
      </c>
      <c r="EW9" s="1335"/>
      <c r="EX9" s="1335"/>
      <c r="EY9" s="1335"/>
      <c r="EZ9" s="1335"/>
      <c r="FA9" s="1335" t="str">
        <f>MID(SUVAHAVUJ!AG205,3,1)</f>
        <v xml:space="preserve"> </v>
      </c>
      <c r="FB9" s="1335"/>
      <c r="FC9" s="1335"/>
      <c r="FD9" s="1335"/>
      <c r="FE9" s="1335"/>
      <c r="FF9" s="1335"/>
      <c r="FG9" s="1335" t="str">
        <f>MID(SUVAHAVUJ!AG205,4,1)</f>
        <v xml:space="preserve"> </v>
      </c>
      <c r="FH9" s="1335"/>
      <c r="FI9" s="1335"/>
      <c r="FJ9" s="1335"/>
      <c r="FK9" s="1335"/>
      <c r="FL9" s="1293" t="str">
        <f>MID(SUVAHAVUJ!AG205,5,1)</f>
        <v xml:space="preserve"> </v>
      </c>
      <c r="FM9" s="1293"/>
      <c r="FN9" s="1293"/>
      <c r="FO9" s="1293"/>
      <c r="FP9" s="1293"/>
      <c r="FQ9" s="1293"/>
      <c r="FR9" s="1293" t="str">
        <f>MID(SUVAHAVUJ!AG205,6,1)</f>
        <v xml:space="preserve"> </v>
      </c>
      <c r="FS9" s="1293"/>
      <c r="FT9" s="1293"/>
      <c r="FU9" s="1293"/>
      <c r="FV9" s="1293"/>
      <c r="FW9" s="1293" t="str">
        <f>MID(SUVAHAVUJ!AG205,7,1)</f>
        <v xml:space="preserve"> </v>
      </c>
      <c r="FX9" s="1293"/>
      <c r="FY9" s="1293"/>
      <c r="FZ9" s="1293"/>
      <c r="GA9" s="1293"/>
      <c r="GB9" s="1293"/>
      <c r="GC9" s="1293" t="str">
        <f>MID(SUVAHAVUJ!AG205,8,1)</f>
        <v xml:space="preserve"> </v>
      </c>
      <c r="GD9" s="1293"/>
      <c r="GE9" s="1293"/>
      <c r="GF9" s="1293"/>
      <c r="GG9" s="1293"/>
      <c r="GH9" s="1293" t="str">
        <f>MID(SUVAHAVUJ!AG205,9,1)</f>
        <v xml:space="preserve"> </v>
      </c>
      <c r="GI9" s="1293"/>
      <c r="GJ9" s="1293"/>
      <c r="GK9" s="1293"/>
      <c r="GL9" s="1293"/>
      <c r="GM9" s="1293"/>
      <c r="GN9" s="1293" t="str">
        <f>MID(SUVAHAVUJ!AG205,10,1)</f>
        <v xml:space="preserve"> </v>
      </c>
      <c r="GO9" s="1293"/>
      <c r="GP9" s="1293"/>
      <c r="GQ9" s="1293"/>
      <c r="GR9" s="1293"/>
      <c r="GS9" s="1293" t="str">
        <f>MID(SUVAHAVUJ!AG205,11,1)</f>
        <v>0</v>
      </c>
      <c r="GT9" s="1293"/>
      <c r="GU9" s="1293"/>
      <c r="GV9" s="1293"/>
      <c r="GW9" s="1341"/>
    </row>
    <row r="10" spans="1:205" ht="24.6" customHeight="1" x14ac:dyDescent="0.2">
      <c r="B10" s="1442" t="s">
        <v>2205</v>
      </c>
      <c r="C10" s="1443"/>
      <c r="D10" s="1443"/>
      <c r="E10" s="1443"/>
      <c r="F10" s="1443"/>
      <c r="G10" s="1443"/>
      <c r="H10" s="1443"/>
      <c r="I10" s="1443"/>
      <c r="J10" s="1443"/>
      <c r="K10" s="1444"/>
      <c r="L10" s="1394" t="str">
        <f>SUVAHAVUJ!$D$206</f>
        <v>Daň z príjmov  splatná (591, 595)</v>
      </c>
      <c r="M10" s="1395"/>
      <c r="N10" s="1395"/>
      <c r="O10" s="1395"/>
      <c r="P10" s="1395"/>
      <c r="Q10" s="1395"/>
      <c r="R10" s="1395"/>
      <c r="S10" s="1395"/>
      <c r="T10" s="1395"/>
      <c r="U10" s="1395"/>
      <c r="V10" s="1395"/>
      <c r="W10" s="1395"/>
      <c r="X10" s="1395"/>
      <c r="Y10" s="1395"/>
      <c r="Z10" s="1395"/>
      <c r="AA10" s="1395"/>
      <c r="AB10" s="1395"/>
      <c r="AC10" s="1395"/>
      <c r="AD10" s="1395"/>
      <c r="AE10" s="1395"/>
      <c r="AF10" s="1395"/>
      <c r="AG10" s="1395"/>
      <c r="AH10" s="1395"/>
      <c r="AI10" s="1395"/>
      <c r="AJ10" s="1395"/>
      <c r="AK10" s="1395"/>
      <c r="AL10" s="1395"/>
      <c r="AM10" s="1395"/>
      <c r="AN10" s="1395"/>
      <c r="AO10" s="1395"/>
      <c r="AP10" s="1395"/>
      <c r="AQ10" s="1395"/>
      <c r="AR10" s="1395"/>
      <c r="AS10" s="1395"/>
      <c r="AT10" s="1395"/>
      <c r="AU10" s="1395"/>
      <c r="AV10" s="1395"/>
      <c r="AW10" s="1395"/>
      <c r="AX10" s="1395"/>
      <c r="AY10" s="1395"/>
      <c r="AZ10" s="1395"/>
      <c r="BA10" s="1395"/>
      <c r="BB10" s="1395"/>
      <c r="BC10" s="1395"/>
      <c r="BD10" s="1395"/>
      <c r="BE10" s="1395"/>
      <c r="BF10" s="1395"/>
      <c r="BG10" s="1395"/>
      <c r="BH10" s="1395"/>
      <c r="BI10" s="1395"/>
      <c r="BJ10" s="1395"/>
      <c r="BK10" s="1395"/>
      <c r="BL10" s="1395"/>
      <c r="BM10" s="1395"/>
      <c r="BN10" s="1395"/>
      <c r="BO10" s="1395"/>
      <c r="BP10" s="1395"/>
      <c r="BQ10" s="1395"/>
      <c r="BR10" s="1395"/>
      <c r="BS10" s="1395"/>
      <c r="BT10" s="1395"/>
      <c r="BU10" s="1395"/>
      <c r="BV10" s="1395"/>
      <c r="BW10" s="1396" t="s">
        <v>1243</v>
      </c>
      <c r="BX10" s="1397"/>
      <c r="BY10" s="1397"/>
      <c r="BZ10" s="1397"/>
      <c r="CA10" s="1397"/>
      <c r="CB10" s="1397"/>
      <c r="CC10" s="1397"/>
      <c r="CD10" s="1398"/>
      <c r="CE10" s="1335" t="str">
        <f>MID(SUVAHAVUJ!AF206,1,1)</f>
        <v xml:space="preserve"> </v>
      </c>
      <c r="CF10" s="1335"/>
      <c r="CG10" s="1335"/>
      <c r="CH10" s="1335"/>
      <c r="CI10" s="1335"/>
      <c r="CJ10" s="1335" t="str">
        <f>MID(SUVAHAVUJ!AF206,2,1)</f>
        <v xml:space="preserve"> </v>
      </c>
      <c r="CK10" s="1335"/>
      <c r="CL10" s="1335"/>
      <c r="CM10" s="1335"/>
      <c r="CN10" s="1335"/>
      <c r="CO10" s="1335"/>
      <c r="CP10" s="1335" t="str">
        <f>MID(SUVAHAVUJ!AF206,3,1)</f>
        <v xml:space="preserve"> </v>
      </c>
      <c r="CQ10" s="1335"/>
      <c r="CR10" s="1335"/>
      <c r="CS10" s="1335"/>
      <c r="CT10" s="1335"/>
      <c r="CU10" s="1335" t="str">
        <f>MID(SUVAHAVUJ!AF206,4,1)</f>
        <v xml:space="preserve"> </v>
      </c>
      <c r="CV10" s="1335"/>
      <c r="CW10" s="1335"/>
      <c r="CX10" s="1335"/>
      <c r="CY10" s="1335"/>
      <c r="CZ10" s="1335"/>
      <c r="DA10" s="1335" t="str">
        <f>MID(SUVAHAVUJ!AF206,5,1)</f>
        <v xml:space="preserve"> </v>
      </c>
      <c r="DB10" s="1335"/>
      <c r="DC10" s="1335"/>
      <c r="DD10" s="1335"/>
      <c r="DE10" s="1335"/>
      <c r="DF10" s="1335" t="str">
        <f>MID(SUVAHAVUJ!AF206,6,1)</f>
        <v xml:space="preserve"> </v>
      </c>
      <c r="DG10" s="1335"/>
      <c r="DH10" s="1335"/>
      <c r="DI10" s="1335"/>
      <c r="DJ10" s="1335"/>
      <c r="DK10" s="1335"/>
      <c r="DL10" s="1335" t="str">
        <f>MID(SUVAHAVUJ!AF206,7,1)</f>
        <v xml:space="preserve"> </v>
      </c>
      <c r="DM10" s="1335"/>
      <c r="DN10" s="1335"/>
      <c r="DO10" s="1335"/>
      <c r="DP10" s="1335"/>
      <c r="DQ10" s="1335"/>
      <c r="DR10" s="1335" t="str">
        <f>MID(SUVAHAVUJ!AF206,8,1)</f>
        <v xml:space="preserve"> </v>
      </c>
      <c r="DS10" s="1335"/>
      <c r="DT10" s="1335"/>
      <c r="DU10" s="1335"/>
      <c r="DV10" s="1335"/>
      <c r="DW10" s="1293" t="str">
        <f>MID(SUVAHAVUJ!AF206,9,1)</f>
        <v xml:space="preserve"> </v>
      </c>
      <c r="DX10" s="1293"/>
      <c r="DY10" s="1293"/>
      <c r="DZ10" s="1293"/>
      <c r="EA10" s="1293"/>
      <c r="EB10" s="1293"/>
      <c r="EC10" s="1293" t="str">
        <f>MID(SUVAHAVUJ!AF206,10,1)</f>
        <v xml:space="preserve"> </v>
      </c>
      <c r="ED10" s="1293"/>
      <c r="EE10" s="1293"/>
      <c r="EF10" s="1293"/>
      <c r="EG10" s="1293"/>
      <c r="EH10" s="1335" t="str">
        <f>MID(SUVAHAVUJ!AF206,11,1)</f>
        <v>0</v>
      </c>
      <c r="EI10" s="1335"/>
      <c r="EJ10" s="1335"/>
      <c r="EK10" s="1335"/>
      <c r="EL10" s="1335"/>
      <c r="EM10" s="1343"/>
      <c r="EN10" s="411"/>
      <c r="EO10" s="412"/>
      <c r="EP10" s="1335" t="str">
        <f>MID(SUVAHAVUJ!AG206,1,1)</f>
        <v xml:space="preserve"> </v>
      </c>
      <c r="EQ10" s="1335"/>
      <c r="ER10" s="1335"/>
      <c r="ES10" s="1335"/>
      <c r="ET10" s="1335"/>
      <c r="EU10" s="1335"/>
      <c r="EV10" s="1335" t="str">
        <f>MID(SUVAHAVUJ!AG206,2,1)</f>
        <v xml:space="preserve"> </v>
      </c>
      <c r="EW10" s="1335"/>
      <c r="EX10" s="1335"/>
      <c r="EY10" s="1335"/>
      <c r="EZ10" s="1335"/>
      <c r="FA10" s="1335" t="str">
        <f>MID(SUVAHAVUJ!AG206,3,1)</f>
        <v xml:space="preserve"> </v>
      </c>
      <c r="FB10" s="1335"/>
      <c r="FC10" s="1335"/>
      <c r="FD10" s="1335"/>
      <c r="FE10" s="1335"/>
      <c r="FF10" s="1335"/>
      <c r="FG10" s="1335" t="str">
        <f>MID(SUVAHAVUJ!AG206,4,1)</f>
        <v xml:space="preserve"> </v>
      </c>
      <c r="FH10" s="1335"/>
      <c r="FI10" s="1335"/>
      <c r="FJ10" s="1335"/>
      <c r="FK10" s="1335"/>
      <c r="FL10" s="1293" t="str">
        <f>MID(SUVAHAVUJ!AG206,5,1)</f>
        <v xml:space="preserve"> </v>
      </c>
      <c r="FM10" s="1293"/>
      <c r="FN10" s="1293"/>
      <c r="FO10" s="1293"/>
      <c r="FP10" s="1293"/>
      <c r="FQ10" s="1293"/>
      <c r="FR10" s="1293" t="str">
        <f>MID(SUVAHAVUJ!AG206,6,1)</f>
        <v xml:space="preserve"> </v>
      </c>
      <c r="FS10" s="1293"/>
      <c r="FT10" s="1293"/>
      <c r="FU10" s="1293"/>
      <c r="FV10" s="1293"/>
      <c r="FW10" s="1293" t="str">
        <f>MID(SUVAHAVUJ!AG206,7,1)</f>
        <v xml:space="preserve"> </v>
      </c>
      <c r="FX10" s="1293"/>
      <c r="FY10" s="1293"/>
      <c r="FZ10" s="1293"/>
      <c r="GA10" s="1293"/>
      <c r="GB10" s="1293"/>
      <c r="GC10" s="1293" t="str">
        <f>MID(SUVAHAVUJ!AG206,8,1)</f>
        <v xml:space="preserve"> </v>
      </c>
      <c r="GD10" s="1293"/>
      <c r="GE10" s="1293"/>
      <c r="GF10" s="1293"/>
      <c r="GG10" s="1293"/>
      <c r="GH10" s="1293" t="str">
        <f>MID(SUVAHAVUJ!AG206,9,1)</f>
        <v xml:space="preserve"> </v>
      </c>
      <c r="GI10" s="1293"/>
      <c r="GJ10" s="1293"/>
      <c r="GK10" s="1293"/>
      <c r="GL10" s="1293"/>
      <c r="GM10" s="1293"/>
      <c r="GN10" s="1293" t="str">
        <f>MID(SUVAHAVUJ!AG206,10,1)</f>
        <v xml:space="preserve"> </v>
      </c>
      <c r="GO10" s="1293"/>
      <c r="GP10" s="1293"/>
      <c r="GQ10" s="1293"/>
      <c r="GR10" s="1293"/>
      <c r="GS10" s="1293" t="str">
        <f>MID(SUVAHAVUJ!AG206,11,1)</f>
        <v>0</v>
      </c>
      <c r="GT10" s="1293"/>
      <c r="GU10" s="1293"/>
      <c r="GV10" s="1293"/>
      <c r="GW10" s="1341"/>
    </row>
    <row r="11" spans="1:205" ht="24.6" customHeight="1" x14ac:dyDescent="0.2">
      <c r="B11" s="1442" t="s">
        <v>2047</v>
      </c>
      <c r="C11" s="1443"/>
      <c r="D11" s="1443"/>
      <c r="E11" s="1443"/>
      <c r="F11" s="1443"/>
      <c r="G11" s="1443"/>
      <c r="H11" s="1443"/>
      <c r="I11" s="1443"/>
      <c r="J11" s="1443"/>
      <c r="K11" s="1444"/>
      <c r="L11" s="1394" t="str">
        <f>SUVAHAVUJ!$D$207</f>
        <v>Daň z príjmov odložená (+/-) (592)</v>
      </c>
      <c r="M11" s="1395"/>
      <c r="N11" s="1395"/>
      <c r="O11" s="1395"/>
      <c r="P11" s="1395"/>
      <c r="Q11" s="1395"/>
      <c r="R11" s="1395"/>
      <c r="S11" s="1395"/>
      <c r="T11" s="1395"/>
      <c r="U11" s="1395"/>
      <c r="V11" s="1395"/>
      <c r="W11" s="1395"/>
      <c r="X11" s="1395"/>
      <c r="Y11" s="1395"/>
      <c r="Z11" s="1395"/>
      <c r="AA11" s="1395"/>
      <c r="AB11" s="1395"/>
      <c r="AC11" s="1395"/>
      <c r="AD11" s="1395"/>
      <c r="AE11" s="1395"/>
      <c r="AF11" s="1395"/>
      <c r="AG11" s="1395"/>
      <c r="AH11" s="1395"/>
      <c r="AI11" s="1395"/>
      <c r="AJ11" s="1395"/>
      <c r="AK11" s="1395"/>
      <c r="AL11" s="1395"/>
      <c r="AM11" s="1395"/>
      <c r="AN11" s="1395"/>
      <c r="AO11" s="1395"/>
      <c r="AP11" s="1395"/>
      <c r="AQ11" s="1395"/>
      <c r="AR11" s="1395"/>
      <c r="AS11" s="1395"/>
      <c r="AT11" s="1395"/>
      <c r="AU11" s="1395"/>
      <c r="AV11" s="1395"/>
      <c r="AW11" s="1395"/>
      <c r="AX11" s="1395"/>
      <c r="AY11" s="1395"/>
      <c r="AZ11" s="1395"/>
      <c r="BA11" s="1395"/>
      <c r="BB11" s="1395"/>
      <c r="BC11" s="1395"/>
      <c r="BD11" s="1395"/>
      <c r="BE11" s="1395"/>
      <c r="BF11" s="1395"/>
      <c r="BG11" s="1395"/>
      <c r="BH11" s="1395"/>
      <c r="BI11" s="1395"/>
      <c r="BJ11" s="1395"/>
      <c r="BK11" s="1395"/>
      <c r="BL11" s="1395"/>
      <c r="BM11" s="1395"/>
      <c r="BN11" s="1395"/>
      <c r="BO11" s="1395"/>
      <c r="BP11" s="1395"/>
      <c r="BQ11" s="1395"/>
      <c r="BR11" s="1395"/>
      <c r="BS11" s="1395"/>
      <c r="BT11" s="1395"/>
      <c r="BU11" s="1395"/>
      <c r="BV11" s="1395"/>
      <c r="BW11" s="1396" t="s">
        <v>1204</v>
      </c>
      <c r="BX11" s="1397"/>
      <c r="BY11" s="1397"/>
      <c r="BZ11" s="1397"/>
      <c r="CA11" s="1397"/>
      <c r="CB11" s="1397"/>
      <c r="CC11" s="1397"/>
      <c r="CD11" s="1398"/>
      <c r="CE11" s="1335" t="str">
        <f>MID(SUVAHAVUJ!AF207,1,1)</f>
        <v xml:space="preserve"> </v>
      </c>
      <c r="CF11" s="1335"/>
      <c r="CG11" s="1335"/>
      <c r="CH11" s="1335"/>
      <c r="CI11" s="1335"/>
      <c r="CJ11" s="1335" t="str">
        <f>MID(SUVAHAVUJ!AF207,2,1)</f>
        <v xml:space="preserve"> </v>
      </c>
      <c r="CK11" s="1335"/>
      <c r="CL11" s="1335"/>
      <c r="CM11" s="1335"/>
      <c r="CN11" s="1335"/>
      <c r="CO11" s="1335"/>
      <c r="CP11" s="1335" t="str">
        <f>MID(SUVAHAVUJ!AF207,3,1)</f>
        <v xml:space="preserve"> </v>
      </c>
      <c r="CQ11" s="1335"/>
      <c r="CR11" s="1335"/>
      <c r="CS11" s="1335"/>
      <c r="CT11" s="1335"/>
      <c r="CU11" s="1335" t="str">
        <f>MID(SUVAHAVUJ!AF207,4,1)</f>
        <v xml:space="preserve"> </v>
      </c>
      <c r="CV11" s="1335"/>
      <c r="CW11" s="1335"/>
      <c r="CX11" s="1335"/>
      <c r="CY11" s="1335"/>
      <c r="CZ11" s="1335"/>
      <c r="DA11" s="1335" t="str">
        <f>MID(SUVAHAVUJ!AF207,5,1)</f>
        <v xml:space="preserve"> </v>
      </c>
      <c r="DB11" s="1335"/>
      <c r="DC11" s="1335"/>
      <c r="DD11" s="1335"/>
      <c r="DE11" s="1335"/>
      <c r="DF11" s="1335" t="str">
        <f>MID(SUVAHAVUJ!AF207,6,1)</f>
        <v xml:space="preserve"> </v>
      </c>
      <c r="DG11" s="1335"/>
      <c r="DH11" s="1335"/>
      <c r="DI11" s="1335"/>
      <c r="DJ11" s="1335"/>
      <c r="DK11" s="1335"/>
      <c r="DL11" s="1335" t="str">
        <f>MID(SUVAHAVUJ!AF207,7,1)</f>
        <v xml:space="preserve"> </v>
      </c>
      <c r="DM11" s="1335"/>
      <c r="DN11" s="1335"/>
      <c r="DO11" s="1335"/>
      <c r="DP11" s="1335"/>
      <c r="DQ11" s="1335"/>
      <c r="DR11" s="1335" t="str">
        <f>MID(SUVAHAVUJ!AF207,8,1)</f>
        <v xml:space="preserve"> </v>
      </c>
      <c r="DS11" s="1335"/>
      <c r="DT11" s="1335"/>
      <c r="DU11" s="1335"/>
      <c r="DV11" s="1335"/>
      <c r="DW11" s="1293" t="str">
        <f>MID(SUVAHAVUJ!AF207,9,1)</f>
        <v xml:space="preserve"> </v>
      </c>
      <c r="DX11" s="1293"/>
      <c r="DY11" s="1293"/>
      <c r="DZ11" s="1293"/>
      <c r="EA11" s="1293"/>
      <c r="EB11" s="1293"/>
      <c r="EC11" s="1293" t="str">
        <f>MID(SUVAHAVUJ!AF207,10,1)</f>
        <v xml:space="preserve"> </v>
      </c>
      <c r="ED11" s="1293"/>
      <c r="EE11" s="1293"/>
      <c r="EF11" s="1293"/>
      <c r="EG11" s="1293"/>
      <c r="EH11" s="1335" t="str">
        <f>MID(SUVAHAVUJ!AF207,11,1)</f>
        <v>0</v>
      </c>
      <c r="EI11" s="1335"/>
      <c r="EJ11" s="1335"/>
      <c r="EK11" s="1335"/>
      <c r="EL11" s="1335"/>
      <c r="EM11" s="1343"/>
      <c r="EN11" s="411"/>
      <c r="EO11" s="412"/>
      <c r="EP11" s="1335" t="str">
        <f>MID(SUVAHAVUJ!AG207,1,1)</f>
        <v xml:space="preserve"> </v>
      </c>
      <c r="EQ11" s="1335"/>
      <c r="ER11" s="1335"/>
      <c r="ES11" s="1335"/>
      <c r="ET11" s="1335"/>
      <c r="EU11" s="1335"/>
      <c r="EV11" s="1335" t="str">
        <f>MID(SUVAHAVUJ!AG207,2,1)</f>
        <v xml:space="preserve"> </v>
      </c>
      <c r="EW11" s="1335"/>
      <c r="EX11" s="1335"/>
      <c r="EY11" s="1335"/>
      <c r="EZ11" s="1335"/>
      <c r="FA11" s="1335" t="str">
        <f>MID(SUVAHAVUJ!AG207,3,1)</f>
        <v xml:space="preserve"> </v>
      </c>
      <c r="FB11" s="1335"/>
      <c r="FC11" s="1335"/>
      <c r="FD11" s="1335"/>
      <c r="FE11" s="1335"/>
      <c r="FF11" s="1335"/>
      <c r="FG11" s="1335" t="str">
        <f>MID(SUVAHAVUJ!AG207,4,1)</f>
        <v xml:space="preserve"> </v>
      </c>
      <c r="FH11" s="1335"/>
      <c r="FI11" s="1335"/>
      <c r="FJ11" s="1335"/>
      <c r="FK11" s="1335"/>
      <c r="FL11" s="1293" t="str">
        <f>MID(SUVAHAVUJ!AG207,5,1)</f>
        <v xml:space="preserve"> </v>
      </c>
      <c r="FM11" s="1293"/>
      <c r="FN11" s="1293"/>
      <c r="FO11" s="1293"/>
      <c r="FP11" s="1293"/>
      <c r="FQ11" s="1293"/>
      <c r="FR11" s="1293" t="str">
        <f>MID(SUVAHAVUJ!AG207,6,1)</f>
        <v xml:space="preserve"> </v>
      </c>
      <c r="FS11" s="1293"/>
      <c r="FT11" s="1293"/>
      <c r="FU11" s="1293"/>
      <c r="FV11" s="1293"/>
      <c r="FW11" s="1293" t="str">
        <f>MID(SUVAHAVUJ!AG207,7,1)</f>
        <v xml:space="preserve"> </v>
      </c>
      <c r="FX11" s="1293"/>
      <c r="FY11" s="1293"/>
      <c r="FZ11" s="1293"/>
      <c r="GA11" s="1293"/>
      <c r="GB11" s="1293"/>
      <c r="GC11" s="1293" t="str">
        <f>MID(SUVAHAVUJ!AG207,8,1)</f>
        <v xml:space="preserve"> </v>
      </c>
      <c r="GD11" s="1293"/>
      <c r="GE11" s="1293"/>
      <c r="GF11" s="1293"/>
      <c r="GG11" s="1293"/>
      <c r="GH11" s="1293" t="str">
        <f>MID(SUVAHAVUJ!AG207,9,1)</f>
        <v xml:space="preserve"> </v>
      </c>
      <c r="GI11" s="1293"/>
      <c r="GJ11" s="1293"/>
      <c r="GK11" s="1293"/>
      <c r="GL11" s="1293"/>
      <c r="GM11" s="1293"/>
      <c r="GN11" s="1293" t="str">
        <f>MID(SUVAHAVUJ!AG207,10,1)</f>
        <v xml:space="preserve"> </v>
      </c>
      <c r="GO11" s="1293"/>
      <c r="GP11" s="1293"/>
      <c r="GQ11" s="1293"/>
      <c r="GR11" s="1293"/>
      <c r="GS11" s="1293" t="str">
        <f>MID(SUVAHAVUJ!AG207,11,1)</f>
        <v>0</v>
      </c>
      <c r="GT11" s="1293"/>
      <c r="GU11" s="1293"/>
      <c r="GV11" s="1293"/>
      <c r="GW11" s="1341"/>
    </row>
    <row r="12" spans="1:205" ht="24.6" customHeight="1" x14ac:dyDescent="0.2">
      <c r="B12" s="1442" t="s">
        <v>2206</v>
      </c>
      <c r="C12" s="1443"/>
      <c r="D12" s="1443"/>
      <c r="E12" s="1443"/>
      <c r="F12" s="1443"/>
      <c r="G12" s="1443"/>
      <c r="H12" s="1443"/>
      <c r="I12" s="1443"/>
      <c r="J12" s="1443"/>
      <c r="K12" s="1444"/>
      <c r="L12" s="1394" t="str">
        <f>SUVAHAVUJ!$D$208</f>
        <v>Prevod podielov na výsledku hospodárenia spoločníkom (+/- 596)</v>
      </c>
      <c r="M12" s="1395"/>
      <c r="N12" s="1395"/>
      <c r="O12" s="1395"/>
      <c r="P12" s="1395"/>
      <c r="Q12" s="1395"/>
      <c r="R12" s="1395"/>
      <c r="S12" s="1395"/>
      <c r="T12" s="1395"/>
      <c r="U12" s="1395"/>
      <c r="V12" s="1395"/>
      <c r="W12" s="1395"/>
      <c r="X12" s="1395"/>
      <c r="Y12" s="1395"/>
      <c r="Z12" s="1395"/>
      <c r="AA12" s="1395"/>
      <c r="AB12" s="1395"/>
      <c r="AC12" s="1395"/>
      <c r="AD12" s="1395"/>
      <c r="AE12" s="1395"/>
      <c r="AF12" s="1395"/>
      <c r="AG12" s="1395"/>
      <c r="AH12" s="1395"/>
      <c r="AI12" s="1395"/>
      <c r="AJ12" s="1395"/>
      <c r="AK12" s="1395"/>
      <c r="AL12" s="1395"/>
      <c r="AM12" s="1395"/>
      <c r="AN12" s="1395"/>
      <c r="AO12" s="1395"/>
      <c r="AP12" s="1395"/>
      <c r="AQ12" s="1395"/>
      <c r="AR12" s="1395"/>
      <c r="AS12" s="1395"/>
      <c r="AT12" s="1395"/>
      <c r="AU12" s="1395"/>
      <c r="AV12" s="1395"/>
      <c r="AW12" s="1395"/>
      <c r="AX12" s="1395"/>
      <c r="AY12" s="1395"/>
      <c r="AZ12" s="1395"/>
      <c r="BA12" s="1395"/>
      <c r="BB12" s="1395"/>
      <c r="BC12" s="1395"/>
      <c r="BD12" s="1395"/>
      <c r="BE12" s="1395"/>
      <c r="BF12" s="1395"/>
      <c r="BG12" s="1395"/>
      <c r="BH12" s="1395"/>
      <c r="BI12" s="1395"/>
      <c r="BJ12" s="1395"/>
      <c r="BK12" s="1395"/>
      <c r="BL12" s="1395"/>
      <c r="BM12" s="1395"/>
      <c r="BN12" s="1395"/>
      <c r="BO12" s="1395"/>
      <c r="BP12" s="1395"/>
      <c r="BQ12" s="1395"/>
      <c r="BR12" s="1395"/>
      <c r="BS12" s="1395"/>
      <c r="BT12" s="1395"/>
      <c r="BU12" s="1395"/>
      <c r="BV12" s="1395"/>
      <c r="BW12" s="1396" t="s">
        <v>1205</v>
      </c>
      <c r="BX12" s="1397"/>
      <c r="BY12" s="1397"/>
      <c r="BZ12" s="1397"/>
      <c r="CA12" s="1397"/>
      <c r="CB12" s="1397"/>
      <c r="CC12" s="1397"/>
      <c r="CD12" s="1398"/>
      <c r="CE12" s="1335" t="str">
        <f>MID(SUVAHAVUJ!AF208,1,1)</f>
        <v xml:space="preserve"> </v>
      </c>
      <c r="CF12" s="1335"/>
      <c r="CG12" s="1335"/>
      <c r="CH12" s="1335"/>
      <c r="CI12" s="1335"/>
      <c r="CJ12" s="1335" t="str">
        <f>MID(SUVAHAVUJ!AF208,2,1)</f>
        <v xml:space="preserve"> </v>
      </c>
      <c r="CK12" s="1335"/>
      <c r="CL12" s="1335"/>
      <c r="CM12" s="1335"/>
      <c r="CN12" s="1335"/>
      <c r="CO12" s="1335"/>
      <c r="CP12" s="1335" t="str">
        <f>MID(SUVAHAVUJ!AF208,3,1)</f>
        <v xml:space="preserve"> </v>
      </c>
      <c r="CQ12" s="1335"/>
      <c r="CR12" s="1335"/>
      <c r="CS12" s="1335"/>
      <c r="CT12" s="1335"/>
      <c r="CU12" s="1335" t="str">
        <f>MID(SUVAHAVUJ!AF208,4,1)</f>
        <v xml:space="preserve"> </v>
      </c>
      <c r="CV12" s="1335"/>
      <c r="CW12" s="1335"/>
      <c r="CX12" s="1335"/>
      <c r="CY12" s="1335"/>
      <c r="CZ12" s="1335"/>
      <c r="DA12" s="1335" t="str">
        <f>MID(SUVAHAVUJ!AF208,5,1)</f>
        <v xml:space="preserve"> </v>
      </c>
      <c r="DB12" s="1335"/>
      <c r="DC12" s="1335"/>
      <c r="DD12" s="1335"/>
      <c r="DE12" s="1335"/>
      <c r="DF12" s="1335" t="str">
        <f>MID(SUVAHAVUJ!AF208,6,1)</f>
        <v xml:space="preserve"> </v>
      </c>
      <c r="DG12" s="1335"/>
      <c r="DH12" s="1335"/>
      <c r="DI12" s="1335"/>
      <c r="DJ12" s="1335"/>
      <c r="DK12" s="1335"/>
      <c r="DL12" s="1335" t="str">
        <f>MID(SUVAHAVUJ!AF208,7,1)</f>
        <v xml:space="preserve"> </v>
      </c>
      <c r="DM12" s="1335"/>
      <c r="DN12" s="1335"/>
      <c r="DO12" s="1335"/>
      <c r="DP12" s="1335"/>
      <c r="DQ12" s="1335"/>
      <c r="DR12" s="1335" t="str">
        <f>MID(SUVAHAVUJ!AF208,8,1)</f>
        <v xml:space="preserve"> </v>
      </c>
      <c r="DS12" s="1335"/>
      <c r="DT12" s="1335"/>
      <c r="DU12" s="1335"/>
      <c r="DV12" s="1335"/>
      <c r="DW12" s="1293" t="str">
        <f>MID(SUVAHAVUJ!AF208,9,1)</f>
        <v xml:space="preserve"> </v>
      </c>
      <c r="DX12" s="1293"/>
      <c r="DY12" s="1293"/>
      <c r="DZ12" s="1293"/>
      <c r="EA12" s="1293"/>
      <c r="EB12" s="1293"/>
      <c r="EC12" s="1293" t="str">
        <f>MID(SUVAHAVUJ!AF208,10,1)</f>
        <v xml:space="preserve"> </v>
      </c>
      <c r="ED12" s="1293"/>
      <c r="EE12" s="1293"/>
      <c r="EF12" s="1293"/>
      <c r="EG12" s="1293"/>
      <c r="EH12" s="1335" t="str">
        <f>MID(SUVAHAVUJ!AF208,11,1)</f>
        <v>0</v>
      </c>
      <c r="EI12" s="1335"/>
      <c r="EJ12" s="1335"/>
      <c r="EK12" s="1335"/>
      <c r="EL12" s="1335"/>
      <c r="EM12" s="1343"/>
      <c r="EN12" s="411"/>
      <c r="EO12" s="412"/>
      <c r="EP12" s="1335" t="str">
        <f>MID(SUVAHAVUJ!AG208,1,1)</f>
        <v xml:space="preserve"> </v>
      </c>
      <c r="EQ12" s="1335"/>
      <c r="ER12" s="1335"/>
      <c r="ES12" s="1335"/>
      <c r="ET12" s="1335"/>
      <c r="EU12" s="1335"/>
      <c r="EV12" s="1335" t="str">
        <f>MID(SUVAHAVUJ!AG208,2,1)</f>
        <v xml:space="preserve"> </v>
      </c>
      <c r="EW12" s="1335"/>
      <c r="EX12" s="1335"/>
      <c r="EY12" s="1335"/>
      <c r="EZ12" s="1335"/>
      <c r="FA12" s="1335" t="str">
        <f>MID(SUVAHAVUJ!AG208,3,1)</f>
        <v xml:space="preserve"> </v>
      </c>
      <c r="FB12" s="1335"/>
      <c r="FC12" s="1335"/>
      <c r="FD12" s="1335"/>
      <c r="FE12" s="1335"/>
      <c r="FF12" s="1335"/>
      <c r="FG12" s="1335" t="str">
        <f>MID(SUVAHAVUJ!AG208,4,1)</f>
        <v xml:space="preserve"> </v>
      </c>
      <c r="FH12" s="1335"/>
      <c r="FI12" s="1335"/>
      <c r="FJ12" s="1335"/>
      <c r="FK12" s="1335"/>
      <c r="FL12" s="1293" t="str">
        <f>MID(SUVAHAVUJ!AG208,5,1)</f>
        <v xml:space="preserve"> </v>
      </c>
      <c r="FM12" s="1293"/>
      <c r="FN12" s="1293"/>
      <c r="FO12" s="1293"/>
      <c r="FP12" s="1293"/>
      <c r="FQ12" s="1293"/>
      <c r="FR12" s="1293" t="str">
        <f>MID(SUVAHAVUJ!AG208,6,1)</f>
        <v xml:space="preserve"> </v>
      </c>
      <c r="FS12" s="1293"/>
      <c r="FT12" s="1293"/>
      <c r="FU12" s="1293"/>
      <c r="FV12" s="1293"/>
      <c r="FW12" s="1293" t="str">
        <f>MID(SUVAHAVUJ!AG208,7,1)</f>
        <v xml:space="preserve"> </v>
      </c>
      <c r="FX12" s="1293"/>
      <c r="FY12" s="1293"/>
      <c r="FZ12" s="1293"/>
      <c r="GA12" s="1293"/>
      <c r="GB12" s="1293"/>
      <c r="GC12" s="1293" t="str">
        <f>MID(SUVAHAVUJ!AG208,8,1)</f>
        <v xml:space="preserve"> </v>
      </c>
      <c r="GD12" s="1293"/>
      <c r="GE12" s="1293"/>
      <c r="GF12" s="1293"/>
      <c r="GG12" s="1293"/>
      <c r="GH12" s="1293" t="str">
        <f>MID(SUVAHAVUJ!AG208,9,1)</f>
        <v xml:space="preserve"> </v>
      </c>
      <c r="GI12" s="1293"/>
      <c r="GJ12" s="1293"/>
      <c r="GK12" s="1293"/>
      <c r="GL12" s="1293"/>
      <c r="GM12" s="1293"/>
      <c r="GN12" s="1293" t="str">
        <f>MID(SUVAHAVUJ!AG208,10,1)</f>
        <v xml:space="preserve"> </v>
      </c>
      <c r="GO12" s="1293"/>
      <c r="GP12" s="1293"/>
      <c r="GQ12" s="1293"/>
      <c r="GR12" s="1293"/>
      <c r="GS12" s="1293" t="str">
        <f>MID(SUVAHAVUJ!AG208,11,1)</f>
        <v>0</v>
      </c>
      <c r="GT12" s="1293"/>
      <c r="GU12" s="1293"/>
      <c r="GV12" s="1293"/>
      <c r="GW12" s="1341"/>
    </row>
    <row r="13" spans="1:205" ht="24.6" customHeight="1" x14ac:dyDescent="0.2">
      <c r="B13" s="1442" t="s">
        <v>2203</v>
      </c>
      <c r="C13" s="1443"/>
      <c r="D13" s="1443"/>
      <c r="E13" s="1443"/>
      <c r="F13" s="1443"/>
      <c r="G13" s="1443"/>
      <c r="H13" s="1443"/>
      <c r="I13" s="1443"/>
      <c r="J13" s="1443"/>
      <c r="K13" s="1444"/>
      <c r="L13" s="1394" t="str">
        <f>SUVAHAVUJ!$D$209</f>
        <v>Výsledok hospodárenia za účtovné obdobie po  zdanení (+/-) (r. 56 - r. 57 - r. 60)</v>
      </c>
      <c r="M13" s="1395"/>
      <c r="N13" s="1395"/>
      <c r="O13" s="1395"/>
      <c r="P13" s="1395"/>
      <c r="Q13" s="1395"/>
      <c r="R13" s="1395"/>
      <c r="S13" s="1395"/>
      <c r="T13" s="1395"/>
      <c r="U13" s="1395"/>
      <c r="V13" s="1395"/>
      <c r="W13" s="1395"/>
      <c r="X13" s="1395"/>
      <c r="Y13" s="1395"/>
      <c r="Z13" s="1395"/>
      <c r="AA13" s="1395"/>
      <c r="AB13" s="1395"/>
      <c r="AC13" s="1395"/>
      <c r="AD13" s="1395"/>
      <c r="AE13" s="1395"/>
      <c r="AF13" s="1395"/>
      <c r="AG13" s="1395"/>
      <c r="AH13" s="1395"/>
      <c r="AI13" s="1395"/>
      <c r="AJ13" s="1395"/>
      <c r="AK13" s="1395"/>
      <c r="AL13" s="1395"/>
      <c r="AM13" s="1395"/>
      <c r="AN13" s="1395"/>
      <c r="AO13" s="1395"/>
      <c r="AP13" s="1395"/>
      <c r="AQ13" s="1395"/>
      <c r="AR13" s="1395"/>
      <c r="AS13" s="1395"/>
      <c r="AT13" s="1395"/>
      <c r="AU13" s="1395"/>
      <c r="AV13" s="1395"/>
      <c r="AW13" s="1395"/>
      <c r="AX13" s="1395"/>
      <c r="AY13" s="1395"/>
      <c r="AZ13" s="1395"/>
      <c r="BA13" s="1395"/>
      <c r="BB13" s="1395"/>
      <c r="BC13" s="1395"/>
      <c r="BD13" s="1395"/>
      <c r="BE13" s="1395"/>
      <c r="BF13" s="1395"/>
      <c r="BG13" s="1395"/>
      <c r="BH13" s="1395"/>
      <c r="BI13" s="1395"/>
      <c r="BJ13" s="1395"/>
      <c r="BK13" s="1395"/>
      <c r="BL13" s="1395"/>
      <c r="BM13" s="1395"/>
      <c r="BN13" s="1395"/>
      <c r="BO13" s="1395"/>
      <c r="BP13" s="1395"/>
      <c r="BQ13" s="1395"/>
      <c r="BR13" s="1395"/>
      <c r="BS13" s="1395"/>
      <c r="BT13" s="1395"/>
      <c r="BU13" s="1395"/>
      <c r="BV13" s="1395"/>
      <c r="BW13" s="1396" t="s">
        <v>1210</v>
      </c>
      <c r="BX13" s="1397"/>
      <c r="BY13" s="1397"/>
      <c r="BZ13" s="1397"/>
      <c r="CA13" s="1397"/>
      <c r="CB13" s="1397"/>
      <c r="CC13" s="1397"/>
      <c r="CD13" s="1398"/>
      <c r="CE13" s="1335" t="str">
        <f>MID(SUVAHAVUJ!AF209,1,1)</f>
        <v xml:space="preserve"> </v>
      </c>
      <c r="CF13" s="1335"/>
      <c r="CG13" s="1335"/>
      <c r="CH13" s="1335"/>
      <c r="CI13" s="1335"/>
      <c r="CJ13" s="1335" t="str">
        <f>MID(SUVAHAVUJ!AF209,2,1)</f>
        <v xml:space="preserve"> </v>
      </c>
      <c r="CK13" s="1335"/>
      <c r="CL13" s="1335"/>
      <c r="CM13" s="1335"/>
      <c r="CN13" s="1335"/>
      <c r="CO13" s="1335"/>
      <c r="CP13" s="1335" t="str">
        <f>MID(SUVAHAVUJ!AF209,3,1)</f>
        <v xml:space="preserve"> </v>
      </c>
      <c r="CQ13" s="1335"/>
      <c r="CR13" s="1335"/>
      <c r="CS13" s="1335"/>
      <c r="CT13" s="1335"/>
      <c r="CU13" s="1335" t="str">
        <f>MID(SUVAHAVUJ!AF209,4,1)</f>
        <v xml:space="preserve"> </v>
      </c>
      <c r="CV13" s="1335"/>
      <c r="CW13" s="1335"/>
      <c r="CX13" s="1335"/>
      <c r="CY13" s="1335"/>
      <c r="CZ13" s="1335"/>
      <c r="DA13" s="1335" t="str">
        <f>MID(SUVAHAVUJ!AF209,5,1)</f>
        <v xml:space="preserve"> </v>
      </c>
      <c r="DB13" s="1335"/>
      <c r="DC13" s="1335"/>
      <c r="DD13" s="1335"/>
      <c r="DE13" s="1335"/>
      <c r="DF13" s="1335" t="str">
        <f>MID(SUVAHAVUJ!AF209,6,1)</f>
        <v xml:space="preserve"> </v>
      </c>
      <c r="DG13" s="1335"/>
      <c r="DH13" s="1335"/>
      <c r="DI13" s="1335"/>
      <c r="DJ13" s="1335"/>
      <c r="DK13" s="1335"/>
      <c r="DL13" s="1335" t="str">
        <f>MID(SUVAHAVUJ!AF209,7,1)</f>
        <v xml:space="preserve"> </v>
      </c>
      <c r="DM13" s="1335"/>
      <c r="DN13" s="1335"/>
      <c r="DO13" s="1335"/>
      <c r="DP13" s="1335"/>
      <c r="DQ13" s="1335"/>
      <c r="DR13" s="1335" t="str">
        <f>MID(SUVAHAVUJ!AF209,8,1)</f>
        <v xml:space="preserve"> </v>
      </c>
      <c r="DS13" s="1335"/>
      <c r="DT13" s="1335"/>
      <c r="DU13" s="1335"/>
      <c r="DV13" s="1335"/>
      <c r="DW13" s="1293" t="str">
        <f>MID(SUVAHAVUJ!AF209,9,1)</f>
        <v xml:space="preserve"> </v>
      </c>
      <c r="DX13" s="1293"/>
      <c r="DY13" s="1293"/>
      <c r="DZ13" s="1293"/>
      <c r="EA13" s="1293"/>
      <c r="EB13" s="1293"/>
      <c r="EC13" s="1293" t="str">
        <f>MID(SUVAHAVUJ!AF209,10,1)</f>
        <v xml:space="preserve"> </v>
      </c>
      <c r="ED13" s="1293"/>
      <c r="EE13" s="1293"/>
      <c r="EF13" s="1293"/>
      <c r="EG13" s="1293"/>
      <c r="EH13" s="1335" t="str">
        <f>MID(SUVAHAVUJ!AF209,11,1)</f>
        <v>0</v>
      </c>
      <c r="EI13" s="1335"/>
      <c r="EJ13" s="1335"/>
      <c r="EK13" s="1335"/>
      <c r="EL13" s="1335"/>
      <c r="EM13" s="1343"/>
      <c r="EN13" s="411"/>
      <c r="EO13" s="412"/>
      <c r="EP13" s="1335" t="str">
        <f>MID(SUVAHAVUJ!AG209,1,1)</f>
        <v xml:space="preserve"> </v>
      </c>
      <c r="EQ13" s="1335"/>
      <c r="ER13" s="1335"/>
      <c r="ES13" s="1335"/>
      <c r="ET13" s="1335"/>
      <c r="EU13" s="1335"/>
      <c r="EV13" s="1335" t="str">
        <f>MID(SUVAHAVUJ!AG209,2,1)</f>
        <v xml:space="preserve"> </v>
      </c>
      <c r="EW13" s="1335"/>
      <c r="EX13" s="1335"/>
      <c r="EY13" s="1335"/>
      <c r="EZ13" s="1335"/>
      <c r="FA13" s="1335" t="str">
        <f>MID(SUVAHAVUJ!AG209,3,1)</f>
        <v xml:space="preserve"> </v>
      </c>
      <c r="FB13" s="1335"/>
      <c r="FC13" s="1335"/>
      <c r="FD13" s="1335"/>
      <c r="FE13" s="1335"/>
      <c r="FF13" s="1335"/>
      <c r="FG13" s="1335" t="str">
        <f>MID(SUVAHAVUJ!AG209,4,1)</f>
        <v xml:space="preserve"> </v>
      </c>
      <c r="FH13" s="1335"/>
      <c r="FI13" s="1335"/>
      <c r="FJ13" s="1335"/>
      <c r="FK13" s="1335"/>
      <c r="FL13" s="1293" t="str">
        <f>MID(SUVAHAVUJ!AG209,5,1)</f>
        <v xml:space="preserve"> </v>
      </c>
      <c r="FM13" s="1293"/>
      <c r="FN13" s="1293"/>
      <c r="FO13" s="1293"/>
      <c r="FP13" s="1293"/>
      <c r="FQ13" s="1293"/>
      <c r="FR13" s="1293" t="str">
        <f>MID(SUVAHAVUJ!AG209,6,1)</f>
        <v xml:space="preserve"> </v>
      </c>
      <c r="FS13" s="1293"/>
      <c r="FT13" s="1293"/>
      <c r="FU13" s="1293"/>
      <c r="FV13" s="1293"/>
      <c r="FW13" s="1293" t="str">
        <f>MID(SUVAHAVUJ!AG209,7,1)</f>
        <v xml:space="preserve"> </v>
      </c>
      <c r="FX13" s="1293"/>
      <c r="FY13" s="1293"/>
      <c r="FZ13" s="1293"/>
      <c r="GA13" s="1293"/>
      <c r="GB13" s="1293"/>
      <c r="GC13" s="1293" t="str">
        <f>MID(SUVAHAVUJ!AG209,8,1)</f>
        <v xml:space="preserve"> </v>
      </c>
      <c r="GD13" s="1293"/>
      <c r="GE13" s="1293"/>
      <c r="GF13" s="1293"/>
      <c r="GG13" s="1293"/>
      <c r="GH13" s="1293" t="str">
        <f>MID(SUVAHAVUJ!AG209,9,1)</f>
        <v xml:space="preserve"> </v>
      </c>
      <c r="GI13" s="1293"/>
      <c r="GJ13" s="1293"/>
      <c r="GK13" s="1293"/>
      <c r="GL13" s="1293"/>
      <c r="GM13" s="1293"/>
      <c r="GN13" s="1293" t="str">
        <f>MID(SUVAHAVUJ!AG209,10,1)</f>
        <v xml:space="preserve"> </v>
      </c>
      <c r="GO13" s="1293"/>
      <c r="GP13" s="1293"/>
      <c r="GQ13" s="1293"/>
      <c r="GR13" s="1293"/>
      <c r="GS13" s="1293" t="str">
        <f>MID(SUVAHAVUJ!AG209,11,1)</f>
        <v>0</v>
      </c>
      <c r="GT13" s="1293"/>
      <c r="GU13" s="1293"/>
      <c r="GV13" s="1293"/>
      <c r="GW13" s="1341"/>
    </row>
    <row r="14" spans="1:205" ht="12.75" customHeight="1" x14ac:dyDescent="0.2">
      <c r="GP14" s="400"/>
      <c r="GQ14" s="400"/>
      <c r="GR14" s="400"/>
      <c r="GS14" s="400"/>
      <c r="GT14" s="400"/>
      <c r="GU14" s="400"/>
      <c r="GV14" s="400"/>
      <c r="GW14" s="400"/>
    </row>
    <row r="15" spans="1:205" ht="9" customHeight="1" x14ac:dyDescent="0.2"/>
    <row r="52" spans="43:43" ht="3.75" customHeight="1" x14ac:dyDescent="0.2">
      <c r="AQ52" s="390">
        <v>57</v>
      </c>
    </row>
    <row r="143" spans="2:205" ht="3.75" customHeight="1" x14ac:dyDescent="0.2">
      <c r="B143" s="423"/>
      <c r="GW143" s="424"/>
    </row>
    <row r="144" spans="2:205" ht="3.75" customHeight="1" x14ac:dyDescent="0.2">
      <c r="B144" s="423"/>
      <c r="GW144" s="424"/>
    </row>
    <row r="145" spans="2:205" ht="3.75" customHeight="1" thickBot="1" x14ac:dyDescent="0.25">
      <c r="B145" s="403"/>
      <c r="C145" s="404"/>
      <c r="D145" s="404"/>
      <c r="E145" s="404"/>
      <c r="F145" s="404"/>
      <c r="G145" s="404"/>
      <c r="H145" s="404"/>
      <c r="GO145" s="404"/>
      <c r="GP145" s="404"/>
      <c r="GQ145" s="404"/>
      <c r="GR145" s="404"/>
      <c r="GS145" s="404"/>
      <c r="GT145" s="404"/>
      <c r="GU145" s="404"/>
      <c r="GV145" s="404"/>
      <c r="GW145" s="405"/>
    </row>
    <row r="147" spans="2:205" ht="3.75" customHeight="1" x14ac:dyDescent="0.2">
      <c r="J147" s="390">
        <v>33</v>
      </c>
    </row>
  </sheetData>
  <mergeCells count="209">
    <mergeCell ref="DW13:EB13"/>
    <mergeCell ref="GC12:GG12"/>
    <mergeCell ref="GH12:GM12"/>
    <mergeCell ref="GN12:GR12"/>
    <mergeCell ref="GS13:GW13"/>
    <mergeCell ref="FL13:FQ13"/>
    <mergeCell ref="FR13:FV13"/>
    <mergeCell ref="FW13:GB13"/>
    <mergeCell ref="GC13:GG13"/>
    <mergeCell ref="GH13:GM13"/>
    <mergeCell ref="GN13:GR13"/>
    <mergeCell ref="EC13:EG13"/>
    <mergeCell ref="EH13:EM13"/>
    <mergeCell ref="EP13:EU13"/>
    <mergeCell ref="EV13:EZ13"/>
    <mergeCell ref="FA13:FF13"/>
    <mergeCell ref="FG13:FK13"/>
    <mergeCell ref="GS12:GW12"/>
    <mergeCell ref="FL12:FQ12"/>
    <mergeCell ref="FR12:FV12"/>
    <mergeCell ref="FW12:GB12"/>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H12:EM12"/>
    <mergeCell ref="EP12:EU12"/>
    <mergeCell ref="CU13:CZ13"/>
    <mergeCell ref="DA13:DE13"/>
    <mergeCell ref="DF13:DK13"/>
    <mergeCell ref="DL13:DQ13"/>
    <mergeCell ref="DR13:DV13"/>
    <mergeCell ref="B12:K12"/>
    <mergeCell ref="L12:BV12"/>
    <mergeCell ref="BW12:CD12"/>
    <mergeCell ref="CE12:CI12"/>
    <mergeCell ref="EC11:EG11"/>
    <mergeCell ref="EH11:EM11"/>
    <mergeCell ref="EP11:EU11"/>
    <mergeCell ref="EV11:EZ11"/>
    <mergeCell ref="FA11:FF11"/>
    <mergeCell ref="FG11:FK11"/>
    <mergeCell ref="CU11:CZ11"/>
    <mergeCell ref="DA11:DE11"/>
    <mergeCell ref="DF11:DK11"/>
    <mergeCell ref="DL11:DQ11"/>
    <mergeCell ref="DR11:DV11"/>
    <mergeCell ref="DW11:EB11"/>
    <mergeCell ref="CJ12:CO12"/>
    <mergeCell ref="CP12:CT12"/>
    <mergeCell ref="CU12:CZ12"/>
    <mergeCell ref="DA12:DE12"/>
    <mergeCell ref="DF12:DK12"/>
    <mergeCell ref="GH10:GM10"/>
    <mergeCell ref="GN10:GR10"/>
    <mergeCell ref="GS10:GW10"/>
    <mergeCell ref="B11:K11"/>
    <mergeCell ref="L11:BV11"/>
    <mergeCell ref="BW11:CD11"/>
    <mergeCell ref="CE11:CI11"/>
    <mergeCell ref="CJ11:CO11"/>
    <mergeCell ref="CP11:CT11"/>
    <mergeCell ref="EV10:EZ10"/>
    <mergeCell ref="FA10:FF10"/>
    <mergeCell ref="FG10:FK10"/>
    <mergeCell ref="FL10:FQ10"/>
    <mergeCell ref="FR10:FV10"/>
    <mergeCell ref="FW10:GB10"/>
    <mergeCell ref="DL10:DQ10"/>
    <mergeCell ref="DR10:DV10"/>
    <mergeCell ref="DW10:EB10"/>
    <mergeCell ref="EC10:EG10"/>
    <mergeCell ref="GS11:GW11"/>
    <mergeCell ref="FL11:FQ11"/>
    <mergeCell ref="FR11:FV11"/>
    <mergeCell ref="FW11:GB11"/>
    <mergeCell ref="GC11:GG11"/>
    <mergeCell ref="EP9:EU9"/>
    <mergeCell ref="EV9:EZ9"/>
    <mergeCell ref="FA9:FF9"/>
    <mergeCell ref="FG9:FK9"/>
    <mergeCell ref="GC10:GG10"/>
    <mergeCell ref="GH11:GM11"/>
    <mergeCell ref="GN11:GR11"/>
    <mergeCell ref="DW9:EB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EH8:EM8"/>
    <mergeCell ref="EP8:EU8"/>
    <mergeCell ref="CU9:CZ9"/>
    <mergeCell ref="DA9:DE9"/>
    <mergeCell ref="DF9:DK9"/>
    <mergeCell ref="DL9:DQ9"/>
    <mergeCell ref="DR9:DV9"/>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DF7:DK7"/>
    <mergeCell ref="DL7:DQ7"/>
    <mergeCell ref="DR7:DV7"/>
    <mergeCell ref="DW7:EB7"/>
    <mergeCell ref="B7:K7"/>
    <mergeCell ref="L7:BV7"/>
    <mergeCell ref="BW7:CD7"/>
    <mergeCell ref="CE7:CI7"/>
    <mergeCell ref="CJ7:CO7"/>
    <mergeCell ref="CP7:CT7"/>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s>
  <pageMargins left="0.7" right="0.7" top="0.78740157499999996" bottom="0.78740157499999996" header="0.3" footer="0.3"/>
  <pageSetup paperSize="9" scale="99" orientation="portrait" r:id="rId1"/>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sheetPr>
  <dimension ref="A1:T209"/>
  <sheetViews>
    <sheetView topLeftCell="A2" workbookViewId="0"/>
  </sheetViews>
  <sheetFormatPr defaultColWidth="9.140625" defaultRowHeight="11.25" x14ac:dyDescent="0.2"/>
  <cols>
    <col min="1" max="1" width="111.85546875" style="23" bestFit="1" customWidth="1"/>
    <col min="2" max="2" width="2.7109375" style="440" customWidth="1"/>
    <col min="3" max="3" width="8.28515625" style="23" bestFit="1" customWidth="1"/>
    <col min="4" max="4" width="7.42578125" style="23" bestFit="1" customWidth="1"/>
    <col min="5" max="5" width="8.85546875" style="23" bestFit="1" customWidth="1"/>
    <col min="6" max="6" width="1.42578125" style="23" hidden="1" customWidth="1"/>
    <col min="7" max="7" width="8.85546875" style="23" bestFit="1" customWidth="1"/>
    <col min="8" max="8" width="0.7109375" style="23" customWidth="1"/>
    <col min="9" max="9" width="4" style="23" hidden="1" customWidth="1"/>
    <col min="10" max="10" width="8.42578125" style="23" hidden="1" customWidth="1"/>
    <col min="11" max="11" width="9.140625" style="23" hidden="1" customWidth="1"/>
    <col min="12" max="12" width="8.7109375" style="23" bestFit="1" customWidth="1"/>
    <col min="13" max="13" width="7" style="23" bestFit="1" customWidth="1"/>
    <col min="14" max="14" width="9.28515625" style="23" bestFit="1" customWidth="1"/>
    <col min="15" max="15" width="1" style="23" hidden="1" customWidth="1"/>
    <col min="16" max="16" width="8.85546875" style="23" bestFit="1" customWidth="1"/>
    <col min="17" max="18" width="8.42578125" style="23" bestFit="1" customWidth="1"/>
    <col min="19" max="16384" width="9.140625" style="23"/>
  </cols>
  <sheetData>
    <row r="1" spans="1:20" hidden="1" x14ac:dyDescent="0.2">
      <c r="A1" s="425" t="s">
        <v>5018</v>
      </c>
      <c r="B1" s="425"/>
      <c r="C1" s="425"/>
      <c r="D1" s="425"/>
      <c r="E1" s="425"/>
      <c r="F1" s="425"/>
      <c r="G1" s="425"/>
      <c r="H1" s="425"/>
      <c r="I1" s="425"/>
      <c r="J1" s="425"/>
      <c r="K1" s="425"/>
      <c r="L1" s="425"/>
      <c r="M1" s="425"/>
      <c r="N1" s="425"/>
      <c r="O1" s="425"/>
      <c r="P1" s="425"/>
      <c r="Q1" s="425"/>
      <c r="R1" s="425"/>
      <c r="S1" s="425"/>
      <c r="T1" s="425"/>
    </row>
    <row r="2" spans="1:20" x14ac:dyDescent="0.2">
      <c r="A2" s="426" t="s">
        <v>5019</v>
      </c>
      <c r="B2" s="427" t="s">
        <v>2041</v>
      </c>
      <c r="C2" s="428">
        <f>SUM(C14+C3)</f>
        <v>0</v>
      </c>
      <c r="D2" s="428">
        <f>SUM(D14+D3)</f>
        <v>0</v>
      </c>
      <c r="E2" s="428">
        <f>SUM(E14+E3)</f>
        <v>0</v>
      </c>
      <c r="G2" s="428">
        <f>SUM(G14+G3)</f>
        <v>0</v>
      </c>
      <c r="L2" s="23">
        <f>SUM(L14+L3)</f>
        <v>0</v>
      </c>
      <c r="M2" s="23">
        <f>SUM(M14+M3)</f>
        <v>0</v>
      </c>
      <c r="N2" s="23">
        <f>SUM(N14+N3)</f>
        <v>0</v>
      </c>
      <c r="P2" s="428">
        <f>SUM(P14+P3)</f>
        <v>0</v>
      </c>
      <c r="Q2" s="23" t="str">
        <f>REPT(" ",11-LEN(G2))&amp;G2</f>
        <v xml:space="preserve">          0</v>
      </c>
      <c r="R2" s="23" t="str">
        <f>REPT(" ",11-LEN(P2))&amp;P2</f>
        <v xml:space="preserve">          0</v>
      </c>
    </row>
    <row r="3" spans="1:20" x14ac:dyDescent="0.2">
      <c r="A3" s="426" t="s">
        <v>5020</v>
      </c>
      <c r="B3" s="427" t="s">
        <v>2042</v>
      </c>
      <c r="C3" s="429">
        <f>SUM(C4+C5+C10)</f>
        <v>0</v>
      </c>
      <c r="D3" s="429">
        <f>SUM(D4+D5+D10)</f>
        <v>0</v>
      </c>
      <c r="E3" s="429">
        <f>SUM(E4+E5+E10)</f>
        <v>0</v>
      </c>
      <c r="G3" s="429">
        <f>SUM(G4+G5+G10)</f>
        <v>0</v>
      </c>
      <c r="L3" s="23">
        <f>SUM(L4+L5+L10)</f>
        <v>0</v>
      </c>
      <c r="M3" s="23">
        <f>SUM(M4+M5+M10)</f>
        <v>0</v>
      </c>
      <c r="N3" s="23">
        <f>SUM(N4+N5+N10)</f>
        <v>0</v>
      </c>
      <c r="P3" s="429">
        <f>SUM(P4+P5+P10)</f>
        <v>0</v>
      </c>
      <c r="Q3" s="23" t="str">
        <f t="shared" ref="Q3:Q66" si="0">REPT(" ",11-LEN(G3))&amp;G3</f>
        <v xml:space="preserve">          0</v>
      </c>
      <c r="R3" s="23" t="str">
        <f t="shared" ref="R3:R66" si="1">REPT(" ",11-LEN(P3))&amp;P3</f>
        <v xml:space="preserve">          0</v>
      </c>
    </row>
    <row r="4" spans="1:20" x14ac:dyDescent="0.2">
      <c r="A4" s="426" t="s">
        <v>5021</v>
      </c>
      <c r="B4" s="427" t="s">
        <v>2044</v>
      </c>
      <c r="C4" s="429">
        <f>SUM('HL KNIHA VYPOC'!G5+'HL KNIHA VYPOC'!G31+'HL KNIHA VYPOC'!G37)</f>
        <v>0</v>
      </c>
      <c r="D4" s="429">
        <f>SUM('HL KNIHA VYPOC'!G50)*-1</f>
        <v>0</v>
      </c>
      <c r="E4" s="429">
        <f>SUM(('HL KNIHA VYPOC'!G71+'HL KNIHA VYPOC'!G73+'ANALYTIKA MUJ'!C45))*-1</f>
        <v>0</v>
      </c>
      <c r="G4" s="430">
        <f>ROUND(SUM(C4-D4-E4),0)</f>
        <v>0</v>
      </c>
      <c r="L4" s="431">
        <f>SUM('HL KNIHA VYPOC'!K5+'HL KNIHA VYPOC'!K31+'HL KNIHA VYPOC'!K37)</f>
        <v>0</v>
      </c>
      <c r="M4" s="23">
        <f>SUM('HL KNIHA VYPOC'!K50)*-1</f>
        <v>0</v>
      </c>
      <c r="N4" s="23">
        <f>SUM(('HL KNIHA VYPOC'!K71+'HL KNIHA VYPOC'!K73+'ANALYTIKA MUJ'!D45))*-1</f>
        <v>0</v>
      </c>
      <c r="P4" s="430">
        <f>ROUND(SUM(L4-M4-N4),0)</f>
        <v>0</v>
      </c>
      <c r="Q4" s="23" t="str">
        <f t="shared" si="0"/>
        <v xml:space="preserve">          0</v>
      </c>
      <c r="R4" s="23" t="str">
        <f t="shared" si="1"/>
        <v xml:space="preserve">          0</v>
      </c>
    </row>
    <row r="5" spans="1:20" x14ac:dyDescent="0.2">
      <c r="A5" s="426" t="s">
        <v>5022</v>
      </c>
      <c r="B5" s="427" t="s">
        <v>1213</v>
      </c>
      <c r="C5" s="432">
        <f>SUM(C6:C9)</f>
        <v>0</v>
      </c>
      <c r="D5" s="432">
        <f>SUM(D6:D9)</f>
        <v>0</v>
      </c>
      <c r="E5" s="432">
        <f>SUM(E6:E9)</f>
        <v>0</v>
      </c>
      <c r="G5" s="432">
        <f>SUM(G6:G9)</f>
        <v>0</v>
      </c>
      <c r="L5" s="23">
        <f>SUM(L6:L9)</f>
        <v>0</v>
      </c>
      <c r="M5" s="23">
        <f>SUM(M6:M9)</f>
        <v>0</v>
      </c>
      <c r="N5" s="23">
        <f>SUM(N6:N9)</f>
        <v>0</v>
      </c>
      <c r="P5" s="432">
        <f>SUM(P6:P9)</f>
        <v>0</v>
      </c>
      <c r="Q5" s="23" t="str">
        <f t="shared" si="0"/>
        <v xml:space="preserve">          0</v>
      </c>
      <c r="R5" s="23" t="str">
        <f t="shared" si="1"/>
        <v xml:space="preserve">          0</v>
      </c>
    </row>
    <row r="6" spans="1:20" x14ac:dyDescent="0.2">
      <c r="A6" s="433" t="s">
        <v>5023</v>
      </c>
      <c r="B6" s="427" t="s">
        <v>1214</v>
      </c>
      <c r="C6" s="431">
        <f>SUM('HL KNIHA VYPOC'!G16+'HL KNIHA VYPOC'!G26+'ANALYTIKA MUJ'!C5+'ANALYTIKA MUJ'!C10)</f>
        <v>0</v>
      </c>
      <c r="D6" s="431">
        <f>SUM('HL KNIHA VYPOC'!G61)*-1</f>
        <v>0</v>
      </c>
      <c r="E6" s="431">
        <f>SUM('ANALYTIKA MUJ'!C35+'ANALYTIKA MUJ'!C40+'ANALYTIKA MUJ'!C46)*-1</f>
        <v>0</v>
      </c>
      <c r="G6" s="430">
        <f t="shared" ref="G6:G24" si="2">ROUND(SUM(C6-D6-E6),0)</f>
        <v>0</v>
      </c>
      <c r="L6" s="431">
        <f>SUM('HL KNIHA VYPOC'!K16+'HL KNIHA VYPOC'!K26+'ANALYTIKA MUJ'!D5+'ANALYTIKA MUJ'!D10)</f>
        <v>0</v>
      </c>
      <c r="M6" s="23">
        <f>SUM('HL KNIHA VYPOC'!K61)*-1</f>
        <v>0</v>
      </c>
      <c r="N6" s="23">
        <f>SUM('ANALYTIKA MUJ'!D35+'ANALYTIKA MUJ'!D40+'ANALYTIKA MUJ'!D46)*-1</f>
        <v>0</v>
      </c>
      <c r="P6" s="434">
        <f>ROUND(SUM(L6-M6-N6),0)</f>
        <v>0</v>
      </c>
      <c r="Q6" s="23" t="str">
        <f t="shared" si="0"/>
        <v xml:space="preserve">          0</v>
      </c>
      <c r="R6" s="23" t="str">
        <f t="shared" si="1"/>
        <v xml:space="preserve">          0</v>
      </c>
    </row>
    <row r="7" spans="1:20" x14ac:dyDescent="0.2">
      <c r="A7" s="433" t="s">
        <v>5024</v>
      </c>
      <c r="B7" s="427" t="s">
        <v>1215</v>
      </c>
      <c r="C7" s="431">
        <f>SUM('HL KNIHA VYPOC'!G17+'HL KNIHA VYPOC'!G18+'ANALYTIKA MUJ'!C6+'ANALYTIKA MUJ'!C11)</f>
        <v>0</v>
      </c>
      <c r="D7" s="431">
        <f>SUM('HL KNIHA VYPOC'!G62+'HL KNIHA VYPOC'!G63)*-1</f>
        <v>0</v>
      </c>
      <c r="E7" s="431">
        <f>SUM('ANALYTIKA MUJ'!C36+'ANALYTIKA MUJ'!C41+'ANALYTIKA MUJ'!C47)*-1</f>
        <v>0</v>
      </c>
      <c r="G7" s="430">
        <f t="shared" si="2"/>
        <v>0</v>
      </c>
      <c r="L7" s="431">
        <f>SUM('HL KNIHA VYPOC'!K17+'HL KNIHA VYPOC'!K18+'ANALYTIKA MUJ'!D6+'ANALYTIKA MUJ'!D11)</f>
        <v>0</v>
      </c>
      <c r="M7" s="23">
        <f>SUM('HL KNIHA VYPOC'!K62+'HL KNIHA VYPOC'!K63)*-1</f>
        <v>0</v>
      </c>
      <c r="N7" s="23">
        <f>SUM('ANALYTIKA MUJ'!D36+'ANALYTIKA MUJ'!D41+'ANALYTIKA MUJ'!D47)*-1</f>
        <v>0</v>
      </c>
      <c r="P7" s="434">
        <f>ROUND(SUM(L7-M7-N7),0)</f>
        <v>0</v>
      </c>
      <c r="Q7" s="23" t="str">
        <f t="shared" si="0"/>
        <v xml:space="preserve">          0</v>
      </c>
      <c r="R7" s="23" t="str">
        <f t="shared" si="1"/>
        <v xml:space="preserve">          0</v>
      </c>
    </row>
    <row r="8" spans="1:20" x14ac:dyDescent="0.2">
      <c r="A8" s="433" t="s">
        <v>5025</v>
      </c>
      <c r="B8" s="427" t="s">
        <v>1216</v>
      </c>
      <c r="C8" s="431">
        <f>SUM('HL KNIHA VYPOC'!G20+'HL KNIHA VYPOC'!G21+'HL KNIHA VYPOC'!G22+'HL KNIHA VYPOC'!G23+'ANALYTIKA MUJ'!C7+'ANALYTIKA MUJ'!C12)</f>
        <v>0</v>
      </c>
      <c r="D8" s="431">
        <f>SUM('HL KNIHA VYPOC'!G65+'HL KNIHA VYPOC'!G66+'HL KNIHA VYPOC'!G67+'HL KNIHA VYPOC'!G68)*-1</f>
        <v>0</v>
      </c>
      <c r="E8" s="431">
        <f>SUM('ANALYTIKA MUJ'!C37+'ANALYTIKA MUJ'!C42+'ANALYTIKA MUJ'!C48)*-1</f>
        <v>0</v>
      </c>
      <c r="G8" s="430">
        <f t="shared" si="2"/>
        <v>0</v>
      </c>
      <c r="L8" s="431">
        <f>SUM('HL KNIHA VYPOC'!K20+'HL KNIHA VYPOC'!K21+'HL KNIHA VYPOC'!K22+'HL KNIHA VYPOC'!K23+'ANALYTIKA MUJ'!D7+'ANALYTIKA MUJ'!D12)</f>
        <v>0</v>
      </c>
      <c r="M8" s="23">
        <f>SUM('HL KNIHA VYPOC'!K65+'HL KNIHA VYPOC'!K66+'HL KNIHA VYPOC'!K67+'HL KNIHA VYPOC'!K68)*-1</f>
        <v>0</v>
      </c>
      <c r="N8" s="23">
        <f>SUM('ANALYTIKA MUJ'!D37+'ANALYTIKA MUJ'!D42+'ANALYTIKA MUJ'!D48)*-1</f>
        <v>0</v>
      </c>
      <c r="P8" s="434">
        <f>ROUND(SUM(L8-M8-N8),0)</f>
        <v>0</v>
      </c>
      <c r="Q8" s="23" t="str">
        <f t="shared" si="0"/>
        <v xml:space="preserve">          0</v>
      </c>
      <c r="R8" s="23" t="str">
        <f t="shared" si="1"/>
        <v xml:space="preserve">          0</v>
      </c>
    </row>
    <row r="9" spans="1:20" x14ac:dyDescent="0.2">
      <c r="A9" s="433" t="s">
        <v>5026</v>
      </c>
      <c r="B9" s="427" t="s">
        <v>1217</v>
      </c>
      <c r="C9" s="431">
        <f>SUM('HL KNIHA VYPOC'!G77)</f>
        <v>0</v>
      </c>
      <c r="E9" s="431">
        <f>SUM('HL KNIHA VYPOC'!G78)</f>
        <v>0</v>
      </c>
      <c r="G9" s="430">
        <f t="shared" si="2"/>
        <v>0</v>
      </c>
      <c r="L9" s="431">
        <f>SUM('HL KNIHA VYPOC'!K77)</f>
        <v>0</v>
      </c>
      <c r="N9" s="431">
        <f>SUM('HL KNIHA VYPOC'!K78)</f>
        <v>0</v>
      </c>
      <c r="P9" s="434">
        <f>ROUND(SUM(L9-M9-N9),0)</f>
        <v>0</v>
      </c>
      <c r="Q9" s="23" t="str">
        <f t="shared" si="0"/>
        <v xml:space="preserve">          0</v>
      </c>
      <c r="R9" s="23" t="str">
        <f t="shared" si="1"/>
        <v xml:space="preserve">          0</v>
      </c>
    </row>
    <row r="10" spans="1:20" x14ac:dyDescent="0.2">
      <c r="A10" s="426" t="s">
        <v>5027</v>
      </c>
      <c r="B10" s="427" t="s">
        <v>2051</v>
      </c>
      <c r="C10" s="432">
        <f>SUM(C11:C13)</f>
        <v>0</v>
      </c>
      <c r="D10" s="432">
        <f>SUM(D11:D13)</f>
        <v>0</v>
      </c>
      <c r="E10" s="432">
        <f>SUM(E11:E13)</f>
        <v>0</v>
      </c>
      <c r="F10" s="435"/>
      <c r="G10" s="432">
        <f>SUM(G11:G13)</f>
        <v>0</v>
      </c>
      <c r="H10" s="435"/>
      <c r="I10" s="435"/>
      <c r="J10" s="435"/>
      <c r="L10" s="23">
        <f>SUM(L11:L13)</f>
        <v>0</v>
      </c>
      <c r="M10" s="23">
        <f>SUM(M11:M13)</f>
        <v>0</v>
      </c>
      <c r="N10" s="23">
        <f>SUM(N11:N13)</f>
        <v>0</v>
      </c>
      <c r="P10" s="432">
        <f>SUM(P11:P13)</f>
        <v>0</v>
      </c>
      <c r="Q10" s="23" t="str">
        <f t="shared" si="0"/>
        <v xml:space="preserve">          0</v>
      </c>
      <c r="R10" s="23" t="str">
        <f t="shared" si="1"/>
        <v xml:space="preserve">          0</v>
      </c>
    </row>
    <row r="11" spans="1:20" x14ac:dyDescent="0.2">
      <c r="A11" s="433" t="s">
        <v>5028</v>
      </c>
      <c r="B11" s="427" t="s">
        <v>1226</v>
      </c>
      <c r="C11" s="431">
        <f>SUM('HL KNIHA VYPOC'!G42+'HL KNIHA VYPOC'!G43+'HL KNIHA VYPOC'!G44+'ANALYTIKA MUJ'!C15+'ANALYTIKA MUJ'!C19)</f>
        <v>0</v>
      </c>
      <c r="D11" s="431"/>
      <c r="E11" s="431">
        <f>SUM('ANALYTIKA MUJ'!C49+'ANALYTIKA MUJ'!C53)*-1</f>
        <v>0</v>
      </c>
      <c r="F11" s="431"/>
      <c r="G11" s="430">
        <f t="shared" si="2"/>
        <v>0</v>
      </c>
      <c r="L11" s="431">
        <f>SUM('HL KNIHA VYPOC'!K42+'HL KNIHA VYPOC'!K43+'HL KNIHA VYPOC'!K44+'ANALYTIKA MUJ'!D15+'ANALYTIKA MUJ'!D19)</f>
        <v>0</v>
      </c>
      <c r="N11" s="23">
        <f>SUM('ANALYTIKA MUJ'!D49+'ANALYTIKA MUJ'!D53)*-1</f>
        <v>0</v>
      </c>
      <c r="P11" s="434">
        <f>ROUND(SUM(L11-M11-N11),0)</f>
        <v>0</v>
      </c>
      <c r="Q11" s="23" t="str">
        <f t="shared" si="0"/>
        <v xml:space="preserve">          0</v>
      </c>
      <c r="R11" s="23" t="str">
        <f t="shared" si="1"/>
        <v xml:space="preserve">          0</v>
      </c>
    </row>
    <row r="12" spans="1:20" x14ac:dyDescent="0.2">
      <c r="A12" s="433" t="s">
        <v>5029</v>
      </c>
      <c r="B12" s="427" t="s">
        <v>2055</v>
      </c>
      <c r="C12" s="431">
        <f>SUM('ANALYTIKA MUJ'!C23+'ANALYTIKA MUJ'!C27+'ANALYTIKA MUJ'!C31)</f>
        <v>0</v>
      </c>
      <c r="D12" s="431"/>
      <c r="E12" s="431">
        <f>SUM('ANALYTIKA MUJ'!C54+'ANALYTIKA MUJ'!C50)*-1</f>
        <v>0</v>
      </c>
      <c r="G12" s="430">
        <f t="shared" si="2"/>
        <v>0</v>
      </c>
      <c r="L12" s="431">
        <f>SUM('ANALYTIKA MUJ'!D23+'ANALYTIKA MUJ'!D27+'ANALYTIKA MUJ'!D31)</f>
        <v>0</v>
      </c>
      <c r="N12" s="23">
        <f>SUM('ANALYTIKA MUJ'!D54+'ANALYTIKA MUJ'!D50)*-1</f>
        <v>0</v>
      </c>
      <c r="P12" s="434">
        <f>ROUND(SUM(L12-M12-N12),0)</f>
        <v>0</v>
      </c>
      <c r="Q12" s="23" t="str">
        <f t="shared" si="0"/>
        <v xml:space="preserve">          0</v>
      </c>
      <c r="R12" s="23" t="str">
        <f t="shared" si="1"/>
        <v xml:space="preserve">          0</v>
      </c>
    </row>
    <row r="13" spans="1:20" x14ac:dyDescent="0.2">
      <c r="A13" s="433" t="s">
        <v>5030</v>
      </c>
      <c r="B13" s="427" t="s">
        <v>1218</v>
      </c>
      <c r="C13" s="431">
        <f>SUM('ANALYTIKA MUJ'!C24+'ANALYTIKA MUJ'!C28+'ANALYTIKA MUJ'!C32)</f>
        <v>0</v>
      </c>
      <c r="D13" s="431"/>
      <c r="E13" s="431">
        <f>SUM('ANALYTIKA MUJ'!C55)*-1</f>
        <v>0</v>
      </c>
      <c r="G13" s="430">
        <f t="shared" si="2"/>
        <v>0</v>
      </c>
      <c r="L13" s="431">
        <f>SUM('ANALYTIKA MUJ'!D24+'ANALYTIKA MUJ'!D28+'ANALYTIKA MUJ'!D32)</f>
        <v>0</v>
      </c>
      <c r="N13" s="23">
        <f>SUM('ANALYTIKA MUJ'!D55)*-1</f>
        <v>0</v>
      </c>
      <c r="P13" s="434">
        <f>ROUND(SUM(L13-M13-N13),0)</f>
        <v>0</v>
      </c>
      <c r="Q13" s="23" t="str">
        <f t="shared" si="0"/>
        <v xml:space="preserve">          0</v>
      </c>
      <c r="R13" s="23" t="str">
        <f t="shared" si="1"/>
        <v xml:space="preserve">          0</v>
      </c>
    </row>
    <row r="14" spans="1:20" x14ac:dyDescent="0.2">
      <c r="A14" s="426" t="s">
        <v>5031</v>
      </c>
      <c r="B14" s="427" t="s">
        <v>1219</v>
      </c>
      <c r="C14" s="432">
        <f>SUM(C15+C16+C17+C21)</f>
        <v>0</v>
      </c>
      <c r="D14" s="432">
        <f>SUM(D15+D16+D17+D21)</f>
        <v>0</v>
      </c>
      <c r="E14" s="432">
        <f>SUM(E15+E16+E17+E21)</f>
        <v>0</v>
      </c>
      <c r="F14" s="435"/>
      <c r="G14" s="432">
        <f>SUM(G15+G16+G17+G21)</f>
        <v>0</v>
      </c>
      <c r="H14" s="435"/>
      <c r="I14" s="435"/>
      <c r="J14" s="435"/>
      <c r="L14" s="23">
        <f>SUM(L15+L16+L17+L21)</f>
        <v>0</v>
      </c>
      <c r="M14" s="23">
        <f>SUM(M15+M16+M17+M21)</f>
        <v>0</v>
      </c>
      <c r="N14" s="23">
        <f>SUM(N15+N16+N17+N21)</f>
        <v>0</v>
      </c>
      <c r="P14" s="432">
        <f>SUM(P15+P16+P17+P21)</f>
        <v>0</v>
      </c>
      <c r="Q14" s="23" t="str">
        <f t="shared" si="0"/>
        <v xml:space="preserve">          0</v>
      </c>
      <c r="R14" s="23" t="str">
        <f t="shared" si="1"/>
        <v xml:space="preserve">          0</v>
      </c>
    </row>
    <row r="15" spans="1:20" x14ac:dyDescent="0.2">
      <c r="A15" s="426" t="s">
        <v>5032</v>
      </c>
      <c r="B15" s="427" t="s">
        <v>1220</v>
      </c>
      <c r="C15" s="431">
        <f>SUM('HL KNIHA VYPOC'!G81+'HL KNIHA VYPOC'!G86+'HL KNIHA VYPOC'!G92+'ANALYTIKA MUJ'!J63)</f>
        <v>0</v>
      </c>
      <c r="D15" s="431"/>
      <c r="E15" s="431">
        <f>SUM('HL KNIHA VYPOC'!G98+'ANALYTIKA MUJ'!J44)*-1</f>
        <v>0</v>
      </c>
      <c r="G15" s="430">
        <f t="shared" si="2"/>
        <v>0</v>
      </c>
      <c r="L15" s="431">
        <f>SUM('HL KNIHA VYPOC'!K81+'HL KNIHA VYPOC'!K86+'HL KNIHA VYPOC'!K92+'ANALYTIKA MUJ'!K63)</f>
        <v>0</v>
      </c>
      <c r="N15" s="23">
        <f>SUM('HL KNIHA VYPOC'!K98+'ANALYTIKA MUJ'!K44)*-1</f>
        <v>0</v>
      </c>
      <c r="P15" s="430">
        <f>ROUND(SUM(L15-M15-N15),0)</f>
        <v>0</v>
      </c>
      <c r="Q15" s="23" t="str">
        <f t="shared" si="0"/>
        <v xml:space="preserve">          0</v>
      </c>
      <c r="R15" s="23" t="str">
        <f t="shared" si="1"/>
        <v xml:space="preserve">          0</v>
      </c>
    </row>
    <row r="16" spans="1:20" ht="35.25" customHeight="1" x14ac:dyDescent="0.2">
      <c r="A16" s="426" t="s">
        <v>5033</v>
      </c>
      <c r="B16" s="427" t="s">
        <v>1221</v>
      </c>
      <c r="C16" s="431">
        <f>SUM('ANALYTIKA MUJ'!J51+'ANALYTIKA MUJ'!J55+'ANALYTIKA MUJ'!J59+'ANALYTIKA MUJ'!J64+'ANALYTIKA MUJ'!J69+'ANALYTIKA MUJ'!C84+'ANALYTIKA MUJ'!J4+'ANALYTIKA MUJ'!J8+'ANALYTIKA MUJ'!J12+'ANALYTIKA MUJ'!J16+'ANALYTIKA MUJ'!J20+'ANALYTIKA MUJ'!J24+'ANALYTIKA MUJ'!J28+'ANALYTIKA MUJ'!J32+'ANALYTIKA MUJ'!J36+'ANALYTIKA MUJ'!J40)</f>
        <v>0</v>
      </c>
      <c r="D16" s="431"/>
      <c r="E16" s="431">
        <f>SUM('ANALYTIKA MUJ'!J45)*-1</f>
        <v>0</v>
      </c>
      <c r="G16" s="430">
        <f t="shared" si="2"/>
        <v>0</v>
      </c>
      <c r="L16" s="431">
        <f>SUM('ANALYTIKA MUJ'!K51+'ANALYTIKA MUJ'!K55+'ANALYTIKA MUJ'!K59+'ANALYTIKA MUJ'!K64+'ANALYTIKA MUJ'!K69+'ANALYTIKA MUJ'!D84+'ANALYTIKA MUJ'!K4+'ANALYTIKA MUJ'!K8+'ANALYTIKA MUJ'!K12+'ANALYTIKA MUJ'!K16+'ANALYTIKA MUJ'!K20+'ANALYTIKA MUJ'!K24+'ANALYTIKA MUJ'!K28+'ANALYTIKA MUJ'!K32+'ANALYTIKA MUJ'!K36+'ANALYTIKA MUJ'!K40)</f>
        <v>0</v>
      </c>
      <c r="N16" s="23">
        <f>SUM('ANALYTIKA MUJ'!K45)*-1</f>
        <v>0</v>
      </c>
      <c r="P16" s="430">
        <f>ROUND(SUM(L16-M16-N16),0)</f>
        <v>0</v>
      </c>
      <c r="Q16" s="23" t="str">
        <f t="shared" si="0"/>
        <v xml:space="preserve">          0</v>
      </c>
      <c r="R16" s="23" t="str">
        <f t="shared" si="1"/>
        <v xml:space="preserve">          0</v>
      </c>
    </row>
    <row r="17" spans="1:18" x14ac:dyDescent="0.2">
      <c r="A17" s="426" t="s">
        <v>5034</v>
      </c>
      <c r="B17" s="427" t="s">
        <v>1222</v>
      </c>
      <c r="C17" s="432">
        <f>SUM(C18:C20)</f>
        <v>0</v>
      </c>
      <c r="D17" s="432">
        <f>SUM(D18:D20)</f>
        <v>0</v>
      </c>
      <c r="E17" s="432">
        <f>SUM(E18:E20)</f>
        <v>0</v>
      </c>
      <c r="G17" s="432">
        <f>SUM(G18:G20)</f>
        <v>0</v>
      </c>
      <c r="L17" s="23">
        <f>SUM(L18:L20)</f>
        <v>0</v>
      </c>
      <c r="M17" s="23">
        <f>SUM(M18:M20)</f>
        <v>0</v>
      </c>
      <c r="N17" s="23">
        <f>SUM(N18:N20)</f>
        <v>0</v>
      </c>
      <c r="P17" s="432">
        <f>SUM(P18:P20)</f>
        <v>0</v>
      </c>
      <c r="Q17" s="23" t="str">
        <f t="shared" si="0"/>
        <v xml:space="preserve">          0</v>
      </c>
      <c r="R17" s="23" t="str">
        <f t="shared" si="1"/>
        <v xml:space="preserve">          0</v>
      </c>
    </row>
    <row r="18" spans="1:18" ht="24.75" customHeight="1" x14ac:dyDescent="0.2">
      <c r="A18" s="433" t="s">
        <v>5035</v>
      </c>
      <c r="B18" s="427" t="s">
        <v>1223</v>
      </c>
      <c r="C18" s="431">
        <f>SUM('ANALYTIKA MUJ'!J52+'ANALYTIKA MUJ'!J56+'ANALYTIKA MUJ'!J60+'ANALYTIKA MUJ'!J65+'ANALYTIKA MUJ'!J70+'ANALYTIKA MUJ'!C85)</f>
        <v>0</v>
      </c>
      <c r="D18" s="431"/>
      <c r="E18" s="431">
        <f>SUM('ANALYTIKA MUJ'!J46)*-1</f>
        <v>0</v>
      </c>
      <c r="F18" s="36"/>
      <c r="G18" s="430">
        <f t="shared" si="2"/>
        <v>0</v>
      </c>
      <c r="L18" s="431">
        <f>SUM('ANALYTIKA MUJ'!K52+'ANALYTIKA MUJ'!K56+'ANALYTIKA MUJ'!K60+'ANALYTIKA MUJ'!K65+'ANALYTIKA MUJ'!K70+'ANALYTIKA MUJ'!D85)</f>
        <v>0</v>
      </c>
      <c r="N18" s="23">
        <f>SUM('ANALYTIKA MUJ'!K46)*-1</f>
        <v>0</v>
      </c>
      <c r="P18" s="434">
        <f>ROUND(SUM(L18-M18-N18),0)</f>
        <v>0</v>
      </c>
      <c r="Q18" s="23" t="str">
        <f t="shared" si="0"/>
        <v xml:space="preserve">          0</v>
      </c>
      <c r="R18" s="23" t="str">
        <f t="shared" si="1"/>
        <v xml:space="preserve">          0</v>
      </c>
    </row>
    <row r="19" spans="1:18" x14ac:dyDescent="0.2">
      <c r="A19" s="433" t="s">
        <v>5036</v>
      </c>
      <c r="B19" s="427" t="s">
        <v>2057</v>
      </c>
      <c r="C19" s="431">
        <f>SUM('ANALYTIKA MUJ'!C91+'ANALYTIKA MUJ'!J77+'ANALYTIKA MUJ'!J81+'ANALYTIKA MUJ'!J85+'ANALYTIKA MUJ'!J89+'ANALYTIKA MUJ'!J93+'ANALYTIKA MUJ'!J97)</f>
        <v>0</v>
      </c>
      <c r="D19" s="431"/>
      <c r="E19" s="431">
        <f>SUM('ANALYTIKA MUJ'!J47)*-1</f>
        <v>0</v>
      </c>
      <c r="G19" s="430">
        <f t="shared" si="2"/>
        <v>0</v>
      </c>
      <c r="L19" s="431">
        <f>SUM('ANALYTIKA MUJ'!D91+'ANALYTIKA MUJ'!K77+'ANALYTIKA MUJ'!K81+'ANALYTIKA MUJ'!K85+'ANALYTIKA MUJ'!K89+'ANALYTIKA MUJ'!K93+'ANALYTIKA MUJ'!K97)</f>
        <v>0</v>
      </c>
      <c r="N19" s="23">
        <f>SUM('ANALYTIKA MUJ'!K47)*-1</f>
        <v>0</v>
      </c>
      <c r="P19" s="434">
        <f>ROUND(SUM(L19-M19-N19),0)</f>
        <v>0</v>
      </c>
      <c r="Q19" s="23" t="str">
        <f t="shared" si="0"/>
        <v xml:space="preserve">          0</v>
      </c>
      <c r="R19" s="23" t="str">
        <f t="shared" si="1"/>
        <v xml:space="preserve">          0</v>
      </c>
    </row>
    <row r="20" spans="1:18" x14ac:dyDescent="0.2">
      <c r="A20" s="433" t="s">
        <v>5037</v>
      </c>
      <c r="B20" s="427" t="s">
        <v>1227</v>
      </c>
      <c r="C20" s="431">
        <f>SUM('ANALYTIKA MUJ'!J5+'ANALYTIKA MUJ'!J9+'ANALYTIKA MUJ'!J13+'ANALYTIKA MUJ'!J17+'ANALYTIKA MUJ'!J21+'ANALYTIKA MUJ'!J25+'ANALYTIKA MUJ'!J29+'ANALYTIKA MUJ'!J33+'ANALYTIKA MUJ'!J37+'ANALYTIKA MUJ'!J41+'ANALYTIKA MUJ'!C95+'HL KNIHA VYPOC'!G174+'ANALYTIKA MUJ'!J101)</f>
        <v>0</v>
      </c>
      <c r="D20" s="431"/>
      <c r="E20" s="431">
        <f>SUM('ANALYTIKA MUJ'!J48)*-1</f>
        <v>0</v>
      </c>
      <c r="G20" s="430">
        <f t="shared" si="2"/>
        <v>0</v>
      </c>
      <c r="L20" s="431">
        <f>SUM('ANALYTIKA MUJ'!K5+'ANALYTIKA MUJ'!K9+'ANALYTIKA MUJ'!K13+'ANALYTIKA MUJ'!K17+'ANALYTIKA MUJ'!K21+'ANALYTIKA MUJ'!K25+'ANALYTIKA MUJ'!K29+'ANALYTIKA MUJ'!K33+'ANALYTIKA MUJ'!K37+'ANALYTIKA MUJ'!K41+'ANALYTIKA MUJ'!D95+'HL KNIHA VYPOC'!K174+'ANALYTIKA MUJ'!K101)</f>
        <v>0</v>
      </c>
      <c r="N20" s="23">
        <f>SUM('ANALYTIKA MUJ'!K48)*-1</f>
        <v>0</v>
      </c>
      <c r="P20" s="434">
        <f>ROUND(SUM(L20-M20-N20),0)</f>
        <v>0</v>
      </c>
      <c r="Q20" s="23" t="str">
        <f t="shared" si="0"/>
        <v xml:space="preserve">          0</v>
      </c>
      <c r="R20" s="23" t="str">
        <f t="shared" si="1"/>
        <v xml:space="preserve">          0</v>
      </c>
    </row>
    <row r="21" spans="1:18" x14ac:dyDescent="0.2">
      <c r="A21" s="426" t="s">
        <v>5038</v>
      </c>
      <c r="B21" s="427" t="s">
        <v>2060</v>
      </c>
      <c r="C21" s="429">
        <f>SUM(C22:C24)</f>
        <v>0</v>
      </c>
      <c r="D21" s="429">
        <f>SUM(D22:D24)</f>
        <v>0</v>
      </c>
      <c r="E21" s="429">
        <f>SUM(E22:E24)</f>
        <v>0</v>
      </c>
      <c r="G21" s="429">
        <f>SUM(G22:G24)</f>
        <v>0</v>
      </c>
      <c r="L21" s="23">
        <f>SUM(L22:L24)</f>
        <v>0</v>
      </c>
      <c r="M21" s="23">
        <f>SUM(M22:M24)</f>
        <v>0</v>
      </c>
      <c r="N21" s="23">
        <f>SUM(N22:N24)</f>
        <v>0</v>
      </c>
      <c r="P21" s="429">
        <f>SUM(P22:P24)</f>
        <v>0</v>
      </c>
      <c r="Q21" s="23" t="str">
        <f t="shared" si="0"/>
        <v xml:space="preserve">          0</v>
      </c>
      <c r="R21" s="23" t="str">
        <f t="shared" si="1"/>
        <v xml:space="preserve">          0</v>
      </c>
    </row>
    <row r="22" spans="1:18" x14ac:dyDescent="0.2">
      <c r="A22" s="433" t="s">
        <v>5039</v>
      </c>
      <c r="B22" s="427" t="s">
        <v>2062</v>
      </c>
      <c r="C22" s="431">
        <f>SUM('HL KNIHA VYPOC'!G108+'ANALYTIKA MUJ'!C78+'HL KNIHA VYPOC'!G115+'HL KNIHA VYPOC'!G134)</f>
        <v>0</v>
      </c>
      <c r="D22" s="431"/>
      <c r="E22" s="431"/>
      <c r="G22" s="430">
        <f t="shared" si="2"/>
        <v>0</v>
      </c>
      <c r="L22" s="431">
        <f>SUM('HL KNIHA VYPOC'!K108+'ANALYTIKA MUJ'!D78+'HL KNIHA VYPOC'!K115+'HL KNIHA VYPOC'!K134)</f>
        <v>0</v>
      </c>
      <c r="P22" s="434">
        <f>ROUND(SUM(L22-M22-N22),0)</f>
        <v>0</v>
      </c>
      <c r="Q22" s="23" t="str">
        <f t="shared" si="0"/>
        <v xml:space="preserve">          0</v>
      </c>
      <c r="R22" s="23" t="str">
        <f t="shared" si="1"/>
        <v xml:space="preserve">          0</v>
      </c>
    </row>
    <row r="23" spans="1:18" x14ac:dyDescent="0.2">
      <c r="A23" s="433" t="s">
        <v>4460</v>
      </c>
      <c r="B23" s="427" t="s">
        <v>1198</v>
      </c>
      <c r="C23" s="431">
        <f>SUM('ANALYTIKA MUJ'!C79)</f>
        <v>0</v>
      </c>
      <c r="D23" s="431"/>
      <c r="E23" s="431"/>
      <c r="G23" s="430">
        <f t="shared" si="2"/>
        <v>0</v>
      </c>
      <c r="L23" s="431">
        <f>SUM('ANALYTIKA MUJ'!D79)</f>
        <v>0</v>
      </c>
      <c r="P23" s="434">
        <f>ROUND(SUM(L23-M23-N23),0)</f>
        <v>0</v>
      </c>
      <c r="Q23" s="23" t="str">
        <f t="shared" si="0"/>
        <v xml:space="preserve">          0</v>
      </c>
      <c r="R23" s="23" t="str">
        <f t="shared" si="1"/>
        <v xml:space="preserve">          0</v>
      </c>
    </row>
    <row r="24" spans="1:18" ht="12" customHeight="1" x14ac:dyDescent="0.2">
      <c r="A24" s="433" t="s">
        <v>5040</v>
      </c>
      <c r="B24" s="427" t="s">
        <v>1200</v>
      </c>
      <c r="C24" s="431">
        <f>SUM('HL KNIHA VYPOC'!G125+'HL KNIHA VYPOC'!G127+'HL KNIHA VYPOC'!G129+'HL KNIHA VYPOC'!G130+'HL KNIHA VYPOC'!G131+'ANALYTIKA MUJ'!J66)</f>
        <v>0</v>
      </c>
      <c r="D24" s="431"/>
      <c r="E24" s="431">
        <f>SUM('HL KNIHA VYPOC'!G136)*-1</f>
        <v>0</v>
      </c>
      <c r="G24" s="430">
        <f t="shared" si="2"/>
        <v>0</v>
      </c>
      <c r="L24" s="431">
        <f>SUM('HL KNIHA VYPOC'!K125+'HL KNIHA VYPOC'!K127+'HL KNIHA VYPOC'!K129+'HL KNIHA VYPOC'!K130+'HL KNIHA VYPOC'!K131+'ANALYTIKA MUJ'!K66)</f>
        <v>0</v>
      </c>
      <c r="N24" s="23">
        <f>SUM('HL KNIHA VYPOC'!K136)*-1</f>
        <v>0</v>
      </c>
      <c r="P24" s="434">
        <f>ROUND(SUM(L24-M24-N24),0)</f>
        <v>0</v>
      </c>
      <c r="Q24" s="23" t="str">
        <f t="shared" si="0"/>
        <v xml:space="preserve">          0</v>
      </c>
      <c r="R24" s="23" t="str">
        <f t="shared" si="1"/>
        <v xml:space="preserve">          0</v>
      </c>
    </row>
    <row r="25" spans="1:18" x14ac:dyDescent="0.2">
      <c r="A25" s="426" t="s">
        <v>5041</v>
      </c>
      <c r="B25" s="427" t="s">
        <v>1203</v>
      </c>
      <c r="C25" s="431"/>
      <c r="D25" s="431"/>
      <c r="E25" s="428">
        <f>SUM(E26+E36)</f>
        <v>0</v>
      </c>
      <c r="F25" s="31"/>
      <c r="G25" s="436">
        <f>SUM(G26+G36)</f>
        <v>0</v>
      </c>
      <c r="H25" s="31"/>
      <c r="I25" s="31"/>
      <c r="J25" s="31"/>
      <c r="N25" s="23">
        <f>SUM(N26+N36)</f>
        <v>0</v>
      </c>
      <c r="P25" s="436">
        <f>SUM(P26+P36)</f>
        <v>0</v>
      </c>
      <c r="Q25" s="23" t="str">
        <f t="shared" si="0"/>
        <v xml:space="preserve">          0</v>
      </c>
      <c r="R25" s="23" t="str">
        <f t="shared" si="1"/>
        <v xml:space="preserve">          0</v>
      </c>
    </row>
    <row r="26" spans="1:18" x14ac:dyDescent="0.2">
      <c r="A26" s="426" t="s">
        <v>5042</v>
      </c>
      <c r="B26" s="427" t="s">
        <v>1206</v>
      </c>
      <c r="C26" s="431"/>
      <c r="D26" s="431"/>
      <c r="E26" s="429"/>
      <c r="G26" s="437">
        <f>SUM(G27+G31+G32+G33+G34+G35)</f>
        <v>0</v>
      </c>
      <c r="P26" s="437">
        <f>SUM(P27+P31+P32+P33+P34+P35)</f>
        <v>0</v>
      </c>
      <c r="Q26" s="23" t="str">
        <f t="shared" si="0"/>
        <v xml:space="preserve">          0</v>
      </c>
      <c r="R26" s="23" t="str">
        <f t="shared" si="1"/>
        <v xml:space="preserve">          0</v>
      </c>
    </row>
    <row r="27" spans="1:18" x14ac:dyDescent="0.2">
      <c r="A27" s="426" t="s">
        <v>5043</v>
      </c>
      <c r="B27" s="427" t="s">
        <v>1207</v>
      </c>
      <c r="C27" s="431"/>
      <c r="D27" s="431"/>
      <c r="E27" s="429">
        <f>SUM(E28:E30)</f>
        <v>0</v>
      </c>
      <c r="G27" s="437">
        <f>SUM(G28:G30)</f>
        <v>0</v>
      </c>
      <c r="N27" s="23">
        <f>SUM(N28:N30)</f>
        <v>0</v>
      </c>
      <c r="P27" s="437">
        <f>SUM(P28:P30)</f>
        <v>0</v>
      </c>
      <c r="Q27" s="23" t="str">
        <f t="shared" si="0"/>
        <v xml:space="preserve">          0</v>
      </c>
      <c r="R27" s="23" t="str">
        <f t="shared" si="1"/>
        <v xml:space="preserve">          0</v>
      </c>
    </row>
    <row r="28" spans="1:18" ht="13.5" customHeight="1" x14ac:dyDescent="0.2">
      <c r="A28" s="433" t="s">
        <v>5044</v>
      </c>
      <c r="B28" s="427" t="s">
        <v>1211</v>
      </c>
      <c r="D28" s="431"/>
      <c r="E28" s="431">
        <f>SUM('HL KNIHA VYPOC'!G215+'HL KNIHA VYPOC'!G223+'HL KNIHA VYPOC'!G260)*-1</f>
        <v>0</v>
      </c>
      <c r="G28" s="434">
        <f>ROUND(SUM(E28),0)</f>
        <v>0</v>
      </c>
      <c r="N28" s="23">
        <f>SUM('HL KNIHA VYPOC'!K215+'HL KNIHA VYPOC'!K223+'HL KNIHA VYPOC'!K260)*-1</f>
        <v>0</v>
      </c>
      <c r="P28" s="434">
        <f>ROUND(SUM(N28),0)</f>
        <v>0</v>
      </c>
      <c r="Q28" s="23" t="str">
        <f t="shared" si="0"/>
        <v xml:space="preserve">          0</v>
      </c>
      <c r="R28" s="23" t="str">
        <f t="shared" si="1"/>
        <v xml:space="preserve">          0</v>
      </c>
    </row>
    <row r="29" spans="1:18" x14ac:dyDescent="0.2">
      <c r="A29" s="433" t="s">
        <v>4608</v>
      </c>
      <c r="B29" s="427" t="s">
        <v>1212</v>
      </c>
      <c r="D29" s="431"/>
      <c r="E29" s="431">
        <f>SUM('HL KNIHA VYPOC'!G172)*-1</f>
        <v>0</v>
      </c>
      <c r="G29" s="434">
        <f t="shared" ref="G29:G34" si="3">ROUND(SUM(E29),0)</f>
        <v>0</v>
      </c>
      <c r="N29" s="23">
        <f>SUM('HL KNIHA VYPOC'!K172)*-1</f>
        <v>0</v>
      </c>
      <c r="P29" s="434">
        <f t="shared" ref="P29:P34" si="4">ROUND(SUM(N29),0)</f>
        <v>0</v>
      </c>
      <c r="Q29" s="23" t="str">
        <f t="shared" si="0"/>
        <v xml:space="preserve">          0</v>
      </c>
      <c r="R29" s="23" t="str">
        <f t="shared" si="1"/>
        <v xml:space="preserve">          0</v>
      </c>
    </row>
    <row r="30" spans="1:18" x14ac:dyDescent="0.2">
      <c r="A30" s="433" t="s">
        <v>5045</v>
      </c>
      <c r="B30" s="427" t="s">
        <v>1208</v>
      </c>
      <c r="D30" s="431"/>
      <c r="E30" s="431">
        <f>SUM('HL KNIHA VYPOC'!G126)*-1</f>
        <v>0</v>
      </c>
      <c r="G30" s="434">
        <f t="shared" si="3"/>
        <v>0</v>
      </c>
      <c r="N30" s="23">
        <f>SUM('HL KNIHA VYPOC'!K126)*-1</f>
        <v>0</v>
      </c>
      <c r="P30" s="434">
        <f t="shared" si="4"/>
        <v>0</v>
      </c>
      <c r="Q30" s="23" t="str">
        <f t="shared" si="0"/>
        <v xml:space="preserve">          0</v>
      </c>
      <c r="R30" s="23" t="str">
        <f t="shared" si="1"/>
        <v xml:space="preserve">          0</v>
      </c>
    </row>
    <row r="31" spans="1:18" x14ac:dyDescent="0.2">
      <c r="A31" s="426" t="s">
        <v>5046</v>
      </c>
      <c r="B31" s="427" t="s">
        <v>1241</v>
      </c>
      <c r="D31" s="431"/>
      <c r="E31" s="431">
        <f>SUM('HL KNIHA VYPOC'!G216+'HL KNIHA VYPOC'!G217+'HL KNIHA VYPOC'!G221+'HL KNIHA VYPOC'!G222)*-1</f>
        <v>0</v>
      </c>
      <c r="G31" s="434">
        <f t="shared" si="3"/>
        <v>0</v>
      </c>
      <c r="N31" s="23">
        <f>SUM('HL KNIHA VYPOC'!K216+'HL KNIHA VYPOC'!K217+'HL KNIHA VYPOC'!K221+'HL KNIHA VYPOC'!K222)*-1</f>
        <v>0</v>
      </c>
      <c r="P31" s="434">
        <f t="shared" si="4"/>
        <v>0</v>
      </c>
      <c r="Q31" s="23" t="str">
        <f t="shared" si="0"/>
        <v xml:space="preserve">          0</v>
      </c>
      <c r="R31" s="23" t="str">
        <f t="shared" si="1"/>
        <v xml:space="preserve">          0</v>
      </c>
    </row>
    <row r="32" spans="1:18" x14ac:dyDescent="0.2">
      <c r="A32" s="426" t="s">
        <v>5047</v>
      </c>
      <c r="B32" s="427" t="s">
        <v>1229</v>
      </c>
      <c r="D32" s="431"/>
      <c r="E32" s="431">
        <f>SUM('HL KNIHA VYPOC'!G219+'HL KNIHA VYPOC'!G220)</f>
        <v>0</v>
      </c>
      <c r="G32" s="434">
        <f t="shared" si="3"/>
        <v>0</v>
      </c>
      <c r="N32" s="431">
        <f>SUM('HL KNIHA VYPOC'!K219+'HL KNIHA VYPOC'!K220)</f>
        <v>0</v>
      </c>
      <c r="P32" s="434">
        <f t="shared" si="4"/>
        <v>0</v>
      </c>
      <c r="Q32" s="23" t="str">
        <f t="shared" si="0"/>
        <v xml:space="preserve">          0</v>
      </c>
      <c r="R32" s="23" t="str">
        <f t="shared" si="1"/>
        <v xml:space="preserve">          0</v>
      </c>
    </row>
    <row r="33" spans="1:18" x14ac:dyDescent="0.2">
      <c r="A33" s="426" t="s">
        <v>5048</v>
      </c>
      <c r="B33" s="427" t="s">
        <v>1228</v>
      </c>
      <c r="D33" s="431"/>
      <c r="E33" s="431">
        <f>SUM('HL KNIHA VYPOC'!G226+'HL KNIHA VYPOC'!G227+'HL KNIHA VYPOC'!G228+'HL KNIHA VYPOC'!G229)*-1</f>
        <v>0</v>
      </c>
      <c r="G33" s="434">
        <f t="shared" si="3"/>
        <v>0</v>
      </c>
      <c r="N33" s="23">
        <f>SUM('HL KNIHA VYPOC'!K226+'HL KNIHA VYPOC'!K227+'HL KNIHA VYPOC'!K228+'HL KNIHA VYPOC'!K229)*-1</f>
        <v>0</v>
      </c>
      <c r="P33" s="434">
        <f t="shared" si="4"/>
        <v>0</v>
      </c>
      <c r="Q33" s="23" t="str">
        <f t="shared" si="0"/>
        <v xml:space="preserve">          0</v>
      </c>
      <c r="R33" s="23" t="str">
        <f t="shared" si="1"/>
        <v xml:space="preserve">          0</v>
      </c>
    </row>
    <row r="34" spans="1:18" ht="21" customHeight="1" x14ac:dyDescent="0.2">
      <c r="A34" s="426" t="s">
        <v>5049</v>
      </c>
      <c r="B34" s="427" t="s">
        <v>2066</v>
      </c>
      <c r="D34" s="431"/>
      <c r="E34" s="431">
        <f>SUM('HL KNIHA VYPOC'!G230+'HL KNIHA VYPOC'!G231)*-1</f>
        <v>0</v>
      </c>
      <c r="G34" s="434">
        <f t="shared" si="3"/>
        <v>0</v>
      </c>
      <c r="N34" s="23">
        <f>SUM('HL KNIHA VYPOC'!K230+'HL KNIHA VYPOC'!K231)*-1</f>
        <v>0</v>
      </c>
      <c r="P34" s="434">
        <f t="shared" si="4"/>
        <v>0</v>
      </c>
      <c r="Q34" s="23" t="str">
        <f t="shared" si="0"/>
        <v xml:space="preserve">          0</v>
      </c>
      <c r="R34" s="23" t="str">
        <f t="shared" si="1"/>
        <v xml:space="preserve">          0</v>
      </c>
    </row>
    <row r="35" spans="1:18" x14ac:dyDescent="0.2">
      <c r="A35" s="426" t="s">
        <v>5050</v>
      </c>
      <c r="B35" s="427" t="s">
        <v>2068</v>
      </c>
      <c r="E35" s="428"/>
      <c r="G35" s="438">
        <f>SUM(G2-G27-G31-G32-G33-G34-G36)</f>
        <v>0</v>
      </c>
      <c r="P35" s="438">
        <f>SUM(P2-P27-P31-P32-P33-P34-P36)</f>
        <v>0</v>
      </c>
      <c r="Q35" s="23" t="str">
        <f t="shared" si="0"/>
        <v xml:space="preserve">          0</v>
      </c>
      <c r="R35" s="23" t="str">
        <f t="shared" si="1"/>
        <v xml:space="preserve">          0</v>
      </c>
    </row>
    <row r="36" spans="1:18" x14ac:dyDescent="0.2">
      <c r="A36" s="426" t="s">
        <v>5051</v>
      </c>
      <c r="B36" s="427" t="s">
        <v>2070</v>
      </c>
      <c r="E36" s="431"/>
      <c r="G36" s="437">
        <f>SUM(G37+G40+G41+G46+G47)</f>
        <v>0</v>
      </c>
      <c r="P36" s="437">
        <f>SUM(P37+P40+P41+P46+P47)</f>
        <v>0</v>
      </c>
      <c r="Q36" s="23" t="str">
        <f t="shared" si="0"/>
        <v xml:space="preserve">          0</v>
      </c>
      <c r="R36" s="23" t="str">
        <f t="shared" si="1"/>
        <v xml:space="preserve">          0</v>
      </c>
    </row>
    <row r="37" spans="1:18" x14ac:dyDescent="0.2">
      <c r="A37" s="426" t="s">
        <v>5052</v>
      </c>
      <c r="B37" s="427" t="s">
        <v>2072</v>
      </c>
      <c r="E37" s="429"/>
      <c r="G37" s="437">
        <f>SUM(G38:G39)</f>
        <v>0</v>
      </c>
      <c r="P37" s="437">
        <f>SUM(P38:P39)</f>
        <v>0</v>
      </c>
      <c r="Q37" s="23" t="str">
        <f t="shared" si="0"/>
        <v xml:space="preserve">          0</v>
      </c>
      <c r="R37" s="23" t="str">
        <f t="shared" si="1"/>
        <v xml:space="preserve">          0</v>
      </c>
    </row>
    <row r="38" spans="1:18" x14ac:dyDescent="0.2">
      <c r="A38" s="433" t="s">
        <v>5053</v>
      </c>
      <c r="B38" s="427" t="s">
        <v>2073</v>
      </c>
      <c r="E38" s="431">
        <f>SUM('ANALYTIKA MUJ'!J110+'ANALYTIKA MUJ'!J114)</f>
        <v>0</v>
      </c>
      <c r="G38" s="434">
        <f t="shared" ref="G38:G49" si="5">ROUND(SUM(E38),0)</f>
        <v>0</v>
      </c>
      <c r="N38" s="431">
        <f>SUM('ANALYTIKA MUJ'!K110+'ANALYTIKA MUJ'!K114)</f>
        <v>0</v>
      </c>
      <c r="P38" s="434">
        <f t="shared" ref="P38:P40" si="6">ROUND(SUM(N38),0)</f>
        <v>0</v>
      </c>
      <c r="Q38" s="23" t="str">
        <f t="shared" si="0"/>
        <v xml:space="preserve">          0</v>
      </c>
      <c r="R38" s="23" t="str">
        <f t="shared" si="1"/>
        <v xml:space="preserve">          0</v>
      </c>
    </row>
    <row r="39" spans="1:18" x14ac:dyDescent="0.2">
      <c r="A39" s="433" t="s">
        <v>5054</v>
      </c>
      <c r="B39" s="427" t="s">
        <v>2074</v>
      </c>
      <c r="D39" s="36"/>
      <c r="E39" s="36">
        <f>SUM('HL KNIHA VYPOC'!G151+'ANALYTIKA MUJ'!J111+'ANALYTIKA MUJ'!J115)*-1</f>
        <v>0</v>
      </c>
      <c r="G39" s="434">
        <f t="shared" si="5"/>
        <v>0</v>
      </c>
      <c r="N39" s="23">
        <f>SUM('HL KNIHA VYPOC'!K151+'ANALYTIKA MUJ'!K111+'ANALYTIKA MUJ'!K115)*-1</f>
        <v>0</v>
      </c>
      <c r="P39" s="434">
        <f t="shared" si="6"/>
        <v>0</v>
      </c>
      <c r="Q39" s="23" t="str">
        <f t="shared" si="0"/>
        <v xml:space="preserve">          0</v>
      </c>
      <c r="R39" s="23" t="str">
        <f t="shared" si="1"/>
        <v xml:space="preserve">          0</v>
      </c>
    </row>
    <row r="40" spans="1:18" x14ac:dyDescent="0.2">
      <c r="A40" s="426" t="s">
        <v>5055</v>
      </c>
      <c r="B40" s="427" t="s">
        <v>2075</v>
      </c>
      <c r="E40" s="439">
        <f>SUM('ANALYTIKA MUJ'!C110+'ANALYTIKA MUJ'!C114+'ANALYTIKA MUJ'!C118+'ANALYTIKA MUJ'!C122+'ANALYTIKA MUJ'!C126+'ANALYTIKA MUJ'!J122+'ANALYTIKA MUJ'!J126+'ANALYTIKA MUJ'!J130+'ANALYTIKA MUJ'!J134+'ANALYTIKA MUJ'!J138+'ANALYTIKA MUJ'!J142+'ANALYTIKA MUJ'!J147+'HL KNIHA VYPOC'!G248)*-1</f>
        <v>0</v>
      </c>
      <c r="G40" s="434">
        <f t="shared" si="5"/>
        <v>0</v>
      </c>
      <c r="N40" s="23">
        <f>SUM('ANALYTIKA MUJ'!D110+'ANALYTIKA MUJ'!D114+'ANALYTIKA MUJ'!D118+'ANALYTIKA MUJ'!D122+'ANALYTIKA MUJ'!D126+'ANALYTIKA MUJ'!K122+'ANALYTIKA MUJ'!K126+'ANALYTIKA MUJ'!K130+'ANALYTIKA MUJ'!K134+'ANALYTIKA MUJ'!K138+'ANALYTIKA MUJ'!K142+'ANALYTIKA MUJ'!K147+'HL KNIHA VYPOC'!K248)*-1</f>
        <v>0</v>
      </c>
      <c r="P40" s="434">
        <f t="shared" si="6"/>
        <v>0</v>
      </c>
      <c r="Q40" s="23" t="str">
        <f t="shared" si="0"/>
        <v xml:space="preserve">          0</v>
      </c>
      <c r="R40" s="23" t="str">
        <f t="shared" si="1"/>
        <v xml:space="preserve">          0</v>
      </c>
    </row>
    <row r="41" spans="1:18" x14ac:dyDescent="0.2">
      <c r="A41" s="426" t="s">
        <v>5056</v>
      </c>
      <c r="B41" s="427" t="s">
        <v>1230</v>
      </c>
      <c r="E41" s="439"/>
      <c r="G41" s="437">
        <f>SUM(G42:G45)</f>
        <v>0</v>
      </c>
      <c r="P41" s="437">
        <f>SUM(P42:P45)</f>
        <v>0</v>
      </c>
      <c r="Q41" s="23" t="str">
        <f t="shared" si="0"/>
        <v xml:space="preserve">          0</v>
      </c>
      <c r="R41" s="23" t="str">
        <f t="shared" si="1"/>
        <v xml:space="preserve">          0</v>
      </c>
    </row>
    <row r="42" spans="1:18" x14ac:dyDescent="0.2">
      <c r="A42" s="433" t="s">
        <v>5057</v>
      </c>
      <c r="B42" s="427" t="s">
        <v>2076</v>
      </c>
      <c r="D42" s="431"/>
      <c r="E42" s="36">
        <f>SUM('ANALYTIKA MUJ'!C88+'ANALYTIKA MUJ'!C115+'ANALYTIKA MUJ'!C119+'HL KNIHA VYPOC'!G150+'HL KNIHA VYPOC'!G152+'HL KNIHA VYPOC'!G153+'HL KNIHA VYPOC'!G154+'ANALYTIKA MUJ'!J148+'ANALYTIKA MUJ'!J143+'ANALYTIKA MUJ'!J139+'ANALYTIKA MUJ'!J135)*-1</f>
        <v>0</v>
      </c>
      <c r="F42" s="431"/>
      <c r="G42" s="434">
        <f t="shared" si="5"/>
        <v>0</v>
      </c>
      <c r="H42" s="36"/>
      <c r="I42" s="36"/>
      <c r="N42" s="23">
        <f>SUM('ANALYTIKA MUJ'!D88+'ANALYTIKA MUJ'!D115+'ANALYTIKA MUJ'!D119+'HL KNIHA VYPOC'!K150+'HL KNIHA VYPOC'!K152+'HL KNIHA VYPOC'!K153+'HL KNIHA VYPOC'!K154+'ANALYTIKA MUJ'!K148+'ANALYTIKA MUJ'!K143+'ANALYTIKA MUJ'!K139+'ANALYTIKA MUJ'!K135)*-1</f>
        <v>0</v>
      </c>
      <c r="P42" s="434">
        <f t="shared" ref="P42:P46" si="7">ROUND(SUM(N42),0)</f>
        <v>0</v>
      </c>
      <c r="Q42" s="23" t="str">
        <f t="shared" si="0"/>
        <v xml:space="preserve">          0</v>
      </c>
      <c r="R42" s="23" t="str">
        <f t="shared" si="1"/>
        <v xml:space="preserve">          0</v>
      </c>
    </row>
    <row r="43" spans="1:18" x14ac:dyDescent="0.2">
      <c r="A43" s="433" t="s">
        <v>5058</v>
      </c>
      <c r="B43" s="427" t="s">
        <v>2078</v>
      </c>
      <c r="E43" s="36">
        <f>SUM('HL KNIHA VYPOC'!G157+'HL KNIHA VYPOC'!G158+'ANALYTIKA MUJ'!C92+'ANALYTIKA MUJ'!J149)*-1</f>
        <v>0</v>
      </c>
      <c r="G43" s="434">
        <f t="shared" si="5"/>
        <v>0</v>
      </c>
      <c r="N43" s="23">
        <f>SUM('HL KNIHA VYPOC'!K157+'HL KNIHA VYPOC'!K158+'ANALYTIKA MUJ'!D92+'ANALYTIKA MUJ'!K149)*-1</f>
        <v>0</v>
      </c>
      <c r="P43" s="434">
        <f t="shared" si="7"/>
        <v>0</v>
      </c>
      <c r="Q43" s="23" t="str">
        <f t="shared" si="0"/>
        <v xml:space="preserve">          0</v>
      </c>
      <c r="R43" s="23" t="str">
        <f t="shared" si="1"/>
        <v xml:space="preserve">          0</v>
      </c>
    </row>
    <row r="44" spans="1:18" ht="27.75" customHeight="1" x14ac:dyDescent="0.2">
      <c r="A44" s="433" t="s">
        <v>5059</v>
      </c>
      <c r="B44" s="427" t="s">
        <v>1231</v>
      </c>
      <c r="D44" s="36"/>
      <c r="E44" s="431">
        <f>SUM('ANALYTIKA MUJ'!J78+'ANALYTIKA MUJ'!J82+'ANALYTIKA MUJ'!J86+'ANALYTIKA MUJ'!J90+'ANALYTIKA MUJ'!J94+'ANALYTIKA MUJ'!J98)*-1</f>
        <v>0</v>
      </c>
      <c r="G44" s="434">
        <f t="shared" si="5"/>
        <v>0</v>
      </c>
      <c r="N44" s="23">
        <f>SUM('ANALYTIKA MUJ'!K78+'ANALYTIKA MUJ'!K82+'ANALYTIKA MUJ'!K86+'ANALYTIKA MUJ'!K90+'ANALYTIKA MUJ'!K94+'ANALYTIKA MUJ'!K98)*-1</f>
        <v>0</v>
      </c>
      <c r="P44" s="434">
        <f t="shared" si="7"/>
        <v>0</v>
      </c>
      <c r="Q44" s="23" t="str">
        <f t="shared" si="0"/>
        <v xml:space="preserve">          0</v>
      </c>
      <c r="R44" s="23" t="str">
        <f t="shared" si="1"/>
        <v xml:space="preserve">          0</v>
      </c>
    </row>
    <row r="45" spans="1:18" x14ac:dyDescent="0.2">
      <c r="A45" s="433" t="s">
        <v>5060</v>
      </c>
      <c r="B45" s="427" t="s">
        <v>1232</v>
      </c>
      <c r="D45" s="36"/>
      <c r="E45" s="36">
        <f>SUM('HL KNIHA VYPOC'!G177+'HL KNIHA VYPOC'!G187+'HL KNIHA VYPOC'!G194+'ANALYTIKA MUJ'!C123+'ANALYTIKA MUJ'!J150+'ANALYTIKA MUJ'!J144+'ANALYTIKA MUJ'!J131+'ANALYTIKA MUJ'!J123+'ANALYTIKA MUJ'!J102)*-1</f>
        <v>0</v>
      </c>
      <c r="G45" s="434">
        <f t="shared" si="5"/>
        <v>0</v>
      </c>
      <c r="N45" s="23">
        <f>SUM('HL KNIHA VYPOC'!K177+'HL KNIHA VYPOC'!K187+'HL KNIHA VYPOC'!K194+'ANALYTIKA MUJ'!D123+'ANALYTIKA MUJ'!K150+'ANALYTIKA MUJ'!K144+'ANALYTIKA MUJ'!K131+'ANALYTIKA MUJ'!K123+'ANALYTIKA MUJ'!K102)*-1</f>
        <v>0</v>
      </c>
      <c r="P45" s="434">
        <f t="shared" si="7"/>
        <v>0</v>
      </c>
      <c r="Q45" s="23" t="str">
        <f t="shared" si="0"/>
        <v xml:space="preserve">          0</v>
      </c>
      <c r="R45" s="23" t="str">
        <f t="shared" si="1"/>
        <v xml:space="preserve">          0</v>
      </c>
    </row>
    <row r="46" spans="1:18" x14ac:dyDescent="0.2">
      <c r="A46" s="23" t="s">
        <v>5061</v>
      </c>
      <c r="B46" s="427" t="s">
        <v>1233</v>
      </c>
      <c r="D46" s="431"/>
      <c r="E46" s="431">
        <f>SUM('ANALYTIKA MUJ'!J127+'ANALYTIKA MUJ'!C111+'HL KNIHA VYPOC'!G121+'HL KNIHA VYPOC'!G122)*-1</f>
        <v>0</v>
      </c>
      <c r="F46" s="36"/>
      <c r="G46" s="434">
        <f t="shared" si="5"/>
        <v>0</v>
      </c>
      <c r="N46" s="23">
        <f>SUM('ANALYTIKA MUJ'!K127+'ANALYTIKA MUJ'!D111+'HL KNIHA VYPOC'!K121+'HL KNIHA VYPOC'!K122)*-1</f>
        <v>0</v>
      </c>
      <c r="P46" s="434">
        <f t="shared" si="7"/>
        <v>0</v>
      </c>
      <c r="Q46" s="23" t="str">
        <f t="shared" si="0"/>
        <v xml:space="preserve">          0</v>
      </c>
      <c r="R46" s="23" t="str">
        <f t="shared" si="1"/>
        <v xml:space="preserve">          0</v>
      </c>
    </row>
    <row r="47" spans="1:18" x14ac:dyDescent="0.2">
      <c r="A47" s="426" t="s">
        <v>5062</v>
      </c>
      <c r="B47" s="427" t="s">
        <v>1242</v>
      </c>
      <c r="E47" s="439"/>
      <c r="G47" s="437">
        <f>SUM(G48:G49)</f>
        <v>0</v>
      </c>
      <c r="P47" s="437">
        <f>SUM(P48:P49)</f>
        <v>0</v>
      </c>
      <c r="Q47" s="23" t="str">
        <f t="shared" si="0"/>
        <v xml:space="preserve">          0</v>
      </c>
      <c r="R47" s="23" t="str">
        <f t="shared" si="1"/>
        <v xml:space="preserve">          0</v>
      </c>
    </row>
    <row r="48" spans="1:18" x14ac:dyDescent="0.2">
      <c r="A48" s="433" t="s">
        <v>5063</v>
      </c>
      <c r="B48" s="427" t="s">
        <v>1201</v>
      </c>
      <c r="E48" s="36">
        <f>SUM('ANALYTIKA MUJ'!J118)*-1</f>
        <v>0</v>
      </c>
      <c r="G48" s="434">
        <f t="shared" si="5"/>
        <v>0</v>
      </c>
      <c r="N48" s="23">
        <f>SUM('ANALYTIKA MUJ'!K118)*-1</f>
        <v>0</v>
      </c>
      <c r="P48" s="434">
        <f t="shared" ref="P48:P49" si="8">ROUND(SUM(N48),0)</f>
        <v>0</v>
      </c>
      <c r="Q48" s="23" t="str">
        <f t="shared" si="0"/>
        <v xml:space="preserve">          0</v>
      </c>
      <c r="R48" s="23" t="str">
        <f t="shared" si="1"/>
        <v xml:space="preserve">          0</v>
      </c>
    </row>
    <row r="49" spans="1:18" x14ac:dyDescent="0.2">
      <c r="A49" s="23" t="s">
        <v>4767</v>
      </c>
      <c r="B49" s="427" t="s">
        <v>1202</v>
      </c>
      <c r="D49" s="431"/>
      <c r="E49" s="431">
        <f>SUM('ANALYTIKA MUJ'!C80+'ANALYTIKA MUJ'!J119+'HL KNIHA VYPOC'!G117+'HL KNIHA VYPOC'!G118)*-1</f>
        <v>0</v>
      </c>
      <c r="F49" s="36"/>
      <c r="G49" s="434">
        <f t="shared" si="5"/>
        <v>0</v>
      </c>
      <c r="N49" s="23">
        <f>SUM('ANALYTIKA MUJ'!D80+'ANALYTIKA MUJ'!K119+'HL KNIHA VYPOC'!K117+'HL KNIHA VYPOC'!K118)*-1</f>
        <v>0</v>
      </c>
      <c r="P49" s="434">
        <f t="shared" si="8"/>
        <v>0</v>
      </c>
      <c r="Q49" s="23" t="str">
        <f t="shared" si="0"/>
        <v xml:space="preserve">          0</v>
      </c>
      <c r="R49" s="23" t="str">
        <f t="shared" si="1"/>
        <v xml:space="preserve">          0</v>
      </c>
    </row>
    <row r="50" spans="1:18" x14ac:dyDescent="0.2">
      <c r="Q50" s="23" t="str">
        <f t="shared" si="0"/>
        <v xml:space="preserve">           </v>
      </c>
      <c r="R50" s="23" t="str">
        <f t="shared" si="1"/>
        <v xml:space="preserve">           </v>
      </c>
    </row>
    <row r="51" spans="1:18" x14ac:dyDescent="0.2">
      <c r="A51" s="426" t="s">
        <v>5064</v>
      </c>
      <c r="B51" s="440" t="s">
        <v>2041</v>
      </c>
      <c r="G51" s="441">
        <f>SUM(G52:G57)</f>
        <v>0</v>
      </c>
      <c r="P51" s="441">
        <f>SUM(P52:P57)</f>
        <v>0</v>
      </c>
      <c r="Q51" s="23" t="str">
        <f t="shared" si="0"/>
        <v xml:space="preserve">          0</v>
      </c>
      <c r="R51" s="23" t="str">
        <f t="shared" si="1"/>
        <v xml:space="preserve">          0</v>
      </c>
    </row>
    <row r="52" spans="1:18" x14ac:dyDescent="0.2">
      <c r="A52" s="23" t="s">
        <v>4822</v>
      </c>
      <c r="B52" s="440" t="s">
        <v>2042</v>
      </c>
      <c r="G52" s="442">
        <f>ROUND(SUM('HL KNIHA VYPOC'!G354+'HL KNIHA VYPOC'!G356)*-1,0)</f>
        <v>0</v>
      </c>
      <c r="P52" s="442">
        <f>ROUND(SUM('HL KNIHA VYPOC'!K354+'HL KNIHA VYPOC'!K356)*-1,0)</f>
        <v>0</v>
      </c>
      <c r="Q52" s="23" t="str">
        <f t="shared" si="0"/>
        <v xml:space="preserve">          0</v>
      </c>
      <c r="R52" s="23" t="str">
        <f t="shared" si="1"/>
        <v xml:space="preserve">          0</v>
      </c>
    </row>
    <row r="53" spans="1:18" x14ac:dyDescent="0.2">
      <c r="A53" s="23" t="s">
        <v>5065</v>
      </c>
      <c r="B53" s="440" t="s">
        <v>2044</v>
      </c>
      <c r="G53" s="442">
        <f>ROUND(SUM('HL KNIHA VYPOC'!G352+'HL KNIHA VYPOC'!G353+'HL KNIHA VYPOC'!G355+'HL KNIHA VYPOC'!G356)*-1,0)</f>
        <v>0</v>
      </c>
      <c r="P53" s="442">
        <f>ROUND(SUM('HL KNIHA VYPOC'!K352+'HL KNIHA VYPOC'!K353+'HL KNIHA VYPOC'!K355+'HL KNIHA VYPOC'!K356)*-1,0)</f>
        <v>0</v>
      </c>
      <c r="Q53" s="23" t="str">
        <f t="shared" si="0"/>
        <v xml:space="preserve">          0</v>
      </c>
      <c r="R53" s="23" t="str">
        <f t="shared" si="1"/>
        <v xml:space="preserve">          0</v>
      </c>
    </row>
    <row r="54" spans="1:18" x14ac:dyDescent="0.2">
      <c r="A54" s="23" t="s">
        <v>5066</v>
      </c>
      <c r="B54" s="440" t="s">
        <v>1213</v>
      </c>
      <c r="G54" s="442">
        <f>ROUND(SUM('HL KNIHA VYPOC'!G357)*-1,0)</f>
        <v>0</v>
      </c>
      <c r="P54" s="442">
        <f>ROUND(SUM('HL KNIHA VYPOC'!K357)*-1,0)</f>
        <v>0</v>
      </c>
      <c r="Q54" s="23" t="str">
        <f t="shared" si="0"/>
        <v xml:space="preserve">          0</v>
      </c>
      <c r="R54" s="23" t="str">
        <f t="shared" si="1"/>
        <v xml:space="preserve">          0</v>
      </c>
    </row>
    <row r="55" spans="1:18" x14ac:dyDescent="0.2">
      <c r="A55" s="23" t="s">
        <v>4834</v>
      </c>
      <c r="B55" s="440" t="s">
        <v>1214</v>
      </c>
      <c r="G55" s="442">
        <f>ROUND(SUM('HL KNIHA VYPOC'!G364)*-1,0)</f>
        <v>0</v>
      </c>
      <c r="P55" s="442">
        <f>ROUND(SUM('HL KNIHA VYPOC'!K364)*-1,0)</f>
        <v>0</v>
      </c>
      <c r="Q55" s="23" t="str">
        <f t="shared" si="0"/>
        <v xml:space="preserve">          0</v>
      </c>
      <c r="R55" s="23" t="str">
        <f t="shared" si="1"/>
        <v xml:space="preserve">          0</v>
      </c>
    </row>
    <row r="56" spans="1:18" ht="22.5" customHeight="1" x14ac:dyDescent="0.2">
      <c r="A56" s="433" t="s">
        <v>4837</v>
      </c>
      <c r="B56" s="440" t="s">
        <v>1215</v>
      </c>
      <c r="G56" s="442">
        <f>ROUND(SUM('HL KNIHA VYPOC'!G373+'HL KNIHA VYPOC'!G374)*-1,0)</f>
        <v>0</v>
      </c>
      <c r="P56" s="442">
        <f>ROUND(SUM('HL KNIHA VYPOC'!K373+'HL KNIHA VYPOC'!K374)*-1,0)</f>
        <v>0</v>
      </c>
      <c r="Q56" s="23" t="str">
        <f t="shared" si="0"/>
        <v xml:space="preserve">          0</v>
      </c>
      <c r="R56" s="23" t="str">
        <f t="shared" si="1"/>
        <v xml:space="preserve">          0</v>
      </c>
    </row>
    <row r="57" spans="1:18" x14ac:dyDescent="0.2">
      <c r="A57" s="433" t="s">
        <v>5067</v>
      </c>
      <c r="B57" s="440" t="s">
        <v>1216</v>
      </c>
      <c r="G57" s="442">
        <f>ROUND(SUM('HL KNIHA VYPOC'!G375+'HL KNIHA VYPOC'!G376+'HL KNIHA VYPOC'!G377+'HL KNIHA VYPOC'!G378)*-1,0)</f>
        <v>0</v>
      </c>
      <c r="P57" s="442">
        <f>ROUND(SUM('HL KNIHA VYPOC'!K375+'HL KNIHA VYPOC'!K376+'HL KNIHA VYPOC'!K377+'HL KNIHA VYPOC'!K378)*-1,0)</f>
        <v>0</v>
      </c>
      <c r="Q57" s="23" t="str">
        <f t="shared" si="0"/>
        <v xml:space="preserve">          0</v>
      </c>
      <c r="R57" s="23" t="str">
        <f t="shared" si="1"/>
        <v xml:space="preserve">          0</v>
      </c>
    </row>
    <row r="58" spans="1:18" x14ac:dyDescent="0.2">
      <c r="A58" s="426" t="s">
        <v>5068</v>
      </c>
      <c r="B58" s="440" t="s">
        <v>1217</v>
      </c>
      <c r="G58" s="441">
        <f>SUM(G59:G67)</f>
        <v>0</v>
      </c>
      <c r="P58" s="441">
        <f>SUM(P59:P67)</f>
        <v>0</v>
      </c>
      <c r="Q58" s="443" t="str">
        <f>REPT(" ",11-LEN(G58))&amp;G58</f>
        <v xml:space="preserve">          0</v>
      </c>
      <c r="R58" s="443" t="str">
        <f>REPT(" ",11-LEN(P58))&amp;P58</f>
        <v xml:space="preserve">          0</v>
      </c>
    </row>
    <row r="59" spans="1:18" x14ac:dyDescent="0.2">
      <c r="A59" s="433" t="s">
        <v>5069</v>
      </c>
      <c r="B59" s="440" t="s">
        <v>2051</v>
      </c>
      <c r="G59" s="442">
        <f>ROUND(SUM('HL KNIHA VYPOC'!G268+'HL KNIHA VYPOC'!G270+'ANALYTIKA MUJ'!C156),0)</f>
        <v>0</v>
      </c>
      <c r="P59" s="442">
        <f>ROUND(SUM('HL KNIHA VYPOC'!K268+'HL KNIHA VYPOC'!K270+'ANALYTIKA MUJ'!J156),0)</f>
        <v>0</v>
      </c>
      <c r="Q59" s="23" t="str">
        <f t="shared" si="0"/>
        <v xml:space="preserve">          0</v>
      </c>
      <c r="R59" s="23" t="str">
        <f t="shared" si="1"/>
        <v xml:space="preserve">          0</v>
      </c>
    </row>
    <row r="60" spans="1:18" x14ac:dyDescent="0.2">
      <c r="A60" s="433" t="s">
        <v>5070</v>
      </c>
      <c r="B60" s="440" t="s">
        <v>1226</v>
      </c>
      <c r="G60" s="442">
        <f>ROUND(SUM('HL KNIHA VYPOC'!G265+'HL KNIHA VYPOC'!G266+'HL KNIHA VYPOC'!G267+'ANALYTIKA MUJ'!C157),0)</f>
        <v>0</v>
      </c>
      <c r="P60" s="442">
        <f>ROUND(SUM('HL KNIHA VYPOC'!K265+'HL KNIHA VYPOC'!K266+'HL KNIHA VYPOC'!K267+'ANALYTIKA MUJ'!J157),0)</f>
        <v>0</v>
      </c>
      <c r="Q60" s="23" t="str">
        <f t="shared" si="0"/>
        <v xml:space="preserve">          0</v>
      </c>
      <c r="R60" s="23" t="str">
        <f t="shared" si="1"/>
        <v xml:space="preserve">          0</v>
      </c>
    </row>
    <row r="61" spans="1:18" x14ac:dyDescent="0.2">
      <c r="A61" s="433" t="s">
        <v>4855</v>
      </c>
      <c r="B61" s="440" t="s">
        <v>2055</v>
      </c>
      <c r="G61" s="442">
        <f>ROUND(SUM('HL KNIHA VYPOC'!G271),0)</f>
        <v>0</v>
      </c>
      <c r="P61" s="442">
        <f>ROUND(SUM('HL KNIHA VYPOC'!K271),0)</f>
        <v>0</v>
      </c>
      <c r="Q61" s="443" t="str">
        <f>REPT(" ",11-LEN(G61))&amp;G61</f>
        <v xml:space="preserve">          0</v>
      </c>
      <c r="R61" s="443" t="str">
        <f>REPT(" ",11-LEN(P61))&amp;P61</f>
        <v xml:space="preserve">          0</v>
      </c>
    </row>
    <row r="62" spans="1:18" x14ac:dyDescent="0.2">
      <c r="A62" s="433" t="s">
        <v>5071</v>
      </c>
      <c r="B62" s="440" t="s">
        <v>1218</v>
      </c>
      <c r="G62" s="442">
        <f>ROUND(SUM('HL KNIHA VYPOC'!G278),0)</f>
        <v>0</v>
      </c>
      <c r="P62" s="442">
        <f>ROUND(SUM('HL KNIHA VYPOC'!K278),0)</f>
        <v>0</v>
      </c>
      <c r="Q62" s="23" t="str">
        <f t="shared" si="0"/>
        <v xml:space="preserve">          0</v>
      </c>
      <c r="R62" s="23" t="str">
        <f t="shared" si="1"/>
        <v xml:space="preserve">          0</v>
      </c>
    </row>
    <row r="63" spans="1:18" x14ac:dyDescent="0.2">
      <c r="A63" s="433" t="s">
        <v>4873</v>
      </c>
      <c r="B63" s="440" t="s">
        <v>1219</v>
      </c>
      <c r="G63" s="442">
        <f>ROUND(SUM('HL KNIHA VYPOC'!G289),0)</f>
        <v>0</v>
      </c>
      <c r="P63" s="442">
        <f>ROUND(SUM('HL KNIHA VYPOC'!K289),0)</f>
        <v>0</v>
      </c>
      <c r="Q63" s="23" t="str">
        <f t="shared" si="0"/>
        <v xml:space="preserve">          0</v>
      </c>
      <c r="R63" s="23" t="str">
        <f t="shared" si="1"/>
        <v xml:space="preserve">          0</v>
      </c>
    </row>
    <row r="64" spans="1:18" x14ac:dyDescent="0.2">
      <c r="A64" s="433" t="s">
        <v>5072</v>
      </c>
      <c r="B64" s="440" t="s">
        <v>1220</v>
      </c>
      <c r="G64" s="442">
        <f>ROUND(SUM('HL KNIHA VYPOC'!G307+'HL KNIHA VYPOC'!G309),0)</f>
        <v>0</v>
      </c>
      <c r="P64" s="442">
        <f>ROUND(SUM('HL KNIHA VYPOC'!K307+'HL KNIHA VYPOC'!K309),0)</f>
        <v>0</v>
      </c>
      <c r="Q64" s="23" t="str">
        <f t="shared" si="0"/>
        <v xml:space="preserve">          0</v>
      </c>
      <c r="R64" s="23" t="str">
        <f t="shared" si="1"/>
        <v xml:space="preserve">          0</v>
      </c>
    </row>
    <row r="65" spans="1:18" x14ac:dyDescent="0.2">
      <c r="A65" s="433" t="s">
        <v>4885</v>
      </c>
      <c r="B65" s="440" t="s">
        <v>1221</v>
      </c>
      <c r="G65" s="442">
        <f>ROUND(SUM('HL KNIHA VYPOC'!G297+'HL KNIHA VYPOC'!G298),0)</f>
        <v>0</v>
      </c>
      <c r="P65" s="442">
        <f>ROUND(SUM('HL KNIHA VYPOC'!K297+'HL KNIHA VYPOC'!K298),0)</f>
        <v>0</v>
      </c>
      <c r="Q65" s="23" t="str">
        <f t="shared" si="0"/>
        <v xml:space="preserve">          0</v>
      </c>
      <c r="R65" s="23" t="str">
        <f t="shared" si="1"/>
        <v xml:space="preserve">          0</v>
      </c>
    </row>
    <row r="66" spans="1:18" x14ac:dyDescent="0.2">
      <c r="A66" s="433" t="s">
        <v>5073</v>
      </c>
      <c r="B66" s="440" t="s">
        <v>1222</v>
      </c>
      <c r="G66" s="442">
        <f>ROUND(SUM('HL KNIHA VYPOC'!G303),0)</f>
        <v>0</v>
      </c>
      <c r="P66" s="442">
        <f>ROUND(SUM('HL KNIHA VYPOC'!K303),0)</f>
        <v>0</v>
      </c>
      <c r="Q66" s="23" t="str">
        <f t="shared" si="0"/>
        <v xml:space="preserve">          0</v>
      </c>
      <c r="R66" s="23" t="str">
        <f t="shared" si="1"/>
        <v xml:space="preserve">          0</v>
      </c>
    </row>
    <row r="67" spans="1:18" x14ac:dyDescent="0.2">
      <c r="A67" s="433" t="s">
        <v>5074</v>
      </c>
      <c r="B67" s="440" t="s">
        <v>1223</v>
      </c>
      <c r="G67" s="442">
        <f>ROUND(SUM('HL KNIHA VYPOC'!G299+'HL KNIHA VYPOC'!G300+'HL KNIHA VYPOC'!G301+'HL KNIHA VYPOC'!G302+'HL KNIHA VYPOC'!G304+'HL KNIHA VYPOC'!G305+'HL KNIHA VYPOC'!G310+'HL KNIHA VYPOC'!G311+'HL KNIHA VYPOC'!G346),0)</f>
        <v>0</v>
      </c>
      <c r="P67" s="442">
        <f>ROUND(SUM('HL KNIHA VYPOC'!K299+'HL KNIHA VYPOC'!K300+'HL KNIHA VYPOC'!K301+'HL KNIHA VYPOC'!K302+'HL KNIHA VYPOC'!K304+'HL KNIHA VYPOC'!K305+'HL KNIHA VYPOC'!K310+'HL KNIHA VYPOC'!K311+'HL KNIHA VYPOC'!K346),0)</f>
        <v>0</v>
      </c>
      <c r="Q67" s="23" t="str">
        <f t="shared" ref="Q67:Q88" si="9">REPT(" ",11-LEN(G67))&amp;G67</f>
        <v xml:space="preserve">          0</v>
      </c>
      <c r="R67" s="23" t="str">
        <f t="shared" ref="R67:R88" si="10">REPT(" ",11-LEN(P67))&amp;P67</f>
        <v xml:space="preserve">          0</v>
      </c>
    </row>
    <row r="68" spans="1:18" ht="23.25" customHeight="1" x14ac:dyDescent="0.2">
      <c r="A68" s="426" t="s">
        <v>5075</v>
      </c>
      <c r="B68" s="440" t="s">
        <v>2057</v>
      </c>
      <c r="G68" s="444">
        <f>SUM(G51-G58)</f>
        <v>0</v>
      </c>
      <c r="P68" s="444">
        <f>SUM(P51-P58)</f>
        <v>0</v>
      </c>
      <c r="Q68" s="23" t="str">
        <f>REPT(" ",11-LEN(G68))&amp;G68</f>
        <v xml:space="preserve">          0</v>
      </c>
      <c r="R68" s="443" t="str">
        <f>REPT(" ",11-LEN(P68))&amp;P68</f>
        <v xml:space="preserve">          0</v>
      </c>
    </row>
    <row r="69" spans="1:18" ht="12" customHeight="1" x14ac:dyDescent="0.2">
      <c r="A69" s="426" t="s">
        <v>5076</v>
      </c>
      <c r="B69" s="440" t="s">
        <v>1227</v>
      </c>
      <c r="G69" s="441">
        <f>SUM(G52-G59)+(G53+G54+G55)-(G60+G61)</f>
        <v>0</v>
      </c>
      <c r="P69" s="441">
        <f>SUM(P52-P59)+(P53+P54+P55)-(P60+P61)</f>
        <v>0</v>
      </c>
      <c r="Q69" s="23" t="str">
        <f>REPT(" ",11-LEN(G69))&amp;G69</f>
        <v xml:space="preserve">          0</v>
      </c>
      <c r="R69" s="443" t="str">
        <f>REPT(" ",11-LEN(P69))&amp;P69</f>
        <v xml:space="preserve">          0</v>
      </c>
    </row>
    <row r="70" spans="1:18" x14ac:dyDescent="0.2">
      <c r="A70" s="426" t="s">
        <v>5077</v>
      </c>
      <c r="B70" s="440" t="s">
        <v>2060</v>
      </c>
      <c r="G70" s="441">
        <f>SUM(G71:G76)</f>
        <v>0</v>
      </c>
      <c r="P70" s="441">
        <f>SUM(P71:P76)</f>
        <v>0</v>
      </c>
      <c r="Q70" s="23" t="str">
        <f t="shared" si="9"/>
        <v xml:space="preserve">          0</v>
      </c>
      <c r="R70" s="23" t="str">
        <f t="shared" si="10"/>
        <v xml:space="preserve">          0</v>
      </c>
    </row>
    <row r="71" spans="1:18" x14ac:dyDescent="0.2">
      <c r="A71" s="433" t="s">
        <v>4903</v>
      </c>
      <c r="B71" s="440" t="s">
        <v>2062</v>
      </c>
      <c r="G71" s="442">
        <f>ROUND(SUM('HL KNIHA VYPOC'!G390)*-1,0)</f>
        <v>0</v>
      </c>
      <c r="P71" s="442">
        <f>ROUND(SUM('HL KNIHA VYPOC'!K390)*-1,0)</f>
        <v>0</v>
      </c>
      <c r="Q71" s="23" t="str">
        <f t="shared" si="9"/>
        <v xml:space="preserve">          0</v>
      </c>
      <c r="R71" s="23" t="str">
        <f t="shared" si="10"/>
        <v xml:space="preserve">          0</v>
      </c>
    </row>
    <row r="72" spans="1:18" x14ac:dyDescent="0.2">
      <c r="A72" s="433" t="s">
        <v>5078</v>
      </c>
      <c r="B72" s="440" t="s">
        <v>1198</v>
      </c>
      <c r="G72" s="442">
        <f>ROUND(SUM('HL KNIHA VYPOC'!G394)*-1,0)</f>
        <v>0</v>
      </c>
      <c r="P72" s="442">
        <f>ROUND(SUM('HL KNIHA VYPOC'!K394)*-1,0)</f>
        <v>0</v>
      </c>
      <c r="Q72" s="23" t="str">
        <f t="shared" si="9"/>
        <v xml:space="preserve">          0</v>
      </c>
      <c r="R72" s="23" t="str">
        <f t="shared" si="10"/>
        <v xml:space="preserve">          0</v>
      </c>
    </row>
    <row r="73" spans="1:18" x14ac:dyDescent="0.2">
      <c r="A73" s="433" t="s">
        <v>5079</v>
      </c>
      <c r="B73" s="440" t="s">
        <v>1200</v>
      </c>
      <c r="G73" s="442">
        <f>ROUND(SUM('HL KNIHA VYPOC'!G395)*-1,0)</f>
        <v>0</v>
      </c>
      <c r="P73" s="442">
        <f>ROUND(SUM('HL KNIHA VYPOC'!K395)*-1,0)</f>
        <v>0</v>
      </c>
      <c r="Q73" s="23" t="str">
        <f t="shared" si="9"/>
        <v xml:space="preserve">          0</v>
      </c>
      <c r="R73" s="23" t="str">
        <f t="shared" si="10"/>
        <v xml:space="preserve">          0</v>
      </c>
    </row>
    <row r="74" spans="1:18" x14ac:dyDescent="0.2">
      <c r="A74" s="433" t="s">
        <v>5080</v>
      </c>
      <c r="B74" s="440" t="s">
        <v>1203</v>
      </c>
      <c r="G74" s="442">
        <f>ROUND(SUM('HL KNIHA VYPOC'!G391)*-1,0)</f>
        <v>0</v>
      </c>
      <c r="P74" s="442">
        <f>ROUND(SUM('HL KNIHA VYPOC'!K391)*-1,0)</f>
        <v>0</v>
      </c>
      <c r="Q74" s="23" t="str">
        <f t="shared" si="9"/>
        <v xml:space="preserve">          0</v>
      </c>
      <c r="R74" s="23" t="str">
        <f t="shared" si="10"/>
        <v xml:space="preserve">          0</v>
      </c>
    </row>
    <row r="75" spans="1:18" x14ac:dyDescent="0.2">
      <c r="A75" s="433" t="s">
        <v>4939</v>
      </c>
      <c r="B75" s="440" t="s">
        <v>1206</v>
      </c>
      <c r="G75" s="442">
        <f>ROUND(SUM('HL KNIHA VYPOC'!G392)*-1,0)</f>
        <v>0</v>
      </c>
      <c r="P75" s="442">
        <f>ROUND(SUM('HL KNIHA VYPOC'!K392)*-1,0)</f>
        <v>0</v>
      </c>
      <c r="Q75" s="23" t="str">
        <f t="shared" si="9"/>
        <v xml:space="preserve">          0</v>
      </c>
      <c r="R75" s="23" t="str">
        <f t="shared" si="10"/>
        <v xml:space="preserve">          0</v>
      </c>
    </row>
    <row r="76" spans="1:18" x14ac:dyDescent="0.2">
      <c r="A76" s="433" t="s">
        <v>5081</v>
      </c>
      <c r="B76" s="440" t="s">
        <v>1207</v>
      </c>
      <c r="G76" s="442">
        <f>ROUND(SUM('HL KNIHA VYPOC'!G397+'HL KNIHA VYPOC'!G413)*-1,0)</f>
        <v>0</v>
      </c>
      <c r="P76" s="442">
        <f>ROUND(SUM('HL KNIHA VYPOC'!K397+'HL KNIHA VYPOC'!K413)*-1,0)</f>
        <v>0</v>
      </c>
      <c r="Q76" s="23" t="str">
        <f t="shared" si="9"/>
        <v xml:space="preserve">          0</v>
      </c>
      <c r="R76" s="23" t="str">
        <f t="shared" si="10"/>
        <v xml:space="preserve">          0</v>
      </c>
    </row>
    <row r="77" spans="1:18" x14ac:dyDescent="0.2">
      <c r="A77" s="426" t="s">
        <v>5082</v>
      </c>
      <c r="B77" s="440" t="s">
        <v>1211</v>
      </c>
      <c r="G77" s="441">
        <f>SUM(G78:G83)</f>
        <v>0</v>
      </c>
      <c r="P77" s="441">
        <f>SUM(P78:P83)</f>
        <v>0</v>
      </c>
      <c r="Q77" s="23" t="str">
        <f t="shared" si="9"/>
        <v xml:space="preserve">          0</v>
      </c>
      <c r="R77" s="23" t="str">
        <f t="shared" si="10"/>
        <v xml:space="preserve">          0</v>
      </c>
    </row>
    <row r="78" spans="1:18" x14ac:dyDescent="0.2">
      <c r="A78" s="433" t="s">
        <v>4951</v>
      </c>
      <c r="B78" s="440" t="s">
        <v>1212</v>
      </c>
      <c r="G78" s="442">
        <f>ROUND(SUM('HL KNIHA VYPOC'!G317),0)</f>
        <v>0</v>
      </c>
      <c r="P78" s="442">
        <f>ROUND(SUM('HL KNIHA VYPOC'!K317),0)</f>
        <v>0</v>
      </c>
      <c r="Q78" s="23" t="str">
        <f t="shared" si="9"/>
        <v xml:space="preserve">          0</v>
      </c>
      <c r="R78" s="23" t="str">
        <f t="shared" si="10"/>
        <v xml:space="preserve">          0</v>
      </c>
    </row>
    <row r="79" spans="1:18" x14ac:dyDescent="0.2">
      <c r="A79" s="433" t="s">
        <v>4954</v>
      </c>
      <c r="B79" s="440" t="s">
        <v>1208</v>
      </c>
      <c r="G79" s="442">
        <f>ROUND(SUM('HL KNIHA VYPOC'!G322),0)</f>
        <v>0</v>
      </c>
      <c r="P79" s="442">
        <f>ROUND(SUM('HL KNIHA VYPOC'!K322),0)</f>
        <v>0</v>
      </c>
      <c r="Q79" s="23" t="str">
        <f t="shared" si="9"/>
        <v xml:space="preserve">          0</v>
      </c>
      <c r="R79" s="23" t="str">
        <f t="shared" si="10"/>
        <v xml:space="preserve">          0</v>
      </c>
    </row>
    <row r="80" spans="1:18" ht="28.5" customHeight="1" x14ac:dyDescent="0.2">
      <c r="A80" s="433" t="s">
        <v>5083</v>
      </c>
      <c r="B80" s="440" t="s">
        <v>1241</v>
      </c>
      <c r="G80" s="442">
        <f>ROUND(SUM('HL KNIHA VYPOC'!G321),0)</f>
        <v>0</v>
      </c>
      <c r="P80" s="442">
        <f>ROUND(SUM('HL KNIHA VYPOC'!K321),0)</f>
        <v>0</v>
      </c>
      <c r="Q80" s="23" t="str">
        <f t="shared" si="9"/>
        <v xml:space="preserve">          0</v>
      </c>
      <c r="R80" s="23" t="str">
        <f t="shared" si="10"/>
        <v xml:space="preserve">          0</v>
      </c>
    </row>
    <row r="81" spans="1:18" x14ac:dyDescent="0.2">
      <c r="A81" s="433" t="s">
        <v>5084</v>
      </c>
      <c r="B81" s="440" t="s">
        <v>1229</v>
      </c>
      <c r="G81" s="442">
        <f>ROUND(SUM('HL KNIHA VYPOC'!G318),0)</f>
        <v>0</v>
      </c>
      <c r="P81" s="442">
        <f>ROUND(SUM('HL KNIHA VYPOC'!K318),0)</f>
        <v>0</v>
      </c>
      <c r="Q81" s="23" t="str">
        <f t="shared" si="9"/>
        <v xml:space="preserve">          0</v>
      </c>
      <c r="R81" s="23" t="str">
        <f t="shared" si="10"/>
        <v xml:space="preserve">          0</v>
      </c>
    </row>
    <row r="82" spans="1:18" x14ac:dyDescent="0.2">
      <c r="A82" s="433" t="s">
        <v>4969</v>
      </c>
      <c r="B82" s="440" t="s">
        <v>1228</v>
      </c>
      <c r="G82" s="442">
        <f>ROUND(SUM('HL KNIHA VYPOC'!G319),0)</f>
        <v>0</v>
      </c>
      <c r="P82" s="442">
        <f>ROUND(SUM('HL KNIHA VYPOC'!K319),0)</f>
        <v>0</v>
      </c>
      <c r="Q82" s="23" t="str">
        <f t="shared" si="9"/>
        <v xml:space="preserve">          0</v>
      </c>
      <c r="R82" s="23" t="str">
        <f t="shared" si="10"/>
        <v xml:space="preserve">          0</v>
      </c>
    </row>
    <row r="83" spans="1:18" x14ac:dyDescent="0.2">
      <c r="A83" s="433" t="s">
        <v>5085</v>
      </c>
      <c r="B83" s="440" t="s">
        <v>2066</v>
      </c>
      <c r="G83" s="442">
        <f>ROUND(SUM('HL KNIHA VYPOC'!G324+'HL KNIHA VYPOC'!G325+'HL KNIHA VYPOC'!G347),0)</f>
        <v>0</v>
      </c>
      <c r="P83" s="442">
        <f>ROUND(SUM('HL KNIHA VYPOC'!K324+'HL KNIHA VYPOC'!K325+'HL KNIHA VYPOC'!K347),0)</f>
        <v>0</v>
      </c>
      <c r="Q83" s="23" t="str">
        <f t="shared" si="9"/>
        <v xml:space="preserve">          0</v>
      </c>
      <c r="R83" s="23" t="str">
        <f t="shared" si="10"/>
        <v xml:space="preserve">          0</v>
      </c>
    </row>
    <row r="84" spans="1:18" x14ac:dyDescent="0.2">
      <c r="A84" s="426" t="s">
        <v>5086</v>
      </c>
      <c r="B84" s="440" t="s">
        <v>2068</v>
      </c>
      <c r="G84" s="444">
        <f>SUM(G70-G77)</f>
        <v>0</v>
      </c>
      <c r="P84" s="444">
        <f>SUM(P70-P77)</f>
        <v>0</v>
      </c>
      <c r="Q84" s="23" t="str">
        <f t="shared" si="9"/>
        <v xml:space="preserve">          0</v>
      </c>
      <c r="R84" s="23" t="str">
        <f t="shared" si="10"/>
        <v xml:space="preserve">          0</v>
      </c>
    </row>
    <row r="85" spans="1:18" x14ac:dyDescent="0.2">
      <c r="A85" s="426" t="s">
        <v>5087</v>
      </c>
      <c r="B85" s="440" t="s">
        <v>2070</v>
      </c>
      <c r="G85" s="441">
        <f>SUM(G68+G84)</f>
        <v>0</v>
      </c>
      <c r="P85" s="441">
        <f>SUM(P68+P84)</f>
        <v>0</v>
      </c>
      <c r="Q85" s="443" t="str">
        <f>REPT(" ",11-LEN(G85))&amp;G85</f>
        <v xml:space="preserve">          0</v>
      </c>
      <c r="R85" s="443" t="str">
        <f>REPT(" ",11-LEN(P85))&amp;P85</f>
        <v xml:space="preserve">          0</v>
      </c>
    </row>
    <row r="86" spans="1:18" x14ac:dyDescent="0.2">
      <c r="A86" s="23" t="s">
        <v>5088</v>
      </c>
      <c r="B86" s="440" t="s">
        <v>2072</v>
      </c>
      <c r="G86" s="442">
        <f>ROUND(SUM('HL KNIHA VYPOC'!G340:G344),0)</f>
        <v>0</v>
      </c>
      <c r="P86" s="442">
        <f>ROUND(SUM('HL KNIHA VYPOC'!K340:N344),0)</f>
        <v>0</v>
      </c>
      <c r="Q86" s="23" t="str">
        <f t="shared" si="9"/>
        <v xml:space="preserve">          0</v>
      </c>
      <c r="R86" s="23" t="str">
        <f t="shared" si="10"/>
        <v xml:space="preserve">          0</v>
      </c>
    </row>
    <row r="87" spans="1:18" x14ac:dyDescent="0.2">
      <c r="A87" s="426" t="s">
        <v>5089</v>
      </c>
      <c r="B87" s="440" t="s">
        <v>2073</v>
      </c>
      <c r="G87" s="444">
        <f>SUM(G85-G86)</f>
        <v>0</v>
      </c>
      <c r="P87" s="444">
        <f>SUM(P85-P86)</f>
        <v>0</v>
      </c>
      <c r="Q87" s="443" t="str">
        <f>REPT(" ",11-LEN(G87))&amp;G87</f>
        <v xml:space="preserve">          0</v>
      </c>
      <c r="R87" s="443" t="str">
        <f>REPT(" ",11-LEN(P87))&amp;P87</f>
        <v xml:space="preserve">          0</v>
      </c>
    </row>
    <row r="88" spans="1:18" x14ac:dyDescent="0.2">
      <c r="A88" s="23" t="s">
        <v>5090</v>
      </c>
      <c r="B88" s="440" t="s">
        <v>2074</v>
      </c>
      <c r="G88" s="442">
        <f>ROUND(SUM('HL KNIHA VYPOC'!G345),0)</f>
        <v>0</v>
      </c>
      <c r="P88" s="442">
        <f>ROUND(SUM('HL KNIHA VYPOC'!K345),0)</f>
        <v>0</v>
      </c>
      <c r="Q88" s="23" t="str">
        <f t="shared" si="9"/>
        <v xml:space="preserve">          0</v>
      </c>
      <c r="R88" s="23" t="str">
        <f t="shared" si="10"/>
        <v xml:space="preserve">          0</v>
      </c>
    </row>
    <row r="89" spans="1:18" ht="21" customHeight="1" x14ac:dyDescent="0.2">
      <c r="A89" s="426" t="s">
        <v>5091</v>
      </c>
      <c r="B89" s="440" t="s">
        <v>2075</v>
      </c>
      <c r="E89" s="431">
        <f>SUM(G89-G35)</f>
        <v>0</v>
      </c>
      <c r="G89" s="445">
        <f>SUM(G87-G88)</f>
        <v>0</v>
      </c>
      <c r="N89" s="431">
        <f>SUM(P89-P35)</f>
        <v>0</v>
      </c>
      <c r="P89" s="445">
        <f>SUM(P87-P88)</f>
        <v>0</v>
      </c>
      <c r="Q89" s="443" t="str">
        <f>REPT(" ",11-LEN(G89))&amp;G89</f>
        <v xml:space="preserve">          0</v>
      </c>
      <c r="R89" s="443" t="str">
        <f>REPT(" ",11-LEN(P89))&amp;P89</f>
        <v xml:space="preserve">          0</v>
      </c>
    </row>
    <row r="149" spans="2:2" ht="12.75" x14ac:dyDescent="0.2">
      <c r="B149" s="4" t="s">
        <v>2167</v>
      </c>
    </row>
    <row r="150" spans="2:2" ht="12.75" x14ac:dyDescent="0.2">
      <c r="B150" s="4"/>
    </row>
    <row r="151" spans="2:2" ht="12.75" x14ac:dyDescent="0.2">
      <c r="B151" s="4"/>
    </row>
    <row r="152" spans="2:2" ht="12.75" x14ac:dyDescent="0.2">
      <c r="B152" s="4"/>
    </row>
    <row r="153" spans="2:2" ht="12.75" x14ac:dyDescent="0.2">
      <c r="B153" s="4"/>
    </row>
    <row r="154" spans="2:2" ht="12.75" x14ac:dyDescent="0.2">
      <c r="B154" s="4"/>
    </row>
    <row r="155" spans="2:2" ht="12.75" x14ac:dyDescent="0.2">
      <c r="B155" s="4"/>
    </row>
    <row r="156" spans="2:2" ht="12.75" x14ac:dyDescent="0.2">
      <c r="B156" s="4"/>
    </row>
    <row r="157" spans="2:2" ht="12.75" x14ac:dyDescent="0.2">
      <c r="B157" s="4"/>
    </row>
    <row r="158" spans="2:2" ht="12.75" x14ac:dyDescent="0.2">
      <c r="B158" s="4"/>
    </row>
    <row r="159" spans="2:2" ht="12.75" x14ac:dyDescent="0.2">
      <c r="B159" s="4"/>
    </row>
    <row r="160" spans="2:2" ht="12.75" x14ac:dyDescent="0.2">
      <c r="B160" s="4"/>
    </row>
    <row r="161" spans="2:2" ht="12.75" x14ac:dyDescent="0.2">
      <c r="B161" s="4"/>
    </row>
    <row r="162" spans="2:2" ht="12.75" x14ac:dyDescent="0.2">
      <c r="B162" s="4"/>
    </row>
    <row r="163" spans="2:2" ht="12.75" x14ac:dyDescent="0.2">
      <c r="B163" s="4"/>
    </row>
    <row r="164" spans="2:2" ht="12.75" x14ac:dyDescent="0.2">
      <c r="B164" s="4"/>
    </row>
    <row r="165" spans="2:2" ht="12.75" x14ac:dyDescent="0.2">
      <c r="B165" s="4"/>
    </row>
    <row r="166" spans="2:2" ht="12.75" x14ac:dyDescent="0.2">
      <c r="B166" s="4"/>
    </row>
    <row r="167" spans="2:2" ht="12.75" x14ac:dyDescent="0.2">
      <c r="B167" s="4"/>
    </row>
    <row r="168" spans="2:2" ht="12.75" x14ac:dyDescent="0.2">
      <c r="B168" s="4"/>
    </row>
    <row r="169" spans="2:2" ht="12.75" x14ac:dyDescent="0.2">
      <c r="B169" s="4"/>
    </row>
    <row r="170" spans="2:2" ht="12.75" x14ac:dyDescent="0.2">
      <c r="B170" s="4"/>
    </row>
    <row r="171" spans="2:2" ht="12.75" x14ac:dyDescent="0.2">
      <c r="B171" s="4"/>
    </row>
    <row r="172" spans="2:2" ht="12.75" x14ac:dyDescent="0.2">
      <c r="B172" s="4"/>
    </row>
    <row r="173" spans="2:2" ht="12.75" x14ac:dyDescent="0.2">
      <c r="B173" s="4"/>
    </row>
    <row r="174" spans="2:2" ht="12.75" x14ac:dyDescent="0.2">
      <c r="B174" s="4"/>
    </row>
    <row r="175" spans="2:2" ht="12.75" x14ac:dyDescent="0.2">
      <c r="B175" s="4"/>
    </row>
    <row r="176" spans="2:2" ht="12.75" x14ac:dyDescent="0.2">
      <c r="B176" s="4"/>
    </row>
    <row r="177" spans="2:2" ht="12.75" x14ac:dyDescent="0.2">
      <c r="B177" s="4"/>
    </row>
    <row r="178" spans="2:2" ht="12.75" x14ac:dyDescent="0.2">
      <c r="B178" s="4"/>
    </row>
    <row r="179" spans="2:2" ht="12.75" x14ac:dyDescent="0.2">
      <c r="B179" s="4"/>
    </row>
    <row r="180" spans="2:2" ht="12.75" x14ac:dyDescent="0.2">
      <c r="B180" s="4"/>
    </row>
    <row r="181" spans="2:2" ht="12.75" x14ac:dyDescent="0.2">
      <c r="B181" s="4"/>
    </row>
    <row r="182" spans="2:2" ht="12.75" x14ac:dyDescent="0.2">
      <c r="B182" s="4"/>
    </row>
    <row r="183" spans="2:2" ht="12.75" x14ac:dyDescent="0.2">
      <c r="B183" s="4"/>
    </row>
    <row r="184" spans="2:2" ht="12.75" x14ac:dyDescent="0.2">
      <c r="B184" s="4"/>
    </row>
    <row r="185" spans="2:2" ht="12.75" x14ac:dyDescent="0.2">
      <c r="B185" s="4"/>
    </row>
    <row r="186" spans="2:2" ht="12.75" x14ac:dyDescent="0.2">
      <c r="B186" s="4"/>
    </row>
    <row r="187" spans="2:2" ht="12.75" x14ac:dyDescent="0.2">
      <c r="B187" s="4"/>
    </row>
    <row r="188" spans="2:2" ht="12.75" x14ac:dyDescent="0.2">
      <c r="B188" s="4"/>
    </row>
    <row r="189" spans="2:2" ht="12.75" x14ac:dyDescent="0.2">
      <c r="B189" s="4"/>
    </row>
    <row r="190" spans="2:2" ht="12.75" x14ac:dyDescent="0.2">
      <c r="B190" s="4"/>
    </row>
    <row r="191" spans="2:2" ht="12.75" x14ac:dyDescent="0.2">
      <c r="B191" s="4"/>
    </row>
    <row r="192" spans="2:2" ht="12.75" x14ac:dyDescent="0.2">
      <c r="B192" s="4"/>
    </row>
    <row r="193" spans="2:2" ht="12.75" x14ac:dyDescent="0.2">
      <c r="B193" s="4"/>
    </row>
    <row r="194" spans="2:2" ht="12.75" x14ac:dyDescent="0.2">
      <c r="B194" s="4"/>
    </row>
    <row r="195" spans="2:2" ht="12.75" x14ac:dyDescent="0.2">
      <c r="B195" s="4"/>
    </row>
    <row r="196" spans="2:2" ht="12.75" x14ac:dyDescent="0.2">
      <c r="B196" s="4"/>
    </row>
    <row r="197" spans="2:2" ht="12.75" x14ac:dyDescent="0.2">
      <c r="B197" s="4"/>
    </row>
    <row r="198" spans="2:2" ht="12.75" x14ac:dyDescent="0.2">
      <c r="B198" s="4"/>
    </row>
    <row r="199" spans="2:2" ht="12.75" x14ac:dyDescent="0.2">
      <c r="B199" s="4"/>
    </row>
    <row r="200" spans="2:2" ht="12.75" x14ac:dyDescent="0.2">
      <c r="B200" s="4"/>
    </row>
    <row r="201" spans="2:2" ht="12.75" x14ac:dyDescent="0.2">
      <c r="B201" s="4"/>
    </row>
    <row r="202" spans="2:2" ht="12.75" x14ac:dyDescent="0.2">
      <c r="B202" s="4"/>
    </row>
    <row r="203" spans="2:2" ht="12.75" x14ac:dyDescent="0.2">
      <c r="B203" s="4"/>
    </row>
    <row r="204" spans="2:2" ht="12.75" x14ac:dyDescent="0.2">
      <c r="B204" s="4"/>
    </row>
    <row r="205" spans="2:2" ht="12.75" x14ac:dyDescent="0.2">
      <c r="B205" s="4"/>
    </row>
    <row r="206" spans="2:2" ht="12.75" x14ac:dyDescent="0.2">
      <c r="B206" s="4"/>
    </row>
    <row r="207" spans="2:2" ht="12.75" x14ac:dyDescent="0.2">
      <c r="B207" s="4"/>
    </row>
    <row r="208" spans="2:2" ht="12.75" x14ac:dyDescent="0.2">
      <c r="B208" s="4"/>
    </row>
    <row r="209" spans="2:2" ht="12.75" x14ac:dyDescent="0.2">
      <c r="B209" s="4"/>
    </row>
  </sheetData>
  <sheetProtection formatCells="0" formatColumns="0" formatRows="0" insertColumns="0" insertRows="0"/>
  <pageMargins left="0.7" right="0.7" top="0.78740157499999996" bottom="0.78740157499999996" header="0.3" footer="0.3"/>
  <pageSetup paperSize="9" orientation="portrait" verticalDpi="1200"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299"/>
  <sheetViews>
    <sheetView workbookViewId="0">
      <selection sqref="A1:K1"/>
    </sheetView>
  </sheetViews>
  <sheetFormatPr defaultColWidth="9.140625" defaultRowHeight="14.1" customHeight="1" x14ac:dyDescent="0.2"/>
  <cols>
    <col min="1" max="1" width="9.140625" style="40"/>
    <col min="2" max="2" width="9.140625" style="61"/>
    <col min="3" max="3" width="18.7109375" style="84" customWidth="1"/>
    <col min="4" max="4" width="10.42578125" style="84" customWidth="1"/>
    <col min="5" max="5" width="1" style="4" customWidth="1"/>
    <col min="6" max="6" width="8.42578125" style="4" hidden="1" customWidth="1"/>
    <col min="7" max="8" width="9.140625" style="4"/>
    <col min="9" max="9" width="10.140625" style="4" bestFit="1" customWidth="1"/>
    <col min="10" max="11" width="18.7109375" style="4" customWidth="1"/>
    <col min="12" max="12" width="0.28515625" style="4" customWidth="1"/>
    <col min="13" max="13" width="23.7109375" style="4" hidden="1" customWidth="1"/>
    <col min="14" max="16384" width="9.140625" style="4"/>
  </cols>
  <sheetData>
    <row r="1" spans="1:14" ht="14.1" customHeight="1" x14ac:dyDescent="0.2">
      <c r="A1" s="748" t="s">
        <v>1195</v>
      </c>
      <c r="B1" s="748"/>
      <c r="C1" s="748"/>
      <c r="D1" s="748"/>
      <c r="E1" s="748"/>
      <c r="F1" s="748"/>
      <c r="G1" s="748"/>
      <c r="H1" s="748"/>
      <c r="I1" s="748"/>
      <c r="J1" s="748"/>
      <c r="K1" s="748"/>
    </row>
    <row r="2" spans="1:14" ht="14.1" customHeight="1" x14ac:dyDescent="0.25">
      <c r="A2" s="59"/>
      <c r="B2" s="59"/>
      <c r="C2" s="59"/>
      <c r="D2" s="59"/>
      <c r="E2" s="59"/>
      <c r="F2" s="59"/>
      <c r="G2" s="59"/>
      <c r="H2" s="59"/>
      <c r="I2" s="59"/>
      <c r="J2" s="60">
        <v>2016</v>
      </c>
      <c r="K2" s="60">
        <v>2015</v>
      </c>
    </row>
    <row r="3" spans="1:14" ht="14.1" customHeight="1" x14ac:dyDescent="0.25">
      <c r="C3" s="60">
        <v>2016</v>
      </c>
      <c r="D3" s="60">
        <v>2015</v>
      </c>
      <c r="H3" s="117" t="s">
        <v>125</v>
      </c>
      <c r="I3" s="118" t="s">
        <v>1196</v>
      </c>
      <c r="J3" s="64">
        <f>SUM('HL KNIHA VYPOC'!G159)</f>
        <v>0</v>
      </c>
      <c r="K3" s="64">
        <f>SUM('HL KNIHA VYPOC'!K159)</f>
        <v>0</v>
      </c>
    </row>
    <row r="4" spans="1:14" ht="14.1" customHeight="1" x14ac:dyDescent="0.2">
      <c r="A4" s="117" t="s">
        <v>47</v>
      </c>
      <c r="B4" s="118" t="s">
        <v>1196</v>
      </c>
      <c r="C4" s="64">
        <f>SUM('HL KNIHA VYPOC'!G32)</f>
        <v>0</v>
      </c>
      <c r="D4" s="64">
        <f>SUM('HL KNIHA VYPOC'!K32)</f>
        <v>0</v>
      </c>
      <c r="H4" s="65"/>
      <c r="I4" s="120">
        <v>15</v>
      </c>
      <c r="J4" s="67"/>
      <c r="K4" s="68"/>
    </row>
    <row r="5" spans="1:14" ht="14.1" customHeight="1" x14ac:dyDescent="0.2">
      <c r="A5" s="70"/>
      <c r="B5" s="446">
        <v>5</v>
      </c>
      <c r="C5" s="72">
        <f>SUM(C4-C6-C7)</f>
        <v>0</v>
      </c>
      <c r="D5" s="73">
        <f>SUM(D4-D6-D7)</f>
        <v>0</v>
      </c>
      <c r="H5" s="74"/>
      <c r="I5" s="122">
        <v>19</v>
      </c>
      <c r="J5" s="76">
        <f>SUM(J3-J4)</f>
        <v>0</v>
      </c>
      <c r="K5" s="77">
        <f>SUM(K3-K4)</f>
        <v>0</v>
      </c>
    </row>
    <row r="6" spans="1:14" ht="14.1" customHeight="1" x14ac:dyDescent="0.2">
      <c r="A6" s="85"/>
      <c r="B6" s="124">
        <v>6</v>
      </c>
      <c r="C6" s="69"/>
      <c r="D6" s="86"/>
      <c r="H6" s="82"/>
      <c r="I6" s="83"/>
      <c r="J6" s="84"/>
      <c r="K6" s="84"/>
    </row>
    <row r="7" spans="1:14" ht="14.1" customHeight="1" x14ac:dyDescent="0.2">
      <c r="A7" s="78"/>
      <c r="B7" s="122">
        <v>7</v>
      </c>
      <c r="C7" s="80"/>
      <c r="D7" s="81"/>
      <c r="H7" s="117" t="s">
        <v>557</v>
      </c>
      <c r="I7" s="118" t="s">
        <v>1196</v>
      </c>
      <c r="J7" s="64">
        <f>SUM('HL KNIHA VYPOC'!G173)</f>
        <v>0</v>
      </c>
      <c r="K7" s="64">
        <f>SUM('HL KNIHA VYPOC'!K173)</f>
        <v>0</v>
      </c>
    </row>
    <row r="8" spans="1:14" ht="14.1" customHeight="1" x14ac:dyDescent="0.2">
      <c r="A8" s="82"/>
      <c r="B8" s="83"/>
      <c r="H8" s="65"/>
      <c r="I8" s="120">
        <v>15</v>
      </c>
      <c r="J8" s="67"/>
      <c r="K8" s="68"/>
    </row>
    <row r="9" spans="1:14" ht="14.1" customHeight="1" x14ac:dyDescent="0.2">
      <c r="A9" s="117" t="s">
        <v>206</v>
      </c>
      <c r="B9" s="118" t="s">
        <v>1196</v>
      </c>
      <c r="C9" s="64">
        <f>SUM('HL KNIHA VYPOC'!G38)</f>
        <v>0</v>
      </c>
      <c r="D9" s="64">
        <f>SUM('HL KNIHA VYPOC'!K38)</f>
        <v>0</v>
      </c>
      <c r="H9" s="74"/>
      <c r="I9" s="447">
        <v>19</v>
      </c>
      <c r="J9" s="76">
        <f>SUM(J7-J8)</f>
        <v>0</v>
      </c>
      <c r="K9" s="77">
        <f>SUM(K7-K8)</f>
        <v>0</v>
      </c>
    </row>
    <row r="10" spans="1:14" ht="14.1" customHeight="1" x14ac:dyDescent="0.2">
      <c r="A10" s="70"/>
      <c r="B10" s="446">
        <v>5</v>
      </c>
      <c r="C10" s="72">
        <f>SUM(C9-C11-C12)</f>
        <v>0</v>
      </c>
      <c r="D10" s="73">
        <f>SUM(D9-D11-D12)</f>
        <v>0</v>
      </c>
      <c r="H10" s="82"/>
      <c r="I10" s="83"/>
      <c r="J10" s="84"/>
      <c r="K10" s="84"/>
    </row>
    <row r="11" spans="1:14" ht="14.1" customHeight="1" x14ac:dyDescent="0.2">
      <c r="A11" s="85"/>
      <c r="B11" s="124">
        <v>6</v>
      </c>
      <c r="C11" s="69"/>
      <c r="D11" s="86"/>
      <c r="H11" s="117" t="s">
        <v>565</v>
      </c>
      <c r="I11" s="118" t="s">
        <v>1196</v>
      </c>
      <c r="J11" s="64">
        <f>SUM('HL KNIHA VYPOC'!G175)</f>
        <v>0</v>
      </c>
      <c r="K11" s="64">
        <f>SUM('HL KNIHA VYPOC'!K175)</f>
        <v>0</v>
      </c>
    </row>
    <row r="12" spans="1:14" ht="14.1" customHeight="1" x14ac:dyDescent="0.2">
      <c r="A12" s="78"/>
      <c r="B12" s="122">
        <v>7</v>
      </c>
      <c r="C12" s="80"/>
      <c r="D12" s="81"/>
      <c r="H12" s="65"/>
      <c r="I12" s="120">
        <v>15</v>
      </c>
      <c r="J12" s="67"/>
      <c r="K12" s="68"/>
    </row>
    <row r="13" spans="1:14" ht="14.1" customHeight="1" x14ac:dyDescent="0.2">
      <c r="A13" s="82"/>
      <c r="B13" s="83"/>
      <c r="H13" s="74"/>
      <c r="I13" s="447">
        <v>19</v>
      </c>
      <c r="J13" s="76">
        <f>SUM(J11-J12)</f>
        <v>0</v>
      </c>
      <c r="K13" s="77">
        <f>SUM(K11-K12)</f>
        <v>0</v>
      </c>
    </row>
    <row r="14" spans="1:14" ht="14.1" customHeight="1" x14ac:dyDescent="0.2">
      <c r="A14" s="117" t="s">
        <v>196</v>
      </c>
      <c r="B14" s="118" t="s">
        <v>1196</v>
      </c>
      <c r="C14" s="64">
        <f>SUM('HL KNIHA VYPOC'!G33)</f>
        <v>0</v>
      </c>
      <c r="D14" s="64">
        <f>SUM('HL KNIHA VYPOC'!K46)</f>
        <v>0</v>
      </c>
      <c r="H14" s="82"/>
      <c r="I14" s="83"/>
      <c r="J14" s="84"/>
      <c r="K14" s="84"/>
    </row>
    <row r="15" spans="1:14" ht="14.1" customHeight="1" x14ac:dyDescent="0.2">
      <c r="A15" s="70"/>
      <c r="B15" s="446">
        <v>10</v>
      </c>
      <c r="C15" s="72">
        <f>SUM(C14-C16)</f>
        <v>0</v>
      </c>
      <c r="D15" s="73">
        <f>SUM(D14-D16)</f>
        <v>0</v>
      </c>
      <c r="H15" s="117" t="s">
        <v>597</v>
      </c>
      <c r="I15" s="118" t="s">
        <v>1196</v>
      </c>
      <c r="J15" s="64">
        <f>SUM('HL KNIHA VYPOC'!G186)</f>
        <v>0</v>
      </c>
      <c r="K15" s="64">
        <f>SUM('HL KNIHA VYPOC'!K186)</f>
        <v>0</v>
      </c>
    </row>
    <row r="16" spans="1:14" ht="14.1" customHeight="1" x14ac:dyDescent="0.2">
      <c r="A16" s="78"/>
      <c r="B16" s="122">
        <v>11</v>
      </c>
      <c r="C16" s="80"/>
      <c r="D16" s="81"/>
      <c r="H16" s="65"/>
      <c r="I16" s="120">
        <v>15</v>
      </c>
      <c r="J16" s="67"/>
      <c r="K16" s="68"/>
    </row>
    <row r="17" spans="1:11" ht="14.1" customHeight="1" x14ac:dyDescent="0.2">
      <c r="A17" s="82"/>
      <c r="B17" s="83"/>
      <c r="H17" s="74"/>
      <c r="I17" s="447">
        <v>19</v>
      </c>
      <c r="J17" s="76">
        <f>SUM(J15-J16)</f>
        <v>0</v>
      </c>
      <c r="K17" s="77">
        <f>SUM(K15-K16)</f>
        <v>0</v>
      </c>
    </row>
    <row r="18" spans="1:11" ht="14.1" customHeight="1" x14ac:dyDescent="0.2">
      <c r="A18" s="117" t="s">
        <v>210</v>
      </c>
      <c r="B18" s="118" t="s">
        <v>1196</v>
      </c>
      <c r="C18" s="64">
        <f>SUM('HL KNIHA VYPOC'!G39)</f>
        <v>0</v>
      </c>
      <c r="D18" s="64">
        <f>SUM('HL KNIHA VYPOC'!K39)</f>
        <v>0</v>
      </c>
      <c r="H18" s="82"/>
      <c r="I18" s="83"/>
      <c r="J18" s="84"/>
      <c r="K18" s="84"/>
    </row>
    <row r="19" spans="1:11" ht="14.1" customHeight="1" x14ac:dyDescent="0.2">
      <c r="A19" s="70"/>
      <c r="B19" s="446">
        <v>10</v>
      </c>
      <c r="C19" s="72">
        <f>SUM(C18-C20)</f>
        <v>0</v>
      </c>
      <c r="D19" s="73">
        <f>SUM(D18-D20)</f>
        <v>0</v>
      </c>
      <c r="H19" s="117" t="s">
        <v>609</v>
      </c>
      <c r="I19" s="118" t="s">
        <v>1196</v>
      </c>
      <c r="J19" s="64">
        <f>SUM('HL KNIHA VYPOC'!G189)</f>
        <v>0</v>
      </c>
      <c r="K19" s="64">
        <f>SUM('HL KNIHA VYPOC'!K189)</f>
        <v>0</v>
      </c>
    </row>
    <row r="20" spans="1:11" ht="14.1" customHeight="1" x14ac:dyDescent="0.2">
      <c r="A20" s="78"/>
      <c r="B20" s="122">
        <v>11</v>
      </c>
      <c r="C20" s="80"/>
      <c r="D20" s="81"/>
      <c r="H20" s="65"/>
      <c r="I20" s="120">
        <v>15</v>
      </c>
      <c r="J20" s="67"/>
      <c r="K20" s="68"/>
    </row>
    <row r="21" spans="1:11" ht="14.1" customHeight="1" x14ac:dyDescent="0.2">
      <c r="A21" s="82"/>
      <c r="B21" s="83"/>
      <c r="H21" s="74"/>
      <c r="I21" s="447">
        <v>19</v>
      </c>
      <c r="J21" s="76">
        <f>SUM(J19-J20)</f>
        <v>0</v>
      </c>
      <c r="K21" s="77">
        <f>SUM(K19-K20)</f>
        <v>0</v>
      </c>
    </row>
    <row r="22" spans="1:11" ht="14.1" customHeight="1" x14ac:dyDescent="0.2">
      <c r="A22" s="117" t="s">
        <v>228</v>
      </c>
      <c r="B22" s="118" t="s">
        <v>1196</v>
      </c>
      <c r="C22" s="64">
        <f>SUM('HL KNIHA VYPOC'!G45)</f>
        <v>0</v>
      </c>
      <c r="D22" s="64">
        <f>SUM('HL KNIHA VYPOC'!K45)</f>
        <v>0</v>
      </c>
      <c r="H22" s="82"/>
      <c r="I22" s="83"/>
      <c r="J22" s="84"/>
      <c r="K22" s="84"/>
    </row>
    <row r="23" spans="1:11" ht="14.1" customHeight="1" x14ac:dyDescent="0.2">
      <c r="A23" s="70"/>
      <c r="B23" s="446">
        <v>11</v>
      </c>
      <c r="C23" s="72">
        <f>SUM(C22-C24)</f>
        <v>0</v>
      </c>
      <c r="D23" s="73">
        <f>SUM(D22-D24)</f>
        <v>0</v>
      </c>
      <c r="H23" s="117" t="s">
        <v>613</v>
      </c>
      <c r="I23" s="118" t="s">
        <v>1196</v>
      </c>
      <c r="J23" s="64">
        <f>SUM('HL KNIHA VYPOC'!G190)</f>
        <v>0</v>
      </c>
      <c r="K23" s="64">
        <f>SUM('HL KNIHA VYPOC'!K190)</f>
        <v>0</v>
      </c>
    </row>
    <row r="24" spans="1:11" ht="14.1" customHeight="1" x14ac:dyDescent="0.2">
      <c r="A24" s="78"/>
      <c r="B24" s="122">
        <v>12</v>
      </c>
      <c r="C24" s="80"/>
      <c r="D24" s="81"/>
      <c r="H24" s="65"/>
      <c r="I24" s="120">
        <v>15</v>
      </c>
      <c r="J24" s="67"/>
      <c r="K24" s="68"/>
    </row>
    <row r="25" spans="1:11" ht="14.1" customHeight="1" x14ac:dyDescent="0.2">
      <c r="A25" s="82"/>
      <c r="B25" s="83"/>
      <c r="H25" s="74"/>
      <c r="I25" s="447">
        <v>19</v>
      </c>
      <c r="J25" s="76">
        <f>SUM(J23-J24)</f>
        <v>0</v>
      </c>
      <c r="K25" s="77">
        <f>SUM(K23-K24)</f>
        <v>0</v>
      </c>
    </row>
    <row r="26" spans="1:11" ht="14.1" customHeight="1" x14ac:dyDescent="0.2">
      <c r="A26" s="117" t="s">
        <v>232</v>
      </c>
      <c r="B26" s="118" t="s">
        <v>1196</v>
      </c>
      <c r="C26" s="64">
        <f>SUM('HL KNIHA VYPOC'!G46)</f>
        <v>0</v>
      </c>
      <c r="D26" s="64">
        <f>SUM('HL KNIHA VYPOC'!K46)</f>
        <v>0</v>
      </c>
      <c r="H26" s="82"/>
      <c r="I26" s="83"/>
      <c r="J26" s="84"/>
      <c r="K26" s="84"/>
    </row>
    <row r="27" spans="1:11" ht="14.1" customHeight="1" x14ac:dyDescent="0.2">
      <c r="A27" s="65"/>
      <c r="B27" s="120">
        <v>11</v>
      </c>
      <c r="C27" s="72">
        <f>SUM(C26-C28)</f>
        <v>0</v>
      </c>
      <c r="D27" s="73">
        <f>SUM(D26-D28)</f>
        <v>0</v>
      </c>
      <c r="H27" s="117" t="s">
        <v>73</v>
      </c>
      <c r="I27" s="118" t="s">
        <v>1196</v>
      </c>
      <c r="J27" s="64">
        <f>SUM('HL KNIHA VYPOC'!G193)</f>
        <v>0</v>
      </c>
      <c r="K27" s="64">
        <f>SUM('HL KNIHA VYPOC'!K193)</f>
        <v>0</v>
      </c>
    </row>
    <row r="28" spans="1:11" ht="14.1" customHeight="1" x14ac:dyDescent="0.2">
      <c r="A28" s="74"/>
      <c r="B28" s="447">
        <v>12</v>
      </c>
      <c r="C28" s="80"/>
      <c r="D28" s="81"/>
      <c r="H28" s="65"/>
      <c r="I28" s="120">
        <v>15</v>
      </c>
      <c r="J28" s="67"/>
      <c r="K28" s="68"/>
    </row>
    <row r="29" spans="1:11" ht="14.1" customHeight="1" x14ac:dyDescent="0.2">
      <c r="A29" s="82"/>
      <c r="B29" s="83"/>
      <c r="H29" s="74"/>
      <c r="I29" s="447">
        <v>19</v>
      </c>
      <c r="J29" s="76">
        <f>SUM(J27-J28)</f>
        <v>0</v>
      </c>
      <c r="K29" s="77">
        <f>SUM(K27-K28)</f>
        <v>0</v>
      </c>
    </row>
    <row r="30" spans="1:11" ht="14.1" customHeight="1" x14ac:dyDescent="0.2">
      <c r="A30" s="117" t="s">
        <v>236</v>
      </c>
      <c r="B30" s="118" t="s">
        <v>1196</v>
      </c>
      <c r="C30" s="64">
        <f>SUM('HL KNIHA VYPOC'!G47)</f>
        <v>0</v>
      </c>
      <c r="D30" s="64">
        <f>SUM('HL KNIHA VYPOC'!K47)</f>
        <v>0</v>
      </c>
      <c r="H30" s="82"/>
      <c r="I30" s="83"/>
      <c r="J30" s="84"/>
      <c r="K30" s="84"/>
    </row>
    <row r="31" spans="1:11" ht="14.1" customHeight="1" x14ac:dyDescent="0.2">
      <c r="A31" s="65"/>
      <c r="B31" s="120">
        <v>11</v>
      </c>
      <c r="C31" s="72">
        <f>SUM(C30-C32)</f>
        <v>0</v>
      </c>
      <c r="D31" s="73">
        <f>SUM(D30-D32)</f>
        <v>0</v>
      </c>
      <c r="H31" s="117" t="s">
        <v>75</v>
      </c>
      <c r="I31" s="118" t="s">
        <v>1196</v>
      </c>
      <c r="J31" s="64">
        <f>SUM('HL KNIHA VYPOC'!G197)</f>
        <v>0</v>
      </c>
      <c r="K31" s="64">
        <f>SUM('HL KNIHA VYPOC'!K197)</f>
        <v>0</v>
      </c>
    </row>
    <row r="32" spans="1:11" ht="14.1" customHeight="1" x14ac:dyDescent="0.2">
      <c r="A32" s="78"/>
      <c r="B32" s="122">
        <v>12</v>
      </c>
      <c r="C32" s="80"/>
      <c r="D32" s="81"/>
      <c r="H32" s="65"/>
      <c r="I32" s="120">
        <v>15</v>
      </c>
      <c r="J32" s="67"/>
      <c r="K32" s="68"/>
    </row>
    <row r="33" spans="1:11" ht="14.1" customHeight="1" x14ac:dyDescent="0.2">
      <c r="A33" s="82"/>
      <c r="B33" s="83"/>
      <c r="H33" s="74"/>
      <c r="I33" s="447">
        <v>19</v>
      </c>
      <c r="J33" s="76">
        <f>SUM(J31-J32)</f>
        <v>0</v>
      </c>
      <c r="K33" s="77">
        <f>SUM(K31-K32)</f>
        <v>0</v>
      </c>
    </row>
    <row r="34" spans="1:11" ht="14.1" customHeight="1" x14ac:dyDescent="0.2">
      <c r="A34" s="117" t="s">
        <v>294</v>
      </c>
      <c r="B34" s="118" t="s">
        <v>1196</v>
      </c>
      <c r="C34" s="64">
        <f>SUM('HL KNIHA VYPOC'!G72)</f>
        <v>0</v>
      </c>
      <c r="D34" s="64">
        <f>SUM('HL KNIHA VYPOC'!K72)</f>
        <v>0</v>
      </c>
      <c r="H34" s="82"/>
      <c r="I34" s="83"/>
      <c r="J34" s="84"/>
      <c r="K34" s="84"/>
    </row>
    <row r="35" spans="1:11" ht="14.1" customHeight="1" x14ac:dyDescent="0.2">
      <c r="A35" s="65"/>
      <c r="B35" s="120">
        <v>5</v>
      </c>
      <c r="C35" s="67"/>
      <c r="D35" s="68"/>
      <c r="H35" s="117" t="s">
        <v>638</v>
      </c>
      <c r="I35" s="118" t="s">
        <v>1196</v>
      </c>
      <c r="J35" s="64">
        <f>SUM('HL KNIHA VYPOC'!G198)</f>
        <v>0</v>
      </c>
      <c r="K35" s="64">
        <f>SUM('HL KNIHA VYPOC'!K198)</f>
        <v>0</v>
      </c>
    </row>
    <row r="36" spans="1:11" ht="14.1" customHeight="1" x14ac:dyDescent="0.2">
      <c r="A36" s="85"/>
      <c r="B36" s="124">
        <v>6</v>
      </c>
      <c r="C36" s="89">
        <f>SUM(C34-C35-C37)</f>
        <v>0</v>
      </c>
      <c r="D36" s="90">
        <f>SUM(D34-D35-D37)</f>
        <v>0</v>
      </c>
      <c r="H36" s="65"/>
      <c r="I36" s="120">
        <v>15</v>
      </c>
      <c r="J36" s="67"/>
      <c r="K36" s="68"/>
    </row>
    <row r="37" spans="1:11" ht="14.1" customHeight="1" x14ac:dyDescent="0.2">
      <c r="A37" s="78"/>
      <c r="B37" s="122">
        <v>7</v>
      </c>
      <c r="C37" s="80"/>
      <c r="D37" s="81"/>
      <c r="H37" s="74"/>
      <c r="I37" s="447">
        <v>19</v>
      </c>
      <c r="J37" s="76">
        <f>SUM(J35-J36)</f>
        <v>0</v>
      </c>
      <c r="K37" s="77">
        <f>SUM(K35-K36)</f>
        <v>0</v>
      </c>
    </row>
    <row r="38" spans="1:11" ht="14.1" customHeight="1" x14ac:dyDescent="0.2">
      <c r="A38" s="82"/>
      <c r="B38" s="83"/>
      <c r="H38" s="82"/>
      <c r="I38" s="83"/>
      <c r="J38" s="84"/>
      <c r="K38" s="84"/>
    </row>
    <row r="39" spans="1:11" ht="14.1" customHeight="1" x14ac:dyDescent="0.2">
      <c r="A39" s="117" t="s">
        <v>302</v>
      </c>
      <c r="B39" s="118" t="s">
        <v>1196</v>
      </c>
      <c r="C39" s="64">
        <f>SUM('HL KNIHA VYPOC'!G74)</f>
        <v>0</v>
      </c>
      <c r="D39" s="64">
        <f>SUM('HL KNIHA VYPOC'!K74)</f>
        <v>0</v>
      </c>
      <c r="H39" s="117" t="s">
        <v>650</v>
      </c>
      <c r="I39" s="118" t="s">
        <v>1196</v>
      </c>
      <c r="J39" s="64">
        <f>SUM('HL KNIHA VYPOC'!G201)</f>
        <v>0</v>
      </c>
      <c r="K39" s="64">
        <f>SUM('HL KNIHA VYPOC'!K201)</f>
        <v>0</v>
      </c>
    </row>
    <row r="40" spans="1:11" ht="14.1" customHeight="1" x14ac:dyDescent="0.2">
      <c r="A40" s="70"/>
      <c r="B40" s="446">
        <v>5</v>
      </c>
      <c r="C40" s="72">
        <f>SUM(C39-C41-C42)</f>
        <v>0</v>
      </c>
      <c r="D40" s="73">
        <f>SUM(D39-D41-D42)</f>
        <v>0</v>
      </c>
      <c r="H40" s="65"/>
      <c r="I40" s="120">
        <v>15</v>
      </c>
      <c r="J40" s="67"/>
      <c r="K40" s="68"/>
    </row>
    <row r="41" spans="1:11" ht="14.1" customHeight="1" x14ac:dyDescent="0.2">
      <c r="A41" s="85"/>
      <c r="B41" s="124">
        <v>6</v>
      </c>
      <c r="C41" s="69"/>
      <c r="D41" s="86"/>
      <c r="H41" s="74"/>
      <c r="I41" s="447">
        <v>19</v>
      </c>
      <c r="J41" s="93">
        <f>SUM(J39-J40)</f>
        <v>0</v>
      </c>
      <c r="K41" s="94">
        <f>SUM(K39-K40)</f>
        <v>0</v>
      </c>
    </row>
    <row r="42" spans="1:11" ht="14.1" customHeight="1" x14ac:dyDescent="0.2">
      <c r="A42" s="78"/>
      <c r="B42" s="122">
        <v>7</v>
      </c>
      <c r="C42" s="80"/>
      <c r="D42" s="81"/>
      <c r="H42" s="82"/>
      <c r="I42" s="83"/>
      <c r="J42" s="84"/>
      <c r="K42" s="84"/>
    </row>
    <row r="43" spans="1:11" ht="14.1" customHeight="1" x14ac:dyDescent="0.2">
      <c r="A43" s="82"/>
      <c r="B43" s="83"/>
      <c r="H43" s="117" t="s">
        <v>657</v>
      </c>
      <c r="I43" s="118" t="s">
        <v>1196</v>
      </c>
      <c r="J43" s="64">
        <f>SUM('HL KNIHA VYPOC'!G208)</f>
        <v>0</v>
      </c>
      <c r="K43" s="64">
        <f>SUM('HL KNIHA VYPOC'!K208)</f>
        <v>0</v>
      </c>
    </row>
    <row r="44" spans="1:11" ht="14.1" customHeight="1" x14ac:dyDescent="0.2">
      <c r="A44" s="117" t="s">
        <v>306</v>
      </c>
      <c r="B44" s="118" t="s">
        <v>1196</v>
      </c>
      <c r="C44" s="64">
        <f>SUM('HL KNIHA VYPOC'!G75)</f>
        <v>0</v>
      </c>
      <c r="D44" s="64">
        <f>SUM('HL KNIHA VYPOC'!K75)</f>
        <v>0</v>
      </c>
      <c r="H44" s="65"/>
      <c r="I44" s="120">
        <v>14</v>
      </c>
      <c r="J44" s="448"/>
      <c r="K44" s="449"/>
    </row>
    <row r="45" spans="1:11" ht="14.1" customHeight="1" x14ac:dyDescent="0.2">
      <c r="A45" s="70"/>
      <c r="B45" s="446">
        <v>3</v>
      </c>
      <c r="C45" s="67"/>
      <c r="D45" s="68"/>
      <c r="H45" s="85"/>
      <c r="I45" s="124">
        <v>15</v>
      </c>
      <c r="J45" s="450"/>
      <c r="K45" s="451"/>
    </row>
    <row r="46" spans="1:11" ht="14.1" customHeight="1" x14ac:dyDescent="0.2">
      <c r="A46" s="85"/>
      <c r="B46" s="124">
        <v>5</v>
      </c>
      <c r="C46" s="89">
        <f>SUM(C44-C45-C47-C48-C49-C50)</f>
        <v>0</v>
      </c>
      <c r="D46" s="90">
        <f>SUM(D44-D45-D47-D48-D49-D50)</f>
        <v>0</v>
      </c>
      <c r="H46" s="85"/>
      <c r="I46" s="124">
        <v>17</v>
      </c>
      <c r="J46" s="89">
        <f>SUM(J43-J44-J45-J47-J48)</f>
        <v>0</v>
      </c>
      <c r="K46" s="90">
        <f>SUM(K43-K44-K45-K47-K48)</f>
        <v>0</v>
      </c>
    </row>
    <row r="47" spans="1:11" ht="14.1" customHeight="1" x14ac:dyDescent="0.2">
      <c r="A47" s="85"/>
      <c r="B47" s="124">
        <v>6</v>
      </c>
      <c r="C47" s="69"/>
      <c r="D47" s="86"/>
      <c r="H47" s="85"/>
      <c r="I47" s="124">
        <v>18</v>
      </c>
      <c r="J47" s="450"/>
      <c r="K47" s="451"/>
    </row>
    <row r="48" spans="1:11" ht="14.1" customHeight="1" x14ac:dyDescent="0.2">
      <c r="A48" s="85"/>
      <c r="B48" s="124">
        <v>7</v>
      </c>
      <c r="C48" s="69"/>
      <c r="D48" s="86"/>
      <c r="H48" s="78"/>
      <c r="I48" s="122">
        <v>19</v>
      </c>
      <c r="J48" s="452"/>
      <c r="K48" s="453"/>
    </row>
    <row r="49" spans="1:13" ht="14.1" customHeight="1" x14ac:dyDescent="0.2">
      <c r="A49" s="85"/>
      <c r="B49" s="124">
        <v>10</v>
      </c>
      <c r="C49" s="69"/>
      <c r="D49" s="86"/>
      <c r="H49" s="82"/>
      <c r="I49" s="124"/>
      <c r="J49" s="84"/>
      <c r="K49" s="84"/>
    </row>
    <row r="50" spans="1:13" ht="14.1" customHeight="1" x14ac:dyDescent="0.2">
      <c r="A50" s="78"/>
      <c r="B50" s="122">
        <v>11</v>
      </c>
      <c r="C50" s="80"/>
      <c r="D50" s="81"/>
      <c r="H50" s="117" t="s">
        <v>58</v>
      </c>
      <c r="I50" s="118" t="s">
        <v>1196</v>
      </c>
      <c r="J50" s="64">
        <f>SUM('HL KNIHA VYPOC'!G142)</f>
        <v>0</v>
      </c>
      <c r="K50" s="64">
        <f>SUM('HL KNIHA VYPOC'!K142)</f>
        <v>0</v>
      </c>
    </row>
    <row r="51" spans="1:13" ht="14.1" customHeight="1" x14ac:dyDescent="0.2">
      <c r="A51" s="65"/>
      <c r="B51" s="66"/>
      <c r="C51" s="454"/>
      <c r="D51" s="454"/>
      <c r="H51" s="65"/>
      <c r="I51" s="120">
        <v>15</v>
      </c>
      <c r="J51" s="67"/>
      <c r="K51" s="68"/>
    </row>
    <row r="52" spans="1:13" ht="14.1" customHeight="1" x14ac:dyDescent="0.2">
      <c r="A52" s="117" t="s">
        <v>310</v>
      </c>
      <c r="B52" s="118" t="s">
        <v>1196</v>
      </c>
      <c r="C52" s="64">
        <f>SUM('HL KNIHA VYPOC'!G76)</f>
        <v>0</v>
      </c>
      <c r="D52" s="64">
        <f>SUM('HL KNIHA VYPOC'!K76)</f>
        <v>0</v>
      </c>
      <c r="H52" s="74"/>
      <c r="I52" s="447">
        <v>17</v>
      </c>
      <c r="J52" s="93">
        <f>SUM(J50-J51)</f>
        <v>0</v>
      </c>
      <c r="K52" s="94">
        <f>SUM(K50-K51)</f>
        <v>0</v>
      </c>
      <c r="L52" s="455"/>
      <c r="M52" s="455"/>
    </row>
    <row r="53" spans="1:13" ht="14.1" customHeight="1" x14ac:dyDescent="0.2">
      <c r="A53" s="70"/>
      <c r="B53" s="446">
        <v>10</v>
      </c>
      <c r="C53" s="72">
        <f>SUM(C52-C54-C55)</f>
        <v>0</v>
      </c>
      <c r="D53" s="73">
        <f>SUM(D52-D54-D55)</f>
        <v>0</v>
      </c>
      <c r="H53" s="82"/>
      <c r="I53" s="83"/>
      <c r="J53" s="84"/>
      <c r="K53" s="84"/>
    </row>
    <row r="54" spans="1:13" ht="14.1" customHeight="1" x14ac:dyDescent="0.2">
      <c r="A54" s="85"/>
      <c r="B54" s="124">
        <v>11</v>
      </c>
      <c r="C54" s="69"/>
      <c r="D54" s="86"/>
      <c r="H54" s="117" t="s">
        <v>474</v>
      </c>
      <c r="I54" s="118" t="s">
        <v>1196</v>
      </c>
      <c r="J54" s="64">
        <f>SUM('HL KNIHA VYPOC'!G143)</f>
        <v>0</v>
      </c>
      <c r="K54" s="64">
        <f>SUM('HL KNIHA VYPOC'!K143)</f>
        <v>0</v>
      </c>
    </row>
    <row r="55" spans="1:13" ht="14.1" customHeight="1" x14ac:dyDescent="0.2">
      <c r="A55" s="78"/>
      <c r="B55" s="122">
        <v>12</v>
      </c>
      <c r="C55" s="80"/>
      <c r="D55" s="81"/>
      <c r="H55" s="65"/>
      <c r="I55" s="120">
        <v>15</v>
      </c>
      <c r="J55" s="67"/>
      <c r="K55" s="68"/>
    </row>
    <row r="56" spans="1:13" ht="14.1" customHeight="1" x14ac:dyDescent="0.2">
      <c r="A56" s="82"/>
      <c r="B56" s="83"/>
      <c r="H56" s="78"/>
      <c r="I56" s="122">
        <v>17</v>
      </c>
      <c r="J56" s="76">
        <f>SUM(J54-J55)</f>
        <v>0</v>
      </c>
      <c r="K56" s="77">
        <f>SUM(K54-K55)</f>
        <v>0</v>
      </c>
      <c r="L56" s="455"/>
      <c r="M56" s="455"/>
    </row>
    <row r="57" spans="1:13" ht="14.1" customHeight="1" x14ac:dyDescent="0.2">
      <c r="A57" s="82"/>
      <c r="B57" s="83"/>
      <c r="H57" s="82"/>
      <c r="I57" s="124"/>
      <c r="J57" s="84"/>
      <c r="K57" s="84"/>
    </row>
    <row r="58" spans="1:13" ht="14.1" customHeight="1" x14ac:dyDescent="0.2">
      <c r="A58" s="82"/>
      <c r="B58" s="83"/>
      <c r="H58" s="117" t="s">
        <v>478</v>
      </c>
      <c r="I58" s="118" t="s">
        <v>1196</v>
      </c>
      <c r="J58" s="64">
        <f>SUM('HL KNIHA VYPOC'!G144)</f>
        <v>0</v>
      </c>
      <c r="K58" s="64">
        <f>SUM('HL KNIHA VYPOC'!K144)</f>
        <v>0</v>
      </c>
    </row>
    <row r="59" spans="1:13" ht="14.1" customHeight="1" x14ac:dyDescent="0.2">
      <c r="A59" s="82"/>
      <c r="B59" s="83"/>
      <c r="H59" s="65"/>
      <c r="I59" s="120">
        <v>15</v>
      </c>
      <c r="J59" s="67"/>
      <c r="K59" s="68"/>
    </row>
    <row r="60" spans="1:13" ht="14.1" customHeight="1" x14ac:dyDescent="0.2">
      <c r="A60" s="82"/>
      <c r="B60" s="83"/>
      <c r="H60" s="78"/>
      <c r="I60" s="122">
        <v>17</v>
      </c>
      <c r="J60" s="76">
        <f>SUM(J58-J59)</f>
        <v>0</v>
      </c>
      <c r="K60" s="77">
        <f>SUM(K58-K59)</f>
        <v>0</v>
      </c>
    </row>
    <row r="61" spans="1:13" ht="14.1" customHeight="1" x14ac:dyDescent="0.2">
      <c r="A61" s="82"/>
      <c r="B61" s="83"/>
      <c r="H61" s="82"/>
      <c r="I61" s="83"/>
      <c r="J61" s="84"/>
      <c r="K61" s="84"/>
    </row>
    <row r="62" spans="1:13" ht="14.1" customHeight="1" x14ac:dyDescent="0.2">
      <c r="A62" s="82"/>
      <c r="B62" s="83"/>
      <c r="H62" s="117" t="s">
        <v>59</v>
      </c>
      <c r="I62" s="118" t="s">
        <v>1196</v>
      </c>
      <c r="J62" s="64">
        <f>SUM('HL KNIHA VYPOC'!G145)</f>
        <v>0</v>
      </c>
      <c r="K62" s="64">
        <f>SUM('HL KNIHA VYPOC'!K145)</f>
        <v>0</v>
      </c>
    </row>
    <row r="63" spans="1:13" ht="14.1" customHeight="1" x14ac:dyDescent="0.2">
      <c r="H63" s="65"/>
      <c r="I63" s="120">
        <v>14</v>
      </c>
      <c r="J63" s="67"/>
      <c r="K63" s="68"/>
    </row>
    <row r="64" spans="1:13" ht="14.1" customHeight="1" x14ac:dyDescent="0.2">
      <c r="H64" s="85"/>
      <c r="I64" s="124">
        <v>15</v>
      </c>
      <c r="J64" s="69"/>
      <c r="K64" s="86"/>
    </row>
    <row r="65" spans="1:13" ht="14.1" customHeight="1" x14ac:dyDescent="0.2">
      <c r="H65" s="85"/>
      <c r="I65" s="124">
        <v>17</v>
      </c>
      <c r="J65" s="89">
        <f>SUM(J62-J63-J64-J66)</f>
        <v>0</v>
      </c>
      <c r="K65" s="90">
        <f>SUM(K62-K63-K64-K66)</f>
        <v>0</v>
      </c>
      <c r="L65" s="455"/>
      <c r="M65" s="455"/>
    </row>
    <row r="66" spans="1:13" ht="14.1" customHeight="1" x14ac:dyDescent="0.2">
      <c r="H66" s="78"/>
      <c r="I66" s="122">
        <v>23</v>
      </c>
      <c r="J66" s="80"/>
      <c r="K66" s="81"/>
    </row>
    <row r="67" spans="1:13" ht="14.1" customHeight="1" x14ac:dyDescent="0.2">
      <c r="H67" s="82"/>
      <c r="I67" s="83"/>
      <c r="J67" s="84"/>
      <c r="K67" s="84"/>
    </row>
    <row r="68" spans="1:13" ht="14.1" customHeight="1" x14ac:dyDescent="0.2">
      <c r="H68" s="117" t="s">
        <v>60</v>
      </c>
      <c r="I68" s="118" t="s">
        <v>1196</v>
      </c>
      <c r="J68" s="64">
        <f>SUM('HL KNIHA VYPOC'!G146)</f>
        <v>0</v>
      </c>
      <c r="K68" s="64">
        <f>SUM('HL KNIHA VYPOC'!K146)</f>
        <v>0</v>
      </c>
    </row>
    <row r="69" spans="1:13" ht="14.1" customHeight="1" x14ac:dyDescent="0.2">
      <c r="H69" s="65"/>
      <c r="I69" s="120">
        <v>15</v>
      </c>
      <c r="J69" s="67"/>
      <c r="K69" s="68"/>
    </row>
    <row r="70" spans="1:13" ht="14.1" customHeight="1" x14ac:dyDescent="0.2">
      <c r="H70" s="78"/>
      <c r="I70" s="122">
        <v>17</v>
      </c>
      <c r="J70" s="76">
        <f>SUM(J68-J69)</f>
        <v>0</v>
      </c>
      <c r="K70" s="77">
        <f>SUM(K68-K69)</f>
        <v>0</v>
      </c>
      <c r="L70" s="455"/>
      <c r="M70" s="455"/>
    </row>
    <row r="71" spans="1:13" ht="14.1" customHeight="1" x14ac:dyDescent="0.2">
      <c r="H71" s="82"/>
      <c r="I71" s="124"/>
      <c r="J71" s="84"/>
      <c r="K71" s="84"/>
    </row>
    <row r="72" spans="1:13" ht="21.75" customHeight="1" x14ac:dyDescent="0.25">
      <c r="A72" s="1452" t="s">
        <v>1240</v>
      </c>
      <c r="B72" s="1452"/>
      <c r="C72" s="1452"/>
      <c r="D72" s="1452"/>
      <c r="E72" s="1452"/>
      <c r="F72" s="1452"/>
      <c r="G72" s="1452"/>
      <c r="H72" s="1452"/>
      <c r="I72" s="1452"/>
      <c r="J72" s="1452"/>
      <c r="K72" s="1452"/>
    </row>
    <row r="73" spans="1:13" ht="14.1" customHeight="1" x14ac:dyDescent="0.2">
      <c r="H73" s="82"/>
      <c r="I73" s="124"/>
      <c r="J73" s="84"/>
      <c r="K73" s="84"/>
    </row>
    <row r="74" spans="1:13" ht="14.1" customHeight="1" x14ac:dyDescent="0.2">
      <c r="A74" s="4"/>
      <c r="B74" s="59"/>
      <c r="C74" s="59"/>
      <c r="D74" s="59"/>
      <c r="H74" s="82"/>
      <c r="I74" s="124"/>
      <c r="J74" s="84"/>
      <c r="K74" s="84"/>
    </row>
    <row r="75" spans="1:13" ht="14.1" customHeight="1" x14ac:dyDescent="0.25">
      <c r="A75" s="59"/>
      <c r="B75" s="59"/>
      <c r="C75" s="60">
        <v>2016</v>
      </c>
      <c r="D75" s="60">
        <v>2015</v>
      </c>
      <c r="H75" s="59"/>
      <c r="I75" s="59"/>
      <c r="J75" s="60">
        <v>2016</v>
      </c>
      <c r="K75" s="60">
        <v>2015</v>
      </c>
    </row>
    <row r="76" spans="1:13" ht="14.1" customHeight="1" x14ac:dyDescent="0.2">
      <c r="A76" s="456" t="s">
        <v>56</v>
      </c>
      <c r="B76" s="457" t="s">
        <v>1196</v>
      </c>
      <c r="C76" s="64">
        <f>SUM('HL KNIHA VYPOC'!G114)</f>
        <v>0</v>
      </c>
      <c r="D76" s="64">
        <f>SUM('HL KNIHA VYPOC'!K114)</f>
        <v>0</v>
      </c>
      <c r="H76" s="456" t="s">
        <v>68</v>
      </c>
      <c r="I76" s="457" t="s">
        <v>1196</v>
      </c>
      <c r="J76" s="64">
        <f>SUM('HL KNIHA VYPOC'!G163)</f>
        <v>0</v>
      </c>
      <c r="K76" s="64">
        <f>SUM('HL KNIHA VYPOC'!K163)</f>
        <v>0</v>
      </c>
      <c r="L76" s="84">
        <f>SUM(J76)</f>
        <v>0</v>
      </c>
      <c r="M76" s="84">
        <f>SUM(K76)</f>
        <v>0</v>
      </c>
    </row>
    <row r="77" spans="1:13" ht="14.1" customHeight="1" x14ac:dyDescent="0.2">
      <c r="A77" s="97"/>
      <c r="B77" s="98"/>
      <c r="C77" s="99">
        <f>SUM(IF(C76&gt;=0,E77,0))</f>
        <v>0</v>
      </c>
      <c r="D77" s="100">
        <f>SUM(IF(D76&gt;=0,F77,0))</f>
        <v>0</v>
      </c>
      <c r="E77" s="84">
        <f>SUM(C76)</f>
        <v>0</v>
      </c>
      <c r="F77" s="84">
        <f>SUM(D76)</f>
        <v>0</v>
      </c>
      <c r="H77" s="97" t="s">
        <v>68</v>
      </c>
      <c r="I77" s="458">
        <v>18</v>
      </c>
      <c r="J77" s="99">
        <f>SUM(IF(J76&gt;=0,L76,0))</f>
        <v>0</v>
      </c>
      <c r="K77" s="100">
        <f>SUM(IF(K76&gt;=0,M76,0))</f>
        <v>0</v>
      </c>
    </row>
    <row r="78" spans="1:13" ht="14.1" customHeight="1" x14ac:dyDescent="0.2">
      <c r="A78" s="102" t="s">
        <v>56</v>
      </c>
      <c r="B78" s="459">
        <v>21</v>
      </c>
      <c r="C78" s="108">
        <f>SUM(C77-C79)</f>
        <v>0</v>
      </c>
      <c r="D78" s="109">
        <f>SUM(D77-D79)</f>
        <v>0</v>
      </c>
      <c r="H78" s="104" t="s">
        <v>68</v>
      </c>
      <c r="I78" s="460">
        <v>43</v>
      </c>
      <c r="J78" s="106">
        <f>SUM(IF(J76&lt;=0,L76,0))</f>
        <v>0</v>
      </c>
      <c r="K78" s="107">
        <f>SUM(IF(K76&lt;=0,M76,0))</f>
        <v>0</v>
      </c>
    </row>
    <row r="79" spans="1:13" ht="14.1" customHeight="1" x14ac:dyDescent="0.2">
      <c r="A79" s="102" t="s">
        <v>56</v>
      </c>
      <c r="B79" s="459">
        <v>22</v>
      </c>
      <c r="C79" s="69"/>
      <c r="D79" s="86"/>
      <c r="H79" s="110"/>
      <c r="I79" s="103"/>
      <c r="J79" s="84"/>
      <c r="K79" s="84"/>
    </row>
    <row r="80" spans="1:13" ht="14.1" customHeight="1" x14ac:dyDescent="0.2">
      <c r="A80" s="104">
        <v>221</v>
      </c>
      <c r="B80" s="460">
        <v>48</v>
      </c>
      <c r="C80" s="106">
        <f>SUM(IF(C76&lt;=0,E77,0))</f>
        <v>0</v>
      </c>
      <c r="D80" s="107">
        <f>SUM(IF(D76&lt;=0,F77,0))</f>
        <v>0</v>
      </c>
      <c r="H80" s="456" t="s">
        <v>69</v>
      </c>
      <c r="I80" s="457" t="s">
        <v>1196</v>
      </c>
      <c r="J80" s="64">
        <f>SUM('HL KNIHA VYPOC'!G164)</f>
        <v>0</v>
      </c>
      <c r="K80" s="64">
        <f>SUM('HL KNIHA VYPOC'!K164)</f>
        <v>0</v>
      </c>
      <c r="L80" s="84">
        <f>SUM(J80)</f>
        <v>0</v>
      </c>
      <c r="M80" s="84">
        <f>SUM(K80)</f>
        <v>0</v>
      </c>
    </row>
    <row r="81" spans="1:13" ht="14.1" customHeight="1" x14ac:dyDescent="0.2">
      <c r="A81" s="110"/>
      <c r="B81" s="103"/>
      <c r="E81" s="59"/>
      <c r="F81" s="59"/>
      <c r="G81" s="59"/>
      <c r="H81" s="97" t="s">
        <v>69</v>
      </c>
      <c r="I81" s="458">
        <v>18</v>
      </c>
      <c r="J81" s="99">
        <f>SUM(IF(J80&gt;=0,L80,0))</f>
        <v>0</v>
      </c>
      <c r="K81" s="100">
        <f>SUM(IF(K80&gt;=0,M80,0))</f>
        <v>0</v>
      </c>
    </row>
    <row r="82" spans="1:13" ht="14.1" customHeight="1" x14ac:dyDescent="0.2">
      <c r="A82" s="456" t="s">
        <v>488</v>
      </c>
      <c r="B82" s="457" t="s">
        <v>1196</v>
      </c>
      <c r="C82" s="64">
        <f>SUM('HL KNIHA VYPOC'!G147)</f>
        <v>0</v>
      </c>
      <c r="D82" s="64">
        <f>SUM('HL KNIHA VYPOC'!K147)</f>
        <v>0</v>
      </c>
      <c r="E82" s="59"/>
      <c r="F82" s="59"/>
      <c r="G82" s="59"/>
      <c r="H82" s="104" t="s">
        <v>69</v>
      </c>
      <c r="I82" s="460">
        <v>43</v>
      </c>
      <c r="J82" s="106">
        <f>SUM(IF(J80&lt;=0,L80,0))</f>
        <v>0</v>
      </c>
      <c r="K82" s="107">
        <f>SUM(IF(K80&lt;=0,M80,0))</f>
        <v>0</v>
      </c>
    </row>
    <row r="83" spans="1:13" ht="14.1" customHeight="1" x14ac:dyDescent="0.2">
      <c r="A83" s="97"/>
      <c r="B83" s="101"/>
      <c r="C83" s="99">
        <f>SUM(IF(C82&gt;=0,E83,0))</f>
        <v>0</v>
      </c>
      <c r="D83" s="100">
        <f>SUM(IF(D82&gt;=0,F83,0))</f>
        <v>0</v>
      </c>
      <c r="E83" s="84">
        <f>SUM(C82)</f>
        <v>0</v>
      </c>
      <c r="F83" s="84">
        <f>SUM(D82)</f>
        <v>0</v>
      </c>
      <c r="H83" s="110"/>
      <c r="I83" s="103"/>
      <c r="J83" s="84"/>
      <c r="K83" s="84"/>
    </row>
    <row r="84" spans="1:13" ht="14.1" customHeight="1" x14ac:dyDescent="0.2">
      <c r="A84" s="461" t="s">
        <v>488</v>
      </c>
      <c r="B84" s="459">
        <v>15</v>
      </c>
      <c r="C84" s="69"/>
      <c r="D84" s="86"/>
      <c r="H84" s="456" t="s">
        <v>70</v>
      </c>
      <c r="I84" s="457" t="s">
        <v>1196</v>
      </c>
      <c r="J84" s="64">
        <f>SUM('HL KNIHA VYPOC'!G165)</f>
        <v>0</v>
      </c>
      <c r="K84" s="64">
        <f>SUM('HL KNIHA VYPOC'!K165)</f>
        <v>0</v>
      </c>
      <c r="L84" s="84">
        <f>SUM(J84)</f>
        <v>0</v>
      </c>
      <c r="M84" s="84">
        <f>SUM(K84)</f>
        <v>0</v>
      </c>
    </row>
    <row r="85" spans="1:13" ht="14.1" customHeight="1" x14ac:dyDescent="0.2">
      <c r="A85" s="461" t="s">
        <v>488</v>
      </c>
      <c r="B85" s="459">
        <v>17</v>
      </c>
      <c r="C85" s="111">
        <f>SUM(C83-C84)</f>
        <v>0</v>
      </c>
      <c r="D85" s="112">
        <f>SUM(D83-D84)</f>
        <v>0</v>
      </c>
      <c r="H85" s="462" t="s">
        <v>70</v>
      </c>
      <c r="I85" s="458">
        <v>18</v>
      </c>
      <c r="J85" s="99">
        <f>SUM(IF(J84&gt;=0,L84,0))</f>
        <v>0</v>
      </c>
      <c r="K85" s="100">
        <f>SUM(IF(K84&gt;=0,M84,0))</f>
        <v>0</v>
      </c>
    </row>
    <row r="86" spans="1:13" ht="14.1" customHeight="1" x14ac:dyDescent="0.2">
      <c r="A86" s="102"/>
      <c r="B86" s="103"/>
      <c r="C86" s="113">
        <f>SUM(IF(C82&lt;=0,E83,0))</f>
        <v>0</v>
      </c>
      <c r="D86" s="114">
        <f>SUM(IF(D82&lt;=0,F83,0))</f>
        <v>0</v>
      </c>
      <c r="H86" s="104" t="s">
        <v>70</v>
      </c>
      <c r="I86" s="460">
        <v>43</v>
      </c>
      <c r="J86" s="106">
        <f>SUM(IF(J84&lt;=0,L84,0))</f>
        <v>0</v>
      </c>
      <c r="K86" s="107">
        <f>SUM(IF(K84&lt;=0,M84,0))</f>
        <v>0</v>
      </c>
    </row>
    <row r="87" spans="1:13" ht="14.1" customHeight="1" x14ac:dyDescent="0.2">
      <c r="A87" s="102" t="s">
        <v>488</v>
      </c>
      <c r="B87" s="459">
        <v>39</v>
      </c>
      <c r="C87" s="69"/>
      <c r="D87" s="86"/>
      <c r="H87" s="110"/>
      <c r="I87" s="103"/>
      <c r="J87" s="84"/>
      <c r="K87" s="84"/>
    </row>
    <row r="88" spans="1:13" ht="14.1" customHeight="1" x14ac:dyDescent="0.2">
      <c r="A88" s="104">
        <v>316</v>
      </c>
      <c r="B88" s="460">
        <v>41</v>
      </c>
      <c r="C88" s="115">
        <f>SUM(C86-C87)</f>
        <v>0</v>
      </c>
      <c r="D88" s="116">
        <f>SUM(D86-D87)</f>
        <v>0</v>
      </c>
      <c r="H88" s="456" t="s">
        <v>71</v>
      </c>
      <c r="I88" s="457" t="s">
        <v>1196</v>
      </c>
      <c r="J88" s="64">
        <f>SUM('HL KNIHA VYPOC'!G166)</f>
        <v>0</v>
      </c>
      <c r="K88" s="64">
        <f>SUM('HL KNIHA VYPOC'!K166)</f>
        <v>0</v>
      </c>
      <c r="L88" s="84">
        <f>SUM(J88)</f>
        <v>0</v>
      </c>
      <c r="M88" s="84">
        <f>SUM(K88)</f>
        <v>0</v>
      </c>
    </row>
    <row r="89" spans="1:13" ht="14.1" customHeight="1" x14ac:dyDescent="0.2">
      <c r="A89" s="110"/>
      <c r="B89" s="103"/>
      <c r="H89" s="97" t="s">
        <v>71</v>
      </c>
      <c r="I89" s="458">
        <v>18</v>
      </c>
      <c r="J89" s="99">
        <f>SUM(IF(J88&gt;=0,L88,0))</f>
        <v>0</v>
      </c>
      <c r="K89" s="100">
        <f>SUM(IF(K88&gt;=0,M88,0))</f>
        <v>0</v>
      </c>
    </row>
    <row r="90" spans="1:13" ht="14.1" customHeight="1" x14ac:dyDescent="0.2">
      <c r="A90" s="456" t="s">
        <v>67</v>
      </c>
      <c r="B90" s="457" t="s">
        <v>1196</v>
      </c>
      <c r="C90" s="64">
        <f>SUM('HL KNIHA VYPOC'!G160)</f>
        <v>0</v>
      </c>
      <c r="D90" s="64">
        <f>SUM('HL KNIHA VYPOC'!K160)</f>
        <v>0</v>
      </c>
      <c r="E90" s="84"/>
      <c r="F90" s="84"/>
      <c r="H90" s="104" t="s">
        <v>71</v>
      </c>
      <c r="I90" s="460">
        <v>43</v>
      </c>
      <c r="J90" s="106">
        <f>SUM(IF(J88&lt;=0,L88,0))</f>
        <v>0</v>
      </c>
      <c r="K90" s="107">
        <f>SUM(IF(K88&lt;=0,M88,0))</f>
        <v>0</v>
      </c>
    </row>
    <row r="91" spans="1:13" ht="14.1" customHeight="1" x14ac:dyDescent="0.2">
      <c r="A91" s="462" t="s">
        <v>67</v>
      </c>
      <c r="B91" s="458">
        <v>18</v>
      </c>
      <c r="C91" s="99">
        <f>SUM(IF(C90&gt;=0,E91,0))</f>
        <v>0</v>
      </c>
      <c r="D91" s="100">
        <f>SUM(IF(D90&gt;=0,F91,0))</f>
        <v>0</v>
      </c>
      <c r="E91" s="84">
        <f>SUM(C90)</f>
        <v>0</v>
      </c>
      <c r="F91" s="84">
        <f>SUM(D90)</f>
        <v>0</v>
      </c>
      <c r="H91" s="110"/>
      <c r="I91" s="103"/>
      <c r="J91" s="84"/>
      <c r="K91" s="84"/>
    </row>
    <row r="92" spans="1:13" ht="14.1" customHeight="1" x14ac:dyDescent="0.2">
      <c r="A92" s="104" t="s">
        <v>67</v>
      </c>
      <c r="B92" s="460">
        <v>42</v>
      </c>
      <c r="C92" s="106">
        <f>SUM(IF(C90&lt;=0,E91,0))</f>
        <v>0</v>
      </c>
      <c r="D92" s="107">
        <f>SUM(IF(D90&lt;=0,F91,0))</f>
        <v>0</v>
      </c>
      <c r="H92" s="456" t="s">
        <v>540</v>
      </c>
      <c r="I92" s="457" t="s">
        <v>1196</v>
      </c>
      <c r="J92" s="64">
        <f>SUM('HL KNIHA VYPOC'!G167)</f>
        <v>0</v>
      </c>
      <c r="K92" s="64">
        <f>SUM('HL KNIHA VYPOC'!K167)</f>
        <v>0</v>
      </c>
      <c r="L92" s="84">
        <f>SUM(J92)</f>
        <v>0</v>
      </c>
      <c r="M92" s="84">
        <f>SUM(K92)</f>
        <v>0</v>
      </c>
    </row>
    <row r="93" spans="1:13" ht="14.1" customHeight="1" x14ac:dyDescent="0.2">
      <c r="A93" s="59"/>
      <c r="B93" s="59"/>
      <c r="H93" s="97" t="s">
        <v>540</v>
      </c>
      <c r="I93" s="458">
        <v>18</v>
      </c>
      <c r="J93" s="99">
        <f>SUM(IF(J92&gt;=0,L92,0))</f>
        <v>0</v>
      </c>
      <c r="K93" s="100">
        <f>SUM(IF(K92&gt;=0,M92,0))</f>
        <v>0</v>
      </c>
    </row>
    <row r="94" spans="1:13" ht="14.1" customHeight="1" x14ac:dyDescent="0.2">
      <c r="A94" s="456" t="s">
        <v>667</v>
      </c>
      <c r="B94" s="457" t="s">
        <v>1196</v>
      </c>
      <c r="C94" s="64">
        <f>SUM('HL KNIHA VYPOC'!G210)</f>
        <v>0</v>
      </c>
      <c r="D94" s="64">
        <f>SUM('HL KNIHA VYPOC'!K210)</f>
        <v>0</v>
      </c>
      <c r="E94" s="84">
        <f>SUM(C94)</f>
        <v>0</v>
      </c>
      <c r="F94" s="84">
        <f>SUM(D94)</f>
        <v>0</v>
      </c>
      <c r="H94" s="104" t="s">
        <v>540</v>
      </c>
      <c r="I94" s="460">
        <v>43</v>
      </c>
      <c r="J94" s="106">
        <f>SUM(IF(J92&lt;=0,L92,0))</f>
        <v>0</v>
      </c>
      <c r="K94" s="107">
        <f>SUM(IF(K92&lt;=0,M92,0))</f>
        <v>0</v>
      </c>
    </row>
    <row r="95" spans="1:13" ht="14.1" customHeight="1" x14ac:dyDescent="0.2">
      <c r="A95" s="97"/>
      <c r="B95" s="458">
        <v>19</v>
      </c>
      <c r="C95" s="99">
        <f>SUM(IF(C94&gt;=0,E94,0))</f>
        <v>0</v>
      </c>
      <c r="D95" s="100">
        <f>SUM(IF(D94&gt;=0,F94,0))</f>
        <v>0</v>
      </c>
      <c r="H95" s="110"/>
      <c r="I95" s="103"/>
      <c r="J95" s="84"/>
      <c r="K95" s="84"/>
    </row>
    <row r="96" spans="1:13" ht="14.1" customHeight="1" x14ac:dyDescent="0.2">
      <c r="A96" s="104"/>
      <c r="B96" s="460">
        <v>44</v>
      </c>
      <c r="C96" s="106">
        <f>SUM(IF(C94&lt;=0,E94,0))</f>
        <v>0</v>
      </c>
      <c r="D96" s="107">
        <f>SUM(IF(D94&lt;=0,F94,0))</f>
        <v>0</v>
      </c>
      <c r="H96" s="456" t="s">
        <v>544</v>
      </c>
      <c r="I96" s="457" t="s">
        <v>1196</v>
      </c>
      <c r="J96" s="64">
        <f>SUM('HL KNIHA VYPOC'!G168)</f>
        <v>0</v>
      </c>
      <c r="K96" s="64">
        <f>SUM('HL KNIHA VYPOC'!K168)</f>
        <v>0</v>
      </c>
      <c r="L96" s="84">
        <f>SUM(J96)</f>
        <v>0</v>
      </c>
      <c r="M96" s="84">
        <f>SUM(K96)</f>
        <v>0</v>
      </c>
    </row>
    <row r="97" spans="1:13" ht="14.1" customHeight="1" x14ac:dyDescent="0.2">
      <c r="A97" s="4"/>
      <c r="B97" s="59"/>
      <c r="C97" s="59"/>
      <c r="D97" s="59"/>
      <c r="H97" s="97" t="s">
        <v>544</v>
      </c>
      <c r="I97" s="458">
        <v>18</v>
      </c>
      <c r="J97" s="99">
        <f>SUM(IF(J96&gt;=0,L96,0))</f>
        <v>0</v>
      </c>
      <c r="K97" s="100">
        <f>SUM(IF(K96&gt;=0,M96,0))</f>
        <v>0</v>
      </c>
    </row>
    <row r="98" spans="1:13" ht="14.1" customHeight="1" x14ac:dyDescent="0.2">
      <c r="A98" s="4"/>
      <c r="B98" s="4"/>
      <c r="C98" s="4"/>
      <c r="D98" s="4"/>
      <c r="E98" s="84"/>
      <c r="F98" s="84"/>
      <c r="H98" s="104" t="s">
        <v>544</v>
      </c>
      <c r="I98" s="460">
        <v>43</v>
      </c>
      <c r="J98" s="106">
        <f>SUM(IF(J96&lt;=0,L96,0))</f>
        <v>0</v>
      </c>
      <c r="K98" s="107">
        <f>SUM(IF(K96&lt;=0,M96,0))</f>
        <v>0</v>
      </c>
    </row>
    <row r="99" spans="1:13" ht="14.1" customHeight="1" x14ac:dyDescent="0.2">
      <c r="A99" s="4"/>
      <c r="B99" s="4"/>
      <c r="C99" s="4"/>
      <c r="D99" s="4"/>
    </row>
    <row r="100" spans="1:13" ht="14.1" customHeight="1" x14ac:dyDescent="0.2">
      <c r="A100" s="4"/>
      <c r="B100" s="4"/>
      <c r="C100" s="4"/>
      <c r="D100" s="4"/>
      <c r="H100" s="456" t="s">
        <v>82</v>
      </c>
      <c r="I100" s="457" t="s">
        <v>1196</v>
      </c>
      <c r="J100" s="64">
        <f>SUM('HL KNIHA VYPOC'!G257)</f>
        <v>0</v>
      </c>
      <c r="K100" s="64">
        <f>SUM('HL KNIHA VYPOC'!K257)</f>
        <v>0</v>
      </c>
      <c r="L100" s="84">
        <f>SUM(J100)</f>
        <v>0</v>
      </c>
      <c r="M100" s="84">
        <f>SUM(K100)</f>
        <v>0</v>
      </c>
    </row>
    <row r="101" spans="1:13" ht="14.1" customHeight="1" x14ac:dyDescent="0.2">
      <c r="A101" s="4"/>
      <c r="B101" s="4"/>
      <c r="C101" s="4"/>
      <c r="D101" s="4"/>
      <c r="H101" s="462" t="s">
        <v>82</v>
      </c>
      <c r="I101" s="458">
        <v>18</v>
      </c>
      <c r="J101" s="99">
        <f>SUM(IF(J100&gt;=0,L100,0))</f>
        <v>0</v>
      </c>
      <c r="K101" s="100">
        <f>SUM(IF(K100&gt;=0,M100,0))</f>
        <v>0</v>
      </c>
      <c r="L101" s="84"/>
      <c r="M101" s="84"/>
    </row>
    <row r="102" spans="1:13" ht="14.1" customHeight="1" x14ac:dyDescent="0.2">
      <c r="A102" s="4"/>
      <c r="B102" s="4"/>
      <c r="C102" s="4"/>
      <c r="D102" s="4"/>
      <c r="H102" s="104" t="s">
        <v>82</v>
      </c>
      <c r="I102" s="460">
        <v>42</v>
      </c>
      <c r="J102" s="106">
        <f>SUM(IF(J100&lt;=0,L100,0))</f>
        <v>0</v>
      </c>
      <c r="K102" s="107">
        <f>SUM(IF(K100&lt;=0,M100,0))</f>
        <v>0</v>
      </c>
    </row>
    <row r="103" spans="1:13" ht="14.1" customHeight="1" x14ac:dyDescent="0.2">
      <c r="A103" s="4"/>
      <c r="B103" s="4"/>
      <c r="C103" s="4"/>
      <c r="D103" s="4"/>
      <c r="L103" s="84"/>
      <c r="M103" s="84"/>
    </row>
    <row r="104" spans="1:13" ht="14.1" customHeight="1" x14ac:dyDescent="0.2">
      <c r="A104" s="4"/>
      <c r="B104" s="4"/>
      <c r="C104" s="4"/>
      <c r="D104" s="4"/>
      <c r="L104" s="84"/>
      <c r="M104" s="84"/>
    </row>
    <row r="105" spans="1:13" ht="14.1" customHeight="1" x14ac:dyDescent="0.2">
      <c r="A105" s="4"/>
      <c r="B105" s="4"/>
      <c r="C105" s="4"/>
      <c r="D105" s="4"/>
      <c r="L105" s="84"/>
      <c r="M105" s="84"/>
    </row>
    <row r="106" spans="1:13" ht="14.1" customHeight="1" x14ac:dyDescent="0.25">
      <c r="A106" s="1452" t="s">
        <v>1249</v>
      </c>
      <c r="B106" s="1452"/>
      <c r="C106" s="1452"/>
      <c r="D106" s="1452"/>
      <c r="E106" s="1452"/>
      <c r="F106" s="1452"/>
      <c r="G106" s="1452"/>
      <c r="H106" s="1452"/>
      <c r="I106" s="1452"/>
      <c r="J106" s="1452"/>
      <c r="K106" s="1452"/>
    </row>
    <row r="107" spans="1:13" ht="14.1" customHeight="1" x14ac:dyDescent="0.2">
      <c r="A107" s="4"/>
      <c r="B107" s="4"/>
      <c r="C107" s="4"/>
      <c r="D107" s="4"/>
    </row>
    <row r="108" spans="1:13" ht="14.1" customHeight="1" x14ac:dyDescent="0.25">
      <c r="A108" s="59"/>
      <c r="B108" s="59"/>
      <c r="C108" s="60">
        <v>2016</v>
      </c>
      <c r="D108" s="60">
        <v>2015</v>
      </c>
      <c r="J108" s="60">
        <v>2016</v>
      </c>
      <c r="K108" s="60">
        <v>2015</v>
      </c>
    </row>
    <row r="109" spans="1:13" ht="14.1" customHeight="1" x14ac:dyDescent="0.2">
      <c r="A109" s="62" t="s">
        <v>442</v>
      </c>
      <c r="B109" s="63" t="s">
        <v>1196</v>
      </c>
      <c r="C109" s="64">
        <f>SUM('HL KNIHA VYPOC'!G128)</f>
        <v>0</v>
      </c>
      <c r="D109" s="64">
        <f>SUM('HL KNIHA VYPOC'!K128)</f>
        <v>0</v>
      </c>
      <c r="H109" s="62" t="s">
        <v>745</v>
      </c>
      <c r="I109" s="63" t="s">
        <v>1196</v>
      </c>
      <c r="J109" s="64">
        <f>SUM('HL KNIHA VYPOC'!G239)</f>
        <v>0</v>
      </c>
      <c r="K109" s="64">
        <f>SUM('HL KNIHA VYPOC'!K239)</f>
        <v>0</v>
      </c>
    </row>
    <row r="110" spans="1:13" ht="14.1" customHeight="1" x14ac:dyDescent="0.2">
      <c r="A110" s="119"/>
      <c r="B110" s="66">
        <v>39</v>
      </c>
      <c r="C110" s="67"/>
      <c r="D110" s="68"/>
      <c r="H110" s="119" t="s">
        <v>745</v>
      </c>
      <c r="I110" s="66">
        <v>37</v>
      </c>
      <c r="J110" s="67"/>
      <c r="K110" s="68"/>
    </row>
    <row r="111" spans="1:13" ht="14.1" customHeight="1" x14ac:dyDescent="0.2">
      <c r="A111" s="121"/>
      <c r="B111" s="79">
        <v>45</v>
      </c>
      <c r="C111" s="76">
        <f>SUM(C109-C110)</f>
        <v>0</v>
      </c>
      <c r="D111" s="77">
        <f>SUM(D109-D110)</f>
        <v>0</v>
      </c>
      <c r="H111" s="121">
        <v>451</v>
      </c>
      <c r="I111" s="79">
        <v>38</v>
      </c>
      <c r="J111" s="76">
        <f>SUM(J109-J110)</f>
        <v>0</v>
      </c>
      <c r="K111" s="77">
        <f>SUM(K109-K110)</f>
        <v>0</v>
      </c>
    </row>
    <row r="112" spans="1:13" ht="14.1" customHeight="1" x14ac:dyDescent="0.2">
      <c r="A112" s="123"/>
      <c r="B112" s="124"/>
      <c r="H112" s="82"/>
      <c r="I112" s="124"/>
      <c r="J112" s="84"/>
      <c r="K112" s="84"/>
    </row>
    <row r="113" spans="1:11" ht="14.1" customHeight="1" x14ac:dyDescent="0.2">
      <c r="A113" s="62" t="s">
        <v>61</v>
      </c>
      <c r="B113" s="63" t="s">
        <v>1196</v>
      </c>
      <c r="C113" s="64">
        <f>SUM('HL KNIHA VYPOC'!G149)</f>
        <v>0</v>
      </c>
      <c r="D113" s="64">
        <f>SUM('HL KNIHA VYPOC'!K149)</f>
        <v>0</v>
      </c>
      <c r="H113" s="62" t="s">
        <v>749</v>
      </c>
      <c r="I113" s="63" t="s">
        <v>1196</v>
      </c>
      <c r="J113" s="64">
        <f>SUM('HL KNIHA VYPOC'!G241)</f>
        <v>0</v>
      </c>
      <c r="K113" s="64">
        <f>SUM('HL KNIHA VYPOC'!K241)</f>
        <v>0</v>
      </c>
    </row>
    <row r="114" spans="1:11" ht="14.1" customHeight="1" x14ac:dyDescent="0.2">
      <c r="A114" s="119"/>
      <c r="B114" s="66">
        <v>39</v>
      </c>
      <c r="C114" s="67"/>
      <c r="D114" s="68"/>
      <c r="H114" s="119" t="s">
        <v>749</v>
      </c>
      <c r="I114" s="66">
        <v>37</v>
      </c>
      <c r="J114" s="67"/>
      <c r="K114" s="68"/>
    </row>
    <row r="115" spans="1:11" ht="14.1" customHeight="1" x14ac:dyDescent="0.2">
      <c r="A115" s="121"/>
      <c r="B115" s="79">
        <v>41</v>
      </c>
      <c r="C115" s="76">
        <f>SUM(C113-C114)</f>
        <v>0</v>
      </c>
      <c r="D115" s="77">
        <f>SUM(D113-D114)</f>
        <v>0</v>
      </c>
      <c r="E115" s="59"/>
      <c r="F115" s="59"/>
      <c r="G115" s="59"/>
      <c r="H115" s="121">
        <v>459</v>
      </c>
      <c r="I115" s="79">
        <v>38</v>
      </c>
      <c r="J115" s="76">
        <f>SUM(J113-J114)</f>
        <v>0</v>
      </c>
      <c r="K115" s="77">
        <f>SUM(K113-K114)</f>
        <v>0</v>
      </c>
    </row>
    <row r="116" spans="1:11" ht="14.1" customHeight="1" x14ac:dyDescent="0.2">
      <c r="A116" s="123"/>
      <c r="B116" s="124"/>
      <c r="E116" s="59"/>
      <c r="F116" s="59"/>
      <c r="G116" s="59"/>
      <c r="H116" s="82"/>
      <c r="I116" s="124"/>
      <c r="J116" s="84"/>
      <c r="K116" s="84"/>
    </row>
    <row r="117" spans="1:11" ht="14.1" customHeight="1" x14ac:dyDescent="0.2">
      <c r="A117" s="62" t="s">
        <v>601</v>
      </c>
      <c r="B117" s="63" t="s">
        <v>1196</v>
      </c>
      <c r="C117" s="64">
        <f>SUM('HL KNIHA VYPOC'!G187)</f>
        <v>0</v>
      </c>
      <c r="D117" s="64">
        <f>SUM('HL KNIHA VYPOC'!K187)</f>
        <v>0</v>
      </c>
      <c r="H117" s="62" t="s">
        <v>755</v>
      </c>
      <c r="I117" s="63" t="s">
        <v>1196</v>
      </c>
      <c r="J117" s="64">
        <f>SUM('HL KNIHA VYPOC'!G244)</f>
        <v>0</v>
      </c>
      <c r="K117" s="64">
        <f>SUM('HL KNIHA VYPOC'!K244)</f>
        <v>0</v>
      </c>
    </row>
    <row r="118" spans="1:11" ht="14.1" customHeight="1" x14ac:dyDescent="0.2">
      <c r="A118" s="119"/>
      <c r="B118" s="66">
        <v>39</v>
      </c>
      <c r="C118" s="67"/>
      <c r="D118" s="68"/>
      <c r="H118" s="119" t="s">
        <v>755</v>
      </c>
      <c r="I118" s="66">
        <v>47</v>
      </c>
      <c r="J118" s="67"/>
      <c r="K118" s="68"/>
    </row>
    <row r="119" spans="1:11" ht="14.1" customHeight="1" x14ac:dyDescent="0.2">
      <c r="A119" s="121"/>
      <c r="B119" s="79">
        <v>41</v>
      </c>
      <c r="C119" s="76">
        <f>SUM(C117-C118)</f>
        <v>0</v>
      </c>
      <c r="D119" s="77">
        <f>SUM(D117-D118)</f>
        <v>0</v>
      </c>
      <c r="H119" s="121">
        <v>461</v>
      </c>
      <c r="I119" s="79">
        <v>48</v>
      </c>
      <c r="J119" s="76">
        <f>SUM(J117-J118)</f>
        <v>0</v>
      </c>
      <c r="K119" s="77">
        <f>SUM(K117-K118)</f>
        <v>0</v>
      </c>
    </row>
    <row r="120" spans="1:11" ht="14.1" customHeight="1" x14ac:dyDescent="0.2">
      <c r="A120" s="123"/>
      <c r="B120" s="124"/>
      <c r="H120" s="82"/>
      <c r="I120" s="124"/>
      <c r="J120" s="84"/>
      <c r="K120" s="84"/>
    </row>
    <row r="121" spans="1:11" ht="14.1" customHeight="1" x14ac:dyDescent="0.2">
      <c r="A121" s="62" t="s">
        <v>642</v>
      </c>
      <c r="B121" s="63" t="s">
        <v>1196</v>
      </c>
      <c r="C121" s="64">
        <f>SUM('HL KNIHA VYPOC'!G199)</f>
        <v>0</v>
      </c>
      <c r="D121" s="64">
        <f>SUM('HL KNIHA VYPOC'!K199)</f>
        <v>0</v>
      </c>
      <c r="H121" s="62" t="s">
        <v>761</v>
      </c>
      <c r="I121" s="63" t="s">
        <v>1196</v>
      </c>
      <c r="J121" s="64">
        <f>SUM('HL KNIHA VYPOC'!G247)</f>
        <v>0</v>
      </c>
      <c r="K121" s="64">
        <f>SUM('HL KNIHA VYPOC'!K247)</f>
        <v>0</v>
      </c>
    </row>
    <row r="122" spans="1:11" ht="14.1" customHeight="1" x14ac:dyDescent="0.2">
      <c r="A122" s="119">
        <v>383</v>
      </c>
      <c r="B122" s="66">
        <v>39</v>
      </c>
      <c r="C122" s="67"/>
      <c r="D122" s="68"/>
      <c r="H122" s="119" t="s">
        <v>761</v>
      </c>
      <c r="I122" s="66">
        <v>39</v>
      </c>
      <c r="J122" s="67"/>
      <c r="K122" s="68"/>
    </row>
    <row r="123" spans="1:11" ht="14.1" customHeight="1" x14ac:dyDescent="0.2">
      <c r="A123" s="121">
        <v>383</v>
      </c>
      <c r="B123" s="79">
        <v>44</v>
      </c>
      <c r="C123" s="76">
        <f>SUM(C121-C122)</f>
        <v>0</v>
      </c>
      <c r="D123" s="77">
        <f>SUM(D121-D122)</f>
        <v>0</v>
      </c>
      <c r="H123" s="121" t="s">
        <v>761</v>
      </c>
      <c r="I123" s="79">
        <v>44</v>
      </c>
      <c r="J123" s="76">
        <f>SUM(J121-J122)</f>
        <v>0</v>
      </c>
      <c r="K123" s="77">
        <f>SUM(K121-K122)</f>
        <v>0</v>
      </c>
    </row>
    <row r="124" spans="1:11" ht="14.1" customHeight="1" x14ac:dyDescent="0.2">
      <c r="A124" s="123"/>
      <c r="B124" s="124"/>
      <c r="H124" s="82"/>
      <c r="I124" s="124"/>
      <c r="J124" s="84"/>
      <c r="K124" s="84"/>
    </row>
    <row r="125" spans="1:11" ht="14.1" customHeight="1" x14ac:dyDescent="0.2">
      <c r="A125" s="62" t="s">
        <v>646</v>
      </c>
      <c r="B125" s="63" t="s">
        <v>1196</v>
      </c>
      <c r="C125" s="64">
        <f>SUM('HL KNIHA VYPOC'!G200)</f>
        <v>0</v>
      </c>
      <c r="D125" s="64">
        <f>SUM('HL KNIHA VYPOC'!K200)</f>
        <v>0</v>
      </c>
      <c r="H125" s="62" t="s">
        <v>769</v>
      </c>
      <c r="I125" s="63" t="s">
        <v>1196</v>
      </c>
      <c r="J125" s="64">
        <f>SUM('HL KNIHA VYPOC'!G249)</f>
        <v>0</v>
      </c>
      <c r="K125" s="64">
        <f>SUM('HL KNIHA VYPOC'!K249)</f>
        <v>0</v>
      </c>
    </row>
    <row r="126" spans="1:11" ht="14.1" customHeight="1" x14ac:dyDescent="0.2">
      <c r="A126" s="119">
        <v>384</v>
      </c>
      <c r="B126" s="66">
        <v>39</v>
      </c>
      <c r="C126" s="67"/>
      <c r="D126" s="68"/>
      <c r="H126" s="119" t="s">
        <v>769</v>
      </c>
      <c r="I126" s="66">
        <v>39</v>
      </c>
      <c r="J126" s="67"/>
      <c r="K126" s="68"/>
    </row>
    <row r="127" spans="1:11" ht="14.1" customHeight="1" x14ac:dyDescent="0.2">
      <c r="A127" s="121">
        <v>384</v>
      </c>
      <c r="B127" s="79">
        <v>44</v>
      </c>
      <c r="C127" s="76">
        <f>SUM(C125-C126)</f>
        <v>0</v>
      </c>
      <c r="D127" s="77">
        <f>SUM(D125-D126)</f>
        <v>0</v>
      </c>
      <c r="H127" s="121">
        <v>473</v>
      </c>
      <c r="I127" s="79">
        <v>45</v>
      </c>
      <c r="J127" s="76">
        <f>SUM(J125-J126)</f>
        <v>0</v>
      </c>
      <c r="K127" s="77">
        <f>SUM(K125-K126)</f>
        <v>0</v>
      </c>
    </row>
    <row r="128" spans="1:11" ht="14.1" customHeight="1" x14ac:dyDescent="0.2">
      <c r="A128" s="4"/>
      <c r="B128" s="4"/>
      <c r="C128" s="4"/>
      <c r="D128" s="4"/>
      <c r="H128" s="82"/>
      <c r="I128" s="124"/>
      <c r="J128" s="84"/>
      <c r="K128" s="84"/>
    </row>
    <row r="129" spans="1:11" ht="14.1" customHeight="1" x14ac:dyDescent="0.2">
      <c r="A129" s="123"/>
      <c r="B129" s="124"/>
      <c r="H129" s="62" t="s">
        <v>81</v>
      </c>
      <c r="I129" s="63" t="s">
        <v>1196</v>
      </c>
      <c r="J129" s="64">
        <f>SUM('HL KNIHA VYPOC'!G250)</f>
        <v>0</v>
      </c>
      <c r="K129" s="64">
        <f>SUM('HL KNIHA VYPOC'!K250)</f>
        <v>0</v>
      </c>
    </row>
    <row r="130" spans="1:11" ht="14.1" customHeight="1" x14ac:dyDescent="0.2">
      <c r="A130" s="123"/>
      <c r="B130" s="124"/>
      <c r="H130" s="119" t="s">
        <v>81</v>
      </c>
      <c r="I130" s="66">
        <v>39</v>
      </c>
      <c r="J130" s="67"/>
      <c r="K130" s="68"/>
    </row>
    <row r="131" spans="1:11" ht="14.1" customHeight="1" x14ac:dyDescent="0.2">
      <c r="A131" s="123"/>
      <c r="B131" s="124"/>
      <c r="H131" s="121">
        <v>474</v>
      </c>
      <c r="I131" s="79">
        <v>44</v>
      </c>
      <c r="J131" s="76">
        <f>SUM(J129-J130)</f>
        <v>0</v>
      </c>
      <c r="K131" s="77">
        <f>SUM(K129-K130)</f>
        <v>0</v>
      </c>
    </row>
    <row r="132" spans="1:11" ht="14.1" customHeight="1" x14ac:dyDescent="0.2">
      <c r="A132" s="123"/>
      <c r="B132" s="124"/>
      <c r="C132" s="113"/>
      <c r="D132" s="113"/>
      <c r="H132" s="82"/>
      <c r="I132" s="124"/>
      <c r="J132" s="84"/>
      <c r="K132" s="84"/>
    </row>
    <row r="133" spans="1:11" ht="14.1" customHeight="1" x14ac:dyDescent="0.2">
      <c r="A133" s="123"/>
      <c r="B133" s="124"/>
      <c r="C133" s="455"/>
      <c r="D133" s="455"/>
      <c r="H133" s="62" t="s">
        <v>777</v>
      </c>
      <c r="I133" s="63" t="s">
        <v>1196</v>
      </c>
      <c r="J133" s="64">
        <f>SUM('HL KNIHA VYPOC'!G251)</f>
        <v>0</v>
      </c>
      <c r="K133" s="64">
        <f>SUM('HL KNIHA VYPOC'!K251)</f>
        <v>0</v>
      </c>
    </row>
    <row r="134" spans="1:11" ht="14.1" customHeight="1" x14ac:dyDescent="0.2">
      <c r="A134" s="123"/>
      <c r="B134" s="124"/>
      <c r="H134" s="119" t="s">
        <v>777</v>
      </c>
      <c r="I134" s="66">
        <v>39</v>
      </c>
      <c r="J134" s="67"/>
      <c r="K134" s="68"/>
    </row>
    <row r="135" spans="1:11" ht="14.1" customHeight="1" x14ac:dyDescent="0.2">
      <c r="A135" s="123"/>
      <c r="B135" s="124"/>
      <c r="H135" s="121" t="s">
        <v>777</v>
      </c>
      <c r="I135" s="79">
        <v>41</v>
      </c>
      <c r="J135" s="76">
        <f>SUM(J133-J134)</f>
        <v>0</v>
      </c>
      <c r="K135" s="77">
        <f>SUM(K133-K134)</f>
        <v>0</v>
      </c>
    </row>
    <row r="136" spans="1:11" ht="14.1" customHeight="1" x14ac:dyDescent="0.2">
      <c r="A136" s="123"/>
      <c r="B136" s="124"/>
      <c r="H136" s="82"/>
      <c r="I136" s="124"/>
      <c r="J136" s="84"/>
      <c r="K136" s="84"/>
    </row>
    <row r="137" spans="1:11" ht="14.1" customHeight="1" x14ac:dyDescent="0.2">
      <c r="H137" s="62" t="s">
        <v>781</v>
      </c>
      <c r="I137" s="63" t="s">
        <v>1196</v>
      </c>
      <c r="J137" s="64">
        <f>SUM('HL KNIHA VYPOC'!G252)</f>
        <v>0</v>
      </c>
      <c r="K137" s="64">
        <f>SUM('HL KNIHA VYPOC'!K252)</f>
        <v>0</v>
      </c>
    </row>
    <row r="138" spans="1:11" ht="14.1" customHeight="1" x14ac:dyDescent="0.2">
      <c r="H138" s="119" t="s">
        <v>781</v>
      </c>
      <c r="I138" s="66">
        <v>39</v>
      </c>
      <c r="J138" s="67"/>
      <c r="K138" s="68"/>
    </row>
    <row r="139" spans="1:11" ht="14.1" customHeight="1" x14ac:dyDescent="0.2">
      <c r="H139" s="121" t="s">
        <v>781</v>
      </c>
      <c r="I139" s="79">
        <v>41</v>
      </c>
      <c r="J139" s="76">
        <f>SUM(J137-J138)</f>
        <v>0</v>
      </c>
      <c r="K139" s="77">
        <f>SUM(K137-K138)</f>
        <v>0</v>
      </c>
    </row>
    <row r="140" spans="1:11" ht="14.1" customHeight="1" x14ac:dyDescent="0.2">
      <c r="H140" s="82"/>
      <c r="I140" s="124"/>
      <c r="J140" s="84"/>
      <c r="K140" s="84"/>
    </row>
    <row r="141" spans="1:11" ht="14.1" customHeight="1" x14ac:dyDescent="0.2">
      <c r="H141" s="62" t="s">
        <v>785</v>
      </c>
      <c r="I141" s="63" t="s">
        <v>1196</v>
      </c>
      <c r="J141" s="64">
        <f>SUM('HL KNIHA VYPOC'!G253)</f>
        <v>0</v>
      </c>
      <c r="K141" s="64">
        <f>SUM('HL KNIHA VYPOC'!K253)</f>
        <v>0</v>
      </c>
    </row>
    <row r="142" spans="1:11" ht="14.1" customHeight="1" x14ac:dyDescent="0.2">
      <c r="H142" s="65"/>
      <c r="I142" s="66">
        <v>39</v>
      </c>
      <c r="J142" s="67"/>
      <c r="K142" s="68"/>
    </row>
    <row r="143" spans="1:11" ht="14.1" customHeight="1" x14ac:dyDescent="0.2">
      <c r="H143" s="85"/>
      <c r="I143" s="83">
        <v>41</v>
      </c>
      <c r="J143" s="69"/>
      <c r="K143" s="86"/>
    </row>
    <row r="144" spans="1:11" ht="14.1" customHeight="1" x14ac:dyDescent="0.2">
      <c r="H144" s="78"/>
      <c r="I144" s="79">
        <v>44</v>
      </c>
      <c r="J144" s="76">
        <f>SUM(J141-J142-J143)</f>
        <v>0</v>
      </c>
      <c r="K144" s="77">
        <f>SUM(K141-K142-K143)</f>
        <v>0</v>
      </c>
    </row>
    <row r="145" spans="1:11" ht="14.1" customHeight="1" x14ac:dyDescent="0.2">
      <c r="H145" s="82"/>
      <c r="I145" s="124"/>
      <c r="J145" s="84"/>
      <c r="K145" s="84"/>
    </row>
    <row r="146" spans="1:11" ht="14.1" customHeight="1" x14ac:dyDescent="0.2">
      <c r="H146" s="62" t="s">
        <v>789</v>
      </c>
      <c r="I146" s="63" t="s">
        <v>1196</v>
      </c>
      <c r="J146" s="64">
        <f>SUM('HL KNIHA VYPOC'!G254)</f>
        <v>0</v>
      </c>
      <c r="K146" s="64">
        <f>SUM('HL KNIHA VYPOC'!K254)</f>
        <v>0</v>
      </c>
    </row>
    <row r="147" spans="1:11" ht="14.1" customHeight="1" x14ac:dyDescent="0.2">
      <c r="H147" s="65"/>
      <c r="I147" s="66">
        <v>39</v>
      </c>
      <c r="J147" s="67"/>
      <c r="K147" s="68"/>
    </row>
    <row r="148" spans="1:11" ht="14.1" customHeight="1" x14ac:dyDescent="0.2">
      <c r="A148" s="4"/>
      <c r="B148" s="59"/>
      <c r="C148" s="59"/>
      <c r="D148" s="59"/>
      <c r="H148" s="85"/>
      <c r="I148" s="83">
        <v>41</v>
      </c>
      <c r="J148" s="69"/>
      <c r="K148" s="86"/>
    </row>
    <row r="149" spans="1:11" ht="14.1" customHeight="1" x14ac:dyDescent="0.2">
      <c r="A149" s="4"/>
      <c r="B149" s="4"/>
      <c r="C149" s="4"/>
      <c r="D149" s="4"/>
      <c r="H149" s="85"/>
      <c r="I149" s="83">
        <v>42</v>
      </c>
      <c r="J149" s="69"/>
      <c r="K149" s="86"/>
    </row>
    <row r="150" spans="1:11" ht="14.1" customHeight="1" x14ac:dyDescent="0.2">
      <c r="A150" s="4"/>
      <c r="B150" s="4"/>
      <c r="C150" s="4"/>
      <c r="D150" s="4"/>
      <c r="H150" s="78"/>
      <c r="I150" s="79">
        <v>44</v>
      </c>
      <c r="J150" s="76">
        <f>SUM(J146-J147-J148-J149)</f>
        <v>0</v>
      </c>
      <c r="K150" s="77">
        <f>SUM(K146-K147-K148-K149)</f>
        <v>0</v>
      </c>
    </row>
    <row r="151" spans="1:11" ht="14.1" customHeight="1" x14ac:dyDescent="0.2">
      <c r="A151" s="4"/>
      <c r="B151" s="4"/>
      <c r="C151" s="4"/>
      <c r="D151" s="4"/>
    </row>
    <row r="152" spans="1:11" ht="14.1" customHeight="1" x14ac:dyDescent="0.2">
      <c r="A152" s="4"/>
      <c r="B152" s="4"/>
      <c r="C152" s="4"/>
      <c r="D152" s="4"/>
    </row>
    <row r="153" spans="1:11" ht="14.1" customHeight="1" x14ac:dyDescent="0.2">
      <c r="A153" s="748" t="s">
        <v>1250</v>
      </c>
      <c r="B153" s="748"/>
      <c r="C153" s="748"/>
      <c r="D153" s="748"/>
      <c r="E153" s="748"/>
      <c r="F153" s="748"/>
      <c r="G153" s="748"/>
      <c r="H153" s="748"/>
      <c r="I153" s="748"/>
      <c r="J153" s="748"/>
      <c r="K153" s="748"/>
    </row>
    <row r="154" spans="1:11" ht="14.1" customHeight="1" x14ac:dyDescent="0.2">
      <c r="A154" s="4"/>
      <c r="B154" s="4"/>
      <c r="C154" s="4"/>
      <c r="D154" s="4"/>
      <c r="H154" s="59"/>
      <c r="I154" s="59"/>
      <c r="J154" s="59"/>
      <c r="K154" s="59"/>
    </row>
    <row r="155" spans="1:11" ht="14.1" customHeight="1" x14ac:dyDescent="0.2">
      <c r="A155" s="117" t="s">
        <v>826</v>
      </c>
      <c r="B155" s="118" t="s">
        <v>1196</v>
      </c>
      <c r="C155" s="126">
        <f>SUM('HL KNIHA VYPOC'!G269)</f>
        <v>0</v>
      </c>
      <c r="D155" s="126">
        <f>SUM('HL KNIHA VYPOC'!K269)</f>
        <v>0</v>
      </c>
      <c r="H155" s="123"/>
      <c r="I155" s="124"/>
      <c r="J155" s="111"/>
      <c r="K155" s="111"/>
    </row>
    <row r="156" spans="1:11" ht="14.1" customHeight="1" x14ac:dyDescent="0.2">
      <c r="A156" s="119" t="s">
        <v>826</v>
      </c>
      <c r="B156" s="120">
        <v>9</v>
      </c>
      <c r="C156" s="72">
        <f>SUM(C155-C157)</f>
        <v>0</v>
      </c>
      <c r="D156" s="73">
        <f>SUM(D155-D157)</f>
        <v>0</v>
      </c>
      <c r="H156" s="123"/>
      <c r="I156" s="124"/>
      <c r="J156" s="455"/>
      <c r="K156" s="455"/>
    </row>
    <row r="157" spans="1:11" ht="14.1" customHeight="1" x14ac:dyDescent="0.2">
      <c r="A157" s="121" t="s">
        <v>826</v>
      </c>
      <c r="B157" s="122">
        <v>10</v>
      </c>
      <c r="C157" s="80"/>
      <c r="D157" s="81"/>
      <c r="H157" s="123"/>
      <c r="I157" s="124"/>
      <c r="J157" s="84"/>
      <c r="K157" s="84"/>
    </row>
    <row r="158" spans="1:11" ht="14.1" customHeight="1" x14ac:dyDescent="0.2">
      <c r="A158" s="123"/>
      <c r="B158" s="124"/>
      <c r="H158" s="123"/>
      <c r="I158" s="124"/>
      <c r="J158" s="84"/>
      <c r="K158" s="84"/>
    </row>
    <row r="159" spans="1:11" ht="14.1" customHeight="1" x14ac:dyDescent="0.2">
      <c r="H159" s="40"/>
      <c r="I159" s="61"/>
      <c r="J159" s="84"/>
      <c r="K159" s="84"/>
    </row>
    <row r="160" spans="1:11" ht="14.1" customHeight="1" x14ac:dyDescent="0.2">
      <c r="A160" s="123"/>
      <c r="B160" s="124"/>
      <c r="C160" s="111"/>
      <c r="D160" s="111"/>
      <c r="H160" s="123"/>
      <c r="I160" s="124"/>
      <c r="J160" s="111"/>
      <c r="K160" s="111"/>
    </row>
    <row r="161" spans="1:11" ht="14.1" customHeight="1" x14ac:dyDescent="0.2">
      <c r="A161" s="123"/>
      <c r="B161" s="124"/>
      <c r="C161" s="455"/>
      <c r="D161" s="455"/>
      <c r="H161" s="123"/>
      <c r="I161" s="124"/>
      <c r="J161" s="455"/>
      <c r="K161" s="455"/>
    </row>
    <row r="162" spans="1:11" ht="14.1" customHeight="1" x14ac:dyDescent="0.2">
      <c r="A162" s="123"/>
      <c r="B162" s="124"/>
      <c r="H162" s="123"/>
      <c r="I162" s="124"/>
      <c r="J162" s="84"/>
      <c r="K162" s="84"/>
    </row>
    <row r="163" spans="1:11" ht="14.1" customHeight="1" x14ac:dyDescent="0.2">
      <c r="A163" s="123"/>
      <c r="B163" s="124"/>
      <c r="H163" s="123"/>
      <c r="I163" s="124"/>
      <c r="J163" s="84"/>
      <c r="K163" s="84"/>
    </row>
    <row r="164" spans="1:11" ht="14.1" customHeight="1" x14ac:dyDescent="0.2">
      <c r="H164" s="40"/>
      <c r="I164" s="61"/>
      <c r="J164" s="84"/>
      <c r="K164" s="84"/>
    </row>
    <row r="165" spans="1:11" ht="14.1" customHeight="1" x14ac:dyDescent="0.2">
      <c r="H165" s="123"/>
      <c r="I165" s="124"/>
      <c r="J165" s="111"/>
      <c r="K165" s="111"/>
    </row>
    <row r="166" spans="1:11" ht="14.1" customHeight="1" x14ac:dyDescent="0.2">
      <c r="H166" s="123"/>
      <c r="I166" s="124"/>
      <c r="J166" s="455"/>
      <c r="K166" s="455"/>
    </row>
    <row r="179" spans="5:13" ht="14.1" customHeight="1" x14ac:dyDescent="0.2">
      <c r="E179" s="59"/>
      <c r="F179" s="59"/>
      <c r="G179" s="59"/>
    </row>
    <row r="181" spans="5:13" ht="14.1" customHeight="1" x14ac:dyDescent="0.2">
      <c r="L181" s="455">
        <f>SUM(L180-L182)</f>
        <v>0</v>
      </c>
      <c r="M181" s="455">
        <f>SUM(M180-M182)</f>
        <v>0</v>
      </c>
    </row>
    <row r="261" spans="5:6" ht="14.1" customHeight="1" x14ac:dyDescent="0.2">
      <c r="E261" s="84"/>
      <c r="F261" s="84"/>
    </row>
    <row r="279" spans="5:6" ht="14.1" customHeight="1" x14ac:dyDescent="0.2">
      <c r="E279" s="84"/>
      <c r="F279" s="84"/>
    </row>
    <row r="299" spans="1:6" ht="14.1" customHeight="1" x14ac:dyDescent="0.2">
      <c r="A299" s="123"/>
      <c r="B299" s="124"/>
      <c r="E299" s="84"/>
      <c r="F299" s="84"/>
    </row>
  </sheetData>
  <sheetProtection formatCells="0" formatColumns="0" formatRows="0" insertColumns="0" insertRows="0" deleteColumns="0" deleteRows="0"/>
  <mergeCells count="4">
    <mergeCell ref="A1:K1"/>
    <mergeCell ref="A72:K72"/>
    <mergeCell ref="A106:K106"/>
    <mergeCell ref="A153:K153"/>
  </mergeCells>
  <pageMargins left="0.7" right="0.7" top="0.78740157499999996" bottom="0.78740157499999996"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O1070"/>
  <sheetViews>
    <sheetView workbookViewId="0">
      <selection activeCell="A13" sqref="A13"/>
    </sheetView>
  </sheetViews>
  <sheetFormatPr defaultColWidth="9.140625" defaultRowHeight="12.75" x14ac:dyDescent="0.2"/>
  <cols>
    <col min="1" max="1" width="6.42578125" style="24" customWidth="1"/>
    <col min="2" max="2" width="45.28515625" style="23" customWidth="1"/>
    <col min="3" max="3" width="0.140625" style="23" hidden="1" customWidth="1"/>
    <col min="4" max="4" width="16.42578125" style="36" customWidth="1"/>
    <col min="5" max="5" width="14" style="36" customWidth="1"/>
    <col min="6" max="6" width="17.42578125" style="36" customWidth="1"/>
    <col min="7" max="9" width="15.7109375" style="36" customWidth="1"/>
    <col min="10" max="10" width="1.5703125" style="4" hidden="1" customWidth="1"/>
    <col min="11" max="11" width="3.28515625" style="23" bestFit="1" customWidth="1"/>
    <col min="12" max="12" width="15.140625" style="23" customWidth="1"/>
    <col min="13" max="15" width="13.42578125" style="23" customWidth="1"/>
    <col min="16" max="16384" width="9.140625" style="4"/>
  </cols>
  <sheetData>
    <row r="1" spans="1:15" x14ac:dyDescent="0.2">
      <c r="A1" s="641" t="s">
        <v>25</v>
      </c>
      <c r="B1" s="645" t="s">
        <v>26</v>
      </c>
      <c r="C1" s="645"/>
      <c r="D1" s="729" t="s">
        <v>27</v>
      </c>
      <c r="E1" s="730"/>
      <c r="F1" s="731"/>
      <c r="G1" s="646" t="s">
        <v>28</v>
      </c>
      <c r="H1" s="646" t="s">
        <v>29</v>
      </c>
      <c r="I1" s="647" t="s">
        <v>30</v>
      </c>
      <c r="J1" s="732"/>
      <c r="K1" s="732"/>
      <c r="L1" s="732"/>
      <c r="M1" s="732"/>
    </row>
    <row r="2" spans="1:15" x14ac:dyDescent="0.2">
      <c r="B2" s="733" t="s">
        <v>31</v>
      </c>
      <c r="C2" s="733"/>
      <c r="D2" s="733"/>
      <c r="E2" s="4"/>
      <c r="F2" s="648">
        <f>'HL KNIHA VYPOC'!D4</f>
        <v>0</v>
      </c>
      <c r="G2" s="648">
        <f>'HL KNIHA VYPOC'!E4</f>
        <v>0</v>
      </c>
      <c r="H2" s="648">
        <f>'HL KNIHA VYPOC'!F4</f>
        <v>0</v>
      </c>
      <c r="I2" s="648">
        <f>'HL KNIHA VYPOC'!G4</f>
        <v>0</v>
      </c>
      <c r="J2" s="25"/>
      <c r="K2" s="25"/>
      <c r="L2" s="734" t="s">
        <v>32</v>
      </c>
      <c r="M2" s="25"/>
    </row>
    <row r="3" spans="1:15" x14ac:dyDescent="0.2">
      <c r="B3" s="733" t="s">
        <v>33</v>
      </c>
      <c r="C3" s="733"/>
      <c r="D3" s="733"/>
      <c r="E3" s="4"/>
      <c r="F3" s="648">
        <f>'HL KNIHA VYPOC'!D80</f>
        <v>0</v>
      </c>
      <c r="G3" s="648">
        <f>'HL KNIHA VYPOC'!E80</f>
        <v>0</v>
      </c>
      <c r="H3" s="648">
        <f>'HL KNIHA VYPOC'!F80</f>
        <v>0</v>
      </c>
      <c r="I3" s="648">
        <f>'HL KNIHA VYPOC'!G80</f>
        <v>0</v>
      </c>
      <c r="J3" s="25"/>
      <c r="K3" s="25"/>
      <c r="L3" s="734"/>
      <c r="M3" s="25"/>
    </row>
    <row r="4" spans="1:15" x14ac:dyDescent="0.2">
      <c r="B4" s="733" t="s">
        <v>34</v>
      </c>
      <c r="C4" s="733"/>
      <c r="D4" s="733"/>
      <c r="E4" s="4"/>
      <c r="F4" s="648">
        <f>'HL KNIHA VYPOC'!D107</f>
        <v>0</v>
      </c>
      <c r="G4" s="648">
        <f>'HL KNIHA VYPOC'!E107</f>
        <v>0</v>
      </c>
      <c r="H4" s="648">
        <f>'HL KNIHA VYPOC'!F107</f>
        <v>0</v>
      </c>
      <c r="I4" s="648">
        <f>'HL KNIHA VYPOC'!G107</f>
        <v>0</v>
      </c>
      <c r="J4" s="25"/>
      <c r="K4" s="25"/>
      <c r="L4" s="734"/>
      <c r="M4" s="25"/>
    </row>
    <row r="5" spans="1:15" x14ac:dyDescent="0.2">
      <c r="B5" s="733" t="s">
        <v>35</v>
      </c>
      <c r="C5" s="733"/>
      <c r="D5" s="733"/>
      <c r="E5" s="4"/>
      <c r="F5" s="648">
        <f>'HL KNIHA VYPOC'!D140</f>
        <v>0</v>
      </c>
      <c r="G5" s="648">
        <f>'HL KNIHA VYPOC'!E140</f>
        <v>0</v>
      </c>
      <c r="H5" s="648">
        <f>'HL KNIHA VYPOC'!F140</f>
        <v>0</v>
      </c>
      <c r="I5" s="648">
        <f>'HL KNIHA VYPOC'!G140</f>
        <v>0</v>
      </c>
      <c r="J5" s="25"/>
      <c r="K5" s="25"/>
      <c r="L5" s="734"/>
      <c r="M5" s="25"/>
    </row>
    <row r="6" spans="1:15" x14ac:dyDescent="0.2">
      <c r="B6" s="733" t="s">
        <v>36</v>
      </c>
      <c r="C6" s="733"/>
      <c r="D6" s="733"/>
      <c r="E6" s="4"/>
      <c r="F6" s="648">
        <f>'HL KNIHA VYPOC'!D213</f>
        <v>0</v>
      </c>
      <c r="G6" s="648">
        <f>'HL KNIHA VYPOC'!E213</f>
        <v>0</v>
      </c>
      <c r="H6" s="648">
        <f>'HL KNIHA VYPOC'!F213</f>
        <v>0</v>
      </c>
      <c r="I6" s="648">
        <f>'HL KNIHA VYPOC'!G213</f>
        <v>0</v>
      </c>
      <c r="J6" s="25"/>
      <c r="K6" s="25"/>
      <c r="L6" s="734"/>
      <c r="M6" s="25"/>
    </row>
    <row r="7" spans="1:15" x14ac:dyDescent="0.2">
      <c r="B7" s="733" t="s">
        <v>37</v>
      </c>
      <c r="C7" s="733"/>
      <c r="D7" s="733"/>
      <c r="E7" s="4"/>
      <c r="F7" s="648">
        <f>'HL KNIHA VYPOC'!D262</f>
        <v>0</v>
      </c>
      <c r="G7" s="648">
        <f>'HL KNIHA VYPOC'!E262</f>
        <v>0</v>
      </c>
      <c r="H7" s="648">
        <f>'HL KNIHA VYPOC'!F262</f>
        <v>0</v>
      </c>
      <c r="I7" s="648">
        <f>'HL KNIHA VYPOC'!G262</f>
        <v>0</v>
      </c>
      <c r="J7" s="25"/>
      <c r="K7" s="25"/>
      <c r="L7" s="734"/>
      <c r="M7" s="25"/>
    </row>
    <row r="8" spans="1:15" x14ac:dyDescent="0.2">
      <c r="B8" s="733" t="s">
        <v>38</v>
      </c>
      <c r="C8" s="733"/>
      <c r="D8" s="733"/>
      <c r="E8" s="4"/>
      <c r="F8" s="648">
        <f>'HL KNIHA VYPOC'!D349</f>
        <v>0</v>
      </c>
      <c r="G8" s="648">
        <f>'HL KNIHA VYPOC'!E349</f>
        <v>0</v>
      </c>
      <c r="H8" s="648">
        <f>'HL KNIHA VYPOC'!F349</f>
        <v>0</v>
      </c>
      <c r="I8" s="648">
        <f>'HL KNIHA VYPOC'!G349</f>
        <v>0</v>
      </c>
      <c r="J8" s="25"/>
      <c r="K8" s="25"/>
      <c r="L8" s="734"/>
      <c r="M8" s="25"/>
    </row>
    <row r="9" spans="1:15" x14ac:dyDescent="0.2">
      <c r="B9" s="736" t="s">
        <v>39</v>
      </c>
      <c r="C9" s="736"/>
      <c r="D9" s="736"/>
      <c r="E9" s="4"/>
      <c r="F9" s="648">
        <f>SUM(F2:F8)</f>
        <v>0</v>
      </c>
      <c r="G9" s="648">
        <f>SUM(G2:G8)</f>
        <v>0</v>
      </c>
      <c r="H9" s="648">
        <f>SUM(H2:H8)</f>
        <v>0</v>
      </c>
      <c r="I9" s="648">
        <f>SUM(I2:I8)</f>
        <v>0</v>
      </c>
      <c r="J9" s="25"/>
      <c r="K9" s="25"/>
      <c r="L9" s="734"/>
      <c r="M9" s="25"/>
    </row>
    <row r="10" spans="1:15" ht="18" x14ac:dyDescent="0.25">
      <c r="B10" s="737" t="s">
        <v>40</v>
      </c>
      <c r="C10" s="738"/>
      <c r="D10" s="738"/>
      <c r="E10" s="26">
        <f>IF(E320=B10,D320,IF(E319=B10,D319,IF(E321=B10,D321)))</f>
        <v>3</v>
      </c>
      <c r="F10" s="649"/>
      <c r="G10" s="650"/>
      <c r="H10" s="650"/>
      <c r="I10" s="650">
        <f>SUM(I8*-1-I7)</f>
        <v>0</v>
      </c>
      <c r="J10" s="25"/>
      <c r="K10" s="25"/>
      <c r="L10" s="25"/>
      <c r="M10" s="25"/>
    </row>
    <row r="11" spans="1:15" ht="93.75" customHeight="1" x14ac:dyDescent="0.2">
      <c r="A11" s="639"/>
      <c r="B11" s="739" t="s">
        <v>5178</v>
      </c>
      <c r="C11" s="740"/>
      <c r="D11" s="741" t="s">
        <v>5179</v>
      </c>
      <c r="E11" s="742"/>
      <c r="F11" s="743"/>
      <c r="G11" s="741" t="s">
        <v>41</v>
      </c>
      <c r="H11" s="742"/>
      <c r="I11" s="640" t="s">
        <v>42</v>
      </c>
      <c r="J11" s="25"/>
      <c r="K11" s="25"/>
      <c r="L11" s="25"/>
      <c r="M11" s="25"/>
    </row>
    <row r="12" spans="1:15" x14ac:dyDescent="0.2">
      <c r="A12" s="641" t="s">
        <v>20</v>
      </c>
      <c r="B12" s="744"/>
      <c r="C12" s="745"/>
      <c r="D12" s="642" t="s">
        <v>28</v>
      </c>
      <c r="E12" s="643" t="s">
        <v>29</v>
      </c>
      <c r="F12" s="644" t="s">
        <v>43</v>
      </c>
      <c r="G12" s="640" t="s">
        <v>28</v>
      </c>
      <c r="H12" s="640" t="s">
        <v>29</v>
      </c>
      <c r="I12" s="640" t="s">
        <v>43</v>
      </c>
      <c r="K12" s="4"/>
      <c r="L12" s="4"/>
      <c r="M12" s="4"/>
      <c r="N12" s="4"/>
      <c r="O12" s="4"/>
    </row>
    <row r="13" spans="1:15" s="23" customFormat="1" ht="12" customHeight="1" x14ac:dyDescent="0.2">
      <c r="A13" s="634"/>
      <c r="B13" s="638" t="str">
        <f>IFERROR(IF(VLOOKUP($A13,Osnova!$A:$E,1)=$A13,VLOOKUP($A13,Osnova!$A:$E,$E$10)),"")</f>
        <v/>
      </c>
      <c r="C13" s="28" t="e">
        <f>IF(VLOOKUP($A13,Osnova!$A:$C,1)=$A13,VLOOKUP($A13,Osnova!$A:$F,4),0)</f>
        <v>#N/A</v>
      </c>
      <c r="D13" s="636"/>
      <c r="E13" s="30"/>
      <c r="F13" s="647">
        <f t="shared" ref="F13:F80" si="0">SUM(D13-E13)</f>
        <v>0</v>
      </c>
      <c r="G13" s="636"/>
      <c r="H13" s="636"/>
      <c r="I13" s="647">
        <f t="shared" ref="I13:I81" si="1">SUM(F13+G13-H13)</f>
        <v>0</v>
      </c>
      <c r="J13" s="31"/>
    </row>
    <row r="14" spans="1:15" s="23" customFormat="1" ht="11.25" x14ac:dyDescent="0.2">
      <c r="A14" s="634"/>
      <c r="B14" s="638" t="str">
        <f>IFERROR(IF(VLOOKUP($A14,Osnova!$A:$E,1)=$A14,VLOOKUP($A14,Osnova!$A:$E,$E$10)),"")</f>
        <v/>
      </c>
      <c r="C14" s="28" t="e">
        <f>IF(VLOOKUP($A14,Osnova!$A:$C,1)=$A14,VLOOKUP($A14,Osnova!$A:$F,4),0)</f>
        <v>#N/A</v>
      </c>
      <c r="D14" s="636"/>
      <c r="E14" s="30"/>
      <c r="F14" s="647">
        <f t="shared" si="0"/>
        <v>0</v>
      </c>
      <c r="G14" s="636"/>
      <c r="H14" s="636"/>
      <c r="I14" s="647">
        <f t="shared" si="1"/>
        <v>0</v>
      </c>
    </row>
    <row r="15" spans="1:15" s="23" customFormat="1" ht="11.25" x14ac:dyDescent="0.2">
      <c r="A15" s="634"/>
      <c r="B15" s="638" t="str">
        <f>IFERROR(IF(VLOOKUP($A15,Osnova!$A:$E,1)=$A15,VLOOKUP($A15,Osnova!$A:$E,$E$10)),"")</f>
        <v/>
      </c>
      <c r="C15" s="28" t="e">
        <f>IF(VLOOKUP($A15,Osnova!$A:$C,1)=$A15,VLOOKUP($A15,Osnova!$A:$F,4),0)</f>
        <v>#N/A</v>
      </c>
      <c r="D15" s="636"/>
      <c r="E15" s="30"/>
      <c r="F15" s="647">
        <f t="shared" si="0"/>
        <v>0</v>
      </c>
      <c r="G15" s="636"/>
      <c r="H15" s="636"/>
      <c r="I15" s="647">
        <f t="shared" si="1"/>
        <v>0</v>
      </c>
      <c r="J15" s="31"/>
    </row>
    <row r="16" spans="1:15" s="23" customFormat="1" ht="11.25" x14ac:dyDescent="0.2">
      <c r="A16" s="634"/>
      <c r="B16" s="638" t="str">
        <f>IFERROR(IF(VLOOKUP($A16,Osnova!$A:$E,1)=$A16,VLOOKUP($A16,Osnova!$A:$E,$E$10)),"")</f>
        <v/>
      </c>
      <c r="C16" s="28" t="e">
        <f>IF(VLOOKUP($A16,Osnova!$A:$C,1)=$A16,VLOOKUP($A16,Osnova!$A:$F,4),0)</f>
        <v>#N/A</v>
      </c>
      <c r="D16" s="636"/>
      <c r="E16" s="30"/>
      <c r="F16" s="647">
        <f t="shared" si="0"/>
        <v>0</v>
      </c>
      <c r="G16" s="636"/>
      <c r="H16" s="636"/>
      <c r="I16" s="647">
        <f t="shared" si="1"/>
        <v>0</v>
      </c>
      <c r="J16" s="32"/>
    </row>
    <row r="17" spans="1:12" s="23" customFormat="1" ht="11.25" x14ac:dyDescent="0.2">
      <c r="A17" s="634"/>
      <c r="B17" s="638" t="str">
        <f>IFERROR(IF(VLOOKUP($A17,Osnova!$A:$E,1)=$A17,VLOOKUP($A17,Osnova!$A:$E,$E$10)),"")</f>
        <v/>
      </c>
      <c r="C17" s="28" t="e">
        <f>IF(VLOOKUP($A17,Osnova!$A:$C,1)=$A17,VLOOKUP($A17,Osnova!$A:$F,4),0)</f>
        <v>#N/A</v>
      </c>
      <c r="D17" s="636"/>
      <c r="E17" s="30"/>
      <c r="F17" s="647">
        <f t="shared" si="0"/>
        <v>0</v>
      </c>
      <c r="G17" s="636"/>
      <c r="H17" s="636"/>
      <c r="I17" s="647">
        <f t="shared" si="1"/>
        <v>0</v>
      </c>
      <c r="J17" s="31"/>
    </row>
    <row r="18" spans="1:12" s="23" customFormat="1" ht="11.25" x14ac:dyDescent="0.2">
      <c r="A18" s="634"/>
      <c r="B18" s="638" t="str">
        <f>IFERROR(IF(VLOOKUP($A18,Osnova!$A:$E,1)=$A18,VLOOKUP($A18,Osnova!$A:$E,$E$10)),"")</f>
        <v/>
      </c>
      <c r="C18" s="28"/>
      <c r="D18" s="636"/>
      <c r="E18" s="30"/>
      <c r="F18" s="647">
        <f t="shared" si="0"/>
        <v>0</v>
      </c>
      <c r="G18" s="636"/>
      <c r="H18" s="636"/>
      <c r="I18" s="647">
        <f t="shared" si="1"/>
        <v>0</v>
      </c>
      <c r="J18" s="31"/>
    </row>
    <row r="19" spans="1:12" s="23" customFormat="1" ht="11.25" x14ac:dyDescent="0.2">
      <c r="A19" s="634"/>
      <c r="B19" s="638" t="str">
        <f>IFERROR(IF(VLOOKUP($A19,Osnova!$A:$E,1)=$A19,VLOOKUP($A19,Osnova!$A:$E,$E$10)),"")</f>
        <v/>
      </c>
      <c r="C19" s="28"/>
      <c r="D19" s="636"/>
      <c r="E19" s="30"/>
      <c r="F19" s="647">
        <f t="shared" si="0"/>
        <v>0</v>
      </c>
      <c r="G19" s="636"/>
      <c r="H19" s="636"/>
      <c r="I19" s="647">
        <f t="shared" si="1"/>
        <v>0</v>
      </c>
      <c r="J19" s="31"/>
    </row>
    <row r="20" spans="1:12" s="23" customFormat="1" ht="11.25" x14ac:dyDescent="0.2">
      <c r="A20" s="634"/>
      <c r="B20" s="638" t="str">
        <f>IFERROR(IF(VLOOKUP($A20,Osnova!$A:$E,1)=$A20,VLOOKUP($A20,Osnova!$A:$E,$E$10)),"")</f>
        <v/>
      </c>
      <c r="C20" s="28" t="e">
        <f>IF(VLOOKUP($A20,Osnova!$A:$C,1)=$A20,VLOOKUP($A20,Osnova!$A:$F,4),0)</f>
        <v>#N/A</v>
      </c>
      <c r="D20" s="636"/>
      <c r="E20" s="30"/>
      <c r="F20" s="647">
        <f t="shared" si="0"/>
        <v>0</v>
      </c>
      <c r="G20" s="636"/>
      <c r="H20" s="636"/>
      <c r="I20" s="647">
        <f t="shared" si="1"/>
        <v>0</v>
      </c>
      <c r="J20" s="24"/>
    </row>
    <row r="21" spans="1:12" s="23" customFormat="1" ht="11.25" x14ac:dyDescent="0.2">
      <c r="A21" s="634"/>
      <c r="B21" s="638" t="str">
        <f>IFERROR(IF(VLOOKUP($A21,Osnova!$A:$E,1)=$A21,VLOOKUP($A21,Osnova!$A:$E,$E$10)),"")</f>
        <v/>
      </c>
      <c r="C21" s="28" t="e">
        <f>IF(VLOOKUP($A21,Osnova!$A:$C,1)=$A21,VLOOKUP($A21,Osnova!$A:$F,4),0)</f>
        <v>#N/A</v>
      </c>
      <c r="D21" s="636"/>
      <c r="E21" s="30"/>
      <c r="F21" s="647">
        <f t="shared" si="0"/>
        <v>0</v>
      </c>
      <c r="G21" s="636"/>
      <c r="H21" s="636"/>
      <c r="I21" s="647">
        <f t="shared" si="1"/>
        <v>0</v>
      </c>
    </row>
    <row r="22" spans="1:12" s="23" customFormat="1" ht="11.25" x14ac:dyDescent="0.2">
      <c r="A22" s="634"/>
      <c r="B22" s="638" t="str">
        <f>IFERROR(IF(VLOOKUP($A22,Osnova!$A:$E,1)=$A22,VLOOKUP($A22,Osnova!$A:$E,$E$10)),"")</f>
        <v/>
      </c>
      <c r="C22" s="28" t="e">
        <f>IF(VLOOKUP($A22,Osnova!$A:$C,1)=$A22,VLOOKUP($A22,Osnova!$A:$F,4),0)</f>
        <v>#N/A</v>
      </c>
      <c r="D22" s="636"/>
      <c r="E22" s="30"/>
      <c r="F22" s="647">
        <f t="shared" si="0"/>
        <v>0</v>
      </c>
      <c r="G22" s="636"/>
      <c r="H22" s="636"/>
      <c r="I22" s="647">
        <f t="shared" si="1"/>
        <v>0</v>
      </c>
    </row>
    <row r="23" spans="1:12" s="23" customFormat="1" ht="11.25" x14ac:dyDescent="0.2">
      <c r="A23" s="634"/>
      <c r="B23" s="638" t="str">
        <f>IFERROR(IF(VLOOKUP($A23,Osnova!$A:$E,1)=$A23,VLOOKUP($A23,Osnova!$A:$E,$E$10)),"")</f>
        <v/>
      </c>
      <c r="C23" s="28" t="e">
        <f>IF(VLOOKUP($A23,Osnova!$A:$C,1)=$A23,VLOOKUP($A23,Osnova!$A:$F,4),0)</f>
        <v>#N/A</v>
      </c>
      <c r="D23" s="636"/>
      <c r="E23" s="30"/>
      <c r="F23" s="647">
        <f t="shared" si="0"/>
        <v>0</v>
      </c>
      <c r="G23" s="636"/>
      <c r="H23" s="636"/>
      <c r="I23" s="647">
        <f t="shared" si="1"/>
        <v>0</v>
      </c>
    </row>
    <row r="24" spans="1:12" s="23" customFormat="1" ht="11.25" x14ac:dyDescent="0.2">
      <c r="A24" s="634"/>
      <c r="B24" s="638" t="str">
        <f>IFERROR(IF(VLOOKUP($A24,Osnova!$A:$E,1)=$A24,VLOOKUP($A24,Osnova!$A:$E,$E$10)),"")</f>
        <v/>
      </c>
      <c r="C24" s="28" t="e">
        <f>IF(VLOOKUP($A24,Osnova!$A:$C,1)=$A24,VLOOKUP($A24,Osnova!$A:$F,4),0)</f>
        <v>#N/A</v>
      </c>
      <c r="D24" s="636"/>
      <c r="E24" s="30"/>
      <c r="F24" s="647">
        <f t="shared" si="0"/>
        <v>0</v>
      </c>
      <c r="G24" s="636"/>
      <c r="H24" s="636"/>
      <c r="I24" s="647">
        <f t="shared" si="1"/>
        <v>0</v>
      </c>
    </row>
    <row r="25" spans="1:12" s="23" customFormat="1" ht="11.25" x14ac:dyDescent="0.2">
      <c r="A25" s="634"/>
      <c r="B25" s="638" t="str">
        <f>IFERROR(IF(VLOOKUP($A25,Osnova!$A:$E,1)=$A25,VLOOKUP($A25,Osnova!$A:$E,$E$10)),"")</f>
        <v/>
      </c>
      <c r="C25" s="28" t="e">
        <f>IF(VLOOKUP($A25,Osnova!$A:$C,1)=$A25,VLOOKUP($A25,Osnova!$A:$F,4),0)</f>
        <v>#N/A</v>
      </c>
      <c r="D25" s="636"/>
      <c r="E25" s="30"/>
      <c r="F25" s="647">
        <f t="shared" si="0"/>
        <v>0</v>
      </c>
      <c r="G25" s="636"/>
      <c r="H25" s="636"/>
      <c r="I25" s="647">
        <f t="shared" si="1"/>
        <v>0</v>
      </c>
    </row>
    <row r="26" spans="1:12" s="23" customFormat="1" ht="11.25" x14ac:dyDescent="0.2">
      <c r="A26" s="634"/>
      <c r="B26" s="638" t="str">
        <f>IFERROR(IF(VLOOKUP($A26,Osnova!$A:$E,1)=$A26,VLOOKUP($A26,Osnova!$A:$E,$E$10)),"")</f>
        <v/>
      </c>
      <c r="C26" s="28" t="e">
        <f>IF(VLOOKUP($A26,Osnova!$A:$C,1)=$A26,VLOOKUP($A26,Osnova!$A:$F,4),0)</f>
        <v>#N/A</v>
      </c>
      <c r="D26" s="636"/>
      <c r="E26" s="30"/>
      <c r="F26" s="647">
        <f t="shared" si="0"/>
        <v>0</v>
      </c>
      <c r="G26" s="636"/>
      <c r="H26" s="636"/>
      <c r="I26" s="647">
        <f t="shared" si="1"/>
        <v>0</v>
      </c>
      <c r="K26" s="33"/>
      <c r="L26" s="33"/>
    </row>
    <row r="27" spans="1:12" s="23" customFormat="1" ht="11.25" x14ac:dyDescent="0.2">
      <c r="A27" s="634"/>
      <c r="B27" s="638" t="str">
        <f>IFERROR(IF(VLOOKUP($A27,Osnova!$A:$E,1)=$A27,VLOOKUP($A27,Osnova!$A:$E,$E$10)),"")</f>
        <v/>
      </c>
      <c r="C27" s="28" t="e">
        <f>IF(VLOOKUP($A27,Osnova!$A:$C,1)=$A27,VLOOKUP($A27,Osnova!$A:$F,4),0)</f>
        <v>#N/A</v>
      </c>
      <c r="D27" s="636"/>
      <c r="E27" s="30"/>
      <c r="F27" s="647">
        <f t="shared" si="0"/>
        <v>0</v>
      </c>
      <c r="G27" s="636"/>
      <c r="H27" s="636"/>
      <c r="I27" s="647">
        <f t="shared" si="1"/>
        <v>0</v>
      </c>
    </row>
    <row r="28" spans="1:12" s="23" customFormat="1" ht="11.25" x14ac:dyDescent="0.2">
      <c r="A28" s="634"/>
      <c r="B28" s="638" t="str">
        <f>IFERROR(IF(VLOOKUP($A28,Osnova!$A:$E,1)=$A28,VLOOKUP($A28,Osnova!$A:$E,$E$10)),"")</f>
        <v/>
      </c>
      <c r="C28" s="28"/>
      <c r="D28" s="636"/>
      <c r="E28" s="30"/>
      <c r="F28" s="647">
        <f t="shared" si="0"/>
        <v>0</v>
      </c>
      <c r="G28" s="636"/>
      <c r="H28" s="636"/>
      <c r="I28" s="647">
        <f t="shared" si="1"/>
        <v>0</v>
      </c>
    </row>
    <row r="29" spans="1:12" s="23" customFormat="1" ht="11.25" x14ac:dyDescent="0.2">
      <c r="A29" s="634"/>
      <c r="B29" s="638" t="str">
        <f>IFERROR(IF(VLOOKUP($A29,Osnova!$A:$E,1)=$A29,VLOOKUP($A29,Osnova!$A:$E,$E$10)),"")</f>
        <v/>
      </c>
      <c r="C29" s="28" t="e">
        <f>IF(VLOOKUP($A29,Osnova!$A:$C,1)=$A29,VLOOKUP($A29,Osnova!$A:$F,4),0)</f>
        <v>#N/A</v>
      </c>
      <c r="D29" s="636"/>
      <c r="E29" s="30"/>
      <c r="F29" s="647">
        <f t="shared" si="0"/>
        <v>0</v>
      </c>
      <c r="G29" s="636"/>
      <c r="H29" s="636"/>
      <c r="I29" s="647">
        <f t="shared" si="1"/>
        <v>0</v>
      </c>
    </row>
    <row r="30" spans="1:12" s="23" customFormat="1" ht="11.25" x14ac:dyDescent="0.2">
      <c r="A30" s="634"/>
      <c r="B30" s="638" t="str">
        <f>IFERROR(IF(VLOOKUP($A30,Osnova!$A:$E,1)=$A30,VLOOKUP($A30,Osnova!$A:$E,$E$10)),"")</f>
        <v/>
      </c>
      <c r="C30" s="28" t="e">
        <f>IF(VLOOKUP($A30,Osnova!$A:$C,1)=$A30,VLOOKUP($A30,Osnova!$A:$F,4),0)</f>
        <v>#N/A</v>
      </c>
      <c r="D30" s="636"/>
      <c r="E30" s="30"/>
      <c r="F30" s="647">
        <f t="shared" si="0"/>
        <v>0</v>
      </c>
      <c r="G30" s="636"/>
      <c r="H30" s="636"/>
      <c r="I30" s="647">
        <f t="shared" si="1"/>
        <v>0</v>
      </c>
    </row>
    <row r="31" spans="1:12" s="23" customFormat="1" ht="11.25" x14ac:dyDescent="0.2">
      <c r="A31" s="634"/>
      <c r="B31" s="638" t="str">
        <f>IFERROR(IF(VLOOKUP($A31,Osnova!$A:$E,1)=$A31,VLOOKUP($A31,Osnova!$A:$E,$E$10)),"")</f>
        <v/>
      </c>
      <c r="C31" s="28" t="e">
        <f>IF(VLOOKUP($A31,Osnova!$A:$C,1)=$A31,VLOOKUP($A31,Osnova!$A:$F,4),0)</f>
        <v>#N/A</v>
      </c>
      <c r="D31" s="636"/>
      <c r="E31" s="30"/>
      <c r="F31" s="647">
        <f t="shared" si="0"/>
        <v>0</v>
      </c>
      <c r="G31" s="636"/>
      <c r="H31" s="636"/>
      <c r="I31" s="647">
        <f t="shared" si="1"/>
        <v>0</v>
      </c>
    </row>
    <row r="32" spans="1:12" s="23" customFormat="1" ht="11.25" x14ac:dyDescent="0.2">
      <c r="A32" s="634"/>
      <c r="B32" s="638" t="str">
        <f>IFERROR(IF(VLOOKUP($A32,Osnova!$A:$E,1)=$A32,VLOOKUP($A32,Osnova!$A:$E,$E$10)),"")</f>
        <v/>
      </c>
      <c r="C32" s="28" t="e">
        <f>IF(VLOOKUP($A32,Osnova!$A:$C,1)=$A32,VLOOKUP($A32,Osnova!$A:$F,4),0)</f>
        <v>#N/A</v>
      </c>
      <c r="D32" s="636"/>
      <c r="E32" s="30"/>
      <c r="F32" s="647">
        <f t="shared" si="0"/>
        <v>0</v>
      </c>
      <c r="G32" s="636"/>
      <c r="H32" s="636"/>
      <c r="I32" s="647">
        <f t="shared" si="1"/>
        <v>0</v>
      </c>
    </row>
    <row r="33" spans="1:9" s="23" customFormat="1" ht="11.25" x14ac:dyDescent="0.2">
      <c r="A33" s="634"/>
      <c r="B33" s="638" t="str">
        <f>IFERROR(IF(VLOOKUP($A33,Osnova!$A:$E,1)=$A33,VLOOKUP($A33,Osnova!$A:$E,$E$10)),"")</f>
        <v/>
      </c>
      <c r="C33" s="28" t="e">
        <f>IF(VLOOKUP($A33,Osnova!$A:$C,1)=$A33,VLOOKUP($A33,Osnova!$A:$F,4),0)</f>
        <v>#N/A</v>
      </c>
      <c r="D33" s="636"/>
      <c r="E33" s="30"/>
      <c r="F33" s="647">
        <f t="shared" si="0"/>
        <v>0</v>
      </c>
      <c r="G33" s="636"/>
      <c r="H33" s="636"/>
      <c r="I33" s="647">
        <f t="shared" si="1"/>
        <v>0</v>
      </c>
    </row>
    <row r="34" spans="1:9" s="23" customFormat="1" ht="11.25" x14ac:dyDescent="0.2">
      <c r="A34" s="634"/>
      <c r="B34" s="638" t="str">
        <f>IFERROR(IF(VLOOKUP($A34,Osnova!$A:$E,1)=$A34,VLOOKUP($A34,Osnova!$A:$E,$E$10)),"")</f>
        <v/>
      </c>
      <c r="C34" s="28" t="e">
        <f>IF(VLOOKUP($A34,Osnova!$A:$C,1)=$A34,VLOOKUP($A34,Osnova!$A:$F,4),0)</f>
        <v>#N/A</v>
      </c>
      <c r="D34" s="636"/>
      <c r="E34" s="30"/>
      <c r="F34" s="647">
        <f t="shared" si="0"/>
        <v>0</v>
      </c>
      <c r="G34" s="636"/>
      <c r="H34" s="636"/>
      <c r="I34" s="647">
        <f t="shared" si="1"/>
        <v>0</v>
      </c>
    </row>
    <row r="35" spans="1:9" s="23" customFormat="1" ht="11.25" x14ac:dyDescent="0.2">
      <c r="A35" s="634"/>
      <c r="B35" s="638" t="str">
        <f>IFERROR(IF(VLOOKUP($A35,Osnova!$A:$E,1)=$A35,VLOOKUP($A35,Osnova!$A:$E,$E$10)),"")</f>
        <v/>
      </c>
      <c r="C35" s="28" t="e">
        <f>IF(VLOOKUP($A35,Osnova!$A:$C,1)=$A35,VLOOKUP($A35,Osnova!$A:$F,4),0)</f>
        <v>#N/A</v>
      </c>
      <c r="D35" s="636"/>
      <c r="E35" s="30"/>
      <c r="F35" s="647">
        <f t="shared" si="0"/>
        <v>0</v>
      </c>
      <c r="G35" s="636"/>
      <c r="H35" s="636"/>
      <c r="I35" s="647">
        <f t="shared" si="1"/>
        <v>0</v>
      </c>
    </row>
    <row r="36" spans="1:9" s="23" customFormat="1" ht="11.25" x14ac:dyDescent="0.2">
      <c r="A36" s="634"/>
      <c r="B36" s="638" t="str">
        <f>IFERROR(IF(VLOOKUP($A36,Osnova!$A:$E,1)=$A36,VLOOKUP($A36,Osnova!$A:$E,$E$10)),"")</f>
        <v/>
      </c>
      <c r="C36" s="28" t="e">
        <f>IF(VLOOKUP($A36,Osnova!$A:$C,1)=$A36,VLOOKUP($A36,Osnova!$A:$F,4),0)</f>
        <v>#N/A</v>
      </c>
      <c r="D36" s="636"/>
      <c r="E36" s="30"/>
      <c r="F36" s="647">
        <f t="shared" si="0"/>
        <v>0</v>
      </c>
      <c r="G36" s="636"/>
      <c r="H36" s="636"/>
      <c r="I36" s="647">
        <f t="shared" si="1"/>
        <v>0</v>
      </c>
    </row>
    <row r="37" spans="1:9" s="23" customFormat="1" ht="11.25" x14ac:dyDescent="0.2">
      <c r="A37" s="635"/>
      <c r="B37" s="638" t="str">
        <f>IFERROR(IF(VLOOKUP($A37,Osnova!$A:$E,1)=$A37,VLOOKUP($A37,Osnova!$A:$E,$E$10)),"")</f>
        <v/>
      </c>
      <c r="C37" s="28" t="e">
        <f>IF(VLOOKUP($A37,Osnova!$A:$C,1)=$A37,VLOOKUP($A37,Osnova!$A:$F,4),0)</f>
        <v>#N/A</v>
      </c>
      <c r="D37" s="637"/>
      <c r="E37" s="30"/>
      <c r="F37" s="647">
        <f t="shared" si="0"/>
        <v>0</v>
      </c>
      <c r="G37" s="636"/>
      <c r="H37" s="636"/>
      <c r="I37" s="647">
        <f t="shared" si="1"/>
        <v>0</v>
      </c>
    </row>
    <row r="38" spans="1:9" s="23" customFormat="1" ht="11.25" x14ac:dyDescent="0.2">
      <c r="A38" s="635"/>
      <c r="B38" s="638" t="str">
        <f>IFERROR(IF(VLOOKUP($A38,Osnova!$A:$E,1)=$A38,VLOOKUP($A38,Osnova!$A:$E,$E$10)),"")</f>
        <v/>
      </c>
      <c r="C38" s="28" t="e">
        <f>IF(VLOOKUP($A38,Osnova!$A:$C,1)=$A38,VLOOKUP($A38,Osnova!$A:$F,4),0)</f>
        <v>#N/A</v>
      </c>
      <c r="D38" s="637"/>
      <c r="E38" s="30"/>
      <c r="F38" s="647">
        <f t="shared" si="0"/>
        <v>0</v>
      </c>
      <c r="G38" s="636"/>
      <c r="H38" s="636"/>
      <c r="I38" s="647">
        <f t="shared" si="1"/>
        <v>0</v>
      </c>
    </row>
    <row r="39" spans="1:9" s="23" customFormat="1" ht="11.25" x14ac:dyDescent="0.2">
      <c r="A39" s="635"/>
      <c r="B39" s="638" t="str">
        <f>IFERROR(IF(VLOOKUP($A39,Osnova!$A:$E,1)=$A39,VLOOKUP($A39,Osnova!$A:$E,$E$10)),"")</f>
        <v/>
      </c>
      <c r="C39" s="28" t="e">
        <f>IF(VLOOKUP($A39,Osnova!$A:$C,1)=$A39,VLOOKUP($A39,Osnova!$A:$F,4),0)</f>
        <v>#N/A</v>
      </c>
      <c r="D39" s="637"/>
      <c r="E39" s="30"/>
      <c r="F39" s="647">
        <f t="shared" si="0"/>
        <v>0</v>
      </c>
      <c r="G39" s="636"/>
      <c r="H39" s="636"/>
      <c r="I39" s="647">
        <f t="shared" si="1"/>
        <v>0</v>
      </c>
    </row>
    <row r="40" spans="1:9" s="23" customFormat="1" ht="11.25" x14ac:dyDescent="0.2">
      <c r="A40" s="635"/>
      <c r="B40" s="638" t="str">
        <f>IFERROR(IF(VLOOKUP($A40,Osnova!$A:$E,1)=$A40,VLOOKUP($A40,Osnova!$A:$E,$E$10)),"")</f>
        <v/>
      </c>
      <c r="C40" s="28" t="e">
        <f>IF(VLOOKUP($A40,Osnova!$A:$C,1)=$A40,VLOOKUP($A40,Osnova!$A:$F,4),0)</f>
        <v>#N/A</v>
      </c>
      <c r="D40" s="637"/>
      <c r="E40" s="30"/>
      <c r="F40" s="647">
        <f t="shared" si="0"/>
        <v>0</v>
      </c>
      <c r="G40" s="636"/>
      <c r="H40" s="636"/>
      <c r="I40" s="647">
        <f t="shared" si="1"/>
        <v>0</v>
      </c>
    </row>
    <row r="41" spans="1:9" s="23" customFormat="1" ht="11.25" x14ac:dyDescent="0.2">
      <c r="A41" s="635"/>
      <c r="B41" s="638" t="str">
        <f>IFERROR(IF(VLOOKUP($A41,Osnova!$A:$E,1)=$A41,VLOOKUP($A41,Osnova!$A:$E,$E$10)),"")</f>
        <v/>
      </c>
      <c r="C41" s="28" t="e">
        <f>IF(VLOOKUP($A41,Osnova!$A:$C,1)=$A41,VLOOKUP($A41,Osnova!$A:$F,4),0)</f>
        <v>#N/A</v>
      </c>
      <c r="D41" s="637"/>
      <c r="E41" s="30"/>
      <c r="F41" s="647">
        <f t="shared" si="0"/>
        <v>0</v>
      </c>
      <c r="G41" s="636"/>
      <c r="H41" s="636"/>
      <c r="I41" s="647">
        <f t="shared" si="1"/>
        <v>0</v>
      </c>
    </row>
    <row r="42" spans="1:9" s="23" customFormat="1" ht="11.25" x14ac:dyDescent="0.2">
      <c r="A42" s="635"/>
      <c r="B42" s="638" t="str">
        <f>IFERROR(IF(VLOOKUP($A42,Osnova!$A:$E,1)=$A42,VLOOKUP($A42,Osnova!$A:$E,$E$10)),"")</f>
        <v/>
      </c>
      <c r="C42" s="28" t="e">
        <f>IF(VLOOKUP($A42,Osnova!$A:$C,1)=$A42,VLOOKUP($A42,Osnova!$A:$F,4),0)</f>
        <v>#N/A</v>
      </c>
      <c r="D42" s="637"/>
      <c r="E42" s="30"/>
      <c r="F42" s="647">
        <f t="shared" si="0"/>
        <v>0</v>
      </c>
      <c r="G42" s="636"/>
      <c r="H42" s="636"/>
      <c r="I42" s="647">
        <f t="shared" si="1"/>
        <v>0</v>
      </c>
    </row>
    <row r="43" spans="1:9" s="23" customFormat="1" ht="11.25" x14ac:dyDescent="0.2">
      <c r="A43" s="635"/>
      <c r="B43" s="638" t="str">
        <f>IFERROR(IF(VLOOKUP($A43,Osnova!$A:$E,1)=$A43,VLOOKUP($A43,Osnova!$A:$E,$E$10)),"")</f>
        <v/>
      </c>
      <c r="C43" s="28" t="e">
        <f>IF(VLOOKUP($A43,Osnova!$A:$C,1)=$A43,VLOOKUP($A43,Osnova!$A:$F,4),0)</f>
        <v>#N/A</v>
      </c>
      <c r="D43" s="637"/>
      <c r="E43" s="30"/>
      <c r="F43" s="647">
        <f t="shared" si="0"/>
        <v>0</v>
      </c>
      <c r="G43" s="636"/>
      <c r="H43" s="636"/>
      <c r="I43" s="647">
        <f t="shared" si="1"/>
        <v>0</v>
      </c>
    </row>
    <row r="44" spans="1:9" s="23" customFormat="1" ht="11.25" x14ac:dyDescent="0.2">
      <c r="A44" s="635"/>
      <c r="B44" s="638" t="str">
        <f>IFERROR(IF(VLOOKUP($A44,Osnova!$A:$E,1)=$A44,VLOOKUP($A44,Osnova!$A:$E,$E$10)),"")</f>
        <v/>
      </c>
      <c r="C44" s="28" t="e">
        <f>IF(VLOOKUP($A44,Osnova!$A:$C,1)=$A44,VLOOKUP($A44,Osnova!$A:$F,4),0)</f>
        <v>#N/A</v>
      </c>
      <c r="D44" s="637"/>
      <c r="E44" s="30"/>
      <c r="F44" s="647">
        <f t="shared" si="0"/>
        <v>0</v>
      </c>
      <c r="G44" s="636"/>
      <c r="H44" s="636"/>
      <c r="I44" s="647">
        <f t="shared" si="1"/>
        <v>0</v>
      </c>
    </row>
    <row r="45" spans="1:9" s="23" customFormat="1" ht="11.25" x14ac:dyDescent="0.2">
      <c r="A45" s="635"/>
      <c r="B45" s="638" t="str">
        <f>IFERROR(IF(VLOOKUP($A45,Osnova!$A:$E,1)=$A45,VLOOKUP($A45,Osnova!$A:$E,$E$10)),"")</f>
        <v/>
      </c>
      <c r="C45" s="28" t="e">
        <f>IF(VLOOKUP($A45,Osnova!$A:$C,1)=$A45,VLOOKUP($A45,Osnova!$A:$F,4),0)</f>
        <v>#N/A</v>
      </c>
      <c r="D45" s="637"/>
      <c r="E45" s="30"/>
      <c r="F45" s="647">
        <f t="shared" si="0"/>
        <v>0</v>
      </c>
      <c r="G45" s="636"/>
      <c r="H45" s="636"/>
      <c r="I45" s="647">
        <f t="shared" si="1"/>
        <v>0</v>
      </c>
    </row>
    <row r="46" spans="1:9" s="23" customFormat="1" ht="11.25" x14ac:dyDescent="0.2">
      <c r="A46" s="635"/>
      <c r="B46" s="638" t="str">
        <f>IFERROR(IF(VLOOKUP($A46,Osnova!$A:$E,1)=$A46,VLOOKUP($A46,Osnova!$A:$E,$E$10)),"")</f>
        <v/>
      </c>
      <c r="C46" s="28" t="e">
        <f>IF(VLOOKUP($A46,Osnova!$A:$C,1)=$A46,VLOOKUP($A46,Osnova!$A:$F,4),0)</f>
        <v>#N/A</v>
      </c>
      <c r="D46" s="637"/>
      <c r="E46" s="30"/>
      <c r="F46" s="647">
        <f t="shared" si="0"/>
        <v>0</v>
      </c>
      <c r="G46" s="636"/>
      <c r="H46" s="636"/>
      <c r="I46" s="647">
        <f t="shared" si="1"/>
        <v>0</v>
      </c>
    </row>
    <row r="47" spans="1:9" s="23" customFormat="1" ht="11.25" x14ac:dyDescent="0.2">
      <c r="A47" s="635"/>
      <c r="B47" s="638" t="str">
        <f>IFERROR(IF(VLOOKUP($A47,Osnova!$A:$E,1)=$A47,VLOOKUP($A47,Osnova!$A:$E,$E$10)),"")</f>
        <v/>
      </c>
      <c r="C47" s="28" t="e">
        <f>IF(VLOOKUP($A47,Osnova!$A:$C,1)=$A47,VLOOKUP($A47,Osnova!$A:$F,4),0)</f>
        <v>#N/A</v>
      </c>
      <c r="D47" s="637"/>
      <c r="E47" s="30"/>
      <c r="F47" s="647">
        <f t="shared" si="0"/>
        <v>0</v>
      </c>
      <c r="G47" s="636"/>
      <c r="H47" s="636"/>
      <c r="I47" s="647">
        <f t="shared" si="1"/>
        <v>0</v>
      </c>
    </row>
    <row r="48" spans="1:9" s="23" customFormat="1" ht="11.25" x14ac:dyDescent="0.2">
      <c r="A48" s="635"/>
      <c r="B48" s="638" t="str">
        <f>IFERROR(IF(VLOOKUP($A48,Osnova!$A:$E,1)=$A48,VLOOKUP($A48,Osnova!$A:$E,$E$10)),"")</f>
        <v/>
      </c>
      <c r="C48" s="28" t="e">
        <f>IF(VLOOKUP($A48,Osnova!$A:$C,1)=$A48,VLOOKUP($A48,Osnova!$A:$F,4),0)</f>
        <v>#N/A</v>
      </c>
      <c r="D48" s="637"/>
      <c r="E48" s="30"/>
      <c r="F48" s="647">
        <f t="shared" si="0"/>
        <v>0</v>
      </c>
      <c r="G48" s="637"/>
      <c r="H48" s="637"/>
      <c r="I48" s="647">
        <f t="shared" si="1"/>
        <v>0</v>
      </c>
    </row>
    <row r="49" spans="1:9" s="23" customFormat="1" ht="11.25" x14ac:dyDescent="0.2">
      <c r="A49" s="635"/>
      <c r="B49" s="638" t="str">
        <f>IFERROR(IF(VLOOKUP($A49,Osnova!$A:$E,1)=$A49,VLOOKUP($A49,Osnova!$A:$E,$E$10)),"")</f>
        <v/>
      </c>
      <c r="C49" s="28" t="e">
        <f>IF(VLOOKUP($A49,Osnova!$A:$C,1)=$A49,VLOOKUP($A49,Osnova!$A:$F,4),0)</f>
        <v>#N/A</v>
      </c>
      <c r="D49" s="637"/>
      <c r="E49" s="30"/>
      <c r="F49" s="647">
        <f t="shared" si="0"/>
        <v>0</v>
      </c>
      <c r="G49" s="637"/>
      <c r="H49" s="637"/>
      <c r="I49" s="647">
        <f t="shared" si="1"/>
        <v>0</v>
      </c>
    </row>
    <row r="50" spans="1:9" s="23" customFormat="1" ht="11.25" x14ac:dyDescent="0.2">
      <c r="A50" s="635"/>
      <c r="B50" s="638" t="str">
        <f>IFERROR(IF(VLOOKUP($A50,Osnova!$A:$E,1)=$A50,VLOOKUP($A50,Osnova!$A:$E,$E$10)),"")</f>
        <v/>
      </c>
      <c r="C50" s="28" t="e">
        <f>IF(VLOOKUP($A50,Osnova!$A:$C,1)=$A50,VLOOKUP($A50,Osnova!$A:$F,4),0)</f>
        <v>#N/A</v>
      </c>
      <c r="D50" s="637"/>
      <c r="E50" s="30"/>
      <c r="F50" s="647">
        <f t="shared" si="0"/>
        <v>0</v>
      </c>
      <c r="G50" s="637"/>
      <c r="H50" s="637"/>
      <c r="I50" s="647">
        <f t="shared" si="1"/>
        <v>0</v>
      </c>
    </row>
    <row r="51" spans="1:9" s="23" customFormat="1" ht="11.25" x14ac:dyDescent="0.2">
      <c r="A51" s="635"/>
      <c r="B51" s="638" t="str">
        <f>IFERROR(IF(VLOOKUP($A51,Osnova!$A:$E,1)=$A51,VLOOKUP($A51,Osnova!$A:$E,$E$10)),"")</f>
        <v/>
      </c>
      <c r="C51" s="28" t="e">
        <f>IF(VLOOKUP($A51,Osnova!$A:$C,1)=$A51,VLOOKUP($A51,Osnova!$A:$F,4),0)</f>
        <v>#N/A</v>
      </c>
      <c r="D51" s="637"/>
      <c r="E51" s="30"/>
      <c r="F51" s="647">
        <f t="shared" si="0"/>
        <v>0</v>
      </c>
      <c r="G51" s="637"/>
      <c r="H51" s="637"/>
      <c r="I51" s="647">
        <f t="shared" si="1"/>
        <v>0</v>
      </c>
    </row>
    <row r="52" spans="1:9" s="23" customFormat="1" ht="11.25" x14ac:dyDescent="0.2">
      <c r="A52" s="635"/>
      <c r="B52" s="638" t="str">
        <f>IFERROR(IF(VLOOKUP($A52,Osnova!$A:$E,1)=$A52,VLOOKUP($A52,Osnova!$A:$E,$E$10)),"")</f>
        <v/>
      </c>
      <c r="C52" s="28" t="e">
        <f>IF(VLOOKUP($A52,Osnova!$A:$C,1)=$A52,VLOOKUP($A52,Osnova!$A:$F,4),0)</f>
        <v>#N/A</v>
      </c>
      <c r="D52" s="637"/>
      <c r="E52" s="30"/>
      <c r="F52" s="647">
        <f t="shared" si="0"/>
        <v>0</v>
      </c>
      <c r="G52" s="637"/>
      <c r="H52" s="637"/>
      <c r="I52" s="647">
        <f t="shared" si="1"/>
        <v>0</v>
      </c>
    </row>
    <row r="53" spans="1:9" s="23" customFormat="1" ht="11.25" x14ac:dyDescent="0.2">
      <c r="A53" s="635"/>
      <c r="B53" s="638" t="str">
        <f>IFERROR(IF(VLOOKUP($A53,Osnova!$A:$E,1)=$A53,VLOOKUP($A53,Osnova!$A:$E,$E$10)),"")</f>
        <v/>
      </c>
      <c r="C53" s="28" t="e">
        <f>IF(VLOOKUP($A53,Osnova!$A:$C,1)=$A53,VLOOKUP($A53,Osnova!$A:$F,4),0)</f>
        <v>#N/A</v>
      </c>
      <c r="D53" s="637"/>
      <c r="E53" s="30"/>
      <c r="F53" s="647">
        <f t="shared" si="0"/>
        <v>0</v>
      </c>
      <c r="G53" s="637"/>
      <c r="H53" s="637"/>
      <c r="I53" s="647">
        <f t="shared" si="1"/>
        <v>0</v>
      </c>
    </row>
    <row r="54" spans="1:9" s="23" customFormat="1" ht="11.25" x14ac:dyDescent="0.2">
      <c r="A54" s="635"/>
      <c r="B54" s="638" t="str">
        <f>IFERROR(IF(VLOOKUP($A54,Osnova!$A:$E,1)=$A54,VLOOKUP($A54,Osnova!$A:$E,$E$10)),"")</f>
        <v/>
      </c>
      <c r="C54" s="28" t="e">
        <f>IF(VLOOKUP($A54,Osnova!$A:$C,1)=$A54,VLOOKUP($A54,Osnova!$A:$F,4),0)</f>
        <v>#N/A</v>
      </c>
      <c r="D54" s="637"/>
      <c r="E54" s="30"/>
      <c r="F54" s="647">
        <f t="shared" si="0"/>
        <v>0</v>
      </c>
      <c r="G54" s="637"/>
      <c r="H54" s="637"/>
      <c r="I54" s="647">
        <f t="shared" si="1"/>
        <v>0</v>
      </c>
    </row>
    <row r="55" spans="1:9" s="23" customFormat="1" ht="11.25" x14ac:dyDescent="0.2">
      <c r="A55" s="635"/>
      <c r="B55" s="638" t="str">
        <f>IFERROR(IF(VLOOKUP($A55,Osnova!$A:$E,1)=$A55,VLOOKUP($A55,Osnova!$A:$E,$E$10)),"")</f>
        <v/>
      </c>
      <c r="C55" s="28" t="e">
        <f>IF(VLOOKUP($A55,Osnova!$A:$C,1)=$A55,VLOOKUP($A55,Osnova!$A:$F,4),0)</f>
        <v>#N/A</v>
      </c>
      <c r="D55" s="637"/>
      <c r="E55" s="30"/>
      <c r="F55" s="647">
        <f t="shared" si="0"/>
        <v>0</v>
      </c>
      <c r="G55" s="637"/>
      <c r="H55" s="637"/>
      <c r="I55" s="647">
        <f t="shared" si="1"/>
        <v>0</v>
      </c>
    </row>
    <row r="56" spans="1:9" s="23" customFormat="1" ht="11.25" x14ac:dyDescent="0.2">
      <c r="A56" s="635"/>
      <c r="B56" s="638" t="str">
        <f>IFERROR(IF(VLOOKUP($A56,Osnova!$A:$E,1)=$A56,VLOOKUP($A56,Osnova!$A:$E,$E$10)),"")</f>
        <v/>
      </c>
      <c r="C56" s="28" t="e">
        <f>IF(VLOOKUP($A56,Osnova!$A:$C,1)=$A56,VLOOKUP($A56,Osnova!$A:$F,4),0)</f>
        <v>#N/A</v>
      </c>
      <c r="D56" s="637"/>
      <c r="E56" s="30"/>
      <c r="F56" s="647">
        <f t="shared" si="0"/>
        <v>0</v>
      </c>
      <c r="G56" s="637"/>
      <c r="H56" s="637"/>
      <c r="I56" s="647">
        <f t="shared" si="1"/>
        <v>0</v>
      </c>
    </row>
    <row r="57" spans="1:9" s="23" customFormat="1" ht="11.25" x14ac:dyDescent="0.2">
      <c r="A57" s="635"/>
      <c r="B57" s="638" t="str">
        <f>IFERROR(IF(VLOOKUP($A57,Osnova!$A:$E,1)=$A57,VLOOKUP($A57,Osnova!$A:$E,$E$10)),"")</f>
        <v/>
      </c>
      <c r="C57" s="28" t="e">
        <f>IF(VLOOKUP($A57,Osnova!$A:$C,1)=$A57,VLOOKUP($A57,Osnova!$A:$F,4),0)</f>
        <v>#N/A</v>
      </c>
      <c r="D57" s="637"/>
      <c r="E57" s="30"/>
      <c r="F57" s="647">
        <f t="shared" si="0"/>
        <v>0</v>
      </c>
      <c r="G57" s="637"/>
      <c r="H57" s="637"/>
      <c r="I57" s="647">
        <f t="shared" si="1"/>
        <v>0</v>
      </c>
    </row>
    <row r="58" spans="1:9" s="23" customFormat="1" ht="11.25" x14ac:dyDescent="0.2">
      <c r="A58" s="635"/>
      <c r="B58" s="638" t="str">
        <f>IFERROR(IF(VLOOKUP($A58,Osnova!$A:$E,1)=$A58,VLOOKUP($A58,Osnova!$A:$E,$E$10)),"")</f>
        <v/>
      </c>
      <c r="C58" s="28" t="e">
        <f>IF(VLOOKUP($A58,Osnova!$A:$C,1)=$A58,VLOOKUP($A58,Osnova!$A:$F,4),0)</f>
        <v>#N/A</v>
      </c>
      <c r="D58" s="637"/>
      <c r="E58" s="30"/>
      <c r="F58" s="647">
        <f t="shared" si="0"/>
        <v>0</v>
      </c>
      <c r="G58" s="637"/>
      <c r="H58" s="637"/>
      <c r="I58" s="647">
        <f t="shared" si="1"/>
        <v>0</v>
      </c>
    </row>
    <row r="59" spans="1:9" s="23" customFormat="1" ht="11.25" x14ac:dyDescent="0.2">
      <c r="A59" s="635"/>
      <c r="B59" s="638" t="str">
        <f>IFERROR(IF(VLOOKUP($A59,Osnova!$A:$E,1)=$A59,VLOOKUP($A59,Osnova!$A:$E,$E$10)),"")</f>
        <v/>
      </c>
      <c r="C59" s="28" t="e">
        <f>IF(VLOOKUP($A59,Osnova!$A:$C,1)=$A59,VLOOKUP($A59,Osnova!$A:$F,4),0)</f>
        <v>#N/A</v>
      </c>
      <c r="D59" s="637"/>
      <c r="E59" s="30"/>
      <c r="F59" s="647">
        <f t="shared" si="0"/>
        <v>0</v>
      </c>
      <c r="G59" s="637"/>
      <c r="H59" s="637"/>
      <c r="I59" s="647">
        <f t="shared" si="1"/>
        <v>0</v>
      </c>
    </row>
    <row r="60" spans="1:9" s="23" customFormat="1" ht="11.25" x14ac:dyDescent="0.2">
      <c r="A60" s="635"/>
      <c r="B60" s="638" t="str">
        <f>IFERROR(IF(VLOOKUP($A60,Osnova!$A:$E,1)=$A60,VLOOKUP($A60,Osnova!$A:$E,$E$10)),"")</f>
        <v/>
      </c>
      <c r="C60" s="28" t="e">
        <f>IF(VLOOKUP($A60,Osnova!$A:$C,1)=$A60,VLOOKUP($A60,Osnova!$A:$F,4),0)</f>
        <v>#N/A</v>
      </c>
      <c r="D60" s="637"/>
      <c r="E60" s="30"/>
      <c r="F60" s="647">
        <f t="shared" si="0"/>
        <v>0</v>
      </c>
      <c r="G60" s="637"/>
      <c r="H60" s="637"/>
      <c r="I60" s="647">
        <f t="shared" si="1"/>
        <v>0</v>
      </c>
    </row>
    <row r="61" spans="1:9" s="23" customFormat="1" ht="11.25" x14ac:dyDescent="0.2">
      <c r="A61" s="635"/>
      <c r="B61" s="638" t="str">
        <f>IFERROR(IF(VLOOKUP($A61,Osnova!$A:$E,1)=$A61,VLOOKUP($A61,Osnova!$A:$E,$E$10)),"")</f>
        <v/>
      </c>
      <c r="C61" s="28" t="e">
        <f>IF(VLOOKUP($A61,Osnova!$A:$C,1)=$A61,VLOOKUP($A61,Osnova!$A:$F,4),0)</f>
        <v>#N/A</v>
      </c>
      <c r="D61" s="637"/>
      <c r="E61" s="30"/>
      <c r="F61" s="647">
        <f t="shared" si="0"/>
        <v>0</v>
      </c>
      <c r="G61" s="637"/>
      <c r="H61" s="637"/>
      <c r="I61" s="647">
        <f t="shared" si="1"/>
        <v>0</v>
      </c>
    </row>
    <row r="62" spans="1:9" s="23" customFormat="1" ht="11.25" x14ac:dyDescent="0.2">
      <c r="A62" s="635"/>
      <c r="B62" s="638" t="str">
        <f>IFERROR(IF(VLOOKUP($A62,Osnova!$A:$E,1)=$A62,VLOOKUP($A62,Osnova!$A:$E,$E$10)),"")</f>
        <v/>
      </c>
      <c r="C62" s="28" t="e">
        <f>IF(VLOOKUP($A62,Osnova!$A:$C,1)=$A62,VLOOKUP($A62,Osnova!$A:$F,4),0)</f>
        <v>#N/A</v>
      </c>
      <c r="D62" s="637"/>
      <c r="E62" s="30"/>
      <c r="F62" s="647">
        <f t="shared" si="0"/>
        <v>0</v>
      </c>
      <c r="G62" s="637"/>
      <c r="H62" s="637"/>
      <c r="I62" s="647">
        <f t="shared" si="1"/>
        <v>0</v>
      </c>
    </row>
    <row r="63" spans="1:9" s="23" customFormat="1" ht="11.25" x14ac:dyDescent="0.2">
      <c r="A63" s="635"/>
      <c r="B63" s="638" t="str">
        <f>IFERROR(IF(VLOOKUP($A63,Osnova!$A:$E,1)=$A63,VLOOKUP($A63,Osnova!$A:$E,$E$10)),"")</f>
        <v/>
      </c>
      <c r="C63" s="28" t="e">
        <f>IF(VLOOKUP($A63,Osnova!$A:$C,1)=$A63,VLOOKUP($A63,Osnova!$A:$F,4),0)</f>
        <v>#N/A</v>
      </c>
      <c r="D63" s="637"/>
      <c r="E63" s="30"/>
      <c r="F63" s="647">
        <f t="shared" si="0"/>
        <v>0</v>
      </c>
      <c r="G63" s="637"/>
      <c r="H63" s="637"/>
      <c r="I63" s="647">
        <f t="shared" si="1"/>
        <v>0</v>
      </c>
    </row>
    <row r="64" spans="1:9" s="23" customFormat="1" ht="11.25" x14ac:dyDescent="0.2">
      <c r="A64" s="635"/>
      <c r="B64" s="638" t="str">
        <f>IFERROR(IF(VLOOKUP($A64,Osnova!$A:$E,1)=$A64,VLOOKUP($A64,Osnova!$A:$E,$E$10)),"")</f>
        <v/>
      </c>
      <c r="C64" s="28" t="e">
        <f>IF(VLOOKUP($A64,Osnova!$A:$C,1)=$A64,VLOOKUP($A64,Osnova!$A:$F,4),0)</f>
        <v>#N/A</v>
      </c>
      <c r="D64" s="637"/>
      <c r="E64" s="30"/>
      <c r="F64" s="647">
        <f t="shared" si="0"/>
        <v>0</v>
      </c>
      <c r="G64" s="637"/>
      <c r="H64" s="637"/>
      <c r="I64" s="647">
        <f t="shared" si="1"/>
        <v>0</v>
      </c>
    </row>
    <row r="65" spans="1:12" s="23" customFormat="1" x14ac:dyDescent="0.2">
      <c r="A65" s="635"/>
      <c r="B65" s="638" t="str">
        <f>IFERROR(IF(VLOOKUP($A65,Osnova!$A:$E,1)=$A65,VLOOKUP($A65,Osnova!$A:$E,$E$10)),"")</f>
        <v/>
      </c>
      <c r="C65" s="28" t="e">
        <f>IF(VLOOKUP($A65,Osnova!$A:$C,1)=$A65,VLOOKUP($A65,Osnova!$A:$F,4),0)</f>
        <v>#N/A</v>
      </c>
      <c r="D65" s="637"/>
      <c r="E65" s="30"/>
      <c r="F65" s="647">
        <f t="shared" si="0"/>
        <v>0</v>
      </c>
      <c r="G65" s="637"/>
      <c r="H65" s="637"/>
      <c r="I65" s="647">
        <f t="shared" si="1"/>
        <v>0</v>
      </c>
      <c r="L65" s="2"/>
    </row>
    <row r="66" spans="1:12" s="23" customFormat="1" ht="11.25" x14ac:dyDescent="0.2">
      <c r="A66" s="635"/>
      <c r="B66" s="638" t="str">
        <f>IFERROR(IF(VLOOKUP($A66,Osnova!$A:$E,1)=$A66,VLOOKUP($A66,Osnova!$A:$E,$E$10)),"")</f>
        <v/>
      </c>
      <c r="C66" s="28" t="e">
        <f>IF(VLOOKUP($A66,Osnova!$A:$C,1)=$A66,VLOOKUP($A66,Osnova!$A:$F,4),0)</f>
        <v>#N/A</v>
      </c>
      <c r="D66" s="637"/>
      <c r="E66" s="30"/>
      <c r="F66" s="647">
        <f t="shared" si="0"/>
        <v>0</v>
      </c>
      <c r="G66" s="637"/>
      <c r="H66" s="637"/>
      <c r="I66" s="647">
        <f t="shared" si="1"/>
        <v>0</v>
      </c>
    </row>
    <row r="67" spans="1:12" s="23" customFormat="1" ht="11.25" x14ac:dyDescent="0.2">
      <c r="A67" s="635"/>
      <c r="B67" s="638" t="str">
        <f>IFERROR(IF(VLOOKUP($A67,Osnova!$A:$E,1)=$A67,VLOOKUP($A67,Osnova!$A:$E,$E$10)),"")</f>
        <v/>
      </c>
      <c r="C67" s="28" t="e">
        <f>IF(VLOOKUP($A67,Osnova!$A:$C,1)=$A67,VLOOKUP($A67,Osnova!$A:$F,4),0)</f>
        <v>#N/A</v>
      </c>
      <c r="D67" s="637"/>
      <c r="E67" s="30"/>
      <c r="F67" s="647">
        <f t="shared" si="0"/>
        <v>0</v>
      </c>
      <c r="G67" s="637"/>
      <c r="H67" s="637"/>
      <c r="I67" s="647">
        <f t="shared" si="1"/>
        <v>0</v>
      </c>
    </row>
    <row r="68" spans="1:12" s="23" customFormat="1" ht="11.25" x14ac:dyDescent="0.2">
      <c r="A68" s="635"/>
      <c r="B68" s="638" t="str">
        <f>IFERROR(IF(VLOOKUP($A68,Osnova!$A:$E,1)=$A68,VLOOKUP($A68,Osnova!$A:$E,$E$10)),"")</f>
        <v/>
      </c>
      <c r="C68" s="28" t="e">
        <f>IF(VLOOKUP($A68,Osnova!$A:$C,1)=$A68,VLOOKUP($A68,Osnova!$A:$F,4),0)</f>
        <v>#N/A</v>
      </c>
      <c r="D68" s="637"/>
      <c r="E68" s="30"/>
      <c r="F68" s="647">
        <f t="shared" si="0"/>
        <v>0</v>
      </c>
      <c r="G68" s="637"/>
      <c r="H68" s="637"/>
      <c r="I68" s="647">
        <f t="shared" si="1"/>
        <v>0</v>
      </c>
    </row>
    <row r="69" spans="1:12" s="23" customFormat="1" ht="11.25" x14ac:dyDescent="0.2">
      <c r="A69" s="635"/>
      <c r="B69" s="638" t="str">
        <f>IFERROR(IF(VLOOKUP($A69,Osnova!$A:$E,1)=$A69,VLOOKUP($A69,Osnova!$A:$E,$E$10)),"")</f>
        <v/>
      </c>
      <c r="C69" s="28" t="e">
        <f>IF(VLOOKUP($A69,Osnova!$A:$C,1)=$A69,VLOOKUP($A69,Osnova!$A:$F,4),0)</f>
        <v>#N/A</v>
      </c>
      <c r="D69" s="29"/>
      <c r="E69" s="30"/>
      <c r="F69" s="647">
        <f t="shared" si="0"/>
        <v>0</v>
      </c>
      <c r="G69" s="637"/>
      <c r="H69" s="637"/>
      <c r="I69" s="647">
        <f t="shared" si="1"/>
        <v>0</v>
      </c>
    </row>
    <row r="70" spans="1:12" s="23" customFormat="1" ht="11.25" x14ac:dyDescent="0.2">
      <c r="A70" s="635"/>
      <c r="B70" s="638" t="str">
        <f>IFERROR(IF(VLOOKUP($A70,Osnova!$A:$E,1)=$A70,VLOOKUP($A70,Osnova!$A:$E,$E$10)),"")</f>
        <v/>
      </c>
      <c r="C70" s="28" t="e">
        <f>IF(VLOOKUP($A70,Osnova!$A:$C,1)=$A70,VLOOKUP($A70,Osnova!$A:$F,4),0)</f>
        <v>#N/A</v>
      </c>
      <c r="D70" s="29"/>
      <c r="E70" s="30"/>
      <c r="F70" s="647">
        <f t="shared" si="0"/>
        <v>0</v>
      </c>
      <c r="G70" s="637"/>
      <c r="H70" s="637"/>
      <c r="I70" s="647">
        <f t="shared" si="1"/>
        <v>0</v>
      </c>
    </row>
    <row r="71" spans="1:12" s="23" customFormat="1" ht="11.25" x14ac:dyDescent="0.2">
      <c r="A71" s="635"/>
      <c r="B71" s="638" t="str">
        <f>IFERROR(IF(VLOOKUP($A71,Osnova!$A:$E,1)=$A71,VLOOKUP($A71,Osnova!$A:$E,$E$10)),"")</f>
        <v/>
      </c>
      <c r="C71" s="28" t="e">
        <f>IF(VLOOKUP($A71,Osnova!$A:$C,1)=$A71,VLOOKUP($A71,Osnova!$A:$F,4),0)</f>
        <v>#N/A</v>
      </c>
      <c r="D71" s="29"/>
      <c r="E71" s="30"/>
      <c r="F71" s="647">
        <f t="shared" si="0"/>
        <v>0</v>
      </c>
      <c r="G71" s="637"/>
      <c r="H71" s="637"/>
      <c r="I71" s="647">
        <f t="shared" si="1"/>
        <v>0</v>
      </c>
    </row>
    <row r="72" spans="1:12" s="23" customFormat="1" ht="11.25" x14ac:dyDescent="0.2">
      <c r="A72" s="634"/>
      <c r="B72" s="638" t="str">
        <f>IFERROR(IF(VLOOKUP($A72,Osnova!$A:$E,1)=$A72,VLOOKUP($A72,Osnova!$A:$E,$E$10)),"")</f>
        <v/>
      </c>
      <c r="C72" s="28" t="e">
        <f>IF(VLOOKUP($A72,Osnova!$A:$C,1)=$A72,VLOOKUP($A72,Osnova!$A:$F,4),0)</f>
        <v>#N/A</v>
      </c>
      <c r="D72" s="29"/>
      <c r="E72" s="30"/>
      <c r="F72" s="647">
        <f t="shared" si="0"/>
        <v>0</v>
      </c>
      <c r="G72" s="637"/>
      <c r="H72" s="637"/>
      <c r="I72" s="647">
        <f t="shared" si="1"/>
        <v>0</v>
      </c>
    </row>
    <row r="73" spans="1:12" s="23" customFormat="1" ht="11.25" x14ac:dyDescent="0.2">
      <c r="A73" s="634"/>
      <c r="B73" s="638" t="str">
        <f>IFERROR(IF(VLOOKUP($A73,Osnova!$A:$E,1)=$A73,VLOOKUP($A73,Osnova!$A:$E,$E$10)),"")</f>
        <v/>
      </c>
      <c r="C73" s="28" t="e">
        <f>IF(VLOOKUP($A73,Osnova!$A:$C,1)=$A73,VLOOKUP($A73,Osnova!$A:$F,4),0)</f>
        <v>#N/A</v>
      </c>
      <c r="D73" s="29"/>
      <c r="E73" s="30"/>
      <c r="F73" s="647">
        <f t="shared" si="0"/>
        <v>0</v>
      </c>
      <c r="G73" s="637"/>
      <c r="H73" s="637"/>
      <c r="I73" s="647">
        <f t="shared" si="1"/>
        <v>0</v>
      </c>
    </row>
    <row r="74" spans="1:12" s="23" customFormat="1" ht="11.25" x14ac:dyDescent="0.2">
      <c r="A74" s="634"/>
      <c r="B74" s="638" t="str">
        <f>IFERROR(IF(VLOOKUP($A74,Osnova!$A:$E,1)=$A74,VLOOKUP($A74,Osnova!$A:$E,$E$10)),"")</f>
        <v/>
      </c>
      <c r="C74" s="28"/>
      <c r="D74" s="29"/>
      <c r="E74" s="30"/>
      <c r="F74" s="647">
        <f t="shared" si="0"/>
        <v>0</v>
      </c>
      <c r="G74" s="637"/>
      <c r="H74" s="637"/>
      <c r="I74" s="647">
        <f t="shared" si="1"/>
        <v>0</v>
      </c>
    </row>
    <row r="75" spans="1:12" s="23" customFormat="1" ht="11.25" x14ac:dyDescent="0.2">
      <c r="A75" s="634"/>
      <c r="B75" s="638" t="str">
        <f>IFERROR(IF(VLOOKUP($A75,Osnova!$A:$E,1)=$A75,VLOOKUP($A75,Osnova!$A:$E,$E$10)),"")</f>
        <v/>
      </c>
      <c r="C75" s="28" t="e">
        <f>IF(VLOOKUP($A75,Osnova!$A:$C,1)=$A75,VLOOKUP($A75,Osnova!$A:$F,4),0)</f>
        <v>#N/A</v>
      </c>
      <c r="D75" s="29"/>
      <c r="E75" s="30"/>
      <c r="F75" s="647">
        <f t="shared" si="0"/>
        <v>0</v>
      </c>
      <c r="G75" s="637"/>
      <c r="H75" s="637"/>
      <c r="I75" s="647">
        <f t="shared" si="1"/>
        <v>0</v>
      </c>
    </row>
    <row r="76" spans="1:12" s="23" customFormat="1" ht="11.25" x14ac:dyDescent="0.2">
      <c r="A76" s="634"/>
      <c r="B76" s="638" t="str">
        <f>IFERROR(IF(VLOOKUP($A76,Osnova!$A:$E,1)=$A76,VLOOKUP($A76,Osnova!$A:$E,$E$10)),"")</f>
        <v/>
      </c>
      <c r="C76" s="28" t="e">
        <f>IF(VLOOKUP($A76,Osnova!$A:$C,1)=$A76,VLOOKUP($A76,Osnova!$A:$F,4),0)</f>
        <v>#N/A</v>
      </c>
      <c r="D76" s="29"/>
      <c r="E76" s="30"/>
      <c r="F76" s="647">
        <f t="shared" si="0"/>
        <v>0</v>
      </c>
      <c r="G76" s="637"/>
      <c r="H76" s="637"/>
      <c r="I76" s="647">
        <f t="shared" si="1"/>
        <v>0</v>
      </c>
    </row>
    <row r="77" spans="1:12" s="23" customFormat="1" ht="11.25" x14ac:dyDescent="0.2">
      <c r="A77" s="634"/>
      <c r="B77" s="638" t="str">
        <f>IFERROR(IF(VLOOKUP($A77,Osnova!$A:$E,1)=$A77,VLOOKUP($A77,Osnova!$A:$E,$E$10)),"")</f>
        <v/>
      </c>
      <c r="C77" s="28" t="e">
        <f>IF(VLOOKUP($A77,Osnova!$A:$C,1)=$A77,VLOOKUP($A77,Osnova!$A:$F,4),0)</f>
        <v>#N/A</v>
      </c>
      <c r="D77" s="29"/>
      <c r="E77" s="30"/>
      <c r="F77" s="647">
        <f t="shared" si="0"/>
        <v>0</v>
      </c>
      <c r="G77" s="637"/>
      <c r="H77" s="637"/>
      <c r="I77" s="647">
        <f t="shared" si="1"/>
        <v>0</v>
      </c>
    </row>
    <row r="78" spans="1:12" s="23" customFormat="1" ht="11.25" x14ac:dyDescent="0.2">
      <c r="A78" s="634"/>
      <c r="B78" s="638" t="str">
        <f>IFERROR(IF(VLOOKUP($A78,Osnova!$A:$E,1)=$A78,VLOOKUP($A78,Osnova!$A:$E,$E$10)),"")</f>
        <v/>
      </c>
      <c r="C78" s="28" t="e">
        <f>IF(VLOOKUP($A78,Osnova!$A:$C,1)=$A78,VLOOKUP($A78,Osnova!$A:$F,4),0)</f>
        <v>#N/A</v>
      </c>
      <c r="D78" s="29"/>
      <c r="E78" s="30"/>
      <c r="F78" s="647">
        <f t="shared" si="0"/>
        <v>0</v>
      </c>
      <c r="G78" s="637"/>
      <c r="H78" s="637"/>
      <c r="I78" s="647">
        <f t="shared" si="1"/>
        <v>0</v>
      </c>
    </row>
    <row r="79" spans="1:12" s="23" customFormat="1" ht="11.25" x14ac:dyDescent="0.2">
      <c r="A79" s="634"/>
      <c r="B79" s="638" t="str">
        <f>IFERROR(IF(VLOOKUP($A79,Osnova!$A:$E,1)=$A79,VLOOKUP($A79,Osnova!$A:$E,$E$10)),"")</f>
        <v/>
      </c>
      <c r="C79" s="28" t="e">
        <f>IF(VLOOKUP($A79,Osnova!$A:$C,1)=$A79,VLOOKUP($A79,Osnova!$A:$F,4),0)</f>
        <v>#N/A</v>
      </c>
      <c r="D79" s="29"/>
      <c r="E79" s="30"/>
      <c r="F79" s="647">
        <f t="shared" si="0"/>
        <v>0</v>
      </c>
      <c r="G79" s="637"/>
      <c r="H79" s="637"/>
      <c r="I79" s="647">
        <f t="shared" si="1"/>
        <v>0</v>
      </c>
    </row>
    <row r="80" spans="1:12" s="23" customFormat="1" ht="11.25" x14ac:dyDescent="0.2">
      <c r="A80" s="634"/>
      <c r="B80" s="638" t="str">
        <f>IFERROR(IF(VLOOKUP($A80,Osnova!$A:$E,1)=$A80,VLOOKUP($A80,Osnova!$A:$E,$E$10)),"")</f>
        <v/>
      </c>
      <c r="C80" s="28" t="e">
        <f>IF(VLOOKUP($A80,Osnova!$A:$C,1)=$A80,VLOOKUP($A80,Osnova!$A:$F,4),0)</f>
        <v>#N/A</v>
      </c>
      <c r="D80" s="29"/>
      <c r="E80" s="30"/>
      <c r="F80" s="647">
        <f t="shared" si="0"/>
        <v>0</v>
      </c>
      <c r="G80" s="637"/>
      <c r="H80" s="637"/>
      <c r="I80" s="647">
        <f t="shared" si="1"/>
        <v>0</v>
      </c>
    </row>
    <row r="81" spans="1:9" s="23" customFormat="1" ht="11.25" x14ac:dyDescent="0.2">
      <c r="A81" s="634"/>
      <c r="B81" s="638" t="str">
        <f>IFERROR(IF(VLOOKUP($A81,Osnova!$A:$E,1)=$A81,VLOOKUP($A81,Osnova!$A:$E,$E$10)),"")</f>
        <v/>
      </c>
      <c r="C81" s="28" t="e">
        <f>IF(VLOOKUP($A81,Osnova!$A:$C,1)=$A81,VLOOKUP($A81,Osnova!$A:$F,4),0)</f>
        <v>#N/A</v>
      </c>
      <c r="D81" s="29"/>
      <c r="E81" s="30"/>
      <c r="F81" s="647">
        <f t="shared" ref="F81:F144" si="2">SUM(D81-E81)</f>
        <v>0</v>
      </c>
      <c r="G81" s="637"/>
      <c r="H81" s="637"/>
      <c r="I81" s="647">
        <f t="shared" si="1"/>
        <v>0</v>
      </c>
    </row>
    <row r="82" spans="1:9" s="23" customFormat="1" ht="11.25" x14ac:dyDescent="0.2">
      <c r="A82" s="634"/>
      <c r="B82" s="638" t="str">
        <f>IFERROR(IF(VLOOKUP($A82,Osnova!$A:$E,1)=$A82,VLOOKUP($A82,Osnova!$A:$E,$E$10)),"")</f>
        <v/>
      </c>
      <c r="C82" s="28" t="e">
        <f>IF(VLOOKUP($A82,Osnova!$A:$C,1)=$A82,VLOOKUP($A82,Osnova!$A:$F,4),0)</f>
        <v>#N/A</v>
      </c>
      <c r="D82" s="29"/>
      <c r="E82" s="30"/>
      <c r="F82" s="647">
        <f t="shared" si="2"/>
        <v>0</v>
      </c>
      <c r="G82" s="637"/>
      <c r="H82" s="637"/>
      <c r="I82" s="647">
        <f t="shared" ref="I82:I145" si="3">SUM(F82+G82-H82)</f>
        <v>0</v>
      </c>
    </row>
    <row r="83" spans="1:9" s="23" customFormat="1" ht="11.25" x14ac:dyDescent="0.2">
      <c r="A83" s="634"/>
      <c r="B83" s="638" t="str">
        <f>IFERROR(IF(VLOOKUP($A83,Osnova!$A:$E,1)=$A83,VLOOKUP($A83,Osnova!$A:$E,$E$10)),"")</f>
        <v/>
      </c>
      <c r="C83" s="28" t="e">
        <f>IF(VLOOKUP($A83,Osnova!$A:$C,1)=$A83,VLOOKUP($A83,Osnova!$A:$F,4),0)</f>
        <v>#N/A</v>
      </c>
      <c r="D83" s="29"/>
      <c r="E83" s="30"/>
      <c r="F83" s="647">
        <f t="shared" si="2"/>
        <v>0</v>
      </c>
      <c r="G83" s="637"/>
      <c r="H83" s="637"/>
      <c r="I83" s="647">
        <f t="shared" si="3"/>
        <v>0</v>
      </c>
    </row>
    <row r="84" spans="1:9" s="23" customFormat="1" ht="11.25" x14ac:dyDescent="0.2">
      <c r="A84" s="634"/>
      <c r="B84" s="638" t="str">
        <f>IFERROR(IF(VLOOKUP($A84,Osnova!$A:$E,1)=$A84,VLOOKUP($A84,Osnova!$A:$E,$E$10)),"")</f>
        <v/>
      </c>
      <c r="C84" s="28" t="e">
        <f>IF(VLOOKUP($A84,Osnova!$A:$C,1)=$A84,VLOOKUP($A84,Osnova!$A:$F,4),0)</f>
        <v>#N/A</v>
      </c>
      <c r="D84" s="29"/>
      <c r="E84" s="30"/>
      <c r="F84" s="647">
        <f t="shared" si="2"/>
        <v>0</v>
      </c>
      <c r="G84" s="637"/>
      <c r="H84" s="637"/>
      <c r="I84" s="647">
        <f t="shared" si="3"/>
        <v>0</v>
      </c>
    </row>
    <row r="85" spans="1:9" s="23" customFormat="1" ht="11.25" x14ac:dyDescent="0.2">
      <c r="A85" s="634"/>
      <c r="B85" s="638" t="str">
        <f>IFERROR(IF(VLOOKUP($A85,Osnova!$A:$E,1)=$A85,VLOOKUP($A85,Osnova!$A:$E,$E$10)),"")</f>
        <v/>
      </c>
      <c r="C85" s="28" t="e">
        <f>IF(VLOOKUP($A85,Osnova!$A:$C,1)=$A85,VLOOKUP($A85,Osnova!$A:$F,4),0)</f>
        <v>#N/A</v>
      </c>
      <c r="D85" s="29"/>
      <c r="E85" s="30"/>
      <c r="F85" s="647">
        <f t="shared" si="2"/>
        <v>0</v>
      </c>
      <c r="G85" s="637"/>
      <c r="H85" s="637"/>
      <c r="I85" s="647">
        <f t="shared" si="3"/>
        <v>0</v>
      </c>
    </row>
    <row r="86" spans="1:9" s="23" customFormat="1" ht="11.25" x14ac:dyDescent="0.2">
      <c r="A86" s="634"/>
      <c r="B86" s="638" t="str">
        <f>IFERROR(IF(VLOOKUP($A86,Osnova!$A:$E,1)=$A86,VLOOKUP($A86,Osnova!$A:$E,$E$10)),"")</f>
        <v/>
      </c>
      <c r="C86" s="28" t="e">
        <f>IF(VLOOKUP($A86,Osnova!$A:$C,1)=$A86,VLOOKUP($A86,Osnova!$A:$F,4),0)</f>
        <v>#N/A</v>
      </c>
      <c r="D86" s="29"/>
      <c r="E86" s="30"/>
      <c r="F86" s="647">
        <f t="shared" si="2"/>
        <v>0</v>
      </c>
      <c r="G86" s="637"/>
      <c r="H86" s="637"/>
      <c r="I86" s="647">
        <f t="shared" si="3"/>
        <v>0</v>
      </c>
    </row>
    <row r="87" spans="1:9" s="23" customFormat="1" ht="11.25" x14ac:dyDescent="0.2">
      <c r="A87" s="634"/>
      <c r="B87" s="638" t="str">
        <f>IFERROR(IF(VLOOKUP($A87,Osnova!$A:$E,1)=$A87,VLOOKUP($A87,Osnova!$A:$E,$E$10)),"")</f>
        <v/>
      </c>
      <c r="C87" s="28" t="e">
        <f>IF(VLOOKUP($A87,Osnova!$A:$C,1)=$A87,VLOOKUP($A87,Osnova!$A:$F,4),0)</f>
        <v>#N/A</v>
      </c>
      <c r="D87" s="29"/>
      <c r="E87" s="30"/>
      <c r="F87" s="647">
        <f t="shared" si="2"/>
        <v>0</v>
      </c>
      <c r="G87" s="637"/>
      <c r="H87" s="637"/>
      <c r="I87" s="647">
        <f t="shared" si="3"/>
        <v>0</v>
      </c>
    </row>
    <row r="88" spans="1:9" s="23" customFormat="1" ht="11.25" x14ac:dyDescent="0.2">
      <c r="A88" s="634"/>
      <c r="B88" s="638" t="str">
        <f>IFERROR(IF(VLOOKUP($A88,Osnova!$A:$E,1)=$A88,VLOOKUP($A88,Osnova!$A:$E,$E$10)),"")</f>
        <v/>
      </c>
      <c r="C88" s="28" t="e">
        <f>IF(VLOOKUP($A88,Osnova!$A:$C,1)=$A88,VLOOKUP($A88,Osnova!$A:$F,4),0)</f>
        <v>#N/A</v>
      </c>
      <c r="D88" s="29"/>
      <c r="E88" s="30"/>
      <c r="F88" s="647">
        <f t="shared" si="2"/>
        <v>0</v>
      </c>
      <c r="G88" s="637"/>
      <c r="H88" s="637"/>
      <c r="I88" s="647">
        <f t="shared" si="3"/>
        <v>0</v>
      </c>
    </row>
    <row r="89" spans="1:9" s="23" customFormat="1" ht="11.25" x14ac:dyDescent="0.2">
      <c r="A89" s="634"/>
      <c r="B89" s="638" t="str">
        <f>IFERROR(IF(VLOOKUP($A89,Osnova!$A:$E,1)=$A89,VLOOKUP($A89,Osnova!$A:$E,$E$10)),"")</f>
        <v/>
      </c>
      <c r="C89" s="28" t="e">
        <f>IF(VLOOKUP($A89,Osnova!$A:$C,1)=$A89,VLOOKUP($A89,Osnova!$A:$F,4),0)</f>
        <v>#N/A</v>
      </c>
      <c r="D89" s="29"/>
      <c r="E89" s="30"/>
      <c r="F89" s="647">
        <f t="shared" si="2"/>
        <v>0</v>
      </c>
      <c r="G89" s="636"/>
      <c r="H89" s="636"/>
      <c r="I89" s="647">
        <f t="shared" si="3"/>
        <v>0</v>
      </c>
    </row>
    <row r="90" spans="1:9" s="23" customFormat="1" ht="11.25" x14ac:dyDescent="0.2">
      <c r="A90" s="634"/>
      <c r="B90" s="638" t="str">
        <f>IFERROR(IF(VLOOKUP($A90,Osnova!$A:$E,1)=$A90,VLOOKUP($A90,Osnova!$A:$E,$E$10)),"")</f>
        <v/>
      </c>
      <c r="C90" s="28" t="e">
        <f>IF(VLOOKUP($A90,Osnova!$A:$C,1)=$A90,VLOOKUP($A90,Osnova!$A:$F,4),0)</f>
        <v>#N/A</v>
      </c>
      <c r="D90" s="29"/>
      <c r="E90" s="30"/>
      <c r="F90" s="647">
        <f t="shared" si="2"/>
        <v>0</v>
      </c>
      <c r="G90" s="636"/>
      <c r="H90" s="636"/>
      <c r="I90" s="647">
        <f t="shared" si="3"/>
        <v>0</v>
      </c>
    </row>
    <row r="91" spans="1:9" s="23" customFormat="1" ht="11.25" x14ac:dyDescent="0.2">
      <c r="A91" s="634"/>
      <c r="B91" s="638" t="str">
        <f>IFERROR(IF(VLOOKUP($A91,Osnova!$A:$E,1)=$A91,VLOOKUP($A91,Osnova!$A:$E,$E$10)),"")</f>
        <v/>
      </c>
      <c r="C91" s="28" t="e">
        <f>IF(VLOOKUP($A91,Osnova!$A:$C,1)=$A91,VLOOKUP($A91,Osnova!$A:$F,4),0)</f>
        <v>#N/A</v>
      </c>
      <c r="D91" s="29"/>
      <c r="E91" s="30"/>
      <c r="F91" s="647">
        <f t="shared" si="2"/>
        <v>0</v>
      </c>
      <c r="G91" s="636"/>
      <c r="H91" s="636"/>
      <c r="I91" s="647">
        <f t="shared" si="3"/>
        <v>0</v>
      </c>
    </row>
    <row r="92" spans="1:9" s="23" customFormat="1" ht="11.25" x14ac:dyDescent="0.2">
      <c r="A92" s="634"/>
      <c r="B92" s="638" t="str">
        <f>IFERROR(IF(VLOOKUP($A92,Osnova!$A:$E,1)=$A92,VLOOKUP($A92,Osnova!$A:$E,$E$10)),"")</f>
        <v/>
      </c>
      <c r="C92" s="28" t="e">
        <f>IF(VLOOKUP($A92,Osnova!$A:$C,1)=$A92,VLOOKUP($A92,Osnova!$A:$F,4),0)</f>
        <v>#N/A</v>
      </c>
      <c r="D92" s="29"/>
      <c r="E92" s="30"/>
      <c r="F92" s="647">
        <f t="shared" si="2"/>
        <v>0</v>
      </c>
      <c r="G92" s="636"/>
      <c r="H92" s="636"/>
      <c r="I92" s="647">
        <f t="shared" si="3"/>
        <v>0</v>
      </c>
    </row>
    <row r="93" spans="1:9" s="23" customFormat="1" ht="11.25" x14ac:dyDescent="0.2">
      <c r="A93" s="634"/>
      <c r="B93" s="638" t="str">
        <f>IFERROR(IF(VLOOKUP($A93,Osnova!$A:$E,1)=$A93,VLOOKUP($A93,Osnova!$A:$E,$E$10)),"")</f>
        <v/>
      </c>
      <c r="C93" s="28" t="e">
        <f>IF(VLOOKUP($A93,Osnova!$A:$C,1)=$A93,VLOOKUP($A93,Osnova!$A:$F,4),0)</f>
        <v>#N/A</v>
      </c>
      <c r="D93" s="29"/>
      <c r="E93" s="30"/>
      <c r="F93" s="647">
        <f t="shared" si="2"/>
        <v>0</v>
      </c>
      <c r="G93" s="636"/>
      <c r="H93" s="636"/>
      <c r="I93" s="647">
        <f t="shared" si="3"/>
        <v>0</v>
      </c>
    </row>
    <row r="94" spans="1:9" s="23" customFormat="1" ht="11.25" x14ac:dyDescent="0.2">
      <c r="A94" s="634"/>
      <c r="B94" s="638" t="str">
        <f>IFERROR(IF(VLOOKUP($A94,Osnova!$A:$E,1)=$A94,VLOOKUP($A94,Osnova!$A:$E,$E$10)),"")</f>
        <v/>
      </c>
      <c r="C94" s="28" t="e">
        <f>IF(VLOOKUP($A94,Osnova!$A:$C,1)=$A94,VLOOKUP($A94,Osnova!$A:$F,4),0)</f>
        <v>#N/A</v>
      </c>
      <c r="D94" s="29"/>
      <c r="E94" s="30"/>
      <c r="F94" s="647">
        <f t="shared" si="2"/>
        <v>0</v>
      </c>
      <c r="G94" s="636"/>
      <c r="H94" s="636"/>
      <c r="I94" s="647">
        <f t="shared" si="3"/>
        <v>0</v>
      </c>
    </row>
    <row r="95" spans="1:9" s="23" customFormat="1" ht="11.25" x14ac:dyDescent="0.2">
      <c r="A95" s="634"/>
      <c r="B95" s="638" t="str">
        <f>IFERROR(IF(VLOOKUP($A95,Osnova!$A:$E,1)=$A95,VLOOKUP($A95,Osnova!$A:$E,$E$10)),"")</f>
        <v/>
      </c>
      <c r="C95" s="28" t="e">
        <f>IF(VLOOKUP($A95,Osnova!$A:$C,1)=$A95,VLOOKUP($A95,Osnova!$A:$F,4),0)</f>
        <v>#N/A</v>
      </c>
      <c r="D95" s="29"/>
      <c r="E95" s="30"/>
      <c r="F95" s="647">
        <f t="shared" si="2"/>
        <v>0</v>
      </c>
      <c r="G95" s="636"/>
      <c r="H95" s="636"/>
      <c r="I95" s="647">
        <f t="shared" si="3"/>
        <v>0</v>
      </c>
    </row>
    <row r="96" spans="1:9" s="23" customFormat="1" ht="11.25" x14ac:dyDescent="0.2">
      <c r="A96" s="634"/>
      <c r="B96" s="638" t="str">
        <f>IFERROR(IF(VLOOKUP($A96,Osnova!$A:$E,1)=$A96,VLOOKUP($A96,Osnova!$A:$E,$E$10)),"")</f>
        <v/>
      </c>
      <c r="C96" s="28" t="e">
        <f>IF(VLOOKUP($A96,Osnova!$A:$C,1)=$A96,VLOOKUP($A96,Osnova!$A:$F,4),0)</f>
        <v>#N/A</v>
      </c>
      <c r="D96" s="29"/>
      <c r="E96" s="30"/>
      <c r="F96" s="647">
        <f t="shared" si="2"/>
        <v>0</v>
      </c>
      <c r="G96" s="636"/>
      <c r="H96" s="636"/>
      <c r="I96" s="647">
        <f t="shared" si="3"/>
        <v>0</v>
      </c>
    </row>
    <row r="97" spans="1:9" s="23" customFormat="1" ht="11.25" x14ac:dyDescent="0.2">
      <c r="A97" s="634"/>
      <c r="B97" s="638" t="str">
        <f>IFERROR(IF(VLOOKUP($A97,Osnova!$A:$E,1)=$A97,VLOOKUP($A97,Osnova!$A:$E,$E$10)),"")</f>
        <v/>
      </c>
      <c r="C97" s="28" t="e">
        <f>IF(VLOOKUP($A97,Osnova!$A:$C,1)=$A97,VLOOKUP($A97,Osnova!$A:$F,4),0)</f>
        <v>#N/A</v>
      </c>
      <c r="D97" s="29"/>
      <c r="E97" s="30"/>
      <c r="F97" s="647">
        <f t="shared" si="2"/>
        <v>0</v>
      </c>
      <c r="G97" s="636"/>
      <c r="H97" s="636"/>
      <c r="I97" s="647">
        <f t="shared" si="3"/>
        <v>0</v>
      </c>
    </row>
    <row r="98" spans="1:9" s="23" customFormat="1" ht="11.25" x14ac:dyDescent="0.2">
      <c r="A98" s="634"/>
      <c r="B98" s="638" t="str">
        <f>IFERROR(IF(VLOOKUP($A98,Osnova!$A:$E,1)=$A98,VLOOKUP($A98,Osnova!$A:$E,$E$10)),"")</f>
        <v/>
      </c>
      <c r="C98" s="28" t="e">
        <f>IF(VLOOKUP($A98,Osnova!$A:$C,1)=$A98,VLOOKUP($A98,Osnova!$A:$F,4),0)</f>
        <v>#N/A</v>
      </c>
      <c r="D98" s="29"/>
      <c r="E98" s="30"/>
      <c r="F98" s="647">
        <f t="shared" si="2"/>
        <v>0</v>
      </c>
      <c r="G98" s="636"/>
      <c r="H98" s="636"/>
      <c r="I98" s="647">
        <f t="shared" si="3"/>
        <v>0</v>
      </c>
    </row>
    <row r="99" spans="1:9" s="23" customFormat="1" ht="11.25" x14ac:dyDescent="0.2">
      <c r="A99" s="634"/>
      <c r="B99" s="638" t="str">
        <f>IFERROR(IF(VLOOKUP($A99,Osnova!$A:$E,1)=$A99,VLOOKUP($A99,Osnova!$A:$E,$E$10)),"")</f>
        <v/>
      </c>
      <c r="C99" s="28" t="e">
        <f>IF(VLOOKUP($A99,Osnova!$A:$C,1)=$A99,VLOOKUP($A99,Osnova!$A:$F,4),0)</f>
        <v>#N/A</v>
      </c>
      <c r="D99" s="29"/>
      <c r="E99" s="30"/>
      <c r="F99" s="647">
        <f t="shared" si="2"/>
        <v>0</v>
      </c>
      <c r="G99" s="636"/>
      <c r="H99" s="636"/>
      <c r="I99" s="647">
        <f t="shared" si="3"/>
        <v>0</v>
      </c>
    </row>
    <row r="100" spans="1:9" s="23" customFormat="1" ht="11.25" x14ac:dyDescent="0.2">
      <c r="A100" s="634"/>
      <c r="B100" s="638" t="str">
        <f>IFERROR(IF(VLOOKUP($A100,Osnova!$A:$E,1)=$A100,VLOOKUP($A100,Osnova!$A:$E,$E$10)),"")</f>
        <v/>
      </c>
      <c r="C100" s="28" t="e">
        <f>IF(VLOOKUP($A100,Osnova!$A:$C,1)=$A100,VLOOKUP($A100,Osnova!$A:$F,4),0)</f>
        <v>#N/A</v>
      </c>
      <c r="D100" s="29"/>
      <c r="E100" s="30"/>
      <c r="F100" s="647">
        <f t="shared" si="2"/>
        <v>0</v>
      </c>
      <c r="G100" s="636"/>
      <c r="H100" s="636"/>
      <c r="I100" s="647">
        <f t="shared" si="3"/>
        <v>0</v>
      </c>
    </row>
    <row r="101" spans="1:9" s="23" customFormat="1" ht="11.25" x14ac:dyDescent="0.2">
      <c r="A101" s="634"/>
      <c r="B101" s="638" t="str">
        <f>IFERROR(IF(VLOOKUP($A101,Osnova!$A:$E,1)=$A101,VLOOKUP($A101,Osnova!$A:$E,$E$10)),"")</f>
        <v/>
      </c>
      <c r="C101" s="28" t="e">
        <f>IF(VLOOKUP($A101,Osnova!$A:$C,1)=$A101,VLOOKUP($A101,Osnova!$A:$F,4),0)</f>
        <v>#N/A</v>
      </c>
      <c r="D101" s="29"/>
      <c r="E101" s="30"/>
      <c r="F101" s="647">
        <f t="shared" si="2"/>
        <v>0</v>
      </c>
      <c r="G101" s="636"/>
      <c r="H101" s="636"/>
      <c r="I101" s="647">
        <f t="shared" si="3"/>
        <v>0</v>
      </c>
    </row>
    <row r="102" spans="1:9" s="23" customFormat="1" ht="11.25" x14ac:dyDescent="0.2">
      <c r="A102" s="27"/>
      <c r="B102" s="638" t="str">
        <f>IFERROR(IF(VLOOKUP($A102,Osnova!$A:$E,1)=$A102,VLOOKUP($A102,Osnova!$A:$E,$E$10)),"")</f>
        <v/>
      </c>
      <c r="C102" s="28" t="e">
        <f>IF(VLOOKUP($A102,Osnova!$A:$C,1)=$A102,VLOOKUP($A102,Osnova!$A:$F,4),0)</f>
        <v>#N/A</v>
      </c>
      <c r="D102" s="29"/>
      <c r="E102" s="30"/>
      <c r="F102" s="647">
        <f t="shared" si="2"/>
        <v>0</v>
      </c>
      <c r="G102" s="636"/>
      <c r="H102" s="636"/>
      <c r="I102" s="647">
        <f t="shared" si="3"/>
        <v>0</v>
      </c>
    </row>
    <row r="103" spans="1:9" s="23" customFormat="1" ht="11.25" x14ac:dyDescent="0.2">
      <c r="A103" s="27"/>
      <c r="B103" s="638" t="str">
        <f>IFERROR(IF(VLOOKUP($A103,Osnova!$A:$E,1)=$A103,VLOOKUP($A103,Osnova!$A:$E,$E$10)),"")</f>
        <v/>
      </c>
      <c r="C103" s="28" t="e">
        <f>IF(VLOOKUP($A103,Osnova!$A:$C,1)=$A103,VLOOKUP($A103,Osnova!$A:$F,4),0)</f>
        <v>#N/A</v>
      </c>
      <c r="D103" s="29"/>
      <c r="E103" s="30"/>
      <c r="F103" s="647">
        <f t="shared" si="2"/>
        <v>0</v>
      </c>
      <c r="G103" s="636"/>
      <c r="H103" s="636"/>
      <c r="I103" s="647">
        <f t="shared" si="3"/>
        <v>0</v>
      </c>
    </row>
    <row r="104" spans="1:9" s="23" customFormat="1" ht="11.25" x14ac:dyDescent="0.2">
      <c r="A104" s="34"/>
      <c r="B104" s="638" t="str">
        <f>IFERROR(IF(VLOOKUP($A104,Osnova!$A:$E,1)=$A104,VLOOKUP($A104,Osnova!$A:$E,$E$10)),"")</f>
        <v/>
      </c>
      <c r="C104" s="28" t="e">
        <f>IF(VLOOKUP($A104,Osnova!$A:$C,1)=$A104,VLOOKUP($A104,Osnova!$A:$F,4),0)</f>
        <v>#N/A</v>
      </c>
      <c r="D104" s="29"/>
      <c r="E104" s="30"/>
      <c r="F104" s="647">
        <f t="shared" si="2"/>
        <v>0</v>
      </c>
      <c r="G104" s="29"/>
      <c r="H104" s="29"/>
      <c r="I104" s="647">
        <f t="shared" si="3"/>
        <v>0</v>
      </c>
    </row>
    <row r="105" spans="1:9" s="23" customFormat="1" ht="11.25" x14ac:dyDescent="0.2">
      <c r="A105" s="34"/>
      <c r="B105" s="638" t="str">
        <f>IFERROR(IF(VLOOKUP($A105,Osnova!$A:$E,1)=$A105,VLOOKUP($A105,Osnova!$A:$E,$E$10)),"")</f>
        <v/>
      </c>
      <c r="C105" s="28" t="e">
        <f>IF(VLOOKUP($A105,Osnova!$A:$C,1)=$A105,VLOOKUP($A105,Osnova!$A:$F,4),0)</f>
        <v>#N/A</v>
      </c>
      <c r="D105" s="29"/>
      <c r="E105" s="30"/>
      <c r="F105" s="647">
        <f t="shared" si="2"/>
        <v>0</v>
      </c>
      <c r="G105" s="29"/>
      <c r="H105" s="29"/>
      <c r="I105" s="647">
        <f t="shared" si="3"/>
        <v>0</v>
      </c>
    </row>
    <row r="106" spans="1:9" s="23" customFormat="1" ht="11.25" x14ac:dyDescent="0.2">
      <c r="A106" s="34"/>
      <c r="B106" s="638" t="str">
        <f>IFERROR(IF(VLOOKUP($A106,Osnova!$A:$E,1)=$A106,VLOOKUP($A106,Osnova!$A:$E,$E$10)),"")</f>
        <v/>
      </c>
      <c r="C106" s="28" t="e">
        <f>IF(VLOOKUP($A106,Osnova!$A:$C,1)=$A106,VLOOKUP($A106,Osnova!$A:$F,4),0)</f>
        <v>#N/A</v>
      </c>
      <c r="D106" s="29"/>
      <c r="E106" s="30"/>
      <c r="F106" s="647">
        <f t="shared" si="2"/>
        <v>0</v>
      </c>
      <c r="G106" s="29"/>
      <c r="H106" s="29"/>
      <c r="I106" s="647">
        <f t="shared" si="3"/>
        <v>0</v>
      </c>
    </row>
    <row r="107" spans="1:9" s="23" customFormat="1" ht="11.25" x14ac:dyDescent="0.2">
      <c r="A107" s="34"/>
      <c r="B107" s="638" t="str">
        <f>IFERROR(IF(VLOOKUP($A107,Osnova!$A:$E,1)=$A107,VLOOKUP($A107,Osnova!$A:$E,$E$10)),"")</f>
        <v/>
      </c>
      <c r="C107" s="28" t="e">
        <f>IF(VLOOKUP($A107,Osnova!$A:$C,1)=$A107,VLOOKUP($A107,Osnova!$A:$F,4),0)</f>
        <v>#N/A</v>
      </c>
      <c r="D107" s="29"/>
      <c r="E107" s="30"/>
      <c r="F107" s="647">
        <f t="shared" si="2"/>
        <v>0</v>
      </c>
      <c r="G107" s="29"/>
      <c r="H107" s="29"/>
      <c r="I107" s="647">
        <f t="shared" si="3"/>
        <v>0</v>
      </c>
    </row>
    <row r="108" spans="1:9" s="23" customFormat="1" ht="11.25" x14ac:dyDescent="0.2">
      <c r="A108" s="34"/>
      <c r="B108" s="638" t="str">
        <f>IFERROR(IF(VLOOKUP($A108,Osnova!$A:$E,1)=$A108,VLOOKUP($A108,Osnova!$A:$E,$E$10)),"")</f>
        <v/>
      </c>
      <c r="C108" s="28" t="e">
        <f>IF(VLOOKUP($A108,Osnova!$A:$C,1)=$A108,VLOOKUP($A108,Osnova!$A:$F,4),0)</f>
        <v>#N/A</v>
      </c>
      <c r="D108" s="29"/>
      <c r="E108" s="30"/>
      <c r="F108" s="647">
        <f t="shared" si="2"/>
        <v>0</v>
      </c>
      <c r="G108" s="29"/>
      <c r="H108" s="29"/>
      <c r="I108" s="647">
        <f t="shared" si="3"/>
        <v>0</v>
      </c>
    </row>
    <row r="109" spans="1:9" s="23" customFormat="1" ht="11.25" x14ac:dyDescent="0.2">
      <c r="A109" s="34"/>
      <c r="B109" s="638" t="str">
        <f>IFERROR(IF(VLOOKUP($A109,Osnova!$A:$E,1)=$A109,VLOOKUP($A109,Osnova!$A:$E,$E$10)),"")</f>
        <v/>
      </c>
      <c r="C109" s="28" t="e">
        <f>IF(VLOOKUP($A109,Osnova!$A:$C,1)=$A109,VLOOKUP($A109,Osnova!$A:$F,4),0)</f>
        <v>#N/A</v>
      </c>
      <c r="D109" s="29"/>
      <c r="E109" s="30"/>
      <c r="F109" s="647">
        <f t="shared" si="2"/>
        <v>0</v>
      </c>
      <c r="G109" s="29"/>
      <c r="H109" s="29"/>
      <c r="I109" s="647">
        <f t="shared" si="3"/>
        <v>0</v>
      </c>
    </row>
    <row r="110" spans="1:9" s="23" customFormat="1" ht="11.25" x14ac:dyDescent="0.2">
      <c r="A110" s="34"/>
      <c r="B110" s="638" t="str">
        <f>IFERROR(IF(VLOOKUP($A110,Osnova!$A:$E,1)=$A110,VLOOKUP($A110,Osnova!$A:$E,$E$10)),"")</f>
        <v/>
      </c>
      <c r="C110" s="28" t="e">
        <f>IF(VLOOKUP($A110,Osnova!$A:$C,1)=$A110,VLOOKUP($A110,Osnova!$A:$F,4),0)</f>
        <v>#N/A</v>
      </c>
      <c r="D110" s="29"/>
      <c r="E110" s="30"/>
      <c r="F110" s="647">
        <f t="shared" si="2"/>
        <v>0</v>
      </c>
      <c r="G110" s="29"/>
      <c r="H110" s="29"/>
      <c r="I110" s="647">
        <f t="shared" si="3"/>
        <v>0</v>
      </c>
    </row>
    <row r="111" spans="1:9" s="23" customFormat="1" ht="11.25" x14ac:dyDescent="0.2">
      <c r="A111" s="34"/>
      <c r="B111" s="638" t="str">
        <f>IFERROR(IF(VLOOKUP($A111,Osnova!$A:$E,1)=$A111,VLOOKUP($A111,Osnova!$A:$E,$E$10)),"")</f>
        <v/>
      </c>
      <c r="C111" s="28" t="e">
        <f>IF(VLOOKUP($A111,Osnova!$A:$C,1)=$A111,VLOOKUP($A111,Osnova!$A:$F,4),0)</f>
        <v>#N/A</v>
      </c>
      <c r="D111" s="29"/>
      <c r="E111" s="30"/>
      <c r="F111" s="647">
        <f t="shared" si="2"/>
        <v>0</v>
      </c>
      <c r="G111" s="29"/>
      <c r="H111" s="29"/>
      <c r="I111" s="647">
        <f t="shared" si="3"/>
        <v>0</v>
      </c>
    </row>
    <row r="112" spans="1:9" s="23" customFormat="1" ht="11.25" x14ac:dyDescent="0.2">
      <c r="A112" s="34"/>
      <c r="B112" s="638" t="str">
        <f>IFERROR(IF(VLOOKUP($A112,Osnova!$A:$E,1)=$A112,VLOOKUP($A112,Osnova!$A:$E,$E$10)),"")</f>
        <v/>
      </c>
      <c r="C112" s="28" t="e">
        <f>IF(VLOOKUP($A112,Osnova!$A:$C,1)=$A112,VLOOKUP($A112,Osnova!$A:$F,4),0)</f>
        <v>#N/A</v>
      </c>
      <c r="D112" s="29"/>
      <c r="E112" s="30"/>
      <c r="F112" s="647">
        <f t="shared" si="2"/>
        <v>0</v>
      </c>
      <c r="G112" s="29"/>
      <c r="H112" s="29"/>
      <c r="I112" s="647">
        <f t="shared" si="3"/>
        <v>0</v>
      </c>
    </row>
    <row r="113" spans="1:9" s="23" customFormat="1" ht="11.25" x14ac:dyDescent="0.2">
      <c r="A113" s="34"/>
      <c r="B113" s="638" t="str">
        <f>IFERROR(IF(VLOOKUP($A113,Osnova!$A:$E,1)=$A113,VLOOKUP($A113,Osnova!$A:$E,$E$10)),"")</f>
        <v/>
      </c>
      <c r="C113" s="28" t="e">
        <f>IF(VLOOKUP($A113,Osnova!$A:$C,1)=$A113,VLOOKUP($A113,Osnova!$A:$F,4),0)</f>
        <v>#N/A</v>
      </c>
      <c r="D113" s="29"/>
      <c r="E113" s="30"/>
      <c r="F113" s="647">
        <f t="shared" si="2"/>
        <v>0</v>
      </c>
      <c r="G113" s="29"/>
      <c r="H113" s="29"/>
      <c r="I113" s="647">
        <f t="shared" si="3"/>
        <v>0</v>
      </c>
    </row>
    <row r="114" spans="1:9" s="23" customFormat="1" ht="11.25" x14ac:dyDescent="0.2">
      <c r="A114" s="34"/>
      <c r="B114" s="638" t="str">
        <f>IFERROR(IF(VLOOKUP($A114,Osnova!$A:$E,1)=$A114,VLOOKUP($A114,Osnova!$A:$E,$E$10)),"")</f>
        <v/>
      </c>
      <c r="C114" s="28" t="e">
        <f>IF(VLOOKUP($A114,Osnova!$A:$C,1)=$A114,VLOOKUP($A114,Osnova!$A:$F,4),0)</f>
        <v>#N/A</v>
      </c>
      <c r="D114" s="29"/>
      <c r="E114" s="30"/>
      <c r="F114" s="647">
        <f t="shared" si="2"/>
        <v>0</v>
      </c>
      <c r="G114" s="29"/>
      <c r="H114" s="29"/>
      <c r="I114" s="647">
        <f t="shared" si="3"/>
        <v>0</v>
      </c>
    </row>
    <row r="115" spans="1:9" s="23" customFormat="1" ht="11.25" x14ac:dyDescent="0.2">
      <c r="A115" s="34"/>
      <c r="B115" s="638" t="str">
        <f>IFERROR(IF(VLOOKUP($A115,Osnova!$A:$E,1)=$A115,VLOOKUP($A115,Osnova!$A:$E,$E$10)),"")</f>
        <v/>
      </c>
      <c r="C115" s="28" t="e">
        <f>IF(VLOOKUP($A115,Osnova!$A:$C,1)=$A115,VLOOKUP($A115,Osnova!$A:$F,4),0)</f>
        <v>#N/A</v>
      </c>
      <c r="D115" s="29"/>
      <c r="E115" s="30"/>
      <c r="F115" s="647">
        <f t="shared" si="2"/>
        <v>0</v>
      </c>
      <c r="G115" s="29"/>
      <c r="H115" s="29"/>
      <c r="I115" s="647">
        <f t="shared" si="3"/>
        <v>0</v>
      </c>
    </row>
    <row r="116" spans="1:9" s="23" customFormat="1" ht="11.25" x14ac:dyDescent="0.2">
      <c r="A116" s="34"/>
      <c r="B116" s="638" t="str">
        <f>IFERROR(IF(VLOOKUP($A116,Osnova!$A:$E,1)=$A116,VLOOKUP($A116,Osnova!$A:$E,$E$10)),"")</f>
        <v/>
      </c>
      <c r="C116" s="28" t="e">
        <f>IF(VLOOKUP($A116,Osnova!$A:$C,1)=$A116,VLOOKUP($A116,Osnova!$A:$F,4),0)</f>
        <v>#N/A</v>
      </c>
      <c r="D116" s="29"/>
      <c r="E116" s="30"/>
      <c r="F116" s="647">
        <f t="shared" si="2"/>
        <v>0</v>
      </c>
      <c r="G116" s="29"/>
      <c r="H116" s="29"/>
      <c r="I116" s="647">
        <f t="shared" si="3"/>
        <v>0</v>
      </c>
    </row>
    <row r="117" spans="1:9" s="23" customFormat="1" ht="11.25" x14ac:dyDescent="0.2">
      <c r="A117" s="34"/>
      <c r="B117" s="638" t="str">
        <f>IFERROR(IF(VLOOKUP($A117,Osnova!$A:$E,1)=$A117,VLOOKUP($A117,Osnova!$A:$E,$E$10)),"")</f>
        <v/>
      </c>
      <c r="C117" s="28" t="e">
        <f>IF(VLOOKUP($A117,Osnova!$A:$C,1)=$A117,VLOOKUP($A117,Osnova!$A:$F,4),0)</f>
        <v>#N/A</v>
      </c>
      <c r="D117" s="29"/>
      <c r="E117" s="30"/>
      <c r="F117" s="647">
        <f t="shared" si="2"/>
        <v>0</v>
      </c>
      <c r="G117" s="29"/>
      <c r="H117" s="29"/>
      <c r="I117" s="647">
        <f t="shared" si="3"/>
        <v>0</v>
      </c>
    </row>
    <row r="118" spans="1:9" s="23" customFormat="1" ht="11.25" x14ac:dyDescent="0.2">
      <c r="A118" s="34"/>
      <c r="B118" s="638" t="str">
        <f>IFERROR(IF(VLOOKUP($A118,Osnova!$A:$E,1)=$A118,VLOOKUP($A118,Osnova!$A:$E,$E$10)),"")</f>
        <v/>
      </c>
      <c r="C118" s="28" t="e">
        <f>IF(VLOOKUP($A118,Osnova!$A:$C,1)=$A118,VLOOKUP($A118,Osnova!$A:$F,4),0)</f>
        <v>#N/A</v>
      </c>
      <c r="D118" s="29"/>
      <c r="E118" s="30"/>
      <c r="F118" s="647">
        <f t="shared" si="2"/>
        <v>0</v>
      </c>
      <c r="G118" s="29"/>
      <c r="H118" s="29"/>
      <c r="I118" s="647">
        <f t="shared" si="3"/>
        <v>0</v>
      </c>
    </row>
    <row r="119" spans="1:9" s="23" customFormat="1" ht="11.25" x14ac:dyDescent="0.2">
      <c r="A119" s="34"/>
      <c r="B119" s="638" t="str">
        <f>IFERROR(IF(VLOOKUP($A119,Osnova!$A:$E,1)=$A119,VLOOKUP($A119,Osnova!$A:$E,$E$10)),"")</f>
        <v/>
      </c>
      <c r="C119" s="28" t="e">
        <f>IF(VLOOKUP($A119,Osnova!$A:$C,1)=$A119,VLOOKUP($A119,Osnova!$A:$F,4),0)</f>
        <v>#N/A</v>
      </c>
      <c r="D119" s="29"/>
      <c r="E119" s="30"/>
      <c r="F119" s="647">
        <f t="shared" si="2"/>
        <v>0</v>
      </c>
      <c r="G119" s="29"/>
      <c r="H119" s="29"/>
      <c r="I119" s="647">
        <f t="shared" si="3"/>
        <v>0</v>
      </c>
    </row>
    <row r="120" spans="1:9" s="23" customFormat="1" ht="11.25" x14ac:dyDescent="0.2">
      <c r="A120" s="34"/>
      <c r="B120" s="638" t="str">
        <f>IFERROR(IF(VLOOKUP($A120,Osnova!$A:$E,1)=$A120,VLOOKUP($A120,Osnova!$A:$E,$E$10)),"")</f>
        <v/>
      </c>
      <c r="C120" s="28" t="e">
        <f>IF(VLOOKUP($A120,Osnova!$A:$C,1)=$A120,VLOOKUP($A120,Osnova!$A:$F,4),0)</f>
        <v>#N/A</v>
      </c>
      <c r="D120" s="29"/>
      <c r="E120" s="30"/>
      <c r="F120" s="647">
        <f t="shared" si="2"/>
        <v>0</v>
      </c>
      <c r="G120" s="29"/>
      <c r="H120" s="29"/>
      <c r="I120" s="647">
        <f t="shared" si="3"/>
        <v>0</v>
      </c>
    </row>
    <row r="121" spans="1:9" s="23" customFormat="1" ht="11.25" x14ac:dyDescent="0.2">
      <c r="A121" s="34"/>
      <c r="B121" s="638" t="str">
        <f>IFERROR(IF(VLOOKUP($A121,Osnova!$A:$E,1)=$A121,VLOOKUP($A121,Osnova!$A:$E,$E$10)),"")</f>
        <v/>
      </c>
      <c r="C121" s="28" t="e">
        <f>IF(VLOOKUP($A121,Osnova!$A:$C,1)=$A121,VLOOKUP($A121,Osnova!$A:$F,4),0)</f>
        <v>#N/A</v>
      </c>
      <c r="D121" s="29"/>
      <c r="E121" s="30"/>
      <c r="F121" s="647">
        <f t="shared" si="2"/>
        <v>0</v>
      </c>
      <c r="G121" s="29"/>
      <c r="H121" s="29"/>
      <c r="I121" s="647">
        <f t="shared" si="3"/>
        <v>0</v>
      </c>
    </row>
    <row r="122" spans="1:9" s="23" customFormat="1" ht="11.25" x14ac:dyDescent="0.2">
      <c r="A122" s="34"/>
      <c r="B122" s="638" t="str">
        <f>IFERROR(IF(VLOOKUP($A122,Osnova!$A:$E,1)=$A122,VLOOKUP($A122,Osnova!$A:$E,$E$10)),"")</f>
        <v/>
      </c>
      <c r="C122" s="28" t="e">
        <f>IF(VLOOKUP($A122,Osnova!$A:$C,1)=$A122,VLOOKUP($A122,Osnova!$A:$F,4),0)</f>
        <v>#N/A</v>
      </c>
      <c r="D122" s="29"/>
      <c r="E122" s="30"/>
      <c r="F122" s="647">
        <f t="shared" si="2"/>
        <v>0</v>
      </c>
      <c r="G122" s="29"/>
      <c r="H122" s="29"/>
      <c r="I122" s="647">
        <f t="shared" si="3"/>
        <v>0</v>
      </c>
    </row>
    <row r="123" spans="1:9" s="23" customFormat="1" ht="11.25" x14ac:dyDescent="0.2">
      <c r="A123" s="34"/>
      <c r="B123" s="638" t="str">
        <f>IFERROR(IF(VLOOKUP($A123,Osnova!$A:$E,1)=$A123,VLOOKUP($A123,Osnova!$A:$E,$E$10)),"")</f>
        <v/>
      </c>
      <c r="C123" s="28" t="e">
        <f>IF(VLOOKUP($A123,Osnova!$A:$C,1)=$A123,VLOOKUP($A123,Osnova!$A:$F,4),0)</f>
        <v>#N/A</v>
      </c>
      <c r="D123" s="29"/>
      <c r="E123" s="30"/>
      <c r="F123" s="647">
        <f t="shared" si="2"/>
        <v>0</v>
      </c>
      <c r="G123" s="29"/>
      <c r="H123" s="29"/>
      <c r="I123" s="647">
        <f t="shared" si="3"/>
        <v>0</v>
      </c>
    </row>
    <row r="124" spans="1:9" s="23" customFormat="1" ht="11.25" x14ac:dyDescent="0.2">
      <c r="A124" s="34"/>
      <c r="B124" s="638" t="str">
        <f>IFERROR(IF(VLOOKUP($A124,Osnova!$A:$E,1)=$A124,VLOOKUP($A124,Osnova!$A:$E,$E$10)),"")</f>
        <v/>
      </c>
      <c r="C124" s="28" t="e">
        <f>IF(VLOOKUP($A124,Osnova!$A:$C,1)=$A124,VLOOKUP($A124,Osnova!$A:$F,4),0)</f>
        <v>#N/A</v>
      </c>
      <c r="D124" s="29"/>
      <c r="E124" s="30"/>
      <c r="F124" s="647">
        <f t="shared" si="2"/>
        <v>0</v>
      </c>
      <c r="G124" s="29"/>
      <c r="H124" s="29"/>
      <c r="I124" s="647">
        <f t="shared" si="3"/>
        <v>0</v>
      </c>
    </row>
    <row r="125" spans="1:9" s="23" customFormat="1" ht="11.25" x14ac:dyDescent="0.2">
      <c r="A125" s="34"/>
      <c r="B125" s="638" t="str">
        <f>IFERROR(IF(VLOOKUP($A125,Osnova!$A:$E,1)=$A125,VLOOKUP($A125,Osnova!$A:$E,$E$10)),"")</f>
        <v/>
      </c>
      <c r="C125" s="28" t="e">
        <f>IF(VLOOKUP($A125,Osnova!$A:$C,1)=$A125,VLOOKUP($A125,Osnova!$A:$F,4),0)</f>
        <v>#N/A</v>
      </c>
      <c r="D125" s="29"/>
      <c r="E125" s="30"/>
      <c r="F125" s="647">
        <f t="shared" si="2"/>
        <v>0</v>
      </c>
      <c r="G125" s="29"/>
      <c r="H125" s="29"/>
      <c r="I125" s="647">
        <f t="shared" si="3"/>
        <v>0</v>
      </c>
    </row>
    <row r="126" spans="1:9" s="23" customFormat="1" ht="11.25" x14ac:dyDescent="0.2">
      <c r="A126" s="34"/>
      <c r="B126" s="638" t="str">
        <f>IFERROR(IF(VLOOKUP($A126,Osnova!$A:$E,1)=$A126,VLOOKUP($A126,Osnova!$A:$E,$E$10)),"")</f>
        <v/>
      </c>
      <c r="C126" s="28" t="e">
        <f>IF(VLOOKUP($A126,Osnova!$A:$C,1)=$A126,VLOOKUP($A126,Osnova!$A:$F,4),0)</f>
        <v>#N/A</v>
      </c>
      <c r="D126" s="29"/>
      <c r="E126" s="30"/>
      <c r="F126" s="647">
        <f t="shared" si="2"/>
        <v>0</v>
      </c>
      <c r="G126" s="29"/>
      <c r="H126" s="29"/>
      <c r="I126" s="647">
        <f t="shared" si="3"/>
        <v>0</v>
      </c>
    </row>
    <row r="127" spans="1:9" s="23" customFormat="1" ht="11.25" x14ac:dyDescent="0.2">
      <c r="A127" s="34"/>
      <c r="B127" s="638" t="str">
        <f>IFERROR(IF(VLOOKUP($A127,Osnova!$A:$E,1)=$A127,VLOOKUP($A127,Osnova!$A:$E,$E$10)),"")</f>
        <v/>
      </c>
      <c r="C127" s="28" t="e">
        <f>IF(VLOOKUP($A127,Osnova!$A:$C,1)=$A127,VLOOKUP($A127,Osnova!$A:$F,4),0)</f>
        <v>#N/A</v>
      </c>
      <c r="D127" s="29"/>
      <c r="E127" s="30"/>
      <c r="F127" s="647">
        <f t="shared" si="2"/>
        <v>0</v>
      </c>
      <c r="G127" s="29"/>
      <c r="H127" s="29"/>
      <c r="I127" s="647">
        <f t="shared" si="3"/>
        <v>0</v>
      </c>
    </row>
    <row r="128" spans="1:9" s="23" customFormat="1" ht="11.25" x14ac:dyDescent="0.2">
      <c r="A128" s="34"/>
      <c r="B128" s="638" t="str">
        <f>IFERROR(IF(VLOOKUP($A128,Osnova!$A:$E,1)=$A128,VLOOKUP($A128,Osnova!$A:$E,$E$10)),"")</f>
        <v/>
      </c>
      <c r="C128" s="28" t="e">
        <f>IF(VLOOKUP($A128,Osnova!$A:$C,1)=$A128,VLOOKUP($A128,Osnova!$A:$F,4),0)</f>
        <v>#N/A</v>
      </c>
      <c r="D128" s="29"/>
      <c r="E128" s="30"/>
      <c r="F128" s="647">
        <f t="shared" si="2"/>
        <v>0</v>
      </c>
      <c r="G128" s="29"/>
      <c r="H128" s="29"/>
      <c r="I128" s="647">
        <f t="shared" si="3"/>
        <v>0</v>
      </c>
    </row>
    <row r="129" spans="1:9" s="23" customFormat="1" ht="11.25" x14ac:dyDescent="0.2">
      <c r="A129" s="34"/>
      <c r="B129" s="638" t="str">
        <f>IFERROR(IF(VLOOKUP($A129,Osnova!$A:$E,1)=$A129,VLOOKUP($A129,Osnova!$A:$E,$E$10)),"")</f>
        <v/>
      </c>
      <c r="C129" s="28" t="e">
        <f>IF(VLOOKUP($A129,Osnova!$A:$C,1)=$A129,VLOOKUP($A129,Osnova!$A:$F,4),0)</f>
        <v>#N/A</v>
      </c>
      <c r="D129" s="29"/>
      <c r="E129" s="30"/>
      <c r="F129" s="647">
        <f t="shared" si="2"/>
        <v>0</v>
      </c>
      <c r="G129" s="29"/>
      <c r="H129" s="29"/>
      <c r="I129" s="647">
        <f t="shared" si="3"/>
        <v>0</v>
      </c>
    </row>
    <row r="130" spans="1:9" s="23" customFormat="1" ht="11.25" x14ac:dyDescent="0.2">
      <c r="A130" s="34"/>
      <c r="B130" s="638" t="str">
        <f>IFERROR(IF(VLOOKUP($A130,Osnova!$A:$E,1)=$A130,VLOOKUP($A130,Osnova!$A:$E,$E$10)),"")</f>
        <v/>
      </c>
      <c r="C130" s="28" t="e">
        <f>IF(VLOOKUP($A130,Osnova!$A:$C,1)=$A130,VLOOKUP($A130,Osnova!$A:$F,4),0)</f>
        <v>#N/A</v>
      </c>
      <c r="D130" s="29"/>
      <c r="E130" s="30"/>
      <c r="F130" s="647">
        <f t="shared" si="2"/>
        <v>0</v>
      </c>
      <c r="G130" s="29"/>
      <c r="H130" s="29"/>
      <c r="I130" s="647">
        <f t="shared" si="3"/>
        <v>0</v>
      </c>
    </row>
    <row r="131" spans="1:9" s="23" customFormat="1" ht="11.25" x14ac:dyDescent="0.2">
      <c r="A131" s="34"/>
      <c r="B131" s="638" t="str">
        <f>IFERROR(IF(VLOOKUP($A131,Osnova!$A:$E,1)=$A131,VLOOKUP($A131,Osnova!$A:$E,$E$10)),"")</f>
        <v/>
      </c>
      <c r="C131" s="28" t="e">
        <f>IF(VLOOKUP($A131,Osnova!$A:$C,1)=$A131,VLOOKUP($A131,Osnova!$A:$F,4),0)</f>
        <v>#N/A</v>
      </c>
      <c r="D131" s="29"/>
      <c r="E131" s="30"/>
      <c r="F131" s="647">
        <f t="shared" si="2"/>
        <v>0</v>
      </c>
      <c r="G131" s="29"/>
      <c r="H131" s="29"/>
      <c r="I131" s="647">
        <f t="shared" si="3"/>
        <v>0</v>
      </c>
    </row>
    <row r="132" spans="1:9" s="23" customFormat="1" ht="11.25" x14ac:dyDescent="0.2">
      <c r="A132" s="34"/>
      <c r="B132" s="638" t="str">
        <f>IFERROR(IF(VLOOKUP($A132,Osnova!$A:$E,1)=$A132,VLOOKUP($A132,Osnova!$A:$E,$E$10)),"")</f>
        <v/>
      </c>
      <c r="C132" s="28" t="e">
        <f>IF(VLOOKUP($A132,Osnova!$A:$C,1)=$A132,VLOOKUP($A132,Osnova!$A:$F,4),0)</f>
        <v>#N/A</v>
      </c>
      <c r="D132" s="29"/>
      <c r="E132" s="30"/>
      <c r="F132" s="647">
        <f t="shared" si="2"/>
        <v>0</v>
      </c>
      <c r="G132" s="29"/>
      <c r="H132" s="29"/>
      <c r="I132" s="647">
        <f t="shared" si="3"/>
        <v>0</v>
      </c>
    </row>
    <row r="133" spans="1:9" s="23" customFormat="1" ht="11.25" x14ac:dyDescent="0.2">
      <c r="A133" s="34"/>
      <c r="B133" s="638" t="str">
        <f>IFERROR(IF(VLOOKUP($A133,Osnova!$A:$E,1)=$A133,VLOOKUP($A133,Osnova!$A:$E,$E$10)),"")</f>
        <v/>
      </c>
      <c r="C133" s="28" t="e">
        <f>IF(VLOOKUP($A133,Osnova!$A:$C,1)=$A133,VLOOKUP($A133,Osnova!$A:$F,4),0)</f>
        <v>#N/A</v>
      </c>
      <c r="D133" s="29"/>
      <c r="E133" s="30"/>
      <c r="F133" s="647">
        <f t="shared" si="2"/>
        <v>0</v>
      </c>
      <c r="G133" s="29"/>
      <c r="H133" s="29"/>
      <c r="I133" s="647">
        <f t="shared" si="3"/>
        <v>0</v>
      </c>
    </row>
    <row r="134" spans="1:9" s="23" customFormat="1" ht="11.25" x14ac:dyDescent="0.2">
      <c r="A134" s="34"/>
      <c r="B134" s="638" t="str">
        <f>IFERROR(IF(VLOOKUP($A134,Osnova!$A:$E,1)=$A134,VLOOKUP($A134,Osnova!$A:$E,$E$10)),"")</f>
        <v/>
      </c>
      <c r="C134" s="28" t="e">
        <f>IF(VLOOKUP($A134,Osnova!$A:$C,1)=$A134,VLOOKUP($A134,Osnova!$A:$F,4),0)</f>
        <v>#N/A</v>
      </c>
      <c r="D134" s="29"/>
      <c r="E134" s="30"/>
      <c r="F134" s="647">
        <f t="shared" si="2"/>
        <v>0</v>
      </c>
      <c r="G134" s="29"/>
      <c r="H134" s="29"/>
      <c r="I134" s="647">
        <f t="shared" si="3"/>
        <v>0</v>
      </c>
    </row>
    <row r="135" spans="1:9" s="23" customFormat="1" ht="11.25" x14ac:dyDescent="0.2">
      <c r="A135" s="34"/>
      <c r="B135" s="638" t="str">
        <f>IFERROR(IF(VLOOKUP($A135,Osnova!$A:$E,1)=$A135,VLOOKUP($A135,Osnova!$A:$E,$E$10)),"")</f>
        <v/>
      </c>
      <c r="C135" s="28" t="e">
        <f>IF(VLOOKUP($A135,Osnova!$A:$C,1)=$A135,VLOOKUP($A135,Osnova!$A:$F,4),0)</f>
        <v>#N/A</v>
      </c>
      <c r="D135" s="29"/>
      <c r="E135" s="30"/>
      <c r="F135" s="647">
        <f t="shared" si="2"/>
        <v>0</v>
      </c>
      <c r="G135" s="29"/>
      <c r="H135" s="29"/>
      <c r="I135" s="647">
        <f t="shared" si="3"/>
        <v>0</v>
      </c>
    </row>
    <row r="136" spans="1:9" s="23" customFormat="1" ht="11.25" x14ac:dyDescent="0.2">
      <c r="A136" s="34"/>
      <c r="B136" s="638" t="str">
        <f>IFERROR(IF(VLOOKUP($A136,Osnova!$A:$E,1)=$A136,VLOOKUP($A136,Osnova!$A:$E,$E$10)),"")</f>
        <v/>
      </c>
      <c r="C136" s="28" t="e">
        <f>IF(VLOOKUP($A136,Osnova!$A:$C,1)=$A136,VLOOKUP($A136,Osnova!$A:$F,4),0)</f>
        <v>#N/A</v>
      </c>
      <c r="D136" s="29"/>
      <c r="E136" s="30"/>
      <c r="F136" s="647">
        <f t="shared" si="2"/>
        <v>0</v>
      </c>
      <c r="G136" s="29"/>
      <c r="H136" s="29"/>
      <c r="I136" s="647">
        <f t="shared" si="3"/>
        <v>0</v>
      </c>
    </row>
    <row r="137" spans="1:9" s="23" customFormat="1" ht="11.25" x14ac:dyDescent="0.2">
      <c r="A137" s="34"/>
      <c r="B137" s="638" t="str">
        <f>IFERROR(IF(VLOOKUP($A137,Osnova!$A:$E,1)=$A137,VLOOKUP($A137,Osnova!$A:$E,$E$10)),"")</f>
        <v/>
      </c>
      <c r="C137" s="28" t="e">
        <f>IF(VLOOKUP($A137,Osnova!$A:$C,1)=$A137,VLOOKUP($A137,Osnova!$A:$F,4),0)</f>
        <v>#N/A</v>
      </c>
      <c r="D137" s="29"/>
      <c r="E137" s="30"/>
      <c r="F137" s="647">
        <f t="shared" si="2"/>
        <v>0</v>
      </c>
      <c r="G137" s="29"/>
      <c r="H137" s="29"/>
      <c r="I137" s="647">
        <f t="shared" si="3"/>
        <v>0</v>
      </c>
    </row>
    <row r="138" spans="1:9" s="23" customFormat="1" ht="11.25" x14ac:dyDescent="0.2">
      <c r="A138" s="34"/>
      <c r="B138" s="638" t="str">
        <f>IFERROR(IF(VLOOKUP($A138,Osnova!$A:$E,1)=$A138,VLOOKUP($A138,Osnova!$A:$E,$E$10)),"")</f>
        <v/>
      </c>
      <c r="C138" s="28" t="e">
        <f>IF(VLOOKUP($A138,Osnova!$A:$C,1)=$A138,VLOOKUP($A138,Osnova!$A:$F,4),0)</f>
        <v>#N/A</v>
      </c>
      <c r="D138" s="29"/>
      <c r="E138" s="30"/>
      <c r="F138" s="647">
        <f t="shared" si="2"/>
        <v>0</v>
      </c>
      <c r="G138" s="29"/>
      <c r="H138" s="29"/>
      <c r="I138" s="647">
        <f t="shared" si="3"/>
        <v>0</v>
      </c>
    </row>
    <row r="139" spans="1:9" s="23" customFormat="1" ht="11.25" x14ac:dyDescent="0.2">
      <c r="A139" s="34"/>
      <c r="B139" s="638" t="str">
        <f>IFERROR(IF(VLOOKUP($A139,Osnova!$A:$E,1)=$A139,VLOOKUP($A139,Osnova!$A:$E,$E$10)),"")</f>
        <v/>
      </c>
      <c r="C139" s="28" t="e">
        <f>IF(VLOOKUP($A139,Osnova!$A:$C,1)=$A139,VLOOKUP($A139,Osnova!$A:$F,4),0)</f>
        <v>#N/A</v>
      </c>
      <c r="D139" s="29"/>
      <c r="E139" s="30"/>
      <c r="F139" s="647">
        <f t="shared" si="2"/>
        <v>0</v>
      </c>
      <c r="G139" s="29"/>
      <c r="H139" s="29"/>
      <c r="I139" s="647">
        <f t="shared" si="3"/>
        <v>0</v>
      </c>
    </row>
    <row r="140" spans="1:9" s="23" customFormat="1" ht="11.25" x14ac:dyDescent="0.2">
      <c r="A140" s="34"/>
      <c r="B140" s="638" t="str">
        <f>IFERROR(IF(VLOOKUP($A140,Osnova!$A:$E,1)=$A140,VLOOKUP($A140,Osnova!$A:$E,$E$10)),"")</f>
        <v/>
      </c>
      <c r="C140" s="28" t="e">
        <f>IF(VLOOKUP($A140,Osnova!$A:$C,1)=$A140,VLOOKUP($A140,Osnova!$A:$F,4),0)</f>
        <v>#N/A</v>
      </c>
      <c r="D140" s="29"/>
      <c r="E140" s="30"/>
      <c r="F140" s="647">
        <f t="shared" si="2"/>
        <v>0</v>
      </c>
      <c r="G140" s="29"/>
      <c r="H140" s="29"/>
      <c r="I140" s="647">
        <f t="shared" si="3"/>
        <v>0</v>
      </c>
    </row>
    <row r="141" spans="1:9" s="23" customFormat="1" ht="11.25" x14ac:dyDescent="0.2">
      <c r="A141" s="34"/>
      <c r="B141" s="638" t="str">
        <f>IFERROR(IF(VLOOKUP($A141,Osnova!$A:$E,1)=$A141,VLOOKUP($A141,Osnova!$A:$E,$E$10)),"")</f>
        <v/>
      </c>
      <c r="C141" s="28" t="e">
        <f>IF(VLOOKUP($A141,Osnova!$A:$C,1)=$A141,VLOOKUP($A141,Osnova!$A:$F,4),0)</f>
        <v>#N/A</v>
      </c>
      <c r="D141" s="29"/>
      <c r="E141" s="30"/>
      <c r="F141" s="647">
        <f t="shared" si="2"/>
        <v>0</v>
      </c>
      <c r="G141" s="29"/>
      <c r="H141" s="29"/>
      <c r="I141" s="647">
        <f t="shared" si="3"/>
        <v>0</v>
      </c>
    </row>
    <row r="142" spans="1:9" s="23" customFormat="1" ht="11.25" x14ac:dyDescent="0.2">
      <c r="A142" s="34"/>
      <c r="B142" s="638" t="str">
        <f>IFERROR(IF(VLOOKUP($A142,Osnova!$A:$E,1)=$A142,VLOOKUP($A142,Osnova!$A:$E,$E$10)),"")</f>
        <v/>
      </c>
      <c r="C142" s="28" t="e">
        <f>IF(VLOOKUP($A142,Osnova!$A:$C,1)=$A142,VLOOKUP($A142,Osnova!$A:$F,4),0)</f>
        <v>#N/A</v>
      </c>
      <c r="D142" s="29"/>
      <c r="E142" s="30"/>
      <c r="F142" s="647">
        <f t="shared" si="2"/>
        <v>0</v>
      </c>
      <c r="G142" s="29"/>
      <c r="H142" s="29"/>
      <c r="I142" s="647">
        <f t="shared" si="3"/>
        <v>0</v>
      </c>
    </row>
    <row r="143" spans="1:9" s="23" customFormat="1" ht="11.25" x14ac:dyDescent="0.2">
      <c r="A143" s="34"/>
      <c r="B143" s="638" t="str">
        <f>IFERROR(IF(VLOOKUP($A143,Osnova!$A:$E,1)=$A143,VLOOKUP($A143,Osnova!$A:$E,$E$10)),"")</f>
        <v/>
      </c>
      <c r="C143" s="28" t="e">
        <f>IF(VLOOKUP($A143,Osnova!$A:$C,1)=$A143,VLOOKUP($A143,Osnova!$A:$F,4),0)</f>
        <v>#N/A</v>
      </c>
      <c r="D143" s="29"/>
      <c r="E143" s="30"/>
      <c r="F143" s="647">
        <f t="shared" si="2"/>
        <v>0</v>
      </c>
      <c r="G143" s="29"/>
      <c r="H143" s="29"/>
      <c r="I143" s="647">
        <f t="shared" si="3"/>
        <v>0</v>
      </c>
    </row>
    <row r="144" spans="1:9" s="23" customFormat="1" ht="11.25" x14ac:dyDescent="0.2">
      <c r="A144" s="34"/>
      <c r="B144" s="638" t="str">
        <f>IFERROR(IF(VLOOKUP($A144,Osnova!$A:$E,1)=$A144,VLOOKUP($A144,Osnova!$A:$E,$E$10)),"")</f>
        <v/>
      </c>
      <c r="C144" s="28" t="e">
        <f>IF(VLOOKUP($A144,Osnova!$A:$C,1)=$A144,VLOOKUP($A144,Osnova!$A:$F,4),0)</f>
        <v>#N/A</v>
      </c>
      <c r="D144" s="29"/>
      <c r="E144" s="30"/>
      <c r="F144" s="647">
        <f t="shared" si="2"/>
        <v>0</v>
      </c>
      <c r="G144" s="29"/>
      <c r="H144" s="29"/>
      <c r="I144" s="647">
        <f t="shared" si="3"/>
        <v>0</v>
      </c>
    </row>
    <row r="145" spans="1:9" s="23" customFormat="1" ht="11.25" x14ac:dyDescent="0.2">
      <c r="A145" s="34"/>
      <c r="B145" s="638" t="str">
        <f>IFERROR(IF(VLOOKUP($A145,Osnova!$A:$E,1)=$A145,VLOOKUP($A145,Osnova!$A:$E,$E$10)),"")</f>
        <v/>
      </c>
      <c r="C145" s="28" t="e">
        <f>IF(VLOOKUP($A145,Osnova!$A:$C,1)=$A145,VLOOKUP($A145,Osnova!$A:$F,4),0)</f>
        <v>#N/A</v>
      </c>
      <c r="D145" s="29"/>
      <c r="E145" s="30"/>
      <c r="F145" s="647">
        <f t="shared" ref="F145:F208" si="4">SUM(D145-E145)</f>
        <v>0</v>
      </c>
      <c r="G145" s="29"/>
      <c r="H145" s="29"/>
      <c r="I145" s="647">
        <f t="shared" si="3"/>
        <v>0</v>
      </c>
    </row>
    <row r="146" spans="1:9" s="23" customFormat="1" ht="11.25" x14ac:dyDescent="0.2">
      <c r="A146" s="34"/>
      <c r="B146" s="638" t="str">
        <f>IFERROR(IF(VLOOKUP($A146,Osnova!$A:$E,1)=$A146,VLOOKUP($A146,Osnova!$A:$E,$E$10)),"")</f>
        <v/>
      </c>
      <c r="C146" s="28" t="e">
        <f>IF(VLOOKUP($A146,Osnova!$A:$C,1)=$A146,VLOOKUP($A146,Osnova!$A:$F,4),0)</f>
        <v>#N/A</v>
      </c>
      <c r="D146" s="29"/>
      <c r="E146" s="30"/>
      <c r="F146" s="647">
        <f t="shared" si="4"/>
        <v>0</v>
      </c>
      <c r="G146" s="29"/>
      <c r="H146" s="29"/>
      <c r="I146" s="647">
        <f t="shared" ref="I146:I177" si="5">SUM(F146+G146-H146)</f>
        <v>0</v>
      </c>
    </row>
    <row r="147" spans="1:9" s="23" customFormat="1" ht="11.25" x14ac:dyDescent="0.2">
      <c r="A147" s="34"/>
      <c r="B147" s="638" t="str">
        <f>IFERROR(IF(VLOOKUP($A147,Osnova!$A:$E,1)=$A147,VLOOKUP($A147,Osnova!$A:$E,$E$10)),"")</f>
        <v/>
      </c>
      <c r="C147" s="28" t="e">
        <f>IF(VLOOKUP($A147,Osnova!$A:$C,1)=$A147,VLOOKUP($A147,Osnova!$A:$F,4),0)</f>
        <v>#N/A</v>
      </c>
      <c r="D147" s="29"/>
      <c r="E147" s="30"/>
      <c r="F147" s="647">
        <f t="shared" si="4"/>
        <v>0</v>
      </c>
      <c r="G147" s="29"/>
      <c r="H147" s="29"/>
      <c r="I147" s="647">
        <f t="shared" si="5"/>
        <v>0</v>
      </c>
    </row>
    <row r="148" spans="1:9" s="23" customFormat="1" ht="11.25" x14ac:dyDescent="0.2">
      <c r="A148" s="34"/>
      <c r="B148" s="638" t="str">
        <f>IFERROR(IF(VLOOKUP($A148,Osnova!$A:$E,1)=$A148,VLOOKUP($A148,Osnova!$A:$E,$E$10)),"")</f>
        <v/>
      </c>
      <c r="C148" s="28" t="e">
        <f>IF(VLOOKUP($A148,Osnova!$A:$C,1)=$A148,VLOOKUP($A148,Osnova!$A:$F,4),0)</f>
        <v>#N/A</v>
      </c>
      <c r="D148" s="29"/>
      <c r="E148" s="30"/>
      <c r="F148" s="647">
        <f t="shared" si="4"/>
        <v>0</v>
      </c>
      <c r="G148" s="29"/>
      <c r="H148" s="29"/>
      <c r="I148" s="647">
        <f t="shared" si="5"/>
        <v>0</v>
      </c>
    </row>
    <row r="149" spans="1:9" s="23" customFormat="1" ht="11.25" x14ac:dyDescent="0.2">
      <c r="A149" s="34"/>
      <c r="B149" s="638" t="str">
        <f>IFERROR(IF(VLOOKUP($A149,Osnova!$A:$E,1)=$A149,VLOOKUP($A149,Osnova!$A:$E,$E$10)),"")</f>
        <v/>
      </c>
      <c r="C149" s="28" t="e">
        <f>IF(VLOOKUP($A149,Osnova!$A:$C,1)=$A149,VLOOKUP($A149,Osnova!$A:$F,4),0)</f>
        <v>#N/A</v>
      </c>
      <c r="D149" s="29"/>
      <c r="E149" s="30"/>
      <c r="F149" s="647">
        <f t="shared" si="4"/>
        <v>0</v>
      </c>
      <c r="G149" s="29"/>
      <c r="H149" s="29"/>
      <c r="I149" s="647">
        <f t="shared" si="5"/>
        <v>0</v>
      </c>
    </row>
    <row r="150" spans="1:9" s="23" customFormat="1" ht="11.25" x14ac:dyDescent="0.2">
      <c r="A150" s="34"/>
      <c r="B150" s="638" t="str">
        <f>IFERROR(IF(VLOOKUP($A150,Osnova!$A:$E,1)=$A150,VLOOKUP($A150,Osnova!$A:$E,$E$10)),"")</f>
        <v/>
      </c>
      <c r="C150" s="28" t="e">
        <f>IF(VLOOKUP($A150,Osnova!$A:$C,1)=$A150,VLOOKUP($A150,Osnova!$A:$F,4),0)</f>
        <v>#N/A</v>
      </c>
      <c r="D150" s="29"/>
      <c r="E150" s="30"/>
      <c r="F150" s="647">
        <f t="shared" si="4"/>
        <v>0</v>
      </c>
      <c r="G150" s="29"/>
      <c r="H150" s="29"/>
      <c r="I150" s="647">
        <f t="shared" si="5"/>
        <v>0</v>
      </c>
    </row>
    <row r="151" spans="1:9" s="23" customFormat="1" ht="11.25" x14ac:dyDescent="0.2">
      <c r="A151" s="34"/>
      <c r="B151" s="638" t="str">
        <f>IFERROR(IF(VLOOKUP($A151,Osnova!$A:$E,1)=$A151,VLOOKUP($A151,Osnova!$A:$E,$E$10)),"")</f>
        <v/>
      </c>
      <c r="C151" s="28" t="e">
        <f>IF(VLOOKUP($A151,Osnova!$A:$C,1)=$A151,VLOOKUP($A151,Osnova!$A:$F,4),0)</f>
        <v>#N/A</v>
      </c>
      <c r="D151" s="29"/>
      <c r="E151" s="30"/>
      <c r="F151" s="647">
        <f t="shared" si="4"/>
        <v>0</v>
      </c>
      <c r="G151" s="29"/>
      <c r="H151" s="29"/>
      <c r="I151" s="647">
        <f t="shared" si="5"/>
        <v>0</v>
      </c>
    </row>
    <row r="152" spans="1:9" s="23" customFormat="1" ht="11.25" x14ac:dyDescent="0.2">
      <c r="A152" s="34"/>
      <c r="B152" s="638" t="str">
        <f>IFERROR(IF(VLOOKUP($A152,Osnova!$A:$E,1)=$A152,VLOOKUP($A152,Osnova!$A:$E,$E$10)),"")</f>
        <v/>
      </c>
      <c r="C152" s="28" t="e">
        <f>IF(VLOOKUP($A152,Osnova!$A:$C,1)=$A152,VLOOKUP($A152,Osnova!$A:$F,4),0)</f>
        <v>#N/A</v>
      </c>
      <c r="D152" s="29"/>
      <c r="E152" s="30"/>
      <c r="F152" s="647">
        <f t="shared" si="4"/>
        <v>0</v>
      </c>
      <c r="G152" s="29"/>
      <c r="H152" s="29"/>
      <c r="I152" s="647">
        <f t="shared" si="5"/>
        <v>0</v>
      </c>
    </row>
    <row r="153" spans="1:9" s="23" customFormat="1" ht="11.25" x14ac:dyDescent="0.2">
      <c r="A153" s="34"/>
      <c r="B153" s="638" t="str">
        <f>IFERROR(IF(VLOOKUP($A153,Osnova!$A:$E,1)=$A153,VLOOKUP($A153,Osnova!$A:$E,$E$10)),"")</f>
        <v/>
      </c>
      <c r="C153" s="28" t="e">
        <f>IF(VLOOKUP($A153,Osnova!$A:$C,1)=$A153,VLOOKUP($A153,Osnova!$A:$F,4),0)</f>
        <v>#N/A</v>
      </c>
      <c r="D153" s="29"/>
      <c r="E153" s="30"/>
      <c r="F153" s="647">
        <f t="shared" si="4"/>
        <v>0</v>
      </c>
      <c r="G153" s="29"/>
      <c r="H153" s="29"/>
      <c r="I153" s="647">
        <f t="shared" si="5"/>
        <v>0</v>
      </c>
    </row>
    <row r="154" spans="1:9" s="23" customFormat="1" ht="11.25" x14ac:dyDescent="0.2">
      <c r="A154" s="34"/>
      <c r="B154" s="638" t="str">
        <f>IFERROR(IF(VLOOKUP($A154,Osnova!$A:$E,1)=$A154,VLOOKUP($A154,Osnova!$A:$E,$E$10)),"")</f>
        <v/>
      </c>
      <c r="C154" s="28" t="e">
        <f>IF(VLOOKUP($A154,Osnova!$A:$C,1)=$A154,VLOOKUP($A154,Osnova!$A:$F,4),0)</f>
        <v>#N/A</v>
      </c>
      <c r="D154" s="29"/>
      <c r="E154" s="30"/>
      <c r="F154" s="647">
        <f t="shared" si="4"/>
        <v>0</v>
      </c>
      <c r="G154" s="29"/>
      <c r="H154" s="29"/>
      <c r="I154" s="647">
        <f t="shared" si="5"/>
        <v>0</v>
      </c>
    </row>
    <row r="155" spans="1:9" s="23" customFormat="1" ht="11.25" x14ac:dyDescent="0.2">
      <c r="A155" s="34"/>
      <c r="B155" s="638" t="str">
        <f>IFERROR(IF(VLOOKUP($A155,Osnova!$A:$E,1)=$A155,VLOOKUP($A155,Osnova!$A:$E,$E$10)),"")</f>
        <v/>
      </c>
      <c r="C155" s="28" t="e">
        <f>IF(VLOOKUP($A155,Osnova!$A:$C,1)=$A155,VLOOKUP($A155,Osnova!$A:$F,4),0)</f>
        <v>#N/A</v>
      </c>
      <c r="D155" s="29"/>
      <c r="E155" s="30"/>
      <c r="F155" s="647">
        <f t="shared" si="4"/>
        <v>0</v>
      </c>
      <c r="G155" s="29"/>
      <c r="H155" s="29"/>
      <c r="I155" s="647">
        <f t="shared" si="5"/>
        <v>0</v>
      </c>
    </row>
    <row r="156" spans="1:9" s="23" customFormat="1" ht="11.25" x14ac:dyDescent="0.2">
      <c r="A156" s="34"/>
      <c r="B156" s="638" t="str">
        <f>IFERROR(IF(VLOOKUP($A156,Osnova!$A:$E,1)=$A156,VLOOKUP($A156,Osnova!$A:$E,$E$10)),"")</f>
        <v/>
      </c>
      <c r="C156" s="28" t="e">
        <f>IF(VLOOKUP($A156,Osnova!$A:$C,1)=$A156,VLOOKUP($A156,Osnova!$A:$F,4),0)</f>
        <v>#N/A</v>
      </c>
      <c r="D156" s="29"/>
      <c r="E156" s="30"/>
      <c r="F156" s="647">
        <f t="shared" si="4"/>
        <v>0</v>
      </c>
      <c r="G156" s="29"/>
      <c r="H156" s="29"/>
      <c r="I156" s="647">
        <f t="shared" si="5"/>
        <v>0</v>
      </c>
    </row>
    <row r="157" spans="1:9" s="23" customFormat="1" ht="11.25" x14ac:dyDescent="0.2">
      <c r="A157" s="34"/>
      <c r="B157" s="638" t="str">
        <f>IFERROR(IF(VLOOKUP($A157,Osnova!$A:$E,1)=$A157,VLOOKUP($A157,Osnova!$A:$E,$E$10)),"")</f>
        <v/>
      </c>
      <c r="C157" s="28" t="e">
        <f>IF(VLOOKUP($A157,Osnova!$A:$C,1)=$A157,VLOOKUP($A157,Osnova!$A:$F,4),0)</f>
        <v>#N/A</v>
      </c>
      <c r="D157" s="29"/>
      <c r="E157" s="30"/>
      <c r="F157" s="647">
        <f t="shared" si="4"/>
        <v>0</v>
      </c>
      <c r="G157" s="29"/>
      <c r="H157" s="29"/>
      <c r="I157" s="647">
        <f t="shared" si="5"/>
        <v>0</v>
      </c>
    </row>
    <row r="158" spans="1:9" s="23" customFormat="1" ht="11.25" x14ac:dyDescent="0.2">
      <c r="A158" s="34"/>
      <c r="B158" s="638" t="str">
        <f>IFERROR(IF(VLOOKUP($A158,Osnova!$A:$E,1)=$A158,VLOOKUP($A158,Osnova!$A:$E,$E$10)),"")</f>
        <v/>
      </c>
      <c r="C158" s="28" t="e">
        <f>IF(VLOOKUP($A158,Osnova!$A:$C,1)=$A158,VLOOKUP($A158,Osnova!$A:$F,4),0)</f>
        <v>#N/A</v>
      </c>
      <c r="D158" s="29"/>
      <c r="E158" s="30"/>
      <c r="F158" s="647">
        <f t="shared" si="4"/>
        <v>0</v>
      </c>
      <c r="G158" s="29"/>
      <c r="H158" s="29"/>
      <c r="I158" s="647">
        <f t="shared" si="5"/>
        <v>0</v>
      </c>
    </row>
    <row r="159" spans="1:9" s="23" customFormat="1" ht="11.25" x14ac:dyDescent="0.2">
      <c r="A159" s="34"/>
      <c r="B159" s="638" t="str">
        <f>IFERROR(IF(VLOOKUP($A159,Osnova!$A:$E,1)=$A159,VLOOKUP($A159,Osnova!$A:$E,$E$10)),"")</f>
        <v/>
      </c>
      <c r="C159" s="28" t="e">
        <f>IF(VLOOKUP($A159,Osnova!$A:$C,1)=$A159,VLOOKUP($A159,Osnova!$A:$F,4),0)</f>
        <v>#N/A</v>
      </c>
      <c r="D159" s="29"/>
      <c r="E159" s="30"/>
      <c r="F159" s="647">
        <f t="shared" si="4"/>
        <v>0</v>
      </c>
      <c r="G159" s="29"/>
      <c r="H159" s="29"/>
      <c r="I159" s="647">
        <f t="shared" si="5"/>
        <v>0</v>
      </c>
    </row>
    <row r="160" spans="1:9" s="23" customFormat="1" ht="11.25" x14ac:dyDescent="0.2">
      <c r="A160" s="34"/>
      <c r="B160" s="638" t="str">
        <f>IFERROR(IF(VLOOKUP($A160,Osnova!$A:$E,1)=$A160,VLOOKUP($A160,Osnova!$A:$E,$E$10)),"")</f>
        <v/>
      </c>
      <c r="C160" s="28" t="e">
        <f>IF(VLOOKUP($A160,Osnova!$A:$C,1)=$A160,VLOOKUP($A160,Osnova!$A:$F,4),0)</f>
        <v>#N/A</v>
      </c>
      <c r="D160" s="29"/>
      <c r="E160" s="30"/>
      <c r="F160" s="647">
        <f t="shared" si="4"/>
        <v>0</v>
      </c>
      <c r="G160" s="29"/>
      <c r="H160" s="29"/>
      <c r="I160" s="647">
        <f t="shared" si="5"/>
        <v>0</v>
      </c>
    </row>
    <row r="161" spans="1:9" s="23" customFormat="1" ht="11.25" x14ac:dyDescent="0.2">
      <c r="A161" s="34"/>
      <c r="B161" s="638" t="str">
        <f>IFERROR(IF(VLOOKUP($A161,Osnova!$A:$E,1)=$A161,VLOOKUP($A161,Osnova!$A:$E,$E$10)),"")</f>
        <v/>
      </c>
      <c r="C161" s="28" t="e">
        <f>IF(VLOOKUP($A161,Osnova!$A:$C,1)=$A161,VLOOKUP($A161,Osnova!$A:$F,4),0)</f>
        <v>#N/A</v>
      </c>
      <c r="D161" s="29"/>
      <c r="E161" s="30"/>
      <c r="F161" s="647">
        <f t="shared" si="4"/>
        <v>0</v>
      </c>
      <c r="G161" s="29"/>
      <c r="H161" s="29"/>
      <c r="I161" s="647">
        <f t="shared" si="5"/>
        <v>0</v>
      </c>
    </row>
    <row r="162" spans="1:9" s="23" customFormat="1" ht="11.25" x14ac:dyDescent="0.2">
      <c r="A162" s="34"/>
      <c r="B162" s="638" t="str">
        <f>IFERROR(IF(VLOOKUP($A162,Osnova!$A:$E,1)=$A162,VLOOKUP($A162,Osnova!$A:$E,$E$10)),"")</f>
        <v/>
      </c>
      <c r="C162" s="28" t="e">
        <f>IF(VLOOKUP($A162,Osnova!$A:$C,1)=$A162,VLOOKUP($A162,Osnova!$A:$F,4),0)</f>
        <v>#N/A</v>
      </c>
      <c r="D162" s="29"/>
      <c r="E162" s="30"/>
      <c r="F162" s="647">
        <f t="shared" si="4"/>
        <v>0</v>
      </c>
      <c r="G162" s="29"/>
      <c r="H162" s="29"/>
      <c r="I162" s="647">
        <f t="shared" si="5"/>
        <v>0</v>
      </c>
    </row>
    <row r="163" spans="1:9" s="23" customFormat="1" ht="11.25" x14ac:dyDescent="0.2">
      <c r="A163" s="34"/>
      <c r="B163" s="638" t="str">
        <f>IFERROR(IF(VLOOKUP($A163,Osnova!$A:$E,1)=$A163,VLOOKUP($A163,Osnova!$A:$E,$E$10)),"")</f>
        <v/>
      </c>
      <c r="C163" s="28" t="e">
        <f>IF(VLOOKUP($A163,Osnova!$A:$C,1)=$A163,VLOOKUP($A163,Osnova!$A:$F,4),0)</f>
        <v>#N/A</v>
      </c>
      <c r="D163" s="29"/>
      <c r="E163" s="30"/>
      <c r="F163" s="647">
        <f t="shared" si="4"/>
        <v>0</v>
      </c>
      <c r="G163" s="29"/>
      <c r="H163" s="29"/>
      <c r="I163" s="647">
        <f t="shared" si="5"/>
        <v>0</v>
      </c>
    </row>
    <row r="164" spans="1:9" s="23" customFormat="1" ht="11.25" x14ac:dyDescent="0.2">
      <c r="A164" s="34"/>
      <c r="B164" s="638" t="str">
        <f>IFERROR(IF(VLOOKUP($A164,Osnova!$A:$E,1)=$A164,VLOOKUP($A164,Osnova!$A:$E,$E$10)),"")</f>
        <v/>
      </c>
      <c r="C164" s="28" t="e">
        <f>IF(VLOOKUP($A164,Osnova!$A:$C,1)=$A164,VLOOKUP($A164,Osnova!$A:$F,4),0)</f>
        <v>#N/A</v>
      </c>
      <c r="D164" s="29"/>
      <c r="E164" s="30"/>
      <c r="F164" s="647">
        <f t="shared" si="4"/>
        <v>0</v>
      </c>
      <c r="G164" s="29"/>
      <c r="H164" s="29"/>
      <c r="I164" s="647">
        <f t="shared" si="5"/>
        <v>0</v>
      </c>
    </row>
    <row r="165" spans="1:9" s="23" customFormat="1" ht="11.25" x14ac:dyDescent="0.2">
      <c r="A165" s="34"/>
      <c r="B165" s="638" t="str">
        <f>IFERROR(IF(VLOOKUP($A165,Osnova!$A:$E,1)=$A165,VLOOKUP($A165,Osnova!$A:$E,$E$10)),"")</f>
        <v/>
      </c>
      <c r="C165" s="28" t="e">
        <f>IF(VLOOKUP($A165,Osnova!$A:$C,1)=$A165,VLOOKUP($A165,Osnova!$A:$F,4),0)</f>
        <v>#N/A</v>
      </c>
      <c r="D165" s="29"/>
      <c r="E165" s="30"/>
      <c r="F165" s="647">
        <f t="shared" si="4"/>
        <v>0</v>
      </c>
      <c r="G165" s="29"/>
      <c r="H165" s="29"/>
      <c r="I165" s="647">
        <f t="shared" si="5"/>
        <v>0</v>
      </c>
    </row>
    <row r="166" spans="1:9" s="23" customFormat="1" ht="11.25" x14ac:dyDescent="0.2">
      <c r="A166" s="34"/>
      <c r="B166" s="638" t="str">
        <f>IFERROR(IF(VLOOKUP($A166,Osnova!$A:$E,1)=$A166,VLOOKUP($A166,Osnova!$A:$E,$E$10)),"")</f>
        <v/>
      </c>
      <c r="C166" s="28" t="e">
        <f>IF(VLOOKUP($A166,Osnova!$A:$C,1)=$A166,VLOOKUP($A166,Osnova!$A:$F,4),0)</f>
        <v>#N/A</v>
      </c>
      <c r="D166" s="29"/>
      <c r="E166" s="30"/>
      <c r="F166" s="647">
        <f t="shared" si="4"/>
        <v>0</v>
      </c>
      <c r="G166" s="29"/>
      <c r="H166" s="29"/>
      <c r="I166" s="647">
        <f t="shared" si="5"/>
        <v>0</v>
      </c>
    </row>
    <row r="167" spans="1:9" s="23" customFormat="1" ht="11.25" x14ac:dyDescent="0.2">
      <c r="A167" s="34"/>
      <c r="B167" s="638" t="str">
        <f>IFERROR(IF(VLOOKUP($A167,Osnova!$A:$E,1)=$A167,VLOOKUP($A167,Osnova!$A:$E,$E$10)),"")</f>
        <v/>
      </c>
      <c r="C167" s="28" t="e">
        <f>IF(VLOOKUP($A167,Osnova!$A:$C,1)=$A167,VLOOKUP($A167,Osnova!$A:$F,4),0)</f>
        <v>#N/A</v>
      </c>
      <c r="D167" s="29"/>
      <c r="E167" s="30"/>
      <c r="F167" s="647">
        <f t="shared" si="4"/>
        <v>0</v>
      </c>
      <c r="G167" s="29"/>
      <c r="H167" s="29"/>
      <c r="I167" s="647">
        <f t="shared" si="5"/>
        <v>0</v>
      </c>
    </row>
    <row r="168" spans="1:9" s="23" customFormat="1" ht="11.25" x14ac:dyDescent="0.2">
      <c r="A168" s="34"/>
      <c r="B168" s="638" t="str">
        <f>IFERROR(IF(VLOOKUP($A168,Osnova!$A:$E,1)=$A168,VLOOKUP($A168,Osnova!$A:$E,$E$10)),"")</f>
        <v/>
      </c>
      <c r="C168" s="28" t="e">
        <f>IF(VLOOKUP($A168,Osnova!$A:$C,1)=$A168,VLOOKUP($A168,Osnova!$A:$F,4),0)</f>
        <v>#N/A</v>
      </c>
      <c r="D168" s="29"/>
      <c r="E168" s="30"/>
      <c r="F168" s="647">
        <f t="shared" si="4"/>
        <v>0</v>
      </c>
      <c r="G168" s="29"/>
      <c r="H168" s="29"/>
      <c r="I168" s="647">
        <f t="shared" si="5"/>
        <v>0</v>
      </c>
    </row>
    <row r="169" spans="1:9" s="23" customFormat="1" ht="11.25" x14ac:dyDescent="0.2">
      <c r="A169" s="34"/>
      <c r="B169" s="638" t="str">
        <f>IFERROR(IF(VLOOKUP($A169,Osnova!$A:$E,1)=$A169,VLOOKUP($A169,Osnova!$A:$E,$E$10)),"")</f>
        <v/>
      </c>
      <c r="C169" s="28" t="e">
        <f>IF(VLOOKUP($A169,Osnova!$A:$C,1)=$A169,VLOOKUP($A169,Osnova!$A:$F,4),0)</f>
        <v>#N/A</v>
      </c>
      <c r="D169" s="29"/>
      <c r="E169" s="30"/>
      <c r="F169" s="647">
        <f t="shared" si="4"/>
        <v>0</v>
      </c>
      <c r="G169" s="29"/>
      <c r="H169" s="29"/>
      <c r="I169" s="647">
        <f t="shared" si="5"/>
        <v>0</v>
      </c>
    </row>
    <row r="170" spans="1:9" s="23" customFormat="1" ht="11.25" x14ac:dyDescent="0.2">
      <c r="A170" s="34"/>
      <c r="B170" s="638" t="str">
        <f>IFERROR(IF(VLOOKUP($A170,Osnova!$A:$E,1)=$A170,VLOOKUP($A170,Osnova!$A:$E,$E$10)),"")</f>
        <v/>
      </c>
      <c r="C170" s="28" t="e">
        <f>IF(VLOOKUP($A170,Osnova!$A:$C,1)=$A170,VLOOKUP($A170,Osnova!$A:$F,4),0)</f>
        <v>#N/A</v>
      </c>
      <c r="D170" s="29"/>
      <c r="E170" s="30"/>
      <c r="F170" s="647">
        <f t="shared" si="4"/>
        <v>0</v>
      </c>
      <c r="G170" s="29"/>
      <c r="H170" s="29"/>
      <c r="I170" s="647">
        <f t="shared" si="5"/>
        <v>0</v>
      </c>
    </row>
    <row r="171" spans="1:9" s="23" customFormat="1" ht="11.25" x14ac:dyDescent="0.2">
      <c r="A171" s="34"/>
      <c r="B171" s="638" t="str">
        <f>IFERROR(IF(VLOOKUP($A171,Osnova!$A:$E,1)=$A171,VLOOKUP($A171,Osnova!$A:$E,$E$10)),"")</f>
        <v/>
      </c>
      <c r="C171" s="28" t="e">
        <f>IF(VLOOKUP($A171,Osnova!$A:$C,1)=$A171,VLOOKUP($A171,Osnova!$A:$F,4),0)</f>
        <v>#N/A</v>
      </c>
      <c r="D171" s="29"/>
      <c r="E171" s="30"/>
      <c r="F171" s="647">
        <f t="shared" si="4"/>
        <v>0</v>
      </c>
      <c r="G171" s="29"/>
      <c r="H171" s="29"/>
      <c r="I171" s="647">
        <f t="shared" si="5"/>
        <v>0</v>
      </c>
    </row>
    <row r="172" spans="1:9" s="23" customFormat="1" ht="11.25" x14ac:dyDescent="0.2">
      <c r="A172" s="34"/>
      <c r="B172" s="638" t="str">
        <f>IFERROR(IF(VLOOKUP($A172,Osnova!$A:$E,1)=$A172,VLOOKUP($A172,Osnova!$A:$E,$E$10)),"")</f>
        <v/>
      </c>
      <c r="C172" s="28" t="e">
        <f>IF(VLOOKUP($A172,Osnova!$A:$C,1)=$A172,VLOOKUP($A172,Osnova!$A:$F,4),0)</f>
        <v>#N/A</v>
      </c>
      <c r="D172" s="29"/>
      <c r="E172" s="30"/>
      <c r="F172" s="647">
        <f t="shared" si="4"/>
        <v>0</v>
      </c>
      <c r="G172" s="29"/>
      <c r="H172" s="29"/>
      <c r="I172" s="647">
        <f t="shared" si="5"/>
        <v>0</v>
      </c>
    </row>
    <row r="173" spans="1:9" s="23" customFormat="1" ht="11.25" x14ac:dyDescent="0.2">
      <c r="A173" s="34"/>
      <c r="B173" s="638" t="str">
        <f>IFERROR(IF(VLOOKUP($A173,Osnova!$A:$E,1)=$A173,VLOOKUP($A173,Osnova!$A:$E,$E$10)),"")</f>
        <v/>
      </c>
      <c r="C173" s="28" t="e">
        <f>IF(VLOOKUP($A173,Osnova!$A:$C,1)=$A173,VLOOKUP($A173,Osnova!$A:$F,4),0)</f>
        <v>#N/A</v>
      </c>
      <c r="D173" s="29"/>
      <c r="E173" s="30"/>
      <c r="F173" s="647">
        <f t="shared" si="4"/>
        <v>0</v>
      </c>
      <c r="G173" s="29"/>
      <c r="H173" s="29"/>
      <c r="I173" s="647">
        <f t="shared" si="5"/>
        <v>0</v>
      </c>
    </row>
    <row r="174" spans="1:9" s="23" customFormat="1" ht="11.25" x14ac:dyDescent="0.2">
      <c r="A174" s="34"/>
      <c r="B174" s="638" t="str">
        <f>IFERROR(IF(VLOOKUP($A174,Osnova!$A:$E,1)=$A174,VLOOKUP($A174,Osnova!$A:$E,$E$10)),"")</f>
        <v/>
      </c>
      <c r="C174" s="28" t="e">
        <f>IF(VLOOKUP($A174,Osnova!$A:$C,1)=$A174,VLOOKUP($A174,Osnova!$A:$F,4),0)</f>
        <v>#N/A</v>
      </c>
      <c r="D174" s="29"/>
      <c r="E174" s="30"/>
      <c r="F174" s="647">
        <f t="shared" si="4"/>
        <v>0</v>
      </c>
      <c r="G174" s="29"/>
      <c r="H174" s="29"/>
      <c r="I174" s="647">
        <f t="shared" si="5"/>
        <v>0</v>
      </c>
    </row>
    <row r="175" spans="1:9" s="23" customFormat="1" ht="11.25" x14ac:dyDescent="0.2">
      <c r="A175" s="34"/>
      <c r="B175" s="638" t="str">
        <f>IFERROR(IF(VLOOKUP($A175,Osnova!$A:$E,1)=$A175,VLOOKUP($A175,Osnova!$A:$E,$E$10)),"")</f>
        <v/>
      </c>
      <c r="C175" s="28" t="e">
        <f>IF(VLOOKUP($A175,Osnova!$A:$C,1)=$A175,VLOOKUP($A175,Osnova!$A:$F,4),0)</f>
        <v>#N/A</v>
      </c>
      <c r="D175" s="29"/>
      <c r="E175" s="30"/>
      <c r="F175" s="647">
        <f t="shared" si="4"/>
        <v>0</v>
      </c>
      <c r="G175" s="29"/>
      <c r="H175" s="29"/>
      <c r="I175" s="647">
        <f t="shared" si="5"/>
        <v>0</v>
      </c>
    </row>
    <row r="176" spans="1:9" s="23" customFormat="1" ht="11.25" x14ac:dyDescent="0.2">
      <c r="A176" s="34"/>
      <c r="B176" s="638" t="str">
        <f>IFERROR(IF(VLOOKUP($A176,Osnova!$A:$E,1)=$A176,VLOOKUP($A176,Osnova!$A:$E,$E$10)),"")</f>
        <v/>
      </c>
      <c r="C176" s="28" t="e">
        <f>IF(VLOOKUP($A176,Osnova!$A:$C,1)=$A176,VLOOKUP($A176,Osnova!$A:$F,4),0)</f>
        <v>#N/A</v>
      </c>
      <c r="D176" s="29"/>
      <c r="E176" s="30"/>
      <c r="F176" s="647">
        <f t="shared" si="4"/>
        <v>0</v>
      </c>
      <c r="G176" s="29"/>
      <c r="H176" s="29"/>
      <c r="I176" s="647">
        <f t="shared" si="5"/>
        <v>0</v>
      </c>
    </row>
    <row r="177" spans="1:9" s="23" customFormat="1" ht="11.25" x14ac:dyDescent="0.2">
      <c r="A177" s="34"/>
      <c r="B177" s="638" t="str">
        <f>IFERROR(IF(VLOOKUP($A177,Osnova!$A:$E,1)=$A177,VLOOKUP($A177,Osnova!$A:$E,$E$10)),"")</f>
        <v/>
      </c>
      <c r="C177" s="28" t="e">
        <f>IF(VLOOKUP($A177,Osnova!$A:$C,1)=$A177,VLOOKUP($A177,Osnova!$A:$F,4),0)</f>
        <v>#N/A</v>
      </c>
      <c r="D177" s="29"/>
      <c r="E177" s="30"/>
      <c r="F177" s="647">
        <f t="shared" si="4"/>
        <v>0</v>
      </c>
      <c r="G177" s="29"/>
      <c r="H177" s="29"/>
      <c r="I177" s="647">
        <f t="shared" si="5"/>
        <v>0</v>
      </c>
    </row>
    <row r="178" spans="1:9" s="23" customFormat="1" ht="11.25" x14ac:dyDescent="0.2">
      <c r="A178" s="34"/>
      <c r="B178" s="638" t="str">
        <f>IFERROR(IF(VLOOKUP($A178,Osnova!$A:$E,1)=$A178,VLOOKUP($A178,Osnova!$A:$E,$E$10)),"")</f>
        <v/>
      </c>
      <c r="C178" s="28" t="e">
        <f>IF(VLOOKUP($A178,Osnova!$A:$C,1)=$A178,VLOOKUP($A178,Osnova!$A:$F,4),0)</f>
        <v>#N/A</v>
      </c>
      <c r="D178" s="29"/>
      <c r="E178" s="30"/>
      <c r="F178" s="647">
        <f t="shared" si="4"/>
        <v>0</v>
      </c>
      <c r="G178" s="29"/>
      <c r="H178" s="29"/>
      <c r="I178" s="647">
        <f>SUM(F178+G178-H178)</f>
        <v>0</v>
      </c>
    </row>
    <row r="179" spans="1:9" s="23" customFormat="1" ht="11.25" x14ac:dyDescent="0.2">
      <c r="A179" s="34"/>
      <c r="B179" s="638" t="str">
        <f>IFERROR(IF(VLOOKUP($A179,Osnova!$A:$E,1)=$A179,VLOOKUP($A179,Osnova!$A:$E,$E$10)),"")</f>
        <v/>
      </c>
      <c r="C179" s="28" t="e">
        <f>IF(VLOOKUP($A179,Osnova!$A:$C,1)=$A179,VLOOKUP($A179,Osnova!$A:$F,4),0)</f>
        <v>#N/A</v>
      </c>
      <c r="D179" s="29"/>
      <c r="E179" s="30"/>
      <c r="F179" s="647">
        <f t="shared" si="4"/>
        <v>0</v>
      </c>
      <c r="G179" s="29"/>
      <c r="H179" s="29"/>
      <c r="I179" s="647">
        <f t="shared" ref="I179:I242" si="6">SUM(F179+G179-H179)</f>
        <v>0</v>
      </c>
    </row>
    <row r="180" spans="1:9" s="23" customFormat="1" ht="11.25" x14ac:dyDescent="0.2">
      <c r="A180" s="34"/>
      <c r="B180" s="638" t="str">
        <f>IFERROR(IF(VLOOKUP($A180,Osnova!$A:$E,1)=$A180,VLOOKUP($A180,Osnova!$A:$E,$E$10)),"")</f>
        <v/>
      </c>
      <c r="C180" s="28" t="e">
        <f>IF(VLOOKUP($A180,Osnova!$A:$C,1)=$A180,VLOOKUP($A180,Osnova!$A:$F,4),0)</f>
        <v>#N/A</v>
      </c>
      <c r="D180" s="29"/>
      <c r="E180" s="30"/>
      <c r="F180" s="647">
        <f t="shared" si="4"/>
        <v>0</v>
      </c>
      <c r="G180" s="29"/>
      <c r="H180" s="29"/>
      <c r="I180" s="647">
        <f t="shared" si="6"/>
        <v>0</v>
      </c>
    </row>
    <row r="181" spans="1:9" s="23" customFormat="1" ht="11.25" x14ac:dyDescent="0.2">
      <c r="A181" s="34"/>
      <c r="B181" s="638" t="str">
        <f>IFERROR(IF(VLOOKUP($A181,Osnova!$A:$E,1)=$A181,VLOOKUP($A181,Osnova!$A:$E,$E$10)),"")</f>
        <v/>
      </c>
      <c r="C181" s="28" t="e">
        <f>IF(VLOOKUP($A181,Osnova!$A:$C,1)=$A181,VLOOKUP($A181,Osnova!$A:$F,4),0)</f>
        <v>#N/A</v>
      </c>
      <c r="D181" s="29"/>
      <c r="E181" s="30"/>
      <c r="F181" s="647">
        <f t="shared" si="4"/>
        <v>0</v>
      </c>
      <c r="G181" s="29"/>
      <c r="H181" s="29"/>
      <c r="I181" s="647">
        <f t="shared" si="6"/>
        <v>0</v>
      </c>
    </row>
    <row r="182" spans="1:9" s="23" customFormat="1" ht="11.25" x14ac:dyDescent="0.2">
      <c r="A182" s="34"/>
      <c r="B182" s="638" t="str">
        <f>IFERROR(IF(VLOOKUP($A182,Osnova!$A:$E,1)=$A182,VLOOKUP($A182,Osnova!$A:$E,$E$10)),"")</f>
        <v/>
      </c>
      <c r="C182" s="28" t="e">
        <f>IF(VLOOKUP($A182,Osnova!$A:$C,1)=$A182,VLOOKUP($A182,Osnova!$A:$F,4),0)</f>
        <v>#N/A</v>
      </c>
      <c r="D182" s="29"/>
      <c r="E182" s="30"/>
      <c r="F182" s="647">
        <f t="shared" si="4"/>
        <v>0</v>
      </c>
      <c r="G182" s="29"/>
      <c r="H182" s="29"/>
      <c r="I182" s="647">
        <f t="shared" si="6"/>
        <v>0</v>
      </c>
    </row>
    <row r="183" spans="1:9" s="23" customFormat="1" ht="11.25" x14ac:dyDescent="0.2">
      <c r="A183" s="34"/>
      <c r="B183" s="638" t="str">
        <f>IFERROR(IF(VLOOKUP($A183,Osnova!$A:$E,1)=$A183,VLOOKUP($A183,Osnova!$A:$E,$E$10)),"")</f>
        <v/>
      </c>
      <c r="C183" s="28" t="e">
        <f>IF(VLOOKUP($A183,Osnova!$A:$C,1)=$A183,VLOOKUP($A183,Osnova!$A:$F,4),0)</f>
        <v>#N/A</v>
      </c>
      <c r="D183" s="29"/>
      <c r="E183" s="30"/>
      <c r="F183" s="647">
        <f t="shared" si="4"/>
        <v>0</v>
      </c>
      <c r="G183" s="29"/>
      <c r="H183" s="29"/>
      <c r="I183" s="647">
        <f t="shared" si="6"/>
        <v>0</v>
      </c>
    </row>
    <row r="184" spans="1:9" s="23" customFormat="1" ht="11.25" x14ac:dyDescent="0.2">
      <c r="A184" s="34"/>
      <c r="B184" s="638" t="str">
        <f>IFERROR(IF(VLOOKUP($A184,Osnova!$A:$E,1)=$A184,VLOOKUP($A184,Osnova!$A:$E,$E$10)),"")</f>
        <v/>
      </c>
      <c r="C184" s="28" t="e">
        <f>IF(VLOOKUP($A184,Osnova!$A:$C,1)=$A184,VLOOKUP($A184,Osnova!$A:$F,4),0)</f>
        <v>#N/A</v>
      </c>
      <c r="D184" s="29"/>
      <c r="E184" s="30"/>
      <c r="F184" s="647">
        <f t="shared" si="4"/>
        <v>0</v>
      </c>
      <c r="G184" s="29"/>
      <c r="H184" s="29"/>
      <c r="I184" s="647">
        <f t="shared" si="6"/>
        <v>0</v>
      </c>
    </row>
    <row r="185" spans="1:9" s="23" customFormat="1" ht="11.25" x14ac:dyDescent="0.2">
      <c r="A185" s="34"/>
      <c r="B185" s="638" t="str">
        <f>IFERROR(IF(VLOOKUP($A185,Osnova!$A:$E,1)=$A185,VLOOKUP($A185,Osnova!$A:$E,$E$10)),"")</f>
        <v/>
      </c>
      <c r="C185" s="28" t="e">
        <f>IF(VLOOKUP($A185,Osnova!$A:$C,1)=$A185,VLOOKUP($A185,Osnova!$A:$F,4),0)</f>
        <v>#N/A</v>
      </c>
      <c r="D185" s="29"/>
      <c r="E185" s="30"/>
      <c r="F185" s="647">
        <f t="shared" si="4"/>
        <v>0</v>
      </c>
      <c r="G185" s="29"/>
      <c r="H185" s="29"/>
      <c r="I185" s="647">
        <f t="shared" si="6"/>
        <v>0</v>
      </c>
    </row>
    <row r="186" spans="1:9" s="23" customFormat="1" ht="11.25" x14ac:dyDescent="0.2">
      <c r="A186" s="34"/>
      <c r="B186" s="638" t="str">
        <f>IFERROR(IF(VLOOKUP($A186,Osnova!$A:$E,1)=$A186,VLOOKUP($A186,Osnova!$A:$E,$E$10)),"")</f>
        <v/>
      </c>
      <c r="C186" s="28" t="e">
        <f>IF(VLOOKUP($A186,Osnova!$A:$C,1)=$A186,VLOOKUP($A186,Osnova!$A:$F,4),0)</f>
        <v>#N/A</v>
      </c>
      <c r="D186" s="29"/>
      <c r="E186" s="30"/>
      <c r="F186" s="647">
        <f t="shared" si="4"/>
        <v>0</v>
      </c>
      <c r="G186" s="29"/>
      <c r="H186" s="29"/>
      <c r="I186" s="647">
        <f t="shared" si="6"/>
        <v>0</v>
      </c>
    </row>
    <row r="187" spans="1:9" s="23" customFormat="1" ht="11.25" x14ac:dyDescent="0.2">
      <c r="A187" s="34"/>
      <c r="B187" s="638" t="str">
        <f>IFERROR(IF(VLOOKUP($A187,Osnova!$A:$E,1)=$A187,VLOOKUP($A187,Osnova!$A:$E,$E$10)),"")</f>
        <v/>
      </c>
      <c r="C187" s="28" t="e">
        <f>IF(VLOOKUP($A187,Osnova!$A:$C,1)=$A187,VLOOKUP($A187,Osnova!$A:$F,4),0)</f>
        <v>#N/A</v>
      </c>
      <c r="D187" s="29"/>
      <c r="E187" s="30"/>
      <c r="F187" s="647">
        <f t="shared" si="4"/>
        <v>0</v>
      </c>
      <c r="G187" s="29"/>
      <c r="H187" s="29"/>
      <c r="I187" s="647">
        <f t="shared" si="6"/>
        <v>0</v>
      </c>
    </row>
    <row r="188" spans="1:9" s="23" customFormat="1" ht="11.25" x14ac:dyDescent="0.2">
      <c r="A188" s="34"/>
      <c r="B188" s="638" t="str">
        <f>IFERROR(IF(VLOOKUP($A188,Osnova!$A:$E,1)=$A188,VLOOKUP($A188,Osnova!$A:$E,$E$10)),"")</f>
        <v/>
      </c>
      <c r="C188" s="28" t="e">
        <f>IF(VLOOKUP($A188,Osnova!$A:$C,1)=$A188,VLOOKUP($A188,Osnova!$A:$F,4),0)</f>
        <v>#N/A</v>
      </c>
      <c r="D188" s="29"/>
      <c r="E188" s="30"/>
      <c r="F188" s="647">
        <f t="shared" si="4"/>
        <v>0</v>
      </c>
      <c r="G188" s="29"/>
      <c r="H188" s="29"/>
      <c r="I188" s="647">
        <f t="shared" si="6"/>
        <v>0</v>
      </c>
    </row>
    <row r="189" spans="1:9" s="23" customFormat="1" ht="11.25" x14ac:dyDescent="0.2">
      <c r="A189" s="34"/>
      <c r="B189" s="638" t="str">
        <f>IFERROR(IF(VLOOKUP($A189,Osnova!$A:$E,1)=$A189,VLOOKUP($A189,Osnova!$A:$E,$E$10)),"")</f>
        <v/>
      </c>
      <c r="C189" s="28" t="e">
        <f>IF(VLOOKUP($A189,Osnova!$A:$C,1)=$A189,VLOOKUP($A189,Osnova!$A:$F,4),0)</f>
        <v>#N/A</v>
      </c>
      <c r="D189" s="29"/>
      <c r="E189" s="30"/>
      <c r="F189" s="647">
        <f t="shared" si="4"/>
        <v>0</v>
      </c>
      <c r="G189" s="29"/>
      <c r="H189" s="29"/>
      <c r="I189" s="647">
        <f t="shared" si="6"/>
        <v>0</v>
      </c>
    </row>
    <row r="190" spans="1:9" s="23" customFormat="1" ht="11.25" x14ac:dyDescent="0.2">
      <c r="A190" s="34"/>
      <c r="B190" s="638" t="str">
        <f>IFERROR(IF(VLOOKUP($A190,Osnova!$A:$E,1)=$A190,VLOOKUP($A190,Osnova!$A:$E,$E$10)),"")</f>
        <v/>
      </c>
      <c r="C190" s="28" t="e">
        <f>IF(VLOOKUP($A190,Osnova!$A:$C,1)=$A190,VLOOKUP($A190,Osnova!$A:$F,4),0)</f>
        <v>#N/A</v>
      </c>
      <c r="D190" s="29"/>
      <c r="E190" s="30"/>
      <c r="F190" s="647">
        <f t="shared" si="4"/>
        <v>0</v>
      </c>
      <c r="G190" s="29"/>
      <c r="H190" s="29"/>
      <c r="I190" s="647">
        <f t="shared" si="6"/>
        <v>0</v>
      </c>
    </row>
    <row r="191" spans="1:9" s="23" customFormat="1" ht="11.25" x14ac:dyDescent="0.2">
      <c r="A191" s="34"/>
      <c r="B191" s="638" t="str">
        <f>IFERROR(IF(VLOOKUP($A191,Osnova!$A:$E,1)=$A191,VLOOKUP($A191,Osnova!$A:$E,$E$10)),"")</f>
        <v/>
      </c>
      <c r="C191" s="28" t="e">
        <f>IF(VLOOKUP($A191,Osnova!$A:$C,1)=$A191,VLOOKUP($A191,Osnova!$A:$F,4),0)</f>
        <v>#N/A</v>
      </c>
      <c r="D191" s="29"/>
      <c r="E191" s="30"/>
      <c r="F191" s="647">
        <f t="shared" si="4"/>
        <v>0</v>
      </c>
      <c r="G191" s="29"/>
      <c r="H191" s="29"/>
      <c r="I191" s="647">
        <f t="shared" si="6"/>
        <v>0</v>
      </c>
    </row>
    <row r="192" spans="1:9" s="23" customFormat="1" ht="11.25" x14ac:dyDescent="0.2">
      <c r="A192" s="34"/>
      <c r="B192" s="638" t="str">
        <f>IFERROR(IF(VLOOKUP($A192,Osnova!$A:$E,1)=$A192,VLOOKUP($A192,Osnova!$A:$E,$E$10)),"")</f>
        <v/>
      </c>
      <c r="C192" s="28" t="e">
        <f>IF(VLOOKUP($A192,Osnova!$A:$C,1)=$A192,VLOOKUP($A192,Osnova!$A:$F,4),0)</f>
        <v>#N/A</v>
      </c>
      <c r="D192" s="29"/>
      <c r="E192" s="30"/>
      <c r="F192" s="647">
        <f t="shared" si="4"/>
        <v>0</v>
      </c>
      <c r="G192" s="29"/>
      <c r="H192" s="29"/>
      <c r="I192" s="647">
        <f t="shared" si="6"/>
        <v>0</v>
      </c>
    </row>
    <row r="193" spans="1:9" s="23" customFormat="1" ht="11.25" x14ac:dyDescent="0.2">
      <c r="A193" s="34"/>
      <c r="B193" s="638" t="str">
        <f>IFERROR(IF(VLOOKUP($A193,Osnova!$A:$E,1)=$A193,VLOOKUP($A193,Osnova!$A:$E,$E$10)),"")</f>
        <v/>
      </c>
      <c r="C193" s="28" t="e">
        <f>IF(VLOOKUP($A193,Osnova!$A:$C,1)=$A193,VLOOKUP($A193,Osnova!$A:$F,4),0)</f>
        <v>#N/A</v>
      </c>
      <c r="D193" s="29"/>
      <c r="E193" s="30"/>
      <c r="F193" s="647">
        <f t="shared" si="4"/>
        <v>0</v>
      </c>
      <c r="G193" s="29"/>
      <c r="H193" s="29"/>
      <c r="I193" s="647">
        <f t="shared" si="6"/>
        <v>0</v>
      </c>
    </row>
    <row r="194" spans="1:9" s="23" customFormat="1" ht="11.25" x14ac:dyDescent="0.2">
      <c r="A194" s="34"/>
      <c r="B194" s="638" t="str">
        <f>IFERROR(IF(VLOOKUP($A194,Osnova!$A:$E,1)=$A194,VLOOKUP($A194,Osnova!$A:$E,$E$10)),"")</f>
        <v/>
      </c>
      <c r="C194" s="28" t="e">
        <f>IF(VLOOKUP($A194,Osnova!$A:$C,1)=$A194,VLOOKUP($A194,Osnova!$A:$F,4),0)</f>
        <v>#N/A</v>
      </c>
      <c r="D194" s="29"/>
      <c r="E194" s="30"/>
      <c r="F194" s="647">
        <f t="shared" si="4"/>
        <v>0</v>
      </c>
      <c r="G194" s="29"/>
      <c r="H194" s="29"/>
      <c r="I194" s="647">
        <f t="shared" si="6"/>
        <v>0</v>
      </c>
    </row>
    <row r="195" spans="1:9" s="23" customFormat="1" ht="11.25" x14ac:dyDescent="0.2">
      <c r="A195" s="34"/>
      <c r="B195" s="638" t="str">
        <f>IFERROR(IF(VLOOKUP($A195,Osnova!$A:$E,1)=$A195,VLOOKUP($A195,Osnova!$A:$E,$E$10)),"")</f>
        <v/>
      </c>
      <c r="C195" s="28" t="e">
        <f>IF(VLOOKUP($A195,Osnova!$A:$C,1)=$A195,VLOOKUP($A195,Osnova!$A:$F,4),0)</f>
        <v>#N/A</v>
      </c>
      <c r="D195" s="29"/>
      <c r="E195" s="30"/>
      <c r="F195" s="647">
        <f t="shared" si="4"/>
        <v>0</v>
      </c>
      <c r="G195" s="29"/>
      <c r="H195" s="29"/>
      <c r="I195" s="647">
        <f t="shared" si="6"/>
        <v>0</v>
      </c>
    </row>
    <row r="196" spans="1:9" s="23" customFormat="1" ht="11.25" x14ac:dyDescent="0.2">
      <c r="A196" s="34"/>
      <c r="B196" s="638" t="str">
        <f>IFERROR(IF(VLOOKUP($A196,Osnova!$A:$E,1)=$A196,VLOOKUP($A196,Osnova!$A:$E,$E$10)),"")</f>
        <v/>
      </c>
      <c r="C196" s="28" t="e">
        <f>IF(VLOOKUP($A196,Osnova!$A:$C,1)=$A196,VLOOKUP($A196,Osnova!$A:$F,4),0)</f>
        <v>#N/A</v>
      </c>
      <c r="D196" s="29"/>
      <c r="E196" s="30"/>
      <c r="F196" s="647">
        <f t="shared" si="4"/>
        <v>0</v>
      </c>
      <c r="G196" s="29"/>
      <c r="H196" s="29"/>
      <c r="I196" s="647">
        <f t="shared" si="6"/>
        <v>0</v>
      </c>
    </row>
    <row r="197" spans="1:9" s="23" customFormat="1" ht="11.25" x14ac:dyDescent="0.2">
      <c r="A197" s="34"/>
      <c r="B197" s="638" t="str">
        <f>IFERROR(IF(VLOOKUP($A197,Osnova!$A:$E,1)=$A197,VLOOKUP($A197,Osnova!$A:$E,$E$10)),"")</f>
        <v/>
      </c>
      <c r="C197" s="28" t="e">
        <f>IF(VLOOKUP($A197,Osnova!$A:$C,1)=$A197,VLOOKUP($A197,Osnova!$A:$F,4),0)</f>
        <v>#N/A</v>
      </c>
      <c r="D197" s="29"/>
      <c r="E197" s="30"/>
      <c r="F197" s="647">
        <f t="shared" si="4"/>
        <v>0</v>
      </c>
      <c r="G197" s="29"/>
      <c r="H197" s="29"/>
      <c r="I197" s="647">
        <f t="shared" si="6"/>
        <v>0</v>
      </c>
    </row>
    <row r="198" spans="1:9" s="23" customFormat="1" ht="11.25" x14ac:dyDescent="0.2">
      <c r="A198" s="34"/>
      <c r="B198" s="638" t="str">
        <f>IFERROR(IF(VLOOKUP($A198,Osnova!$A:$E,1)=$A198,VLOOKUP($A198,Osnova!$A:$E,$E$10)),"")</f>
        <v/>
      </c>
      <c r="C198" s="28" t="e">
        <f>IF(VLOOKUP($A198,Osnova!$A:$C,1)=$A198,VLOOKUP($A198,Osnova!$A:$F,4),0)</f>
        <v>#N/A</v>
      </c>
      <c r="D198" s="29"/>
      <c r="E198" s="30"/>
      <c r="F198" s="647">
        <f t="shared" si="4"/>
        <v>0</v>
      </c>
      <c r="G198" s="29"/>
      <c r="H198" s="29"/>
      <c r="I198" s="647">
        <f t="shared" si="6"/>
        <v>0</v>
      </c>
    </row>
    <row r="199" spans="1:9" s="23" customFormat="1" ht="11.25" x14ac:dyDescent="0.2">
      <c r="A199" s="34"/>
      <c r="B199" s="638" t="str">
        <f>IFERROR(IF(VLOOKUP($A199,Osnova!$A:$E,1)=$A199,VLOOKUP($A199,Osnova!$A:$E,$E$10)),"")</f>
        <v/>
      </c>
      <c r="C199" s="28" t="e">
        <f>IF(VLOOKUP($A199,Osnova!$A:$C,1)=$A199,VLOOKUP($A199,Osnova!$A:$F,4),0)</f>
        <v>#N/A</v>
      </c>
      <c r="D199" s="29"/>
      <c r="E199" s="30"/>
      <c r="F199" s="647">
        <f t="shared" si="4"/>
        <v>0</v>
      </c>
      <c r="G199" s="29"/>
      <c r="H199" s="29"/>
      <c r="I199" s="647">
        <f t="shared" si="6"/>
        <v>0</v>
      </c>
    </row>
    <row r="200" spans="1:9" s="23" customFormat="1" ht="11.25" x14ac:dyDescent="0.2">
      <c r="A200" s="34"/>
      <c r="B200" s="638" t="str">
        <f>IFERROR(IF(VLOOKUP($A200,Osnova!$A:$E,1)=$A200,VLOOKUP($A200,Osnova!$A:$E,$E$10)),"")</f>
        <v/>
      </c>
      <c r="C200" s="28" t="e">
        <f>IF(VLOOKUP($A200,Osnova!$A:$C,1)=$A200,VLOOKUP($A200,Osnova!$A:$F,4),0)</f>
        <v>#N/A</v>
      </c>
      <c r="D200" s="29"/>
      <c r="E200" s="30"/>
      <c r="F200" s="647">
        <f t="shared" si="4"/>
        <v>0</v>
      </c>
      <c r="G200" s="29"/>
      <c r="H200" s="29"/>
      <c r="I200" s="647">
        <f t="shared" si="6"/>
        <v>0</v>
      </c>
    </row>
    <row r="201" spans="1:9" s="23" customFormat="1" ht="11.25" x14ac:dyDescent="0.2">
      <c r="A201" s="34"/>
      <c r="B201" s="638" t="str">
        <f>IFERROR(IF(VLOOKUP($A201,Osnova!$A:$E,1)=$A201,VLOOKUP($A201,Osnova!$A:$E,$E$10)),"")</f>
        <v/>
      </c>
      <c r="C201" s="28" t="e">
        <f>IF(VLOOKUP($A201,Osnova!$A:$C,1)=$A201,VLOOKUP($A201,Osnova!$A:$F,4),0)</f>
        <v>#N/A</v>
      </c>
      <c r="D201" s="29"/>
      <c r="E201" s="30"/>
      <c r="F201" s="647">
        <f t="shared" si="4"/>
        <v>0</v>
      </c>
      <c r="G201" s="29"/>
      <c r="H201" s="29"/>
      <c r="I201" s="647">
        <f t="shared" si="6"/>
        <v>0</v>
      </c>
    </row>
    <row r="202" spans="1:9" s="23" customFormat="1" ht="11.25" x14ac:dyDescent="0.2">
      <c r="A202" s="34"/>
      <c r="B202" s="638" t="str">
        <f>IFERROR(IF(VLOOKUP($A202,Osnova!$A:$E,1)=$A202,VLOOKUP($A202,Osnova!$A:$E,$E$10)),"")</f>
        <v/>
      </c>
      <c r="C202" s="28" t="e">
        <f>IF(VLOOKUP($A202,Osnova!$A:$C,1)=$A202,VLOOKUP($A202,Osnova!$A:$F,4),0)</f>
        <v>#N/A</v>
      </c>
      <c r="D202" s="29"/>
      <c r="E202" s="30"/>
      <c r="F202" s="647">
        <f t="shared" si="4"/>
        <v>0</v>
      </c>
      <c r="G202" s="29"/>
      <c r="H202" s="29"/>
      <c r="I202" s="647">
        <f t="shared" si="6"/>
        <v>0</v>
      </c>
    </row>
    <row r="203" spans="1:9" s="23" customFormat="1" ht="11.25" x14ac:dyDescent="0.2">
      <c r="A203" s="34"/>
      <c r="B203" s="638" t="str">
        <f>IFERROR(IF(VLOOKUP($A203,Osnova!$A:$E,1)=$A203,VLOOKUP($A203,Osnova!$A:$E,$E$10)),"")</f>
        <v/>
      </c>
      <c r="C203" s="28" t="e">
        <f>IF(VLOOKUP($A203,Osnova!$A:$C,1)=$A203,VLOOKUP($A203,Osnova!$A:$F,4),0)</f>
        <v>#N/A</v>
      </c>
      <c r="D203" s="29"/>
      <c r="E203" s="30"/>
      <c r="F203" s="647">
        <f t="shared" si="4"/>
        <v>0</v>
      </c>
      <c r="G203" s="29"/>
      <c r="H203" s="29"/>
      <c r="I203" s="647">
        <f t="shared" si="6"/>
        <v>0</v>
      </c>
    </row>
    <row r="204" spans="1:9" s="23" customFormat="1" ht="11.25" x14ac:dyDescent="0.2">
      <c r="A204" s="34"/>
      <c r="B204" s="638" t="str">
        <f>IFERROR(IF(VLOOKUP($A204,Osnova!$A:$E,1)=$A204,VLOOKUP($A204,Osnova!$A:$E,$E$10)),"")</f>
        <v/>
      </c>
      <c r="C204" s="28" t="e">
        <f>IF(VLOOKUP($A204,Osnova!$A:$C,1)=$A204,VLOOKUP($A204,Osnova!$A:$F,4),0)</f>
        <v>#N/A</v>
      </c>
      <c r="D204" s="29"/>
      <c r="E204" s="30"/>
      <c r="F204" s="647">
        <f t="shared" si="4"/>
        <v>0</v>
      </c>
      <c r="G204" s="29"/>
      <c r="H204" s="29"/>
      <c r="I204" s="647">
        <f t="shared" si="6"/>
        <v>0</v>
      </c>
    </row>
    <row r="205" spans="1:9" s="23" customFormat="1" ht="11.25" x14ac:dyDescent="0.2">
      <c r="A205" s="34"/>
      <c r="B205" s="638" t="str">
        <f>IFERROR(IF(VLOOKUP($A205,Osnova!$A:$E,1)=$A205,VLOOKUP($A205,Osnova!$A:$E,$E$10)),"")</f>
        <v/>
      </c>
      <c r="C205" s="28" t="e">
        <f>IF(VLOOKUP($A205,Osnova!$A:$C,1)=$A205,VLOOKUP($A205,Osnova!$A:$F,4),0)</f>
        <v>#N/A</v>
      </c>
      <c r="D205" s="29"/>
      <c r="E205" s="30"/>
      <c r="F205" s="647">
        <f t="shared" si="4"/>
        <v>0</v>
      </c>
      <c r="G205" s="29"/>
      <c r="H205" s="29"/>
      <c r="I205" s="647">
        <f t="shared" si="6"/>
        <v>0</v>
      </c>
    </row>
    <row r="206" spans="1:9" s="23" customFormat="1" ht="11.25" x14ac:dyDescent="0.2">
      <c r="A206" s="34"/>
      <c r="B206" s="638" t="str">
        <f>IFERROR(IF(VLOOKUP($A206,Osnova!$A:$E,1)=$A206,VLOOKUP($A206,Osnova!$A:$E,$E$10)),"")</f>
        <v/>
      </c>
      <c r="C206" s="28" t="e">
        <f>IF(VLOOKUP($A206,Osnova!$A:$C,1)=$A206,VLOOKUP($A206,Osnova!$A:$F,4),0)</f>
        <v>#N/A</v>
      </c>
      <c r="D206" s="29"/>
      <c r="E206" s="30"/>
      <c r="F206" s="647">
        <f t="shared" si="4"/>
        <v>0</v>
      </c>
      <c r="G206" s="29"/>
      <c r="H206" s="29"/>
      <c r="I206" s="647">
        <f t="shared" si="6"/>
        <v>0</v>
      </c>
    </row>
    <row r="207" spans="1:9" s="23" customFormat="1" ht="11.25" x14ac:dyDescent="0.2">
      <c r="A207" s="34"/>
      <c r="B207" s="638" t="str">
        <f>IFERROR(IF(VLOOKUP($A207,Osnova!$A:$E,1)=$A207,VLOOKUP($A207,Osnova!$A:$E,$E$10)),"")</f>
        <v/>
      </c>
      <c r="C207" s="28" t="e">
        <f>IF(VLOOKUP($A207,Osnova!$A:$C,1)=$A207,VLOOKUP($A207,Osnova!$A:$F,4),0)</f>
        <v>#N/A</v>
      </c>
      <c r="D207" s="29"/>
      <c r="E207" s="30"/>
      <c r="F207" s="647">
        <f t="shared" si="4"/>
        <v>0</v>
      </c>
      <c r="G207" s="29"/>
      <c r="H207" s="29"/>
      <c r="I207" s="647">
        <f t="shared" si="6"/>
        <v>0</v>
      </c>
    </row>
    <row r="208" spans="1:9" s="23" customFormat="1" ht="11.25" x14ac:dyDescent="0.2">
      <c r="A208" s="34"/>
      <c r="B208" s="638" t="str">
        <f>IFERROR(IF(VLOOKUP($A208,Osnova!$A:$E,1)=$A208,VLOOKUP($A208,Osnova!$A:$E,$E$10)),"")</f>
        <v/>
      </c>
      <c r="C208" s="28" t="e">
        <f>IF(VLOOKUP($A208,Osnova!$A:$C,1)=$A208,VLOOKUP($A208,Osnova!$A:$F,4),0)</f>
        <v>#N/A</v>
      </c>
      <c r="D208" s="29"/>
      <c r="E208" s="30"/>
      <c r="F208" s="647">
        <f t="shared" si="4"/>
        <v>0</v>
      </c>
      <c r="G208" s="29"/>
      <c r="H208" s="29"/>
      <c r="I208" s="647">
        <f t="shared" si="6"/>
        <v>0</v>
      </c>
    </row>
    <row r="209" spans="1:9" s="23" customFormat="1" ht="11.25" x14ac:dyDescent="0.2">
      <c r="A209" s="34"/>
      <c r="B209" s="638" t="str">
        <f>IFERROR(IF(VLOOKUP($A209,Osnova!$A:$E,1)=$A209,VLOOKUP($A209,Osnova!$A:$E,$E$10)),"")</f>
        <v/>
      </c>
      <c r="C209" s="28" t="e">
        <f>IF(VLOOKUP($A209,Osnova!$A:$C,1)=$A209,VLOOKUP($A209,Osnova!$A:$F,4),0)</f>
        <v>#N/A</v>
      </c>
      <c r="D209" s="29"/>
      <c r="E209" s="30"/>
      <c r="F209" s="647">
        <f t="shared" ref="F209:F272" si="7">SUM(D209-E209)</f>
        <v>0</v>
      </c>
      <c r="G209" s="29"/>
      <c r="H209" s="29"/>
      <c r="I209" s="647">
        <f t="shared" si="6"/>
        <v>0</v>
      </c>
    </row>
    <row r="210" spans="1:9" s="23" customFormat="1" ht="11.25" x14ac:dyDescent="0.2">
      <c r="A210" s="34"/>
      <c r="B210" s="638" t="str">
        <f>IFERROR(IF(VLOOKUP($A210,Osnova!$A:$E,1)=$A210,VLOOKUP($A210,Osnova!$A:$E,$E$10)),"")</f>
        <v/>
      </c>
      <c r="C210" s="28" t="e">
        <f>IF(VLOOKUP($A210,Osnova!$A:$C,1)=$A210,VLOOKUP($A210,Osnova!$A:$F,4),0)</f>
        <v>#N/A</v>
      </c>
      <c r="D210" s="29"/>
      <c r="E210" s="30"/>
      <c r="F210" s="647">
        <f t="shared" si="7"/>
        <v>0</v>
      </c>
      <c r="G210" s="29"/>
      <c r="H210" s="29"/>
      <c r="I210" s="647">
        <f t="shared" si="6"/>
        <v>0</v>
      </c>
    </row>
    <row r="211" spans="1:9" s="23" customFormat="1" ht="11.25" x14ac:dyDescent="0.2">
      <c r="A211" s="34"/>
      <c r="B211" s="638" t="str">
        <f>IFERROR(IF(VLOOKUP($A211,Osnova!$A:$E,1)=$A211,VLOOKUP($A211,Osnova!$A:$E,$E$10)),"")</f>
        <v/>
      </c>
      <c r="C211" s="28" t="e">
        <f>IF(VLOOKUP($A211,Osnova!$A:$C,1)=$A211,VLOOKUP($A211,Osnova!$A:$F,4),0)</f>
        <v>#N/A</v>
      </c>
      <c r="D211" s="29"/>
      <c r="E211" s="30"/>
      <c r="F211" s="647">
        <f t="shared" si="7"/>
        <v>0</v>
      </c>
      <c r="G211" s="29"/>
      <c r="H211" s="29"/>
      <c r="I211" s="647">
        <f t="shared" si="6"/>
        <v>0</v>
      </c>
    </row>
    <row r="212" spans="1:9" s="23" customFormat="1" ht="11.25" x14ac:dyDescent="0.2">
      <c r="A212" s="34"/>
      <c r="B212" s="638" t="str">
        <f>IFERROR(IF(VLOOKUP($A212,Osnova!$A:$E,1)=$A212,VLOOKUP($A212,Osnova!$A:$E,$E$10)),"")</f>
        <v/>
      </c>
      <c r="C212" s="28" t="e">
        <f>IF(VLOOKUP($A212,Osnova!$A:$C,1)=$A212,VLOOKUP($A212,Osnova!$A:$F,4),0)</f>
        <v>#N/A</v>
      </c>
      <c r="D212" s="29"/>
      <c r="E212" s="30"/>
      <c r="F212" s="647">
        <f t="shared" si="7"/>
        <v>0</v>
      </c>
      <c r="G212" s="29"/>
      <c r="H212" s="29"/>
      <c r="I212" s="647">
        <f t="shared" si="6"/>
        <v>0</v>
      </c>
    </row>
    <row r="213" spans="1:9" s="23" customFormat="1" ht="11.25" x14ac:dyDescent="0.2">
      <c r="A213" s="34"/>
      <c r="B213" s="638" t="str">
        <f>IFERROR(IF(VLOOKUP($A213,Osnova!$A:$E,1)=$A213,VLOOKUP($A213,Osnova!$A:$E,$E$10)),"")</f>
        <v/>
      </c>
      <c r="C213" s="28" t="e">
        <f>IF(VLOOKUP($A213,Osnova!$A:$C,1)=$A213,VLOOKUP($A213,Osnova!$A:$F,4),0)</f>
        <v>#N/A</v>
      </c>
      <c r="D213" s="29"/>
      <c r="E213" s="30"/>
      <c r="F213" s="647">
        <f t="shared" si="7"/>
        <v>0</v>
      </c>
      <c r="G213" s="29"/>
      <c r="H213" s="29"/>
      <c r="I213" s="647">
        <f t="shared" si="6"/>
        <v>0</v>
      </c>
    </row>
    <row r="214" spans="1:9" s="23" customFormat="1" ht="11.25" x14ac:dyDescent="0.2">
      <c r="A214" s="34"/>
      <c r="B214" s="638" t="str">
        <f>IFERROR(IF(VLOOKUP($A214,Osnova!$A:$E,1)=$A214,VLOOKUP($A214,Osnova!$A:$E,$E$10)),"")</f>
        <v/>
      </c>
      <c r="C214" s="28" t="e">
        <f>IF(VLOOKUP($A214,Osnova!$A:$C,1)=$A214,VLOOKUP($A214,Osnova!$A:$F,4),0)</f>
        <v>#N/A</v>
      </c>
      <c r="D214" s="29"/>
      <c r="E214" s="30"/>
      <c r="F214" s="647">
        <f t="shared" si="7"/>
        <v>0</v>
      </c>
      <c r="G214" s="29"/>
      <c r="H214" s="29"/>
      <c r="I214" s="647">
        <f t="shared" si="6"/>
        <v>0</v>
      </c>
    </row>
    <row r="215" spans="1:9" s="23" customFormat="1" ht="11.25" x14ac:dyDescent="0.2">
      <c r="A215" s="34"/>
      <c r="B215" s="638" t="str">
        <f>IFERROR(IF(VLOOKUP($A215,Osnova!$A:$E,1)=$A215,VLOOKUP($A215,Osnova!$A:$E,$E$10)),"")</f>
        <v/>
      </c>
      <c r="C215" s="28" t="e">
        <f>IF(VLOOKUP($A215,Osnova!$A:$C,1)=$A215,VLOOKUP($A215,Osnova!$A:$F,4),0)</f>
        <v>#N/A</v>
      </c>
      <c r="D215" s="29"/>
      <c r="E215" s="30"/>
      <c r="F215" s="647">
        <f t="shared" si="7"/>
        <v>0</v>
      </c>
      <c r="G215" s="29"/>
      <c r="H215" s="29"/>
      <c r="I215" s="647">
        <f t="shared" si="6"/>
        <v>0</v>
      </c>
    </row>
    <row r="216" spans="1:9" s="23" customFormat="1" ht="11.25" x14ac:dyDescent="0.2">
      <c r="A216" s="34"/>
      <c r="B216" s="638" t="str">
        <f>IFERROR(IF(VLOOKUP($A216,Osnova!$A:$E,1)=$A216,VLOOKUP($A216,Osnova!$A:$E,$E$10)),"")</f>
        <v/>
      </c>
      <c r="C216" s="28" t="e">
        <f>IF(VLOOKUP($A216,Osnova!$A:$C,1)=$A216,VLOOKUP($A216,Osnova!$A:$F,4),0)</f>
        <v>#N/A</v>
      </c>
      <c r="D216" s="29"/>
      <c r="E216" s="30"/>
      <c r="F216" s="647">
        <f t="shared" si="7"/>
        <v>0</v>
      </c>
      <c r="G216" s="29"/>
      <c r="H216" s="29"/>
      <c r="I216" s="647">
        <f t="shared" si="6"/>
        <v>0</v>
      </c>
    </row>
    <row r="217" spans="1:9" s="23" customFormat="1" ht="11.25" x14ac:dyDescent="0.2">
      <c r="A217" s="34"/>
      <c r="B217" s="638" t="str">
        <f>IFERROR(IF(VLOOKUP($A217,Osnova!$A:$E,1)=$A217,VLOOKUP($A217,Osnova!$A:$E,$E$10)),"")</f>
        <v/>
      </c>
      <c r="C217" s="28" t="e">
        <f>IF(VLOOKUP($A217,Osnova!$A:$C,1)=$A217,VLOOKUP($A217,Osnova!$A:$F,4),0)</f>
        <v>#N/A</v>
      </c>
      <c r="D217" s="29"/>
      <c r="E217" s="30"/>
      <c r="F217" s="647">
        <f t="shared" si="7"/>
        <v>0</v>
      </c>
      <c r="G217" s="29"/>
      <c r="H217" s="29"/>
      <c r="I217" s="647">
        <f t="shared" si="6"/>
        <v>0</v>
      </c>
    </row>
    <row r="218" spans="1:9" s="23" customFormat="1" ht="11.25" x14ac:dyDescent="0.2">
      <c r="A218" s="34"/>
      <c r="B218" s="638" t="str">
        <f>IFERROR(IF(VLOOKUP($A218,Osnova!$A:$E,1)=$A218,VLOOKUP($A218,Osnova!$A:$E,$E$10)),"")</f>
        <v/>
      </c>
      <c r="C218" s="28" t="e">
        <f>IF(VLOOKUP($A218,Osnova!$A:$C,1)=$A218,VLOOKUP($A218,Osnova!$A:$F,4),0)</f>
        <v>#N/A</v>
      </c>
      <c r="D218" s="29"/>
      <c r="E218" s="30"/>
      <c r="F218" s="647">
        <f t="shared" si="7"/>
        <v>0</v>
      </c>
      <c r="G218" s="29"/>
      <c r="H218" s="29"/>
      <c r="I218" s="647">
        <f t="shared" si="6"/>
        <v>0</v>
      </c>
    </row>
    <row r="219" spans="1:9" s="23" customFormat="1" ht="11.25" x14ac:dyDescent="0.2">
      <c r="A219" s="34"/>
      <c r="B219" s="638" t="str">
        <f>IFERROR(IF(VLOOKUP($A219,Osnova!$A:$E,1)=$A219,VLOOKUP($A219,Osnova!$A:$E,$E$10)),"")</f>
        <v/>
      </c>
      <c r="C219" s="28" t="e">
        <f>IF(VLOOKUP($A219,Osnova!$A:$C,1)=$A219,VLOOKUP($A219,Osnova!$A:$F,4),0)</f>
        <v>#N/A</v>
      </c>
      <c r="D219" s="29"/>
      <c r="E219" s="30"/>
      <c r="F219" s="647">
        <f t="shared" si="7"/>
        <v>0</v>
      </c>
      <c r="G219" s="29"/>
      <c r="H219" s="29"/>
      <c r="I219" s="647">
        <f t="shared" si="6"/>
        <v>0</v>
      </c>
    </row>
    <row r="220" spans="1:9" s="23" customFormat="1" ht="11.25" x14ac:dyDescent="0.2">
      <c r="A220" s="34"/>
      <c r="B220" s="638" t="str">
        <f>IFERROR(IF(VLOOKUP($A220,Osnova!$A:$E,1)=$A220,VLOOKUP($A220,Osnova!$A:$E,$E$10)),"")</f>
        <v/>
      </c>
      <c r="C220" s="28" t="e">
        <f>IF(VLOOKUP($A220,Osnova!$A:$C,1)=$A220,VLOOKUP($A220,Osnova!$A:$F,4),0)</f>
        <v>#N/A</v>
      </c>
      <c r="D220" s="29"/>
      <c r="E220" s="30"/>
      <c r="F220" s="647">
        <f t="shared" si="7"/>
        <v>0</v>
      </c>
      <c r="G220" s="29"/>
      <c r="H220" s="29"/>
      <c r="I220" s="647">
        <f t="shared" si="6"/>
        <v>0</v>
      </c>
    </row>
    <row r="221" spans="1:9" s="23" customFormat="1" ht="11.25" x14ac:dyDescent="0.2">
      <c r="A221" s="34"/>
      <c r="B221" s="638" t="str">
        <f>IFERROR(IF(VLOOKUP($A221,Osnova!$A:$E,1)=$A221,VLOOKUP($A221,Osnova!$A:$E,$E$10)),"")</f>
        <v/>
      </c>
      <c r="C221" s="28" t="e">
        <f>IF(VLOOKUP($A221,Osnova!$A:$C,1)=$A221,VLOOKUP($A221,Osnova!$A:$F,4),0)</f>
        <v>#N/A</v>
      </c>
      <c r="D221" s="29"/>
      <c r="E221" s="30"/>
      <c r="F221" s="647">
        <f t="shared" si="7"/>
        <v>0</v>
      </c>
      <c r="G221" s="29"/>
      <c r="H221" s="29"/>
      <c r="I221" s="647">
        <f t="shared" si="6"/>
        <v>0</v>
      </c>
    </row>
    <row r="222" spans="1:9" s="23" customFormat="1" ht="11.25" x14ac:dyDescent="0.2">
      <c r="A222" s="34"/>
      <c r="B222" s="638" t="str">
        <f>IFERROR(IF(VLOOKUP($A222,Osnova!$A:$E,1)=$A222,VLOOKUP($A222,Osnova!$A:$E,$E$10)),"")</f>
        <v/>
      </c>
      <c r="C222" s="28" t="e">
        <f>IF(VLOOKUP($A222,Osnova!$A:$C,1)=$A222,VLOOKUP($A222,Osnova!$A:$F,4),0)</f>
        <v>#N/A</v>
      </c>
      <c r="D222" s="29"/>
      <c r="E222" s="30"/>
      <c r="F222" s="647">
        <f t="shared" si="7"/>
        <v>0</v>
      </c>
      <c r="G222" s="29"/>
      <c r="H222" s="29"/>
      <c r="I222" s="647">
        <f t="shared" si="6"/>
        <v>0</v>
      </c>
    </row>
    <row r="223" spans="1:9" s="23" customFormat="1" ht="11.25" x14ac:dyDescent="0.2">
      <c r="A223" s="34"/>
      <c r="B223" s="638" t="str">
        <f>IFERROR(IF(VLOOKUP($A223,Osnova!$A:$E,1)=$A223,VLOOKUP($A223,Osnova!$A:$E,$E$10)),"")</f>
        <v/>
      </c>
      <c r="C223" s="28" t="e">
        <f>IF(VLOOKUP($A223,Osnova!$A:$C,1)=$A223,VLOOKUP($A223,Osnova!$A:$F,4),0)</f>
        <v>#N/A</v>
      </c>
      <c r="D223" s="29"/>
      <c r="E223" s="30"/>
      <c r="F223" s="647">
        <f t="shared" si="7"/>
        <v>0</v>
      </c>
      <c r="G223" s="29"/>
      <c r="H223" s="29"/>
      <c r="I223" s="647">
        <f t="shared" si="6"/>
        <v>0</v>
      </c>
    </row>
    <row r="224" spans="1:9" s="23" customFormat="1" ht="11.25" x14ac:dyDescent="0.2">
      <c r="A224" s="34"/>
      <c r="B224" s="638" t="str">
        <f>IFERROR(IF(VLOOKUP($A224,Osnova!$A:$E,1)=$A224,VLOOKUP($A224,Osnova!$A:$E,$E$10)),"")</f>
        <v/>
      </c>
      <c r="C224" s="28" t="e">
        <f>IF(VLOOKUP($A224,Osnova!$A:$C,1)=$A224,VLOOKUP($A224,Osnova!$A:$F,4),0)</f>
        <v>#N/A</v>
      </c>
      <c r="D224" s="29"/>
      <c r="E224" s="30"/>
      <c r="F224" s="647">
        <f t="shared" si="7"/>
        <v>0</v>
      </c>
      <c r="G224" s="29"/>
      <c r="H224" s="29"/>
      <c r="I224" s="647">
        <f t="shared" si="6"/>
        <v>0</v>
      </c>
    </row>
    <row r="225" spans="1:9" s="23" customFormat="1" ht="11.25" x14ac:dyDescent="0.2">
      <c r="A225" s="34"/>
      <c r="B225" s="638" t="str">
        <f>IFERROR(IF(VLOOKUP($A225,Osnova!$A:$E,1)=$A225,VLOOKUP($A225,Osnova!$A:$E,$E$10)),"")</f>
        <v/>
      </c>
      <c r="C225" s="28" t="e">
        <f>IF(VLOOKUP($A225,Osnova!$A:$C,1)=$A225,VLOOKUP($A225,Osnova!$A:$F,4),0)</f>
        <v>#N/A</v>
      </c>
      <c r="D225" s="29"/>
      <c r="E225" s="30"/>
      <c r="F225" s="647">
        <f t="shared" si="7"/>
        <v>0</v>
      </c>
      <c r="G225" s="29"/>
      <c r="H225" s="29"/>
      <c r="I225" s="647">
        <f t="shared" si="6"/>
        <v>0</v>
      </c>
    </row>
    <row r="226" spans="1:9" s="23" customFormat="1" ht="11.25" x14ac:dyDescent="0.2">
      <c r="A226" s="34"/>
      <c r="B226" s="638" t="str">
        <f>IFERROR(IF(VLOOKUP($A226,Osnova!$A:$E,1)=$A226,VLOOKUP($A226,Osnova!$A:$E,$E$10)),"")</f>
        <v/>
      </c>
      <c r="C226" s="28" t="e">
        <f>IF(VLOOKUP($A226,Osnova!$A:$C,1)=$A226,VLOOKUP($A226,Osnova!$A:$F,4),0)</f>
        <v>#N/A</v>
      </c>
      <c r="D226" s="29"/>
      <c r="E226" s="30"/>
      <c r="F226" s="647">
        <f t="shared" si="7"/>
        <v>0</v>
      </c>
      <c r="G226" s="29"/>
      <c r="H226" s="29"/>
      <c r="I226" s="647">
        <f t="shared" si="6"/>
        <v>0</v>
      </c>
    </row>
    <row r="227" spans="1:9" s="23" customFormat="1" ht="11.25" x14ac:dyDescent="0.2">
      <c r="A227" s="34"/>
      <c r="B227" s="638" t="str">
        <f>IFERROR(IF(VLOOKUP($A227,Osnova!$A:$E,1)=$A227,VLOOKUP($A227,Osnova!$A:$E,$E$10)),"")</f>
        <v/>
      </c>
      <c r="C227" s="28" t="e">
        <f>IF(VLOOKUP($A227,Osnova!$A:$C,1)=$A227,VLOOKUP($A227,Osnova!$A:$F,4),0)</f>
        <v>#N/A</v>
      </c>
      <c r="D227" s="29"/>
      <c r="E227" s="30"/>
      <c r="F227" s="647">
        <f t="shared" si="7"/>
        <v>0</v>
      </c>
      <c r="G227" s="29"/>
      <c r="H227" s="29"/>
      <c r="I227" s="647">
        <f t="shared" si="6"/>
        <v>0</v>
      </c>
    </row>
    <row r="228" spans="1:9" s="23" customFormat="1" ht="11.25" x14ac:dyDescent="0.2">
      <c r="A228" s="34"/>
      <c r="B228" s="638" t="str">
        <f>IFERROR(IF(VLOOKUP($A228,Osnova!$A:$E,1)=$A228,VLOOKUP($A228,Osnova!$A:$E,$E$10)),"")</f>
        <v/>
      </c>
      <c r="C228" s="28" t="e">
        <f>IF(VLOOKUP($A228,Osnova!$A:$C,1)=$A228,VLOOKUP($A228,Osnova!$A:$F,4),0)</f>
        <v>#N/A</v>
      </c>
      <c r="D228" s="29"/>
      <c r="E228" s="30"/>
      <c r="F228" s="647">
        <f t="shared" si="7"/>
        <v>0</v>
      </c>
      <c r="G228" s="29"/>
      <c r="H228" s="29"/>
      <c r="I228" s="647">
        <f t="shared" si="6"/>
        <v>0</v>
      </c>
    </row>
    <row r="229" spans="1:9" s="23" customFormat="1" ht="11.25" x14ac:dyDescent="0.2">
      <c r="A229" s="34"/>
      <c r="B229" s="638" t="str">
        <f>IFERROR(IF(VLOOKUP($A229,Osnova!$A:$E,1)=$A229,VLOOKUP($A229,Osnova!$A:$E,$E$10)),"")</f>
        <v/>
      </c>
      <c r="C229" s="28" t="e">
        <f>IF(VLOOKUP($A229,Osnova!$A:$C,1)=$A229,VLOOKUP($A229,Osnova!$A:$F,4),0)</f>
        <v>#N/A</v>
      </c>
      <c r="D229" s="29"/>
      <c r="E229" s="30"/>
      <c r="F229" s="647">
        <f t="shared" si="7"/>
        <v>0</v>
      </c>
      <c r="G229" s="29"/>
      <c r="H229" s="29"/>
      <c r="I229" s="647">
        <f t="shared" si="6"/>
        <v>0</v>
      </c>
    </row>
    <row r="230" spans="1:9" s="23" customFormat="1" ht="11.25" x14ac:dyDescent="0.2">
      <c r="A230" s="34"/>
      <c r="B230" s="638" t="str">
        <f>IFERROR(IF(VLOOKUP($A230,Osnova!$A:$E,1)=$A230,VLOOKUP($A230,Osnova!$A:$E,$E$10)),"")</f>
        <v/>
      </c>
      <c r="C230" s="28" t="e">
        <f>IF(VLOOKUP($A230,Osnova!$A:$C,1)=$A230,VLOOKUP($A230,Osnova!$A:$F,4),0)</f>
        <v>#N/A</v>
      </c>
      <c r="D230" s="29"/>
      <c r="E230" s="30"/>
      <c r="F230" s="647">
        <f t="shared" si="7"/>
        <v>0</v>
      </c>
      <c r="G230" s="29"/>
      <c r="H230" s="29"/>
      <c r="I230" s="647">
        <f t="shared" si="6"/>
        <v>0</v>
      </c>
    </row>
    <row r="231" spans="1:9" s="23" customFormat="1" ht="11.25" x14ac:dyDescent="0.2">
      <c r="A231" s="34"/>
      <c r="B231" s="638" t="str">
        <f>IFERROR(IF(VLOOKUP($A231,Osnova!$A:$E,1)=$A231,VLOOKUP($A231,Osnova!$A:$E,$E$10)),"")</f>
        <v/>
      </c>
      <c r="C231" s="28" t="e">
        <f>IF(VLOOKUP($A231,Osnova!$A:$C,1)=$A231,VLOOKUP($A231,Osnova!$A:$F,4),0)</f>
        <v>#N/A</v>
      </c>
      <c r="D231" s="29"/>
      <c r="E231" s="30"/>
      <c r="F231" s="647">
        <f t="shared" si="7"/>
        <v>0</v>
      </c>
      <c r="G231" s="29"/>
      <c r="H231" s="29"/>
      <c r="I231" s="647">
        <f t="shared" si="6"/>
        <v>0</v>
      </c>
    </row>
    <row r="232" spans="1:9" s="23" customFormat="1" ht="11.25" x14ac:dyDescent="0.2">
      <c r="A232" s="34"/>
      <c r="B232" s="638" t="str">
        <f>IFERROR(IF(VLOOKUP($A232,Osnova!$A:$E,1)=$A232,VLOOKUP($A232,Osnova!$A:$E,$E$10)),"")</f>
        <v/>
      </c>
      <c r="C232" s="28" t="e">
        <f>IF(VLOOKUP($A232,Osnova!$A:$C,1)=$A232,VLOOKUP($A232,Osnova!$A:$F,4),0)</f>
        <v>#N/A</v>
      </c>
      <c r="D232" s="29"/>
      <c r="E232" s="30"/>
      <c r="F232" s="647">
        <f t="shared" si="7"/>
        <v>0</v>
      </c>
      <c r="G232" s="29"/>
      <c r="H232" s="29"/>
      <c r="I232" s="647">
        <f t="shared" si="6"/>
        <v>0</v>
      </c>
    </row>
    <row r="233" spans="1:9" s="23" customFormat="1" ht="11.25" x14ac:dyDescent="0.2">
      <c r="A233" s="34"/>
      <c r="B233" s="638" t="str">
        <f>IFERROR(IF(VLOOKUP($A233,Osnova!$A:$E,1)=$A233,VLOOKUP($A233,Osnova!$A:$E,$E$10)),"")</f>
        <v/>
      </c>
      <c r="C233" s="28" t="e">
        <f>IF(VLOOKUP($A233,Osnova!$A:$C,1)=$A233,VLOOKUP($A233,Osnova!$A:$F,4),0)</f>
        <v>#N/A</v>
      </c>
      <c r="D233" s="29"/>
      <c r="E233" s="30"/>
      <c r="F233" s="647">
        <f t="shared" si="7"/>
        <v>0</v>
      </c>
      <c r="G233" s="29"/>
      <c r="H233" s="29"/>
      <c r="I233" s="647">
        <f t="shared" si="6"/>
        <v>0</v>
      </c>
    </row>
    <row r="234" spans="1:9" s="23" customFormat="1" ht="11.25" x14ac:dyDescent="0.2">
      <c r="A234" s="34"/>
      <c r="B234" s="638" t="str">
        <f>IFERROR(IF(VLOOKUP($A234,Osnova!$A:$E,1)=$A234,VLOOKUP($A234,Osnova!$A:$E,$E$10)),"")</f>
        <v/>
      </c>
      <c r="C234" s="28" t="e">
        <f>IF(VLOOKUP($A234,Osnova!$A:$C,1)=$A234,VLOOKUP($A234,Osnova!$A:$F,4),0)</f>
        <v>#N/A</v>
      </c>
      <c r="D234" s="29"/>
      <c r="E234" s="30"/>
      <c r="F234" s="647">
        <f t="shared" si="7"/>
        <v>0</v>
      </c>
      <c r="G234" s="29"/>
      <c r="H234" s="29"/>
      <c r="I234" s="647">
        <f t="shared" si="6"/>
        <v>0</v>
      </c>
    </row>
    <row r="235" spans="1:9" s="23" customFormat="1" ht="11.25" x14ac:dyDescent="0.2">
      <c r="A235" s="34"/>
      <c r="B235" s="638" t="str">
        <f>IFERROR(IF(VLOOKUP($A235,Osnova!$A:$E,1)=$A235,VLOOKUP($A235,Osnova!$A:$E,$E$10)),"")</f>
        <v/>
      </c>
      <c r="C235" s="28" t="e">
        <f>IF(VLOOKUP($A235,Osnova!$A:$C,1)=$A235,VLOOKUP($A235,Osnova!$A:$F,4),0)</f>
        <v>#N/A</v>
      </c>
      <c r="D235" s="29"/>
      <c r="E235" s="30"/>
      <c r="F235" s="647">
        <f t="shared" si="7"/>
        <v>0</v>
      </c>
      <c r="G235" s="29"/>
      <c r="H235" s="29"/>
      <c r="I235" s="647">
        <f t="shared" si="6"/>
        <v>0</v>
      </c>
    </row>
    <row r="236" spans="1:9" s="23" customFormat="1" ht="11.25" x14ac:dyDescent="0.2">
      <c r="A236" s="34"/>
      <c r="B236" s="638" t="str">
        <f>IFERROR(IF(VLOOKUP($A236,Osnova!$A:$E,1)=$A236,VLOOKUP($A236,Osnova!$A:$E,$E$10)),"")</f>
        <v/>
      </c>
      <c r="C236" s="28" t="e">
        <f>IF(VLOOKUP($A236,Osnova!$A:$C,1)=$A236,VLOOKUP($A236,Osnova!$A:$F,4),0)</f>
        <v>#N/A</v>
      </c>
      <c r="D236" s="29"/>
      <c r="E236" s="30"/>
      <c r="F236" s="647">
        <f t="shared" si="7"/>
        <v>0</v>
      </c>
      <c r="G236" s="29"/>
      <c r="H236" s="29"/>
      <c r="I236" s="647">
        <f t="shared" si="6"/>
        <v>0</v>
      </c>
    </row>
    <row r="237" spans="1:9" s="23" customFormat="1" ht="11.25" x14ac:dyDescent="0.2">
      <c r="A237" s="34"/>
      <c r="B237" s="638" t="str">
        <f>IFERROR(IF(VLOOKUP($A237,Osnova!$A:$E,1)=$A237,VLOOKUP($A237,Osnova!$A:$E,$E$10)),"")</f>
        <v/>
      </c>
      <c r="C237" s="28" t="e">
        <f>IF(VLOOKUP($A237,Osnova!$A:$C,1)=$A237,VLOOKUP($A237,Osnova!$A:$F,4),0)</f>
        <v>#N/A</v>
      </c>
      <c r="D237" s="29"/>
      <c r="E237" s="30"/>
      <c r="F237" s="647">
        <f t="shared" si="7"/>
        <v>0</v>
      </c>
      <c r="G237" s="29"/>
      <c r="H237" s="29"/>
      <c r="I237" s="647">
        <f t="shared" si="6"/>
        <v>0</v>
      </c>
    </row>
    <row r="238" spans="1:9" s="23" customFormat="1" ht="11.25" x14ac:dyDescent="0.2">
      <c r="A238" s="34"/>
      <c r="B238" s="638" t="str">
        <f>IFERROR(IF(VLOOKUP($A238,Osnova!$A:$E,1)=$A238,VLOOKUP($A238,Osnova!$A:$E,$E$10)),"")</f>
        <v/>
      </c>
      <c r="C238" s="28" t="e">
        <f>IF(VLOOKUP($A238,Osnova!$A:$C,1)=$A238,VLOOKUP($A238,Osnova!$A:$F,4),0)</f>
        <v>#N/A</v>
      </c>
      <c r="D238" s="29"/>
      <c r="E238" s="30"/>
      <c r="F238" s="647">
        <f t="shared" si="7"/>
        <v>0</v>
      </c>
      <c r="G238" s="29"/>
      <c r="H238" s="29"/>
      <c r="I238" s="647">
        <f t="shared" si="6"/>
        <v>0</v>
      </c>
    </row>
    <row r="239" spans="1:9" s="23" customFormat="1" ht="11.25" x14ac:dyDescent="0.2">
      <c r="A239" s="34"/>
      <c r="B239" s="638" t="str">
        <f>IFERROR(IF(VLOOKUP($A239,Osnova!$A:$E,1)=$A239,VLOOKUP($A239,Osnova!$A:$E,$E$10)),"")</f>
        <v/>
      </c>
      <c r="C239" s="28" t="e">
        <f>IF(VLOOKUP($A239,Osnova!$A:$C,1)=$A239,VLOOKUP($A239,Osnova!$A:$F,4),0)</f>
        <v>#N/A</v>
      </c>
      <c r="D239" s="29"/>
      <c r="E239" s="30"/>
      <c r="F239" s="647">
        <f t="shared" si="7"/>
        <v>0</v>
      </c>
      <c r="G239" s="29"/>
      <c r="H239" s="29"/>
      <c r="I239" s="647">
        <f t="shared" si="6"/>
        <v>0</v>
      </c>
    </row>
    <row r="240" spans="1:9" s="23" customFormat="1" ht="11.25" x14ac:dyDescent="0.2">
      <c r="A240" s="34"/>
      <c r="B240" s="638" t="str">
        <f>IFERROR(IF(VLOOKUP($A240,Osnova!$A:$E,1)=$A240,VLOOKUP($A240,Osnova!$A:$E,$E$10)),"")</f>
        <v/>
      </c>
      <c r="C240" s="35" t="e">
        <f>IF(VLOOKUP($A240,Osnova!$A:$C,1)=$A240,VLOOKUP($A240,Osnova!$A:$F,4),0)</f>
        <v>#N/A</v>
      </c>
      <c r="D240" s="29"/>
      <c r="E240" s="29"/>
      <c r="F240" s="647">
        <f t="shared" si="7"/>
        <v>0</v>
      </c>
      <c r="G240" s="29"/>
      <c r="H240" s="29"/>
      <c r="I240" s="647">
        <f t="shared" si="6"/>
        <v>0</v>
      </c>
    </row>
    <row r="241" spans="1:9" s="23" customFormat="1" ht="11.25" x14ac:dyDescent="0.2">
      <c r="A241" s="34"/>
      <c r="B241" s="638" t="str">
        <f>IFERROR(IF(VLOOKUP($A241,Osnova!$A:$E,1)=$A241,VLOOKUP($A241,Osnova!$A:$E,$E$10)),"")</f>
        <v/>
      </c>
      <c r="C241" s="35" t="e">
        <f>IF(VLOOKUP($A241,Osnova!$A:$C,1)=$A241,VLOOKUP($A241,Osnova!$A:$F,4),0)</f>
        <v>#N/A</v>
      </c>
      <c r="D241" s="29"/>
      <c r="E241" s="29"/>
      <c r="F241" s="647">
        <f t="shared" si="7"/>
        <v>0</v>
      </c>
      <c r="G241" s="29"/>
      <c r="H241" s="29"/>
      <c r="I241" s="647">
        <f t="shared" si="6"/>
        <v>0</v>
      </c>
    </row>
    <row r="242" spans="1:9" s="23" customFormat="1" ht="11.25" x14ac:dyDescent="0.2">
      <c r="A242" s="34"/>
      <c r="B242" s="638" t="str">
        <f>IFERROR(IF(VLOOKUP($A242,Osnova!$A:$E,1)=$A242,VLOOKUP($A242,Osnova!$A:$E,$E$10)),"")</f>
        <v/>
      </c>
      <c r="C242" s="35" t="e">
        <f>IF(VLOOKUP($A242,Osnova!$A:$C,1)=$A242,VLOOKUP($A242,Osnova!$A:$F,4),0)</f>
        <v>#N/A</v>
      </c>
      <c r="D242" s="29"/>
      <c r="E242" s="29"/>
      <c r="F242" s="647">
        <f t="shared" si="7"/>
        <v>0</v>
      </c>
      <c r="G242" s="29"/>
      <c r="H242" s="29"/>
      <c r="I242" s="647">
        <f t="shared" si="6"/>
        <v>0</v>
      </c>
    </row>
    <row r="243" spans="1:9" s="23" customFormat="1" ht="11.25" x14ac:dyDescent="0.2">
      <c r="A243" s="34"/>
      <c r="B243" s="638" t="str">
        <f>IFERROR(IF(VLOOKUP($A243,Osnova!$A:$E,1)=$A243,VLOOKUP($A243,Osnova!$A:$E,$E$10)),"")</f>
        <v/>
      </c>
      <c r="C243" s="35" t="e">
        <f>IF(VLOOKUP($A243,Osnova!$A:$C,1)=$A243,VLOOKUP($A243,Osnova!$A:$F,4),0)</f>
        <v>#N/A</v>
      </c>
      <c r="D243" s="29"/>
      <c r="E243" s="29"/>
      <c r="F243" s="647">
        <f t="shared" si="7"/>
        <v>0</v>
      </c>
      <c r="G243" s="29"/>
      <c r="H243" s="29"/>
      <c r="I243" s="647">
        <f t="shared" ref="I243:I306" si="8">SUM(F243+G243-H243)</f>
        <v>0</v>
      </c>
    </row>
    <row r="244" spans="1:9" s="23" customFormat="1" ht="11.25" x14ac:dyDescent="0.2">
      <c r="A244" s="34"/>
      <c r="B244" s="638" t="str">
        <f>IFERROR(IF(VLOOKUP($A244,Osnova!$A:$E,1)=$A244,VLOOKUP($A244,Osnova!$A:$E,$E$10)),"")</f>
        <v/>
      </c>
      <c r="C244" s="35" t="e">
        <f>IF(VLOOKUP($A244,Osnova!$A:$C,1)=$A244,VLOOKUP($A244,Osnova!$A:$F,4),0)</f>
        <v>#N/A</v>
      </c>
      <c r="D244" s="29"/>
      <c r="E244" s="29"/>
      <c r="F244" s="647">
        <f t="shared" si="7"/>
        <v>0</v>
      </c>
      <c r="G244" s="29"/>
      <c r="H244" s="29"/>
      <c r="I244" s="647">
        <f t="shared" si="8"/>
        <v>0</v>
      </c>
    </row>
    <row r="245" spans="1:9" s="23" customFormat="1" ht="11.25" x14ac:dyDescent="0.2">
      <c r="A245" s="34"/>
      <c r="B245" s="638" t="str">
        <f>IFERROR(IF(VLOOKUP($A245,Osnova!$A:$E,1)=$A245,VLOOKUP($A245,Osnova!$A:$E,$E$10)),"")</f>
        <v/>
      </c>
      <c r="C245" s="35" t="e">
        <f>IF(VLOOKUP($A245,Osnova!$A:$C,1)=$A245,VLOOKUP($A245,Osnova!$A:$F,4),0)</f>
        <v>#N/A</v>
      </c>
      <c r="D245" s="29"/>
      <c r="E245" s="29"/>
      <c r="F245" s="647">
        <f t="shared" si="7"/>
        <v>0</v>
      </c>
      <c r="G245" s="29"/>
      <c r="H245" s="29"/>
      <c r="I245" s="647">
        <f t="shared" si="8"/>
        <v>0</v>
      </c>
    </row>
    <row r="246" spans="1:9" s="23" customFormat="1" ht="11.25" x14ac:dyDescent="0.2">
      <c r="A246" s="34"/>
      <c r="B246" s="638" t="str">
        <f>IFERROR(IF(VLOOKUP($A246,Osnova!$A:$E,1)=$A246,VLOOKUP($A246,Osnova!$A:$E,$E$10)),"")</f>
        <v/>
      </c>
      <c r="C246" s="35" t="e">
        <f>IF(VLOOKUP($A246,Osnova!$A:$C,1)=$A246,VLOOKUP($A246,Osnova!$A:$F,4),0)</f>
        <v>#N/A</v>
      </c>
      <c r="D246" s="29"/>
      <c r="E246" s="29"/>
      <c r="F246" s="647">
        <f t="shared" si="7"/>
        <v>0</v>
      </c>
      <c r="G246" s="29"/>
      <c r="H246" s="29"/>
      <c r="I246" s="647">
        <f t="shared" si="8"/>
        <v>0</v>
      </c>
    </row>
    <row r="247" spans="1:9" s="23" customFormat="1" ht="11.25" x14ac:dyDescent="0.2">
      <c r="A247" s="34"/>
      <c r="B247" s="638" t="str">
        <f>IFERROR(IF(VLOOKUP($A247,Osnova!$A:$E,1)=$A247,VLOOKUP($A247,Osnova!$A:$E,$E$10)),"")</f>
        <v/>
      </c>
      <c r="C247" s="35" t="e">
        <f>IF(VLOOKUP($A247,Osnova!$A:$C,1)=$A247,VLOOKUP($A247,Osnova!$A:$F,4),0)</f>
        <v>#N/A</v>
      </c>
      <c r="D247" s="29"/>
      <c r="E247" s="29"/>
      <c r="F247" s="647">
        <f t="shared" si="7"/>
        <v>0</v>
      </c>
      <c r="G247" s="29"/>
      <c r="H247" s="29"/>
      <c r="I247" s="647">
        <f t="shared" si="8"/>
        <v>0</v>
      </c>
    </row>
    <row r="248" spans="1:9" s="23" customFormat="1" ht="11.25" x14ac:dyDescent="0.2">
      <c r="A248" s="34"/>
      <c r="B248" s="638" t="str">
        <f>IFERROR(IF(VLOOKUP($A248,Osnova!$A:$E,1)=$A248,VLOOKUP($A248,Osnova!$A:$E,$E$10)),"")</f>
        <v/>
      </c>
      <c r="C248" s="35" t="e">
        <f>IF(VLOOKUP($A248,Osnova!$A:$C,1)=$A248,VLOOKUP($A248,Osnova!$A:$F,4),0)</f>
        <v>#N/A</v>
      </c>
      <c r="D248" s="29"/>
      <c r="E248" s="29"/>
      <c r="F248" s="647">
        <f t="shared" si="7"/>
        <v>0</v>
      </c>
      <c r="G248" s="29"/>
      <c r="H248" s="29"/>
      <c r="I248" s="647">
        <f t="shared" si="8"/>
        <v>0</v>
      </c>
    </row>
    <row r="249" spans="1:9" s="23" customFormat="1" ht="11.25" x14ac:dyDescent="0.2">
      <c r="A249" s="34"/>
      <c r="B249" s="638" t="str">
        <f>IFERROR(IF(VLOOKUP($A249,Osnova!$A:$E,1)=$A249,VLOOKUP($A249,Osnova!$A:$E,$E$10)),"")</f>
        <v/>
      </c>
      <c r="C249" s="35" t="e">
        <f>IF(VLOOKUP($A249,Osnova!$A:$C,1)=$A249,VLOOKUP($A249,Osnova!$A:$F,4),0)</f>
        <v>#N/A</v>
      </c>
      <c r="D249" s="29"/>
      <c r="E249" s="29"/>
      <c r="F249" s="647">
        <f t="shared" si="7"/>
        <v>0</v>
      </c>
      <c r="G249" s="29"/>
      <c r="H249" s="29"/>
      <c r="I249" s="647">
        <f t="shared" si="8"/>
        <v>0</v>
      </c>
    </row>
    <row r="250" spans="1:9" s="23" customFormat="1" ht="11.25" x14ac:dyDescent="0.2">
      <c r="A250" s="34"/>
      <c r="B250" s="638" t="str">
        <f>IFERROR(IF(VLOOKUP($A250,Osnova!$A:$E,1)=$A250,VLOOKUP($A250,Osnova!$A:$E,$E$10)),"")</f>
        <v/>
      </c>
      <c r="C250" s="35" t="e">
        <f>IF(VLOOKUP($A250,Osnova!$A:$C,1)=$A250,VLOOKUP($A250,Osnova!$A:$F,4),0)</f>
        <v>#N/A</v>
      </c>
      <c r="D250" s="29"/>
      <c r="E250" s="29"/>
      <c r="F250" s="647">
        <f t="shared" si="7"/>
        <v>0</v>
      </c>
      <c r="G250" s="29"/>
      <c r="H250" s="29"/>
      <c r="I250" s="647">
        <f t="shared" si="8"/>
        <v>0</v>
      </c>
    </row>
    <row r="251" spans="1:9" s="23" customFormat="1" ht="11.25" x14ac:dyDescent="0.2">
      <c r="A251" s="34"/>
      <c r="B251" s="638" t="str">
        <f>IFERROR(IF(VLOOKUP($A251,Osnova!$A:$E,1)=$A251,VLOOKUP($A251,Osnova!$A:$E,$E$10)),"")</f>
        <v/>
      </c>
      <c r="C251" s="35" t="e">
        <f>IF(VLOOKUP($A251,Osnova!$A:$C,1)=$A251,VLOOKUP($A251,Osnova!$A:$F,4),0)</f>
        <v>#N/A</v>
      </c>
      <c r="D251" s="29"/>
      <c r="E251" s="29"/>
      <c r="F251" s="647">
        <f t="shared" si="7"/>
        <v>0</v>
      </c>
      <c r="G251" s="29"/>
      <c r="H251" s="29"/>
      <c r="I251" s="647">
        <f t="shared" si="8"/>
        <v>0</v>
      </c>
    </row>
    <row r="252" spans="1:9" s="23" customFormat="1" ht="11.25" x14ac:dyDescent="0.2">
      <c r="A252" s="34"/>
      <c r="B252" s="638" t="str">
        <f>IFERROR(IF(VLOOKUP($A252,Osnova!$A:$E,1)=$A252,VLOOKUP($A252,Osnova!$A:$E,$E$10)),"")</f>
        <v/>
      </c>
      <c r="C252" s="35" t="e">
        <f>IF(VLOOKUP($A252,Osnova!$A:$C,1)=$A252,VLOOKUP($A252,Osnova!$A:$F,4),0)</f>
        <v>#N/A</v>
      </c>
      <c r="D252" s="29"/>
      <c r="E252" s="29"/>
      <c r="F252" s="647">
        <f t="shared" si="7"/>
        <v>0</v>
      </c>
      <c r="G252" s="29"/>
      <c r="H252" s="29"/>
      <c r="I252" s="647">
        <f t="shared" si="8"/>
        <v>0</v>
      </c>
    </row>
    <row r="253" spans="1:9" s="23" customFormat="1" ht="11.25" x14ac:dyDescent="0.2">
      <c r="A253" s="34"/>
      <c r="B253" s="638" t="str">
        <f>IFERROR(IF(VLOOKUP($A253,Osnova!$A:$E,1)=$A253,VLOOKUP($A253,Osnova!$A:$E,$E$10)),"")</f>
        <v/>
      </c>
      <c r="C253" s="35" t="e">
        <f>IF(VLOOKUP($A253,Osnova!$A:$C,1)=$A253,VLOOKUP($A253,Osnova!$A:$F,4),0)</f>
        <v>#N/A</v>
      </c>
      <c r="D253" s="29"/>
      <c r="E253" s="29"/>
      <c r="F253" s="647">
        <f t="shared" si="7"/>
        <v>0</v>
      </c>
      <c r="G253" s="29"/>
      <c r="H253" s="29"/>
      <c r="I253" s="647">
        <f t="shared" si="8"/>
        <v>0</v>
      </c>
    </row>
    <row r="254" spans="1:9" s="23" customFormat="1" ht="11.25" x14ac:dyDescent="0.2">
      <c r="A254" s="34"/>
      <c r="B254" s="638" t="str">
        <f>IFERROR(IF(VLOOKUP($A254,Osnova!$A:$E,1)=$A254,VLOOKUP($A254,Osnova!$A:$E,$E$10)),"")</f>
        <v/>
      </c>
      <c r="C254" s="35" t="e">
        <f>IF(VLOOKUP($A254,Osnova!$A:$C,1)=$A254,VLOOKUP($A254,Osnova!$A:$F,4),0)</f>
        <v>#N/A</v>
      </c>
      <c r="D254" s="29"/>
      <c r="E254" s="29"/>
      <c r="F254" s="647">
        <f t="shared" si="7"/>
        <v>0</v>
      </c>
      <c r="G254" s="29"/>
      <c r="H254" s="29"/>
      <c r="I254" s="647">
        <f t="shared" si="8"/>
        <v>0</v>
      </c>
    </row>
    <row r="255" spans="1:9" s="23" customFormat="1" ht="11.25" x14ac:dyDescent="0.2">
      <c r="A255" s="34"/>
      <c r="B255" s="638" t="str">
        <f>IFERROR(IF(VLOOKUP($A255,Osnova!$A:$E,1)=$A255,VLOOKUP($A255,Osnova!$A:$E,$E$10)),"")</f>
        <v/>
      </c>
      <c r="C255" s="35" t="e">
        <f>IF(VLOOKUP($A255,Osnova!$A:$C,1)=$A255,VLOOKUP($A255,Osnova!$A:$F,4),0)</f>
        <v>#N/A</v>
      </c>
      <c r="D255" s="29"/>
      <c r="E255" s="29"/>
      <c r="F255" s="647">
        <f t="shared" si="7"/>
        <v>0</v>
      </c>
      <c r="G255" s="29"/>
      <c r="H255" s="29"/>
      <c r="I255" s="647">
        <f t="shared" si="8"/>
        <v>0</v>
      </c>
    </row>
    <row r="256" spans="1:9" s="23" customFormat="1" ht="11.25" x14ac:dyDescent="0.2">
      <c r="A256" s="34"/>
      <c r="B256" s="638" t="str">
        <f>IFERROR(IF(VLOOKUP($A256,Osnova!$A:$E,1)=$A256,VLOOKUP($A256,Osnova!$A:$E,$E$10)),"")</f>
        <v/>
      </c>
      <c r="C256" s="35" t="e">
        <f>IF(VLOOKUP($A256,Osnova!$A:$C,1)=$A256,VLOOKUP($A256,Osnova!$A:$F,4),0)</f>
        <v>#N/A</v>
      </c>
      <c r="D256" s="29"/>
      <c r="E256" s="29"/>
      <c r="F256" s="647">
        <f t="shared" si="7"/>
        <v>0</v>
      </c>
      <c r="G256" s="29"/>
      <c r="H256" s="29"/>
      <c r="I256" s="647">
        <f t="shared" si="8"/>
        <v>0</v>
      </c>
    </row>
    <row r="257" spans="1:9" s="23" customFormat="1" ht="11.25" x14ac:dyDescent="0.2">
      <c r="A257" s="34"/>
      <c r="B257" s="638" t="str">
        <f>IFERROR(IF(VLOOKUP($A257,Osnova!$A:$E,1)=$A257,VLOOKUP($A257,Osnova!$A:$E,$E$10)),"")</f>
        <v/>
      </c>
      <c r="C257" s="35" t="e">
        <f>IF(VLOOKUP($A257,Osnova!$A:$C,1)=$A257,VLOOKUP($A257,Osnova!$A:$F,4),0)</f>
        <v>#N/A</v>
      </c>
      <c r="D257" s="29"/>
      <c r="E257" s="29"/>
      <c r="F257" s="647">
        <f t="shared" si="7"/>
        <v>0</v>
      </c>
      <c r="G257" s="29"/>
      <c r="H257" s="29"/>
      <c r="I257" s="647">
        <f t="shared" si="8"/>
        <v>0</v>
      </c>
    </row>
    <row r="258" spans="1:9" s="23" customFormat="1" ht="11.25" x14ac:dyDescent="0.2">
      <c r="A258" s="34"/>
      <c r="B258" s="638" t="str">
        <f>IFERROR(IF(VLOOKUP($A258,Osnova!$A:$E,1)=$A258,VLOOKUP($A258,Osnova!$A:$E,$E$10)),"")</f>
        <v/>
      </c>
      <c r="C258" s="35" t="e">
        <f>IF(VLOOKUP($A258,Osnova!$A:$C,1)=$A258,VLOOKUP($A258,Osnova!$A:$F,4),0)</f>
        <v>#N/A</v>
      </c>
      <c r="D258" s="29"/>
      <c r="E258" s="29"/>
      <c r="F258" s="647">
        <f t="shared" si="7"/>
        <v>0</v>
      </c>
      <c r="G258" s="29"/>
      <c r="H258" s="29"/>
      <c r="I258" s="647">
        <f t="shared" si="8"/>
        <v>0</v>
      </c>
    </row>
    <row r="259" spans="1:9" s="23" customFormat="1" ht="11.25" x14ac:dyDescent="0.2">
      <c r="A259" s="34"/>
      <c r="B259" s="638" t="str">
        <f>IFERROR(IF(VLOOKUP($A259,Osnova!$A:$E,1)=$A259,VLOOKUP($A259,Osnova!$A:$E,$E$10)),"")</f>
        <v/>
      </c>
      <c r="C259" s="35" t="e">
        <f>IF(VLOOKUP($A259,Osnova!$A:$C,1)=$A259,VLOOKUP($A259,Osnova!$A:$F,4),0)</f>
        <v>#N/A</v>
      </c>
      <c r="D259" s="29"/>
      <c r="E259" s="29"/>
      <c r="F259" s="647">
        <f t="shared" si="7"/>
        <v>0</v>
      </c>
      <c r="G259" s="29"/>
      <c r="H259" s="29"/>
      <c r="I259" s="647">
        <f t="shared" si="8"/>
        <v>0</v>
      </c>
    </row>
    <row r="260" spans="1:9" s="23" customFormat="1" ht="11.25" x14ac:dyDescent="0.2">
      <c r="A260" s="34"/>
      <c r="B260" s="638" t="str">
        <f>IFERROR(IF(VLOOKUP($A260,Osnova!$A:$E,1)=$A260,VLOOKUP($A260,Osnova!$A:$E,$E$10)),"")</f>
        <v/>
      </c>
      <c r="C260" s="35" t="e">
        <f>IF(VLOOKUP($A260,Osnova!$A:$C,1)=$A260,VLOOKUP($A260,Osnova!$A:$F,4),0)</f>
        <v>#N/A</v>
      </c>
      <c r="D260" s="29"/>
      <c r="E260" s="29"/>
      <c r="F260" s="647">
        <f t="shared" si="7"/>
        <v>0</v>
      </c>
      <c r="G260" s="29"/>
      <c r="H260" s="29"/>
      <c r="I260" s="647">
        <f t="shared" si="8"/>
        <v>0</v>
      </c>
    </row>
    <row r="261" spans="1:9" s="23" customFormat="1" ht="11.25" x14ac:dyDescent="0.2">
      <c r="A261" s="34"/>
      <c r="B261" s="638" t="str">
        <f>IFERROR(IF(VLOOKUP($A261,Osnova!$A:$E,1)=$A261,VLOOKUP($A261,Osnova!$A:$E,$E$10)),"")</f>
        <v/>
      </c>
      <c r="C261" s="35" t="e">
        <f>IF(VLOOKUP($A261,Osnova!$A:$C,1)=$A261,VLOOKUP($A261,Osnova!$A:$F,4),0)</f>
        <v>#N/A</v>
      </c>
      <c r="D261" s="29"/>
      <c r="E261" s="29"/>
      <c r="F261" s="647">
        <f t="shared" si="7"/>
        <v>0</v>
      </c>
      <c r="G261" s="29"/>
      <c r="H261" s="29"/>
      <c r="I261" s="647">
        <f t="shared" si="8"/>
        <v>0</v>
      </c>
    </row>
    <row r="262" spans="1:9" s="23" customFormat="1" ht="11.25" x14ac:dyDescent="0.2">
      <c r="A262" s="34"/>
      <c r="B262" s="638" t="str">
        <f>IFERROR(IF(VLOOKUP($A262,Osnova!$A:$E,1)=$A262,VLOOKUP($A262,Osnova!$A:$E,$E$10)),"")</f>
        <v/>
      </c>
      <c r="C262" s="35" t="e">
        <f>IF(VLOOKUP($A262,Osnova!$A:$C,1)=$A262,VLOOKUP($A262,Osnova!$A:$F,4),0)</f>
        <v>#N/A</v>
      </c>
      <c r="D262" s="29"/>
      <c r="E262" s="29"/>
      <c r="F262" s="647">
        <f t="shared" si="7"/>
        <v>0</v>
      </c>
      <c r="G262" s="29"/>
      <c r="H262" s="29"/>
      <c r="I262" s="647">
        <f t="shared" si="8"/>
        <v>0</v>
      </c>
    </row>
    <row r="263" spans="1:9" s="23" customFormat="1" ht="11.25" x14ac:dyDescent="0.2">
      <c r="A263" s="34"/>
      <c r="B263" s="638" t="str">
        <f>IFERROR(IF(VLOOKUP($A263,Osnova!$A:$E,1)=$A263,VLOOKUP($A263,Osnova!$A:$E,$E$10)),"")</f>
        <v/>
      </c>
      <c r="C263" s="35" t="e">
        <f>IF(VLOOKUP($A263,Osnova!$A:$C,1)=$A263,VLOOKUP($A263,Osnova!$A:$F,4),0)</f>
        <v>#N/A</v>
      </c>
      <c r="D263" s="29"/>
      <c r="E263" s="29"/>
      <c r="F263" s="647">
        <f t="shared" si="7"/>
        <v>0</v>
      </c>
      <c r="G263" s="29"/>
      <c r="H263" s="29"/>
      <c r="I263" s="647">
        <f t="shared" si="8"/>
        <v>0</v>
      </c>
    </row>
    <row r="264" spans="1:9" s="23" customFormat="1" ht="11.25" x14ac:dyDescent="0.2">
      <c r="A264" s="34"/>
      <c r="B264" s="638" t="str">
        <f>IFERROR(IF(VLOOKUP($A264,Osnova!$A:$E,1)=$A264,VLOOKUP($A264,Osnova!$A:$E,$E$10)),"")</f>
        <v/>
      </c>
      <c r="C264" s="35" t="e">
        <f>IF(VLOOKUP($A264,Osnova!$A:$C,1)=$A264,VLOOKUP($A264,Osnova!$A:$F,4),0)</f>
        <v>#N/A</v>
      </c>
      <c r="D264" s="29"/>
      <c r="E264" s="29"/>
      <c r="F264" s="647">
        <f t="shared" si="7"/>
        <v>0</v>
      </c>
      <c r="G264" s="29"/>
      <c r="H264" s="29"/>
      <c r="I264" s="647">
        <f t="shared" si="8"/>
        <v>0</v>
      </c>
    </row>
    <row r="265" spans="1:9" s="23" customFormat="1" ht="11.25" x14ac:dyDescent="0.2">
      <c r="A265" s="34"/>
      <c r="B265" s="638" t="str">
        <f>IFERROR(IF(VLOOKUP($A265,Osnova!$A:$E,1)=$A265,VLOOKUP($A265,Osnova!$A:$E,$E$10)),"")</f>
        <v/>
      </c>
      <c r="C265" s="35" t="e">
        <f>IF(VLOOKUP($A265,Osnova!$A:$C,1)=$A265,VLOOKUP($A265,Osnova!$A:$F,4),0)</f>
        <v>#N/A</v>
      </c>
      <c r="D265" s="29"/>
      <c r="E265" s="29"/>
      <c r="F265" s="647">
        <f t="shared" si="7"/>
        <v>0</v>
      </c>
      <c r="G265" s="29"/>
      <c r="H265" s="29"/>
      <c r="I265" s="647">
        <f t="shared" si="8"/>
        <v>0</v>
      </c>
    </row>
    <row r="266" spans="1:9" s="23" customFormat="1" ht="11.25" x14ac:dyDescent="0.2">
      <c r="A266" s="34"/>
      <c r="B266" s="638" t="str">
        <f>IFERROR(IF(VLOOKUP($A266,Osnova!$A:$E,1)=$A266,VLOOKUP($A266,Osnova!$A:$E,$E$10)),"")</f>
        <v/>
      </c>
      <c r="C266" s="35" t="e">
        <f>IF(VLOOKUP($A266,Osnova!$A:$C,1)=$A266,VLOOKUP($A266,Osnova!$A:$F,4),0)</f>
        <v>#N/A</v>
      </c>
      <c r="D266" s="29"/>
      <c r="E266" s="29"/>
      <c r="F266" s="647">
        <f t="shared" si="7"/>
        <v>0</v>
      </c>
      <c r="G266" s="29"/>
      <c r="H266" s="29"/>
      <c r="I266" s="647">
        <f t="shared" si="8"/>
        <v>0</v>
      </c>
    </row>
    <row r="267" spans="1:9" s="23" customFormat="1" ht="11.25" x14ac:dyDescent="0.2">
      <c r="A267" s="34"/>
      <c r="B267" s="638" t="str">
        <f>IFERROR(IF(VLOOKUP($A267,Osnova!$A:$E,1)=$A267,VLOOKUP($A267,Osnova!$A:$E,$E$10)),"")</f>
        <v/>
      </c>
      <c r="C267" s="35" t="e">
        <f>IF(VLOOKUP($A267,Osnova!$A:$C,1)=$A267,VLOOKUP($A267,Osnova!$A:$F,4),0)</f>
        <v>#N/A</v>
      </c>
      <c r="D267" s="29"/>
      <c r="E267" s="29"/>
      <c r="F267" s="647">
        <f t="shared" si="7"/>
        <v>0</v>
      </c>
      <c r="G267" s="29"/>
      <c r="H267" s="29"/>
      <c r="I267" s="647">
        <f t="shared" si="8"/>
        <v>0</v>
      </c>
    </row>
    <row r="268" spans="1:9" s="23" customFormat="1" ht="11.25" x14ac:dyDescent="0.2">
      <c r="A268" s="34"/>
      <c r="B268" s="638" t="str">
        <f>IFERROR(IF(VLOOKUP($A268,Osnova!$A:$E,1)=$A268,VLOOKUP($A268,Osnova!$A:$E,$E$10)),"")</f>
        <v/>
      </c>
      <c r="C268" s="35" t="e">
        <f>IF(VLOOKUP($A268,Osnova!$A:$C,1)=$A268,VLOOKUP($A268,Osnova!$A:$F,4),0)</f>
        <v>#N/A</v>
      </c>
      <c r="D268" s="29"/>
      <c r="E268" s="29"/>
      <c r="F268" s="647">
        <f t="shared" si="7"/>
        <v>0</v>
      </c>
      <c r="G268" s="29"/>
      <c r="H268" s="29"/>
      <c r="I268" s="647">
        <f t="shared" si="8"/>
        <v>0</v>
      </c>
    </row>
    <row r="269" spans="1:9" s="23" customFormat="1" ht="11.25" x14ac:dyDescent="0.2">
      <c r="A269" s="34"/>
      <c r="B269" s="638" t="str">
        <f>IFERROR(IF(VLOOKUP($A269,Osnova!$A:$E,1)=$A269,VLOOKUP($A269,Osnova!$A:$E,$E$10)),"")</f>
        <v/>
      </c>
      <c r="C269" s="35" t="e">
        <f>IF(VLOOKUP($A269,Osnova!$A:$C,1)=$A269,VLOOKUP($A269,Osnova!$A:$F,4),0)</f>
        <v>#N/A</v>
      </c>
      <c r="D269" s="29"/>
      <c r="E269" s="29"/>
      <c r="F269" s="647">
        <f t="shared" si="7"/>
        <v>0</v>
      </c>
      <c r="G269" s="29"/>
      <c r="H269" s="29"/>
      <c r="I269" s="647">
        <f t="shared" si="8"/>
        <v>0</v>
      </c>
    </row>
    <row r="270" spans="1:9" s="23" customFormat="1" ht="11.25" x14ac:dyDescent="0.2">
      <c r="A270" s="34"/>
      <c r="B270" s="638" t="str">
        <f>IFERROR(IF(VLOOKUP($A270,Osnova!$A:$E,1)=$A270,VLOOKUP($A270,Osnova!$A:$E,$E$10)),"")</f>
        <v/>
      </c>
      <c r="C270" s="35" t="e">
        <f>IF(VLOOKUP($A270,Osnova!$A:$C,1)=$A270,VLOOKUP($A270,Osnova!$A:$F,4),0)</f>
        <v>#N/A</v>
      </c>
      <c r="D270" s="29"/>
      <c r="E270" s="29"/>
      <c r="F270" s="647">
        <f t="shared" si="7"/>
        <v>0</v>
      </c>
      <c r="G270" s="29"/>
      <c r="H270" s="29"/>
      <c r="I270" s="647">
        <f t="shared" si="8"/>
        <v>0</v>
      </c>
    </row>
    <row r="271" spans="1:9" s="23" customFormat="1" ht="11.25" x14ac:dyDescent="0.2">
      <c r="A271" s="34"/>
      <c r="B271" s="638" t="str">
        <f>IFERROR(IF(VLOOKUP($A271,Osnova!$A:$E,1)=$A271,VLOOKUP($A271,Osnova!$A:$E,$E$10)),"")</f>
        <v/>
      </c>
      <c r="C271" s="35" t="e">
        <f>IF(VLOOKUP($A271,Osnova!$A:$C,1)=$A271,VLOOKUP($A271,Osnova!$A:$F,4),0)</f>
        <v>#N/A</v>
      </c>
      <c r="D271" s="29"/>
      <c r="E271" s="29"/>
      <c r="F271" s="647">
        <f t="shared" si="7"/>
        <v>0</v>
      </c>
      <c r="G271" s="29"/>
      <c r="H271" s="29"/>
      <c r="I271" s="647">
        <f t="shared" si="8"/>
        <v>0</v>
      </c>
    </row>
    <row r="272" spans="1:9" s="23" customFormat="1" ht="11.25" x14ac:dyDescent="0.2">
      <c r="A272" s="34"/>
      <c r="B272" s="638" t="str">
        <f>IFERROR(IF(VLOOKUP($A272,Osnova!$A:$E,1)=$A272,VLOOKUP($A272,Osnova!$A:$E,$E$10)),"")</f>
        <v/>
      </c>
      <c r="C272" s="35" t="e">
        <f>IF(VLOOKUP($A272,Osnova!$A:$C,1)=$A272,VLOOKUP($A272,Osnova!$A:$F,4),0)</f>
        <v>#N/A</v>
      </c>
      <c r="D272" s="29"/>
      <c r="E272" s="29"/>
      <c r="F272" s="647">
        <f t="shared" si="7"/>
        <v>0</v>
      </c>
      <c r="G272" s="29"/>
      <c r="H272" s="29"/>
      <c r="I272" s="647">
        <f t="shared" si="8"/>
        <v>0</v>
      </c>
    </row>
    <row r="273" spans="1:9" s="23" customFormat="1" ht="11.25" x14ac:dyDescent="0.2">
      <c r="A273" s="34"/>
      <c r="B273" s="638" t="str">
        <f>IFERROR(IF(VLOOKUP($A273,Osnova!$A:$E,1)=$A273,VLOOKUP($A273,Osnova!$A:$E,$E$10)),"")</f>
        <v/>
      </c>
      <c r="C273" s="35" t="e">
        <f>IF(VLOOKUP($A273,Osnova!$A:$C,1)=$A273,VLOOKUP($A273,Osnova!$A:$F,4),0)</f>
        <v>#N/A</v>
      </c>
      <c r="D273" s="29"/>
      <c r="E273" s="29"/>
      <c r="F273" s="647">
        <f t="shared" ref="F273:F313" si="9">SUM(D273-E273)</f>
        <v>0</v>
      </c>
      <c r="G273" s="29"/>
      <c r="H273" s="29"/>
      <c r="I273" s="647">
        <f t="shared" si="8"/>
        <v>0</v>
      </c>
    </row>
    <row r="274" spans="1:9" s="23" customFormat="1" ht="11.25" x14ac:dyDescent="0.2">
      <c r="A274" s="34"/>
      <c r="B274" s="638" t="str">
        <f>IFERROR(IF(VLOOKUP($A274,Osnova!$A:$E,1)=$A274,VLOOKUP($A274,Osnova!$A:$E,$E$10)),"")</f>
        <v/>
      </c>
      <c r="C274" s="35" t="e">
        <f>IF(VLOOKUP($A274,Osnova!$A:$C,1)=$A274,VLOOKUP($A274,Osnova!$A:$F,4),0)</f>
        <v>#N/A</v>
      </c>
      <c r="D274" s="29"/>
      <c r="E274" s="29"/>
      <c r="F274" s="647">
        <f t="shared" si="9"/>
        <v>0</v>
      </c>
      <c r="G274" s="29"/>
      <c r="H274" s="29"/>
      <c r="I274" s="647">
        <f t="shared" si="8"/>
        <v>0</v>
      </c>
    </row>
    <row r="275" spans="1:9" s="23" customFormat="1" ht="11.25" x14ac:dyDescent="0.2">
      <c r="A275" s="34"/>
      <c r="B275" s="638" t="str">
        <f>IFERROR(IF(VLOOKUP($A275,Osnova!$A:$E,1)=$A275,VLOOKUP($A275,Osnova!$A:$E,$E$10)),"")</f>
        <v/>
      </c>
      <c r="C275" s="35" t="e">
        <f>IF(VLOOKUP($A275,Osnova!$A:$C,1)=$A275,VLOOKUP($A275,Osnova!$A:$F,4),0)</f>
        <v>#N/A</v>
      </c>
      <c r="D275" s="29"/>
      <c r="E275" s="29"/>
      <c r="F275" s="647">
        <f t="shared" si="9"/>
        <v>0</v>
      </c>
      <c r="G275" s="29"/>
      <c r="H275" s="29"/>
      <c r="I275" s="647">
        <f t="shared" si="8"/>
        <v>0</v>
      </c>
    </row>
    <row r="276" spans="1:9" s="23" customFormat="1" ht="11.25" x14ac:dyDescent="0.2">
      <c r="A276" s="34"/>
      <c r="B276" s="638" t="str">
        <f>IFERROR(IF(VLOOKUP($A276,Osnova!$A:$E,1)=$A276,VLOOKUP($A276,Osnova!$A:$E,$E$10)),"")</f>
        <v/>
      </c>
      <c r="C276" s="35" t="e">
        <f>IF(VLOOKUP($A276,Osnova!$A:$C,1)=$A276,VLOOKUP($A276,Osnova!$A:$F,4),0)</f>
        <v>#N/A</v>
      </c>
      <c r="D276" s="29"/>
      <c r="E276" s="29"/>
      <c r="F276" s="647">
        <f t="shared" si="9"/>
        <v>0</v>
      </c>
      <c r="G276" s="29"/>
      <c r="H276" s="29"/>
      <c r="I276" s="647">
        <f t="shared" si="8"/>
        <v>0</v>
      </c>
    </row>
    <row r="277" spans="1:9" s="23" customFormat="1" ht="11.25" x14ac:dyDescent="0.2">
      <c r="A277" s="34"/>
      <c r="B277" s="638" t="str">
        <f>IFERROR(IF(VLOOKUP($A277,Osnova!$A:$E,1)=$A277,VLOOKUP($A277,Osnova!$A:$E,$E$10)),"")</f>
        <v/>
      </c>
      <c r="C277" s="35" t="e">
        <f>IF(VLOOKUP($A277,Osnova!$A:$C,1)=$A277,VLOOKUP($A277,Osnova!$A:$F,4),0)</f>
        <v>#N/A</v>
      </c>
      <c r="D277" s="29"/>
      <c r="E277" s="29"/>
      <c r="F277" s="647">
        <f t="shared" si="9"/>
        <v>0</v>
      </c>
      <c r="G277" s="29"/>
      <c r="H277" s="29"/>
      <c r="I277" s="647">
        <f t="shared" si="8"/>
        <v>0</v>
      </c>
    </row>
    <row r="278" spans="1:9" s="23" customFormat="1" ht="11.25" x14ac:dyDescent="0.2">
      <c r="A278" s="34"/>
      <c r="B278" s="638" t="str">
        <f>IFERROR(IF(VLOOKUP($A278,Osnova!$A:$E,1)=$A278,VLOOKUP($A278,Osnova!$A:$E,$E$10)),"")</f>
        <v/>
      </c>
      <c r="C278" s="35" t="e">
        <f>IF(VLOOKUP($A278,Osnova!$A:$C,1)=$A278,VLOOKUP($A278,Osnova!$A:$F,4),0)</f>
        <v>#N/A</v>
      </c>
      <c r="D278" s="29"/>
      <c r="E278" s="29"/>
      <c r="F278" s="647">
        <f t="shared" si="9"/>
        <v>0</v>
      </c>
      <c r="G278" s="29"/>
      <c r="H278" s="29"/>
      <c r="I278" s="647">
        <f t="shared" si="8"/>
        <v>0</v>
      </c>
    </row>
    <row r="279" spans="1:9" s="23" customFormat="1" ht="11.25" x14ac:dyDescent="0.2">
      <c r="A279" s="34"/>
      <c r="B279" s="638" t="str">
        <f>IFERROR(IF(VLOOKUP($A279,Osnova!$A:$E,1)=$A279,VLOOKUP($A279,Osnova!$A:$E,$E$10)),"")</f>
        <v/>
      </c>
      <c r="C279" s="35" t="e">
        <f>IF(VLOOKUP($A279,Osnova!$A:$C,1)=$A279,VLOOKUP($A279,Osnova!$A:$F,4),0)</f>
        <v>#N/A</v>
      </c>
      <c r="D279" s="29"/>
      <c r="E279" s="29"/>
      <c r="F279" s="647">
        <f t="shared" si="9"/>
        <v>0</v>
      </c>
      <c r="G279" s="29"/>
      <c r="H279" s="29"/>
      <c r="I279" s="647">
        <f t="shared" si="8"/>
        <v>0</v>
      </c>
    </row>
    <row r="280" spans="1:9" s="23" customFormat="1" ht="11.25" x14ac:dyDescent="0.2">
      <c r="A280" s="34"/>
      <c r="B280" s="638" t="str">
        <f>IFERROR(IF(VLOOKUP($A280,Osnova!$A:$E,1)=$A280,VLOOKUP($A280,Osnova!$A:$E,$E$10)),"")</f>
        <v/>
      </c>
      <c r="C280" s="35" t="e">
        <f>IF(VLOOKUP($A280,Osnova!$A:$C,1)=$A280,VLOOKUP($A280,Osnova!$A:$F,4),0)</f>
        <v>#N/A</v>
      </c>
      <c r="D280" s="29"/>
      <c r="E280" s="29"/>
      <c r="F280" s="647">
        <f t="shared" si="9"/>
        <v>0</v>
      </c>
      <c r="G280" s="29"/>
      <c r="H280" s="29"/>
      <c r="I280" s="647">
        <f t="shared" si="8"/>
        <v>0</v>
      </c>
    </row>
    <row r="281" spans="1:9" s="23" customFormat="1" ht="11.25" x14ac:dyDescent="0.2">
      <c r="A281" s="34"/>
      <c r="B281" s="638" t="str">
        <f>IFERROR(IF(VLOOKUP($A281,Osnova!$A:$E,1)=$A281,VLOOKUP($A281,Osnova!$A:$E,$E$10)),"")</f>
        <v/>
      </c>
      <c r="C281" s="35" t="e">
        <f>IF(VLOOKUP($A281,Osnova!$A:$C,1)=$A281,VLOOKUP($A281,Osnova!$A:$F,4),0)</f>
        <v>#N/A</v>
      </c>
      <c r="D281" s="29"/>
      <c r="E281" s="29"/>
      <c r="F281" s="647">
        <f t="shared" si="9"/>
        <v>0</v>
      </c>
      <c r="G281" s="29"/>
      <c r="H281" s="29"/>
      <c r="I281" s="647">
        <f t="shared" si="8"/>
        <v>0</v>
      </c>
    </row>
    <row r="282" spans="1:9" s="23" customFormat="1" ht="11.25" x14ac:dyDescent="0.2">
      <c r="A282" s="34"/>
      <c r="B282" s="638" t="str">
        <f>IFERROR(IF(VLOOKUP($A282,Osnova!$A:$E,1)=$A282,VLOOKUP($A282,Osnova!$A:$E,$E$10)),"")</f>
        <v/>
      </c>
      <c r="C282" s="35" t="e">
        <f>IF(VLOOKUP($A282,Osnova!$A:$C,1)=$A282,VLOOKUP($A282,Osnova!$A:$F,4),0)</f>
        <v>#N/A</v>
      </c>
      <c r="D282" s="29"/>
      <c r="E282" s="29"/>
      <c r="F282" s="647">
        <f t="shared" si="9"/>
        <v>0</v>
      </c>
      <c r="G282" s="29"/>
      <c r="H282" s="29"/>
      <c r="I282" s="647">
        <f t="shared" si="8"/>
        <v>0</v>
      </c>
    </row>
    <row r="283" spans="1:9" s="23" customFormat="1" ht="11.25" x14ac:dyDescent="0.2">
      <c r="A283" s="34"/>
      <c r="B283" s="638" t="str">
        <f>IFERROR(IF(VLOOKUP($A283,Osnova!$A:$E,1)=$A283,VLOOKUP($A283,Osnova!$A:$E,$E$10)),"")</f>
        <v/>
      </c>
      <c r="C283" s="35" t="e">
        <f>IF(VLOOKUP($A283,Osnova!$A:$C,1)=$A283,VLOOKUP($A283,Osnova!$A:$F,4),0)</f>
        <v>#N/A</v>
      </c>
      <c r="D283" s="29"/>
      <c r="E283" s="29"/>
      <c r="F283" s="647">
        <f t="shared" si="9"/>
        <v>0</v>
      </c>
      <c r="G283" s="29"/>
      <c r="H283" s="29"/>
      <c r="I283" s="647">
        <f t="shared" si="8"/>
        <v>0</v>
      </c>
    </row>
    <row r="284" spans="1:9" s="23" customFormat="1" ht="11.25" x14ac:dyDescent="0.2">
      <c r="A284" s="34"/>
      <c r="B284" s="638" t="str">
        <f>IFERROR(IF(VLOOKUP($A284,Osnova!$A:$E,1)=$A284,VLOOKUP($A284,Osnova!$A:$E,$E$10)),"")</f>
        <v/>
      </c>
      <c r="C284" s="35" t="e">
        <f>IF(VLOOKUP($A284,Osnova!$A:$C,1)=$A284,VLOOKUP($A284,Osnova!$A:$F,4),0)</f>
        <v>#N/A</v>
      </c>
      <c r="D284" s="29"/>
      <c r="E284" s="29"/>
      <c r="F284" s="647">
        <f t="shared" si="9"/>
        <v>0</v>
      </c>
      <c r="G284" s="29"/>
      <c r="H284" s="29"/>
      <c r="I284" s="647">
        <f t="shared" si="8"/>
        <v>0</v>
      </c>
    </row>
    <row r="285" spans="1:9" s="23" customFormat="1" ht="11.25" x14ac:dyDescent="0.2">
      <c r="A285" s="34"/>
      <c r="B285" s="638" t="str">
        <f>IFERROR(IF(VLOOKUP($A285,Osnova!$A:$E,1)=$A285,VLOOKUP($A285,Osnova!$A:$E,$E$10)),"")</f>
        <v/>
      </c>
      <c r="C285" s="35" t="e">
        <f>IF(VLOOKUP($A285,Osnova!$A:$C,1)=$A285,VLOOKUP($A285,Osnova!$A:$F,4),0)</f>
        <v>#N/A</v>
      </c>
      <c r="D285" s="29"/>
      <c r="E285" s="29"/>
      <c r="F285" s="647">
        <f t="shared" si="9"/>
        <v>0</v>
      </c>
      <c r="G285" s="29"/>
      <c r="H285" s="29"/>
      <c r="I285" s="647">
        <f t="shared" si="8"/>
        <v>0</v>
      </c>
    </row>
    <row r="286" spans="1:9" s="23" customFormat="1" ht="11.25" x14ac:dyDescent="0.2">
      <c r="A286" s="34"/>
      <c r="B286" s="638" t="str">
        <f>IFERROR(IF(VLOOKUP($A286,Osnova!$A:$E,1)=$A286,VLOOKUP($A286,Osnova!$A:$E,$E$10)),"")</f>
        <v/>
      </c>
      <c r="C286" s="35" t="e">
        <f>IF(VLOOKUP($A286,Osnova!$A:$C,1)=$A286,VLOOKUP($A286,Osnova!$A:$F,4),0)</f>
        <v>#N/A</v>
      </c>
      <c r="D286" s="29"/>
      <c r="E286" s="29"/>
      <c r="F286" s="647">
        <f t="shared" si="9"/>
        <v>0</v>
      </c>
      <c r="G286" s="29"/>
      <c r="H286" s="29"/>
      <c r="I286" s="647">
        <f t="shared" si="8"/>
        <v>0</v>
      </c>
    </row>
    <row r="287" spans="1:9" s="23" customFormat="1" ht="11.25" x14ac:dyDescent="0.2">
      <c r="A287" s="34"/>
      <c r="B287" s="638" t="str">
        <f>IFERROR(IF(VLOOKUP($A287,Osnova!$A:$E,1)=$A287,VLOOKUP($A287,Osnova!$A:$E,$E$10)),"")</f>
        <v/>
      </c>
      <c r="C287" s="35" t="e">
        <f>IF(VLOOKUP($A287,Osnova!$A:$C,1)=$A287,VLOOKUP($A287,Osnova!$A:$F,4),0)</f>
        <v>#N/A</v>
      </c>
      <c r="D287" s="29"/>
      <c r="E287" s="29"/>
      <c r="F287" s="647">
        <f t="shared" si="9"/>
        <v>0</v>
      </c>
      <c r="G287" s="29"/>
      <c r="H287" s="29"/>
      <c r="I287" s="647">
        <f t="shared" si="8"/>
        <v>0</v>
      </c>
    </row>
    <row r="288" spans="1:9" s="23" customFormat="1" ht="11.25" x14ac:dyDescent="0.2">
      <c r="A288" s="34"/>
      <c r="B288" s="638" t="str">
        <f>IFERROR(IF(VLOOKUP($A288,Osnova!$A:$E,1)=$A288,VLOOKUP($A288,Osnova!$A:$E,$E$10)),"")</f>
        <v/>
      </c>
      <c r="C288" s="35" t="e">
        <f>IF(VLOOKUP($A288,Osnova!$A:$C,1)=$A288,VLOOKUP($A288,Osnova!$A:$F,4),0)</f>
        <v>#N/A</v>
      </c>
      <c r="D288" s="29"/>
      <c r="E288" s="29"/>
      <c r="F288" s="647">
        <f t="shared" si="9"/>
        <v>0</v>
      </c>
      <c r="G288" s="29"/>
      <c r="H288" s="29"/>
      <c r="I288" s="647">
        <f t="shared" si="8"/>
        <v>0</v>
      </c>
    </row>
    <row r="289" spans="1:9" s="23" customFormat="1" ht="11.25" x14ac:dyDescent="0.2">
      <c r="A289" s="34"/>
      <c r="B289" s="638" t="str">
        <f>IFERROR(IF(VLOOKUP($A289,Osnova!$A:$E,1)=$A289,VLOOKUP($A289,Osnova!$A:$E,$E$10)),"")</f>
        <v/>
      </c>
      <c r="C289" s="35" t="e">
        <f>IF(VLOOKUP($A289,Osnova!$A:$C,1)=$A289,VLOOKUP($A289,Osnova!$A:$F,4),0)</f>
        <v>#N/A</v>
      </c>
      <c r="D289" s="29"/>
      <c r="E289" s="29"/>
      <c r="F289" s="647">
        <f t="shared" si="9"/>
        <v>0</v>
      </c>
      <c r="G289" s="29"/>
      <c r="H289" s="29"/>
      <c r="I289" s="647">
        <f t="shared" si="8"/>
        <v>0</v>
      </c>
    </row>
    <row r="290" spans="1:9" s="23" customFormat="1" ht="11.25" x14ac:dyDescent="0.2">
      <c r="A290" s="34"/>
      <c r="B290" s="638" t="str">
        <f>IFERROR(IF(VLOOKUP($A290,Osnova!$A:$E,1)=$A290,VLOOKUP($A290,Osnova!$A:$E,$E$10)),"")</f>
        <v/>
      </c>
      <c r="C290" s="35" t="e">
        <f>IF(VLOOKUP($A290,Osnova!$A:$C,1)=$A290,VLOOKUP($A290,Osnova!$A:$F,4),0)</f>
        <v>#N/A</v>
      </c>
      <c r="D290" s="29"/>
      <c r="E290" s="29"/>
      <c r="F290" s="647">
        <f t="shared" si="9"/>
        <v>0</v>
      </c>
      <c r="G290" s="29"/>
      <c r="H290" s="29"/>
      <c r="I290" s="647">
        <f t="shared" si="8"/>
        <v>0</v>
      </c>
    </row>
    <row r="291" spans="1:9" s="23" customFormat="1" ht="11.25" x14ac:dyDescent="0.2">
      <c r="A291" s="34"/>
      <c r="B291" s="638" t="str">
        <f>IFERROR(IF(VLOOKUP($A291,Osnova!$A:$E,1)=$A291,VLOOKUP($A291,Osnova!$A:$E,$E$10)),"")</f>
        <v/>
      </c>
      <c r="C291" s="35" t="e">
        <f>IF(VLOOKUP($A291,Osnova!$A:$C,1)=$A291,VLOOKUP($A291,Osnova!$A:$F,4),0)</f>
        <v>#N/A</v>
      </c>
      <c r="D291" s="29"/>
      <c r="E291" s="29"/>
      <c r="F291" s="647">
        <f t="shared" si="9"/>
        <v>0</v>
      </c>
      <c r="G291" s="29"/>
      <c r="H291" s="29"/>
      <c r="I291" s="647">
        <f t="shared" si="8"/>
        <v>0</v>
      </c>
    </row>
    <row r="292" spans="1:9" s="23" customFormat="1" ht="11.25" x14ac:dyDescent="0.2">
      <c r="A292" s="34"/>
      <c r="B292" s="638" t="str">
        <f>IFERROR(IF(VLOOKUP($A292,Osnova!$A:$E,1)=$A292,VLOOKUP($A292,Osnova!$A:$E,$E$10)),"")</f>
        <v/>
      </c>
      <c r="C292" s="35" t="e">
        <f>IF(VLOOKUP($A292,Osnova!$A:$C,1)=$A292,VLOOKUP($A292,Osnova!$A:$F,4),0)</f>
        <v>#N/A</v>
      </c>
      <c r="D292" s="29"/>
      <c r="E292" s="29"/>
      <c r="F292" s="647">
        <f t="shared" si="9"/>
        <v>0</v>
      </c>
      <c r="G292" s="29"/>
      <c r="H292" s="29"/>
      <c r="I292" s="647">
        <f t="shared" si="8"/>
        <v>0</v>
      </c>
    </row>
    <row r="293" spans="1:9" s="23" customFormat="1" ht="11.25" x14ac:dyDescent="0.2">
      <c r="A293" s="34"/>
      <c r="B293" s="638" t="str">
        <f>IFERROR(IF(VLOOKUP($A293,Osnova!$A:$E,1)=$A293,VLOOKUP($A293,Osnova!$A:$E,$E$10)),"")</f>
        <v/>
      </c>
      <c r="C293" s="35" t="e">
        <f>IF(VLOOKUP($A293,Osnova!$A:$C,1)=$A293,VLOOKUP($A293,Osnova!$A:$F,4),0)</f>
        <v>#N/A</v>
      </c>
      <c r="D293" s="29"/>
      <c r="E293" s="29"/>
      <c r="F293" s="647">
        <f t="shared" si="9"/>
        <v>0</v>
      </c>
      <c r="G293" s="29"/>
      <c r="H293" s="29"/>
      <c r="I293" s="647">
        <f t="shared" si="8"/>
        <v>0</v>
      </c>
    </row>
    <row r="294" spans="1:9" s="23" customFormat="1" ht="11.25" x14ac:dyDescent="0.2">
      <c r="A294" s="34"/>
      <c r="B294" s="638" t="str">
        <f>IFERROR(IF(VLOOKUP($A294,Osnova!$A:$E,1)=$A294,VLOOKUP($A294,Osnova!$A:$E,$E$10)),"")</f>
        <v/>
      </c>
      <c r="C294" s="35" t="e">
        <f>IF(VLOOKUP($A294,Osnova!$A:$C,1)=$A294,VLOOKUP($A294,Osnova!$A:$F,4),0)</f>
        <v>#N/A</v>
      </c>
      <c r="D294" s="29"/>
      <c r="E294" s="29"/>
      <c r="F294" s="647">
        <f t="shared" si="9"/>
        <v>0</v>
      </c>
      <c r="G294" s="29"/>
      <c r="H294" s="29"/>
      <c r="I294" s="647">
        <f t="shared" si="8"/>
        <v>0</v>
      </c>
    </row>
    <row r="295" spans="1:9" s="23" customFormat="1" ht="11.25" x14ac:dyDescent="0.2">
      <c r="A295" s="34"/>
      <c r="B295" s="638" t="str">
        <f>IFERROR(IF(VLOOKUP($A295,Osnova!$A:$E,1)=$A295,VLOOKUP($A295,Osnova!$A:$E,$E$10)),"")</f>
        <v/>
      </c>
      <c r="C295" s="35" t="e">
        <f>IF(VLOOKUP($A295,Osnova!$A:$C,1)=$A295,VLOOKUP($A295,Osnova!$A:$F,4),0)</f>
        <v>#N/A</v>
      </c>
      <c r="D295" s="29"/>
      <c r="E295" s="29"/>
      <c r="F295" s="647">
        <f t="shared" si="9"/>
        <v>0</v>
      </c>
      <c r="G295" s="29"/>
      <c r="H295" s="29"/>
      <c r="I295" s="647">
        <f t="shared" si="8"/>
        <v>0</v>
      </c>
    </row>
    <row r="296" spans="1:9" s="23" customFormat="1" ht="11.25" x14ac:dyDescent="0.2">
      <c r="A296" s="34"/>
      <c r="B296" s="638" t="str">
        <f>IFERROR(IF(VLOOKUP($A296,Osnova!$A:$E,1)=$A296,VLOOKUP($A296,Osnova!$A:$E,$E$10)),"")</f>
        <v/>
      </c>
      <c r="C296" s="35" t="e">
        <f>IF(VLOOKUP($A296,Osnova!$A:$C,1)=$A296,VLOOKUP($A296,Osnova!$A:$F,4),0)</f>
        <v>#N/A</v>
      </c>
      <c r="D296" s="29"/>
      <c r="E296" s="29"/>
      <c r="F296" s="647">
        <f t="shared" si="9"/>
        <v>0</v>
      </c>
      <c r="G296" s="29"/>
      <c r="H296" s="29"/>
      <c r="I296" s="647">
        <f t="shared" si="8"/>
        <v>0</v>
      </c>
    </row>
    <row r="297" spans="1:9" s="23" customFormat="1" ht="11.25" x14ac:dyDescent="0.2">
      <c r="A297" s="34"/>
      <c r="B297" s="638" t="str">
        <f>IFERROR(IF(VLOOKUP($A297,Osnova!$A:$E,1)=$A297,VLOOKUP($A297,Osnova!$A:$E,$E$10)),"")</f>
        <v/>
      </c>
      <c r="C297" s="35" t="e">
        <f>IF(VLOOKUP($A297,Osnova!$A:$C,1)=$A297,VLOOKUP($A297,Osnova!$A:$F,4),0)</f>
        <v>#N/A</v>
      </c>
      <c r="D297" s="29"/>
      <c r="E297" s="29"/>
      <c r="F297" s="647">
        <f t="shared" si="9"/>
        <v>0</v>
      </c>
      <c r="G297" s="29"/>
      <c r="H297" s="29"/>
      <c r="I297" s="647">
        <f t="shared" si="8"/>
        <v>0</v>
      </c>
    </row>
    <row r="298" spans="1:9" s="23" customFormat="1" ht="11.25" x14ac:dyDescent="0.2">
      <c r="A298" s="34"/>
      <c r="B298" s="638" t="str">
        <f>IFERROR(IF(VLOOKUP($A298,Osnova!$A:$E,1)=$A298,VLOOKUP($A298,Osnova!$A:$E,$E$10)),"")</f>
        <v/>
      </c>
      <c r="C298" s="35" t="e">
        <f>IF(VLOOKUP($A298,Osnova!$A:$C,1)=$A298,VLOOKUP($A298,Osnova!$A:$F,4),0)</f>
        <v>#N/A</v>
      </c>
      <c r="D298" s="29"/>
      <c r="E298" s="29"/>
      <c r="F298" s="647">
        <f t="shared" si="9"/>
        <v>0</v>
      </c>
      <c r="G298" s="29"/>
      <c r="H298" s="29"/>
      <c r="I298" s="647">
        <f t="shared" si="8"/>
        <v>0</v>
      </c>
    </row>
    <row r="299" spans="1:9" s="23" customFormat="1" ht="11.25" x14ac:dyDescent="0.2">
      <c r="A299" s="34"/>
      <c r="B299" s="638" t="str">
        <f>IFERROR(IF(VLOOKUP($A299,Osnova!$A:$E,1)=$A299,VLOOKUP($A299,Osnova!$A:$E,$E$10)),"")</f>
        <v/>
      </c>
      <c r="C299" s="35" t="e">
        <f>IF(VLOOKUP($A299,Osnova!$A:$C,1)=$A299,VLOOKUP($A299,Osnova!$A:$F,4),0)</f>
        <v>#N/A</v>
      </c>
      <c r="D299" s="29"/>
      <c r="E299" s="29"/>
      <c r="F299" s="647">
        <f t="shared" si="9"/>
        <v>0</v>
      </c>
      <c r="G299" s="29"/>
      <c r="H299" s="29"/>
      <c r="I299" s="647">
        <f t="shared" si="8"/>
        <v>0</v>
      </c>
    </row>
    <row r="300" spans="1:9" s="23" customFormat="1" ht="11.25" x14ac:dyDescent="0.2">
      <c r="A300" s="34"/>
      <c r="B300" s="638" t="str">
        <f>IFERROR(IF(VLOOKUP($A300,Osnova!$A:$E,1)=$A300,VLOOKUP($A300,Osnova!$A:$E,$E$10)),"")</f>
        <v/>
      </c>
      <c r="C300" s="35" t="e">
        <f>IF(VLOOKUP($A300,Osnova!$A:$C,1)=$A300,VLOOKUP($A300,Osnova!$A:$F,4),0)</f>
        <v>#N/A</v>
      </c>
      <c r="D300" s="29"/>
      <c r="E300" s="29"/>
      <c r="F300" s="647">
        <f t="shared" si="9"/>
        <v>0</v>
      </c>
      <c r="G300" s="29"/>
      <c r="H300" s="29"/>
      <c r="I300" s="647">
        <f t="shared" si="8"/>
        <v>0</v>
      </c>
    </row>
    <row r="301" spans="1:9" s="23" customFormat="1" ht="11.25" x14ac:dyDescent="0.2">
      <c r="A301" s="34"/>
      <c r="B301" s="638" t="str">
        <f>IFERROR(IF(VLOOKUP($A301,Osnova!$A:$E,1)=$A301,VLOOKUP($A301,Osnova!$A:$E,$E$10)),"")</f>
        <v/>
      </c>
      <c r="C301" s="35" t="e">
        <f>IF(VLOOKUP($A301,Osnova!$A:$C,1)=$A301,VLOOKUP($A301,Osnova!$A:$F,4),0)</f>
        <v>#N/A</v>
      </c>
      <c r="D301" s="29"/>
      <c r="E301" s="29"/>
      <c r="F301" s="647">
        <f t="shared" si="9"/>
        <v>0</v>
      </c>
      <c r="G301" s="29"/>
      <c r="H301" s="29"/>
      <c r="I301" s="647">
        <f t="shared" si="8"/>
        <v>0</v>
      </c>
    </row>
    <row r="302" spans="1:9" s="23" customFormat="1" ht="11.25" x14ac:dyDescent="0.2">
      <c r="A302" s="34"/>
      <c r="B302" s="638" t="str">
        <f>IFERROR(IF(VLOOKUP($A302,Osnova!$A:$E,1)=$A302,VLOOKUP($A302,Osnova!$A:$E,$E$10)),"")</f>
        <v/>
      </c>
      <c r="C302" s="35" t="e">
        <f>IF(VLOOKUP($A302,Osnova!$A:$C,1)=$A302,VLOOKUP($A302,Osnova!$A:$F,4),0)</f>
        <v>#N/A</v>
      </c>
      <c r="D302" s="29"/>
      <c r="E302" s="29"/>
      <c r="F302" s="647">
        <f t="shared" si="9"/>
        <v>0</v>
      </c>
      <c r="G302" s="29"/>
      <c r="H302" s="29"/>
      <c r="I302" s="647">
        <f t="shared" si="8"/>
        <v>0</v>
      </c>
    </row>
    <row r="303" spans="1:9" s="23" customFormat="1" ht="11.25" x14ac:dyDescent="0.2">
      <c r="A303" s="34"/>
      <c r="B303" s="638" t="str">
        <f>IFERROR(IF(VLOOKUP($A303,Osnova!$A:$E,1)=$A303,VLOOKUP($A303,Osnova!$A:$E,$E$10)),"")</f>
        <v/>
      </c>
      <c r="C303" s="35" t="e">
        <f>IF(VLOOKUP($A303,Osnova!$A:$C,1)=$A303,VLOOKUP($A303,Osnova!$A:$F,4),0)</f>
        <v>#N/A</v>
      </c>
      <c r="D303" s="29"/>
      <c r="E303" s="29"/>
      <c r="F303" s="647">
        <f t="shared" si="9"/>
        <v>0</v>
      </c>
      <c r="G303" s="29"/>
      <c r="H303" s="29"/>
      <c r="I303" s="647">
        <f t="shared" si="8"/>
        <v>0</v>
      </c>
    </row>
    <row r="304" spans="1:9" s="23" customFormat="1" ht="11.25" x14ac:dyDescent="0.2">
      <c r="A304" s="34"/>
      <c r="B304" s="638" t="str">
        <f>IFERROR(IF(VLOOKUP($A304,Osnova!$A:$E,1)=$A304,VLOOKUP($A304,Osnova!$A:$E,$E$10)),"")</f>
        <v/>
      </c>
      <c r="C304" s="35" t="e">
        <f>IF(VLOOKUP($A304,Osnova!$A:$C,1)=$A304,VLOOKUP($A304,Osnova!$A:$F,4),0)</f>
        <v>#N/A</v>
      </c>
      <c r="D304" s="29"/>
      <c r="E304" s="29"/>
      <c r="F304" s="647">
        <f t="shared" si="9"/>
        <v>0</v>
      </c>
      <c r="G304" s="29"/>
      <c r="H304" s="29"/>
      <c r="I304" s="647">
        <f t="shared" si="8"/>
        <v>0</v>
      </c>
    </row>
    <row r="305" spans="1:9" s="23" customFormat="1" ht="11.25" x14ac:dyDescent="0.2">
      <c r="A305" s="34"/>
      <c r="B305" s="638" t="str">
        <f>IFERROR(IF(VLOOKUP($A305,Osnova!$A:$E,1)=$A305,VLOOKUP($A305,Osnova!$A:$E,$E$10)),"")</f>
        <v/>
      </c>
      <c r="C305" s="35" t="e">
        <f>IF(VLOOKUP($A305,Osnova!$A:$C,1)=$A305,VLOOKUP($A305,Osnova!$A:$F,4),0)</f>
        <v>#N/A</v>
      </c>
      <c r="D305" s="29"/>
      <c r="E305" s="29"/>
      <c r="F305" s="647">
        <f t="shared" si="9"/>
        <v>0</v>
      </c>
      <c r="G305" s="29"/>
      <c r="H305" s="29"/>
      <c r="I305" s="647">
        <f t="shared" si="8"/>
        <v>0</v>
      </c>
    </row>
    <row r="306" spans="1:9" s="23" customFormat="1" ht="11.25" x14ac:dyDescent="0.2">
      <c r="A306" s="34"/>
      <c r="B306" s="638" t="str">
        <f>IFERROR(IF(VLOOKUP($A306,Osnova!$A:$E,1)=$A306,VLOOKUP($A306,Osnova!$A:$E,$E$10)),"")</f>
        <v/>
      </c>
      <c r="C306" s="35" t="e">
        <f>IF(VLOOKUP($A306,Osnova!$A:$C,1)=$A306,VLOOKUP($A306,Osnova!$A:$F,4),0)</f>
        <v>#N/A</v>
      </c>
      <c r="D306" s="29"/>
      <c r="E306" s="29"/>
      <c r="F306" s="647">
        <f t="shared" si="9"/>
        <v>0</v>
      </c>
      <c r="G306" s="29"/>
      <c r="H306" s="29"/>
      <c r="I306" s="647">
        <f t="shared" si="8"/>
        <v>0</v>
      </c>
    </row>
    <row r="307" spans="1:9" s="23" customFormat="1" ht="11.25" x14ac:dyDescent="0.2">
      <c r="A307" s="34"/>
      <c r="B307" s="638" t="str">
        <f>IFERROR(IF(VLOOKUP($A307,Osnova!$A:$E,1)=$A307,VLOOKUP($A307,Osnova!$A:$E,$E$10)),"")</f>
        <v/>
      </c>
      <c r="C307" s="35" t="e">
        <f>IF(VLOOKUP($A307,Osnova!$A:$C,1)=$A307,VLOOKUP($A307,Osnova!$A:$F,4),0)</f>
        <v>#N/A</v>
      </c>
      <c r="D307" s="29"/>
      <c r="E307" s="29"/>
      <c r="F307" s="647">
        <f t="shared" si="9"/>
        <v>0</v>
      </c>
      <c r="G307" s="29"/>
      <c r="H307" s="29"/>
      <c r="I307" s="647">
        <f t="shared" ref="I307:I309" si="10">SUM(F307+G307-H307)</f>
        <v>0</v>
      </c>
    </row>
    <row r="308" spans="1:9" s="23" customFormat="1" ht="11.25" x14ac:dyDescent="0.2">
      <c r="A308" s="34"/>
      <c r="B308" s="638" t="str">
        <f>IFERROR(IF(VLOOKUP($A308,Osnova!$A:$E,1)=$A308,VLOOKUP($A308,Osnova!$A:$E,$E$10)),"")</f>
        <v/>
      </c>
      <c r="C308" s="35" t="e">
        <f>IF(VLOOKUP($A308,Osnova!$A:$C,1)=$A308,VLOOKUP($A308,Osnova!$A:$F,4),0)</f>
        <v>#N/A</v>
      </c>
      <c r="D308" s="29"/>
      <c r="E308" s="29"/>
      <c r="F308" s="647">
        <f t="shared" si="9"/>
        <v>0</v>
      </c>
      <c r="G308" s="29"/>
      <c r="H308" s="29"/>
      <c r="I308" s="647">
        <f t="shared" si="10"/>
        <v>0</v>
      </c>
    </row>
    <row r="309" spans="1:9" s="23" customFormat="1" ht="11.25" x14ac:dyDescent="0.2">
      <c r="A309" s="34"/>
      <c r="B309" s="638" t="str">
        <f>IFERROR(IF(VLOOKUP($A309,Osnova!$A:$E,1)=$A309,VLOOKUP($A309,Osnova!$A:$E,$E$10)),"")</f>
        <v/>
      </c>
      <c r="C309" s="35" t="e">
        <f>IF(VLOOKUP($A309,Osnova!$A:$C,1)=$A309,VLOOKUP($A309,Osnova!$A:$F,4),0)</f>
        <v>#N/A</v>
      </c>
      <c r="D309" s="29"/>
      <c r="E309" s="29"/>
      <c r="F309" s="647">
        <f t="shared" si="9"/>
        <v>0</v>
      </c>
      <c r="G309" s="29"/>
      <c r="H309" s="29"/>
      <c r="I309" s="647">
        <f t="shared" si="10"/>
        <v>0</v>
      </c>
    </row>
    <row r="310" spans="1:9" s="23" customFormat="1" ht="11.25" x14ac:dyDescent="0.2">
      <c r="A310" s="34"/>
      <c r="B310" s="638" t="str">
        <f>IFERROR(IF(VLOOKUP($A310,Osnova!$A:$E,1)=$A310,VLOOKUP($A310,Osnova!$A:$E,$E$10)),"")</f>
        <v/>
      </c>
      <c r="C310" s="35" t="e">
        <f>IF(VLOOKUP($A310,Osnova!$A:$C,1)=$A310,VLOOKUP($A310,Osnova!$A:$F,4),0)</f>
        <v>#N/A</v>
      </c>
      <c r="D310" s="29"/>
      <c r="E310" s="29"/>
      <c r="F310" s="647">
        <f t="shared" si="9"/>
        <v>0</v>
      </c>
      <c r="G310" s="29"/>
      <c r="H310" s="29"/>
      <c r="I310" s="647">
        <f>SUM(F310+G310-H310)</f>
        <v>0</v>
      </c>
    </row>
    <row r="311" spans="1:9" s="23" customFormat="1" ht="11.25" x14ac:dyDescent="0.2">
      <c r="A311" s="34"/>
      <c r="B311" s="638" t="str">
        <f>IFERROR(IF(VLOOKUP($A311,Osnova!$A:$E,1)=$A311,VLOOKUP($A311,Osnova!$A:$E,$E$10)),"")</f>
        <v/>
      </c>
      <c r="C311" s="35" t="e">
        <f>IF(VLOOKUP($A311,Osnova!$A:$C,1)=$A311,VLOOKUP($A311,Osnova!$A:$F,4),0)</f>
        <v>#N/A</v>
      </c>
      <c r="D311" s="29"/>
      <c r="E311" s="29"/>
      <c r="F311" s="647">
        <f t="shared" si="9"/>
        <v>0</v>
      </c>
      <c r="G311" s="29"/>
      <c r="H311" s="29"/>
      <c r="I311" s="647">
        <f>SUM(F311+G311-H311)</f>
        <v>0</v>
      </c>
    </row>
    <row r="312" spans="1:9" s="23" customFormat="1" ht="11.25" x14ac:dyDescent="0.2">
      <c r="A312" s="34"/>
      <c r="B312" s="638" t="str">
        <f>IFERROR(IF(VLOOKUP($A312,Osnova!$A:$E,1)=$A312,VLOOKUP($A312,Osnova!$A:$E,$E$10)),"")</f>
        <v/>
      </c>
      <c r="C312" s="35" t="e">
        <f>IF(VLOOKUP($A312,Osnova!$A:$C,1)=$A312,VLOOKUP($A312,Osnova!$A:$F,4),0)</f>
        <v>#N/A</v>
      </c>
      <c r="D312" s="29"/>
      <c r="E312" s="29"/>
      <c r="F312" s="647">
        <f t="shared" si="9"/>
        <v>0</v>
      </c>
      <c r="G312" s="29"/>
      <c r="H312" s="29"/>
      <c r="I312" s="647">
        <f>SUM(F312+G312-H312)</f>
        <v>0</v>
      </c>
    </row>
    <row r="313" spans="1:9" s="23" customFormat="1" ht="11.25" x14ac:dyDescent="0.2">
      <c r="A313" s="34"/>
      <c r="B313" s="638" t="str">
        <f>IFERROR(IF(VLOOKUP($A313,Osnova!$A:$E,1)=$A313,VLOOKUP($A313,Osnova!$A:$E,$E$10)),"")</f>
        <v/>
      </c>
      <c r="C313" s="35" t="e">
        <f>IF(VLOOKUP($A313,Osnova!$A:$C,1)=$A313,VLOOKUP($A313,Osnova!$A:$F,4),0)</f>
        <v>#N/A</v>
      </c>
      <c r="D313" s="29"/>
      <c r="E313" s="29"/>
      <c r="F313" s="647">
        <f t="shared" si="9"/>
        <v>0</v>
      </c>
      <c r="G313" s="29"/>
      <c r="H313" s="29"/>
      <c r="I313" s="647">
        <f>SUM(F313+G313-H313)</f>
        <v>0</v>
      </c>
    </row>
    <row r="314" spans="1:9" s="23" customFormat="1" ht="11.25" hidden="1" x14ac:dyDescent="0.2">
      <c r="A314" s="24"/>
      <c r="D314" s="36"/>
      <c r="E314" s="36"/>
      <c r="F314" s="36"/>
      <c r="G314" s="36"/>
      <c r="H314" s="36"/>
      <c r="I314" s="36"/>
    </row>
    <row r="315" spans="1:9" s="23" customFormat="1" ht="11.25" hidden="1" x14ac:dyDescent="0.2">
      <c r="A315" s="24"/>
      <c r="D315" s="36"/>
      <c r="E315" s="36"/>
      <c r="F315" s="36"/>
      <c r="G315" s="36"/>
      <c r="H315" s="36"/>
      <c r="I315" s="36"/>
    </row>
    <row r="316" spans="1:9" s="23" customFormat="1" ht="11.25" hidden="1" x14ac:dyDescent="0.2">
      <c r="A316" s="735"/>
      <c r="B316" s="735"/>
      <c r="C316" s="735"/>
      <c r="D316" s="735"/>
      <c r="E316" s="735"/>
      <c r="F316" s="735"/>
      <c r="G316" s="735"/>
      <c r="H316" s="735"/>
      <c r="I316" s="735"/>
    </row>
    <row r="317" spans="1:9" s="23" customFormat="1" ht="11.25" hidden="1" x14ac:dyDescent="0.2">
      <c r="A317" s="37"/>
      <c r="B317" s="37"/>
      <c r="C317" s="37"/>
      <c r="D317" s="37"/>
      <c r="E317" s="37"/>
      <c r="F317" s="37"/>
      <c r="G317" s="37"/>
      <c r="H317" s="37"/>
      <c r="I317" s="37"/>
    </row>
    <row r="318" spans="1:9" s="23" customFormat="1" ht="11.25" hidden="1" x14ac:dyDescent="0.2">
      <c r="A318" s="37"/>
      <c r="B318" s="37"/>
      <c r="C318" s="37"/>
      <c r="D318" s="37"/>
      <c r="E318" s="37"/>
      <c r="F318" s="37"/>
      <c r="G318" s="37"/>
      <c r="H318" s="37"/>
      <c r="I318" s="37"/>
    </row>
    <row r="319" spans="1:9" s="23" customFormat="1" hidden="1" x14ac:dyDescent="0.25">
      <c r="A319" s="24"/>
      <c r="D319" s="19">
        <v>3</v>
      </c>
      <c r="E319" s="19" t="s">
        <v>40</v>
      </c>
      <c r="F319" s="36"/>
      <c r="G319" s="36"/>
      <c r="H319" s="36"/>
      <c r="I319" s="36"/>
    </row>
    <row r="320" spans="1:9" s="23" customFormat="1" hidden="1" x14ac:dyDescent="0.25">
      <c r="A320" s="24"/>
      <c r="D320" s="19">
        <v>2</v>
      </c>
      <c r="E320" s="19" t="s">
        <v>115</v>
      </c>
      <c r="F320" s="36"/>
      <c r="G320" s="36"/>
      <c r="H320" s="36"/>
      <c r="I320" s="36"/>
    </row>
    <row r="321" spans="1:9" s="23" customFormat="1" hidden="1" x14ac:dyDescent="0.25">
      <c r="A321" s="24"/>
      <c r="D321" s="19">
        <v>4</v>
      </c>
      <c r="E321" s="19" t="s">
        <v>116</v>
      </c>
      <c r="F321" s="36"/>
      <c r="G321" s="36"/>
      <c r="H321" s="36"/>
      <c r="I321" s="36"/>
    </row>
    <row r="322" spans="1:9" s="23" customFormat="1" ht="11.25" hidden="1" x14ac:dyDescent="0.2">
      <c r="A322" s="24"/>
      <c r="D322" s="36"/>
      <c r="E322" s="36"/>
      <c r="F322" s="36"/>
      <c r="G322" s="36"/>
      <c r="H322" s="36"/>
      <c r="I322" s="36"/>
    </row>
    <row r="323" spans="1:9" s="23" customFormat="1" ht="11.25" x14ac:dyDescent="0.2">
      <c r="A323" s="24"/>
      <c r="D323" s="36"/>
      <c r="E323" s="36"/>
      <c r="F323" s="36"/>
      <c r="G323" s="36"/>
      <c r="H323" s="36"/>
      <c r="I323" s="36"/>
    </row>
    <row r="324" spans="1:9" s="23" customFormat="1" ht="11.25" x14ac:dyDescent="0.2">
      <c r="A324" s="24"/>
      <c r="D324" s="36"/>
      <c r="E324" s="36"/>
      <c r="F324" s="36"/>
      <c r="G324" s="36"/>
      <c r="H324" s="36"/>
      <c r="I324" s="36"/>
    </row>
    <row r="325" spans="1:9" s="23" customFormat="1" ht="11.25" x14ac:dyDescent="0.2">
      <c r="A325" s="24"/>
      <c r="D325" s="36"/>
      <c r="E325" s="36"/>
      <c r="F325" s="36"/>
      <c r="G325" s="36"/>
      <c r="H325" s="36"/>
      <c r="I325" s="36"/>
    </row>
    <row r="326" spans="1:9" s="23" customFormat="1" ht="11.25" x14ac:dyDescent="0.2">
      <c r="A326" s="24"/>
      <c r="D326" s="36"/>
      <c r="E326" s="36"/>
      <c r="F326" s="36"/>
      <c r="G326" s="36"/>
      <c r="H326" s="36"/>
      <c r="I326" s="36"/>
    </row>
    <row r="327" spans="1:9" s="23" customFormat="1" ht="11.25" x14ac:dyDescent="0.2">
      <c r="A327" s="24"/>
      <c r="D327" s="36"/>
      <c r="E327" s="36"/>
      <c r="F327" s="36"/>
      <c r="G327" s="36"/>
      <c r="H327" s="36"/>
      <c r="I327" s="36"/>
    </row>
    <row r="328" spans="1:9" s="23" customFormat="1" ht="11.25" x14ac:dyDescent="0.2">
      <c r="A328" s="24"/>
      <c r="D328" s="36"/>
      <c r="E328" s="36"/>
      <c r="F328" s="36"/>
      <c r="G328" s="36"/>
      <c r="H328" s="36"/>
      <c r="I328" s="36"/>
    </row>
    <row r="329" spans="1:9" s="23" customFormat="1" ht="11.25" x14ac:dyDescent="0.2">
      <c r="A329" s="24"/>
      <c r="D329" s="36"/>
      <c r="E329" s="36"/>
      <c r="F329" s="36"/>
      <c r="G329" s="36"/>
      <c r="H329" s="36"/>
      <c r="I329" s="36"/>
    </row>
    <row r="330" spans="1:9" s="23" customFormat="1" ht="11.25" x14ac:dyDescent="0.2">
      <c r="A330" s="24"/>
      <c r="D330" s="36"/>
      <c r="E330" s="36"/>
      <c r="F330" s="36"/>
      <c r="G330" s="36"/>
      <c r="H330" s="36"/>
      <c r="I330" s="36"/>
    </row>
    <row r="331" spans="1:9" s="23" customFormat="1" ht="11.25" x14ac:dyDescent="0.2">
      <c r="A331" s="24"/>
      <c r="D331" s="36"/>
      <c r="E331" s="36"/>
      <c r="F331" s="36"/>
      <c r="G331" s="36"/>
      <c r="H331" s="36"/>
      <c r="I331" s="36"/>
    </row>
    <row r="332" spans="1:9" s="23" customFormat="1" ht="11.25" x14ac:dyDescent="0.2">
      <c r="A332" s="24"/>
      <c r="D332" s="36"/>
      <c r="E332" s="36"/>
      <c r="F332" s="36"/>
      <c r="G332" s="36"/>
      <c r="H332" s="36"/>
      <c r="I332" s="36"/>
    </row>
    <row r="333" spans="1:9" s="23" customFormat="1" ht="11.25" x14ac:dyDescent="0.2">
      <c r="A333" s="24"/>
      <c r="D333" s="36"/>
      <c r="E333" s="36"/>
      <c r="F333" s="36"/>
      <c r="G333" s="36"/>
      <c r="H333" s="36"/>
      <c r="I333" s="36"/>
    </row>
    <row r="334" spans="1:9" s="23" customFormat="1" ht="11.25" x14ac:dyDescent="0.2">
      <c r="A334" s="24"/>
      <c r="D334" s="36"/>
      <c r="E334" s="36"/>
      <c r="F334" s="36"/>
      <c r="G334" s="36"/>
      <c r="H334" s="36"/>
      <c r="I334" s="36"/>
    </row>
    <row r="335" spans="1:9" s="23" customFormat="1" ht="11.25" x14ac:dyDescent="0.2">
      <c r="A335" s="24"/>
      <c r="D335" s="36"/>
      <c r="E335" s="36"/>
      <c r="F335" s="36"/>
      <c r="G335" s="36"/>
      <c r="H335" s="36"/>
      <c r="I335" s="36"/>
    </row>
    <row r="336" spans="1:9" s="23" customFormat="1" ht="11.25" x14ac:dyDescent="0.2">
      <c r="A336" s="24"/>
      <c r="D336" s="36"/>
      <c r="E336" s="36"/>
      <c r="F336" s="36"/>
      <c r="G336" s="36"/>
      <c r="H336" s="36"/>
      <c r="I336" s="36"/>
    </row>
    <row r="337" spans="1:9" s="23" customFormat="1" ht="11.25" x14ac:dyDescent="0.2">
      <c r="A337" s="24"/>
      <c r="D337" s="36"/>
      <c r="E337" s="36"/>
      <c r="F337" s="36"/>
      <c r="G337" s="36"/>
      <c r="H337" s="36"/>
      <c r="I337" s="36"/>
    </row>
    <row r="338" spans="1:9" s="23" customFormat="1" ht="11.25" x14ac:dyDescent="0.2">
      <c r="A338" s="24"/>
      <c r="D338" s="36"/>
      <c r="E338" s="36"/>
      <c r="F338" s="36"/>
      <c r="G338" s="36"/>
      <c r="H338" s="36"/>
      <c r="I338" s="36"/>
    </row>
    <row r="339" spans="1:9" s="23" customFormat="1" ht="11.25" x14ac:dyDescent="0.2">
      <c r="A339" s="24"/>
      <c r="D339" s="36"/>
      <c r="E339" s="36"/>
      <c r="F339" s="36"/>
      <c r="G339" s="36"/>
      <c r="H339" s="36"/>
      <c r="I339" s="36"/>
    </row>
    <row r="340" spans="1:9" s="23" customFormat="1" ht="11.25" x14ac:dyDescent="0.2">
      <c r="A340" s="24"/>
      <c r="D340" s="36"/>
      <c r="E340" s="36"/>
      <c r="F340" s="36"/>
      <c r="G340" s="36"/>
      <c r="H340" s="36"/>
      <c r="I340" s="36"/>
    </row>
    <row r="341" spans="1:9" s="23" customFormat="1" ht="11.25" x14ac:dyDescent="0.2">
      <c r="A341" s="24"/>
      <c r="D341" s="36"/>
      <c r="E341" s="36"/>
      <c r="F341" s="36"/>
      <c r="G341" s="36"/>
      <c r="H341" s="36"/>
      <c r="I341" s="36"/>
    </row>
    <row r="342" spans="1:9" s="23" customFormat="1" ht="11.25" x14ac:dyDescent="0.2">
      <c r="A342" s="24"/>
      <c r="D342" s="36"/>
      <c r="E342" s="36"/>
      <c r="F342" s="36"/>
      <c r="G342" s="36"/>
      <c r="H342" s="36"/>
      <c r="I342" s="36"/>
    </row>
    <row r="343" spans="1:9" s="23" customFormat="1" ht="11.25" x14ac:dyDescent="0.2">
      <c r="A343" s="24"/>
      <c r="D343" s="36"/>
      <c r="E343" s="36"/>
      <c r="F343" s="36"/>
      <c r="G343" s="36"/>
      <c r="H343" s="36"/>
      <c r="I343" s="36"/>
    </row>
    <row r="344" spans="1:9" s="23" customFormat="1" ht="11.25" x14ac:dyDescent="0.2">
      <c r="A344" s="24"/>
      <c r="D344" s="36"/>
      <c r="E344" s="36"/>
      <c r="F344" s="36"/>
      <c r="G344" s="36"/>
      <c r="H344" s="36"/>
      <c r="I344" s="36"/>
    </row>
    <row r="345" spans="1:9" s="23" customFormat="1" ht="11.25" x14ac:dyDescent="0.2">
      <c r="A345" s="24"/>
      <c r="D345" s="36"/>
      <c r="E345" s="36"/>
      <c r="F345" s="36"/>
      <c r="G345" s="36"/>
      <c r="H345" s="36"/>
      <c r="I345" s="36"/>
    </row>
    <row r="346" spans="1:9" s="23" customFormat="1" ht="11.25" x14ac:dyDescent="0.2">
      <c r="A346" s="24"/>
      <c r="D346" s="36"/>
      <c r="E346" s="36"/>
      <c r="F346" s="36"/>
      <c r="G346" s="36"/>
      <c r="H346" s="36"/>
      <c r="I346" s="36"/>
    </row>
    <row r="347" spans="1:9" s="23" customFormat="1" ht="11.25" x14ac:dyDescent="0.2">
      <c r="A347" s="24"/>
      <c r="D347" s="36"/>
      <c r="E347" s="36"/>
      <c r="F347" s="36"/>
      <c r="G347" s="36"/>
      <c r="H347" s="36"/>
      <c r="I347" s="36"/>
    </row>
    <row r="348" spans="1:9" s="23" customFormat="1" ht="11.25" x14ac:dyDescent="0.2">
      <c r="A348" s="24"/>
      <c r="D348" s="36"/>
      <c r="E348" s="36"/>
      <c r="F348" s="36"/>
      <c r="G348" s="36"/>
      <c r="H348" s="36"/>
      <c r="I348" s="36"/>
    </row>
    <row r="349" spans="1:9" s="23" customFormat="1" ht="11.25" x14ac:dyDescent="0.2">
      <c r="A349" s="24"/>
      <c r="D349" s="36"/>
      <c r="E349" s="36"/>
      <c r="F349" s="36"/>
      <c r="G349" s="36"/>
      <c r="H349" s="36"/>
      <c r="I349" s="36"/>
    </row>
    <row r="350" spans="1:9" s="23" customFormat="1" ht="11.25" x14ac:dyDescent="0.2">
      <c r="A350" s="24"/>
      <c r="D350" s="36"/>
      <c r="E350" s="36"/>
      <c r="F350" s="36"/>
      <c r="G350" s="36"/>
      <c r="H350" s="36"/>
      <c r="I350" s="36"/>
    </row>
    <row r="351" spans="1:9" s="23" customFormat="1" ht="11.25" x14ac:dyDescent="0.2">
      <c r="A351" s="24"/>
      <c r="D351" s="36"/>
      <c r="E351" s="36"/>
      <c r="F351" s="36"/>
      <c r="G351" s="36"/>
      <c r="H351" s="36"/>
      <c r="I351" s="36"/>
    </row>
    <row r="352" spans="1:9" s="23" customFormat="1" ht="11.25" x14ac:dyDescent="0.2">
      <c r="A352" s="24"/>
      <c r="D352" s="36"/>
      <c r="E352" s="36"/>
      <c r="F352" s="36"/>
      <c r="G352" s="36"/>
      <c r="H352" s="36"/>
      <c r="I352" s="36"/>
    </row>
    <row r="353" spans="1:9" s="23" customFormat="1" ht="11.25" x14ac:dyDescent="0.2">
      <c r="A353" s="24"/>
      <c r="D353" s="36"/>
      <c r="E353" s="36"/>
      <c r="F353" s="36"/>
      <c r="G353" s="36"/>
      <c r="H353" s="36"/>
      <c r="I353" s="36"/>
    </row>
    <row r="354" spans="1:9" s="23" customFormat="1" ht="11.25" x14ac:dyDescent="0.2">
      <c r="A354" s="24"/>
      <c r="D354" s="36"/>
      <c r="E354" s="36"/>
      <c r="F354" s="36"/>
      <c r="G354" s="36"/>
      <c r="H354" s="36"/>
      <c r="I354" s="36"/>
    </row>
    <row r="355" spans="1:9" s="23" customFormat="1" ht="11.25" x14ac:dyDescent="0.2">
      <c r="A355" s="24"/>
      <c r="D355" s="36"/>
      <c r="E355" s="36"/>
      <c r="F355" s="36"/>
      <c r="G355" s="36"/>
      <c r="H355" s="36"/>
      <c r="I355" s="36"/>
    </row>
    <row r="356" spans="1:9" s="23" customFormat="1" ht="11.25" x14ac:dyDescent="0.2">
      <c r="A356" s="24"/>
      <c r="D356" s="36"/>
      <c r="E356" s="36"/>
      <c r="F356" s="36"/>
      <c r="G356" s="36"/>
      <c r="H356" s="36"/>
      <c r="I356" s="36"/>
    </row>
    <row r="357" spans="1:9" s="23" customFormat="1" ht="11.25" x14ac:dyDescent="0.2">
      <c r="A357" s="24"/>
      <c r="D357" s="36"/>
      <c r="E357" s="36"/>
      <c r="F357" s="36"/>
      <c r="G357" s="36"/>
      <c r="H357" s="36"/>
      <c r="I357" s="36"/>
    </row>
    <row r="358" spans="1:9" s="23" customFormat="1" ht="11.25" x14ac:dyDescent="0.2">
      <c r="A358" s="24"/>
      <c r="D358" s="36"/>
      <c r="E358" s="36"/>
      <c r="F358" s="36"/>
      <c r="G358" s="36"/>
      <c r="H358" s="36"/>
      <c r="I358" s="36"/>
    </row>
    <row r="359" spans="1:9" s="23" customFormat="1" ht="11.25" x14ac:dyDescent="0.2">
      <c r="A359" s="24"/>
      <c r="D359" s="36"/>
      <c r="E359" s="36"/>
      <c r="F359" s="36"/>
      <c r="G359" s="36"/>
      <c r="H359" s="36"/>
      <c r="I359" s="36"/>
    </row>
    <row r="360" spans="1:9" s="23" customFormat="1" ht="11.25" x14ac:dyDescent="0.2">
      <c r="A360" s="24"/>
      <c r="D360" s="36"/>
      <c r="E360" s="36"/>
      <c r="F360" s="36"/>
      <c r="G360" s="36"/>
      <c r="H360" s="36"/>
      <c r="I360" s="36"/>
    </row>
    <row r="361" spans="1:9" s="23" customFormat="1" ht="11.25" x14ac:dyDescent="0.2">
      <c r="A361" s="24"/>
      <c r="D361" s="36"/>
      <c r="E361" s="36"/>
      <c r="F361" s="36"/>
      <c r="G361" s="36"/>
      <c r="H361" s="36"/>
      <c r="I361" s="36"/>
    </row>
    <row r="362" spans="1:9" s="23" customFormat="1" ht="11.25" x14ac:dyDescent="0.2">
      <c r="A362" s="24"/>
      <c r="D362" s="36"/>
      <c r="E362" s="36"/>
      <c r="F362" s="36"/>
      <c r="G362" s="36"/>
      <c r="H362" s="36"/>
      <c r="I362" s="36"/>
    </row>
    <row r="363" spans="1:9" s="23" customFormat="1" ht="11.25" x14ac:dyDescent="0.2">
      <c r="A363" s="24"/>
      <c r="D363" s="36"/>
      <c r="E363" s="36"/>
      <c r="F363" s="36"/>
      <c r="G363" s="36"/>
      <c r="H363" s="36"/>
      <c r="I363" s="36"/>
    </row>
    <row r="364" spans="1:9" s="23" customFormat="1" ht="11.25" x14ac:dyDescent="0.2">
      <c r="A364" s="24"/>
      <c r="D364" s="36"/>
      <c r="E364" s="36"/>
      <c r="F364" s="36"/>
      <c r="G364" s="36"/>
      <c r="H364" s="36"/>
      <c r="I364" s="36"/>
    </row>
    <row r="365" spans="1:9" s="23" customFormat="1" ht="11.25" x14ac:dyDescent="0.2">
      <c r="A365" s="24"/>
      <c r="D365" s="36"/>
      <c r="E365" s="36"/>
      <c r="F365" s="36"/>
      <c r="G365" s="36"/>
      <c r="H365" s="36"/>
      <c r="I365" s="36"/>
    </row>
    <row r="366" spans="1:9" s="23" customFormat="1" ht="11.25" x14ac:dyDescent="0.2">
      <c r="A366" s="24"/>
      <c r="D366" s="36"/>
      <c r="E366" s="36"/>
      <c r="F366" s="36"/>
      <c r="G366" s="36"/>
      <c r="H366" s="36"/>
      <c r="I366" s="36"/>
    </row>
    <row r="367" spans="1:9" s="23" customFormat="1" ht="11.25" x14ac:dyDescent="0.2">
      <c r="A367" s="24"/>
      <c r="D367" s="36"/>
      <c r="E367" s="36"/>
      <c r="F367" s="36"/>
      <c r="G367" s="36"/>
      <c r="H367" s="36"/>
      <c r="I367" s="36"/>
    </row>
    <row r="368" spans="1:9" s="23" customFormat="1" ht="11.25" x14ac:dyDescent="0.2">
      <c r="A368" s="24"/>
      <c r="D368" s="36"/>
      <c r="E368" s="36"/>
      <c r="F368" s="36"/>
      <c r="G368" s="36"/>
      <c r="H368" s="36"/>
      <c r="I368" s="36"/>
    </row>
    <row r="369" spans="1:9" s="23" customFormat="1" ht="11.25" x14ac:dyDescent="0.2">
      <c r="A369" s="24"/>
      <c r="D369" s="36"/>
      <c r="E369" s="36"/>
      <c r="F369" s="36"/>
      <c r="G369" s="36"/>
      <c r="H369" s="36"/>
      <c r="I369" s="36"/>
    </row>
    <row r="370" spans="1:9" s="23" customFormat="1" ht="11.25" x14ac:dyDescent="0.2">
      <c r="A370" s="24"/>
      <c r="D370" s="36"/>
      <c r="E370" s="36"/>
      <c r="F370" s="36"/>
      <c r="G370" s="36"/>
      <c r="H370" s="36"/>
      <c r="I370" s="36"/>
    </row>
    <row r="371" spans="1:9" s="23" customFormat="1" ht="11.25" x14ac:dyDescent="0.2">
      <c r="A371" s="24"/>
      <c r="D371" s="36"/>
      <c r="E371" s="36"/>
      <c r="F371" s="36"/>
      <c r="G371" s="36"/>
      <c r="H371" s="36"/>
      <c r="I371" s="36"/>
    </row>
    <row r="372" spans="1:9" s="23" customFormat="1" ht="11.25" x14ac:dyDescent="0.2">
      <c r="A372" s="24"/>
      <c r="D372" s="36"/>
      <c r="E372" s="36"/>
      <c r="F372" s="36"/>
      <c r="G372" s="36"/>
      <c r="H372" s="36"/>
      <c r="I372" s="36"/>
    </row>
    <row r="373" spans="1:9" s="23" customFormat="1" ht="11.25" x14ac:dyDescent="0.2">
      <c r="A373" s="24"/>
      <c r="D373" s="36"/>
      <c r="E373" s="36"/>
      <c r="F373" s="36"/>
      <c r="G373" s="36"/>
      <c r="H373" s="36"/>
      <c r="I373" s="36"/>
    </row>
    <row r="374" spans="1:9" s="23" customFormat="1" ht="11.25" x14ac:dyDescent="0.2">
      <c r="A374" s="24"/>
      <c r="D374" s="36"/>
      <c r="E374" s="36"/>
      <c r="F374" s="36"/>
      <c r="G374" s="36"/>
      <c r="H374" s="36"/>
      <c r="I374" s="36"/>
    </row>
    <row r="375" spans="1:9" s="23" customFormat="1" ht="11.25" x14ac:dyDescent="0.2">
      <c r="A375" s="24"/>
      <c r="D375" s="36"/>
      <c r="E375" s="36"/>
      <c r="F375" s="36"/>
      <c r="G375" s="36"/>
      <c r="H375" s="36"/>
      <c r="I375" s="36"/>
    </row>
    <row r="376" spans="1:9" s="23" customFormat="1" ht="11.25" x14ac:dyDescent="0.2">
      <c r="A376" s="24"/>
      <c r="D376" s="36"/>
      <c r="E376" s="36"/>
      <c r="F376" s="36"/>
      <c r="G376" s="36"/>
      <c r="H376" s="36"/>
      <c r="I376" s="36"/>
    </row>
    <row r="377" spans="1:9" s="23" customFormat="1" ht="11.25" x14ac:dyDescent="0.2">
      <c r="A377" s="24"/>
      <c r="D377" s="36"/>
      <c r="E377" s="36"/>
      <c r="F377" s="36"/>
      <c r="G377" s="36"/>
      <c r="H377" s="36"/>
      <c r="I377" s="36"/>
    </row>
    <row r="378" spans="1:9" s="23" customFormat="1" ht="11.25" x14ac:dyDescent="0.2">
      <c r="A378" s="24"/>
      <c r="D378" s="36"/>
      <c r="E378" s="36"/>
      <c r="F378" s="36"/>
      <c r="G378" s="36"/>
      <c r="H378" s="36"/>
      <c r="I378" s="36"/>
    </row>
    <row r="379" spans="1:9" s="23" customFormat="1" ht="11.25" x14ac:dyDescent="0.2">
      <c r="A379" s="24"/>
      <c r="D379" s="36"/>
      <c r="E379" s="36"/>
      <c r="F379" s="36"/>
      <c r="G379" s="36"/>
      <c r="H379" s="36"/>
      <c r="I379" s="36"/>
    </row>
    <row r="380" spans="1:9" s="23" customFormat="1" ht="11.25" x14ac:dyDescent="0.2">
      <c r="A380" s="24"/>
      <c r="D380" s="36"/>
      <c r="E380" s="36"/>
      <c r="F380" s="36"/>
      <c r="G380" s="36"/>
      <c r="H380" s="36"/>
      <c r="I380" s="36"/>
    </row>
    <row r="381" spans="1:9" s="23" customFormat="1" ht="11.25" x14ac:dyDescent="0.2">
      <c r="A381" s="24"/>
      <c r="D381" s="36"/>
      <c r="E381" s="36"/>
      <c r="F381" s="36"/>
      <c r="G381" s="36"/>
      <c r="H381" s="36"/>
      <c r="I381" s="36"/>
    </row>
    <row r="382" spans="1:9" s="23" customFormat="1" ht="11.25" x14ac:dyDescent="0.2">
      <c r="A382" s="24"/>
      <c r="D382" s="36"/>
      <c r="E382" s="36"/>
      <c r="F382" s="36"/>
      <c r="G382" s="36"/>
      <c r="H382" s="36"/>
      <c r="I382" s="36"/>
    </row>
    <row r="383" spans="1:9" s="23" customFormat="1" ht="11.25" x14ac:dyDescent="0.2">
      <c r="A383" s="24"/>
      <c r="D383" s="36"/>
      <c r="E383" s="36"/>
      <c r="F383" s="36"/>
      <c r="G383" s="36"/>
      <c r="H383" s="36"/>
      <c r="I383" s="36"/>
    </row>
    <row r="384" spans="1:9" s="23" customFormat="1" ht="11.25" x14ac:dyDescent="0.2">
      <c r="A384" s="24"/>
      <c r="D384" s="36"/>
      <c r="E384" s="36"/>
      <c r="F384" s="36"/>
      <c r="G384" s="36"/>
      <c r="H384" s="36"/>
      <c r="I384" s="36"/>
    </row>
    <row r="385" spans="1:9" s="23" customFormat="1" ht="11.25" x14ac:dyDescent="0.2">
      <c r="A385" s="24"/>
      <c r="D385" s="36"/>
      <c r="E385" s="36"/>
      <c r="F385" s="36"/>
      <c r="G385" s="36"/>
      <c r="H385" s="36"/>
      <c r="I385" s="36"/>
    </row>
    <row r="386" spans="1:9" s="23" customFormat="1" ht="11.25" x14ac:dyDescent="0.2">
      <c r="A386" s="24"/>
      <c r="D386" s="36"/>
      <c r="E386" s="36"/>
      <c r="F386" s="36"/>
      <c r="G386" s="36"/>
      <c r="H386" s="36"/>
      <c r="I386" s="36"/>
    </row>
    <row r="387" spans="1:9" s="23" customFormat="1" ht="11.25" x14ac:dyDescent="0.2">
      <c r="A387" s="24"/>
      <c r="D387" s="36"/>
      <c r="E387" s="36"/>
      <c r="F387" s="36"/>
      <c r="G387" s="36"/>
      <c r="H387" s="36"/>
      <c r="I387" s="36"/>
    </row>
    <row r="388" spans="1:9" s="23" customFormat="1" ht="11.25" x14ac:dyDescent="0.2">
      <c r="A388" s="24"/>
      <c r="D388" s="36"/>
      <c r="E388" s="36"/>
      <c r="F388" s="36"/>
      <c r="G388" s="36"/>
      <c r="H388" s="36"/>
      <c r="I388" s="36"/>
    </row>
    <row r="389" spans="1:9" s="23" customFormat="1" ht="11.25" x14ac:dyDescent="0.2">
      <c r="A389" s="24"/>
      <c r="D389" s="36"/>
      <c r="E389" s="36"/>
      <c r="F389" s="36"/>
      <c r="G389" s="36"/>
      <c r="H389" s="36"/>
      <c r="I389" s="36"/>
    </row>
    <row r="390" spans="1:9" s="23" customFormat="1" ht="11.25" x14ac:dyDescent="0.2">
      <c r="A390" s="24"/>
      <c r="D390" s="36"/>
      <c r="E390" s="36"/>
      <c r="F390" s="36"/>
      <c r="G390" s="36"/>
      <c r="H390" s="36"/>
      <c r="I390" s="36"/>
    </row>
    <row r="391" spans="1:9" s="23" customFormat="1" ht="11.25" x14ac:dyDescent="0.2">
      <c r="A391" s="24"/>
      <c r="D391" s="36"/>
      <c r="E391" s="36"/>
      <c r="F391" s="36"/>
      <c r="G391" s="36"/>
      <c r="H391" s="36"/>
      <c r="I391" s="36"/>
    </row>
    <row r="392" spans="1:9" s="23" customFormat="1" ht="11.25" x14ac:dyDescent="0.2">
      <c r="A392" s="24"/>
      <c r="D392" s="36"/>
      <c r="E392" s="36"/>
      <c r="F392" s="36"/>
      <c r="G392" s="36"/>
      <c r="H392" s="36"/>
      <c r="I392" s="36"/>
    </row>
    <row r="393" spans="1:9" s="23" customFormat="1" ht="11.25" x14ac:dyDescent="0.2">
      <c r="A393" s="24"/>
      <c r="D393" s="36"/>
      <c r="E393" s="36"/>
      <c r="F393" s="36"/>
      <c r="G393" s="36"/>
      <c r="H393" s="36"/>
      <c r="I393" s="36"/>
    </row>
    <row r="394" spans="1:9" s="23" customFormat="1" ht="11.25" x14ac:dyDescent="0.2">
      <c r="A394" s="24"/>
      <c r="D394" s="36"/>
      <c r="E394" s="36"/>
      <c r="F394" s="36"/>
      <c r="G394" s="36"/>
      <c r="H394" s="36"/>
      <c r="I394" s="36"/>
    </row>
    <row r="395" spans="1:9" s="23" customFormat="1" ht="11.25" x14ac:dyDescent="0.2">
      <c r="A395" s="24"/>
      <c r="D395" s="36"/>
      <c r="E395" s="36"/>
      <c r="F395" s="36"/>
      <c r="G395" s="36"/>
      <c r="H395" s="36"/>
      <c r="I395" s="36"/>
    </row>
    <row r="396" spans="1:9" s="23" customFormat="1" ht="11.25" x14ac:dyDescent="0.2">
      <c r="A396" s="24"/>
      <c r="D396" s="36"/>
      <c r="E396" s="36"/>
      <c r="F396" s="36"/>
      <c r="G396" s="36"/>
      <c r="H396" s="36"/>
      <c r="I396" s="36"/>
    </row>
    <row r="397" spans="1:9" s="23" customFormat="1" ht="11.25" x14ac:dyDescent="0.2">
      <c r="A397" s="24"/>
      <c r="D397" s="36"/>
      <c r="E397" s="36"/>
      <c r="F397" s="36"/>
      <c r="G397" s="36"/>
      <c r="H397" s="36"/>
      <c r="I397" s="36"/>
    </row>
    <row r="398" spans="1:9" s="23" customFormat="1" ht="11.25" x14ac:dyDescent="0.2">
      <c r="A398" s="24"/>
      <c r="D398" s="36"/>
      <c r="E398" s="36"/>
      <c r="F398" s="36"/>
      <c r="G398" s="36"/>
      <c r="H398" s="36"/>
      <c r="I398" s="36"/>
    </row>
    <row r="399" spans="1:9" s="23" customFormat="1" ht="11.25" x14ac:dyDescent="0.2">
      <c r="A399" s="24"/>
      <c r="D399" s="36"/>
      <c r="E399" s="36"/>
      <c r="F399" s="36"/>
      <c r="G399" s="36"/>
      <c r="H399" s="36"/>
      <c r="I399" s="36"/>
    </row>
    <row r="400" spans="1:9" s="23" customFormat="1" ht="11.25" x14ac:dyDescent="0.2">
      <c r="A400" s="24"/>
      <c r="D400" s="36"/>
      <c r="E400" s="36"/>
      <c r="F400" s="36"/>
      <c r="G400" s="36"/>
      <c r="H400" s="36"/>
      <c r="I400" s="36"/>
    </row>
    <row r="401" spans="1:9" s="23" customFormat="1" ht="11.25" x14ac:dyDescent="0.2">
      <c r="A401" s="24"/>
      <c r="D401" s="36"/>
      <c r="E401" s="36"/>
      <c r="F401" s="36"/>
      <c r="G401" s="36"/>
      <c r="H401" s="36"/>
      <c r="I401" s="36"/>
    </row>
    <row r="402" spans="1:9" s="23" customFormat="1" ht="11.25" x14ac:dyDescent="0.2">
      <c r="A402" s="24"/>
      <c r="D402" s="36"/>
      <c r="E402" s="36"/>
      <c r="F402" s="36"/>
      <c r="G402" s="36"/>
      <c r="H402" s="36"/>
      <c r="I402" s="36"/>
    </row>
    <row r="403" spans="1:9" s="23" customFormat="1" ht="11.25" x14ac:dyDescent="0.2">
      <c r="A403" s="24"/>
      <c r="D403" s="36"/>
      <c r="E403" s="36"/>
      <c r="F403" s="36"/>
      <c r="G403" s="36"/>
      <c r="H403" s="36"/>
      <c r="I403" s="36"/>
    </row>
    <row r="404" spans="1:9" s="23" customFormat="1" ht="11.25" x14ac:dyDescent="0.2">
      <c r="A404" s="24"/>
      <c r="D404" s="36"/>
      <c r="E404" s="36"/>
      <c r="F404" s="36"/>
      <c r="G404" s="36"/>
      <c r="H404" s="36"/>
      <c r="I404" s="36"/>
    </row>
    <row r="405" spans="1:9" s="23" customFormat="1" ht="11.25" x14ac:dyDescent="0.2">
      <c r="A405" s="24"/>
      <c r="D405" s="36"/>
      <c r="E405" s="36"/>
      <c r="F405" s="36"/>
      <c r="G405" s="36"/>
      <c r="H405" s="36"/>
      <c r="I405" s="36"/>
    </row>
    <row r="406" spans="1:9" s="23" customFormat="1" ht="11.25" x14ac:dyDescent="0.2">
      <c r="A406" s="24"/>
      <c r="D406" s="36"/>
      <c r="E406" s="36"/>
      <c r="F406" s="36"/>
      <c r="G406" s="36"/>
      <c r="H406" s="36"/>
      <c r="I406" s="36"/>
    </row>
    <row r="407" spans="1:9" s="23" customFormat="1" ht="11.25" x14ac:dyDescent="0.2">
      <c r="A407" s="24"/>
      <c r="D407" s="36"/>
      <c r="E407" s="36"/>
      <c r="F407" s="36"/>
      <c r="G407" s="36"/>
      <c r="H407" s="36"/>
      <c r="I407" s="36"/>
    </row>
    <row r="408" spans="1:9" s="23" customFormat="1" ht="11.25" x14ac:dyDescent="0.2">
      <c r="A408" s="24"/>
      <c r="D408" s="36"/>
      <c r="E408" s="36"/>
      <c r="F408" s="36"/>
      <c r="G408" s="36"/>
      <c r="H408" s="36"/>
      <c r="I408" s="36"/>
    </row>
    <row r="409" spans="1:9" s="23" customFormat="1" ht="11.25" x14ac:dyDescent="0.2">
      <c r="A409" s="24"/>
      <c r="D409" s="36"/>
      <c r="E409" s="36"/>
      <c r="F409" s="36"/>
      <c r="G409" s="36"/>
      <c r="H409" s="36"/>
      <c r="I409" s="36"/>
    </row>
    <row r="410" spans="1:9" s="23" customFormat="1" ht="11.25" x14ac:dyDescent="0.2">
      <c r="A410" s="24"/>
      <c r="D410" s="36"/>
      <c r="E410" s="36"/>
      <c r="F410" s="36"/>
      <c r="G410" s="36"/>
      <c r="H410" s="36"/>
      <c r="I410" s="36"/>
    </row>
    <row r="411" spans="1:9" s="23" customFormat="1" ht="11.25" x14ac:dyDescent="0.2">
      <c r="A411" s="24"/>
      <c r="D411" s="36"/>
      <c r="E411" s="36"/>
      <c r="F411" s="36"/>
      <c r="G411" s="36"/>
      <c r="H411" s="36"/>
      <c r="I411" s="36"/>
    </row>
    <row r="412" spans="1:9" s="23" customFormat="1" ht="11.25" x14ac:dyDescent="0.2">
      <c r="A412" s="24"/>
      <c r="D412" s="36"/>
      <c r="E412" s="36"/>
      <c r="F412" s="36"/>
      <c r="G412" s="36"/>
      <c r="H412" s="36"/>
      <c r="I412" s="36"/>
    </row>
    <row r="413" spans="1:9" s="23" customFormat="1" ht="11.25" x14ac:dyDescent="0.2">
      <c r="A413" s="24"/>
      <c r="D413" s="36"/>
      <c r="E413" s="36"/>
      <c r="F413" s="36"/>
      <c r="G413" s="36"/>
      <c r="H413" s="36"/>
      <c r="I413" s="36"/>
    </row>
    <row r="414" spans="1:9" s="23" customFormat="1" ht="11.25" x14ac:dyDescent="0.2">
      <c r="A414" s="24"/>
      <c r="D414" s="36"/>
      <c r="E414" s="36"/>
      <c r="F414" s="36"/>
      <c r="G414" s="36"/>
      <c r="H414" s="36"/>
      <c r="I414" s="36"/>
    </row>
    <row r="415" spans="1:9" s="23" customFormat="1" ht="11.25" x14ac:dyDescent="0.2">
      <c r="A415" s="24"/>
      <c r="D415" s="36"/>
      <c r="E415" s="36"/>
      <c r="F415" s="36"/>
      <c r="G415" s="36"/>
      <c r="H415" s="36"/>
      <c r="I415" s="36"/>
    </row>
    <row r="416" spans="1:9" s="23" customFormat="1" ht="11.25" x14ac:dyDescent="0.2">
      <c r="A416" s="24"/>
      <c r="D416" s="36"/>
      <c r="E416" s="36"/>
      <c r="F416" s="36"/>
      <c r="G416" s="36"/>
      <c r="H416" s="36"/>
      <c r="I416" s="36"/>
    </row>
    <row r="417" spans="1:9" s="23" customFormat="1" ht="11.25" x14ac:dyDescent="0.2">
      <c r="A417" s="24"/>
      <c r="D417" s="36"/>
      <c r="E417" s="36"/>
      <c r="F417" s="36"/>
      <c r="G417" s="36"/>
      <c r="H417" s="36"/>
      <c r="I417" s="36"/>
    </row>
    <row r="418" spans="1:9" x14ac:dyDescent="0.2">
      <c r="B418" s="38"/>
      <c r="C418" s="38"/>
      <c r="D418" s="39"/>
      <c r="E418" s="39"/>
      <c r="F418" s="39"/>
      <c r="G418" s="39"/>
      <c r="H418" s="39"/>
      <c r="I418" s="39"/>
    </row>
    <row r="419" spans="1:9" x14ac:dyDescent="0.2">
      <c r="B419" s="38"/>
      <c r="C419" s="38"/>
      <c r="D419" s="39"/>
      <c r="E419" s="39"/>
      <c r="F419" s="39"/>
      <c r="G419" s="39"/>
      <c r="H419" s="39"/>
      <c r="I419" s="39"/>
    </row>
    <row r="420" spans="1:9" x14ac:dyDescent="0.2">
      <c r="B420" s="38"/>
      <c r="C420" s="38"/>
      <c r="D420" s="39"/>
      <c r="E420" s="39"/>
      <c r="F420" s="39"/>
      <c r="G420" s="39"/>
      <c r="H420" s="39"/>
      <c r="I420" s="39"/>
    </row>
    <row r="421" spans="1:9" x14ac:dyDescent="0.2">
      <c r="B421" s="38"/>
      <c r="C421" s="38"/>
      <c r="D421" s="39"/>
      <c r="E421" s="39"/>
      <c r="F421" s="39"/>
      <c r="G421" s="39"/>
      <c r="H421" s="39"/>
      <c r="I421" s="39"/>
    </row>
    <row r="422" spans="1:9" x14ac:dyDescent="0.2">
      <c r="B422" s="38"/>
      <c r="C422" s="38"/>
      <c r="D422" s="39"/>
      <c r="E422" s="39"/>
      <c r="F422" s="39"/>
      <c r="G422" s="39"/>
      <c r="H422" s="39"/>
      <c r="I422" s="39"/>
    </row>
    <row r="423" spans="1:9" x14ac:dyDescent="0.2">
      <c r="B423" s="38"/>
      <c r="C423" s="38"/>
      <c r="D423" s="39"/>
      <c r="E423" s="39"/>
      <c r="F423" s="39"/>
      <c r="G423" s="39"/>
      <c r="H423" s="39"/>
      <c r="I423" s="39"/>
    </row>
    <row r="424" spans="1:9" x14ac:dyDescent="0.2">
      <c r="B424" s="38"/>
      <c r="C424" s="38"/>
      <c r="D424" s="39"/>
      <c r="E424" s="39"/>
      <c r="F424" s="39"/>
      <c r="G424" s="39"/>
      <c r="H424" s="39"/>
      <c r="I424" s="39"/>
    </row>
    <row r="425" spans="1:9" x14ac:dyDescent="0.2">
      <c r="B425" s="38"/>
      <c r="C425" s="38"/>
      <c r="D425" s="39"/>
      <c r="E425" s="39"/>
      <c r="F425" s="39"/>
      <c r="G425" s="39"/>
      <c r="H425" s="39"/>
      <c r="I425" s="39"/>
    </row>
    <row r="426" spans="1:9" x14ac:dyDescent="0.2">
      <c r="B426" s="38"/>
      <c r="C426" s="38"/>
      <c r="D426" s="39"/>
      <c r="E426" s="39"/>
      <c r="F426" s="39"/>
      <c r="G426" s="39"/>
      <c r="H426" s="39"/>
      <c r="I426" s="39"/>
    </row>
    <row r="427" spans="1:9" x14ac:dyDescent="0.2">
      <c r="B427" s="38"/>
      <c r="C427" s="38"/>
      <c r="D427" s="39"/>
      <c r="E427" s="39"/>
      <c r="F427" s="39"/>
      <c r="G427" s="39"/>
      <c r="H427" s="39"/>
      <c r="I427" s="39"/>
    </row>
    <row r="428" spans="1:9" x14ac:dyDescent="0.2">
      <c r="B428" s="38"/>
      <c r="C428" s="38"/>
      <c r="D428" s="39"/>
      <c r="E428" s="39"/>
      <c r="F428" s="39"/>
      <c r="G428" s="39"/>
      <c r="H428" s="39"/>
      <c r="I428" s="39"/>
    </row>
    <row r="429" spans="1:9" x14ac:dyDescent="0.2">
      <c r="B429" s="38"/>
      <c r="C429" s="38"/>
      <c r="D429" s="39"/>
      <c r="E429" s="39"/>
      <c r="F429" s="39"/>
      <c r="G429" s="39"/>
      <c r="H429" s="39"/>
      <c r="I429" s="39"/>
    </row>
    <row r="430" spans="1:9" x14ac:dyDescent="0.2">
      <c r="B430" s="38"/>
      <c r="C430" s="38"/>
      <c r="D430" s="39"/>
      <c r="E430" s="39"/>
      <c r="F430" s="39"/>
      <c r="G430" s="39"/>
      <c r="H430" s="39"/>
      <c r="I430" s="39"/>
    </row>
    <row r="431" spans="1:9" x14ac:dyDescent="0.2">
      <c r="B431" s="38"/>
      <c r="C431" s="38"/>
      <c r="D431" s="39"/>
      <c r="E431" s="39"/>
      <c r="F431" s="39"/>
      <c r="G431" s="39"/>
      <c r="H431" s="39"/>
      <c r="I431" s="39"/>
    </row>
    <row r="432" spans="1:9" x14ac:dyDescent="0.2">
      <c r="B432" s="38"/>
      <c r="C432" s="38"/>
      <c r="D432" s="39"/>
      <c r="E432" s="39"/>
      <c r="F432" s="39"/>
      <c r="G432" s="39"/>
      <c r="H432" s="39"/>
      <c r="I432" s="39"/>
    </row>
    <row r="433" spans="2:9" x14ac:dyDescent="0.2">
      <c r="B433" s="38"/>
      <c r="C433" s="38"/>
      <c r="D433" s="39"/>
      <c r="E433" s="39"/>
      <c r="F433" s="39"/>
      <c r="G433" s="39"/>
      <c r="H433" s="39"/>
      <c r="I433" s="39"/>
    </row>
    <row r="434" spans="2:9" x14ac:dyDescent="0.2">
      <c r="B434" s="38"/>
      <c r="C434" s="38"/>
      <c r="D434" s="39"/>
      <c r="E434" s="39"/>
      <c r="F434" s="39"/>
      <c r="G434" s="39"/>
      <c r="H434" s="39"/>
      <c r="I434" s="39"/>
    </row>
    <row r="435" spans="2:9" x14ac:dyDescent="0.2">
      <c r="B435" s="38"/>
      <c r="C435" s="38"/>
      <c r="D435" s="39"/>
      <c r="E435" s="39"/>
      <c r="F435" s="39"/>
      <c r="G435" s="39"/>
      <c r="H435" s="39"/>
      <c r="I435" s="39"/>
    </row>
    <row r="436" spans="2:9" x14ac:dyDescent="0.2">
      <c r="B436" s="38"/>
      <c r="C436" s="38"/>
      <c r="D436" s="39"/>
      <c r="E436" s="39"/>
      <c r="F436" s="39"/>
      <c r="G436" s="39"/>
      <c r="H436" s="39"/>
      <c r="I436" s="39"/>
    </row>
    <row r="437" spans="2:9" x14ac:dyDescent="0.2">
      <c r="B437" s="38"/>
      <c r="C437" s="38"/>
      <c r="D437" s="39"/>
      <c r="E437" s="39"/>
      <c r="F437" s="39"/>
      <c r="G437" s="39"/>
      <c r="H437" s="39"/>
      <c r="I437" s="39"/>
    </row>
    <row r="438" spans="2:9" x14ac:dyDescent="0.2">
      <c r="B438" s="38"/>
      <c r="C438" s="38"/>
      <c r="D438" s="39"/>
      <c r="E438" s="39"/>
      <c r="F438" s="39"/>
      <c r="G438" s="39"/>
      <c r="H438" s="39"/>
      <c r="I438" s="39"/>
    </row>
    <row r="439" spans="2:9" x14ac:dyDescent="0.2">
      <c r="B439" s="38"/>
      <c r="C439" s="38"/>
      <c r="D439" s="39"/>
      <c r="E439" s="39"/>
      <c r="F439" s="39"/>
      <c r="G439" s="39"/>
      <c r="H439" s="39"/>
      <c r="I439" s="39"/>
    </row>
    <row r="440" spans="2:9" x14ac:dyDescent="0.2">
      <c r="B440" s="38"/>
      <c r="C440" s="38"/>
      <c r="D440" s="39"/>
      <c r="E440" s="39"/>
      <c r="F440" s="39"/>
      <c r="G440" s="39"/>
      <c r="H440" s="39"/>
      <c r="I440" s="39"/>
    </row>
    <row r="441" spans="2:9" x14ac:dyDescent="0.2">
      <c r="B441" s="38"/>
      <c r="C441" s="38"/>
      <c r="D441" s="39"/>
      <c r="E441" s="39"/>
      <c r="F441" s="39"/>
      <c r="G441" s="39"/>
      <c r="H441" s="39"/>
      <c r="I441" s="39"/>
    </row>
    <row r="442" spans="2:9" x14ac:dyDescent="0.2">
      <c r="B442" s="38"/>
      <c r="C442" s="38"/>
      <c r="D442" s="39"/>
      <c r="E442" s="39"/>
      <c r="F442" s="39"/>
      <c r="G442" s="39"/>
      <c r="H442" s="39"/>
      <c r="I442" s="39"/>
    </row>
    <row r="443" spans="2:9" x14ac:dyDescent="0.2">
      <c r="B443" s="38"/>
      <c r="C443" s="38"/>
      <c r="D443" s="39"/>
      <c r="E443" s="39"/>
      <c r="F443" s="39"/>
      <c r="G443" s="39"/>
      <c r="H443" s="39"/>
      <c r="I443" s="39"/>
    </row>
    <row r="444" spans="2:9" x14ac:dyDescent="0.2">
      <c r="B444" s="38"/>
      <c r="C444" s="38"/>
      <c r="D444" s="39"/>
      <c r="E444" s="39"/>
      <c r="F444" s="39"/>
      <c r="G444" s="39"/>
      <c r="H444" s="39"/>
      <c r="I444" s="39"/>
    </row>
    <row r="445" spans="2:9" x14ac:dyDescent="0.2">
      <c r="B445" s="38"/>
      <c r="C445" s="38"/>
      <c r="D445" s="39"/>
      <c r="E445" s="39"/>
      <c r="F445" s="39"/>
      <c r="G445" s="39"/>
      <c r="H445" s="39"/>
      <c r="I445" s="39"/>
    </row>
    <row r="446" spans="2:9" x14ac:dyDescent="0.2">
      <c r="B446" s="38"/>
      <c r="C446" s="38"/>
      <c r="D446" s="39"/>
      <c r="E446" s="39"/>
      <c r="F446" s="39"/>
      <c r="G446" s="39"/>
      <c r="H446" s="39"/>
      <c r="I446" s="39"/>
    </row>
    <row r="447" spans="2:9" x14ac:dyDescent="0.2">
      <c r="B447" s="38"/>
      <c r="C447" s="38"/>
      <c r="D447" s="39"/>
      <c r="E447" s="39"/>
      <c r="F447" s="39"/>
      <c r="G447" s="39"/>
      <c r="H447" s="39"/>
      <c r="I447" s="39"/>
    </row>
    <row r="448" spans="2:9" x14ac:dyDescent="0.2">
      <c r="B448" s="38"/>
      <c r="C448" s="38"/>
      <c r="D448" s="39"/>
      <c r="E448" s="39"/>
      <c r="F448" s="39"/>
      <c r="G448" s="39"/>
      <c r="H448" s="39"/>
      <c r="I448" s="39"/>
    </row>
    <row r="449" spans="2:9" x14ac:dyDescent="0.2">
      <c r="B449" s="38"/>
      <c r="C449" s="38"/>
      <c r="D449" s="39"/>
      <c r="E449" s="39"/>
      <c r="F449" s="39"/>
      <c r="G449" s="39"/>
      <c r="H449" s="39"/>
      <c r="I449" s="39"/>
    </row>
    <row r="450" spans="2:9" x14ac:dyDescent="0.2">
      <c r="B450" s="38"/>
      <c r="C450" s="38"/>
      <c r="D450" s="39"/>
      <c r="E450" s="39"/>
      <c r="F450" s="39"/>
      <c r="G450" s="39"/>
      <c r="H450" s="39"/>
      <c r="I450" s="39"/>
    </row>
    <row r="451" spans="2:9" x14ac:dyDescent="0.2">
      <c r="B451" s="38"/>
      <c r="C451" s="38"/>
      <c r="D451" s="39"/>
      <c r="E451" s="39"/>
      <c r="F451" s="39"/>
      <c r="G451" s="39"/>
      <c r="H451" s="39"/>
      <c r="I451" s="39"/>
    </row>
    <row r="452" spans="2:9" x14ac:dyDescent="0.2">
      <c r="B452" s="38"/>
      <c r="C452" s="38"/>
      <c r="D452" s="39"/>
      <c r="E452" s="39"/>
      <c r="F452" s="39"/>
      <c r="G452" s="39"/>
      <c r="H452" s="39"/>
      <c r="I452" s="39"/>
    </row>
    <row r="453" spans="2:9" x14ac:dyDescent="0.2">
      <c r="B453" s="38"/>
      <c r="C453" s="38"/>
      <c r="D453" s="39"/>
      <c r="E453" s="39"/>
      <c r="F453" s="39"/>
      <c r="G453" s="39"/>
      <c r="H453" s="39"/>
      <c r="I453" s="39"/>
    </row>
    <row r="454" spans="2:9" x14ac:dyDescent="0.2">
      <c r="B454" s="38"/>
      <c r="C454" s="38"/>
      <c r="D454" s="39"/>
      <c r="E454" s="39"/>
      <c r="F454" s="39"/>
      <c r="G454" s="39"/>
      <c r="H454" s="39"/>
      <c r="I454" s="39"/>
    </row>
    <row r="455" spans="2:9" x14ac:dyDescent="0.2">
      <c r="B455" s="38"/>
      <c r="C455" s="38"/>
      <c r="D455" s="39"/>
      <c r="E455" s="39"/>
      <c r="F455" s="39"/>
      <c r="G455" s="39"/>
      <c r="H455" s="39"/>
      <c r="I455" s="39"/>
    </row>
    <row r="456" spans="2:9" x14ac:dyDescent="0.2">
      <c r="B456" s="38"/>
      <c r="C456" s="38"/>
      <c r="D456" s="39"/>
      <c r="E456" s="39"/>
      <c r="F456" s="39"/>
      <c r="G456" s="39"/>
      <c r="H456" s="39"/>
      <c r="I456" s="39"/>
    </row>
    <row r="457" spans="2:9" x14ac:dyDescent="0.2">
      <c r="B457" s="38"/>
      <c r="C457" s="38"/>
      <c r="D457" s="39"/>
      <c r="E457" s="39"/>
      <c r="F457" s="39"/>
      <c r="G457" s="39"/>
      <c r="H457" s="39"/>
      <c r="I457" s="39"/>
    </row>
    <row r="458" spans="2:9" x14ac:dyDescent="0.2">
      <c r="B458" s="38"/>
      <c r="C458" s="38"/>
      <c r="D458" s="39"/>
      <c r="E458" s="39"/>
      <c r="F458" s="39"/>
      <c r="G458" s="39"/>
      <c r="H458" s="39"/>
      <c r="I458" s="39"/>
    </row>
    <row r="459" spans="2:9" x14ac:dyDescent="0.2">
      <c r="B459" s="38"/>
      <c r="C459" s="38"/>
      <c r="D459" s="39"/>
      <c r="E459" s="39"/>
      <c r="F459" s="39"/>
      <c r="G459" s="39"/>
      <c r="H459" s="39"/>
      <c r="I459" s="39"/>
    </row>
    <row r="460" spans="2:9" x14ac:dyDescent="0.2">
      <c r="B460" s="38"/>
      <c r="C460" s="38"/>
      <c r="D460" s="39"/>
      <c r="E460" s="39"/>
      <c r="F460" s="39"/>
      <c r="G460" s="39"/>
      <c r="H460" s="39"/>
      <c r="I460" s="39"/>
    </row>
    <row r="461" spans="2:9" x14ac:dyDescent="0.2">
      <c r="B461" s="38"/>
      <c r="C461" s="38"/>
      <c r="D461" s="39"/>
      <c r="E461" s="39"/>
      <c r="F461" s="39"/>
      <c r="G461" s="39"/>
      <c r="H461" s="39"/>
      <c r="I461" s="39"/>
    </row>
    <row r="462" spans="2:9" x14ac:dyDescent="0.2">
      <c r="B462" s="38"/>
      <c r="C462" s="38"/>
      <c r="D462" s="39"/>
      <c r="E462" s="39"/>
      <c r="F462" s="39"/>
      <c r="G462" s="39"/>
      <c r="H462" s="39"/>
      <c r="I462" s="39"/>
    </row>
    <row r="463" spans="2:9" x14ac:dyDescent="0.2">
      <c r="B463" s="38"/>
      <c r="C463" s="38"/>
      <c r="D463" s="39"/>
      <c r="E463" s="39"/>
      <c r="F463" s="39"/>
      <c r="G463" s="39"/>
      <c r="H463" s="39"/>
      <c r="I463" s="39"/>
    </row>
    <row r="464" spans="2:9" x14ac:dyDescent="0.2">
      <c r="B464" s="38"/>
      <c r="C464" s="38"/>
      <c r="D464" s="39"/>
      <c r="E464" s="39"/>
      <c r="F464" s="39"/>
      <c r="G464" s="39"/>
      <c r="H464" s="39"/>
      <c r="I464" s="39"/>
    </row>
    <row r="465" spans="2:9" x14ac:dyDescent="0.2">
      <c r="B465" s="38"/>
      <c r="C465" s="38"/>
      <c r="D465" s="39"/>
      <c r="E465" s="39"/>
      <c r="F465" s="39"/>
      <c r="G465" s="39"/>
      <c r="H465" s="39"/>
      <c r="I465" s="39"/>
    </row>
    <row r="466" spans="2:9" x14ac:dyDescent="0.2">
      <c r="B466" s="38"/>
      <c r="C466" s="38"/>
      <c r="D466" s="39"/>
      <c r="E466" s="39"/>
      <c r="F466" s="39"/>
      <c r="G466" s="39"/>
      <c r="H466" s="39"/>
      <c r="I466" s="39"/>
    </row>
    <row r="467" spans="2:9" x14ac:dyDescent="0.2">
      <c r="B467" s="38"/>
      <c r="C467" s="38"/>
      <c r="D467" s="39"/>
      <c r="E467" s="39"/>
      <c r="F467" s="39"/>
      <c r="G467" s="39"/>
      <c r="H467" s="39"/>
      <c r="I467" s="39"/>
    </row>
    <row r="468" spans="2:9" x14ac:dyDescent="0.2">
      <c r="B468" s="38"/>
      <c r="C468" s="38"/>
      <c r="D468" s="39"/>
      <c r="E468" s="39"/>
      <c r="F468" s="39"/>
      <c r="G468" s="39"/>
      <c r="H468" s="39"/>
      <c r="I468" s="39"/>
    </row>
    <row r="469" spans="2:9" x14ac:dyDescent="0.2">
      <c r="B469" s="38"/>
      <c r="C469" s="38"/>
      <c r="D469" s="39"/>
      <c r="E469" s="39"/>
      <c r="F469" s="39"/>
      <c r="G469" s="39"/>
      <c r="H469" s="39"/>
      <c r="I469" s="39"/>
    </row>
    <row r="470" spans="2:9" x14ac:dyDescent="0.2">
      <c r="B470" s="38"/>
      <c r="C470" s="38"/>
      <c r="D470" s="39"/>
      <c r="E470" s="39"/>
      <c r="F470" s="39"/>
      <c r="G470" s="39"/>
      <c r="H470" s="39"/>
      <c r="I470" s="39"/>
    </row>
    <row r="471" spans="2:9" x14ac:dyDescent="0.2">
      <c r="B471" s="38"/>
      <c r="C471" s="38"/>
      <c r="D471" s="39"/>
      <c r="E471" s="39"/>
      <c r="F471" s="39"/>
      <c r="G471" s="39"/>
      <c r="H471" s="39"/>
      <c r="I471" s="39"/>
    </row>
    <row r="472" spans="2:9" x14ac:dyDescent="0.2">
      <c r="B472" s="38"/>
      <c r="C472" s="38"/>
      <c r="D472" s="39"/>
      <c r="E472" s="39"/>
      <c r="F472" s="39"/>
      <c r="G472" s="39"/>
      <c r="H472" s="39"/>
      <c r="I472" s="39"/>
    </row>
    <row r="473" spans="2:9" x14ac:dyDescent="0.2">
      <c r="B473" s="38"/>
      <c r="C473" s="38"/>
      <c r="D473" s="39"/>
      <c r="E473" s="39"/>
      <c r="F473" s="39"/>
      <c r="G473" s="39"/>
      <c r="H473" s="39"/>
      <c r="I473" s="39"/>
    </row>
    <row r="474" spans="2:9" x14ac:dyDescent="0.2">
      <c r="B474" s="38"/>
      <c r="C474" s="38"/>
      <c r="D474" s="39"/>
      <c r="E474" s="39"/>
      <c r="F474" s="39"/>
      <c r="G474" s="39"/>
      <c r="H474" s="39"/>
      <c r="I474" s="39"/>
    </row>
    <row r="475" spans="2:9" x14ac:dyDescent="0.2">
      <c r="B475" s="38"/>
      <c r="C475" s="38"/>
      <c r="D475" s="39"/>
      <c r="E475" s="39"/>
      <c r="F475" s="39"/>
      <c r="G475" s="39"/>
      <c r="H475" s="39"/>
      <c r="I475" s="39"/>
    </row>
    <row r="476" spans="2:9" x14ac:dyDescent="0.2">
      <c r="B476" s="38"/>
      <c r="C476" s="38"/>
      <c r="D476" s="39"/>
      <c r="E476" s="39"/>
      <c r="F476" s="39"/>
      <c r="G476" s="39"/>
      <c r="H476" s="39"/>
      <c r="I476" s="39"/>
    </row>
    <row r="477" spans="2:9" x14ac:dyDescent="0.2">
      <c r="B477" s="38"/>
      <c r="C477" s="38"/>
      <c r="D477" s="39"/>
      <c r="E477" s="39"/>
      <c r="F477" s="39"/>
      <c r="G477" s="39"/>
      <c r="H477" s="39"/>
      <c r="I477" s="39"/>
    </row>
    <row r="478" spans="2:9" x14ac:dyDescent="0.2">
      <c r="B478" s="38"/>
      <c r="C478" s="38"/>
      <c r="D478" s="39"/>
      <c r="E478" s="39"/>
      <c r="F478" s="39"/>
      <c r="G478" s="39"/>
      <c r="H478" s="39"/>
      <c r="I478" s="39"/>
    </row>
    <row r="479" spans="2:9" x14ac:dyDescent="0.2">
      <c r="B479" s="38"/>
      <c r="C479" s="38"/>
      <c r="D479" s="39"/>
      <c r="E479" s="39"/>
      <c r="F479" s="39"/>
      <c r="G479" s="39"/>
      <c r="H479" s="39"/>
      <c r="I479" s="39"/>
    </row>
    <row r="480" spans="2:9" x14ac:dyDescent="0.2">
      <c r="B480" s="38"/>
      <c r="C480" s="38"/>
      <c r="D480" s="39"/>
      <c r="E480" s="39"/>
      <c r="F480" s="39"/>
      <c r="G480" s="39"/>
      <c r="H480" s="39"/>
      <c r="I480" s="39"/>
    </row>
    <row r="481" spans="2:9" x14ac:dyDescent="0.2">
      <c r="B481" s="38"/>
      <c r="C481" s="38"/>
      <c r="D481" s="39"/>
      <c r="E481" s="39"/>
      <c r="F481" s="39"/>
      <c r="G481" s="39"/>
      <c r="H481" s="39"/>
      <c r="I481" s="39"/>
    </row>
    <row r="482" spans="2:9" x14ac:dyDescent="0.2">
      <c r="B482" s="38"/>
      <c r="C482" s="38"/>
      <c r="D482" s="39"/>
      <c r="E482" s="39"/>
      <c r="F482" s="39"/>
      <c r="G482" s="39"/>
      <c r="H482" s="39"/>
      <c r="I482" s="39"/>
    </row>
    <row r="483" spans="2:9" x14ac:dyDescent="0.2">
      <c r="B483" s="38"/>
      <c r="C483" s="38"/>
      <c r="D483" s="39"/>
      <c r="E483" s="39"/>
      <c r="F483" s="39"/>
      <c r="G483" s="39"/>
      <c r="H483" s="39"/>
      <c r="I483" s="39"/>
    </row>
    <row r="484" spans="2:9" x14ac:dyDescent="0.2">
      <c r="B484" s="38"/>
      <c r="C484" s="38"/>
      <c r="D484" s="39"/>
      <c r="E484" s="39"/>
      <c r="F484" s="39"/>
      <c r="G484" s="39"/>
      <c r="H484" s="39"/>
      <c r="I484" s="39"/>
    </row>
    <row r="485" spans="2:9" x14ac:dyDescent="0.2">
      <c r="B485" s="38"/>
      <c r="C485" s="38"/>
      <c r="D485" s="39"/>
      <c r="E485" s="39"/>
      <c r="F485" s="39"/>
      <c r="G485" s="39"/>
      <c r="H485" s="39"/>
      <c r="I485" s="39"/>
    </row>
    <row r="486" spans="2:9" x14ac:dyDescent="0.2">
      <c r="B486" s="38"/>
      <c r="C486" s="38"/>
      <c r="D486" s="39"/>
      <c r="E486" s="39"/>
      <c r="F486" s="39"/>
      <c r="G486" s="39"/>
      <c r="H486" s="39"/>
      <c r="I486" s="39"/>
    </row>
    <row r="487" spans="2:9" x14ac:dyDescent="0.2">
      <c r="B487" s="38"/>
      <c r="C487" s="38"/>
      <c r="D487" s="39"/>
      <c r="E487" s="39"/>
      <c r="F487" s="39"/>
      <c r="G487" s="39"/>
      <c r="H487" s="39"/>
      <c r="I487" s="39"/>
    </row>
    <row r="488" spans="2:9" x14ac:dyDescent="0.2">
      <c r="B488" s="38"/>
      <c r="C488" s="38"/>
      <c r="D488" s="39"/>
      <c r="E488" s="39"/>
      <c r="F488" s="39"/>
      <c r="G488" s="39"/>
      <c r="H488" s="39"/>
      <c r="I488" s="39"/>
    </row>
    <row r="489" spans="2:9" x14ac:dyDescent="0.2">
      <c r="B489" s="38"/>
      <c r="C489" s="38"/>
      <c r="D489" s="39"/>
      <c r="E489" s="39"/>
      <c r="F489" s="39"/>
      <c r="G489" s="39"/>
      <c r="H489" s="39"/>
      <c r="I489" s="39"/>
    </row>
    <row r="490" spans="2:9" x14ac:dyDescent="0.2">
      <c r="B490" s="38"/>
      <c r="C490" s="38"/>
      <c r="D490" s="39"/>
      <c r="E490" s="39"/>
      <c r="F490" s="39"/>
      <c r="G490" s="39"/>
      <c r="H490" s="39"/>
      <c r="I490" s="39"/>
    </row>
    <row r="491" spans="2:9" x14ac:dyDescent="0.2">
      <c r="B491" s="38"/>
      <c r="C491" s="38"/>
      <c r="D491" s="39"/>
      <c r="E491" s="39"/>
      <c r="F491" s="39"/>
      <c r="G491" s="39"/>
      <c r="H491" s="39"/>
      <c r="I491" s="39"/>
    </row>
    <row r="492" spans="2:9" x14ac:dyDescent="0.2">
      <c r="B492" s="38"/>
      <c r="C492" s="38"/>
      <c r="D492" s="39"/>
      <c r="E492" s="39"/>
      <c r="F492" s="39"/>
      <c r="G492" s="39"/>
      <c r="H492" s="39"/>
      <c r="I492" s="39"/>
    </row>
    <row r="493" spans="2:9" x14ac:dyDescent="0.2">
      <c r="B493" s="38"/>
      <c r="C493" s="38"/>
      <c r="D493" s="39"/>
      <c r="E493" s="39"/>
      <c r="F493" s="39"/>
      <c r="G493" s="39"/>
      <c r="H493" s="39"/>
      <c r="I493" s="39"/>
    </row>
    <row r="494" spans="2:9" x14ac:dyDescent="0.2">
      <c r="B494" s="38"/>
      <c r="C494" s="38"/>
      <c r="D494" s="39"/>
      <c r="E494" s="39"/>
      <c r="F494" s="39"/>
      <c r="G494" s="39"/>
      <c r="H494" s="39"/>
      <c r="I494" s="39"/>
    </row>
    <row r="495" spans="2:9" x14ac:dyDescent="0.2">
      <c r="B495" s="38"/>
      <c r="C495" s="38"/>
      <c r="D495" s="39"/>
      <c r="E495" s="39"/>
      <c r="F495" s="39"/>
      <c r="G495" s="39"/>
      <c r="H495" s="39"/>
      <c r="I495" s="39"/>
    </row>
    <row r="496" spans="2:9" x14ac:dyDescent="0.2">
      <c r="B496" s="38"/>
      <c r="C496" s="38"/>
      <c r="D496" s="39"/>
      <c r="E496" s="39"/>
      <c r="F496" s="39"/>
      <c r="G496" s="39"/>
      <c r="H496" s="39"/>
      <c r="I496" s="39"/>
    </row>
    <row r="497" spans="2:9" x14ac:dyDescent="0.2">
      <c r="B497" s="38"/>
      <c r="C497" s="38"/>
      <c r="D497" s="39"/>
      <c r="E497" s="39"/>
      <c r="F497" s="39"/>
      <c r="G497" s="39"/>
      <c r="H497" s="39"/>
      <c r="I497" s="39"/>
    </row>
    <row r="498" spans="2:9" x14ac:dyDescent="0.2">
      <c r="B498" s="38"/>
      <c r="C498" s="38"/>
      <c r="D498" s="39"/>
      <c r="E498" s="39"/>
      <c r="F498" s="39"/>
      <c r="G498" s="39"/>
      <c r="H498" s="39"/>
      <c r="I498" s="39"/>
    </row>
    <row r="499" spans="2:9" x14ac:dyDescent="0.2">
      <c r="B499" s="38"/>
      <c r="C499" s="38"/>
      <c r="D499" s="39"/>
      <c r="E499" s="39"/>
      <c r="F499" s="39"/>
      <c r="G499" s="39"/>
      <c r="H499" s="39"/>
      <c r="I499" s="39"/>
    </row>
    <row r="500" spans="2:9" x14ac:dyDescent="0.2">
      <c r="B500" s="38"/>
      <c r="C500" s="38"/>
      <c r="D500" s="39"/>
      <c r="E500" s="39"/>
      <c r="F500" s="39"/>
      <c r="G500" s="39"/>
      <c r="H500" s="39"/>
      <c r="I500" s="39"/>
    </row>
    <row r="501" spans="2:9" x14ac:dyDescent="0.2">
      <c r="B501" s="38"/>
      <c r="C501" s="38"/>
      <c r="D501" s="39"/>
      <c r="E501" s="39"/>
      <c r="F501" s="39"/>
      <c r="G501" s="39"/>
      <c r="H501" s="39"/>
      <c r="I501" s="39"/>
    </row>
    <row r="502" spans="2:9" x14ac:dyDescent="0.2">
      <c r="B502" s="38"/>
      <c r="C502" s="38"/>
      <c r="D502" s="39"/>
      <c r="E502" s="39"/>
      <c r="F502" s="39"/>
      <c r="G502" s="39"/>
      <c r="H502" s="39"/>
      <c r="I502" s="39"/>
    </row>
    <row r="503" spans="2:9" x14ac:dyDescent="0.2">
      <c r="B503" s="38"/>
      <c r="C503" s="38"/>
      <c r="D503" s="39"/>
      <c r="E503" s="39"/>
      <c r="F503" s="39"/>
      <c r="G503" s="39"/>
      <c r="H503" s="39"/>
      <c r="I503" s="39"/>
    </row>
    <row r="504" spans="2:9" x14ac:dyDescent="0.2">
      <c r="B504" s="38"/>
      <c r="C504" s="38"/>
      <c r="D504" s="39"/>
      <c r="E504" s="39"/>
      <c r="F504" s="39"/>
      <c r="G504" s="39"/>
      <c r="H504" s="39"/>
      <c r="I504" s="39"/>
    </row>
    <row r="505" spans="2:9" x14ac:dyDescent="0.2">
      <c r="B505" s="38"/>
      <c r="C505" s="38"/>
      <c r="D505" s="39"/>
      <c r="E505" s="39"/>
      <c r="F505" s="39"/>
      <c r="G505" s="39"/>
      <c r="H505" s="39"/>
      <c r="I505" s="39"/>
    </row>
    <row r="506" spans="2:9" x14ac:dyDescent="0.2">
      <c r="B506" s="38"/>
      <c r="C506" s="38"/>
      <c r="D506" s="39"/>
      <c r="E506" s="39"/>
      <c r="F506" s="39"/>
      <c r="G506" s="39"/>
      <c r="H506" s="39"/>
      <c r="I506" s="39"/>
    </row>
    <row r="507" spans="2:9" x14ac:dyDescent="0.2">
      <c r="B507" s="38"/>
      <c r="C507" s="38"/>
      <c r="D507" s="39"/>
      <c r="E507" s="39"/>
      <c r="F507" s="39"/>
      <c r="G507" s="39"/>
      <c r="H507" s="39"/>
      <c r="I507" s="39"/>
    </row>
    <row r="508" spans="2:9" x14ac:dyDescent="0.2">
      <c r="B508" s="38"/>
      <c r="C508" s="38"/>
      <c r="D508" s="39"/>
      <c r="E508" s="39"/>
      <c r="F508" s="39"/>
      <c r="G508" s="39"/>
      <c r="H508" s="39"/>
      <c r="I508" s="39"/>
    </row>
    <row r="509" spans="2:9" x14ac:dyDescent="0.2">
      <c r="B509" s="38"/>
      <c r="C509" s="38"/>
      <c r="D509" s="39"/>
      <c r="E509" s="39"/>
      <c r="F509" s="39"/>
      <c r="G509" s="39"/>
      <c r="H509" s="39"/>
      <c r="I509" s="39"/>
    </row>
    <row r="510" spans="2:9" x14ac:dyDescent="0.2">
      <c r="B510" s="38"/>
      <c r="C510" s="38"/>
      <c r="D510" s="39"/>
      <c r="E510" s="39"/>
      <c r="F510" s="39"/>
      <c r="G510" s="39"/>
      <c r="H510" s="39"/>
      <c r="I510" s="39"/>
    </row>
    <row r="511" spans="2:9" x14ac:dyDescent="0.2">
      <c r="B511" s="38"/>
      <c r="C511" s="38"/>
      <c r="D511" s="39"/>
      <c r="E511" s="39"/>
      <c r="F511" s="39"/>
      <c r="G511" s="39"/>
      <c r="H511" s="39"/>
      <c r="I511" s="39"/>
    </row>
    <row r="512" spans="2:9" x14ac:dyDescent="0.2">
      <c r="B512" s="38"/>
      <c r="C512" s="38"/>
      <c r="D512" s="39"/>
      <c r="E512" s="39"/>
      <c r="F512" s="39"/>
      <c r="G512" s="39"/>
      <c r="H512" s="39"/>
      <c r="I512" s="39"/>
    </row>
    <row r="513" spans="2:9" x14ac:dyDescent="0.2">
      <c r="B513" s="38"/>
      <c r="C513" s="38"/>
      <c r="D513" s="39"/>
      <c r="E513" s="39"/>
      <c r="F513" s="39"/>
      <c r="G513" s="39"/>
      <c r="H513" s="39"/>
      <c r="I513" s="39"/>
    </row>
    <row r="514" spans="2:9" x14ac:dyDescent="0.2">
      <c r="B514" s="38"/>
      <c r="C514" s="38"/>
      <c r="D514" s="39"/>
      <c r="E514" s="39"/>
      <c r="F514" s="39"/>
      <c r="G514" s="39"/>
      <c r="H514" s="39"/>
      <c r="I514" s="39"/>
    </row>
    <row r="515" spans="2:9" x14ac:dyDescent="0.2">
      <c r="B515" s="38"/>
      <c r="C515" s="38"/>
      <c r="D515" s="39"/>
      <c r="E515" s="39"/>
      <c r="F515" s="39"/>
      <c r="G515" s="39"/>
      <c r="H515" s="39"/>
      <c r="I515" s="39"/>
    </row>
    <row r="516" spans="2:9" x14ac:dyDescent="0.2">
      <c r="B516" s="38"/>
      <c r="C516" s="38"/>
      <c r="D516" s="39"/>
      <c r="E516" s="39"/>
      <c r="F516" s="39"/>
      <c r="G516" s="39"/>
      <c r="H516" s="39"/>
      <c r="I516" s="39"/>
    </row>
    <row r="517" spans="2:9" x14ac:dyDescent="0.2">
      <c r="B517" s="38"/>
      <c r="C517" s="38"/>
      <c r="D517" s="39"/>
      <c r="E517" s="39"/>
      <c r="F517" s="39"/>
      <c r="G517" s="39"/>
      <c r="H517" s="39"/>
      <c r="I517" s="39"/>
    </row>
    <row r="518" spans="2:9" x14ac:dyDescent="0.2">
      <c r="B518" s="38"/>
      <c r="C518" s="38"/>
      <c r="D518" s="39"/>
      <c r="E518" s="39"/>
      <c r="F518" s="39"/>
      <c r="G518" s="39"/>
      <c r="H518" s="39"/>
      <c r="I518" s="39"/>
    </row>
    <row r="519" spans="2:9" x14ac:dyDescent="0.2">
      <c r="B519" s="38"/>
      <c r="C519" s="38"/>
      <c r="D519" s="39"/>
      <c r="E519" s="39"/>
      <c r="F519" s="39"/>
      <c r="G519" s="39"/>
      <c r="H519" s="39"/>
      <c r="I519" s="39"/>
    </row>
    <row r="520" spans="2:9" x14ac:dyDescent="0.2">
      <c r="B520" s="38"/>
      <c r="C520" s="38"/>
      <c r="D520" s="39"/>
      <c r="E520" s="39"/>
      <c r="F520" s="39"/>
      <c r="G520" s="39"/>
      <c r="H520" s="39"/>
      <c r="I520" s="39"/>
    </row>
    <row r="521" spans="2:9" x14ac:dyDescent="0.2">
      <c r="B521" s="38"/>
      <c r="C521" s="38"/>
      <c r="D521" s="39"/>
      <c r="E521" s="39"/>
      <c r="F521" s="39"/>
      <c r="G521" s="39"/>
      <c r="H521" s="39"/>
      <c r="I521" s="39"/>
    </row>
    <row r="522" spans="2:9" x14ac:dyDescent="0.2">
      <c r="B522" s="38"/>
      <c r="C522" s="38"/>
      <c r="D522" s="39"/>
      <c r="E522" s="39"/>
      <c r="F522" s="39"/>
      <c r="G522" s="39"/>
      <c r="H522" s="39"/>
      <c r="I522" s="39"/>
    </row>
    <row r="523" spans="2:9" x14ac:dyDescent="0.2">
      <c r="B523" s="38"/>
      <c r="C523" s="38"/>
      <c r="D523" s="39"/>
      <c r="E523" s="39"/>
      <c r="F523" s="39"/>
      <c r="G523" s="39"/>
      <c r="H523" s="39"/>
      <c r="I523" s="39"/>
    </row>
    <row r="524" spans="2:9" x14ac:dyDescent="0.2">
      <c r="B524" s="38"/>
      <c r="C524" s="38"/>
      <c r="D524" s="39"/>
      <c r="E524" s="39"/>
      <c r="F524" s="39"/>
      <c r="G524" s="39"/>
      <c r="H524" s="39"/>
      <c r="I524" s="39"/>
    </row>
    <row r="525" spans="2:9" x14ac:dyDescent="0.2">
      <c r="B525" s="38"/>
      <c r="C525" s="38"/>
      <c r="D525" s="39"/>
      <c r="E525" s="39"/>
      <c r="F525" s="39"/>
      <c r="G525" s="39"/>
      <c r="H525" s="39"/>
      <c r="I525" s="39"/>
    </row>
    <row r="526" spans="2:9" x14ac:dyDescent="0.2">
      <c r="B526" s="38"/>
      <c r="C526" s="38"/>
      <c r="D526" s="39"/>
      <c r="E526" s="39"/>
      <c r="F526" s="39"/>
      <c r="G526" s="39"/>
      <c r="H526" s="39"/>
      <c r="I526" s="39"/>
    </row>
    <row r="527" spans="2:9" x14ac:dyDescent="0.2">
      <c r="B527" s="38"/>
      <c r="C527" s="38"/>
      <c r="D527" s="39"/>
      <c r="E527" s="39"/>
      <c r="F527" s="39"/>
      <c r="G527" s="39"/>
      <c r="H527" s="39"/>
      <c r="I527" s="39"/>
    </row>
    <row r="528" spans="2:9" x14ac:dyDescent="0.2">
      <c r="B528" s="38"/>
      <c r="C528" s="38"/>
      <c r="D528" s="39"/>
      <c r="E528" s="39"/>
      <c r="F528" s="39"/>
      <c r="G528" s="39"/>
      <c r="H528" s="39"/>
      <c r="I528" s="39"/>
    </row>
    <row r="529" spans="2:9" x14ac:dyDescent="0.2">
      <c r="B529" s="38"/>
      <c r="C529" s="38"/>
      <c r="D529" s="39"/>
      <c r="E529" s="39"/>
      <c r="F529" s="39"/>
      <c r="G529" s="39"/>
      <c r="H529" s="39"/>
      <c r="I529" s="39"/>
    </row>
    <row r="530" spans="2:9" x14ac:dyDescent="0.2">
      <c r="B530" s="38"/>
      <c r="C530" s="38"/>
      <c r="D530" s="39"/>
      <c r="E530" s="39"/>
      <c r="F530" s="39"/>
      <c r="G530" s="39"/>
      <c r="H530" s="39"/>
      <c r="I530" s="39"/>
    </row>
    <row r="531" spans="2:9" x14ac:dyDescent="0.2">
      <c r="B531" s="38"/>
      <c r="C531" s="38"/>
      <c r="D531" s="39"/>
      <c r="E531" s="39"/>
      <c r="F531" s="39"/>
      <c r="G531" s="39"/>
      <c r="H531" s="39"/>
      <c r="I531" s="39"/>
    </row>
    <row r="532" spans="2:9" x14ac:dyDescent="0.2">
      <c r="B532" s="38"/>
      <c r="C532" s="38"/>
      <c r="D532" s="39"/>
      <c r="E532" s="39"/>
      <c r="F532" s="39"/>
      <c r="G532" s="39"/>
      <c r="H532" s="39"/>
      <c r="I532" s="39"/>
    </row>
    <row r="533" spans="2:9" x14ac:dyDescent="0.2">
      <c r="B533" s="38"/>
      <c r="C533" s="38"/>
      <c r="D533" s="39"/>
      <c r="E533" s="39"/>
      <c r="F533" s="39"/>
      <c r="G533" s="39"/>
      <c r="H533" s="39"/>
      <c r="I533" s="39"/>
    </row>
    <row r="534" spans="2:9" x14ac:dyDescent="0.2">
      <c r="B534" s="38"/>
      <c r="C534" s="38"/>
      <c r="D534" s="39"/>
      <c r="E534" s="39"/>
      <c r="F534" s="39"/>
      <c r="G534" s="39"/>
      <c r="H534" s="39"/>
      <c r="I534" s="39"/>
    </row>
    <row r="535" spans="2:9" x14ac:dyDescent="0.2">
      <c r="B535" s="38"/>
      <c r="C535" s="38"/>
      <c r="D535" s="39"/>
      <c r="E535" s="39"/>
      <c r="F535" s="39"/>
      <c r="G535" s="39"/>
      <c r="H535" s="39"/>
      <c r="I535" s="39"/>
    </row>
    <row r="536" spans="2:9" x14ac:dyDescent="0.2">
      <c r="B536" s="38"/>
      <c r="C536" s="38"/>
      <c r="D536" s="39"/>
      <c r="E536" s="39"/>
      <c r="F536" s="39"/>
      <c r="G536" s="39"/>
      <c r="H536" s="39"/>
      <c r="I536" s="39"/>
    </row>
    <row r="537" spans="2:9" x14ac:dyDescent="0.2">
      <c r="B537" s="38"/>
      <c r="C537" s="38"/>
      <c r="D537" s="39"/>
      <c r="E537" s="39"/>
      <c r="F537" s="39"/>
      <c r="G537" s="39"/>
      <c r="H537" s="39"/>
      <c r="I537" s="39"/>
    </row>
    <row r="538" spans="2:9" x14ac:dyDescent="0.2">
      <c r="B538" s="38"/>
      <c r="C538" s="38"/>
      <c r="D538" s="39"/>
      <c r="E538" s="39"/>
      <c r="F538" s="39"/>
      <c r="G538" s="39"/>
      <c r="H538" s="39"/>
      <c r="I538" s="39"/>
    </row>
    <row r="539" spans="2:9" x14ac:dyDescent="0.2">
      <c r="B539" s="38"/>
      <c r="C539" s="38"/>
      <c r="D539" s="39"/>
      <c r="E539" s="39"/>
      <c r="F539" s="39"/>
      <c r="G539" s="39"/>
      <c r="H539" s="39"/>
      <c r="I539" s="39"/>
    </row>
    <row r="540" spans="2:9" x14ac:dyDescent="0.2">
      <c r="B540" s="38"/>
      <c r="C540" s="38"/>
      <c r="D540" s="39"/>
      <c r="E540" s="39"/>
      <c r="F540" s="39"/>
      <c r="G540" s="39"/>
      <c r="H540" s="39"/>
      <c r="I540" s="39"/>
    </row>
    <row r="541" spans="2:9" x14ac:dyDescent="0.2">
      <c r="B541" s="38"/>
      <c r="C541" s="38"/>
      <c r="D541" s="39"/>
      <c r="E541" s="39"/>
      <c r="F541" s="39"/>
      <c r="G541" s="39"/>
      <c r="H541" s="39"/>
      <c r="I541" s="39"/>
    </row>
    <row r="542" spans="2:9" x14ac:dyDescent="0.2">
      <c r="B542" s="38"/>
      <c r="C542" s="38"/>
      <c r="D542" s="39"/>
      <c r="E542" s="39"/>
      <c r="F542" s="39"/>
      <c r="G542" s="39"/>
      <c r="H542" s="39"/>
      <c r="I542" s="39"/>
    </row>
    <row r="543" spans="2:9" x14ac:dyDescent="0.2">
      <c r="B543" s="38"/>
      <c r="C543" s="38"/>
      <c r="D543" s="39"/>
      <c r="E543" s="39"/>
      <c r="F543" s="39"/>
      <c r="G543" s="39"/>
      <c r="H543" s="39"/>
      <c r="I543" s="39"/>
    </row>
    <row r="544" spans="2:9" x14ac:dyDescent="0.2">
      <c r="B544" s="38"/>
      <c r="C544" s="38"/>
      <c r="D544" s="39"/>
      <c r="E544" s="39"/>
      <c r="F544" s="39"/>
      <c r="G544" s="39"/>
      <c r="H544" s="39"/>
      <c r="I544" s="39"/>
    </row>
    <row r="545" spans="2:9" x14ac:dyDescent="0.2">
      <c r="B545" s="38"/>
      <c r="C545" s="38"/>
      <c r="D545" s="39"/>
      <c r="E545" s="39"/>
      <c r="F545" s="39"/>
      <c r="G545" s="39"/>
      <c r="H545" s="39"/>
      <c r="I545" s="39"/>
    </row>
    <row r="546" spans="2:9" x14ac:dyDescent="0.2">
      <c r="B546" s="38"/>
      <c r="C546" s="38"/>
      <c r="D546" s="39"/>
      <c r="E546" s="39"/>
      <c r="F546" s="39"/>
      <c r="G546" s="39"/>
      <c r="H546" s="39"/>
      <c r="I546" s="39"/>
    </row>
    <row r="547" spans="2:9" x14ac:dyDescent="0.2">
      <c r="B547" s="38"/>
      <c r="C547" s="38"/>
      <c r="D547" s="39"/>
      <c r="E547" s="39"/>
      <c r="F547" s="39"/>
      <c r="G547" s="39"/>
      <c r="H547" s="39"/>
      <c r="I547" s="39"/>
    </row>
    <row r="548" spans="2:9" x14ac:dyDescent="0.2">
      <c r="B548" s="38"/>
      <c r="C548" s="38"/>
      <c r="D548" s="39"/>
      <c r="E548" s="39"/>
      <c r="F548" s="39"/>
      <c r="G548" s="39"/>
      <c r="H548" s="39"/>
      <c r="I548" s="39"/>
    </row>
    <row r="549" spans="2:9" x14ac:dyDescent="0.2">
      <c r="B549" s="38"/>
      <c r="C549" s="38"/>
      <c r="D549" s="39"/>
      <c r="E549" s="39"/>
      <c r="F549" s="39"/>
      <c r="G549" s="39"/>
      <c r="H549" s="39"/>
      <c r="I549" s="39"/>
    </row>
    <row r="550" spans="2:9" x14ac:dyDescent="0.2">
      <c r="B550" s="38"/>
      <c r="C550" s="38"/>
      <c r="D550" s="39"/>
      <c r="E550" s="39"/>
      <c r="F550" s="39"/>
      <c r="G550" s="39"/>
      <c r="H550" s="39"/>
      <c r="I550" s="39"/>
    </row>
    <row r="551" spans="2:9" x14ac:dyDescent="0.2">
      <c r="B551" s="38"/>
      <c r="C551" s="38"/>
      <c r="D551" s="39"/>
      <c r="E551" s="39"/>
      <c r="F551" s="39"/>
      <c r="G551" s="39"/>
      <c r="H551" s="39"/>
      <c r="I551" s="39"/>
    </row>
    <row r="552" spans="2:9" x14ac:dyDescent="0.2">
      <c r="B552" s="38"/>
      <c r="C552" s="38"/>
      <c r="D552" s="39"/>
      <c r="E552" s="39"/>
      <c r="F552" s="39"/>
      <c r="G552" s="39"/>
      <c r="H552" s="39"/>
      <c r="I552" s="39"/>
    </row>
    <row r="553" spans="2:9" x14ac:dyDescent="0.2">
      <c r="B553" s="38"/>
      <c r="C553" s="38"/>
      <c r="D553" s="39"/>
      <c r="E553" s="39"/>
      <c r="F553" s="39"/>
      <c r="G553" s="39"/>
      <c r="H553" s="39"/>
      <c r="I553" s="39"/>
    </row>
    <row r="554" spans="2:9" x14ac:dyDescent="0.2">
      <c r="B554" s="38"/>
      <c r="C554" s="38"/>
      <c r="D554" s="39"/>
      <c r="E554" s="39"/>
      <c r="F554" s="39"/>
      <c r="G554" s="39"/>
      <c r="H554" s="39"/>
      <c r="I554" s="39"/>
    </row>
    <row r="555" spans="2:9" x14ac:dyDescent="0.2">
      <c r="B555" s="38"/>
      <c r="C555" s="38"/>
      <c r="D555" s="39"/>
      <c r="E555" s="39"/>
      <c r="F555" s="39"/>
      <c r="G555" s="39"/>
      <c r="H555" s="39"/>
      <c r="I555" s="39"/>
    </row>
    <row r="556" spans="2:9" x14ac:dyDescent="0.2">
      <c r="B556" s="38"/>
      <c r="C556" s="38"/>
      <c r="D556" s="39"/>
      <c r="E556" s="39"/>
      <c r="F556" s="39"/>
      <c r="G556" s="39"/>
      <c r="H556" s="39"/>
      <c r="I556" s="39"/>
    </row>
    <row r="557" spans="2:9" x14ac:dyDescent="0.2">
      <c r="B557" s="38"/>
      <c r="C557" s="38"/>
      <c r="D557" s="39"/>
      <c r="E557" s="39"/>
      <c r="F557" s="39"/>
      <c r="G557" s="39"/>
      <c r="H557" s="39"/>
      <c r="I557" s="39"/>
    </row>
    <row r="558" spans="2:9" x14ac:dyDescent="0.2">
      <c r="B558" s="38"/>
      <c r="C558" s="38"/>
      <c r="D558" s="39"/>
      <c r="E558" s="39"/>
      <c r="F558" s="39"/>
      <c r="G558" s="39"/>
      <c r="H558" s="39"/>
      <c r="I558" s="39"/>
    </row>
    <row r="559" spans="2:9" x14ac:dyDescent="0.2">
      <c r="B559" s="38"/>
      <c r="C559" s="38"/>
      <c r="D559" s="39"/>
      <c r="E559" s="39"/>
      <c r="F559" s="39"/>
      <c r="G559" s="39"/>
      <c r="H559" s="39"/>
      <c r="I559" s="39"/>
    </row>
    <row r="560" spans="2:9" x14ac:dyDescent="0.2">
      <c r="B560" s="38"/>
      <c r="C560" s="38"/>
      <c r="D560" s="39"/>
      <c r="E560" s="39"/>
      <c r="F560" s="39"/>
      <c r="G560" s="39"/>
      <c r="H560" s="39"/>
      <c r="I560" s="39"/>
    </row>
    <row r="561" spans="2:9" x14ac:dyDescent="0.2">
      <c r="B561" s="38"/>
      <c r="C561" s="38"/>
      <c r="D561" s="39"/>
      <c r="E561" s="39"/>
      <c r="F561" s="39"/>
      <c r="G561" s="39"/>
      <c r="H561" s="39"/>
      <c r="I561" s="39"/>
    </row>
    <row r="562" spans="2:9" x14ac:dyDescent="0.2">
      <c r="B562" s="38"/>
      <c r="C562" s="38"/>
      <c r="D562" s="39"/>
      <c r="E562" s="39"/>
      <c r="F562" s="39"/>
      <c r="G562" s="39"/>
      <c r="H562" s="39"/>
      <c r="I562" s="39"/>
    </row>
    <row r="563" spans="2:9" x14ac:dyDescent="0.2">
      <c r="B563" s="38"/>
      <c r="C563" s="38"/>
      <c r="D563" s="39"/>
      <c r="E563" s="39"/>
      <c r="F563" s="39"/>
      <c r="G563" s="39"/>
      <c r="H563" s="39"/>
      <c r="I563" s="39"/>
    </row>
    <row r="564" spans="2:9" x14ac:dyDescent="0.2">
      <c r="B564" s="38"/>
      <c r="C564" s="38"/>
      <c r="D564" s="39"/>
      <c r="E564" s="39"/>
      <c r="F564" s="39"/>
      <c r="G564" s="39"/>
      <c r="H564" s="39"/>
      <c r="I564" s="39"/>
    </row>
    <row r="565" spans="2:9" x14ac:dyDescent="0.2">
      <c r="B565" s="38"/>
      <c r="C565" s="38"/>
      <c r="D565" s="39"/>
      <c r="E565" s="39"/>
      <c r="F565" s="39"/>
      <c r="G565" s="39"/>
      <c r="H565" s="39"/>
      <c r="I565" s="39"/>
    </row>
    <row r="566" spans="2:9" x14ac:dyDescent="0.2">
      <c r="B566" s="38"/>
      <c r="C566" s="38"/>
      <c r="D566" s="39"/>
      <c r="E566" s="39"/>
      <c r="F566" s="39"/>
      <c r="G566" s="39"/>
      <c r="H566" s="39"/>
      <c r="I566" s="39"/>
    </row>
    <row r="567" spans="2:9" x14ac:dyDescent="0.2">
      <c r="B567" s="38"/>
      <c r="C567" s="38"/>
      <c r="D567" s="39"/>
      <c r="E567" s="39"/>
      <c r="F567" s="39"/>
      <c r="G567" s="39"/>
      <c r="H567" s="39"/>
      <c r="I567" s="39"/>
    </row>
    <row r="568" spans="2:9" x14ac:dyDescent="0.2">
      <c r="B568" s="38"/>
      <c r="C568" s="38"/>
      <c r="D568" s="39"/>
      <c r="E568" s="39"/>
      <c r="F568" s="39"/>
      <c r="G568" s="39"/>
      <c r="H568" s="39"/>
      <c r="I568" s="39"/>
    </row>
    <row r="569" spans="2:9" x14ac:dyDescent="0.2">
      <c r="B569" s="38"/>
      <c r="C569" s="38"/>
      <c r="D569" s="39"/>
      <c r="E569" s="39"/>
      <c r="F569" s="39"/>
      <c r="G569" s="39"/>
      <c r="H569" s="39"/>
      <c r="I569" s="39"/>
    </row>
    <row r="570" spans="2:9" x14ac:dyDescent="0.2">
      <c r="B570" s="38"/>
      <c r="C570" s="38"/>
      <c r="D570" s="39"/>
      <c r="E570" s="39"/>
      <c r="F570" s="39"/>
      <c r="G570" s="39"/>
      <c r="H570" s="39"/>
      <c r="I570" s="39"/>
    </row>
    <row r="571" spans="2:9" x14ac:dyDescent="0.2">
      <c r="B571" s="38"/>
      <c r="C571" s="38"/>
      <c r="D571" s="39"/>
      <c r="E571" s="39"/>
      <c r="F571" s="39"/>
      <c r="G571" s="39"/>
      <c r="H571" s="39"/>
      <c r="I571" s="39"/>
    </row>
    <row r="572" spans="2:9" x14ac:dyDescent="0.2">
      <c r="B572" s="38"/>
      <c r="C572" s="38"/>
      <c r="D572" s="39"/>
      <c r="E572" s="39"/>
      <c r="F572" s="39"/>
      <c r="G572" s="39"/>
      <c r="H572" s="39"/>
      <c r="I572" s="39"/>
    </row>
    <row r="573" spans="2:9" x14ac:dyDescent="0.2">
      <c r="B573" s="38"/>
      <c r="C573" s="38"/>
      <c r="D573" s="39"/>
      <c r="E573" s="39"/>
      <c r="F573" s="39"/>
      <c r="G573" s="39"/>
      <c r="H573" s="39"/>
      <c r="I573" s="39"/>
    </row>
    <row r="574" spans="2:9" x14ac:dyDescent="0.2">
      <c r="B574" s="38"/>
      <c r="C574" s="38"/>
      <c r="D574" s="39"/>
      <c r="E574" s="39"/>
      <c r="F574" s="39"/>
      <c r="G574" s="39"/>
      <c r="H574" s="39"/>
      <c r="I574" s="39"/>
    </row>
    <row r="575" spans="2:9" x14ac:dyDescent="0.2">
      <c r="B575" s="38"/>
      <c r="C575" s="38"/>
      <c r="D575" s="39"/>
      <c r="E575" s="39"/>
      <c r="F575" s="39"/>
      <c r="G575" s="39"/>
      <c r="H575" s="39"/>
      <c r="I575" s="39"/>
    </row>
    <row r="576" spans="2:9" x14ac:dyDescent="0.2">
      <c r="B576" s="38"/>
      <c r="C576" s="38"/>
      <c r="D576" s="39"/>
      <c r="E576" s="39"/>
      <c r="F576" s="39"/>
      <c r="G576" s="39"/>
      <c r="H576" s="39"/>
      <c r="I576" s="39"/>
    </row>
    <row r="577" spans="2:9" x14ac:dyDescent="0.2">
      <c r="B577" s="38"/>
      <c r="C577" s="38"/>
      <c r="D577" s="39"/>
      <c r="E577" s="39"/>
      <c r="F577" s="39"/>
      <c r="G577" s="39"/>
      <c r="H577" s="39"/>
      <c r="I577" s="39"/>
    </row>
    <row r="578" spans="2:9" x14ac:dyDescent="0.2">
      <c r="B578" s="38"/>
      <c r="C578" s="38"/>
      <c r="D578" s="39"/>
      <c r="E578" s="39"/>
      <c r="F578" s="39"/>
      <c r="G578" s="39"/>
      <c r="H578" s="39"/>
      <c r="I578" s="39"/>
    </row>
    <row r="579" spans="2:9" x14ac:dyDescent="0.2">
      <c r="B579" s="38"/>
      <c r="C579" s="38"/>
      <c r="D579" s="39"/>
      <c r="E579" s="39"/>
      <c r="F579" s="39"/>
      <c r="G579" s="39"/>
      <c r="H579" s="39"/>
      <c r="I579" s="39"/>
    </row>
    <row r="580" spans="2:9" x14ac:dyDescent="0.2">
      <c r="B580" s="38"/>
      <c r="C580" s="38"/>
      <c r="D580" s="39"/>
      <c r="E580" s="39"/>
      <c r="F580" s="39"/>
      <c r="G580" s="39"/>
      <c r="H580" s="39"/>
      <c r="I580" s="39"/>
    </row>
    <row r="581" spans="2:9" x14ac:dyDescent="0.2">
      <c r="B581" s="38"/>
      <c r="C581" s="38"/>
      <c r="D581" s="39"/>
      <c r="E581" s="39"/>
      <c r="F581" s="39"/>
      <c r="G581" s="39"/>
      <c r="H581" s="39"/>
      <c r="I581" s="39"/>
    </row>
    <row r="582" spans="2:9" x14ac:dyDescent="0.2">
      <c r="B582" s="38"/>
      <c r="C582" s="38"/>
      <c r="D582" s="39"/>
      <c r="E582" s="39"/>
      <c r="F582" s="39"/>
      <c r="G582" s="39"/>
      <c r="H582" s="39"/>
      <c r="I582" s="39"/>
    </row>
    <row r="583" spans="2:9" x14ac:dyDescent="0.2">
      <c r="B583" s="38"/>
      <c r="C583" s="38"/>
      <c r="D583" s="39"/>
      <c r="E583" s="39"/>
      <c r="F583" s="39"/>
      <c r="G583" s="39"/>
      <c r="H583" s="39"/>
      <c r="I583" s="39"/>
    </row>
    <row r="584" spans="2:9" x14ac:dyDescent="0.2">
      <c r="B584" s="38"/>
      <c r="C584" s="38"/>
      <c r="D584" s="39"/>
      <c r="E584" s="39"/>
      <c r="F584" s="39"/>
      <c r="G584" s="39"/>
      <c r="H584" s="39"/>
      <c r="I584" s="39"/>
    </row>
    <row r="585" spans="2:9" x14ac:dyDescent="0.2">
      <c r="B585" s="38"/>
      <c r="C585" s="38"/>
      <c r="D585" s="39"/>
      <c r="E585" s="39"/>
      <c r="F585" s="39"/>
      <c r="G585" s="39"/>
      <c r="H585" s="39"/>
      <c r="I585" s="39"/>
    </row>
    <row r="586" spans="2:9" x14ac:dyDescent="0.2">
      <c r="B586" s="38"/>
      <c r="C586" s="38"/>
      <c r="D586" s="39"/>
      <c r="E586" s="39"/>
      <c r="F586" s="39"/>
      <c r="G586" s="39"/>
      <c r="H586" s="39"/>
      <c r="I586" s="39"/>
    </row>
    <row r="587" spans="2:9" x14ac:dyDescent="0.2">
      <c r="B587" s="38"/>
      <c r="C587" s="38"/>
      <c r="D587" s="39"/>
      <c r="E587" s="39"/>
      <c r="F587" s="39"/>
      <c r="G587" s="39"/>
      <c r="H587" s="39"/>
      <c r="I587" s="39"/>
    </row>
    <row r="588" spans="2:9" x14ac:dyDescent="0.2">
      <c r="B588" s="38"/>
      <c r="C588" s="38"/>
      <c r="D588" s="39"/>
      <c r="E588" s="39"/>
      <c r="F588" s="39"/>
      <c r="G588" s="39"/>
      <c r="H588" s="39"/>
      <c r="I588" s="39"/>
    </row>
    <row r="589" spans="2:9" x14ac:dyDescent="0.2">
      <c r="B589" s="38"/>
      <c r="C589" s="38"/>
      <c r="D589" s="39"/>
      <c r="E589" s="39"/>
      <c r="F589" s="39"/>
      <c r="G589" s="39"/>
      <c r="H589" s="39"/>
      <c r="I589" s="39"/>
    </row>
    <row r="590" spans="2:9" x14ac:dyDescent="0.2">
      <c r="B590" s="38"/>
      <c r="C590" s="38"/>
      <c r="D590" s="39"/>
      <c r="E590" s="39"/>
      <c r="F590" s="39"/>
      <c r="G590" s="39"/>
      <c r="H590" s="39"/>
      <c r="I590" s="39"/>
    </row>
    <row r="591" spans="2:9" x14ac:dyDescent="0.2">
      <c r="B591" s="38"/>
      <c r="C591" s="38"/>
      <c r="D591" s="39"/>
      <c r="E591" s="39"/>
      <c r="F591" s="39"/>
      <c r="G591" s="39"/>
      <c r="H591" s="39"/>
      <c r="I591" s="39"/>
    </row>
    <row r="592" spans="2:9" x14ac:dyDescent="0.2">
      <c r="B592" s="38"/>
      <c r="C592" s="38"/>
      <c r="D592" s="39"/>
      <c r="E592" s="39"/>
      <c r="F592" s="39"/>
      <c r="G592" s="39"/>
      <c r="H592" s="39"/>
      <c r="I592" s="39"/>
    </row>
    <row r="593" spans="2:9" x14ac:dyDescent="0.2">
      <c r="B593" s="38"/>
      <c r="C593" s="38"/>
      <c r="D593" s="39"/>
      <c r="E593" s="39"/>
      <c r="F593" s="39"/>
      <c r="G593" s="39"/>
      <c r="H593" s="39"/>
      <c r="I593" s="39"/>
    </row>
    <row r="594" spans="2:9" x14ac:dyDescent="0.2">
      <c r="B594" s="38"/>
      <c r="C594" s="38"/>
      <c r="D594" s="39"/>
      <c r="E594" s="39"/>
      <c r="F594" s="39"/>
      <c r="G594" s="39"/>
      <c r="H594" s="39"/>
      <c r="I594" s="39"/>
    </row>
    <row r="595" spans="2:9" x14ac:dyDescent="0.2">
      <c r="B595" s="38"/>
      <c r="C595" s="38"/>
      <c r="D595" s="39"/>
      <c r="E595" s="39"/>
      <c r="F595" s="39"/>
      <c r="G595" s="39"/>
      <c r="H595" s="39"/>
      <c r="I595" s="39"/>
    </row>
    <row r="596" spans="2:9" x14ac:dyDescent="0.2">
      <c r="B596" s="38"/>
      <c r="C596" s="38"/>
      <c r="D596" s="39"/>
      <c r="E596" s="39"/>
      <c r="F596" s="39"/>
      <c r="G596" s="39"/>
      <c r="H596" s="39"/>
      <c r="I596" s="39"/>
    </row>
    <row r="597" spans="2:9" x14ac:dyDescent="0.2">
      <c r="B597" s="38"/>
      <c r="C597" s="38"/>
      <c r="D597" s="39"/>
      <c r="E597" s="39"/>
      <c r="F597" s="39"/>
      <c r="G597" s="39"/>
      <c r="H597" s="39"/>
      <c r="I597" s="39"/>
    </row>
    <row r="598" spans="2:9" x14ac:dyDescent="0.2">
      <c r="B598" s="38"/>
      <c r="C598" s="38"/>
      <c r="D598" s="39"/>
      <c r="E598" s="39"/>
      <c r="F598" s="39"/>
      <c r="G598" s="39"/>
      <c r="H598" s="39"/>
      <c r="I598" s="39"/>
    </row>
    <row r="599" spans="2:9" x14ac:dyDescent="0.2">
      <c r="B599" s="38"/>
      <c r="C599" s="38"/>
      <c r="D599" s="39"/>
      <c r="E599" s="39"/>
      <c r="F599" s="39"/>
      <c r="G599" s="39"/>
      <c r="H599" s="39"/>
      <c r="I599" s="39"/>
    </row>
    <row r="600" spans="2:9" x14ac:dyDescent="0.2">
      <c r="B600" s="38"/>
      <c r="C600" s="38"/>
      <c r="D600" s="39"/>
      <c r="E600" s="39"/>
      <c r="F600" s="39"/>
      <c r="G600" s="39"/>
      <c r="H600" s="39"/>
      <c r="I600" s="39"/>
    </row>
    <row r="601" spans="2:9" x14ac:dyDescent="0.2">
      <c r="B601" s="38"/>
      <c r="C601" s="38"/>
      <c r="D601" s="39"/>
      <c r="E601" s="39"/>
      <c r="F601" s="39"/>
      <c r="G601" s="39"/>
      <c r="H601" s="39"/>
      <c r="I601" s="39"/>
    </row>
    <row r="602" spans="2:9" x14ac:dyDescent="0.2">
      <c r="B602" s="38"/>
      <c r="C602" s="38"/>
      <c r="D602" s="39"/>
      <c r="E602" s="39"/>
      <c r="F602" s="39"/>
      <c r="G602" s="39"/>
      <c r="H602" s="39"/>
      <c r="I602" s="39"/>
    </row>
    <row r="603" spans="2:9" x14ac:dyDescent="0.2">
      <c r="B603" s="38"/>
      <c r="C603" s="38"/>
      <c r="D603" s="39"/>
      <c r="E603" s="39"/>
      <c r="F603" s="39"/>
      <c r="G603" s="39"/>
      <c r="H603" s="39"/>
      <c r="I603" s="39"/>
    </row>
    <row r="604" spans="2:9" x14ac:dyDescent="0.2">
      <c r="B604" s="38"/>
      <c r="C604" s="38"/>
      <c r="D604" s="39"/>
      <c r="E604" s="39"/>
      <c r="F604" s="39"/>
      <c r="G604" s="39"/>
      <c r="H604" s="39"/>
      <c r="I604" s="39"/>
    </row>
    <row r="605" spans="2:9" x14ac:dyDescent="0.2">
      <c r="B605" s="38"/>
      <c r="C605" s="38"/>
      <c r="D605" s="39"/>
      <c r="E605" s="39"/>
      <c r="F605" s="39"/>
      <c r="G605" s="39"/>
      <c r="H605" s="39"/>
      <c r="I605" s="39"/>
    </row>
    <row r="606" spans="2:9" x14ac:dyDescent="0.2">
      <c r="B606" s="38"/>
      <c r="C606" s="38"/>
      <c r="D606" s="39"/>
      <c r="E606" s="39"/>
      <c r="F606" s="39"/>
      <c r="G606" s="39"/>
      <c r="H606" s="39"/>
      <c r="I606" s="39"/>
    </row>
    <row r="607" spans="2:9" x14ac:dyDescent="0.2">
      <c r="B607" s="38"/>
      <c r="C607" s="38"/>
      <c r="D607" s="39"/>
      <c r="E607" s="39"/>
      <c r="F607" s="39"/>
      <c r="G607" s="39"/>
      <c r="H607" s="39"/>
      <c r="I607" s="39"/>
    </row>
    <row r="608" spans="2:9" x14ac:dyDescent="0.2">
      <c r="B608" s="38"/>
      <c r="C608" s="38"/>
      <c r="D608" s="39"/>
      <c r="E608" s="39"/>
      <c r="F608" s="39"/>
      <c r="G608" s="39"/>
      <c r="H608" s="39"/>
      <c r="I608" s="39"/>
    </row>
    <row r="609" spans="2:9" x14ac:dyDescent="0.2">
      <c r="B609" s="38"/>
      <c r="C609" s="38"/>
      <c r="D609" s="39"/>
      <c r="E609" s="39"/>
      <c r="F609" s="39"/>
      <c r="G609" s="39"/>
      <c r="H609" s="39"/>
      <c r="I609" s="39"/>
    </row>
    <row r="610" spans="2:9" x14ac:dyDescent="0.2">
      <c r="B610" s="38"/>
      <c r="C610" s="38"/>
      <c r="D610" s="39"/>
      <c r="E610" s="39"/>
      <c r="F610" s="39"/>
      <c r="G610" s="39"/>
      <c r="H610" s="39"/>
      <c r="I610" s="39"/>
    </row>
    <row r="611" spans="2:9" x14ac:dyDescent="0.2">
      <c r="B611" s="38"/>
      <c r="C611" s="38"/>
      <c r="D611" s="39"/>
      <c r="E611" s="39"/>
      <c r="F611" s="39"/>
      <c r="G611" s="39"/>
      <c r="H611" s="39"/>
      <c r="I611" s="39"/>
    </row>
    <row r="612" spans="2:9" x14ac:dyDescent="0.2">
      <c r="B612" s="38"/>
      <c r="C612" s="38"/>
      <c r="D612" s="39"/>
      <c r="E612" s="39"/>
      <c r="F612" s="39"/>
      <c r="G612" s="39"/>
      <c r="H612" s="39"/>
      <c r="I612" s="39"/>
    </row>
    <row r="613" spans="2:9" x14ac:dyDescent="0.2">
      <c r="B613" s="38"/>
      <c r="C613" s="38"/>
      <c r="D613" s="39"/>
      <c r="E613" s="39"/>
      <c r="F613" s="39"/>
      <c r="G613" s="39"/>
      <c r="H613" s="39"/>
      <c r="I613" s="39"/>
    </row>
    <row r="614" spans="2:9" x14ac:dyDescent="0.2">
      <c r="B614" s="38"/>
      <c r="C614" s="38"/>
      <c r="D614" s="39"/>
      <c r="E614" s="39"/>
      <c r="F614" s="39"/>
      <c r="G614" s="39"/>
      <c r="H614" s="39"/>
      <c r="I614" s="39"/>
    </row>
    <row r="615" spans="2:9" x14ac:dyDescent="0.2">
      <c r="B615" s="38"/>
      <c r="C615" s="38"/>
      <c r="D615" s="39"/>
      <c r="E615" s="39"/>
      <c r="F615" s="39"/>
      <c r="G615" s="39"/>
      <c r="H615" s="39"/>
      <c r="I615" s="39"/>
    </row>
    <row r="616" spans="2:9" x14ac:dyDescent="0.2">
      <c r="B616" s="38"/>
      <c r="C616" s="38"/>
      <c r="D616" s="39"/>
      <c r="E616" s="39"/>
      <c r="F616" s="39"/>
      <c r="G616" s="39"/>
      <c r="H616" s="39"/>
      <c r="I616" s="39"/>
    </row>
    <row r="617" spans="2:9" x14ac:dyDescent="0.2">
      <c r="B617" s="38"/>
      <c r="C617" s="38"/>
      <c r="D617" s="39"/>
      <c r="E617" s="39"/>
      <c r="F617" s="39"/>
      <c r="G617" s="39"/>
      <c r="H617" s="39"/>
      <c r="I617" s="39"/>
    </row>
    <row r="618" spans="2:9" x14ac:dyDescent="0.2">
      <c r="B618" s="38"/>
      <c r="C618" s="38"/>
      <c r="D618" s="39"/>
      <c r="E618" s="39"/>
      <c r="F618" s="39"/>
      <c r="G618" s="39"/>
      <c r="H618" s="39"/>
      <c r="I618" s="39"/>
    </row>
    <row r="619" spans="2:9" x14ac:dyDescent="0.2">
      <c r="B619" s="38"/>
      <c r="C619" s="38"/>
      <c r="D619" s="39"/>
      <c r="E619" s="39"/>
      <c r="F619" s="39"/>
      <c r="G619" s="39"/>
      <c r="H619" s="39"/>
      <c r="I619" s="39"/>
    </row>
    <row r="620" spans="2:9" x14ac:dyDescent="0.2">
      <c r="B620" s="38"/>
      <c r="C620" s="38"/>
      <c r="D620" s="39"/>
      <c r="E620" s="39"/>
      <c r="F620" s="39"/>
      <c r="G620" s="39"/>
      <c r="H620" s="39"/>
      <c r="I620" s="39"/>
    </row>
    <row r="621" spans="2:9" x14ac:dyDescent="0.2">
      <c r="B621" s="38"/>
      <c r="C621" s="38"/>
      <c r="D621" s="39"/>
      <c r="E621" s="39"/>
      <c r="F621" s="39"/>
      <c r="G621" s="39"/>
      <c r="H621" s="39"/>
      <c r="I621" s="39"/>
    </row>
    <row r="622" spans="2:9" x14ac:dyDescent="0.2">
      <c r="B622" s="38"/>
      <c r="C622" s="38"/>
      <c r="D622" s="39"/>
      <c r="E622" s="39"/>
      <c r="F622" s="39"/>
      <c r="G622" s="39"/>
      <c r="H622" s="39"/>
      <c r="I622" s="39"/>
    </row>
    <row r="623" spans="2:9" x14ac:dyDescent="0.2">
      <c r="B623" s="38"/>
      <c r="C623" s="38"/>
      <c r="D623" s="39"/>
      <c r="E623" s="39"/>
      <c r="F623" s="39"/>
      <c r="G623" s="39"/>
      <c r="H623" s="39"/>
      <c r="I623" s="39"/>
    </row>
    <row r="624" spans="2:9" x14ac:dyDescent="0.2">
      <c r="B624" s="38"/>
      <c r="C624" s="38"/>
      <c r="D624" s="39"/>
      <c r="E624" s="39"/>
      <c r="F624" s="39"/>
      <c r="G624" s="39"/>
      <c r="H624" s="39"/>
      <c r="I624" s="39"/>
    </row>
    <row r="625" spans="2:9" x14ac:dyDescent="0.2">
      <c r="B625" s="38"/>
      <c r="C625" s="38"/>
      <c r="D625" s="39"/>
      <c r="E625" s="39"/>
      <c r="F625" s="39"/>
      <c r="G625" s="39"/>
      <c r="H625" s="39"/>
      <c r="I625" s="39"/>
    </row>
    <row r="626" spans="2:9" x14ac:dyDescent="0.2">
      <c r="B626" s="38"/>
      <c r="C626" s="38"/>
      <c r="D626" s="39"/>
      <c r="E626" s="39"/>
      <c r="F626" s="39"/>
      <c r="G626" s="39"/>
      <c r="H626" s="39"/>
      <c r="I626" s="39"/>
    </row>
    <row r="627" spans="2:9" x14ac:dyDescent="0.2">
      <c r="B627" s="38"/>
      <c r="C627" s="38"/>
      <c r="D627" s="39"/>
      <c r="E627" s="39"/>
      <c r="F627" s="39"/>
      <c r="G627" s="39"/>
      <c r="H627" s="39"/>
      <c r="I627" s="39"/>
    </row>
    <row r="628" spans="2:9" x14ac:dyDescent="0.2">
      <c r="B628" s="38"/>
      <c r="C628" s="38"/>
      <c r="D628" s="39"/>
      <c r="E628" s="39"/>
      <c r="F628" s="39"/>
      <c r="G628" s="39"/>
      <c r="H628" s="39"/>
      <c r="I628" s="39"/>
    </row>
    <row r="629" spans="2:9" x14ac:dyDescent="0.2">
      <c r="B629" s="38"/>
      <c r="C629" s="38"/>
      <c r="D629" s="39"/>
      <c r="E629" s="39"/>
      <c r="F629" s="39"/>
      <c r="G629" s="39"/>
      <c r="H629" s="39"/>
      <c r="I629" s="39"/>
    </row>
    <row r="630" spans="2:9" x14ac:dyDescent="0.2">
      <c r="B630" s="38"/>
      <c r="C630" s="38"/>
      <c r="D630" s="39"/>
      <c r="E630" s="39"/>
      <c r="F630" s="39"/>
      <c r="G630" s="39"/>
      <c r="H630" s="39"/>
      <c r="I630" s="39"/>
    </row>
    <row r="631" spans="2:9" x14ac:dyDescent="0.2">
      <c r="B631" s="38"/>
      <c r="C631" s="38"/>
      <c r="D631" s="39"/>
      <c r="E631" s="39"/>
      <c r="F631" s="39"/>
      <c r="G631" s="39"/>
      <c r="H631" s="39"/>
      <c r="I631" s="39"/>
    </row>
    <row r="632" spans="2:9" x14ac:dyDescent="0.2">
      <c r="B632" s="38"/>
      <c r="C632" s="38"/>
      <c r="D632" s="39"/>
      <c r="E632" s="39"/>
      <c r="F632" s="39"/>
      <c r="G632" s="39"/>
      <c r="H632" s="39"/>
      <c r="I632" s="39"/>
    </row>
    <row r="633" spans="2:9" x14ac:dyDescent="0.2">
      <c r="B633" s="38"/>
      <c r="C633" s="38"/>
      <c r="D633" s="39"/>
      <c r="E633" s="39"/>
      <c r="F633" s="39"/>
      <c r="G633" s="39"/>
      <c r="H633" s="39"/>
      <c r="I633" s="39"/>
    </row>
    <row r="634" spans="2:9" x14ac:dyDescent="0.2">
      <c r="B634" s="38"/>
      <c r="C634" s="38"/>
      <c r="D634" s="39"/>
      <c r="E634" s="39"/>
      <c r="F634" s="39"/>
      <c r="G634" s="39"/>
      <c r="H634" s="39"/>
      <c r="I634" s="39"/>
    </row>
    <row r="635" spans="2:9" x14ac:dyDescent="0.2">
      <c r="B635" s="38"/>
      <c r="C635" s="38"/>
      <c r="D635" s="39"/>
      <c r="E635" s="39"/>
      <c r="F635" s="39"/>
      <c r="G635" s="39"/>
      <c r="H635" s="39"/>
      <c r="I635" s="39"/>
    </row>
    <row r="636" spans="2:9" x14ac:dyDescent="0.2">
      <c r="B636" s="38"/>
      <c r="C636" s="38"/>
      <c r="D636" s="39"/>
      <c r="E636" s="39"/>
      <c r="F636" s="39"/>
      <c r="G636" s="39"/>
      <c r="H636" s="39"/>
      <c r="I636" s="39"/>
    </row>
    <row r="637" spans="2:9" x14ac:dyDescent="0.2">
      <c r="B637" s="38"/>
      <c r="C637" s="38"/>
      <c r="D637" s="39"/>
      <c r="E637" s="39"/>
      <c r="F637" s="39"/>
      <c r="G637" s="39"/>
      <c r="H637" s="39"/>
      <c r="I637" s="39"/>
    </row>
    <row r="638" spans="2:9" x14ac:dyDescent="0.2">
      <c r="B638" s="38"/>
      <c r="C638" s="38"/>
      <c r="D638" s="39"/>
      <c r="E638" s="39"/>
      <c r="F638" s="39"/>
      <c r="G638" s="39"/>
      <c r="H638" s="39"/>
      <c r="I638" s="39"/>
    </row>
    <row r="639" spans="2:9" x14ac:dyDescent="0.2">
      <c r="B639" s="38"/>
      <c r="C639" s="38"/>
      <c r="D639" s="39"/>
      <c r="E639" s="39"/>
      <c r="F639" s="39"/>
      <c r="G639" s="39"/>
      <c r="H639" s="39"/>
      <c r="I639" s="39"/>
    </row>
    <row r="640" spans="2:9" x14ac:dyDescent="0.2">
      <c r="B640" s="38"/>
      <c r="C640" s="38"/>
      <c r="D640" s="39"/>
      <c r="E640" s="39"/>
      <c r="F640" s="39"/>
      <c r="G640" s="39"/>
      <c r="H640" s="39"/>
      <c r="I640" s="39"/>
    </row>
    <row r="641" spans="2:9" x14ac:dyDescent="0.2">
      <c r="B641" s="38"/>
      <c r="C641" s="38"/>
      <c r="D641" s="39"/>
      <c r="E641" s="39"/>
      <c r="F641" s="39"/>
      <c r="G641" s="39"/>
      <c r="H641" s="39"/>
      <c r="I641" s="39"/>
    </row>
    <row r="642" spans="2:9" x14ac:dyDescent="0.2">
      <c r="B642" s="38"/>
      <c r="C642" s="38"/>
      <c r="D642" s="39"/>
      <c r="E642" s="39"/>
      <c r="F642" s="39"/>
      <c r="G642" s="39"/>
      <c r="H642" s="39"/>
      <c r="I642" s="39"/>
    </row>
    <row r="643" spans="2:9" x14ac:dyDescent="0.2">
      <c r="B643" s="38"/>
      <c r="C643" s="38"/>
      <c r="D643" s="39"/>
      <c r="E643" s="39"/>
      <c r="F643" s="39"/>
      <c r="G643" s="39"/>
      <c r="H643" s="39"/>
      <c r="I643" s="39"/>
    </row>
    <row r="644" spans="2:9" x14ac:dyDescent="0.2">
      <c r="B644" s="38"/>
      <c r="C644" s="38"/>
      <c r="D644" s="39"/>
      <c r="E644" s="39"/>
      <c r="F644" s="39"/>
      <c r="G644" s="39"/>
      <c r="H644" s="39"/>
      <c r="I644" s="39"/>
    </row>
    <row r="645" spans="2:9" x14ac:dyDescent="0.2">
      <c r="B645" s="38"/>
      <c r="C645" s="38"/>
      <c r="D645" s="39"/>
      <c r="E645" s="39"/>
      <c r="F645" s="39"/>
      <c r="G645" s="39"/>
      <c r="H645" s="39"/>
      <c r="I645" s="39"/>
    </row>
    <row r="646" spans="2:9" x14ac:dyDescent="0.2">
      <c r="B646" s="38"/>
      <c r="C646" s="38"/>
      <c r="D646" s="39"/>
      <c r="E646" s="39"/>
      <c r="F646" s="39"/>
      <c r="G646" s="39"/>
      <c r="H646" s="39"/>
      <c r="I646" s="39"/>
    </row>
    <row r="647" spans="2:9" x14ac:dyDescent="0.2">
      <c r="B647" s="38"/>
      <c r="C647" s="38"/>
      <c r="D647" s="39"/>
      <c r="E647" s="39"/>
      <c r="F647" s="39"/>
      <c r="G647" s="39"/>
      <c r="H647" s="39"/>
      <c r="I647" s="39"/>
    </row>
    <row r="648" spans="2:9" x14ac:dyDescent="0.2">
      <c r="B648" s="38"/>
      <c r="C648" s="38"/>
      <c r="D648" s="39"/>
      <c r="E648" s="39"/>
      <c r="F648" s="39"/>
      <c r="G648" s="39"/>
      <c r="H648" s="39"/>
      <c r="I648" s="39"/>
    </row>
    <row r="649" spans="2:9" x14ac:dyDescent="0.2">
      <c r="B649" s="38"/>
      <c r="C649" s="38"/>
      <c r="D649" s="39"/>
      <c r="E649" s="39"/>
      <c r="F649" s="39"/>
      <c r="G649" s="39"/>
      <c r="H649" s="39"/>
      <c r="I649" s="39"/>
    </row>
    <row r="650" spans="2:9" x14ac:dyDescent="0.2">
      <c r="B650" s="38"/>
      <c r="C650" s="38"/>
      <c r="D650" s="39"/>
      <c r="E650" s="39"/>
      <c r="F650" s="39"/>
      <c r="G650" s="39"/>
      <c r="H650" s="39"/>
      <c r="I650" s="39"/>
    </row>
    <row r="651" spans="2:9" x14ac:dyDescent="0.2">
      <c r="B651" s="38"/>
      <c r="C651" s="38"/>
      <c r="D651" s="39"/>
      <c r="E651" s="39"/>
      <c r="F651" s="39"/>
      <c r="G651" s="39"/>
      <c r="H651" s="39"/>
      <c r="I651" s="39"/>
    </row>
    <row r="652" spans="2:9" x14ac:dyDescent="0.2">
      <c r="B652" s="38"/>
      <c r="C652" s="38"/>
      <c r="D652" s="39"/>
      <c r="E652" s="39"/>
      <c r="F652" s="39"/>
      <c r="G652" s="39"/>
      <c r="H652" s="39"/>
      <c r="I652" s="39"/>
    </row>
    <row r="653" spans="2:9" x14ac:dyDescent="0.2">
      <c r="B653" s="38"/>
      <c r="C653" s="38"/>
      <c r="D653" s="39"/>
      <c r="E653" s="39"/>
      <c r="F653" s="39"/>
      <c r="G653" s="39"/>
      <c r="H653" s="39"/>
      <c r="I653" s="39"/>
    </row>
    <row r="654" spans="2:9" x14ac:dyDescent="0.2">
      <c r="B654" s="38"/>
      <c r="C654" s="38"/>
      <c r="D654" s="39"/>
      <c r="E654" s="39"/>
      <c r="F654" s="39"/>
      <c r="G654" s="39"/>
      <c r="H654" s="39"/>
      <c r="I654" s="39"/>
    </row>
    <row r="655" spans="2:9" x14ac:dyDescent="0.2">
      <c r="B655" s="38"/>
      <c r="C655" s="38"/>
      <c r="D655" s="39"/>
      <c r="E655" s="39"/>
      <c r="F655" s="39"/>
      <c r="G655" s="39"/>
      <c r="H655" s="39"/>
      <c r="I655" s="39"/>
    </row>
    <row r="656" spans="2:9" x14ac:dyDescent="0.2">
      <c r="B656" s="38"/>
      <c r="C656" s="38"/>
      <c r="D656" s="39"/>
      <c r="E656" s="39"/>
      <c r="F656" s="39"/>
      <c r="G656" s="39"/>
      <c r="H656" s="39"/>
      <c r="I656" s="39"/>
    </row>
    <row r="657" spans="2:9" x14ac:dyDescent="0.2">
      <c r="B657" s="38"/>
      <c r="C657" s="38"/>
      <c r="D657" s="39"/>
      <c r="E657" s="39"/>
      <c r="F657" s="39"/>
      <c r="G657" s="39"/>
      <c r="H657" s="39"/>
      <c r="I657" s="39"/>
    </row>
    <row r="658" spans="2:9" x14ac:dyDescent="0.2">
      <c r="B658" s="38"/>
      <c r="C658" s="38"/>
      <c r="D658" s="39"/>
      <c r="E658" s="39"/>
      <c r="F658" s="39"/>
      <c r="G658" s="39"/>
      <c r="H658" s="39"/>
      <c r="I658" s="39"/>
    </row>
    <row r="659" spans="2:9" x14ac:dyDescent="0.2">
      <c r="B659" s="38"/>
      <c r="C659" s="38"/>
      <c r="D659" s="39"/>
      <c r="E659" s="39"/>
      <c r="F659" s="39"/>
      <c r="G659" s="39"/>
      <c r="H659" s="39"/>
      <c r="I659" s="39"/>
    </row>
    <row r="660" spans="2:9" x14ac:dyDescent="0.2">
      <c r="B660" s="38"/>
      <c r="C660" s="38"/>
      <c r="D660" s="39"/>
      <c r="E660" s="39"/>
      <c r="F660" s="39"/>
      <c r="G660" s="39"/>
      <c r="H660" s="39"/>
      <c r="I660" s="39"/>
    </row>
    <row r="661" spans="2:9" x14ac:dyDescent="0.2">
      <c r="B661" s="38"/>
      <c r="C661" s="38"/>
      <c r="D661" s="39"/>
      <c r="E661" s="39"/>
      <c r="F661" s="39"/>
      <c r="G661" s="39"/>
      <c r="H661" s="39"/>
      <c r="I661" s="39"/>
    </row>
    <row r="662" spans="2:9" x14ac:dyDescent="0.2">
      <c r="B662" s="38"/>
      <c r="C662" s="38"/>
      <c r="D662" s="39"/>
      <c r="E662" s="39"/>
      <c r="F662" s="39"/>
      <c r="G662" s="39"/>
      <c r="H662" s="39"/>
      <c r="I662" s="39"/>
    </row>
    <row r="663" spans="2:9" x14ac:dyDescent="0.2">
      <c r="B663" s="38"/>
      <c r="C663" s="38"/>
      <c r="D663" s="39"/>
      <c r="E663" s="39"/>
      <c r="F663" s="39"/>
      <c r="G663" s="39"/>
      <c r="H663" s="39"/>
      <c r="I663" s="39"/>
    </row>
    <row r="664" spans="2:9" x14ac:dyDescent="0.2">
      <c r="B664" s="38"/>
      <c r="C664" s="38"/>
      <c r="D664" s="39"/>
      <c r="E664" s="39"/>
      <c r="F664" s="39"/>
      <c r="G664" s="39"/>
      <c r="H664" s="39"/>
      <c r="I664" s="39"/>
    </row>
    <row r="665" spans="2:9" x14ac:dyDescent="0.2">
      <c r="B665" s="38"/>
      <c r="C665" s="38"/>
      <c r="D665" s="39"/>
      <c r="E665" s="39"/>
      <c r="F665" s="39"/>
      <c r="G665" s="39"/>
      <c r="H665" s="39"/>
      <c r="I665" s="39"/>
    </row>
    <row r="666" spans="2:9" x14ac:dyDescent="0.2">
      <c r="B666" s="38"/>
      <c r="C666" s="38"/>
      <c r="D666" s="39"/>
      <c r="E666" s="39"/>
      <c r="F666" s="39"/>
      <c r="G666" s="39"/>
      <c r="H666" s="39"/>
      <c r="I666" s="39"/>
    </row>
    <row r="667" spans="2:9" x14ac:dyDescent="0.2">
      <c r="B667" s="38"/>
      <c r="C667" s="38"/>
      <c r="D667" s="39"/>
      <c r="E667" s="39"/>
      <c r="F667" s="39"/>
      <c r="G667" s="39"/>
      <c r="H667" s="39"/>
      <c r="I667" s="39"/>
    </row>
    <row r="668" spans="2:9" x14ac:dyDescent="0.2">
      <c r="B668" s="38"/>
      <c r="C668" s="38"/>
      <c r="D668" s="39"/>
      <c r="E668" s="39"/>
      <c r="F668" s="39"/>
      <c r="G668" s="39"/>
      <c r="H668" s="39"/>
      <c r="I668" s="39"/>
    </row>
    <row r="669" spans="2:9" x14ac:dyDescent="0.2">
      <c r="B669" s="38"/>
      <c r="C669" s="38"/>
      <c r="D669" s="39"/>
      <c r="E669" s="39"/>
      <c r="F669" s="39"/>
      <c r="G669" s="39"/>
      <c r="H669" s="39"/>
      <c r="I669" s="39"/>
    </row>
    <row r="670" spans="2:9" x14ac:dyDescent="0.2">
      <c r="B670" s="38"/>
      <c r="C670" s="38"/>
      <c r="D670" s="39"/>
      <c r="E670" s="39"/>
      <c r="F670" s="39"/>
      <c r="G670" s="39"/>
      <c r="H670" s="39"/>
      <c r="I670" s="39"/>
    </row>
    <row r="671" spans="2:9" x14ac:dyDescent="0.2">
      <c r="B671" s="38"/>
      <c r="C671" s="38"/>
      <c r="D671" s="39"/>
      <c r="E671" s="39"/>
      <c r="F671" s="39"/>
      <c r="G671" s="39"/>
      <c r="H671" s="39"/>
      <c r="I671" s="39"/>
    </row>
    <row r="672" spans="2:9" x14ac:dyDescent="0.2">
      <c r="B672" s="38"/>
      <c r="C672" s="38"/>
      <c r="D672" s="39"/>
      <c r="E672" s="39"/>
      <c r="F672" s="39"/>
      <c r="G672" s="39"/>
      <c r="H672" s="39"/>
      <c r="I672" s="39"/>
    </row>
    <row r="673" spans="2:9" x14ac:dyDescent="0.2">
      <c r="B673" s="38"/>
      <c r="C673" s="38"/>
      <c r="D673" s="39"/>
      <c r="E673" s="39"/>
      <c r="F673" s="39"/>
      <c r="G673" s="39"/>
      <c r="H673" s="39"/>
      <c r="I673" s="39"/>
    </row>
    <row r="674" spans="2:9" x14ac:dyDescent="0.2">
      <c r="B674" s="38"/>
      <c r="C674" s="38"/>
      <c r="D674" s="39"/>
      <c r="E674" s="39"/>
      <c r="F674" s="39"/>
      <c r="G674" s="39"/>
      <c r="H674" s="39"/>
      <c r="I674" s="39"/>
    </row>
    <row r="675" spans="2:9" x14ac:dyDescent="0.2">
      <c r="B675" s="38"/>
      <c r="C675" s="38"/>
      <c r="D675" s="39"/>
      <c r="E675" s="39"/>
      <c r="F675" s="39"/>
      <c r="G675" s="39"/>
      <c r="H675" s="39"/>
      <c r="I675" s="39"/>
    </row>
    <row r="676" spans="2:9" x14ac:dyDescent="0.2">
      <c r="B676" s="38"/>
      <c r="C676" s="38"/>
      <c r="D676" s="39"/>
      <c r="E676" s="39"/>
      <c r="F676" s="39"/>
      <c r="G676" s="39"/>
      <c r="H676" s="39"/>
      <c r="I676" s="39"/>
    </row>
    <row r="677" spans="2:9" x14ac:dyDescent="0.2">
      <c r="B677" s="38"/>
      <c r="C677" s="38"/>
      <c r="D677" s="39"/>
      <c r="E677" s="39"/>
      <c r="F677" s="39"/>
      <c r="G677" s="39"/>
      <c r="H677" s="39"/>
      <c r="I677" s="39"/>
    </row>
    <row r="678" spans="2:9" x14ac:dyDescent="0.2">
      <c r="B678" s="38"/>
      <c r="C678" s="38"/>
      <c r="D678" s="39"/>
      <c r="E678" s="39"/>
      <c r="F678" s="39"/>
      <c r="G678" s="39"/>
      <c r="H678" s="39"/>
      <c r="I678" s="39"/>
    </row>
    <row r="679" spans="2:9" x14ac:dyDescent="0.2">
      <c r="B679" s="38"/>
      <c r="C679" s="38"/>
      <c r="D679" s="39"/>
      <c r="E679" s="39"/>
      <c r="F679" s="39"/>
      <c r="G679" s="39"/>
      <c r="H679" s="39"/>
      <c r="I679" s="39"/>
    </row>
    <row r="680" spans="2:9" x14ac:dyDescent="0.2">
      <c r="B680" s="38"/>
      <c r="C680" s="38"/>
      <c r="D680" s="39"/>
      <c r="E680" s="39"/>
      <c r="F680" s="39"/>
      <c r="G680" s="39"/>
      <c r="H680" s="39"/>
      <c r="I680" s="39"/>
    </row>
    <row r="681" spans="2:9" x14ac:dyDescent="0.2">
      <c r="B681" s="38"/>
      <c r="C681" s="38"/>
      <c r="D681" s="39"/>
      <c r="E681" s="39"/>
      <c r="F681" s="39"/>
      <c r="G681" s="39"/>
      <c r="H681" s="39"/>
      <c r="I681" s="39"/>
    </row>
    <row r="682" spans="2:9" x14ac:dyDescent="0.2">
      <c r="B682" s="38"/>
      <c r="C682" s="38"/>
      <c r="D682" s="39"/>
      <c r="E682" s="39"/>
      <c r="F682" s="39"/>
      <c r="G682" s="39"/>
      <c r="H682" s="39"/>
      <c r="I682" s="39"/>
    </row>
    <row r="683" spans="2:9" x14ac:dyDescent="0.2">
      <c r="B683" s="38"/>
      <c r="C683" s="38"/>
      <c r="D683" s="39"/>
      <c r="E683" s="39"/>
      <c r="F683" s="39"/>
      <c r="G683" s="39"/>
      <c r="H683" s="39"/>
      <c r="I683" s="39"/>
    </row>
    <row r="684" spans="2:9" x14ac:dyDescent="0.2">
      <c r="B684" s="38"/>
      <c r="C684" s="38"/>
      <c r="D684" s="39"/>
      <c r="E684" s="39"/>
      <c r="F684" s="39"/>
      <c r="G684" s="39"/>
      <c r="H684" s="39"/>
      <c r="I684" s="39"/>
    </row>
    <row r="685" spans="2:9" x14ac:dyDescent="0.2">
      <c r="B685" s="38"/>
      <c r="C685" s="38"/>
      <c r="D685" s="39"/>
      <c r="E685" s="39"/>
      <c r="F685" s="39"/>
      <c r="G685" s="39"/>
      <c r="H685" s="39"/>
      <c r="I685" s="39"/>
    </row>
    <row r="686" spans="2:9" x14ac:dyDescent="0.2">
      <c r="B686" s="38"/>
      <c r="C686" s="38"/>
      <c r="D686" s="39"/>
      <c r="E686" s="39"/>
      <c r="F686" s="39"/>
      <c r="G686" s="39"/>
      <c r="H686" s="39"/>
      <c r="I686" s="39"/>
    </row>
    <row r="687" spans="2:9" x14ac:dyDescent="0.2">
      <c r="B687" s="38"/>
      <c r="C687" s="38"/>
      <c r="D687" s="39"/>
      <c r="E687" s="39"/>
      <c r="F687" s="39"/>
      <c r="G687" s="39"/>
      <c r="H687" s="39"/>
      <c r="I687" s="39"/>
    </row>
    <row r="688" spans="2:9" x14ac:dyDescent="0.2">
      <c r="B688" s="38"/>
      <c r="C688" s="38"/>
      <c r="D688" s="39"/>
      <c r="E688" s="39"/>
      <c r="F688" s="39"/>
      <c r="G688" s="39"/>
      <c r="H688" s="39"/>
      <c r="I688" s="39"/>
    </row>
    <row r="689" spans="2:9" x14ac:dyDescent="0.2">
      <c r="B689" s="38"/>
      <c r="C689" s="38"/>
      <c r="D689" s="39"/>
      <c r="E689" s="39"/>
      <c r="F689" s="39"/>
      <c r="G689" s="39"/>
      <c r="H689" s="39"/>
      <c r="I689" s="39"/>
    </row>
    <row r="690" spans="2:9" x14ac:dyDescent="0.2">
      <c r="B690" s="38"/>
      <c r="C690" s="38"/>
      <c r="D690" s="39"/>
      <c r="E690" s="39"/>
      <c r="F690" s="39"/>
      <c r="G690" s="39"/>
      <c r="H690" s="39"/>
      <c r="I690" s="39"/>
    </row>
    <row r="691" spans="2:9" x14ac:dyDescent="0.2">
      <c r="B691" s="38"/>
      <c r="C691" s="38"/>
      <c r="D691" s="39"/>
      <c r="E691" s="39"/>
      <c r="F691" s="39"/>
      <c r="G691" s="39"/>
      <c r="H691" s="39"/>
      <c r="I691" s="39"/>
    </row>
    <row r="692" spans="2:9" x14ac:dyDescent="0.2">
      <c r="B692" s="38"/>
      <c r="C692" s="38"/>
      <c r="D692" s="39"/>
      <c r="E692" s="39"/>
      <c r="F692" s="39"/>
      <c r="G692" s="39"/>
      <c r="H692" s="39"/>
      <c r="I692" s="39"/>
    </row>
    <row r="693" spans="2:9" x14ac:dyDescent="0.2">
      <c r="B693" s="38"/>
      <c r="C693" s="38"/>
      <c r="D693" s="39"/>
      <c r="E693" s="39"/>
      <c r="F693" s="39"/>
      <c r="G693" s="39"/>
      <c r="H693" s="39"/>
      <c r="I693" s="39"/>
    </row>
    <row r="694" spans="2:9" x14ac:dyDescent="0.2">
      <c r="B694" s="38"/>
      <c r="C694" s="38"/>
      <c r="D694" s="39"/>
      <c r="E694" s="39"/>
      <c r="F694" s="39"/>
      <c r="G694" s="39"/>
      <c r="H694" s="39"/>
      <c r="I694" s="39"/>
    </row>
    <row r="695" spans="2:9" x14ac:dyDescent="0.2">
      <c r="B695" s="38"/>
      <c r="C695" s="38"/>
      <c r="D695" s="39"/>
      <c r="E695" s="39"/>
      <c r="F695" s="39"/>
      <c r="G695" s="39"/>
      <c r="H695" s="39"/>
      <c r="I695" s="39"/>
    </row>
    <row r="696" spans="2:9" x14ac:dyDescent="0.2">
      <c r="B696" s="38"/>
      <c r="C696" s="38"/>
      <c r="D696" s="39"/>
      <c r="E696" s="39"/>
      <c r="F696" s="39"/>
      <c r="G696" s="39"/>
      <c r="H696" s="39"/>
      <c r="I696" s="39"/>
    </row>
    <row r="697" spans="2:9" x14ac:dyDescent="0.2">
      <c r="B697" s="38"/>
      <c r="C697" s="38"/>
      <c r="D697" s="39"/>
      <c r="E697" s="39"/>
      <c r="F697" s="39"/>
      <c r="G697" s="39"/>
      <c r="H697" s="39"/>
      <c r="I697" s="39"/>
    </row>
    <row r="698" spans="2:9" x14ac:dyDescent="0.2">
      <c r="B698" s="38"/>
      <c r="C698" s="38"/>
      <c r="D698" s="39"/>
      <c r="E698" s="39"/>
      <c r="F698" s="39"/>
      <c r="G698" s="39"/>
      <c r="H698" s="39"/>
      <c r="I698" s="39"/>
    </row>
    <row r="699" spans="2:9" x14ac:dyDescent="0.2">
      <c r="B699" s="38"/>
      <c r="C699" s="38"/>
      <c r="D699" s="39"/>
      <c r="E699" s="39"/>
      <c r="F699" s="39"/>
      <c r="G699" s="39"/>
      <c r="H699" s="39"/>
      <c r="I699" s="39"/>
    </row>
    <row r="700" spans="2:9" x14ac:dyDescent="0.2">
      <c r="B700" s="38"/>
      <c r="C700" s="38"/>
      <c r="D700" s="39"/>
      <c r="E700" s="39"/>
      <c r="F700" s="39"/>
      <c r="G700" s="39"/>
      <c r="H700" s="39"/>
      <c r="I700" s="39"/>
    </row>
    <row r="701" spans="2:9" x14ac:dyDescent="0.2">
      <c r="B701" s="38"/>
      <c r="C701" s="38"/>
      <c r="D701" s="39"/>
      <c r="E701" s="39"/>
      <c r="F701" s="39"/>
      <c r="G701" s="39"/>
      <c r="H701" s="39"/>
      <c r="I701" s="39"/>
    </row>
    <row r="702" spans="2:9" x14ac:dyDescent="0.2">
      <c r="B702" s="38"/>
      <c r="C702" s="38"/>
      <c r="D702" s="39"/>
      <c r="E702" s="39"/>
      <c r="F702" s="39"/>
      <c r="G702" s="39"/>
      <c r="H702" s="39"/>
      <c r="I702" s="39"/>
    </row>
    <row r="703" spans="2:9" x14ac:dyDescent="0.2">
      <c r="B703" s="38"/>
      <c r="C703" s="38"/>
      <c r="D703" s="39"/>
      <c r="E703" s="39"/>
      <c r="F703" s="39"/>
      <c r="G703" s="39"/>
      <c r="H703" s="39"/>
      <c r="I703" s="39"/>
    </row>
    <row r="704" spans="2:9" x14ac:dyDescent="0.2">
      <c r="B704" s="38"/>
      <c r="C704" s="38"/>
      <c r="D704" s="39"/>
      <c r="E704" s="39"/>
      <c r="F704" s="39"/>
      <c r="G704" s="39"/>
      <c r="H704" s="39"/>
      <c r="I704" s="39"/>
    </row>
    <row r="705" spans="2:9" x14ac:dyDescent="0.2">
      <c r="B705" s="38"/>
      <c r="C705" s="38"/>
      <c r="D705" s="39"/>
      <c r="E705" s="39"/>
      <c r="F705" s="39"/>
      <c r="G705" s="39"/>
      <c r="H705" s="39"/>
      <c r="I705" s="39"/>
    </row>
    <row r="706" spans="2:9" x14ac:dyDescent="0.2">
      <c r="B706" s="38"/>
      <c r="C706" s="38"/>
      <c r="D706" s="39"/>
      <c r="E706" s="39"/>
      <c r="F706" s="39"/>
      <c r="G706" s="39"/>
      <c r="H706" s="39"/>
      <c r="I706" s="39"/>
    </row>
    <row r="707" spans="2:9" x14ac:dyDescent="0.2">
      <c r="B707" s="38"/>
      <c r="C707" s="38"/>
      <c r="D707" s="39"/>
      <c r="E707" s="39"/>
      <c r="F707" s="39"/>
      <c r="G707" s="39"/>
      <c r="H707" s="39"/>
      <c r="I707" s="39"/>
    </row>
    <row r="708" spans="2:9" x14ac:dyDescent="0.2">
      <c r="B708" s="38"/>
      <c r="C708" s="38"/>
      <c r="D708" s="39"/>
      <c r="E708" s="39"/>
      <c r="F708" s="39"/>
      <c r="G708" s="39"/>
      <c r="H708" s="39"/>
      <c r="I708" s="39"/>
    </row>
    <row r="709" spans="2:9" x14ac:dyDescent="0.2">
      <c r="B709" s="38"/>
      <c r="C709" s="38"/>
      <c r="D709" s="39"/>
      <c r="E709" s="39"/>
      <c r="F709" s="39"/>
      <c r="G709" s="39"/>
      <c r="H709" s="39"/>
      <c r="I709" s="39"/>
    </row>
    <row r="710" spans="2:9" x14ac:dyDescent="0.2">
      <c r="B710" s="38"/>
      <c r="C710" s="38"/>
      <c r="D710" s="39"/>
      <c r="E710" s="39"/>
      <c r="F710" s="39"/>
      <c r="G710" s="39"/>
      <c r="H710" s="39"/>
      <c r="I710" s="39"/>
    </row>
    <row r="711" spans="2:9" x14ac:dyDescent="0.2">
      <c r="B711" s="38"/>
      <c r="C711" s="38"/>
      <c r="D711" s="39"/>
      <c r="E711" s="39"/>
      <c r="F711" s="39"/>
      <c r="G711" s="39"/>
      <c r="H711" s="39"/>
      <c r="I711" s="39"/>
    </row>
    <row r="712" spans="2:9" x14ac:dyDescent="0.2">
      <c r="B712" s="38"/>
      <c r="C712" s="38"/>
      <c r="D712" s="39"/>
      <c r="E712" s="39"/>
      <c r="F712" s="39"/>
      <c r="G712" s="39"/>
      <c r="H712" s="39"/>
      <c r="I712" s="39"/>
    </row>
    <row r="713" spans="2:9" x14ac:dyDescent="0.2">
      <c r="B713" s="38"/>
      <c r="C713" s="38"/>
      <c r="D713" s="39"/>
      <c r="E713" s="39"/>
      <c r="F713" s="39"/>
      <c r="G713" s="39"/>
      <c r="H713" s="39"/>
      <c r="I713" s="39"/>
    </row>
    <row r="714" spans="2:9" x14ac:dyDescent="0.2">
      <c r="B714" s="38"/>
      <c r="C714" s="38"/>
      <c r="D714" s="39"/>
      <c r="E714" s="39"/>
      <c r="F714" s="39"/>
      <c r="G714" s="39"/>
      <c r="H714" s="39"/>
      <c r="I714" s="39"/>
    </row>
    <row r="715" spans="2:9" x14ac:dyDescent="0.2">
      <c r="B715" s="38"/>
      <c r="C715" s="38"/>
      <c r="D715" s="39"/>
      <c r="E715" s="39"/>
      <c r="F715" s="39"/>
      <c r="G715" s="39"/>
      <c r="H715" s="39"/>
      <c r="I715" s="39"/>
    </row>
    <row r="716" spans="2:9" x14ac:dyDescent="0.2">
      <c r="B716" s="38"/>
      <c r="C716" s="38"/>
      <c r="D716" s="39"/>
      <c r="E716" s="39"/>
      <c r="F716" s="39"/>
      <c r="G716" s="39"/>
      <c r="H716" s="39"/>
      <c r="I716" s="39"/>
    </row>
    <row r="717" spans="2:9" x14ac:dyDescent="0.2">
      <c r="B717" s="38"/>
      <c r="C717" s="38"/>
      <c r="D717" s="39"/>
      <c r="E717" s="39"/>
      <c r="F717" s="39"/>
      <c r="G717" s="39"/>
      <c r="H717" s="39"/>
      <c r="I717" s="39"/>
    </row>
    <row r="718" spans="2:9" x14ac:dyDescent="0.2">
      <c r="B718" s="38"/>
      <c r="C718" s="38"/>
      <c r="D718" s="39"/>
      <c r="E718" s="39"/>
      <c r="F718" s="39"/>
      <c r="G718" s="39"/>
      <c r="H718" s="39"/>
      <c r="I718" s="39"/>
    </row>
    <row r="719" spans="2:9" x14ac:dyDescent="0.2">
      <c r="B719" s="38"/>
      <c r="C719" s="38"/>
      <c r="D719" s="39"/>
      <c r="E719" s="39"/>
      <c r="F719" s="39"/>
      <c r="G719" s="39"/>
      <c r="H719" s="39"/>
      <c r="I719" s="39"/>
    </row>
    <row r="720" spans="2:9" x14ac:dyDescent="0.2">
      <c r="B720" s="38"/>
      <c r="C720" s="38"/>
      <c r="D720" s="39"/>
      <c r="E720" s="39"/>
      <c r="F720" s="39"/>
      <c r="G720" s="39"/>
      <c r="H720" s="39"/>
      <c r="I720" s="39"/>
    </row>
    <row r="721" spans="2:9" x14ac:dyDescent="0.2">
      <c r="B721" s="38"/>
      <c r="C721" s="38"/>
      <c r="D721" s="39"/>
      <c r="E721" s="39"/>
      <c r="F721" s="39"/>
      <c r="G721" s="39"/>
      <c r="H721" s="39"/>
      <c r="I721" s="39"/>
    </row>
    <row r="722" spans="2:9" x14ac:dyDescent="0.2">
      <c r="B722" s="38"/>
      <c r="C722" s="38"/>
      <c r="D722" s="39"/>
      <c r="E722" s="39"/>
      <c r="F722" s="39"/>
      <c r="G722" s="39"/>
      <c r="H722" s="39"/>
      <c r="I722" s="39"/>
    </row>
    <row r="723" spans="2:9" x14ac:dyDescent="0.2">
      <c r="B723" s="38"/>
      <c r="C723" s="38"/>
      <c r="D723" s="39"/>
      <c r="E723" s="39"/>
      <c r="F723" s="39"/>
      <c r="G723" s="39"/>
      <c r="H723" s="39"/>
      <c r="I723" s="39"/>
    </row>
    <row r="724" spans="2:9" x14ac:dyDescent="0.2">
      <c r="B724" s="38"/>
      <c r="C724" s="38"/>
      <c r="D724" s="39"/>
      <c r="E724" s="39"/>
      <c r="F724" s="39"/>
      <c r="G724" s="39"/>
      <c r="H724" s="39"/>
      <c r="I724" s="39"/>
    </row>
    <row r="725" spans="2:9" x14ac:dyDescent="0.2">
      <c r="B725" s="38"/>
      <c r="C725" s="38"/>
      <c r="D725" s="39"/>
      <c r="E725" s="39"/>
      <c r="F725" s="39"/>
      <c r="G725" s="39"/>
      <c r="H725" s="39"/>
      <c r="I725" s="39"/>
    </row>
    <row r="726" spans="2:9" x14ac:dyDescent="0.2">
      <c r="B726" s="38"/>
      <c r="C726" s="38"/>
      <c r="D726" s="39"/>
      <c r="E726" s="39"/>
      <c r="F726" s="39"/>
      <c r="G726" s="39"/>
      <c r="H726" s="39"/>
      <c r="I726" s="39"/>
    </row>
    <row r="727" spans="2:9" x14ac:dyDescent="0.2">
      <c r="B727" s="38"/>
      <c r="C727" s="38"/>
      <c r="D727" s="39"/>
      <c r="E727" s="39"/>
      <c r="F727" s="39"/>
      <c r="G727" s="39"/>
      <c r="H727" s="39"/>
      <c r="I727" s="39"/>
    </row>
    <row r="728" spans="2:9" x14ac:dyDescent="0.2">
      <c r="B728" s="38"/>
      <c r="C728" s="38"/>
      <c r="D728" s="39"/>
      <c r="E728" s="39"/>
      <c r="F728" s="39"/>
      <c r="G728" s="39"/>
      <c r="H728" s="39"/>
      <c r="I728" s="39"/>
    </row>
    <row r="729" spans="2:9" x14ac:dyDescent="0.2">
      <c r="B729" s="38"/>
      <c r="C729" s="38"/>
      <c r="D729" s="39"/>
      <c r="E729" s="39"/>
      <c r="F729" s="39"/>
      <c r="G729" s="39"/>
      <c r="H729" s="39"/>
      <c r="I729" s="39"/>
    </row>
    <row r="730" spans="2:9" x14ac:dyDescent="0.2">
      <c r="B730" s="38"/>
      <c r="C730" s="38"/>
      <c r="D730" s="39"/>
      <c r="E730" s="39"/>
      <c r="F730" s="39"/>
      <c r="G730" s="39"/>
      <c r="H730" s="39"/>
      <c r="I730" s="39"/>
    </row>
    <row r="731" spans="2:9" x14ac:dyDescent="0.2">
      <c r="B731" s="38"/>
      <c r="C731" s="38"/>
      <c r="D731" s="39"/>
      <c r="E731" s="39"/>
      <c r="F731" s="39"/>
      <c r="G731" s="39"/>
      <c r="H731" s="39"/>
      <c r="I731" s="39"/>
    </row>
    <row r="732" spans="2:9" x14ac:dyDescent="0.2">
      <c r="B732" s="38"/>
      <c r="C732" s="38"/>
      <c r="D732" s="39"/>
      <c r="E732" s="39"/>
      <c r="F732" s="39"/>
      <c r="G732" s="39"/>
      <c r="H732" s="39"/>
      <c r="I732" s="39"/>
    </row>
    <row r="733" spans="2:9" x14ac:dyDescent="0.2">
      <c r="B733" s="38"/>
      <c r="C733" s="38"/>
      <c r="D733" s="39"/>
      <c r="E733" s="39"/>
      <c r="F733" s="39"/>
      <c r="G733" s="39"/>
      <c r="H733" s="39"/>
      <c r="I733" s="39"/>
    </row>
    <row r="734" spans="2:9" x14ac:dyDescent="0.2">
      <c r="B734" s="38"/>
      <c r="C734" s="38"/>
      <c r="D734" s="39"/>
      <c r="E734" s="39"/>
      <c r="F734" s="39"/>
      <c r="G734" s="39"/>
      <c r="H734" s="39"/>
      <c r="I734" s="39"/>
    </row>
    <row r="735" spans="2:9" x14ac:dyDescent="0.2">
      <c r="B735" s="38"/>
      <c r="C735" s="38"/>
      <c r="D735" s="39"/>
      <c r="E735" s="39"/>
      <c r="F735" s="39"/>
      <c r="G735" s="39"/>
      <c r="H735" s="39"/>
      <c r="I735" s="39"/>
    </row>
    <row r="736" spans="2:9" x14ac:dyDescent="0.2">
      <c r="B736" s="38"/>
      <c r="C736" s="38"/>
      <c r="D736" s="39"/>
      <c r="E736" s="39"/>
      <c r="F736" s="39"/>
      <c r="G736" s="39"/>
      <c r="H736" s="39"/>
      <c r="I736" s="39"/>
    </row>
    <row r="737" spans="2:9" x14ac:dyDescent="0.2">
      <c r="B737" s="38"/>
      <c r="C737" s="38"/>
      <c r="D737" s="39"/>
      <c r="E737" s="39"/>
      <c r="F737" s="39"/>
      <c r="G737" s="39"/>
      <c r="H737" s="39"/>
      <c r="I737" s="39"/>
    </row>
    <row r="738" spans="2:9" x14ac:dyDescent="0.2">
      <c r="B738" s="38"/>
      <c r="C738" s="38"/>
      <c r="D738" s="39"/>
      <c r="E738" s="39"/>
      <c r="F738" s="39"/>
      <c r="G738" s="39"/>
      <c r="H738" s="39"/>
      <c r="I738" s="39"/>
    </row>
    <row r="739" spans="2:9" x14ac:dyDescent="0.2">
      <c r="B739" s="38"/>
      <c r="C739" s="38"/>
      <c r="D739" s="39"/>
      <c r="E739" s="39"/>
      <c r="F739" s="39"/>
      <c r="G739" s="39"/>
      <c r="H739" s="39"/>
      <c r="I739" s="39"/>
    </row>
    <row r="740" spans="2:9" x14ac:dyDescent="0.2">
      <c r="B740" s="38"/>
      <c r="C740" s="38"/>
      <c r="D740" s="39"/>
      <c r="E740" s="39"/>
      <c r="F740" s="39"/>
      <c r="G740" s="39"/>
      <c r="H740" s="39"/>
      <c r="I740" s="39"/>
    </row>
    <row r="741" spans="2:9" x14ac:dyDescent="0.2">
      <c r="B741" s="38"/>
      <c r="C741" s="38"/>
      <c r="D741" s="39"/>
      <c r="E741" s="39"/>
      <c r="F741" s="39"/>
      <c r="G741" s="39"/>
      <c r="H741" s="39"/>
      <c r="I741" s="39"/>
    </row>
    <row r="742" spans="2:9" x14ac:dyDescent="0.2">
      <c r="B742" s="38"/>
      <c r="C742" s="38"/>
      <c r="D742" s="39"/>
      <c r="E742" s="39"/>
      <c r="F742" s="39"/>
      <c r="G742" s="39"/>
      <c r="H742" s="39"/>
      <c r="I742" s="39"/>
    </row>
    <row r="743" spans="2:9" x14ac:dyDescent="0.2">
      <c r="B743" s="38"/>
      <c r="C743" s="38"/>
      <c r="D743" s="39"/>
      <c r="E743" s="39"/>
      <c r="F743" s="39"/>
      <c r="G743" s="39"/>
      <c r="H743" s="39"/>
      <c r="I743" s="39"/>
    </row>
    <row r="744" spans="2:9" x14ac:dyDescent="0.2">
      <c r="B744" s="38"/>
      <c r="C744" s="38"/>
      <c r="D744" s="39"/>
      <c r="E744" s="39"/>
      <c r="F744" s="39"/>
      <c r="G744" s="39"/>
      <c r="H744" s="39"/>
      <c r="I744" s="39"/>
    </row>
    <row r="745" spans="2:9" x14ac:dyDescent="0.2">
      <c r="B745" s="38"/>
      <c r="C745" s="38"/>
      <c r="D745" s="39"/>
      <c r="E745" s="39"/>
      <c r="F745" s="39"/>
      <c r="G745" s="39"/>
      <c r="H745" s="39"/>
      <c r="I745" s="39"/>
    </row>
    <row r="746" spans="2:9" x14ac:dyDescent="0.2">
      <c r="B746" s="38"/>
      <c r="C746" s="38"/>
      <c r="D746" s="39"/>
      <c r="E746" s="39"/>
      <c r="F746" s="39"/>
      <c r="G746" s="39"/>
      <c r="H746" s="39"/>
      <c r="I746" s="39"/>
    </row>
    <row r="747" spans="2:9" x14ac:dyDescent="0.2">
      <c r="B747" s="38"/>
      <c r="C747" s="38"/>
      <c r="D747" s="39"/>
      <c r="E747" s="39"/>
      <c r="F747" s="39"/>
      <c r="G747" s="39"/>
      <c r="H747" s="39"/>
      <c r="I747" s="39"/>
    </row>
    <row r="748" spans="2:9" x14ac:dyDescent="0.2">
      <c r="B748" s="38"/>
      <c r="C748" s="38"/>
      <c r="D748" s="39"/>
      <c r="E748" s="39"/>
      <c r="F748" s="39"/>
      <c r="G748" s="39"/>
      <c r="H748" s="39"/>
      <c r="I748" s="39"/>
    </row>
    <row r="749" spans="2:9" x14ac:dyDescent="0.2">
      <c r="B749" s="38"/>
      <c r="C749" s="38"/>
      <c r="D749" s="39"/>
      <c r="E749" s="39"/>
      <c r="F749" s="39"/>
      <c r="G749" s="39"/>
      <c r="H749" s="39"/>
      <c r="I749" s="39"/>
    </row>
    <row r="750" spans="2:9" x14ac:dyDescent="0.2">
      <c r="B750" s="38"/>
      <c r="C750" s="38"/>
      <c r="D750" s="39"/>
      <c r="E750" s="39"/>
      <c r="F750" s="39"/>
      <c r="G750" s="39"/>
      <c r="H750" s="39"/>
      <c r="I750" s="39"/>
    </row>
    <row r="751" spans="2:9" x14ac:dyDescent="0.2">
      <c r="B751" s="38"/>
      <c r="C751" s="38"/>
      <c r="D751" s="39"/>
      <c r="E751" s="39"/>
      <c r="F751" s="39"/>
      <c r="G751" s="39"/>
      <c r="H751" s="39"/>
      <c r="I751" s="39"/>
    </row>
    <row r="752" spans="2:9" x14ac:dyDescent="0.2">
      <c r="B752" s="38"/>
      <c r="C752" s="38"/>
      <c r="D752" s="39"/>
      <c r="E752" s="39"/>
      <c r="F752" s="39"/>
      <c r="G752" s="39"/>
      <c r="H752" s="39"/>
      <c r="I752" s="39"/>
    </row>
    <row r="753" spans="2:9" x14ac:dyDescent="0.2">
      <c r="B753" s="38"/>
      <c r="C753" s="38"/>
      <c r="D753" s="39"/>
      <c r="E753" s="39"/>
      <c r="F753" s="39"/>
      <c r="G753" s="39"/>
      <c r="H753" s="39"/>
      <c r="I753" s="39"/>
    </row>
    <row r="754" spans="2:9" x14ac:dyDescent="0.2">
      <c r="B754" s="38"/>
      <c r="C754" s="38"/>
      <c r="D754" s="39"/>
      <c r="E754" s="39"/>
      <c r="F754" s="39"/>
      <c r="G754" s="39"/>
      <c r="H754" s="39"/>
      <c r="I754" s="39"/>
    </row>
    <row r="755" spans="2:9" x14ac:dyDescent="0.2">
      <c r="B755" s="38"/>
      <c r="C755" s="38"/>
      <c r="D755" s="39"/>
      <c r="E755" s="39"/>
      <c r="F755" s="39"/>
      <c r="G755" s="39"/>
      <c r="H755" s="39"/>
      <c r="I755" s="39"/>
    </row>
    <row r="756" spans="2:9" x14ac:dyDescent="0.2">
      <c r="B756" s="38"/>
      <c r="C756" s="38"/>
      <c r="D756" s="39"/>
      <c r="E756" s="39"/>
      <c r="F756" s="39"/>
      <c r="G756" s="39"/>
      <c r="H756" s="39"/>
      <c r="I756" s="39"/>
    </row>
    <row r="757" spans="2:9" x14ac:dyDescent="0.2">
      <c r="B757" s="38"/>
      <c r="C757" s="38"/>
      <c r="D757" s="39"/>
      <c r="E757" s="39"/>
      <c r="F757" s="39"/>
      <c r="G757" s="39"/>
      <c r="H757" s="39"/>
      <c r="I757" s="39"/>
    </row>
    <row r="758" spans="2:9" x14ac:dyDescent="0.2">
      <c r="B758" s="38"/>
      <c r="C758" s="38"/>
      <c r="D758" s="39"/>
      <c r="E758" s="39"/>
      <c r="F758" s="39"/>
      <c r="G758" s="39"/>
      <c r="H758" s="39"/>
      <c r="I758" s="39"/>
    </row>
    <row r="759" spans="2:9" x14ac:dyDescent="0.2">
      <c r="B759" s="38"/>
      <c r="C759" s="38"/>
      <c r="D759" s="39"/>
      <c r="E759" s="39"/>
      <c r="F759" s="39"/>
      <c r="G759" s="39"/>
      <c r="H759" s="39"/>
      <c r="I759" s="39"/>
    </row>
    <row r="760" spans="2:9" x14ac:dyDescent="0.2">
      <c r="B760" s="38"/>
      <c r="C760" s="38"/>
      <c r="D760" s="39"/>
      <c r="E760" s="39"/>
      <c r="F760" s="39"/>
      <c r="G760" s="39"/>
      <c r="H760" s="39"/>
      <c r="I760" s="39"/>
    </row>
    <row r="761" spans="2:9" x14ac:dyDescent="0.2">
      <c r="B761" s="38"/>
      <c r="C761" s="38"/>
      <c r="D761" s="39"/>
      <c r="E761" s="39"/>
      <c r="F761" s="39"/>
      <c r="G761" s="39"/>
      <c r="H761" s="39"/>
      <c r="I761" s="39"/>
    </row>
    <row r="762" spans="2:9" x14ac:dyDescent="0.2">
      <c r="B762" s="38"/>
      <c r="C762" s="38"/>
      <c r="D762" s="39"/>
      <c r="E762" s="39"/>
      <c r="F762" s="39"/>
      <c r="G762" s="39"/>
      <c r="H762" s="39"/>
      <c r="I762" s="39"/>
    </row>
    <row r="763" spans="2:9" x14ac:dyDescent="0.2">
      <c r="B763" s="38"/>
      <c r="C763" s="38"/>
      <c r="D763" s="39"/>
      <c r="E763" s="39"/>
      <c r="F763" s="39"/>
      <c r="G763" s="39"/>
      <c r="H763" s="39"/>
      <c r="I763" s="39"/>
    </row>
    <row r="764" spans="2:9" x14ac:dyDescent="0.2">
      <c r="B764" s="38"/>
      <c r="C764" s="38"/>
      <c r="D764" s="39"/>
      <c r="E764" s="39"/>
      <c r="F764" s="39"/>
      <c r="G764" s="39"/>
      <c r="H764" s="39"/>
      <c r="I764" s="39"/>
    </row>
    <row r="765" spans="2:9" x14ac:dyDescent="0.2">
      <c r="B765" s="38"/>
      <c r="C765" s="38"/>
      <c r="D765" s="39"/>
      <c r="E765" s="39"/>
      <c r="F765" s="39"/>
      <c r="G765" s="39"/>
      <c r="H765" s="39"/>
      <c r="I765" s="39"/>
    </row>
    <row r="766" spans="2:9" x14ac:dyDescent="0.2">
      <c r="B766" s="38"/>
      <c r="C766" s="38"/>
      <c r="D766" s="39"/>
      <c r="E766" s="39"/>
      <c r="F766" s="39"/>
      <c r="G766" s="39"/>
      <c r="H766" s="39"/>
      <c r="I766" s="39"/>
    </row>
    <row r="767" spans="2:9" x14ac:dyDescent="0.2">
      <c r="B767" s="38"/>
      <c r="C767" s="38"/>
      <c r="D767" s="39"/>
      <c r="E767" s="39"/>
      <c r="F767" s="39"/>
      <c r="G767" s="39"/>
      <c r="H767" s="39"/>
      <c r="I767" s="39"/>
    </row>
    <row r="768" spans="2:9" x14ac:dyDescent="0.2">
      <c r="B768" s="38"/>
      <c r="C768" s="38"/>
      <c r="D768" s="39"/>
      <c r="E768" s="39"/>
      <c r="F768" s="39"/>
      <c r="G768" s="39"/>
      <c r="H768" s="39"/>
      <c r="I768" s="39"/>
    </row>
    <row r="769" spans="2:9" x14ac:dyDescent="0.2">
      <c r="B769" s="38"/>
      <c r="C769" s="38"/>
      <c r="D769" s="39"/>
      <c r="E769" s="39"/>
      <c r="F769" s="39"/>
      <c r="G769" s="39"/>
      <c r="H769" s="39"/>
      <c r="I769" s="39"/>
    </row>
    <row r="770" spans="2:9" x14ac:dyDescent="0.2">
      <c r="B770" s="38"/>
      <c r="C770" s="38"/>
      <c r="D770" s="39"/>
      <c r="E770" s="39"/>
      <c r="F770" s="39"/>
      <c r="G770" s="39"/>
      <c r="H770" s="39"/>
      <c r="I770" s="39"/>
    </row>
    <row r="771" spans="2:9" x14ac:dyDescent="0.2">
      <c r="B771" s="38"/>
      <c r="C771" s="38"/>
      <c r="D771" s="39"/>
      <c r="E771" s="39"/>
      <c r="F771" s="39"/>
      <c r="G771" s="39"/>
      <c r="H771" s="39"/>
      <c r="I771" s="39"/>
    </row>
    <row r="772" spans="2:9" x14ac:dyDescent="0.2">
      <c r="B772" s="38"/>
      <c r="C772" s="38"/>
      <c r="D772" s="39"/>
      <c r="E772" s="39"/>
      <c r="F772" s="39"/>
      <c r="G772" s="39"/>
      <c r="H772" s="39"/>
      <c r="I772" s="39"/>
    </row>
    <row r="773" spans="2:9" x14ac:dyDescent="0.2">
      <c r="B773" s="38"/>
      <c r="C773" s="38"/>
      <c r="D773" s="39"/>
      <c r="E773" s="39"/>
      <c r="F773" s="39"/>
      <c r="G773" s="39"/>
      <c r="H773" s="39"/>
      <c r="I773" s="39"/>
    </row>
    <row r="774" spans="2:9" x14ac:dyDescent="0.2">
      <c r="B774" s="38"/>
      <c r="C774" s="38"/>
      <c r="D774" s="39"/>
      <c r="E774" s="39"/>
      <c r="F774" s="39"/>
      <c r="G774" s="39"/>
      <c r="H774" s="39"/>
      <c r="I774" s="39"/>
    </row>
    <row r="775" spans="2:9" x14ac:dyDescent="0.2">
      <c r="B775" s="38"/>
      <c r="C775" s="38"/>
      <c r="D775" s="39"/>
      <c r="E775" s="39"/>
      <c r="F775" s="39"/>
      <c r="G775" s="39"/>
      <c r="H775" s="39"/>
      <c r="I775" s="39"/>
    </row>
    <row r="776" spans="2:9" x14ac:dyDescent="0.2">
      <c r="B776" s="38"/>
      <c r="C776" s="38"/>
      <c r="D776" s="39"/>
      <c r="E776" s="39"/>
      <c r="F776" s="39"/>
      <c r="G776" s="39"/>
      <c r="H776" s="39"/>
      <c r="I776" s="39"/>
    </row>
    <row r="777" spans="2:9" x14ac:dyDescent="0.2">
      <c r="B777" s="38"/>
      <c r="C777" s="38"/>
      <c r="D777" s="39"/>
      <c r="E777" s="39"/>
      <c r="F777" s="39"/>
      <c r="G777" s="39"/>
      <c r="H777" s="39"/>
      <c r="I777" s="39"/>
    </row>
    <row r="778" spans="2:9" x14ac:dyDescent="0.2">
      <c r="B778" s="38"/>
      <c r="C778" s="38"/>
      <c r="D778" s="39"/>
      <c r="E778" s="39"/>
      <c r="F778" s="39"/>
      <c r="G778" s="39"/>
      <c r="H778" s="39"/>
      <c r="I778" s="39"/>
    </row>
    <row r="779" spans="2:9" x14ac:dyDescent="0.2">
      <c r="B779" s="38"/>
      <c r="C779" s="38"/>
      <c r="D779" s="39"/>
      <c r="E779" s="39"/>
      <c r="F779" s="39"/>
      <c r="G779" s="39"/>
      <c r="H779" s="39"/>
      <c r="I779" s="39"/>
    </row>
    <row r="780" spans="2:9" x14ac:dyDescent="0.2">
      <c r="B780" s="38"/>
      <c r="C780" s="38"/>
      <c r="D780" s="39"/>
      <c r="E780" s="39"/>
      <c r="F780" s="39"/>
      <c r="G780" s="39"/>
      <c r="H780" s="39"/>
      <c r="I780" s="39"/>
    </row>
    <row r="781" spans="2:9" x14ac:dyDescent="0.2">
      <c r="B781" s="38"/>
      <c r="C781" s="38"/>
      <c r="D781" s="39"/>
      <c r="E781" s="39"/>
      <c r="F781" s="39"/>
      <c r="G781" s="39"/>
      <c r="H781" s="39"/>
      <c r="I781" s="39"/>
    </row>
    <row r="782" spans="2:9" x14ac:dyDescent="0.2">
      <c r="B782" s="38"/>
      <c r="C782" s="38"/>
      <c r="D782" s="39"/>
      <c r="E782" s="39"/>
      <c r="F782" s="39"/>
      <c r="G782" s="39"/>
      <c r="H782" s="39"/>
      <c r="I782" s="39"/>
    </row>
    <row r="783" spans="2:9" x14ac:dyDescent="0.2">
      <c r="B783" s="38"/>
      <c r="C783" s="38"/>
      <c r="D783" s="39"/>
      <c r="E783" s="39"/>
      <c r="F783" s="39"/>
      <c r="G783" s="39"/>
      <c r="H783" s="39"/>
      <c r="I783" s="39"/>
    </row>
    <row r="784" spans="2:9" x14ac:dyDescent="0.2">
      <c r="B784" s="38"/>
      <c r="C784" s="38"/>
      <c r="D784" s="39"/>
      <c r="E784" s="39"/>
      <c r="F784" s="39"/>
      <c r="G784" s="39"/>
      <c r="H784" s="39"/>
      <c r="I784" s="39"/>
    </row>
    <row r="785" spans="2:9" x14ac:dyDescent="0.2">
      <c r="B785" s="38"/>
      <c r="C785" s="38"/>
      <c r="D785" s="39"/>
      <c r="E785" s="39"/>
      <c r="F785" s="39"/>
      <c r="G785" s="39"/>
      <c r="H785" s="39"/>
      <c r="I785" s="39"/>
    </row>
    <row r="786" spans="2:9" x14ac:dyDescent="0.2">
      <c r="B786" s="38"/>
      <c r="C786" s="38"/>
      <c r="D786" s="39"/>
      <c r="E786" s="39"/>
      <c r="F786" s="39"/>
      <c r="G786" s="39"/>
      <c r="H786" s="39"/>
      <c r="I786" s="39"/>
    </row>
    <row r="787" spans="2:9" x14ac:dyDescent="0.2">
      <c r="B787" s="38"/>
      <c r="C787" s="38"/>
      <c r="D787" s="39"/>
      <c r="E787" s="39"/>
      <c r="F787" s="39"/>
      <c r="G787" s="39"/>
      <c r="H787" s="39"/>
      <c r="I787" s="39"/>
    </row>
    <row r="788" spans="2:9" x14ac:dyDescent="0.2">
      <c r="B788" s="38"/>
      <c r="C788" s="38"/>
      <c r="D788" s="39"/>
      <c r="E788" s="39"/>
      <c r="F788" s="39"/>
      <c r="G788" s="39"/>
      <c r="H788" s="39"/>
      <c r="I788" s="39"/>
    </row>
    <row r="789" spans="2:9" x14ac:dyDescent="0.2">
      <c r="B789" s="38"/>
      <c r="C789" s="38"/>
      <c r="D789" s="39"/>
      <c r="E789" s="39"/>
      <c r="F789" s="39"/>
      <c r="G789" s="39"/>
      <c r="H789" s="39"/>
      <c r="I789" s="39"/>
    </row>
    <row r="790" spans="2:9" x14ac:dyDescent="0.2">
      <c r="B790" s="38"/>
      <c r="C790" s="38"/>
      <c r="D790" s="39"/>
      <c r="E790" s="39"/>
      <c r="F790" s="39"/>
      <c r="G790" s="39"/>
      <c r="H790" s="39"/>
      <c r="I790" s="39"/>
    </row>
    <row r="791" spans="2:9" x14ac:dyDescent="0.2">
      <c r="B791" s="38"/>
      <c r="C791" s="38"/>
      <c r="D791" s="39"/>
      <c r="E791" s="39"/>
      <c r="F791" s="39"/>
      <c r="G791" s="39"/>
      <c r="H791" s="39"/>
      <c r="I791" s="39"/>
    </row>
    <row r="792" spans="2:9" x14ac:dyDescent="0.2">
      <c r="B792" s="38"/>
      <c r="C792" s="38"/>
      <c r="D792" s="39"/>
      <c r="E792" s="39"/>
      <c r="F792" s="39"/>
      <c r="G792" s="39"/>
      <c r="H792" s="39"/>
      <c r="I792" s="39"/>
    </row>
    <row r="793" spans="2:9" x14ac:dyDescent="0.2">
      <c r="B793" s="38"/>
      <c r="C793" s="38"/>
      <c r="D793" s="39"/>
      <c r="E793" s="39"/>
      <c r="F793" s="39"/>
      <c r="G793" s="39"/>
      <c r="H793" s="39"/>
      <c r="I793" s="39"/>
    </row>
    <row r="794" spans="2:9" x14ac:dyDescent="0.2">
      <c r="B794" s="38"/>
      <c r="C794" s="38"/>
      <c r="D794" s="39"/>
      <c r="E794" s="39"/>
      <c r="F794" s="39"/>
      <c r="G794" s="39"/>
      <c r="H794" s="39"/>
      <c r="I794" s="39"/>
    </row>
    <row r="795" spans="2:9" x14ac:dyDescent="0.2">
      <c r="B795" s="38"/>
      <c r="C795" s="38"/>
      <c r="D795" s="39"/>
      <c r="E795" s="39"/>
      <c r="F795" s="39"/>
      <c r="G795" s="39"/>
      <c r="H795" s="39"/>
      <c r="I795" s="39"/>
    </row>
    <row r="796" spans="2:9" x14ac:dyDescent="0.2">
      <c r="B796" s="38"/>
      <c r="C796" s="38"/>
      <c r="D796" s="39"/>
      <c r="E796" s="39"/>
      <c r="F796" s="39"/>
      <c r="G796" s="39"/>
      <c r="H796" s="39"/>
      <c r="I796" s="39"/>
    </row>
    <row r="797" spans="2:9" x14ac:dyDescent="0.2">
      <c r="B797" s="38"/>
      <c r="C797" s="38"/>
      <c r="D797" s="39"/>
      <c r="E797" s="39"/>
      <c r="F797" s="39"/>
      <c r="G797" s="39"/>
      <c r="H797" s="39"/>
      <c r="I797" s="39"/>
    </row>
    <row r="798" spans="2:9" x14ac:dyDescent="0.2">
      <c r="B798" s="38"/>
      <c r="C798" s="38"/>
      <c r="D798" s="39"/>
      <c r="E798" s="39"/>
      <c r="F798" s="39"/>
      <c r="G798" s="39"/>
      <c r="H798" s="39"/>
      <c r="I798" s="39"/>
    </row>
    <row r="799" spans="2:9" x14ac:dyDescent="0.2">
      <c r="B799" s="38"/>
      <c r="C799" s="38"/>
      <c r="D799" s="39"/>
      <c r="E799" s="39"/>
      <c r="F799" s="39"/>
      <c r="G799" s="39"/>
      <c r="H799" s="39"/>
      <c r="I799" s="39"/>
    </row>
    <row r="800" spans="2:9" x14ac:dyDescent="0.2">
      <c r="B800" s="38"/>
      <c r="C800" s="38"/>
      <c r="D800" s="39"/>
      <c r="E800" s="39"/>
      <c r="F800" s="39"/>
      <c r="G800" s="39"/>
      <c r="H800" s="39"/>
      <c r="I800" s="39"/>
    </row>
    <row r="801" spans="2:9" x14ac:dyDescent="0.2">
      <c r="B801" s="38"/>
      <c r="C801" s="38"/>
      <c r="D801" s="39"/>
      <c r="E801" s="39"/>
      <c r="F801" s="39"/>
      <c r="G801" s="39"/>
      <c r="H801" s="39"/>
      <c r="I801" s="39"/>
    </row>
    <row r="802" spans="2:9" x14ac:dyDescent="0.2">
      <c r="B802" s="38"/>
      <c r="C802" s="38"/>
      <c r="D802" s="39"/>
      <c r="E802" s="39"/>
      <c r="F802" s="39"/>
      <c r="G802" s="39"/>
      <c r="H802" s="39"/>
      <c r="I802" s="39"/>
    </row>
    <row r="803" spans="2:9" x14ac:dyDescent="0.2">
      <c r="B803" s="38"/>
      <c r="C803" s="38"/>
      <c r="D803" s="39"/>
      <c r="E803" s="39"/>
      <c r="F803" s="39"/>
      <c r="G803" s="39"/>
      <c r="H803" s="39"/>
      <c r="I803" s="39"/>
    </row>
    <row r="804" spans="2:9" x14ac:dyDescent="0.2">
      <c r="B804" s="38"/>
      <c r="C804" s="38"/>
      <c r="D804" s="39"/>
      <c r="E804" s="39"/>
      <c r="F804" s="39"/>
      <c r="G804" s="39"/>
      <c r="H804" s="39"/>
      <c r="I804" s="39"/>
    </row>
    <row r="805" spans="2:9" x14ac:dyDescent="0.2">
      <c r="B805" s="38"/>
      <c r="C805" s="38"/>
      <c r="D805" s="39"/>
      <c r="E805" s="39"/>
      <c r="F805" s="39"/>
      <c r="G805" s="39"/>
      <c r="H805" s="39"/>
      <c r="I805" s="39"/>
    </row>
    <row r="806" spans="2:9" x14ac:dyDescent="0.2">
      <c r="B806" s="38"/>
      <c r="C806" s="38"/>
      <c r="D806" s="39"/>
      <c r="E806" s="39"/>
      <c r="F806" s="39"/>
      <c r="G806" s="39"/>
      <c r="H806" s="39"/>
      <c r="I806" s="39"/>
    </row>
    <row r="807" spans="2:9" x14ac:dyDescent="0.2">
      <c r="B807" s="38"/>
      <c r="C807" s="38"/>
      <c r="D807" s="39"/>
      <c r="E807" s="39"/>
      <c r="F807" s="39"/>
      <c r="G807" s="39"/>
      <c r="H807" s="39"/>
      <c r="I807" s="39"/>
    </row>
    <row r="808" spans="2:9" x14ac:dyDescent="0.2">
      <c r="B808" s="38"/>
      <c r="C808" s="38"/>
      <c r="D808" s="39"/>
      <c r="E808" s="39"/>
      <c r="F808" s="39"/>
      <c r="G808" s="39"/>
      <c r="H808" s="39"/>
      <c r="I808" s="39"/>
    </row>
    <row r="809" spans="2:9" x14ac:dyDescent="0.2">
      <c r="B809" s="38"/>
      <c r="C809" s="38"/>
      <c r="D809" s="39"/>
      <c r="E809" s="39"/>
      <c r="F809" s="39"/>
      <c r="G809" s="39"/>
      <c r="H809" s="39"/>
      <c r="I809" s="39"/>
    </row>
    <row r="810" spans="2:9" x14ac:dyDescent="0.2">
      <c r="B810" s="38"/>
      <c r="C810" s="38"/>
      <c r="D810" s="39"/>
      <c r="E810" s="39"/>
      <c r="F810" s="39"/>
      <c r="G810" s="39"/>
      <c r="H810" s="39"/>
      <c r="I810" s="39"/>
    </row>
    <row r="811" spans="2:9" x14ac:dyDescent="0.2">
      <c r="B811" s="38"/>
      <c r="C811" s="38"/>
      <c r="D811" s="39"/>
      <c r="E811" s="39"/>
      <c r="F811" s="39"/>
      <c r="G811" s="39"/>
      <c r="H811" s="39"/>
      <c r="I811" s="39"/>
    </row>
    <row r="812" spans="2:9" x14ac:dyDescent="0.2">
      <c r="B812" s="38"/>
      <c r="C812" s="38"/>
      <c r="D812" s="39"/>
      <c r="E812" s="39"/>
      <c r="F812" s="39"/>
      <c r="G812" s="39"/>
      <c r="H812" s="39"/>
      <c r="I812" s="39"/>
    </row>
    <row r="813" spans="2:9" x14ac:dyDescent="0.2">
      <c r="B813" s="38"/>
      <c r="C813" s="38"/>
      <c r="D813" s="39"/>
      <c r="E813" s="39"/>
      <c r="F813" s="39"/>
      <c r="G813" s="39"/>
      <c r="H813" s="39"/>
      <c r="I813" s="39"/>
    </row>
    <row r="814" spans="2:9" x14ac:dyDescent="0.2">
      <c r="B814" s="38"/>
      <c r="C814" s="38"/>
      <c r="D814" s="39"/>
      <c r="E814" s="39"/>
      <c r="F814" s="39"/>
      <c r="G814" s="39"/>
      <c r="H814" s="39"/>
      <c r="I814" s="39"/>
    </row>
    <row r="815" spans="2:9" x14ac:dyDescent="0.2">
      <c r="B815" s="38"/>
      <c r="C815" s="38"/>
      <c r="D815" s="39"/>
      <c r="E815" s="39"/>
      <c r="F815" s="39"/>
      <c r="G815" s="39"/>
      <c r="H815" s="39"/>
      <c r="I815" s="39"/>
    </row>
    <row r="816" spans="2:9" x14ac:dyDescent="0.2">
      <c r="B816" s="38"/>
      <c r="C816" s="38"/>
      <c r="D816" s="39"/>
      <c r="E816" s="39"/>
      <c r="F816" s="39"/>
      <c r="G816" s="39"/>
      <c r="H816" s="39"/>
      <c r="I816" s="39"/>
    </row>
    <row r="817" spans="2:9" x14ac:dyDescent="0.2">
      <c r="B817" s="38"/>
      <c r="C817" s="38"/>
      <c r="D817" s="39"/>
      <c r="E817" s="39"/>
      <c r="F817" s="39"/>
      <c r="G817" s="39"/>
      <c r="H817" s="39"/>
      <c r="I817" s="39"/>
    </row>
    <row r="818" spans="2:9" x14ac:dyDescent="0.2">
      <c r="B818" s="38"/>
      <c r="C818" s="38"/>
      <c r="D818" s="39"/>
      <c r="E818" s="39"/>
      <c r="F818" s="39"/>
      <c r="G818" s="39"/>
      <c r="H818" s="39"/>
      <c r="I818" s="39"/>
    </row>
    <row r="819" spans="2:9" x14ac:dyDescent="0.2">
      <c r="B819" s="38"/>
      <c r="C819" s="38"/>
      <c r="D819" s="39"/>
      <c r="E819" s="39"/>
      <c r="F819" s="39"/>
      <c r="G819" s="39"/>
      <c r="H819" s="39"/>
      <c r="I819" s="39"/>
    </row>
    <row r="820" spans="2:9" x14ac:dyDescent="0.2">
      <c r="B820" s="38"/>
      <c r="C820" s="38"/>
      <c r="D820" s="39"/>
      <c r="E820" s="39"/>
      <c r="F820" s="39"/>
      <c r="G820" s="39"/>
      <c r="H820" s="39"/>
      <c r="I820" s="39"/>
    </row>
    <row r="821" spans="2:9" x14ac:dyDescent="0.2">
      <c r="B821" s="38"/>
      <c r="C821" s="38"/>
      <c r="D821" s="39"/>
      <c r="E821" s="39"/>
      <c r="F821" s="39"/>
      <c r="G821" s="39"/>
      <c r="H821" s="39"/>
      <c r="I821" s="39"/>
    </row>
    <row r="822" spans="2:9" x14ac:dyDescent="0.2">
      <c r="B822" s="38"/>
      <c r="C822" s="38"/>
      <c r="D822" s="39"/>
      <c r="E822" s="39"/>
      <c r="F822" s="39"/>
      <c r="G822" s="39"/>
      <c r="H822" s="39"/>
      <c r="I822" s="39"/>
    </row>
    <row r="823" spans="2:9" x14ac:dyDescent="0.2">
      <c r="B823" s="38"/>
      <c r="C823" s="38"/>
      <c r="D823" s="39"/>
      <c r="E823" s="39"/>
      <c r="F823" s="39"/>
      <c r="G823" s="39"/>
      <c r="H823" s="39"/>
      <c r="I823" s="39"/>
    </row>
    <row r="824" spans="2:9" x14ac:dyDescent="0.2">
      <c r="B824" s="38"/>
      <c r="C824" s="38"/>
      <c r="D824" s="39"/>
      <c r="E824" s="39"/>
      <c r="F824" s="39"/>
      <c r="G824" s="39"/>
      <c r="H824" s="39"/>
      <c r="I824" s="39"/>
    </row>
    <row r="825" spans="2:9" x14ac:dyDescent="0.2">
      <c r="B825" s="38"/>
      <c r="C825" s="38"/>
      <c r="D825" s="39"/>
      <c r="E825" s="39"/>
      <c r="F825" s="39"/>
      <c r="G825" s="39"/>
      <c r="H825" s="39"/>
      <c r="I825" s="39"/>
    </row>
    <row r="826" spans="2:9" x14ac:dyDescent="0.2">
      <c r="B826" s="38"/>
      <c r="C826" s="38"/>
      <c r="D826" s="39"/>
      <c r="E826" s="39"/>
      <c r="F826" s="39"/>
      <c r="G826" s="39"/>
      <c r="H826" s="39"/>
      <c r="I826" s="39"/>
    </row>
    <row r="827" spans="2:9" x14ac:dyDescent="0.2">
      <c r="B827" s="38"/>
      <c r="C827" s="38"/>
      <c r="D827" s="39"/>
      <c r="E827" s="39"/>
      <c r="F827" s="39"/>
      <c r="G827" s="39"/>
      <c r="H827" s="39"/>
      <c r="I827" s="39"/>
    </row>
    <row r="828" spans="2:9" x14ac:dyDescent="0.2">
      <c r="B828" s="38"/>
      <c r="C828" s="38"/>
      <c r="D828" s="39"/>
      <c r="E828" s="39"/>
      <c r="F828" s="39"/>
      <c r="G828" s="39"/>
      <c r="H828" s="39"/>
      <c r="I828" s="39"/>
    </row>
    <row r="829" spans="2:9" x14ac:dyDescent="0.2">
      <c r="B829" s="38"/>
      <c r="C829" s="38"/>
      <c r="D829" s="39"/>
      <c r="E829" s="39"/>
      <c r="F829" s="39"/>
      <c r="G829" s="39"/>
      <c r="H829" s="39"/>
      <c r="I829" s="39"/>
    </row>
    <row r="830" spans="2:9" x14ac:dyDescent="0.2">
      <c r="B830" s="38"/>
      <c r="C830" s="38"/>
      <c r="D830" s="39"/>
      <c r="E830" s="39"/>
      <c r="F830" s="39"/>
      <c r="G830" s="39"/>
      <c r="H830" s="39"/>
      <c r="I830" s="39"/>
    </row>
    <row r="831" spans="2:9" x14ac:dyDescent="0.2">
      <c r="B831" s="38"/>
      <c r="C831" s="38"/>
      <c r="D831" s="39"/>
      <c r="E831" s="39"/>
      <c r="F831" s="39"/>
      <c r="G831" s="39"/>
      <c r="H831" s="39"/>
      <c r="I831" s="39"/>
    </row>
    <row r="832" spans="2:9" x14ac:dyDescent="0.2">
      <c r="B832" s="38"/>
      <c r="C832" s="38"/>
      <c r="D832" s="39"/>
      <c r="E832" s="39"/>
      <c r="F832" s="39"/>
      <c r="G832" s="39"/>
      <c r="H832" s="39"/>
      <c r="I832" s="39"/>
    </row>
    <row r="833" spans="2:9" x14ac:dyDescent="0.2">
      <c r="B833" s="38"/>
      <c r="C833" s="38"/>
      <c r="D833" s="39"/>
      <c r="E833" s="39"/>
      <c r="F833" s="39"/>
      <c r="G833" s="39"/>
      <c r="H833" s="39"/>
      <c r="I833" s="39"/>
    </row>
    <row r="834" spans="2:9" x14ac:dyDescent="0.2">
      <c r="B834" s="38"/>
      <c r="C834" s="38"/>
      <c r="D834" s="39"/>
      <c r="E834" s="39"/>
      <c r="F834" s="39"/>
      <c r="G834" s="39"/>
      <c r="H834" s="39"/>
      <c r="I834" s="39"/>
    </row>
    <row r="835" spans="2:9" x14ac:dyDescent="0.2">
      <c r="B835" s="38"/>
      <c r="C835" s="38"/>
      <c r="D835" s="39"/>
      <c r="E835" s="39"/>
      <c r="F835" s="39"/>
      <c r="G835" s="39"/>
      <c r="H835" s="39"/>
      <c r="I835" s="39"/>
    </row>
    <row r="836" spans="2:9" x14ac:dyDescent="0.2">
      <c r="B836" s="38"/>
      <c r="C836" s="38"/>
      <c r="D836" s="39"/>
      <c r="E836" s="39"/>
      <c r="F836" s="39"/>
      <c r="G836" s="39"/>
      <c r="H836" s="39"/>
      <c r="I836" s="39"/>
    </row>
    <row r="837" spans="2:9" x14ac:dyDescent="0.2">
      <c r="B837" s="38"/>
      <c r="C837" s="38"/>
      <c r="D837" s="39"/>
      <c r="E837" s="39"/>
      <c r="F837" s="39"/>
      <c r="G837" s="39"/>
      <c r="H837" s="39"/>
      <c r="I837" s="39"/>
    </row>
    <row r="838" spans="2:9" x14ac:dyDescent="0.2">
      <c r="B838" s="38"/>
      <c r="C838" s="38"/>
      <c r="D838" s="39"/>
      <c r="E838" s="39"/>
      <c r="F838" s="39"/>
      <c r="G838" s="39"/>
      <c r="H838" s="39"/>
      <c r="I838" s="39"/>
    </row>
    <row r="839" spans="2:9" x14ac:dyDescent="0.2">
      <c r="B839" s="38"/>
      <c r="C839" s="38"/>
      <c r="D839" s="39"/>
      <c r="E839" s="39"/>
      <c r="F839" s="39"/>
      <c r="G839" s="39"/>
      <c r="H839" s="39"/>
      <c r="I839" s="39"/>
    </row>
    <row r="840" spans="2:9" x14ac:dyDescent="0.2">
      <c r="B840" s="38"/>
      <c r="C840" s="38"/>
      <c r="D840" s="39"/>
      <c r="E840" s="39"/>
      <c r="F840" s="39"/>
      <c r="G840" s="39"/>
      <c r="H840" s="39"/>
      <c r="I840" s="39"/>
    </row>
    <row r="841" spans="2:9" x14ac:dyDescent="0.2">
      <c r="B841" s="38"/>
      <c r="C841" s="38"/>
      <c r="D841" s="39"/>
      <c r="E841" s="39"/>
      <c r="F841" s="39"/>
      <c r="G841" s="39"/>
      <c r="H841" s="39"/>
      <c r="I841" s="39"/>
    </row>
    <row r="842" spans="2:9" x14ac:dyDescent="0.2">
      <c r="B842" s="38"/>
      <c r="C842" s="38"/>
      <c r="D842" s="39"/>
      <c r="E842" s="39"/>
      <c r="F842" s="39"/>
      <c r="G842" s="39"/>
      <c r="H842" s="39"/>
      <c r="I842" s="39"/>
    </row>
    <row r="843" spans="2:9" x14ac:dyDescent="0.2">
      <c r="B843" s="38"/>
      <c r="C843" s="38"/>
      <c r="D843" s="39"/>
      <c r="E843" s="39"/>
      <c r="F843" s="39"/>
      <c r="G843" s="39"/>
      <c r="H843" s="39"/>
      <c r="I843" s="39"/>
    </row>
    <row r="844" spans="2:9" x14ac:dyDescent="0.2">
      <c r="B844" s="38"/>
      <c r="C844" s="38"/>
      <c r="D844" s="39"/>
      <c r="E844" s="39"/>
      <c r="F844" s="39"/>
      <c r="G844" s="39"/>
      <c r="H844" s="39"/>
      <c r="I844" s="39"/>
    </row>
    <row r="845" spans="2:9" x14ac:dyDescent="0.2">
      <c r="B845" s="38"/>
      <c r="C845" s="38"/>
      <c r="D845" s="39"/>
      <c r="E845" s="39"/>
      <c r="F845" s="39"/>
      <c r="G845" s="39"/>
      <c r="H845" s="39"/>
      <c r="I845" s="39"/>
    </row>
    <row r="846" spans="2:9" x14ac:dyDescent="0.2">
      <c r="B846" s="38"/>
      <c r="C846" s="38"/>
      <c r="D846" s="39"/>
      <c r="E846" s="39"/>
      <c r="F846" s="39"/>
      <c r="G846" s="39"/>
      <c r="H846" s="39"/>
      <c r="I846" s="39"/>
    </row>
    <row r="847" spans="2:9" x14ac:dyDescent="0.2">
      <c r="B847" s="38"/>
      <c r="C847" s="38"/>
      <c r="D847" s="39"/>
      <c r="E847" s="39"/>
      <c r="F847" s="39"/>
      <c r="G847" s="39"/>
      <c r="H847" s="39"/>
      <c r="I847" s="39"/>
    </row>
    <row r="848" spans="2:9" x14ac:dyDescent="0.2">
      <c r="B848" s="38"/>
      <c r="C848" s="38"/>
      <c r="D848" s="39"/>
      <c r="E848" s="39"/>
      <c r="F848" s="39"/>
      <c r="G848" s="39"/>
      <c r="H848" s="39"/>
      <c r="I848" s="39"/>
    </row>
    <row r="849" spans="2:9" x14ac:dyDescent="0.2">
      <c r="B849" s="38"/>
      <c r="C849" s="38"/>
      <c r="D849" s="39"/>
      <c r="E849" s="39"/>
      <c r="F849" s="39"/>
      <c r="G849" s="39"/>
      <c r="H849" s="39"/>
      <c r="I849" s="39"/>
    </row>
    <row r="850" spans="2:9" x14ac:dyDescent="0.2">
      <c r="B850" s="38"/>
      <c r="C850" s="38"/>
      <c r="D850" s="39"/>
      <c r="E850" s="39"/>
      <c r="F850" s="39"/>
      <c r="G850" s="39"/>
      <c r="H850" s="39"/>
      <c r="I850" s="39"/>
    </row>
    <row r="851" spans="2:9" x14ac:dyDescent="0.2">
      <c r="B851" s="38"/>
      <c r="C851" s="38"/>
      <c r="D851" s="39"/>
      <c r="E851" s="39"/>
      <c r="F851" s="39"/>
      <c r="G851" s="39"/>
      <c r="H851" s="39"/>
      <c r="I851" s="39"/>
    </row>
    <row r="852" spans="2:9" x14ac:dyDescent="0.2">
      <c r="B852" s="38"/>
      <c r="C852" s="38"/>
      <c r="D852" s="39"/>
      <c r="E852" s="39"/>
      <c r="F852" s="39"/>
      <c r="G852" s="39"/>
      <c r="H852" s="39"/>
      <c r="I852" s="39"/>
    </row>
    <row r="853" spans="2:9" x14ac:dyDescent="0.2">
      <c r="B853" s="38"/>
      <c r="C853" s="38"/>
      <c r="D853" s="39"/>
      <c r="E853" s="39"/>
      <c r="F853" s="39"/>
      <c r="G853" s="39"/>
      <c r="H853" s="39"/>
      <c r="I853" s="39"/>
    </row>
    <row r="854" spans="2:9" x14ac:dyDescent="0.2">
      <c r="B854" s="38"/>
      <c r="C854" s="38"/>
      <c r="D854" s="39"/>
      <c r="E854" s="39"/>
      <c r="F854" s="39"/>
      <c r="G854" s="39"/>
      <c r="H854" s="39"/>
      <c r="I854" s="39"/>
    </row>
    <row r="855" spans="2:9" x14ac:dyDescent="0.2">
      <c r="B855" s="38"/>
      <c r="C855" s="38"/>
      <c r="D855" s="39"/>
      <c r="E855" s="39"/>
      <c r="F855" s="39"/>
      <c r="G855" s="39"/>
      <c r="H855" s="39"/>
      <c r="I855" s="39"/>
    </row>
    <row r="856" spans="2:9" x14ac:dyDescent="0.2">
      <c r="B856" s="38"/>
      <c r="C856" s="38"/>
      <c r="D856" s="39"/>
      <c r="E856" s="39"/>
      <c r="F856" s="39"/>
      <c r="G856" s="39"/>
      <c r="H856" s="39"/>
      <c r="I856" s="39"/>
    </row>
    <row r="857" spans="2:9" x14ac:dyDescent="0.2">
      <c r="B857" s="38"/>
      <c r="C857" s="38"/>
      <c r="D857" s="39"/>
      <c r="E857" s="39"/>
      <c r="F857" s="39"/>
      <c r="G857" s="39"/>
      <c r="H857" s="39"/>
      <c r="I857" s="39"/>
    </row>
    <row r="858" spans="2:9" x14ac:dyDescent="0.2">
      <c r="B858" s="38"/>
      <c r="C858" s="38"/>
      <c r="D858" s="39"/>
      <c r="E858" s="39"/>
      <c r="F858" s="39"/>
      <c r="G858" s="39"/>
      <c r="H858" s="39"/>
      <c r="I858" s="39"/>
    </row>
    <row r="859" spans="2:9" x14ac:dyDescent="0.2">
      <c r="B859" s="38"/>
      <c r="C859" s="38"/>
      <c r="D859" s="39"/>
      <c r="E859" s="39"/>
      <c r="F859" s="39"/>
      <c r="G859" s="39"/>
      <c r="H859" s="39"/>
      <c r="I859" s="39"/>
    </row>
    <row r="860" spans="2:9" x14ac:dyDescent="0.2">
      <c r="B860" s="38"/>
      <c r="C860" s="38"/>
      <c r="D860" s="39"/>
      <c r="E860" s="39"/>
      <c r="F860" s="39"/>
      <c r="G860" s="39"/>
      <c r="H860" s="39"/>
      <c r="I860" s="39"/>
    </row>
    <row r="861" spans="2:9" x14ac:dyDescent="0.2">
      <c r="B861" s="38"/>
      <c r="C861" s="38"/>
      <c r="D861" s="39"/>
      <c r="E861" s="39"/>
      <c r="F861" s="39"/>
      <c r="G861" s="39"/>
      <c r="H861" s="39"/>
      <c r="I861" s="39"/>
    </row>
    <row r="862" spans="2:9" x14ac:dyDescent="0.2">
      <c r="B862" s="38"/>
      <c r="C862" s="38"/>
      <c r="D862" s="39"/>
      <c r="E862" s="39"/>
      <c r="F862" s="39"/>
      <c r="G862" s="39"/>
      <c r="H862" s="39"/>
      <c r="I862" s="39"/>
    </row>
    <row r="863" spans="2:9" x14ac:dyDescent="0.2">
      <c r="B863" s="38"/>
      <c r="C863" s="38"/>
      <c r="D863" s="39"/>
      <c r="E863" s="39"/>
      <c r="F863" s="39"/>
      <c r="G863" s="39"/>
      <c r="H863" s="39"/>
      <c r="I863" s="39"/>
    </row>
    <row r="864" spans="2:9" x14ac:dyDescent="0.2">
      <c r="B864" s="38"/>
      <c r="C864" s="38"/>
      <c r="D864" s="39"/>
      <c r="E864" s="39"/>
      <c r="F864" s="39"/>
      <c r="G864" s="39"/>
      <c r="H864" s="39"/>
      <c r="I864" s="39"/>
    </row>
    <row r="865" spans="2:9" x14ac:dyDescent="0.2">
      <c r="B865" s="38"/>
      <c r="C865" s="38"/>
      <c r="D865" s="39"/>
      <c r="E865" s="39"/>
      <c r="F865" s="39"/>
      <c r="G865" s="39"/>
      <c r="H865" s="39"/>
      <c r="I865" s="39"/>
    </row>
    <row r="866" spans="2:9" x14ac:dyDescent="0.2">
      <c r="B866" s="38"/>
      <c r="C866" s="38"/>
      <c r="D866" s="39"/>
      <c r="E866" s="39"/>
      <c r="F866" s="39"/>
      <c r="G866" s="39"/>
      <c r="H866" s="39"/>
      <c r="I866" s="39"/>
    </row>
    <row r="867" spans="2:9" x14ac:dyDescent="0.2">
      <c r="B867" s="38"/>
      <c r="C867" s="38"/>
      <c r="D867" s="39"/>
      <c r="E867" s="39"/>
      <c r="F867" s="39"/>
      <c r="G867" s="39"/>
      <c r="H867" s="39"/>
      <c r="I867" s="39"/>
    </row>
    <row r="868" spans="2:9" x14ac:dyDescent="0.2">
      <c r="B868" s="38"/>
      <c r="C868" s="38"/>
      <c r="D868" s="39"/>
      <c r="E868" s="39"/>
      <c r="F868" s="39"/>
      <c r="G868" s="39"/>
      <c r="H868" s="39"/>
      <c r="I868" s="39"/>
    </row>
    <row r="869" spans="2:9" x14ac:dyDescent="0.2">
      <c r="B869" s="38"/>
      <c r="C869" s="38"/>
      <c r="D869" s="39"/>
      <c r="E869" s="39"/>
      <c r="F869" s="39"/>
      <c r="G869" s="39"/>
      <c r="H869" s="39"/>
      <c r="I869" s="39"/>
    </row>
    <row r="870" spans="2:9" x14ac:dyDescent="0.2">
      <c r="B870" s="38"/>
      <c r="C870" s="38"/>
      <c r="D870" s="39"/>
      <c r="E870" s="39"/>
      <c r="F870" s="39"/>
      <c r="G870" s="39"/>
      <c r="H870" s="39"/>
      <c r="I870" s="39"/>
    </row>
    <row r="871" spans="2:9" x14ac:dyDescent="0.2">
      <c r="B871" s="38"/>
      <c r="C871" s="38"/>
      <c r="D871" s="39"/>
      <c r="E871" s="39"/>
      <c r="F871" s="39"/>
      <c r="G871" s="39"/>
      <c r="H871" s="39"/>
      <c r="I871" s="39"/>
    </row>
    <row r="872" spans="2:9" x14ac:dyDescent="0.2">
      <c r="B872" s="38"/>
      <c r="C872" s="38"/>
      <c r="D872" s="39"/>
      <c r="E872" s="39"/>
      <c r="F872" s="39"/>
      <c r="G872" s="39"/>
      <c r="H872" s="39"/>
      <c r="I872" s="39"/>
    </row>
    <row r="873" spans="2:9" x14ac:dyDescent="0.2">
      <c r="B873" s="38"/>
      <c r="C873" s="38"/>
      <c r="D873" s="39"/>
      <c r="E873" s="39"/>
      <c r="F873" s="39"/>
      <c r="G873" s="39"/>
      <c r="H873" s="39"/>
      <c r="I873" s="39"/>
    </row>
    <row r="874" spans="2:9" x14ac:dyDescent="0.2">
      <c r="B874" s="38"/>
      <c r="C874" s="38"/>
      <c r="D874" s="39"/>
      <c r="E874" s="39"/>
      <c r="F874" s="39"/>
      <c r="G874" s="39"/>
      <c r="H874" s="39"/>
      <c r="I874" s="39"/>
    </row>
    <row r="875" spans="2:9" x14ac:dyDescent="0.2">
      <c r="B875" s="38"/>
      <c r="C875" s="38"/>
      <c r="D875" s="39"/>
      <c r="E875" s="39"/>
      <c r="F875" s="39"/>
      <c r="G875" s="39"/>
      <c r="H875" s="39"/>
      <c r="I875" s="39"/>
    </row>
    <row r="876" spans="2:9" x14ac:dyDescent="0.2">
      <c r="B876" s="38"/>
      <c r="C876" s="38"/>
      <c r="D876" s="39"/>
      <c r="E876" s="39"/>
      <c r="F876" s="39"/>
      <c r="G876" s="39"/>
      <c r="H876" s="39"/>
      <c r="I876" s="39"/>
    </row>
    <row r="877" spans="2:9" x14ac:dyDescent="0.2">
      <c r="B877" s="38"/>
      <c r="C877" s="38"/>
      <c r="D877" s="39"/>
      <c r="E877" s="39"/>
      <c r="F877" s="39"/>
      <c r="G877" s="39"/>
      <c r="H877" s="39"/>
      <c r="I877" s="39"/>
    </row>
    <row r="878" spans="2:9" x14ac:dyDescent="0.2">
      <c r="B878" s="38"/>
      <c r="C878" s="38"/>
      <c r="D878" s="39"/>
      <c r="E878" s="39"/>
      <c r="F878" s="39"/>
      <c r="G878" s="39"/>
      <c r="H878" s="39"/>
      <c r="I878" s="39"/>
    </row>
    <row r="879" spans="2:9" x14ac:dyDescent="0.2">
      <c r="B879" s="38"/>
      <c r="C879" s="38"/>
      <c r="D879" s="39"/>
      <c r="E879" s="39"/>
      <c r="F879" s="39"/>
      <c r="G879" s="39"/>
      <c r="H879" s="39"/>
      <c r="I879" s="39"/>
    </row>
    <row r="880" spans="2:9" x14ac:dyDescent="0.2">
      <c r="B880" s="38"/>
      <c r="C880" s="38"/>
      <c r="D880" s="39"/>
      <c r="E880" s="39"/>
      <c r="F880" s="39"/>
      <c r="G880" s="39"/>
      <c r="H880" s="39"/>
      <c r="I880" s="39"/>
    </row>
    <row r="881" spans="2:9" x14ac:dyDescent="0.2">
      <c r="B881" s="38"/>
      <c r="C881" s="38"/>
      <c r="D881" s="39"/>
      <c r="E881" s="39"/>
      <c r="F881" s="39"/>
      <c r="G881" s="39"/>
      <c r="H881" s="39"/>
      <c r="I881" s="39"/>
    </row>
    <row r="882" spans="2:9" x14ac:dyDescent="0.2">
      <c r="B882" s="38"/>
      <c r="C882" s="38"/>
      <c r="D882" s="39"/>
      <c r="E882" s="39"/>
      <c r="F882" s="39"/>
      <c r="G882" s="39"/>
      <c r="H882" s="39"/>
      <c r="I882" s="39"/>
    </row>
    <row r="883" spans="2:9" x14ac:dyDescent="0.2">
      <c r="B883" s="38"/>
      <c r="C883" s="38"/>
      <c r="D883" s="39"/>
      <c r="E883" s="39"/>
      <c r="F883" s="39"/>
      <c r="G883" s="39"/>
      <c r="H883" s="39"/>
      <c r="I883" s="39"/>
    </row>
    <row r="884" spans="2:9" x14ac:dyDescent="0.2">
      <c r="B884" s="38"/>
      <c r="C884" s="38"/>
      <c r="D884" s="39"/>
      <c r="E884" s="39"/>
      <c r="F884" s="39"/>
      <c r="G884" s="39"/>
      <c r="H884" s="39"/>
      <c r="I884" s="39"/>
    </row>
    <row r="885" spans="2:9" x14ac:dyDescent="0.2">
      <c r="B885" s="38"/>
      <c r="C885" s="38"/>
      <c r="D885" s="39"/>
      <c r="E885" s="39"/>
      <c r="F885" s="39"/>
      <c r="G885" s="39"/>
      <c r="H885" s="39"/>
      <c r="I885" s="39"/>
    </row>
    <row r="886" spans="2:9" x14ac:dyDescent="0.2">
      <c r="B886" s="38"/>
      <c r="C886" s="38"/>
      <c r="D886" s="39"/>
      <c r="E886" s="39"/>
      <c r="F886" s="39"/>
      <c r="G886" s="39"/>
      <c r="H886" s="39"/>
      <c r="I886" s="39"/>
    </row>
    <row r="887" spans="2:9" x14ac:dyDescent="0.2">
      <c r="B887" s="38"/>
      <c r="C887" s="38"/>
      <c r="D887" s="39"/>
      <c r="E887" s="39"/>
      <c r="F887" s="39"/>
      <c r="G887" s="39"/>
      <c r="H887" s="39"/>
      <c r="I887" s="39"/>
    </row>
    <row r="888" spans="2:9" x14ac:dyDescent="0.2">
      <c r="B888" s="38"/>
      <c r="C888" s="38"/>
      <c r="D888" s="39"/>
      <c r="E888" s="39"/>
      <c r="F888" s="39"/>
      <c r="G888" s="39"/>
      <c r="H888" s="39"/>
      <c r="I888" s="39"/>
    </row>
    <row r="889" spans="2:9" x14ac:dyDescent="0.2">
      <c r="B889" s="38"/>
      <c r="C889" s="38"/>
      <c r="D889" s="39"/>
      <c r="E889" s="39"/>
      <c r="F889" s="39"/>
      <c r="G889" s="39"/>
      <c r="H889" s="39"/>
      <c r="I889" s="39"/>
    </row>
    <row r="890" spans="2:9" x14ac:dyDescent="0.2">
      <c r="B890" s="38"/>
      <c r="C890" s="38"/>
      <c r="D890" s="39"/>
      <c r="E890" s="39"/>
      <c r="F890" s="39"/>
      <c r="G890" s="39"/>
      <c r="H890" s="39"/>
      <c r="I890" s="39"/>
    </row>
    <row r="891" spans="2:9" x14ac:dyDescent="0.2">
      <c r="B891" s="38"/>
      <c r="C891" s="38"/>
      <c r="D891" s="39"/>
      <c r="E891" s="39"/>
      <c r="F891" s="39"/>
      <c r="G891" s="39"/>
      <c r="H891" s="39"/>
      <c r="I891" s="39"/>
    </row>
    <row r="892" spans="2:9" x14ac:dyDescent="0.2">
      <c r="B892" s="38"/>
      <c r="C892" s="38"/>
      <c r="D892" s="39"/>
      <c r="E892" s="39"/>
      <c r="F892" s="39"/>
      <c r="G892" s="39"/>
      <c r="H892" s="39"/>
      <c r="I892" s="39"/>
    </row>
    <row r="893" spans="2:9" x14ac:dyDescent="0.2">
      <c r="B893" s="38"/>
      <c r="C893" s="38"/>
      <c r="D893" s="39"/>
      <c r="E893" s="39"/>
      <c r="F893" s="39"/>
      <c r="G893" s="39"/>
      <c r="H893" s="39"/>
      <c r="I893" s="39"/>
    </row>
    <row r="894" spans="2:9" x14ac:dyDescent="0.2">
      <c r="B894" s="38"/>
      <c r="C894" s="38"/>
      <c r="D894" s="39"/>
      <c r="E894" s="39"/>
      <c r="F894" s="39"/>
      <c r="G894" s="39"/>
      <c r="H894" s="39"/>
      <c r="I894" s="39"/>
    </row>
    <row r="895" spans="2:9" x14ac:dyDescent="0.2">
      <c r="B895" s="38"/>
      <c r="C895" s="38"/>
      <c r="D895" s="39"/>
      <c r="E895" s="39"/>
      <c r="F895" s="39"/>
      <c r="G895" s="39"/>
      <c r="H895" s="39"/>
      <c r="I895" s="39"/>
    </row>
    <row r="896" spans="2:9" x14ac:dyDescent="0.2">
      <c r="B896" s="38"/>
      <c r="C896" s="38"/>
      <c r="D896" s="39"/>
      <c r="E896" s="39"/>
      <c r="F896" s="39"/>
      <c r="G896" s="39"/>
      <c r="H896" s="39"/>
      <c r="I896" s="39"/>
    </row>
    <row r="897" spans="2:9" x14ac:dyDescent="0.2">
      <c r="B897" s="38"/>
      <c r="C897" s="38"/>
      <c r="D897" s="39"/>
      <c r="E897" s="39"/>
      <c r="F897" s="39"/>
      <c r="G897" s="39"/>
      <c r="H897" s="39"/>
      <c r="I897" s="39"/>
    </row>
    <row r="898" spans="2:9" x14ac:dyDescent="0.2">
      <c r="B898" s="38"/>
      <c r="C898" s="38"/>
      <c r="D898" s="39"/>
      <c r="E898" s="39"/>
      <c r="F898" s="39"/>
      <c r="G898" s="39"/>
      <c r="H898" s="39"/>
      <c r="I898" s="39"/>
    </row>
    <row r="899" spans="2:9" x14ac:dyDescent="0.2">
      <c r="B899" s="38"/>
      <c r="C899" s="38"/>
      <c r="D899" s="39"/>
      <c r="E899" s="39"/>
      <c r="F899" s="39"/>
      <c r="G899" s="39"/>
      <c r="H899" s="39"/>
      <c r="I899" s="39"/>
    </row>
    <row r="900" spans="2:9" x14ac:dyDescent="0.2">
      <c r="B900" s="38"/>
      <c r="C900" s="38"/>
      <c r="D900" s="39"/>
      <c r="E900" s="39"/>
      <c r="F900" s="39"/>
      <c r="G900" s="39"/>
      <c r="H900" s="39"/>
      <c r="I900" s="39"/>
    </row>
    <row r="901" spans="2:9" x14ac:dyDescent="0.2">
      <c r="B901" s="38"/>
      <c r="C901" s="38"/>
      <c r="D901" s="39"/>
      <c r="E901" s="39"/>
      <c r="F901" s="39"/>
      <c r="G901" s="39"/>
      <c r="H901" s="39"/>
      <c r="I901" s="39"/>
    </row>
    <row r="902" spans="2:9" x14ac:dyDescent="0.2">
      <c r="B902" s="38"/>
      <c r="C902" s="38"/>
      <c r="D902" s="39"/>
      <c r="E902" s="39"/>
      <c r="F902" s="39"/>
      <c r="G902" s="39"/>
      <c r="H902" s="39"/>
      <c r="I902" s="39"/>
    </row>
    <row r="903" spans="2:9" x14ac:dyDescent="0.2">
      <c r="B903" s="38"/>
      <c r="C903" s="38"/>
      <c r="D903" s="39"/>
      <c r="E903" s="39"/>
      <c r="F903" s="39"/>
      <c r="G903" s="39"/>
      <c r="H903" s="39"/>
      <c r="I903" s="39"/>
    </row>
    <row r="904" spans="2:9" x14ac:dyDescent="0.2">
      <c r="B904" s="38"/>
      <c r="C904" s="38"/>
      <c r="D904" s="39"/>
      <c r="E904" s="39"/>
      <c r="F904" s="39"/>
      <c r="G904" s="39"/>
      <c r="H904" s="39"/>
      <c r="I904" s="39"/>
    </row>
    <row r="905" spans="2:9" x14ac:dyDescent="0.2">
      <c r="B905" s="38"/>
      <c r="C905" s="38"/>
      <c r="D905" s="39"/>
      <c r="E905" s="39"/>
      <c r="F905" s="39"/>
      <c r="G905" s="39"/>
      <c r="H905" s="39"/>
      <c r="I905" s="39"/>
    </row>
    <row r="906" spans="2:9" x14ac:dyDescent="0.2">
      <c r="B906" s="38"/>
      <c r="C906" s="38"/>
      <c r="D906" s="39"/>
      <c r="E906" s="39"/>
      <c r="F906" s="39"/>
      <c r="G906" s="39"/>
      <c r="H906" s="39"/>
      <c r="I906" s="39"/>
    </row>
    <row r="907" spans="2:9" x14ac:dyDescent="0.2">
      <c r="B907" s="38"/>
      <c r="C907" s="38"/>
      <c r="D907" s="39"/>
      <c r="E907" s="39"/>
      <c r="F907" s="39"/>
      <c r="G907" s="39"/>
      <c r="H907" s="39"/>
      <c r="I907" s="39"/>
    </row>
    <row r="908" spans="2:9" x14ac:dyDescent="0.2">
      <c r="B908" s="38"/>
      <c r="C908" s="38"/>
      <c r="D908" s="39"/>
      <c r="E908" s="39"/>
      <c r="F908" s="39"/>
      <c r="G908" s="39"/>
      <c r="H908" s="39"/>
      <c r="I908" s="39"/>
    </row>
    <row r="909" spans="2:9" x14ac:dyDescent="0.2">
      <c r="B909" s="38"/>
      <c r="C909" s="38"/>
      <c r="D909" s="39"/>
      <c r="E909" s="39"/>
      <c r="F909" s="39"/>
      <c r="G909" s="39"/>
      <c r="H909" s="39"/>
      <c r="I909" s="39"/>
    </row>
    <row r="910" spans="2:9" x14ac:dyDescent="0.2">
      <c r="B910" s="38"/>
      <c r="C910" s="38"/>
      <c r="D910" s="39"/>
      <c r="E910" s="39"/>
      <c r="F910" s="39"/>
      <c r="G910" s="39"/>
      <c r="H910" s="39"/>
      <c r="I910" s="39"/>
    </row>
    <row r="911" spans="2:9" x14ac:dyDescent="0.2">
      <c r="B911" s="38"/>
      <c r="C911" s="38"/>
      <c r="D911" s="39"/>
      <c r="E911" s="39"/>
      <c r="F911" s="39"/>
      <c r="G911" s="39"/>
      <c r="H911" s="39"/>
      <c r="I911" s="39"/>
    </row>
    <row r="912" spans="2:9" x14ac:dyDescent="0.2">
      <c r="B912" s="38"/>
      <c r="C912" s="38"/>
      <c r="D912" s="39"/>
      <c r="E912" s="39"/>
      <c r="F912" s="39"/>
      <c r="G912" s="39"/>
      <c r="H912" s="39"/>
      <c r="I912" s="39"/>
    </row>
    <row r="913" spans="2:9" x14ac:dyDescent="0.2">
      <c r="B913" s="38"/>
      <c r="C913" s="38"/>
      <c r="D913" s="39"/>
      <c r="E913" s="39"/>
      <c r="F913" s="39"/>
      <c r="G913" s="39"/>
      <c r="H913" s="39"/>
      <c r="I913" s="39"/>
    </row>
    <row r="914" spans="2:9" x14ac:dyDescent="0.2">
      <c r="B914" s="38"/>
      <c r="C914" s="38"/>
      <c r="D914" s="39"/>
      <c r="E914" s="39"/>
      <c r="F914" s="39"/>
      <c r="G914" s="39"/>
      <c r="H914" s="39"/>
      <c r="I914" s="39"/>
    </row>
    <row r="915" spans="2:9" x14ac:dyDescent="0.2">
      <c r="B915" s="38"/>
      <c r="C915" s="38"/>
      <c r="D915" s="39"/>
      <c r="E915" s="39"/>
      <c r="F915" s="39"/>
      <c r="G915" s="39"/>
      <c r="H915" s="39"/>
      <c r="I915" s="39"/>
    </row>
    <row r="916" spans="2:9" x14ac:dyDescent="0.2">
      <c r="B916" s="38"/>
      <c r="C916" s="38"/>
      <c r="D916" s="39"/>
      <c r="E916" s="39"/>
      <c r="F916" s="39"/>
      <c r="G916" s="39"/>
      <c r="H916" s="39"/>
      <c r="I916" s="39"/>
    </row>
    <row r="917" spans="2:9" x14ac:dyDescent="0.2">
      <c r="B917" s="38"/>
      <c r="C917" s="38"/>
      <c r="D917" s="39"/>
      <c r="E917" s="39"/>
      <c r="F917" s="39"/>
      <c r="G917" s="39"/>
      <c r="H917" s="39"/>
      <c r="I917" s="39"/>
    </row>
    <row r="918" spans="2:9" x14ac:dyDescent="0.2">
      <c r="B918" s="38"/>
      <c r="C918" s="38"/>
      <c r="D918" s="39"/>
      <c r="E918" s="39"/>
      <c r="F918" s="39"/>
      <c r="G918" s="39"/>
      <c r="H918" s="39"/>
      <c r="I918" s="39"/>
    </row>
    <row r="919" spans="2:9" x14ac:dyDescent="0.2">
      <c r="B919" s="38"/>
      <c r="C919" s="38"/>
      <c r="D919" s="39"/>
      <c r="E919" s="39"/>
      <c r="F919" s="39"/>
      <c r="G919" s="39"/>
      <c r="H919" s="39"/>
      <c r="I919" s="39"/>
    </row>
    <row r="920" spans="2:9" x14ac:dyDescent="0.2">
      <c r="B920" s="38"/>
      <c r="C920" s="38"/>
      <c r="D920" s="39"/>
      <c r="E920" s="39"/>
      <c r="F920" s="39"/>
      <c r="G920" s="39"/>
      <c r="H920" s="39"/>
      <c r="I920" s="39"/>
    </row>
    <row r="921" spans="2:9" x14ac:dyDescent="0.2">
      <c r="B921" s="38"/>
      <c r="C921" s="38"/>
      <c r="D921" s="39"/>
      <c r="E921" s="39"/>
      <c r="F921" s="39"/>
      <c r="G921" s="39"/>
      <c r="H921" s="39"/>
      <c r="I921" s="39"/>
    </row>
    <row r="922" spans="2:9" x14ac:dyDescent="0.2">
      <c r="B922" s="38"/>
      <c r="C922" s="38"/>
      <c r="D922" s="39"/>
      <c r="E922" s="39"/>
      <c r="F922" s="39"/>
      <c r="G922" s="39"/>
      <c r="H922" s="39"/>
      <c r="I922" s="39"/>
    </row>
    <row r="923" spans="2:9" x14ac:dyDescent="0.2">
      <c r="B923" s="38"/>
      <c r="C923" s="38"/>
      <c r="D923" s="39"/>
      <c r="E923" s="39"/>
      <c r="F923" s="39"/>
      <c r="G923" s="39"/>
      <c r="H923" s="39"/>
      <c r="I923" s="39"/>
    </row>
    <row r="924" spans="2:9" x14ac:dyDescent="0.2">
      <c r="B924" s="38"/>
      <c r="C924" s="38"/>
      <c r="D924" s="39"/>
      <c r="E924" s="39"/>
      <c r="F924" s="39"/>
      <c r="G924" s="39"/>
      <c r="H924" s="39"/>
      <c r="I924" s="39"/>
    </row>
    <row r="925" spans="2:9" x14ac:dyDescent="0.2">
      <c r="B925" s="38"/>
      <c r="C925" s="38"/>
      <c r="D925" s="39"/>
      <c r="E925" s="39"/>
      <c r="F925" s="39"/>
      <c r="G925" s="39"/>
      <c r="H925" s="39"/>
      <c r="I925" s="39"/>
    </row>
    <row r="926" spans="2:9" x14ac:dyDescent="0.2">
      <c r="B926" s="38"/>
      <c r="C926" s="38"/>
      <c r="D926" s="39"/>
      <c r="E926" s="39"/>
      <c r="F926" s="39"/>
      <c r="G926" s="39"/>
      <c r="H926" s="39"/>
      <c r="I926" s="39"/>
    </row>
    <row r="927" spans="2:9" x14ac:dyDescent="0.2">
      <c r="B927" s="38"/>
      <c r="C927" s="38"/>
      <c r="D927" s="39"/>
      <c r="E927" s="39"/>
      <c r="F927" s="39"/>
      <c r="G927" s="39"/>
      <c r="H927" s="39"/>
      <c r="I927" s="39"/>
    </row>
    <row r="928" spans="2:9" x14ac:dyDescent="0.2">
      <c r="B928" s="38"/>
      <c r="C928" s="38"/>
      <c r="D928" s="39"/>
      <c r="E928" s="39"/>
      <c r="F928" s="39"/>
      <c r="G928" s="39"/>
      <c r="H928" s="39"/>
      <c r="I928" s="39"/>
    </row>
    <row r="929" spans="2:9" x14ac:dyDescent="0.2">
      <c r="B929" s="38"/>
      <c r="C929" s="38"/>
      <c r="D929" s="39"/>
      <c r="E929" s="39"/>
      <c r="F929" s="39"/>
      <c r="G929" s="39"/>
      <c r="H929" s="39"/>
      <c r="I929" s="39"/>
    </row>
    <row r="930" spans="2:9" x14ac:dyDescent="0.2">
      <c r="B930" s="38"/>
      <c r="C930" s="38"/>
      <c r="D930" s="39"/>
      <c r="E930" s="39"/>
      <c r="F930" s="39"/>
      <c r="G930" s="39"/>
      <c r="H930" s="39"/>
      <c r="I930" s="39"/>
    </row>
    <row r="931" spans="2:9" x14ac:dyDescent="0.2">
      <c r="B931" s="38"/>
      <c r="C931" s="38"/>
      <c r="D931" s="39"/>
      <c r="E931" s="39"/>
      <c r="F931" s="39"/>
      <c r="G931" s="39"/>
      <c r="H931" s="39"/>
      <c r="I931" s="39"/>
    </row>
    <row r="932" spans="2:9" x14ac:dyDescent="0.2">
      <c r="B932" s="38"/>
      <c r="C932" s="38"/>
      <c r="D932" s="39"/>
      <c r="E932" s="39"/>
      <c r="F932" s="39"/>
      <c r="G932" s="39"/>
      <c r="H932" s="39"/>
      <c r="I932" s="39"/>
    </row>
    <row r="933" spans="2:9" x14ac:dyDescent="0.2">
      <c r="B933" s="38"/>
      <c r="C933" s="38"/>
      <c r="D933" s="39"/>
      <c r="E933" s="39"/>
      <c r="F933" s="39"/>
      <c r="G933" s="39"/>
      <c r="H933" s="39"/>
      <c r="I933" s="39"/>
    </row>
    <row r="934" spans="2:9" x14ac:dyDescent="0.2">
      <c r="B934" s="38"/>
      <c r="C934" s="38"/>
      <c r="D934" s="39"/>
      <c r="E934" s="39"/>
      <c r="F934" s="39"/>
      <c r="G934" s="39"/>
      <c r="H934" s="39"/>
      <c r="I934" s="39"/>
    </row>
    <row r="935" spans="2:9" x14ac:dyDescent="0.2">
      <c r="B935" s="38"/>
      <c r="C935" s="38"/>
      <c r="D935" s="39"/>
      <c r="E935" s="39"/>
      <c r="F935" s="39"/>
      <c r="G935" s="39"/>
      <c r="H935" s="39"/>
      <c r="I935" s="39"/>
    </row>
    <row r="936" spans="2:9" x14ac:dyDescent="0.2">
      <c r="B936" s="38"/>
      <c r="C936" s="38"/>
      <c r="D936" s="39"/>
      <c r="E936" s="39"/>
      <c r="F936" s="39"/>
      <c r="G936" s="39"/>
      <c r="H936" s="39"/>
      <c r="I936" s="39"/>
    </row>
    <row r="937" spans="2:9" x14ac:dyDescent="0.2">
      <c r="B937" s="38"/>
      <c r="C937" s="38"/>
      <c r="D937" s="39"/>
      <c r="E937" s="39"/>
      <c r="F937" s="39"/>
      <c r="G937" s="39"/>
      <c r="H937" s="39"/>
      <c r="I937" s="39"/>
    </row>
    <row r="938" spans="2:9" x14ac:dyDescent="0.2">
      <c r="B938" s="38"/>
      <c r="C938" s="38"/>
      <c r="D938" s="39"/>
      <c r="E938" s="39"/>
      <c r="F938" s="39"/>
      <c r="G938" s="39"/>
      <c r="H938" s="39"/>
      <c r="I938" s="39"/>
    </row>
    <row r="939" spans="2:9" x14ac:dyDescent="0.2">
      <c r="B939" s="38"/>
      <c r="C939" s="38"/>
      <c r="D939" s="39"/>
      <c r="E939" s="39"/>
      <c r="F939" s="39"/>
      <c r="G939" s="39"/>
      <c r="H939" s="39"/>
      <c r="I939" s="39"/>
    </row>
    <row r="940" spans="2:9" x14ac:dyDescent="0.2">
      <c r="B940" s="38"/>
      <c r="C940" s="38"/>
      <c r="D940" s="39"/>
      <c r="E940" s="39"/>
      <c r="F940" s="39"/>
      <c r="G940" s="39"/>
      <c r="H940" s="39"/>
      <c r="I940" s="39"/>
    </row>
    <row r="941" spans="2:9" x14ac:dyDescent="0.2">
      <c r="B941" s="38"/>
      <c r="C941" s="38"/>
      <c r="D941" s="39"/>
      <c r="E941" s="39"/>
      <c r="F941" s="39"/>
      <c r="G941" s="39"/>
      <c r="H941" s="39"/>
      <c r="I941" s="39"/>
    </row>
    <row r="942" spans="2:9" x14ac:dyDescent="0.2">
      <c r="B942" s="38"/>
      <c r="C942" s="38"/>
      <c r="D942" s="39"/>
      <c r="E942" s="39"/>
      <c r="F942" s="39"/>
      <c r="G942" s="39"/>
      <c r="H942" s="39"/>
      <c r="I942" s="39"/>
    </row>
    <row r="943" spans="2:9" x14ac:dyDescent="0.2">
      <c r="B943" s="38"/>
      <c r="C943" s="38"/>
      <c r="D943" s="39"/>
      <c r="E943" s="39"/>
      <c r="F943" s="39"/>
      <c r="G943" s="39"/>
      <c r="H943" s="39"/>
      <c r="I943" s="39"/>
    </row>
    <row r="944" spans="2:9" x14ac:dyDescent="0.2">
      <c r="B944" s="38"/>
      <c r="C944" s="38"/>
      <c r="D944" s="39"/>
      <c r="E944" s="39"/>
      <c r="F944" s="39"/>
      <c r="G944" s="39"/>
      <c r="H944" s="39"/>
      <c r="I944" s="39"/>
    </row>
    <row r="945" spans="2:9" x14ac:dyDescent="0.2">
      <c r="B945" s="38"/>
      <c r="C945" s="38"/>
      <c r="D945" s="39"/>
      <c r="E945" s="39"/>
      <c r="F945" s="39"/>
      <c r="G945" s="39"/>
      <c r="H945" s="39"/>
      <c r="I945" s="39"/>
    </row>
    <row r="946" spans="2:9" x14ac:dyDescent="0.2">
      <c r="B946" s="38"/>
      <c r="C946" s="38"/>
      <c r="D946" s="39"/>
      <c r="E946" s="39"/>
      <c r="F946" s="39"/>
      <c r="G946" s="39"/>
      <c r="H946" s="39"/>
      <c r="I946" s="39"/>
    </row>
    <row r="947" spans="2:9" x14ac:dyDescent="0.2">
      <c r="B947" s="38"/>
      <c r="C947" s="38"/>
      <c r="D947" s="39"/>
      <c r="E947" s="39"/>
      <c r="F947" s="39"/>
      <c r="G947" s="39"/>
      <c r="H947" s="39"/>
      <c r="I947" s="39"/>
    </row>
    <row r="948" spans="2:9" x14ac:dyDescent="0.2">
      <c r="B948" s="38"/>
      <c r="C948" s="38"/>
      <c r="D948" s="39"/>
      <c r="E948" s="39"/>
      <c r="F948" s="39"/>
      <c r="G948" s="39"/>
      <c r="H948" s="39"/>
      <c r="I948" s="39"/>
    </row>
    <row r="949" spans="2:9" x14ac:dyDescent="0.2">
      <c r="B949" s="38"/>
      <c r="C949" s="38"/>
      <c r="D949" s="39"/>
      <c r="E949" s="39"/>
      <c r="F949" s="39"/>
      <c r="G949" s="39"/>
      <c r="H949" s="39"/>
      <c r="I949" s="39"/>
    </row>
    <row r="950" spans="2:9" x14ac:dyDescent="0.2">
      <c r="B950" s="38"/>
      <c r="C950" s="38"/>
      <c r="D950" s="39"/>
      <c r="E950" s="39"/>
      <c r="F950" s="39"/>
      <c r="G950" s="39"/>
      <c r="H950" s="39"/>
      <c r="I950" s="39"/>
    </row>
    <row r="951" spans="2:9" x14ac:dyDescent="0.2">
      <c r="B951" s="38"/>
      <c r="C951" s="38"/>
      <c r="D951" s="39"/>
      <c r="E951" s="39"/>
      <c r="F951" s="39"/>
      <c r="G951" s="39"/>
      <c r="H951" s="39"/>
      <c r="I951" s="39"/>
    </row>
    <row r="952" spans="2:9" x14ac:dyDescent="0.2">
      <c r="B952" s="38"/>
      <c r="C952" s="38"/>
      <c r="D952" s="39"/>
      <c r="E952" s="39"/>
      <c r="F952" s="39"/>
      <c r="G952" s="39"/>
      <c r="H952" s="39"/>
      <c r="I952" s="39"/>
    </row>
    <row r="953" spans="2:9" x14ac:dyDescent="0.2">
      <c r="B953" s="38"/>
      <c r="C953" s="38"/>
      <c r="D953" s="39"/>
      <c r="E953" s="39"/>
      <c r="F953" s="39"/>
      <c r="G953" s="39"/>
      <c r="H953" s="39"/>
      <c r="I953" s="39"/>
    </row>
    <row r="954" spans="2:9" x14ac:dyDescent="0.2">
      <c r="B954" s="38"/>
      <c r="C954" s="38"/>
      <c r="D954" s="39"/>
      <c r="E954" s="39"/>
      <c r="F954" s="39"/>
      <c r="G954" s="39"/>
      <c r="H954" s="39"/>
      <c r="I954" s="39"/>
    </row>
    <row r="955" spans="2:9" x14ac:dyDescent="0.2">
      <c r="B955" s="38"/>
      <c r="C955" s="38"/>
      <c r="D955" s="39"/>
      <c r="E955" s="39"/>
      <c r="F955" s="39"/>
      <c r="G955" s="39"/>
      <c r="H955" s="39"/>
      <c r="I955" s="39"/>
    </row>
    <row r="956" spans="2:9" x14ac:dyDescent="0.2">
      <c r="B956" s="38"/>
      <c r="C956" s="38"/>
      <c r="D956" s="39"/>
      <c r="E956" s="39"/>
      <c r="F956" s="39"/>
      <c r="G956" s="39"/>
      <c r="H956" s="39"/>
      <c r="I956" s="39"/>
    </row>
    <row r="957" spans="2:9" x14ac:dyDescent="0.2">
      <c r="B957" s="38"/>
      <c r="C957" s="38"/>
      <c r="D957" s="39"/>
      <c r="E957" s="39"/>
      <c r="F957" s="39"/>
      <c r="G957" s="39"/>
      <c r="H957" s="39"/>
      <c r="I957" s="39"/>
    </row>
    <row r="958" spans="2:9" x14ac:dyDescent="0.2">
      <c r="B958" s="38"/>
      <c r="C958" s="38"/>
      <c r="D958" s="39"/>
      <c r="E958" s="39"/>
      <c r="F958" s="39"/>
      <c r="G958" s="39"/>
      <c r="H958" s="39"/>
      <c r="I958" s="39"/>
    </row>
    <row r="959" spans="2:9" x14ac:dyDescent="0.2">
      <c r="B959" s="38"/>
      <c r="C959" s="38"/>
      <c r="D959" s="39"/>
      <c r="E959" s="39"/>
      <c r="F959" s="39"/>
      <c r="G959" s="39"/>
      <c r="H959" s="39"/>
      <c r="I959" s="39"/>
    </row>
    <row r="960" spans="2:9" x14ac:dyDescent="0.2">
      <c r="B960" s="38"/>
      <c r="C960" s="38"/>
      <c r="D960" s="39"/>
      <c r="E960" s="39"/>
      <c r="F960" s="39"/>
      <c r="G960" s="39"/>
      <c r="H960" s="39"/>
      <c r="I960" s="39"/>
    </row>
    <row r="961" spans="2:9" x14ac:dyDescent="0.2">
      <c r="B961" s="38"/>
      <c r="C961" s="38"/>
      <c r="D961" s="39"/>
      <c r="E961" s="39"/>
      <c r="F961" s="39"/>
      <c r="G961" s="39"/>
      <c r="H961" s="39"/>
      <c r="I961" s="39"/>
    </row>
    <row r="962" spans="2:9" x14ac:dyDescent="0.2">
      <c r="B962" s="38"/>
      <c r="C962" s="38"/>
      <c r="D962" s="39"/>
      <c r="E962" s="39"/>
      <c r="F962" s="39"/>
      <c r="G962" s="39"/>
      <c r="H962" s="39"/>
      <c r="I962" s="39"/>
    </row>
    <row r="963" spans="2:9" x14ac:dyDescent="0.2">
      <c r="B963" s="38"/>
      <c r="C963" s="38"/>
      <c r="D963" s="39"/>
      <c r="E963" s="39"/>
      <c r="F963" s="39"/>
      <c r="G963" s="39"/>
      <c r="H963" s="39"/>
      <c r="I963" s="39"/>
    </row>
    <row r="964" spans="2:9" x14ac:dyDescent="0.2">
      <c r="B964" s="38"/>
      <c r="C964" s="38"/>
      <c r="D964" s="39"/>
      <c r="E964" s="39"/>
      <c r="F964" s="39"/>
      <c r="G964" s="39"/>
      <c r="H964" s="39"/>
      <c r="I964" s="39"/>
    </row>
    <row r="965" spans="2:9" x14ac:dyDescent="0.2">
      <c r="B965" s="38"/>
      <c r="C965" s="38"/>
      <c r="D965" s="39"/>
      <c r="E965" s="39"/>
      <c r="F965" s="39"/>
      <c r="G965" s="39"/>
      <c r="H965" s="39"/>
      <c r="I965" s="39"/>
    </row>
    <row r="966" spans="2:9" x14ac:dyDescent="0.2">
      <c r="B966" s="38"/>
      <c r="C966" s="38"/>
      <c r="D966" s="39"/>
      <c r="E966" s="39"/>
      <c r="F966" s="39"/>
      <c r="G966" s="39"/>
      <c r="H966" s="39"/>
      <c r="I966" s="39"/>
    </row>
    <row r="967" spans="2:9" x14ac:dyDescent="0.2">
      <c r="B967" s="38"/>
      <c r="C967" s="38"/>
      <c r="D967" s="39"/>
      <c r="E967" s="39"/>
      <c r="F967" s="39"/>
      <c r="G967" s="39"/>
      <c r="H967" s="39"/>
      <c r="I967" s="39"/>
    </row>
    <row r="968" spans="2:9" x14ac:dyDescent="0.2">
      <c r="B968" s="38"/>
      <c r="C968" s="38"/>
      <c r="D968" s="39"/>
      <c r="E968" s="39"/>
      <c r="F968" s="39"/>
      <c r="G968" s="39"/>
      <c r="H968" s="39"/>
      <c r="I968" s="39"/>
    </row>
    <row r="969" spans="2:9" x14ac:dyDescent="0.2">
      <c r="B969" s="38"/>
      <c r="C969" s="38"/>
      <c r="D969" s="39"/>
      <c r="E969" s="39"/>
      <c r="F969" s="39"/>
      <c r="G969" s="39"/>
      <c r="H969" s="39"/>
      <c r="I969" s="39"/>
    </row>
    <row r="970" spans="2:9" x14ac:dyDescent="0.2">
      <c r="B970" s="38"/>
      <c r="C970" s="38"/>
      <c r="D970" s="39"/>
      <c r="E970" s="39"/>
      <c r="F970" s="39"/>
      <c r="G970" s="39"/>
      <c r="H970" s="39"/>
      <c r="I970" s="39"/>
    </row>
    <row r="971" spans="2:9" x14ac:dyDescent="0.2">
      <c r="B971" s="38"/>
      <c r="C971" s="38"/>
      <c r="D971" s="39"/>
      <c r="E971" s="39"/>
      <c r="F971" s="39"/>
      <c r="G971" s="39"/>
      <c r="H971" s="39"/>
      <c r="I971" s="39"/>
    </row>
    <row r="972" spans="2:9" x14ac:dyDescent="0.2">
      <c r="B972" s="38"/>
      <c r="C972" s="38"/>
      <c r="D972" s="39"/>
      <c r="E972" s="39"/>
      <c r="F972" s="39"/>
      <c r="G972" s="39"/>
      <c r="H972" s="39"/>
      <c r="I972" s="39"/>
    </row>
    <row r="973" spans="2:9" x14ac:dyDescent="0.2">
      <c r="B973" s="38"/>
      <c r="C973" s="38"/>
      <c r="D973" s="39"/>
      <c r="E973" s="39"/>
      <c r="F973" s="39"/>
      <c r="G973" s="39"/>
      <c r="H973" s="39"/>
      <c r="I973" s="39"/>
    </row>
    <row r="974" spans="2:9" x14ac:dyDescent="0.2">
      <c r="B974" s="38"/>
      <c r="C974" s="38"/>
      <c r="D974" s="39"/>
      <c r="E974" s="39"/>
      <c r="F974" s="39"/>
      <c r="G974" s="39"/>
      <c r="H974" s="39"/>
      <c r="I974" s="39"/>
    </row>
    <row r="975" spans="2:9" x14ac:dyDescent="0.2">
      <c r="B975" s="38"/>
      <c r="C975" s="38"/>
      <c r="D975" s="39"/>
      <c r="E975" s="39"/>
      <c r="F975" s="39"/>
      <c r="G975" s="39"/>
      <c r="H975" s="39"/>
      <c r="I975" s="39"/>
    </row>
    <row r="976" spans="2:9" x14ac:dyDescent="0.2">
      <c r="B976" s="38"/>
      <c r="C976" s="38"/>
      <c r="D976" s="39"/>
      <c r="E976" s="39"/>
      <c r="F976" s="39"/>
      <c r="G976" s="39"/>
      <c r="H976" s="39"/>
      <c r="I976" s="39"/>
    </row>
    <row r="977" spans="2:9" x14ac:dyDescent="0.2">
      <c r="B977" s="38"/>
      <c r="C977" s="38"/>
      <c r="D977" s="39"/>
      <c r="E977" s="39"/>
      <c r="F977" s="39"/>
      <c r="G977" s="39"/>
      <c r="H977" s="39"/>
      <c r="I977" s="39"/>
    </row>
    <row r="978" spans="2:9" x14ac:dyDescent="0.2">
      <c r="B978" s="38"/>
      <c r="C978" s="38"/>
      <c r="D978" s="39"/>
      <c r="E978" s="39"/>
      <c r="F978" s="39"/>
      <c r="G978" s="39"/>
      <c r="H978" s="39"/>
      <c r="I978" s="39"/>
    </row>
    <row r="979" spans="2:9" x14ac:dyDescent="0.2">
      <c r="B979" s="38"/>
      <c r="C979" s="38"/>
      <c r="D979" s="39"/>
      <c r="E979" s="39"/>
      <c r="F979" s="39"/>
      <c r="G979" s="39"/>
      <c r="H979" s="39"/>
      <c r="I979" s="39"/>
    </row>
    <row r="980" spans="2:9" x14ac:dyDescent="0.2">
      <c r="B980" s="38"/>
      <c r="C980" s="38"/>
      <c r="D980" s="39"/>
      <c r="E980" s="39"/>
      <c r="F980" s="39"/>
      <c r="G980" s="39"/>
      <c r="H980" s="39"/>
      <c r="I980" s="39"/>
    </row>
    <row r="981" spans="2:9" x14ac:dyDescent="0.2">
      <c r="B981" s="38"/>
      <c r="C981" s="38"/>
      <c r="D981" s="39"/>
      <c r="E981" s="39"/>
      <c r="F981" s="39"/>
      <c r="G981" s="39"/>
      <c r="H981" s="39"/>
      <c r="I981" s="39"/>
    </row>
    <row r="982" spans="2:9" x14ac:dyDescent="0.2">
      <c r="B982" s="38"/>
      <c r="C982" s="38"/>
      <c r="D982" s="39"/>
      <c r="E982" s="39"/>
      <c r="F982" s="39"/>
      <c r="G982" s="39"/>
      <c r="H982" s="39"/>
      <c r="I982" s="39"/>
    </row>
    <row r="983" spans="2:9" x14ac:dyDescent="0.2">
      <c r="B983" s="38"/>
      <c r="C983" s="38"/>
      <c r="D983" s="39"/>
      <c r="E983" s="39"/>
      <c r="F983" s="39"/>
      <c r="G983" s="39"/>
      <c r="H983" s="39"/>
      <c r="I983" s="39"/>
    </row>
    <row r="984" spans="2:9" x14ac:dyDescent="0.2">
      <c r="B984" s="38"/>
      <c r="C984" s="38"/>
      <c r="D984" s="39"/>
      <c r="E984" s="39"/>
      <c r="F984" s="39"/>
      <c r="G984" s="39"/>
      <c r="H984" s="39"/>
      <c r="I984" s="39"/>
    </row>
    <row r="985" spans="2:9" x14ac:dyDescent="0.2">
      <c r="B985" s="38"/>
      <c r="C985" s="38"/>
      <c r="D985" s="39"/>
      <c r="E985" s="39"/>
      <c r="F985" s="39"/>
      <c r="G985" s="39"/>
      <c r="H985" s="39"/>
      <c r="I985" s="39"/>
    </row>
    <row r="986" spans="2:9" x14ac:dyDescent="0.2">
      <c r="B986" s="38"/>
      <c r="C986" s="38"/>
      <c r="D986" s="39"/>
      <c r="E986" s="39"/>
      <c r="F986" s="39"/>
      <c r="G986" s="39"/>
      <c r="H986" s="39"/>
      <c r="I986" s="39"/>
    </row>
    <row r="987" spans="2:9" x14ac:dyDescent="0.2">
      <c r="B987" s="38"/>
      <c r="C987" s="38"/>
      <c r="D987" s="39"/>
      <c r="E987" s="39"/>
      <c r="F987" s="39"/>
      <c r="G987" s="39"/>
      <c r="H987" s="39"/>
      <c r="I987" s="39"/>
    </row>
    <row r="988" spans="2:9" x14ac:dyDescent="0.2">
      <c r="B988" s="38"/>
      <c r="C988" s="38"/>
      <c r="D988" s="39"/>
      <c r="E988" s="39"/>
      <c r="F988" s="39"/>
      <c r="G988" s="39"/>
      <c r="H988" s="39"/>
      <c r="I988" s="39"/>
    </row>
    <row r="989" spans="2:9" x14ac:dyDescent="0.2">
      <c r="B989" s="38"/>
      <c r="C989" s="38"/>
      <c r="D989" s="39"/>
      <c r="E989" s="39"/>
      <c r="F989" s="39"/>
      <c r="G989" s="39"/>
      <c r="H989" s="39"/>
      <c r="I989" s="39"/>
    </row>
    <row r="990" spans="2:9" x14ac:dyDescent="0.2">
      <c r="B990" s="38"/>
      <c r="C990" s="38"/>
      <c r="D990" s="39"/>
      <c r="E990" s="39"/>
      <c r="F990" s="39"/>
      <c r="G990" s="39"/>
      <c r="H990" s="39"/>
      <c r="I990" s="39"/>
    </row>
    <row r="991" spans="2:9" x14ac:dyDescent="0.2">
      <c r="B991" s="38"/>
      <c r="C991" s="38"/>
      <c r="D991" s="39"/>
      <c r="E991" s="39"/>
      <c r="F991" s="39"/>
      <c r="G991" s="39"/>
      <c r="H991" s="39"/>
      <c r="I991" s="39"/>
    </row>
    <row r="992" spans="2:9" x14ac:dyDescent="0.2">
      <c r="B992" s="38"/>
      <c r="C992" s="38"/>
      <c r="D992" s="39"/>
      <c r="E992" s="39"/>
      <c r="F992" s="39"/>
      <c r="G992" s="39"/>
      <c r="H992" s="39"/>
      <c r="I992" s="39"/>
    </row>
    <row r="993" spans="2:9" x14ac:dyDescent="0.2">
      <c r="B993" s="38"/>
      <c r="C993" s="38"/>
      <c r="D993" s="39"/>
      <c r="E993" s="39"/>
      <c r="F993" s="39"/>
      <c r="G993" s="39"/>
      <c r="H993" s="39"/>
      <c r="I993" s="39"/>
    </row>
    <row r="994" spans="2:9" x14ac:dyDescent="0.2">
      <c r="B994" s="38"/>
      <c r="C994" s="38"/>
      <c r="D994" s="39"/>
      <c r="E994" s="39"/>
      <c r="F994" s="39"/>
      <c r="G994" s="39"/>
      <c r="H994" s="39"/>
      <c r="I994" s="39"/>
    </row>
    <row r="995" spans="2:9" x14ac:dyDescent="0.2">
      <c r="B995" s="38"/>
      <c r="C995" s="38"/>
      <c r="D995" s="39"/>
      <c r="E995" s="39"/>
      <c r="F995" s="39"/>
      <c r="G995" s="39"/>
      <c r="H995" s="39"/>
      <c r="I995" s="39"/>
    </row>
    <row r="996" spans="2:9" x14ac:dyDescent="0.2">
      <c r="B996" s="38"/>
      <c r="C996" s="38"/>
      <c r="D996" s="39"/>
      <c r="E996" s="39"/>
      <c r="F996" s="39"/>
      <c r="G996" s="39"/>
      <c r="H996" s="39"/>
      <c r="I996" s="39"/>
    </row>
    <row r="997" spans="2:9" x14ac:dyDescent="0.2">
      <c r="B997" s="38"/>
      <c r="C997" s="38"/>
      <c r="D997" s="39"/>
      <c r="E997" s="39"/>
      <c r="F997" s="39"/>
      <c r="G997" s="39"/>
      <c r="H997" s="39"/>
      <c r="I997" s="39"/>
    </row>
    <row r="998" spans="2:9" x14ac:dyDescent="0.2">
      <c r="B998" s="38"/>
      <c r="C998" s="38"/>
      <c r="D998" s="39"/>
      <c r="E998" s="39"/>
      <c r="F998" s="39"/>
      <c r="G998" s="39"/>
      <c r="H998" s="39"/>
      <c r="I998" s="39"/>
    </row>
    <row r="999" spans="2:9" x14ac:dyDescent="0.2">
      <c r="B999" s="38"/>
      <c r="C999" s="38"/>
      <c r="D999" s="39"/>
      <c r="E999" s="39"/>
      <c r="F999" s="39"/>
      <c r="G999" s="39"/>
      <c r="H999" s="39"/>
      <c r="I999" s="39"/>
    </row>
    <row r="1000" spans="2:9" x14ac:dyDescent="0.2">
      <c r="B1000" s="38"/>
      <c r="C1000" s="38"/>
      <c r="D1000" s="39"/>
      <c r="E1000" s="39"/>
      <c r="F1000" s="39"/>
      <c r="G1000" s="39"/>
      <c r="H1000" s="39"/>
      <c r="I1000" s="39"/>
    </row>
    <row r="1001" spans="2:9" x14ac:dyDescent="0.2">
      <c r="B1001" s="38"/>
      <c r="C1001" s="38"/>
      <c r="D1001" s="39"/>
      <c r="E1001" s="39"/>
      <c r="F1001" s="39"/>
      <c r="G1001" s="39"/>
      <c r="H1001" s="39"/>
      <c r="I1001" s="39"/>
    </row>
    <row r="1002" spans="2:9" x14ac:dyDescent="0.2">
      <c r="B1002" s="38"/>
      <c r="C1002" s="38"/>
      <c r="D1002" s="39"/>
      <c r="E1002" s="39"/>
      <c r="F1002" s="39"/>
      <c r="G1002" s="39"/>
      <c r="H1002" s="39"/>
      <c r="I1002" s="39"/>
    </row>
    <row r="1003" spans="2:9" x14ac:dyDescent="0.2">
      <c r="B1003" s="38"/>
      <c r="C1003" s="38"/>
      <c r="D1003" s="39"/>
      <c r="E1003" s="39"/>
      <c r="F1003" s="39"/>
      <c r="G1003" s="39"/>
      <c r="H1003" s="39"/>
      <c r="I1003" s="39"/>
    </row>
    <row r="1004" spans="2:9" x14ac:dyDescent="0.2">
      <c r="B1004" s="38"/>
      <c r="C1004" s="38"/>
      <c r="D1004" s="39"/>
      <c r="E1004" s="39"/>
      <c r="F1004" s="39"/>
      <c r="G1004" s="39"/>
      <c r="H1004" s="39"/>
      <c r="I1004" s="39"/>
    </row>
    <row r="1005" spans="2:9" x14ac:dyDescent="0.2">
      <c r="B1005" s="38"/>
      <c r="C1005" s="38"/>
      <c r="D1005" s="39"/>
      <c r="E1005" s="39"/>
      <c r="F1005" s="39"/>
      <c r="G1005" s="39"/>
      <c r="H1005" s="39"/>
      <c r="I1005" s="39"/>
    </row>
    <row r="1006" spans="2:9" x14ac:dyDescent="0.2">
      <c r="B1006" s="38"/>
      <c r="C1006" s="38"/>
      <c r="D1006" s="39"/>
      <c r="E1006" s="39"/>
      <c r="F1006" s="39"/>
      <c r="G1006" s="39"/>
      <c r="H1006" s="39"/>
      <c r="I1006" s="39"/>
    </row>
    <row r="1007" spans="2:9" x14ac:dyDescent="0.2">
      <c r="B1007" s="38"/>
      <c r="C1007" s="38"/>
      <c r="D1007" s="39"/>
      <c r="E1007" s="39"/>
      <c r="F1007" s="39"/>
      <c r="G1007" s="39"/>
      <c r="H1007" s="39"/>
      <c r="I1007" s="39"/>
    </row>
    <row r="1008" spans="2:9" x14ac:dyDescent="0.2">
      <c r="B1008" s="38"/>
      <c r="C1008" s="38"/>
      <c r="D1008" s="39"/>
      <c r="E1008" s="39"/>
      <c r="F1008" s="39"/>
      <c r="G1008" s="39"/>
      <c r="H1008" s="39"/>
      <c r="I1008" s="39"/>
    </row>
    <row r="1009" spans="2:9" x14ac:dyDescent="0.2">
      <c r="B1009" s="38"/>
      <c r="C1009" s="38"/>
      <c r="D1009" s="39"/>
      <c r="E1009" s="39"/>
      <c r="F1009" s="39"/>
      <c r="G1009" s="39"/>
      <c r="H1009" s="39"/>
      <c r="I1009" s="39"/>
    </row>
    <row r="1010" spans="2:9" x14ac:dyDescent="0.2">
      <c r="B1010" s="38"/>
      <c r="C1010" s="38"/>
      <c r="D1010" s="39"/>
      <c r="E1010" s="39"/>
      <c r="F1010" s="39"/>
      <c r="G1010" s="39"/>
      <c r="H1010" s="39"/>
      <c r="I1010" s="39"/>
    </row>
    <row r="1011" spans="2:9" x14ac:dyDescent="0.2">
      <c r="B1011" s="38"/>
      <c r="C1011" s="38"/>
      <c r="D1011" s="39"/>
      <c r="E1011" s="39"/>
      <c r="F1011" s="39"/>
      <c r="G1011" s="39"/>
      <c r="H1011" s="39"/>
      <c r="I1011" s="39"/>
    </row>
    <row r="1012" spans="2:9" x14ac:dyDescent="0.2">
      <c r="B1012" s="38"/>
      <c r="C1012" s="38"/>
      <c r="D1012" s="39"/>
      <c r="E1012" s="39"/>
      <c r="F1012" s="39"/>
      <c r="G1012" s="39"/>
      <c r="H1012" s="39"/>
      <c r="I1012" s="39"/>
    </row>
    <row r="1013" spans="2:9" x14ac:dyDescent="0.2">
      <c r="B1013" s="38"/>
      <c r="C1013" s="38"/>
      <c r="D1013" s="39"/>
      <c r="E1013" s="39"/>
      <c r="F1013" s="39"/>
      <c r="G1013" s="39"/>
      <c r="H1013" s="39"/>
      <c r="I1013" s="39"/>
    </row>
    <row r="1014" spans="2:9" x14ac:dyDescent="0.2">
      <c r="B1014" s="38"/>
      <c r="C1014" s="38"/>
      <c r="D1014" s="39"/>
      <c r="E1014" s="39"/>
      <c r="F1014" s="39"/>
      <c r="G1014" s="39"/>
      <c r="H1014" s="39"/>
      <c r="I1014" s="39"/>
    </row>
    <row r="1015" spans="2:9" x14ac:dyDescent="0.2">
      <c r="B1015" s="38"/>
      <c r="C1015" s="38"/>
      <c r="D1015" s="39"/>
      <c r="E1015" s="39"/>
      <c r="F1015" s="39"/>
      <c r="G1015" s="39"/>
      <c r="H1015" s="39"/>
      <c r="I1015" s="39"/>
    </row>
    <row r="1016" spans="2:9" x14ac:dyDescent="0.2">
      <c r="B1016" s="38"/>
      <c r="C1016" s="38"/>
      <c r="D1016" s="39"/>
      <c r="E1016" s="39"/>
      <c r="F1016" s="39"/>
      <c r="G1016" s="39"/>
      <c r="H1016" s="39"/>
      <c r="I1016" s="39"/>
    </row>
    <row r="1017" spans="2:9" x14ac:dyDescent="0.2">
      <c r="B1017" s="38"/>
      <c r="C1017" s="38"/>
      <c r="D1017" s="39"/>
      <c r="E1017" s="39"/>
      <c r="F1017" s="39"/>
      <c r="G1017" s="39"/>
      <c r="H1017" s="39"/>
      <c r="I1017" s="39"/>
    </row>
    <row r="1018" spans="2:9" x14ac:dyDescent="0.2">
      <c r="B1018" s="38"/>
      <c r="C1018" s="38"/>
      <c r="D1018" s="39"/>
      <c r="E1018" s="39"/>
      <c r="F1018" s="39"/>
      <c r="G1018" s="39"/>
      <c r="H1018" s="39"/>
      <c r="I1018" s="39"/>
    </row>
    <row r="1019" spans="2:9" x14ac:dyDescent="0.2">
      <c r="B1019" s="38"/>
      <c r="C1019" s="38"/>
      <c r="D1019" s="39"/>
      <c r="E1019" s="39"/>
      <c r="F1019" s="39"/>
      <c r="G1019" s="39"/>
      <c r="H1019" s="39"/>
      <c r="I1019" s="39"/>
    </row>
    <row r="1020" spans="2:9" x14ac:dyDescent="0.2">
      <c r="B1020" s="38"/>
      <c r="C1020" s="38"/>
      <c r="D1020" s="39"/>
      <c r="E1020" s="39"/>
      <c r="F1020" s="39"/>
      <c r="G1020" s="39"/>
      <c r="H1020" s="39"/>
      <c r="I1020" s="39"/>
    </row>
    <row r="1021" spans="2:9" x14ac:dyDescent="0.2">
      <c r="B1021" s="38"/>
      <c r="C1021" s="38"/>
      <c r="D1021" s="39"/>
      <c r="E1021" s="39"/>
      <c r="F1021" s="39"/>
      <c r="G1021" s="39"/>
      <c r="H1021" s="39"/>
      <c r="I1021" s="39"/>
    </row>
    <row r="1022" spans="2:9" x14ac:dyDescent="0.2">
      <c r="B1022" s="38"/>
      <c r="C1022" s="38"/>
      <c r="D1022" s="39"/>
      <c r="E1022" s="39"/>
      <c r="F1022" s="39"/>
      <c r="G1022" s="39"/>
      <c r="H1022" s="39"/>
      <c r="I1022" s="39"/>
    </row>
    <row r="1023" spans="2:9" x14ac:dyDescent="0.2">
      <c r="B1023" s="38"/>
      <c r="C1023" s="38"/>
      <c r="D1023" s="39"/>
      <c r="E1023" s="39"/>
      <c r="F1023" s="39"/>
      <c r="G1023" s="39"/>
      <c r="H1023" s="39"/>
      <c r="I1023" s="39"/>
    </row>
    <row r="1024" spans="2:9" x14ac:dyDescent="0.2">
      <c r="B1024" s="38"/>
      <c r="C1024" s="38"/>
      <c r="D1024" s="39"/>
      <c r="E1024" s="39"/>
      <c r="F1024" s="39"/>
      <c r="G1024" s="39"/>
      <c r="H1024" s="39"/>
      <c r="I1024" s="39"/>
    </row>
    <row r="1025" spans="2:9" x14ac:dyDescent="0.2">
      <c r="B1025" s="38"/>
      <c r="C1025" s="38"/>
      <c r="D1025" s="39"/>
      <c r="E1025" s="39"/>
      <c r="F1025" s="39"/>
      <c r="G1025" s="39"/>
      <c r="H1025" s="39"/>
      <c r="I1025" s="39"/>
    </row>
    <row r="1026" spans="2:9" x14ac:dyDescent="0.2">
      <c r="B1026" s="38"/>
      <c r="C1026" s="38"/>
      <c r="D1026" s="39"/>
      <c r="E1026" s="39"/>
      <c r="F1026" s="39"/>
      <c r="G1026" s="39"/>
      <c r="H1026" s="39"/>
      <c r="I1026" s="39"/>
    </row>
    <row r="1027" spans="2:9" x14ac:dyDescent="0.2">
      <c r="B1027" s="38"/>
      <c r="C1027" s="38"/>
      <c r="D1027" s="39"/>
      <c r="E1027" s="39"/>
      <c r="F1027" s="39"/>
      <c r="G1027" s="39"/>
      <c r="H1027" s="39"/>
      <c r="I1027" s="39"/>
    </row>
    <row r="1028" spans="2:9" x14ac:dyDescent="0.2">
      <c r="B1028" s="38"/>
      <c r="C1028" s="38"/>
      <c r="D1028" s="39"/>
      <c r="E1028" s="39"/>
      <c r="F1028" s="39"/>
      <c r="G1028" s="39"/>
      <c r="H1028" s="39"/>
      <c r="I1028" s="39"/>
    </row>
    <row r="1029" spans="2:9" x14ac:dyDescent="0.2">
      <c r="B1029" s="38"/>
      <c r="C1029" s="38"/>
      <c r="D1029" s="39"/>
      <c r="E1029" s="39"/>
      <c r="F1029" s="39"/>
      <c r="G1029" s="39"/>
      <c r="H1029" s="39"/>
      <c r="I1029" s="39"/>
    </row>
    <row r="1030" spans="2:9" x14ac:dyDescent="0.2">
      <c r="B1030" s="38"/>
      <c r="C1030" s="38"/>
      <c r="D1030" s="39"/>
      <c r="E1030" s="39"/>
      <c r="F1030" s="39"/>
      <c r="G1030" s="39"/>
      <c r="H1030" s="39"/>
      <c r="I1030" s="39"/>
    </row>
    <row r="1031" spans="2:9" x14ac:dyDescent="0.2">
      <c r="B1031" s="38"/>
      <c r="C1031" s="38"/>
      <c r="D1031" s="39"/>
      <c r="E1031" s="39"/>
      <c r="F1031" s="39"/>
      <c r="G1031" s="39"/>
      <c r="H1031" s="39"/>
      <c r="I1031" s="39"/>
    </row>
    <row r="1032" spans="2:9" x14ac:dyDescent="0.2">
      <c r="B1032" s="38"/>
      <c r="C1032" s="38"/>
      <c r="D1032" s="39"/>
      <c r="E1032" s="39"/>
      <c r="F1032" s="39"/>
      <c r="G1032" s="39"/>
      <c r="H1032" s="39"/>
      <c r="I1032" s="39"/>
    </row>
    <row r="1033" spans="2:9" x14ac:dyDescent="0.2">
      <c r="B1033" s="38"/>
      <c r="C1033" s="38"/>
      <c r="D1033" s="39"/>
      <c r="E1033" s="39"/>
      <c r="F1033" s="39"/>
      <c r="G1033" s="39"/>
      <c r="H1033" s="39"/>
      <c r="I1033" s="39"/>
    </row>
    <row r="1034" spans="2:9" x14ac:dyDescent="0.2">
      <c r="B1034" s="38"/>
      <c r="C1034" s="38"/>
      <c r="D1034" s="39"/>
      <c r="E1034" s="39"/>
      <c r="F1034" s="39"/>
      <c r="G1034" s="39"/>
      <c r="H1034" s="39"/>
      <c r="I1034" s="39"/>
    </row>
    <row r="1035" spans="2:9" x14ac:dyDescent="0.2">
      <c r="B1035" s="38"/>
      <c r="C1035" s="38"/>
      <c r="D1035" s="39"/>
      <c r="E1035" s="39"/>
      <c r="F1035" s="39"/>
      <c r="G1035" s="39"/>
      <c r="H1035" s="39"/>
      <c r="I1035" s="39"/>
    </row>
    <row r="1036" spans="2:9" x14ac:dyDescent="0.2">
      <c r="B1036" s="38"/>
      <c r="C1036" s="38"/>
      <c r="D1036" s="39"/>
      <c r="E1036" s="39"/>
      <c r="F1036" s="39"/>
      <c r="G1036" s="39"/>
      <c r="H1036" s="39"/>
      <c r="I1036" s="39"/>
    </row>
    <row r="1037" spans="2:9" x14ac:dyDescent="0.2">
      <c r="B1037" s="38"/>
      <c r="C1037" s="38"/>
      <c r="D1037" s="39"/>
      <c r="E1037" s="39"/>
      <c r="F1037" s="39"/>
      <c r="G1037" s="39"/>
      <c r="H1037" s="39"/>
      <c r="I1037" s="39"/>
    </row>
    <row r="1038" spans="2:9" x14ac:dyDescent="0.2">
      <c r="B1038" s="38"/>
      <c r="C1038" s="38"/>
      <c r="D1038" s="39"/>
      <c r="E1038" s="39"/>
      <c r="F1038" s="39"/>
      <c r="G1038" s="39"/>
      <c r="H1038" s="39"/>
      <c r="I1038" s="39"/>
    </row>
    <row r="1039" spans="2:9" x14ac:dyDescent="0.2">
      <c r="B1039" s="38"/>
      <c r="C1039" s="38"/>
      <c r="D1039" s="39"/>
      <c r="E1039" s="39"/>
      <c r="F1039" s="39"/>
      <c r="G1039" s="39"/>
      <c r="H1039" s="39"/>
      <c r="I1039" s="39"/>
    </row>
    <row r="1040" spans="2:9" x14ac:dyDescent="0.2">
      <c r="B1040" s="38"/>
      <c r="C1040" s="38"/>
      <c r="D1040" s="39"/>
      <c r="E1040" s="39"/>
      <c r="F1040" s="39"/>
      <c r="G1040" s="39"/>
      <c r="H1040" s="39"/>
      <c r="I1040" s="39"/>
    </row>
    <row r="1041" spans="2:9" x14ac:dyDescent="0.2">
      <c r="B1041" s="38"/>
      <c r="C1041" s="38"/>
      <c r="D1041" s="39"/>
      <c r="E1041" s="39"/>
      <c r="F1041" s="39"/>
      <c r="G1041" s="39"/>
      <c r="H1041" s="39"/>
      <c r="I1041" s="39"/>
    </row>
    <row r="1042" spans="2:9" x14ac:dyDescent="0.2">
      <c r="B1042" s="38"/>
      <c r="C1042" s="38"/>
      <c r="D1042" s="39"/>
      <c r="E1042" s="39"/>
      <c r="F1042" s="39"/>
      <c r="G1042" s="39"/>
      <c r="H1042" s="39"/>
      <c r="I1042" s="39"/>
    </row>
    <row r="1043" spans="2:9" x14ac:dyDescent="0.2">
      <c r="B1043" s="38"/>
      <c r="C1043" s="38"/>
      <c r="D1043" s="39"/>
      <c r="E1043" s="39"/>
      <c r="F1043" s="39"/>
      <c r="G1043" s="39"/>
      <c r="H1043" s="39"/>
      <c r="I1043" s="39"/>
    </row>
    <row r="1044" spans="2:9" x14ac:dyDescent="0.2">
      <c r="B1044" s="38"/>
      <c r="C1044" s="38"/>
      <c r="D1044" s="39"/>
      <c r="E1044" s="39"/>
      <c r="F1044" s="39"/>
      <c r="G1044" s="39"/>
      <c r="H1044" s="39"/>
      <c r="I1044" s="39"/>
    </row>
    <row r="1045" spans="2:9" x14ac:dyDescent="0.2">
      <c r="B1045" s="38"/>
      <c r="C1045" s="38"/>
      <c r="D1045" s="39"/>
      <c r="E1045" s="39"/>
      <c r="F1045" s="39"/>
      <c r="G1045" s="39"/>
      <c r="H1045" s="39"/>
      <c r="I1045" s="39"/>
    </row>
    <row r="1046" spans="2:9" x14ac:dyDescent="0.2">
      <c r="B1046" s="38"/>
      <c r="C1046" s="38"/>
      <c r="D1046" s="39"/>
      <c r="E1046" s="39"/>
      <c r="F1046" s="39"/>
      <c r="G1046" s="39"/>
      <c r="H1046" s="39"/>
      <c r="I1046" s="39"/>
    </row>
    <row r="1047" spans="2:9" x14ac:dyDescent="0.2">
      <c r="B1047" s="38"/>
      <c r="C1047" s="38"/>
      <c r="D1047" s="39"/>
      <c r="E1047" s="39"/>
      <c r="F1047" s="39"/>
      <c r="G1047" s="39"/>
      <c r="H1047" s="39"/>
      <c r="I1047" s="39"/>
    </row>
    <row r="1048" spans="2:9" x14ac:dyDescent="0.2">
      <c r="B1048" s="38"/>
      <c r="C1048" s="38"/>
      <c r="D1048" s="39"/>
      <c r="E1048" s="39"/>
      <c r="F1048" s="39"/>
      <c r="G1048" s="39"/>
      <c r="H1048" s="39"/>
      <c r="I1048" s="39"/>
    </row>
    <row r="1049" spans="2:9" x14ac:dyDescent="0.2">
      <c r="B1049" s="38"/>
      <c r="C1049" s="38"/>
      <c r="D1049" s="39"/>
      <c r="E1049" s="39"/>
      <c r="F1049" s="39"/>
      <c r="G1049" s="39"/>
      <c r="H1049" s="39"/>
      <c r="I1049" s="39"/>
    </row>
    <row r="1050" spans="2:9" x14ac:dyDescent="0.2">
      <c r="B1050" s="38"/>
      <c r="C1050" s="38"/>
      <c r="D1050" s="39"/>
      <c r="E1050" s="39"/>
      <c r="F1050" s="39"/>
      <c r="G1050" s="39"/>
      <c r="H1050" s="39"/>
      <c r="I1050" s="39"/>
    </row>
    <row r="1051" spans="2:9" x14ac:dyDescent="0.2">
      <c r="B1051" s="38"/>
      <c r="C1051" s="38"/>
      <c r="D1051" s="39"/>
      <c r="E1051" s="39"/>
      <c r="F1051" s="39"/>
      <c r="G1051" s="39"/>
      <c r="H1051" s="39"/>
      <c r="I1051" s="39"/>
    </row>
    <row r="1052" spans="2:9" x14ac:dyDescent="0.2">
      <c r="B1052" s="38"/>
      <c r="C1052" s="38"/>
      <c r="D1052" s="39"/>
      <c r="E1052" s="39"/>
      <c r="F1052" s="39"/>
      <c r="G1052" s="39"/>
      <c r="H1052" s="39"/>
      <c r="I1052" s="39"/>
    </row>
    <row r="1053" spans="2:9" x14ac:dyDescent="0.2">
      <c r="B1053" s="38"/>
      <c r="C1053" s="38"/>
      <c r="D1053" s="39"/>
      <c r="E1053" s="39"/>
      <c r="F1053" s="39"/>
      <c r="G1053" s="39"/>
      <c r="H1053" s="39"/>
      <c r="I1053" s="39"/>
    </row>
    <row r="1054" spans="2:9" x14ac:dyDescent="0.2">
      <c r="B1054" s="38"/>
      <c r="C1054" s="38"/>
      <c r="D1054" s="39"/>
      <c r="E1054" s="39"/>
      <c r="F1054" s="39"/>
      <c r="G1054" s="39"/>
      <c r="H1054" s="39"/>
      <c r="I1054" s="39"/>
    </row>
    <row r="1055" spans="2:9" x14ac:dyDescent="0.2">
      <c r="B1055" s="38"/>
      <c r="C1055" s="38"/>
      <c r="D1055" s="39"/>
      <c r="E1055" s="39"/>
      <c r="F1055" s="39"/>
      <c r="G1055" s="39"/>
      <c r="H1055" s="39"/>
      <c r="I1055" s="39"/>
    </row>
    <row r="1056" spans="2:9" x14ac:dyDescent="0.2">
      <c r="B1056" s="38"/>
      <c r="C1056" s="38"/>
      <c r="D1056" s="39"/>
      <c r="E1056" s="39"/>
      <c r="F1056" s="39"/>
      <c r="G1056" s="39"/>
      <c r="H1056" s="39"/>
      <c r="I1056" s="39"/>
    </row>
    <row r="1057" spans="2:9" x14ac:dyDescent="0.2">
      <c r="B1057" s="38"/>
      <c r="C1057" s="38"/>
      <c r="D1057" s="39"/>
      <c r="E1057" s="39"/>
      <c r="F1057" s="39"/>
      <c r="G1057" s="39"/>
      <c r="H1057" s="39"/>
      <c r="I1057" s="39"/>
    </row>
    <row r="1058" spans="2:9" x14ac:dyDescent="0.2">
      <c r="B1058" s="38"/>
      <c r="C1058" s="38"/>
      <c r="D1058" s="39"/>
      <c r="E1058" s="39"/>
      <c r="F1058" s="39"/>
      <c r="G1058" s="39"/>
      <c r="H1058" s="39"/>
      <c r="I1058" s="39"/>
    </row>
    <row r="1059" spans="2:9" x14ac:dyDescent="0.2">
      <c r="B1059" s="38"/>
      <c r="C1059" s="38"/>
      <c r="D1059" s="39"/>
      <c r="E1059" s="39"/>
      <c r="F1059" s="39"/>
      <c r="G1059" s="39"/>
      <c r="H1059" s="39"/>
      <c r="I1059" s="39"/>
    </row>
    <row r="1060" spans="2:9" x14ac:dyDescent="0.2">
      <c r="B1060" s="38"/>
      <c r="C1060" s="38"/>
      <c r="D1060" s="39"/>
      <c r="E1060" s="39"/>
      <c r="F1060" s="39"/>
      <c r="G1060" s="39"/>
      <c r="H1060" s="39"/>
      <c r="I1060" s="39"/>
    </row>
    <row r="1061" spans="2:9" x14ac:dyDescent="0.2">
      <c r="B1061" s="38"/>
      <c r="C1061" s="38"/>
      <c r="D1061" s="39"/>
      <c r="E1061" s="39"/>
      <c r="F1061" s="39"/>
      <c r="G1061" s="39"/>
      <c r="H1061" s="39"/>
      <c r="I1061" s="39"/>
    </row>
    <row r="1062" spans="2:9" x14ac:dyDescent="0.2">
      <c r="B1062" s="38"/>
      <c r="C1062" s="38"/>
      <c r="D1062" s="39"/>
      <c r="E1062" s="39"/>
      <c r="F1062" s="39"/>
      <c r="G1062" s="39"/>
      <c r="H1062" s="39"/>
      <c r="I1062" s="39"/>
    </row>
    <row r="1063" spans="2:9" x14ac:dyDescent="0.2">
      <c r="B1063" s="38"/>
      <c r="C1063" s="38"/>
      <c r="D1063" s="39"/>
      <c r="E1063" s="39"/>
      <c r="F1063" s="39"/>
      <c r="G1063" s="39"/>
      <c r="H1063" s="39"/>
      <c r="I1063" s="39"/>
    </row>
    <row r="1064" spans="2:9" x14ac:dyDescent="0.2">
      <c r="B1064" s="38"/>
      <c r="C1064" s="38"/>
      <c r="D1064" s="39"/>
      <c r="E1064" s="39"/>
      <c r="F1064" s="39"/>
      <c r="G1064" s="39"/>
      <c r="H1064" s="39"/>
      <c r="I1064" s="39"/>
    </row>
    <row r="1065" spans="2:9" x14ac:dyDescent="0.2">
      <c r="B1065" s="38"/>
      <c r="C1065" s="38"/>
      <c r="D1065" s="39"/>
      <c r="E1065" s="39"/>
      <c r="F1065" s="39"/>
      <c r="G1065" s="39"/>
      <c r="H1065" s="39"/>
      <c r="I1065" s="39"/>
    </row>
    <row r="1066" spans="2:9" x14ac:dyDescent="0.2">
      <c r="B1066" s="38"/>
      <c r="C1066" s="38"/>
      <c r="D1066" s="39"/>
      <c r="E1066" s="39"/>
      <c r="F1066" s="39"/>
      <c r="G1066" s="39"/>
      <c r="H1066" s="39"/>
      <c r="I1066" s="39"/>
    </row>
    <row r="1067" spans="2:9" x14ac:dyDescent="0.2">
      <c r="B1067" s="38"/>
      <c r="C1067" s="38"/>
      <c r="D1067" s="39"/>
      <c r="E1067" s="39"/>
      <c r="F1067" s="39"/>
      <c r="G1067" s="39"/>
      <c r="H1067" s="39"/>
      <c r="I1067" s="39"/>
    </row>
    <row r="1068" spans="2:9" x14ac:dyDescent="0.2">
      <c r="B1068" s="38"/>
      <c r="C1068" s="38"/>
      <c r="D1068" s="39"/>
      <c r="E1068" s="39"/>
      <c r="F1068" s="39"/>
      <c r="G1068" s="39"/>
      <c r="H1068" s="39"/>
      <c r="I1068" s="39"/>
    </row>
    <row r="1069" spans="2:9" x14ac:dyDescent="0.2">
      <c r="B1069" s="38"/>
      <c r="C1069" s="38"/>
      <c r="D1069" s="39"/>
      <c r="E1069" s="39"/>
      <c r="F1069" s="39"/>
      <c r="G1069" s="39"/>
      <c r="H1069" s="39"/>
      <c r="I1069" s="39"/>
    </row>
    <row r="1070" spans="2:9" x14ac:dyDescent="0.2">
      <c r="B1070" s="38"/>
      <c r="C1070" s="38"/>
      <c r="D1070" s="39"/>
      <c r="E1070" s="39"/>
      <c r="F1070" s="39"/>
      <c r="G1070" s="39"/>
      <c r="H1070" s="39"/>
      <c r="I1070" s="39"/>
    </row>
  </sheetData>
  <sheetProtection formatCells="0" formatColumns="0" formatRows="0" insertColumns="0" insertRows="0" deleteColumns="0" deleteRows="0"/>
  <mergeCells count="17">
    <mergeCell ref="A316:I316"/>
    <mergeCell ref="B9:D9"/>
    <mergeCell ref="B10:D10"/>
    <mergeCell ref="B11:C11"/>
    <mergeCell ref="D11:F11"/>
    <mergeCell ref="G11:H11"/>
    <mergeCell ref="B12:C12"/>
    <mergeCell ref="D1:F1"/>
    <mergeCell ref="J1:M1"/>
    <mergeCell ref="B2:D2"/>
    <mergeCell ref="L2:L9"/>
    <mergeCell ref="B3:D3"/>
    <mergeCell ref="B4:D4"/>
    <mergeCell ref="B5:D5"/>
    <mergeCell ref="B6:D6"/>
    <mergeCell ref="B7:D7"/>
    <mergeCell ref="B8:D8"/>
  </mergeCells>
  <dataValidations count="1">
    <dataValidation type="list" allowBlank="1" showInputMessage="1" showErrorMessage="1" sqref="B10:D10" xr:uid="{00000000-0002-0000-0200-000000000000}">
      <formula1>$E$319:$E$321</formula1>
    </dataValidation>
  </dataValidations>
  <pageMargins left="0.75" right="0.75" top="1" bottom="1" header="0.4921259845" footer="0.4921259845"/>
  <pageSetup paperSize="9" orientation="landscape" horizontalDpi="300" r:id="rId1"/>
  <headerFooter alignWithMargins="0"/>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W214"/>
  <sheetViews>
    <sheetView tabSelected="1" topLeftCell="A203" workbookViewId="0">
      <selection activeCell="BR138" sqref="BR138"/>
    </sheetView>
  </sheetViews>
  <sheetFormatPr defaultColWidth="1.85546875" defaultRowHeight="12.6" customHeight="1" x14ac:dyDescent="0.25"/>
  <cols>
    <col min="1" max="49" width="1.7109375" style="299" customWidth="1"/>
    <col min="50" max="50" width="2.28515625" style="299" customWidth="1"/>
    <col min="51" max="16384" width="1.85546875" style="299"/>
  </cols>
  <sheetData>
    <row r="1" spans="1:49" ht="12.6" customHeight="1" x14ac:dyDescent="0.25">
      <c r="A1" s="299" t="s">
        <v>5092</v>
      </c>
    </row>
    <row r="2" spans="1:49" ht="12.6" customHeight="1" x14ac:dyDescent="0.25">
      <c r="A2" s="299" t="s">
        <v>5093</v>
      </c>
      <c r="B2" s="463"/>
      <c r="C2" s="1453" t="s">
        <v>5480</v>
      </c>
      <c r="D2" s="1454"/>
      <c r="E2" s="1454"/>
      <c r="F2" s="1454"/>
      <c r="G2" s="1454"/>
      <c r="H2" s="1454"/>
      <c r="I2" s="1454"/>
      <c r="J2" s="1454"/>
      <c r="K2" s="1454"/>
      <c r="L2" s="1454"/>
      <c r="M2" s="1454"/>
      <c r="N2" s="1454"/>
      <c r="O2" s="1454"/>
      <c r="P2" s="1454"/>
      <c r="Q2" s="1454"/>
      <c r="R2" s="1454"/>
      <c r="S2" s="1454"/>
      <c r="T2" s="1454"/>
      <c r="U2" s="1454"/>
      <c r="V2" s="1454"/>
      <c r="W2" s="1454"/>
      <c r="X2" s="1454"/>
      <c r="Y2" s="1454"/>
      <c r="Z2" s="1455"/>
      <c r="AB2" s="299" t="s">
        <v>3</v>
      </c>
      <c r="AD2" s="1456" t="s">
        <v>5481</v>
      </c>
      <c r="AE2" s="1457"/>
      <c r="AF2" s="1457"/>
      <c r="AG2" s="1457"/>
      <c r="AH2" s="1457"/>
      <c r="AI2" s="1457"/>
      <c r="AJ2" s="1457"/>
      <c r="AK2" s="1458"/>
      <c r="AL2" s="299" t="s">
        <v>2208</v>
      </c>
      <c r="AN2" s="1456" t="s">
        <v>5482</v>
      </c>
      <c r="AO2" s="1459"/>
      <c r="AP2" s="1459"/>
      <c r="AQ2" s="1459"/>
      <c r="AR2" s="1459"/>
      <c r="AS2" s="1459"/>
      <c r="AT2" s="1459"/>
      <c r="AU2" s="1459"/>
      <c r="AV2" s="1459"/>
      <c r="AW2" s="1460"/>
    </row>
    <row r="3" spans="1:49" ht="12.6" customHeight="1" x14ac:dyDescent="0.25">
      <c r="AG3" s="243"/>
      <c r="AR3" s="243"/>
    </row>
    <row r="4" spans="1:49" ht="12.6" customHeight="1" x14ac:dyDescent="0.25">
      <c r="A4" s="1461" t="s">
        <v>5094</v>
      </c>
      <c r="B4" s="1461"/>
      <c r="C4" s="1461"/>
      <c r="D4" s="1461"/>
      <c r="E4" s="1461"/>
      <c r="F4" s="1461"/>
      <c r="G4" s="1461"/>
      <c r="H4" s="1461"/>
      <c r="I4" s="1461"/>
      <c r="J4" s="1461"/>
      <c r="K4" s="1461"/>
      <c r="L4" s="1461"/>
      <c r="M4" s="1461"/>
      <c r="N4" s="1461"/>
      <c r="O4" s="1461"/>
      <c r="P4" s="1461"/>
      <c r="Q4" s="1461"/>
      <c r="R4" s="1461"/>
      <c r="S4" s="1461"/>
      <c r="T4" s="1461"/>
      <c r="U4" s="1461"/>
      <c r="V4" s="1461"/>
      <c r="W4" s="1461"/>
      <c r="X4" s="1461"/>
      <c r="Y4" s="1461"/>
      <c r="Z4" s="1461"/>
      <c r="AA4" s="1461"/>
      <c r="AB4" s="1461"/>
      <c r="AC4" s="1461"/>
      <c r="AD4" s="1461"/>
      <c r="AE4" s="1461"/>
      <c r="AF4" s="1461"/>
      <c r="AG4" s="1461"/>
      <c r="AH4" s="1461"/>
      <c r="AI4" s="1461"/>
      <c r="AJ4" s="1461"/>
      <c r="AK4" s="1461"/>
      <c r="AL4" s="1461"/>
      <c r="AM4" s="1461"/>
      <c r="AN4" s="1461"/>
      <c r="AO4" s="1461"/>
      <c r="AP4" s="1461"/>
      <c r="AQ4" s="1461"/>
      <c r="AR4" s="1461"/>
      <c r="AS4" s="1461"/>
      <c r="AT4" s="1461"/>
      <c r="AU4" s="1461"/>
      <c r="AV4" s="1461"/>
      <c r="AW4" s="1461"/>
    </row>
    <row r="5" spans="1:49" ht="12.6" customHeight="1" x14ac:dyDescent="0.25">
      <c r="A5" s="464"/>
      <c r="B5" s="464"/>
      <c r="C5" s="464"/>
      <c r="D5" s="464"/>
      <c r="E5" s="464"/>
      <c r="F5" s="464"/>
      <c r="G5" s="464"/>
      <c r="H5" s="464"/>
      <c r="I5" s="464"/>
      <c r="J5" s="464"/>
      <c r="K5" s="464"/>
      <c r="L5" s="464"/>
      <c r="M5" s="464"/>
      <c r="N5" s="464"/>
      <c r="O5" s="464"/>
      <c r="P5" s="464"/>
      <c r="Q5" s="464"/>
      <c r="R5" s="464"/>
      <c r="S5" s="464"/>
      <c r="T5" s="464"/>
      <c r="U5" s="464"/>
      <c r="V5" s="464"/>
      <c r="W5" s="464"/>
      <c r="X5" s="464"/>
      <c r="Y5" s="464"/>
      <c r="Z5" s="464"/>
      <c r="AA5" s="464"/>
      <c r="AB5" s="464"/>
      <c r="AC5" s="464"/>
      <c r="AD5" s="464"/>
      <c r="AE5" s="464"/>
      <c r="AF5" s="464"/>
      <c r="AG5" s="464"/>
      <c r="AH5" s="464"/>
      <c r="AI5" s="464"/>
      <c r="AJ5" s="464"/>
      <c r="AK5" s="464"/>
      <c r="AL5" s="464"/>
      <c r="AM5" s="464"/>
      <c r="AN5" s="464"/>
      <c r="AO5" s="464"/>
      <c r="AP5" s="464"/>
      <c r="AQ5" s="464"/>
      <c r="AR5" s="464"/>
      <c r="AS5" s="464"/>
      <c r="AT5" s="464"/>
      <c r="AU5" s="464"/>
      <c r="AV5" s="464"/>
      <c r="AW5" s="464"/>
    </row>
    <row r="6" spans="1:49" ht="12.6" customHeight="1" x14ac:dyDescent="0.25">
      <c r="A6" s="245" t="s">
        <v>5095</v>
      </c>
      <c r="AG6" s="243"/>
      <c r="AH6" s="465"/>
      <c r="AI6" s="465"/>
      <c r="AJ6" s="465"/>
      <c r="AK6" s="465"/>
      <c r="AL6" s="465"/>
      <c r="AM6" s="465"/>
      <c r="AN6" s="465"/>
      <c r="AO6" s="465"/>
      <c r="AP6" s="465"/>
      <c r="AQ6" s="465"/>
      <c r="AR6" s="243"/>
    </row>
    <row r="7" spans="1:49" s="19" customFormat="1" ht="12.6" customHeight="1" x14ac:dyDescent="0.25">
      <c r="A7" s="1462" t="s">
        <v>5470</v>
      </c>
      <c r="B7" s="1462"/>
      <c r="C7" s="1462"/>
      <c r="D7" s="1462"/>
      <c r="E7" s="1462"/>
      <c r="F7" s="1462"/>
      <c r="G7" s="1462"/>
      <c r="H7" s="1462"/>
      <c r="I7" s="1462"/>
      <c r="J7" s="1462"/>
      <c r="K7" s="1463">
        <v>36761</v>
      </c>
      <c r="L7" s="1463"/>
      <c r="M7" s="1463"/>
      <c r="N7" s="1463"/>
      <c r="O7" s="1463"/>
      <c r="P7" s="1463"/>
      <c r="Q7" s="1463"/>
      <c r="R7" s="1463"/>
      <c r="S7" s="1463"/>
      <c r="T7" s="1463"/>
      <c r="U7" s="1463"/>
      <c r="V7" s="1463"/>
      <c r="W7" s="1463"/>
      <c r="X7" s="1463"/>
      <c r="Y7" s="1463"/>
      <c r="Z7" s="1463"/>
      <c r="AA7" s="1463"/>
      <c r="AB7" s="1463"/>
      <c r="AC7" s="1463"/>
      <c r="AD7" s="1463"/>
      <c r="AE7" s="1463"/>
      <c r="AF7" s="1463"/>
      <c r="AG7" s="1463"/>
      <c r="AH7" s="1463"/>
      <c r="AI7" s="1463"/>
      <c r="AJ7" s="1463"/>
      <c r="AK7" s="1463"/>
      <c r="AL7" s="1463"/>
      <c r="AM7" s="1463"/>
      <c r="AN7" s="1463"/>
      <c r="AO7" s="1463"/>
      <c r="AP7" s="1463"/>
      <c r="AQ7" s="1463"/>
      <c r="AR7" s="1463"/>
      <c r="AS7" s="1463"/>
      <c r="AT7" s="1463"/>
      <c r="AU7" s="1463"/>
      <c r="AV7" s="1463"/>
      <c r="AW7" s="1463"/>
    </row>
    <row r="8" spans="1:49" s="19" customFormat="1" ht="12.6" customHeight="1" x14ac:dyDescent="0.25">
      <c r="A8" s="1462" t="s">
        <v>1260</v>
      </c>
      <c r="B8" s="1462"/>
      <c r="C8" s="1462"/>
      <c r="D8" s="1462"/>
      <c r="E8" s="1462"/>
      <c r="F8" s="1462"/>
      <c r="G8" s="1462"/>
      <c r="H8" s="1462"/>
      <c r="I8" s="1462"/>
      <c r="J8" s="1462"/>
      <c r="K8" s="1463">
        <v>36852</v>
      </c>
      <c r="L8" s="1465"/>
      <c r="M8" s="1465"/>
      <c r="N8" s="1465"/>
      <c r="O8" s="1465"/>
      <c r="P8" s="1465"/>
      <c r="Q8" s="1465"/>
      <c r="R8" s="1465"/>
      <c r="S8" s="1465"/>
      <c r="T8" s="1465"/>
      <c r="U8" s="1465"/>
      <c r="V8" s="1465"/>
      <c r="W8" s="1465"/>
      <c r="X8" s="1465"/>
      <c r="Y8" s="1465"/>
      <c r="Z8" s="1465"/>
      <c r="AA8" s="1465"/>
      <c r="AB8" s="1465"/>
      <c r="AC8" s="1465"/>
      <c r="AD8" s="1465"/>
      <c r="AE8" s="1465"/>
      <c r="AF8" s="1465"/>
      <c r="AG8" s="1465"/>
      <c r="AH8" s="1465"/>
      <c r="AI8" s="1465"/>
      <c r="AJ8" s="1465"/>
      <c r="AK8" s="1465"/>
      <c r="AL8" s="1465"/>
      <c r="AM8" s="1465"/>
      <c r="AN8" s="1465"/>
      <c r="AO8" s="1465"/>
      <c r="AP8" s="1465"/>
      <c r="AQ8" s="1465"/>
      <c r="AR8" s="1465"/>
      <c r="AS8" s="1465"/>
      <c r="AT8" s="1465"/>
      <c r="AU8" s="1465"/>
      <c r="AV8" s="1465"/>
      <c r="AW8" s="1465"/>
    </row>
    <row r="9" spans="1:49" s="19" customFormat="1" ht="12.6" customHeight="1" x14ac:dyDescent="0.25">
      <c r="A9" s="1462" t="s">
        <v>5096</v>
      </c>
      <c r="B9" s="1462"/>
      <c r="C9" s="1462"/>
      <c r="D9" s="1462"/>
      <c r="E9" s="1462"/>
      <c r="F9" s="1462"/>
      <c r="G9" s="1462"/>
      <c r="H9" s="1462"/>
      <c r="I9" s="1462"/>
      <c r="J9" s="1462"/>
      <c r="K9" s="1465"/>
      <c r="L9" s="1465"/>
      <c r="M9" s="1465"/>
      <c r="N9" s="1465"/>
      <c r="O9" s="1465"/>
      <c r="P9" s="1465"/>
      <c r="Q9" s="1465"/>
      <c r="R9" s="665"/>
      <c r="S9" s="1466" t="s">
        <v>5097</v>
      </c>
      <c r="T9" s="1466"/>
      <c r="U9" s="1466"/>
      <c r="V9" s="1466"/>
      <c r="W9" s="1466"/>
      <c r="X9" s="1466"/>
      <c r="Y9" s="1466"/>
      <c r="Z9" s="1466"/>
      <c r="AA9" s="1466"/>
      <c r="AB9" s="1466"/>
      <c r="AC9" s="1466"/>
      <c r="AD9" s="1466"/>
      <c r="AE9" s="1466"/>
      <c r="AF9" s="665"/>
      <c r="AG9" s="1467" t="s">
        <v>5098</v>
      </c>
      <c r="AH9" s="1467"/>
      <c r="AI9" s="1467"/>
      <c r="AJ9" s="1467"/>
      <c r="AK9" s="1467"/>
      <c r="AL9" s="1467"/>
      <c r="AM9" s="1466"/>
      <c r="AN9" s="1466"/>
      <c r="AO9" s="1466"/>
      <c r="AP9" s="1466"/>
      <c r="AQ9" s="1466"/>
      <c r="AR9" s="1466"/>
      <c r="AS9" s="1466"/>
      <c r="AT9" s="1466"/>
      <c r="AU9" s="1466"/>
      <c r="AV9" s="1466"/>
      <c r="AW9" s="1466"/>
    </row>
    <row r="10" spans="1:49" ht="12.6" customHeight="1" x14ac:dyDescent="0.25">
      <c r="A10" s="1462" t="s">
        <v>5469</v>
      </c>
      <c r="B10" s="1462"/>
      <c r="C10" s="1462"/>
      <c r="D10" s="1462"/>
      <c r="E10" s="1462"/>
      <c r="F10" s="1462"/>
      <c r="G10" s="1462"/>
      <c r="H10" s="1462"/>
      <c r="I10" s="1462"/>
      <c r="J10" s="1462"/>
      <c r="K10" s="1468" t="s">
        <v>5483</v>
      </c>
      <c r="L10" s="1469"/>
      <c r="M10" s="1469"/>
      <c r="N10" s="1469"/>
      <c r="O10" s="1469"/>
      <c r="P10" s="1470" t="s">
        <v>5484</v>
      </c>
      <c r="Q10" s="1470"/>
      <c r="R10" s="1470"/>
      <c r="S10" s="1470"/>
      <c r="T10" s="1470"/>
      <c r="U10" s="1470"/>
      <c r="V10" s="1470"/>
      <c r="W10" s="1470"/>
      <c r="X10" s="1470"/>
      <c r="Y10" s="1470"/>
      <c r="Z10" s="1470"/>
      <c r="AA10" s="1470"/>
      <c r="AB10" s="1470"/>
      <c r="AC10" s="1470"/>
      <c r="AD10" s="1470"/>
      <c r="AE10" s="1470"/>
      <c r="AF10" s="1470"/>
      <c r="AG10" s="1470"/>
      <c r="AH10" s="1470"/>
      <c r="AI10" s="1470"/>
      <c r="AJ10" s="1470"/>
      <c r="AK10" s="1470"/>
      <c r="AL10" s="1470"/>
      <c r="AM10" s="1470"/>
      <c r="AN10" s="1470"/>
      <c r="AO10" s="1470"/>
      <c r="AP10" s="1470"/>
      <c r="AQ10" s="1470"/>
      <c r="AR10" s="1470"/>
      <c r="AS10" s="1470"/>
      <c r="AT10" s="1470"/>
      <c r="AU10" s="1470"/>
      <c r="AV10" s="1470"/>
      <c r="AW10" s="666"/>
    </row>
    <row r="11" spans="1:49" ht="12.6" customHeight="1" x14ac:dyDescent="0.25">
      <c r="A11" s="1462" t="s">
        <v>5099</v>
      </c>
      <c r="B11" s="1464"/>
      <c r="C11" s="1464"/>
      <c r="D11" s="1464"/>
      <c r="E11" s="1464"/>
      <c r="F11" s="1464"/>
      <c r="G11" s="1464"/>
      <c r="H11" s="1464"/>
      <c r="I11" s="1464"/>
      <c r="J11" s="1464"/>
      <c r="K11" s="1464"/>
      <c r="L11" s="1464"/>
      <c r="M11" s="1464"/>
      <c r="N11" s="1464"/>
      <c r="O11" s="1464"/>
      <c r="P11" s="1464"/>
      <c r="Q11" s="1464"/>
      <c r="R11" s="1464"/>
      <c r="S11" s="1464"/>
      <c r="T11" s="1464"/>
      <c r="U11" s="1464"/>
      <c r="V11" s="1464"/>
      <c r="W11" s="1464"/>
      <c r="X11" s="1464"/>
      <c r="Y11" s="1464"/>
      <c r="Z11" s="1464"/>
      <c r="AA11" s="1464"/>
      <c r="AB11" s="1464"/>
      <c r="AC11" s="1464"/>
      <c r="AD11" s="1464"/>
      <c r="AE11" s="1464"/>
      <c r="AF11" s="1464"/>
      <c r="AG11" s="1464"/>
      <c r="AH11" s="1464"/>
      <c r="AI11" s="1464"/>
      <c r="AJ11" s="1464"/>
      <c r="AK11" s="1464"/>
      <c r="AL11" s="1464"/>
      <c r="AM11" s="1464"/>
      <c r="AN11" s="1464"/>
      <c r="AO11" s="1464"/>
      <c r="AP11" s="1464"/>
      <c r="AQ11" s="1464"/>
      <c r="AR11" s="1464"/>
      <c r="AS11" s="1464"/>
      <c r="AT11" s="1464"/>
      <c r="AU11" s="1464"/>
      <c r="AV11" s="1464"/>
      <c r="AW11" s="1464"/>
    </row>
    <row r="12" spans="1:49" ht="12.6" customHeight="1" x14ac:dyDescent="0.25">
      <c r="A12" s="1462" t="s">
        <v>5485</v>
      </c>
      <c r="B12" s="1464"/>
      <c r="C12" s="1464"/>
      <c r="D12" s="1464"/>
      <c r="E12" s="1464"/>
      <c r="F12" s="1464"/>
      <c r="G12" s="1464"/>
      <c r="H12" s="1464"/>
      <c r="I12" s="1464"/>
      <c r="J12" s="1464"/>
      <c r="K12" s="1464"/>
      <c r="L12" s="1464"/>
      <c r="M12" s="1464"/>
      <c r="N12" s="1464"/>
      <c r="O12" s="1464"/>
      <c r="P12" s="1464"/>
      <c r="Q12" s="1464"/>
      <c r="R12" s="1464"/>
      <c r="S12" s="1464"/>
      <c r="T12" s="1464"/>
      <c r="U12" s="1464"/>
      <c r="V12" s="1464"/>
      <c r="W12" s="1464"/>
      <c r="X12" s="1464"/>
      <c r="Y12" s="1464"/>
      <c r="Z12" s="1464"/>
      <c r="AA12" s="1464"/>
      <c r="AB12" s="1464"/>
      <c r="AC12" s="1464"/>
      <c r="AD12" s="1464"/>
      <c r="AE12" s="1464"/>
      <c r="AF12" s="1464"/>
      <c r="AG12" s="1464"/>
      <c r="AH12" s="1464"/>
      <c r="AI12" s="1464"/>
      <c r="AJ12" s="1464"/>
      <c r="AK12" s="1464"/>
      <c r="AL12" s="1464"/>
      <c r="AM12" s="1464"/>
      <c r="AN12" s="1464"/>
      <c r="AO12" s="1464"/>
      <c r="AP12" s="1464"/>
      <c r="AQ12" s="1464"/>
      <c r="AR12" s="1464"/>
      <c r="AS12" s="1464"/>
      <c r="AT12" s="1464"/>
      <c r="AU12" s="1464"/>
      <c r="AV12" s="1464"/>
      <c r="AW12" s="1464"/>
    </row>
    <row r="13" spans="1:49" ht="12.6" customHeight="1" x14ac:dyDescent="0.25">
      <c r="A13" s="1462" t="s">
        <v>5486</v>
      </c>
      <c r="B13" s="1464"/>
      <c r="C13" s="1464"/>
      <c r="D13" s="1464"/>
      <c r="E13" s="1464"/>
      <c r="F13" s="1464"/>
      <c r="G13" s="1464"/>
      <c r="H13" s="1464"/>
      <c r="I13" s="1464"/>
      <c r="J13" s="1464"/>
      <c r="K13" s="1464"/>
      <c r="L13" s="1464"/>
      <c r="M13" s="1464"/>
      <c r="N13" s="1464"/>
      <c r="O13" s="1464"/>
      <c r="P13" s="1464"/>
      <c r="Q13" s="1464"/>
      <c r="R13" s="1464"/>
      <c r="S13" s="1464"/>
      <c r="T13" s="1464"/>
      <c r="U13" s="1464"/>
      <c r="V13" s="1464"/>
      <c r="W13" s="1464"/>
      <c r="X13" s="1464"/>
      <c r="Y13" s="1464"/>
      <c r="Z13" s="1464"/>
      <c r="AA13" s="1464"/>
      <c r="AB13" s="1464"/>
      <c r="AC13" s="1464"/>
      <c r="AD13" s="1464"/>
      <c r="AE13" s="1464"/>
      <c r="AF13" s="1464"/>
      <c r="AG13" s="1464"/>
      <c r="AH13" s="1464"/>
      <c r="AI13" s="1464"/>
      <c r="AJ13" s="1464"/>
      <c r="AK13" s="1464"/>
      <c r="AL13" s="1464"/>
      <c r="AM13" s="1464"/>
      <c r="AN13" s="1464"/>
      <c r="AO13" s="1464"/>
      <c r="AP13" s="1464"/>
      <c r="AQ13" s="1464"/>
      <c r="AR13" s="1464"/>
      <c r="AS13" s="1464"/>
      <c r="AT13" s="1464"/>
      <c r="AU13" s="1464"/>
      <c r="AV13" s="1464"/>
      <c r="AW13" s="1464"/>
    </row>
    <row r="14" spans="1:49" ht="12.6" customHeight="1" x14ac:dyDescent="0.25">
      <c r="A14" s="1462" t="s">
        <v>5487</v>
      </c>
      <c r="B14" s="1464"/>
      <c r="C14" s="1464"/>
      <c r="D14" s="1464"/>
      <c r="E14" s="1464"/>
      <c r="F14" s="1464"/>
      <c r="G14" s="1464"/>
      <c r="H14" s="1464"/>
      <c r="I14" s="1464"/>
      <c r="J14" s="1464"/>
      <c r="K14" s="1464"/>
      <c r="L14" s="1464"/>
      <c r="M14" s="1464"/>
      <c r="N14" s="1464"/>
      <c r="O14" s="1464"/>
      <c r="P14" s="1464"/>
      <c r="Q14" s="1464"/>
      <c r="R14" s="1464"/>
      <c r="S14" s="1464"/>
      <c r="T14" s="1464"/>
      <c r="U14" s="1464"/>
      <c r="V14" s="1464"/>
      <c r="W14" s="1464"/>
      <c r="X14" s="1464"/>
      <c r="Y14" s="1464"/>
      <c r="Z14" s="1464"/>
      <c r="AA14" s="1464"/>
      <c r="AB14" s="1464"/>
      <c r="AC14" s="1464"/>
      <c r="AD14" s="1464"/>
      <c r="AE14" s="1464"/>
      <c r="AF14" s="1464"/>
      <c r="AG14" s="1464"/>
      <c r="AH14" s="1464"/>
      <c r="AI14" s="1464"/>
      <c r="AJ14" s="1464"/>
      <c r="AK14" s="1464"/>
      <c r="AL14" s="1464"/>
      <c r="AM14" s="1464"/>
      <c r="AN14" s="1464"/>
      <c r="AO14" s="1464"/>
      <c r="AP14" s="1464"/>
      <c r="AQ14" s="1464"/>
      <c r="AR14" s="1464"/>
      <c r="AS14" s="1464"/>
      <c r="AT14" s="1464"/>
      <c r="AU14" s="1464"/>
      <c r="AV14" s="1464"/>
      <c r="AW14" s="1464"/>
    </row>
    <row r="15" spans="1:49" ht="12.6" customHeight="1" x14ac:dyDescent="0.25">
      <c r="A15" s="1462" t="s">
        <v>5488</v>
      </c>
      <c r="B15" s="1464"/>
      <c r="C15" s="1464"/>
      <c r="D15" s="1464"/>
      <c r="E15" s="1464"/>
      <c r="F15" s="1464"/>
      <c r="G15" s="1464"/>
      <c r="H15" s="1464"/>
      <c r="I15" s="1464"/>
      <c r="J15" s="1464"/>
      <c r="K15" s="1464"/>
      <c r="L15" s="1464"/>
      <c r="M15" s="1464"/>
      <c r="N15" s="1464"/>
      <c r="O15" s="1464"/>
      <c r="P15" s="1464"/>
      <c r="Q15" s="1464"/>
      <c r="R15" s="1464"/>
      <c r="S15" s="1464"/>
      <c r="T15" s="1464"/>
      <c r="U15" s="1464"/>
      <c r="V15" s="1464"/>
      <c r="W15" s="1464"/>
      <c r="X15" s="1464"/>
      <c r="Y15" s="1464"/>
      <c r="Z15" s="1464"/>
      <c r="AA15" s="1464"/>
      <c r="AB15" s="1464"/>
      <c r="AC15" s="1464"/>
      <c r="AD15" s="1464"/>
      <c r="AE15" s="1464"/>
      <c r="AF15" s="1464"/>
      <c r="AG15" s="1464"/>
      <c r="AH15" s="1464"/>
      <c r="AI15" s="1464"/>
      <c r="AJ15" s="1464"/>
      <c r="AK15" s="1464"/>
      <c r="AL15" s="1464"/>
      <c r="AM15" s="1464"/>
      <c r="AN15" s="1464"/>
      <c r="AO15" s="1464"/>
      <c r="AP15" s="1464"/>
      <c r="AQ15" s="1464"/>
      <c r="AR15" s="1464"/>
      <c r="AS15" s="1464"/>
      <c r="AT15" s="1464"/>
      <c r="AU15" s="1464"/>
      <c r="AV15" s="1464"/>
      <c r="AW15" s="1464"/>
    </row>
    <row r="16" spans="1:49" ht="12.6" customHeight="1" x14ac:dyDescent="0.25">
      <c r="A16" s="1462" t="s">
        <v>5489</v>
      </c>
      <c r="B16" s="1464"/>
      <c r="C16" s="1464"/>
      <c r="D16" s="1464"/>
      <c r="E16" s="1464"/>
      <c r="F16" s="1464"/>
      <c r="G16" s="1464"/>
      <c r="H16" s="1464"/>
      <c r="I16" s="1464"/>
      <c r="J16" s="1464"/>
      <c r="K16" s="1464"/>
      <c r="L16" s="1464"/>
      <c r="M16" s="1464"/>
      <c r="N16" s="1464"/>
      <c r="O16" s="1464"/>
      <c r="P16" s="1464"/>
      <c r="Q16" s="1464"/>
      <c r="R16" s="1464"/>
      <c r="S16" s="1464"/>
      <c r="T16" s="1464"/>
      <c r="U16" s="1464"/>
      <c r="V16" s="1464"/>
      <c r="W16" s="1464"/>
      <c r="X16" s="1464"/>
      <c r="Y16" s="1464"/>
      <c r="Z16" s="1464"/>
      <c r="AA16" s="1464"/>
      <c r="AB16" s="1464"/>
      <c r="AC16" s="1464"/>
      <c r="AD16" s="1464"/>
      <c r="AE16" s="1464"/>
      <c r="AF16" s="1464"/>
      <c r="AG16" s="1464"/>
      <c r="AH16" s="1464"/>
      <c r="AI16" s="1464"/>
      <c r="AJ16" s="1464"/>
      <c r="AK16" s="1464"/>
      <c r="AL16" s="1464"/>
      <c r="AM16" s="1464"/>
      <c r="AN16" s="1464"/>
      <c r="AO16" s="1464"/>
      <c r="AP16" s="1464"/>
      <c r="AQ16" s="1464"/>
      <c r="AR16" s="1464"/>
      <c r="AS16" s="1464"/>
      <c r="AT16" s="1464"/>
      <c r="AU16" s="1464"/>
      <c r="AV16" s="1464"/>
      <c r="AW16" s="1464"/>
    </row>
    <row r="17" spans="1:49" ht="12.6" customHeight="1" x14ac:dyDescent="0.25">
      <c r="A17" s="1462" t="s">
        <v>5490</v>
      </c>
      <c r="B17" s="1464"/>
      <c r="C17" s="1464"/>
      <c r="D17" s="1464"/>
      <c r="E17" s="1464"/>
      <c r="F17" s="1464"/>
      <c r="G17" s="1464"/>
      <c r="H17" s="1464"/>
      <c r="I17" s="1464"/>
      <c r="J17" s="1464"/>
      <c r="K17" s="1464"/>
      <c r="L17" s="1464"/>
      <c r="M17" s="1464"/>
      <c r="N17" s="1464"/>
      <c r="O17" s="1464"/>
      <c r="P17" s="1464"/>
      <c r="Q17" s="1464"/>
      <c r="R17" s="1464"/>
      <c r="S17" s="1464"/>
      <c r="T17" s="1464"/>
      <c r="U17" s="1464"/>
      <c r="V17" s="1464"/>
      <c r="W17" s="1464"/>
      <c r="X17" s="1464"/>
      <c r="Y17" s="1464"/>
      <c r="Z17" s="1464"/>
      <c r="AA17" s="1464"/>
      <c r="AB17" s="1464"/>
      <c r="AC17" s="1464"/>
      <c r="AD17" s="1464"/>
      <c r="AE17" s="1464"/>
      <c r="AF17" s="1464"/>
      <c r="AG17" s="1464"/>
      <c r="AH17" s="1464"/>
      <c r="AI17" s="1464"/>
      <c r="AJ17" s="1464"/>
      <c r="AK17" s="1464"/>
      <c r="AL17" s="1464"/>
      <c r="AM17" s="1464"/>
      <c r="AN17" s="1464"/>
      <c r="AO17" s="1464"/>
      <c r="AP17" s="1464"/>
      <c r="AQ17" s="1464"/>
      <c r="AR17" s="1464"/>
      <c r="AS17" s="1464"/>
      <c r="AT17" s="1464"/>
      <c r="AU17" s="1464"/>
      <c r="AV17" s="1464"/>
      <c r="AW17" s="1464"/>
    </row>
    <row r="18" spans="1:49" ht="12.6" customHeight="1" x14ac:dyDescent="0.25">
      <c r="A18" s="1462"/>
      <c r="B18" s="1464"/>
      <c r="C18" s="1464"/>
      <c r="D18" s="1464"/>
      <c r="E18" s="1464"/>
      <c r="F18" s="1464"/>
      <c r="G18" s="1464"/>
      <c r="H18" s="1464"/>
      <c r="I18" s="1464"/>
      <c r="J18" s="1464"/>
      <c r="K18" s="1464"/>
      <c r="L18" s="1464"/>
      <c r="M18" s="1464"/>
      <c r="N18" s="1464"/>
      <c r="O18" s="1464"/>
      <c r="P18" s="1464"/>
      <c r="Q18" s="1464"/>
      <c r="R18" s="1464"/>
      <c r="S18" s="1464"/>
      <c r="T18" s="1464"/>
      <c r="U18" s="1464"/>
      <c r="V18" s="1464"/>
      <c r="W18" s="1464"/>
      <c r="X18" s="1464"/>
      <c r="Y18" s="1464"/>
      <c r="Z18" s="1464"/>
      <c r="AA18" s="1464"/>
      <c r="AB18" s="1464"/>
      <c r="AC18" s="1464"/>
      <c r="AD18" s="1464"/>
      <c r="AE18" s="1464"/>
      <c r="AF18" s="1464"/>
      <c r="AG18" s="1464"/>
      <c r="AH18" s="1464"/>
      <c r="AI18" s="1464"/>
      <c r="AJ18" s="1464"/>
      <c r="AK18" s="1464"/>
      <c r="AL18" s="1464"/>
      <c r="AM18" s="1464"/>
      <c r="AN18" s="1464"/>
      <c r="AO18" s="1464"/>
      <c r="AP18" s="1464"/>
      <c r="AQ18" s="1464"/>
      <c r="AR18" s="1464"/>
      <c r="AS18" s="1464"/>
      <c r="AT18" s="1464"/>
      <c r="AU18" s="1464"/>
      <c r="AV18" s="1464"/>
      <c r="AW18" s="1464"/>
    </row>
    <row r="19" spans="1:49" ht="12.6" customHeight="1" x14ac:dyDescent="0.25">
      <c r="A19" s="1462"/>
      <c r="B19" s="1464"/>
      <c r="C19" s="1464"/>
      <c r="D19" s="1464"/>
      <c r="E19" s="1464"/>
      <c r="F19" s="1464"/>
      <c r="G19" s="1464"/>
      <c r="H19" s="1464"/>
      <c r="I19" s="1464"/>
      <c r="J19" s="1464"/>
      <c r="K19" s="1464"/>
      <c r="L19" s="1464"/>
      <c r="M19" s="1464"/>
      <c r="N19" s="1464"/>
      <c r="O19" s="1464"/>
      <c r="P19" s="1464"/>
      <c r="Q19" s="1464"/>
      <c r="R19" s="1464"/>
      <c r="S19" s="1464"/>
      <c r="T19" s="1464"/>
      <c r="U19" s="1464"/>
      <c r="V19" s="1464"/>
      <c r="W19" s="1464"/>
      <c r="X19" s="1464"/>
      <c r="Y19" s="1464"/>
      <c r="Z19" s="1464"/>
      <c r="AA19" s="1464"/>
      <c r="AB19" s="1464"/>
      <c r="AC19" s="1464"/>
      <c r="AD19" s="1464"/>
      <c r="AE19" s="1464"/>
      <c r="AF19" s="1464"/>
      <c r="AG19" s="1464"/>
      <c r="AH19" s="1464"/>
      <c r="AI19" s="1464"/>
      <c r="AJ19" s="1464"/>
      <c r="AK19" s="1464"/>
      <c r="AL19" s="1464"/>
      <c r="AM19" s="1464"/>
      <c r="AN19" s="1464"/>
      <c r="AO19" s="1464"/>
      <c r="AP19" s="1464"/>
      <c r="AQ19" s="1464"/>
      <c r="AR19" s="1464"/>
      <c r="AS19" s="1464"/>
      <c r="AT19" s="1464"/>
      <c r="AU19" s="1464"/>
      <c r="AV19" s="1464"/>
      <c r="AW19" s="1464"/>
    </row>
    <row r="20" spans="1:49" s="245" customFormat="1" ht="12.6" customHeight="1" x14ac:dyDescent="0.25">
      <c r="A20" s="667" t="s">
        <v>5100</v>
      </c>
      <c r="B20" s="667"/>
      <c r="C20" s="667"/>
      <c r="D20" s="667"/>
      <c r="E20" s="667"/>
      <c r="F20" s="667"/>
      <c r="G20" s="667"/>
      <c r="H20" s="667"/>
      <c r="I20" s="667"/>
      <c r="J20" s="667"/>
      <c r="K20" s="667"/>
      <c r="L20" s="667"/>
      <c r="M20" s="667"/>
      <c r="N20" s="667"/>
      <c r="O20" s="667"/>
      <c r="P20" s="667"/>
      <c r="Q20" s="667"/>
      <c r="R20" s="667"/>
      <c r="S20" s="667"/>
      <c r="T20" s="667"/>
      <c r="U20" s="667"/>
      <c r="V20" s="667"/>
      <c r="W20" s="667"/>
      <c r="X20" s="667"/>
      <c r="Y20" s="667"/>
      <c r="Z20" s="667"/>
      <c r="AA20" s="667"/>
      <c r="AB20" s="667"/>
      <c r="AC20" s="667"/>
      <c r="AD20" s="667"/>
      <c r="AE20" s="667"/>
      <c r="AF20" s="667"/>
      <c r="AG20" s="667"/>
      <c r="AH20" s="667"/>
      <c r="AI20" s="667"/>
      <c r="AJ20" s="667"/>
      <c r="AK20" s="667"/>
      <c r="AL20" s="667"/>
      <c r="AM20" s="667"/>
      <c r="AN20" s="667"/>
      <c r="AO20" s="667"/>
      <c r="AP20" s="667"/>
      <c r="AQ20" s="667"/>
      <c r="AR20" s="667"/>
      <c r="AS20" s="667"/>
      <c r="AT20" s="667"/>
      <c r="AU20" s="667"/>
      <c r="AV20" s="667"/>
      <c r="AW20" s="667"/>
    </row>
    <row r="21" spans="1:49" ht="12.6" customHeight="1" x14ac:dyDescent="0.25">
      <c r="A21" s="1462" t="s">
        <v>1285</v>
      </c>
      <c r="B21" s="1464"/>
      <c r="C21" s="1464"/>
      <c r="D21" s="1464"/>
      <c r="E21" s="1464"/>
      <c r="F21" s="1464"/>
      <c r="G21" s="1464"/>
      <c r="H21" s="1464"/>
      <c r="I21" s="1464"/>
      <c r="J21" s="1464"/>
      <c r="K21" s="1464"/>
      <c r="L21" s="1464"/>
      <c r="M21" s="1464"/>
      <c r="N21" s="1464"/>
      <c r="O21" s="1464"/>
      <c r="P21" s="1464"/>
      <c r="Q21" s="1464"/>
      <c r="R21" s="1464"/>
      <c r="S21" s="1464"/>
      <c r="T21" s="1464"/>
      <c r="U21" s="1464"/>
      <c r="V21" s="1464"/>
      <c r="W21" s="1464"/>
      <c r="X21" s="1464"/>
      <c r="Y21" s="1464"/>
      <c r="Z21" s="1464"/>
      <c r="AA21" s="1464"/>
      <c r="AB21" s="1464"/>
      <c r="AC21" s="1464"/>
      <c r="AD21" s="1464"/>
      <c r="AE21" s="1464"/>
      <c r="AF21" s="1464"/>
      <c r="AG21" s="1464"/>
      <c r="AH21" s="1464"/>
      <c r="AI21" s="1464"/>
      <c r="AJ21" s="1464"/>
      <c r="AK21" s="1464"/>
      <c r="AL21" s="1464"/>
      <c r="AM21" s="1464"/>
      <c r="AN21" s="1464"/>
      <c r="AO21" s="1464"/>
      <c r="AP21" s="1464"/>
      <c r="AQ21" s="1464"/>
      <c r="AR21" s="1464"/>
      <c r="AS21" s="1464"/>
      <c r="AT21" s="1464"/>
      <c r="AU21" s="1464"/>
      <c r="AV21" s="1464"/>
      <c r="AW21" s="1464"/>
    </row>
    <row r="22" spans="1:49" ht="12.6" customHeight="1" x14ac:dyDescent="0.25">
      <c r="A22" s="1462" t="s">
        <v>1286</v>
      </c>
      <c r="B22" s="1464"/>
      <c r="C22" s="1464"/>
      <c r="D22" s="1464"/>
      <c r="E22" s="1464"/>
      <c r="F22" s="1464"/>
      <c r="G22" s="1464"/>
      <c r="H22" s="1464"/>
      <c r="I22" s="1464"/>
      <c r="J22" s="1464"/>
      <c r="K22" s="1464"/>
      <c r="L22" s="1464"/>
      <c r="M22" s="1464"/>
      <c r="N22" s="1464"/>
      <c r="O22" s="1464"/>
      <c r="P22" s="1464"/>
      <c r="Q22" s="1464"/>
      <c r="R22" s="1464"/>
      <c r="S22" s="1464"/>
      <c r="T22" s="1464"/>
      <c r="U22" s="1464"/>
      <c r="V22" s="1464"/>
      <c r="W22" s="1464"/>
      <c r="X22" s="1464"/>
      <c r="Y22" s="1464"/>
      <c r="Z22" s="1464"/>
      <c r="AA22" s="1464"/>
      <c r="AB22" s="1464"/>
      <c r="AC22" s="1464"/>
      <c r="AD22" s="1464"/>
      <c r="AE22" s="1464"/>
      <c r="AF22" s="1464"/>
      <c r="AG22" s="1464"/>
      <c r="AH22" s="1464"/>
      <c r="AI22" s="1464"/>
      <c r="AJ22" s="1464"/>
      <c r="AK22" s="1464"/>
      <c r="AL22" s="1464"/>
      <c r="AM22" s="1464"/>
      <c r="AN22" s="1464"/>
      <c r="AO22" s="1464"/>
      <c r="AP22" s="1464"/>
      <c r="AQ22" s="1464"/>
      <c r="AR22" s="1464"/>
      <c r="AS22" s="1464"/>
      <c r="AT22" s="1464"/>
      <c r="AU22" s="1464"/>
      <c r="AV22" s="1464"/>
      <c r="AW22" s="1464"/>
    </row>
    <row r="23" spans="1:49" ht="12.6" customHeight="1" x14ac:dyDescent="0.25">
      <c r="A23" s="1462" t="s">
        <v>1287</v>
      </c>
      <c r="B23" s="1464"/>
      <c r="C23" s="1464"/>
      <c r="D23" s="1464"/>
      <c r="E23" s="1464"/>
      <c r="F23" s="1464"/>
      <c r="G23" s="1464"/>
      <c r="H23" s="1464"/>
      <c r="I23" s="1464"/>
      <c r="J23" s="1464"/>
      <c r="K23" s="1464"/>
      <c r="L23" s="1464"/>
      <c r="M23" s="1464"/>
      <c r="N23" s="1464"/>
      <c r="O23" s="1464"/>
      <c r="P23" s="1464"/>
      <c r="Q23" s="1464"/>
      <c r="R23" s="1464"/>
      <c r="S23" s="1464"/>
      <c r="T23" s="1464"/>
      <c r="U23" s="1464"/>
      <c r="V23" s="1464"/>
      <c r="W23" s="1464"/>
      <c r="X23" s="1464"/>
      <c r="Y23" s="1464"/>
      <c r="Z23" s="1464"/>
      <c r="AA23" s="1464"/>
      <c r="AB23" s="1464"/>
      <c r="AC23" s="1464"/>
      <c r="AD23" s="1464"/>
      <c r="AE23" s="1464"/>
      <c r="AF23" s="1464"/>
      <c r="AG23" s="1464"/>
      <c r="AH23" s="1464"/>
      <c r="AI23" s="1464"/>
      <c r="AJ23" s="1464"/>
      <c r="AK23" s="1464"/>
      <c r="AL23" s="1464"/>
      <c r="AM23" s="1464"/>
      <c r="AN23" s="1464"/>
      <c r="AO23" s="1464"/>
      <c r="AP23" s="1464"/>
      <c r="AQ23" s="1464"/>
      <c r="AR23" s="1464"/>
      <c r="AS23" s="1464"/>
      <c r="AT23" s="1464"/>
      <c r="AU23" s="1464"/>
      <c r="AV23" s="1464"/>
      <c r="AW23" s="1464"/>
    </row>
    <row r="24" spans="1:49" ht="12.6" customHeight="1" x14ac:dyDescent="0.25">
      <c r="A24" s="466" t="s">
        <v>5101</v>
      </c>
      <c r="B24" s="466"/>
      <c r="C24" s="466"/>
      <c r="D24" s="466"/>
      <c r="E24" s="466"/>
      <c r="F24" s="466"/>
      <c r="G24" s="466"/>
      <c r="H24" s="466"/>
      <c r="I24" s="466"/>
      <c r="J24" s="466"/>
      <c r="K24" s="466"/>
      <c r="L24" s="466"/>
      <c r="M24" s="466"/>
      <c r="N24" s="466"/>
      <c r="O24" s="466"/>
      <c r="P24" s="466"/>
      <c r="Q24" s="466"/>
      <c r="R24" s="466"/>
      <c r="S24" s="466"/>
      <c r="T24" s="466"/>
      <c r="U24" s="466"/>
      <c r="V24" s="466"/>
      <c r="W24" s="466"/>
      <c r="X24" s="466"/>
      <c r="Y24" s="466"/>
      <c r="Z24" s="466"/>
      <c r="AA24" s="466"/>
      <c r="AB24" s="466"/>
      <c r="AC24" s="466"/>
      <c r="AD24" s="466"/>
      <c r="AE24" s="466"/>
      <c r="AF24" s="466"/>
      <c r="AG24" s="466"/>
      <c r="AH24" s="466"/>
      <c r="AI24" s="466"/>
      <c r="AJ24" s="466"/>
      <c r="AK24" s="466"/>
      <c r="AL24" s="466"/>
      <c r="AM24" s="466"/>
      <c r="AN24" s="466"/>
      <c r="AO24" s="466"/>
      <c r="AP24" s="466"/>
      <c r="AQ24" s="466"/>
      <c r="AR24" s="466"/>
      <c r="AS24" s="466"/>
      <c r="AT24" s="466"/>
      <c r="AU24" s="466"/>
      <c r="AV24" s="466"/>
      <c r="AW24" s="466"/>
    </row>
    <row r="25" spans="1:49" ht="12.6" customHeight="1" x14ac:dyDescent="0.25">
      <c r="A25" s="1471"/>
      <c r="B25" s="1472"/>
      <c r="C25" s="1472"/>
      <c r="D25" s="1472"/>
      <c r="E25" s="1472"/>
      <c r="F25" s="1472"/>
      <c r="G25" s="1472"/>
      <c r="H25" s="1472"/>
      <c r="I25" s="1472"/>
      <c r="J25" s="1472"/>
      <c r="K25" s="1472"/>
      <c r="L25" s="1472"/>
      <c r="M25" s="1472"/>
      <c r="N25" s="1472"/>
      <c r="O25" s="1472"/>
      <c r="P25" s="1472"/>
      <c r="Q25" s="1472"/>
      <c r="R25" s="1472"/>
      <c r="S25" s="1472"/>
      <c r="T25" s="1472"/>
      <c r="U25" s="1472"/>
      <c r="V25" s="1472"/>
      <c r="W25" s="1472"/>
      <c r="X25" s="1472"/>
      <c r="Y25" s="1472"/>
      <c r="Z25" s="1472"/>
      <c r="AA25" s="1472"/>
      <c r="AB25" s="1472"/>
      <c r="AC25" s="1472"/>
      <c r="AD25" s="1472"/>
      <c r="AE25" s="1472"/>
      <c r="AF25" s="1472"/>
      <c r="AG25" s="1472"/>
      <c r="AH25" s="1472"/>
      <c r="AI25" s="1472"/>
      <c r="AJ25" s="1472"/>
      <c r="AK25" s="1472"/>
      <c r="AL25" s="1472"/>
      <c r="AM25" s="1472"/>
      <c r="AN25" s="1472"/>
      <c r="AO25" s="1472"/>
      <c r="AP25" s="1472"/>
      <c r="AQ25" s="1472"/>
      <c r="AR25" s="1472"/>
      <c r="AS25" s="1472"/>
      <c r="AT25" s="1472"/>
      <c r="AU25" s="1472"/>
      <c r="AV25" s="1472"/>
      <c r="AW25" s="1473"/>
    </row>
    <row r="26" spans="1:49" ht="12.6" customHeight="1" x14ac:dyDescent="0.25">
      <c r="A26" s="1474"/>
      <c r="B26" s="1475"/>
      <c r="C26" s="1475"/>
      <c r="D26" s="1475"/>
      <c r="E26" s="1475"/>
      <c r="F26" s="1475"/>
      <c r="G26" s="1475"/>
      <c r="H26" s="1475"/>
      <c r="I26" s="1475"/>
      <c r="J26" s="1475"/>
      <c r="K26" s="1475"/>
      <c r="L26" s="1475"/>
      <c r="M26" s="1475"/>
      <c r="N26" s="1475"/>
      <c r="O26" s="1475"/>
      <c r="P26" s="1475"/>
      <c r="Q26" s="1475"/>
      <c r="R26" s="1475"/>
      <c r="S26" s="1475"/>
      <c r="T26" s="1475"/>
      <c r="U26" s="1475"/>
      <c r="V26" s="1475"/>
      <c r="W26" s="1475"/>
      <c r="X26" s="1475"/>
      <c r="Y26" s="1475"/>
      <c r="Z26" s="1475"/>
      <c r="AA26" s="1475"/>
      <c r="AB26" s="1475"/>
      <c r="AC26" s="1475"/>
      <c r="AD26" s="1475"/>
      <c r="AE26" s="1475"/>
      <c r="AF26" s="1475"/>
      <c r="AG26" s="1475"/>
      <c r="AH26" s="1475"/>
      <c r="AI26" s="1475"/>
      <c r="AJ26" s="1475"/>
      <c r="AK26" s="1475"/>
      <c r="AL26" s="1475"/>
      <c r="AM26" s="1475"/>
      <c r="AN26" s="1475"/>
      <c r="AO26" s="1475"/>
      <c r="AP26" s="1475"/>
      <c r="AQ26" s="1475"/>
      <c r="AR26" s="1475"/>
      <c r="AS26" s="1475"/>
      <c r="AT26" s="1475"/>
      <c r="AU26" s="1475"/>
      <c r="AV26" s="1475"/>
      <c r="AW26" s="1476"/>
    </row>
    <row r="27" spans="1:49" ht="12.6" customHeight="1" x14ac:dyDescent="0.25">
      <c r="A27" s="1474"/>
      <c r="B27" s="1475"/>
      <c r="C27" s="1475"/>
      <c r="D27" s="1475"/>
      <c r="E27" s="1475"/>
      <c r="F27" s="1475"/>
      <c r="G27" s="1475"/>
      <c r="H27" s="1475"/>
      <c r="I27" s="1475"/>
      <c r="J27" s="1475"/>
      <c r="K27" s="1475"/>
      <c r="L27" s="1475"/>
      <c r="M27" s="1475"/>
      <c r="N27" s="1475"/>
      <c r="O27" s="1475"/>
      <c r="P27" s="1475"/>
      <c r="Q27" s="1475"/>
      <c r="R27" s="1475"/>
      <c r="S27" s="1475"/>
      <c r="T27" s="1475"/>
      <c r="U27" s="1475"/>
      <c r="V27" s="1475"/>
      <c r="W27" s="1475"/>
      <c r="X27" s="1475"/>
      <c r="Y27" s="1475"/>
      <c r="Z27" s="1475"/>
      <c r="AA27" s="1475"/>
      <c r="AB27" s="1475"/>
      <c r="AC27" s="1475"/>
      <c r="AD27" s="1475"/>
      <c r="AE27" s="1475"/>
      <c r="AF27" s="1475"/>
      <c r="AG27" s="1475"/>
      <c r="AH27" s="1475"/>
      <c r="AI27" s="1475"/>
      <c r="AJ27" s="1475"/>
      <c r="AK27" s="1475"/>
      <c r="AL27" s="1475"/>
      <c r="AM27" s="1475"/>
      <c r="AN27" s="1475"/>
      <c r="AO27" s="1475"/>
      <c r="AP27" s="1475"/>
      <c r="AQ27" s="1475"/>
      <c r="AR27" s="1475"/>
      <c r="AS27" s="1475"/>
      <c r="AT27" s="1475"/>
      <c r="AU27" s="1475"/>
      <c r="AV27" s="1475"/>
      <c r="AW27" s="1476"/>
    </row>
    <row r="28" spans="1:49" ht="12.6" customHeight="1" x14ac:dyDescent="0.25">
      <c r="A28" s="1477"/>
      <c r="B28" s="1478"/>
      <c r="C28" s="1478"/>
      <c r="D28" s="1478"/>
      <c r="E28" s="1478"/>
      <c r="F28" s="1478"/>
      <c r="G28" s="1478"/>
      <c r="H28" s="1478"/>
      <c r="I28" s="1478"/>
      <c r="J28" s="1478"/>
      <c r="K28" s="1478"/>
      <c r="L28" s="1478"/>
      <c r="M28" s="1478"/>
      <c r="N28" s="1478"/>
      <c r="O28" s="1478"/>
      <c r="P28" s="1478"/>
      <c r="Q28" s="1478"/>
      <c r="R28" s="1478"/>
      <c r="S28" s="1478"/>
      <c r="T28" s="1478"/>
      <c r="U28" s="1478"/>
      <c r="V28" s="1478"/>
      <c r="W28" s="1478"/>
      <c r="X28" s="1478"/>
      <c r="Y28" s="1478"/>
      <c r="Z28" s="1478"/>
      <c r="AA28" s="1478"/>
      <c r="AB28" s="1478"/>
      <c r="AC28" s="1478"/>
      <c r="AD28" s="1478"/>
      <c r="AE28" s="1478"/>
      <c r="AF28" s="1478"/>
      <c r="AG28" s="1478"/>
      <c r="AH28" s="1478"/>
      <c r="AI28" s="1478"/>
      <c r="AJ28" s="1478"/>
      <c r="AK28" s="1478"/>
      <c r="AL28" s="1478"/>
      <c r="AM28" s="1478"/>
      <c r="AN28" s="1478"/>
      <c r="AO28" s="1478"/>
      <c r="AP28" s="1478"/>
      <c r="AQ28" s="1478"/>
      <c r="AR28" s="1478"/>
      <c r="AS28" s="1478"/>
      <c r="AT28" s="1478"/>
      <c r="AU28" s="1478"/>
      <c r="AV28" s="1478"/>
      <c r="AW28" s="1479"/>
    </row>
    <row r="29" spans="1:49" ht="12.6" customHeight="1" x14ac:dyDescent="0.25">
      <c r="A29" s="1475" t="s">
        <v>5102</v>
      </c>
      <c r="B29" s="1497"/>
      <c r="C29" s="1497"/>
      <c r="D29" s="1497"/>
      <c r="E29" s="1497"/>
      <c r="F29" s="1497"/>
      <c r="G29" s="1497"/>
      <c r="H29" s="1497"/>
      <c r="I29" s="1497"/>
      <c r="J29" s="1497"/>
      <c r="K29" s="1497"/>
      <c r="L29" s="1497"/>
      <c r="M29" s="1497"/>
      <c r="N29" s="1497"/>
      <c r="O29" s="1497"/>
      <c r="P29" s="1497"/>
      <c r="Q29" s="1497"/>
      <c r="R29" s="1497"/>
      <c r="S29" s="1497"/>
      <c r="T29" s="1497"/>
      <c r="U29" s="1497"/>
      <c r="V29" s="1497"/>
      <c r="W29" s="1497"/>
      <c r="X29" s="1497"/>
      <c r="Y29" s="1497"/>
      <c r="Z29" s="1497"/>
      <c r="AA29" s="1497"/>
      <c r="AB29" s="1497"/>
      <c r="AC29" s="1497"/>
      <c r="AD29" s="1497"/>
      <c r="AE29" s="1497"/>
      <c r="AF29" s="1497"/>
      <c r="AG29" s="1497"/>
      <c r="AH29" s="1497"/>
      <c r="AI29" s="1497"/>
      <c r="AJ29" s="1497"/>
      <c r="AK29" s="1497"/>
      <c r="AL29" s="1497"/>
      <c r="AM29" s="1497"/>
      <c r="AN29" s="1497"/>
      <c r="AO29" s="1497"/>
      <c r="AP29" s="1497"/>
      <c r="AQ29" s="1497"/>
      <c r="AR29" s="1497"/>
      <c r="AS29" s="1497"/>
      <c r="AT29" s="1497"/>
      <c r="AU29" s="1497"/>
      <c r="AV29" s="1497"/>
      <c r="AW29" s="1497"/>
    </row>
    <row r="30" spans="1:49" ht="12.6" customHeight="1" x14ac:dyDescent="0.25">
      <c r="A30" s="1471"/>
      <c r="B30" s="1472"/>
      <c r="C30" s="1472"/>
      <c r="D30" s="1472"/>
      <c r="E30" s="1472"/>
      <c r="F30" s="1472"/>
      <c r="G30" s="1472"/>
      <c r="H30" s="1472"/>
      <c r="I30" s="1472"/>
      <c r="J30" s="1472"/>
      <c r="K30" s="1472"/>
      <c r="L30" s="1472"/>
      <c r="M30" s="1472"/>
      <c r="N30" s="1472"/>
      <c r="O30" s="1472"/>
      <c r="P30" s="1472"/>
      <c r="Q30" s="1472"/>
      <c r="R30" s="1472"/>
      <c r="S30" s="1472"/>
      <c r="T30" s="1472"/>
      <c r="U30" s="1472"/>
      <c r="V30" s="1472"/>
      <c r="W30" s="1472"/>
      <c r="X30" s="1472"/>
      <c r="Y30" s="1472"/>
      <c r="Z30" s="1472"/>
      <c r="AA30" s="1472"/>
      <c r="AB30" s="1472"/>
      <c r="AC30" s="1472"/>
      <c r="AD30" s="1472"/>
      <c r="AE30" s="1472"/>
      <c r="AF30" s="1472"/>
      <c r="AG30" s="1472"/>
      <c r="AH30" s="1472"/>
      <c r="AI30" s="1472"/>
      <c r="AJ30" s="1472"/>
      <c r="AK30" s="1472"/>
      <c r="AL30" s="1472"/>
      <c r="AM30" s="1472"/>
      <c r="AN30" s="1472"/>
      <c r="AO30" s="1472"/>
      <c r="AP30" s="1472"/>
      <c r="AQ30" s="1472"/>
      <c r="AR30" s="1472"/>
      <c r="AS30" s="1472"/>
      <c r="AT30" s="1472"/>
      <c r="AU30" s="1472"/>
      <c r="AV30" s="1472"/>
      <c r="AW30" s="1473"/>
    </row>
    <row r="31" spans="1:49" ht="12.6" customHeight="1" x14ac:dyDescent="0.25">
      <c r="A31" s="1474"/>
      <c r="B31" s="1475"/>
      <c r="C31" s="1475"/>
      <c r="D31" s="1475"/>
      <c r="E31" s="1475"/>
      <c r="F31" s="1475"/>
      <c r="G31" s="1475"/>
      <c r="H31" s="1475"/>
      <c r="I31" s="1475"/>
      <c r="J31" s="1475"/>
      <c r="K31" s="1475"/>
      <c r="L31" s="1475"/>
      <c r="M31" s="1475"/>
      <c r="N31" s="1475"/>
      <c r="O31" s="1475"/>
      <c r="P31" s="1475"/>
      <c r="Q31" s="1475"/>
      <c r="R31" s="1475"/>
      <c r="S31" s="1475"/>
      <c r="T31" s="1475"/>
      <c r="U31" s="1475"/>
      <c r="V31" s="1475"/>
      <c r="W31" s="1475"/>
      <c r="X31" s="1475"/>
      <c r="Y31" s="1475"/>
      <c r="Z31" s="1475"/>
      <c r="AA31" s="1475"/>
      <c r="AB31" s="1475"/>
      <c r="AC31" s="1475"/>
      <c r="AD31" s="1475"/>
      <c r="AE31" s="1475"/>
      <c r="AF31" s="1475"/>
      <c r="AG31" s="1475"/>
      <c r="AH31" s="1475"/>
      <c r="AI31" s="1475"/>
      <c r="AJ31" s="1475"/>
      <c r="AK31" s="1475"/>
      <c r="AL31" s="1475"/>
      <c r="AM31" s="1475"/>
      <c r="AN31" s="1475"/>
      <c r="AO31" s="1475"/>
      <c r="AP31" s="1475"/>
      <c r="AQ31" s="1475"/>
      <c r="AR31" s="1475"/>
      <c r="AS31" s="1475"/>
      <c r="AT31" s="1475"/>
      <c r="AU31" s="1475"/>
      <c r="AV31" s="1475"/>
      <c r="AW31" s="1476"/>
    </row>
    <row r="32" spans="1:49" ht="12.6" customHeight="1" x14ac:dyDescent="0.25">
      <c r="A32" s="1474"/>
      <c r="B32" s="1475"/>
      <c r="C32" s="1475"/>
      <c r="D32" s="1475"/>
      <c r="E32" s="1475"/>
      <c r="F32" s="1475"/>
      <c r="G32" s="1475"/>
      <c r="H32" s="1475"/>
      <c r="I32" s="1475"/>
      <c r="J32" s="1475"/>
      <c r="K32" s="1475"/>
      <c r="L32" s="1475"/>
      <c r="M32" s="1475"/>
      <c r="N32" s="1475"/>
      <c r="O32" s="1475"/>
      <c r="P32" s="1475"/>
      <c r="Q32" s="1475"/>
      <c r="R32" s="1475"/>
      <c r="S32" s="1475"/>
      <c r="T32" s="1475"/>
      <c r="U32" s="1475"/>
      <c r="V32" s="1475"/>
      <c r="W32" s="1475"/>
      <c r="X32" s="1475"/>
      <c r="Y32" s="1475"/>
      <c r="Z32" s="1475"/>
      <c r="AA32" s="1475"/>
      <c r="AB32" s="1475"/>
      <c r="AC32" s="1475"/>
      <c r="AD32" s="1475"/>
      <c r="AE32" s="1475"/>
      <c r="AF32" s="1475"/>
      <c r="AG32" s="1475"/>
      <c r="AH32" s="1475"/>
      <c r="AI32" s="1475"/>
      <c r="AJ32" s="1475"/>
      <c r="AK32" s="1475"/>
      <c r="AL32" s="1475"/>
      <c r="AM32" s="1475"/>
      <c r="AN32" s="1475"/>
      <c r="AO32" s="1475"/>
      <c r="AP32" s="1475"/>
      <c r="AQ32" s="1475"/>
      <c r="AR32" s="1475"/>
      <c r="AS32" s="1475"/>
      <c r="AT32" s="1475"/>
      <c r="AU32" s="1475"/>
      <c r="AV32" s="1475"/>
      <c r="AW32" s="1476"/>
    </row>
    <row r="33" spans="1:49" ht="12.6" customHeight="1" x14ac:dyDescent="0.25">
      <c r="A33" s="1474"/>
      <c r="B33" s="1475"/>
      <c r="C33" s="1475"/>
      <c r="D33" s="1475"/>
      <c r="E33" s="1475"/>
      <c r="F33" s="1475"/>
      <c r="G33" s="1475"/>
      <c r="H33" s="1475"/>
      <c r="I33" s="1475"/>
      <c r="J33" s="1475"/>
      <c r="K33" s="1475"/>
      <c r="L33" s="1475"/>
      <c r="M33" s="1475"/>
      <c r="N33" s="1475"/>
      <c r="O33" s="1475"/>
      <c r="P33" s="1475"/>
      <c r="Q33" s="1475"/>
      <c r="R33" s="1475"/>
      <c r="S33" s="1475"/>
      <c r="T33" s="1475"/>
      <c r="U33" s="1475"/>
      <c r="V33" s="1475"/>
      <c r="W33" s="1475"/>
      <c r="X33" s="1475"/>
      <c r="Y33" s="1475"/>
      <c r="Z33" s="1475"/>
      <c r="AA33" s="1475"/>
      <c r="AB33" s="1475"/>
      <c r="AC33" s="1475"/>
      <c r="AD33" s="1475"/>
      <c r="AE33" s="1475"/>
      <c r="AF33" s="1475"/>
      <c r="AG33" s="1475"/>
      <c r="AH33" s="1475"/>
      <c r="AI33" s="1475"/>
      <c r="AJ33" s="1475"/>
      <c r="AK33" s="1475"/>
      <c r="AL33" s="1475"/>
      <c r="AM33" s="1475"/>
      <c r="AN33" s="1475"/>
      <c r="AO33" s="1475"/>
      <c r="AP33" s="1475"/>
      <c r="AQ33" s="1475"/>
      <c r="AR33" s="1475"/>
      <c r="AS33" s="1475"/>
      <c r="AT33" s="1475"/>
      <c r="AU33" s="1475"/>
      <c r="AV33" s="1475"/>
      <c r="AW33" s="1476"/>
    </row>
    <row r="34" spans="1:49" ht="12.6" customHeight="1" x14ac:dyDescent="0.25">
      <c r="A34" s="1474"/>
      <c r="B34" s="1475"/>
      <c r="C34" s="1475"/>
      <c r="D34" s="1475"/>
      <c r="E34" s="1475"/>
      <c r="F34" s="1475"/>
      <c r="G34" s="1475"/>
      <c r="H34" s="1475"/>
      <c r="I34" s="1475"/>
      <c r="J34" s="1475"/>
      <c r="K34" s="1475"/>
      <c r="L34" s="1475"/>
      <c r="M34" s="1475"/>
      <c r="N34" s="1475"/>
      <c r="O34" s="1475"/>
      <c r="P34" s="1475"/>
      <c r="Q34" s="1475"/>
      <c r="R34" s="1475"/>
      <c r="S34" s="1475"/>
      <c r="T34" s="1475"/>
      <c r="U34" s="1475"/>
      <c r="V34" s="1475"/>
      <c r="W34" s="1475"/>
      <c r="X34" s="1475"/>
      <c r="Y34" s="1475"/>
      <c r="Z34" s="1475"/>
      <c r="AA34" s="1475"/>
      <c r="AB34" s="1475"/>
      <c r="AC34" s="1475"/>
      <c r="AD34" s="1475"/>
      <c r="AE34" s="1475"/>
      <c r="AF34" s="1475"/>
      <c r="AG34" s="1475"/>
      <c r="AH34" s="1475"/>
      <c r="AI34" s="1475"/>
      <c r="AJ34" s="1475"/>
      <c r="AK34" s="1475"/>
      <c r="AL34" s="1475"/>
      <c r="AM34" s="1475"/>
      <c r="AN34" s="1475"/>
      <c r="AO34" s="1475"/>
      <c r="AP34" s="1475"/>
      <c r="AQ34" s="1475"/>
      <c r="AR34" s="1475"/>
      <c r="AS34" s="1475"/>
      <c r="AT34" s="1475"/>
      <c r="AU34" s="1475"/>
      <c r="AV34" s="1475"/>
      <c r="AW34" s="1476"/>
    </row>
    <row r="35" spans="1:49" ht="12.6" customHeight="1" x14ac:dyDescent="0.25">
      <c r="A35" s="1477"/>
      <c r="B35" s="1478"/>
      <c r="C35" s="1478"/>
      <c r="D35" s="1478"/>
      <c r="E35" s="1478"/>
      <c r="F35" s="1478"/>
      <c r="G35" s="1478"/>
      <c r="H35" s="1478"/>
      <c r="I35" s="1478"/>
      <c r="J35" s="1478"/>
      <c r="K35" s="1478"/>
      <c r="L35" s="1478"/>
      <c r="M35" s="1478"/>
      <c r="N35" s="1478"/>
      <c r="O35" s="1478"/>
      <c r="P35" s="1478"/>
      <c r="Q35" s="1478"/>
      <c r="R35" s="1478"/>
      <c r="S35" s="1478"/>
      <c r="T35" s="1478"/>
      <c r="U35" s="1478"/>
      <c r="V35" s="1478"/>
      <c r="W35" s="1478"/>
      <c r="X35" s="1478"/>
      <c r="Y35" s="1478"/>
      <c r="Z35" s="1478"/>
      <c r="AA35" s="1478"/>
      <c r="AB35" s="1478"/>
      <c r="AC35" s="1478"/>
      <c r="AD35" s="1478"/>
      <c r="AE35" s="1478"/>
      <c r="AF35" s="1478"/>
      <c r="AG35" s="1478"/>
      <c r="AH35" s="1478"/>
      <c r="AI35" s="1478"/>
      <c r="AJ35" s="1478"/>
      <c r="AK35" s="1478"/>
      <c r="AL35" s="1478"/>
      <c r="AM35" s="1478"/>
      <c r="AN35" s="1478"/>
      <c r="AO35" s="1478"/>
      <c r="AP35" s="1478"/>
      <c r="AQ35" s="1478"/>
      <c r="AR35" s="1478"/>
      <c r="AS35" s="1478"/>
      <c r="AT35" s="1478"/>
      <c r="AU35" s="1478"/>
      <c r="AV35" s="1478"/>
      <c r="AW35" s="1479"/>
    </row>
    <row r="36" spans="1:49" ht="12.6" customHeight="1" x14ac:dyDescent="0.25">
      <c r="A36" s="299" t="s">
        <v>5092</v>
      </c>
    </row>
    <row r="37" spans="1:49" ht="12.6" customHeight="1" x14ac:dyDescent="0.25">
      <c r="A37" s="299" t="s">
        <v>5093</v>
      </c>
      <c r="B37" s="463"/>
      <c r="C37" s="463" t="str">
        <f>$C$2</f>
        <v>A+Z Agro, s.r.o.</v>
      </c>
      <c r="D37" s="463"/>
      <c r="E37" s="463"/>
      <c r="F37" s="463"/>
      <c r="G37" s="463"/>
      <c r="H37" s="463"/>
      <c r="I37" s="463"/>
      <c r="J37" s="463"/>
      <c r="K37" s="463"/>
      <c r="L37" s="463"/>
      <c r="M37" s="463"/>
      <c r="N37" s="463"/>
      <c r="O37" s="463"/>
      <c r="P37" s="463"/>
      <c r="Q37" s="463"/>
      <c r="R37" s="463"/>
      <c r="S37" s="463"/>
      <c r="T37" s="463"/>
      <c r="U37" s="463"/>
      <c r="V37" s="463"/>
      <c r="W37" s="463"/>
      <c r="X37" s="463"/>
      <c r="Y37" s="463"/>
      <c r="Z37" s="467"/>
      <c r="AB37" s="299" t="s">
        <v>3</v>
      </c>
      <c r="AD37" s="1498" t="str">
        <f t="shared" ref="AD37" si="0">$AD$2</f>
        <v>36240460</v>
      </c>
      <c r="AE37" s="1499"/>
      <c r="AF37" s="1499"/>
      <c r="AG37" s="1499"/>
      <c r="AH37" s="1499"/>
      <c r="AI37" s="1499"/>
      <c r="AJ37" s="1499"/>
      <c r="AK37" s="1500"/>
      <c r="AL37" s="299" t="s">
        <v>2208</v>
      </c>
      <c r="AN37" s="1501" t="str">
        <f t="shared" ref="AN37" si="1">$AN$2</f>
        <v>2020191811</v>
      </c>
      <c r="AO37" s="1502"/>
      <c r="AP37" s="1502"/>
      <c r="AQ37" s="1502"/>
      <c r="AR37" s="1502"/>
      <c r="AS37" s="1502"/>
      <c r="AT37" s="1502"/>
      <c r="AU37" s="1502"/>
      <c r="AV37" s="1502"/>
      <c r="AW37" s="1503"/>
    </row>
    <row r="39" spans="1:49" ht="12.6" customHeight="1" x14ac:dyDescent="0.25">
      <c r="A39" s="466" t="s">
        <v>5103</v>
      </c>
      <c r="B39" s="466"/>
      <c r="C39" s="466"/>
      <c r="D39" s="466"/>
      <c r="E39" s="466"/>
      <c r="F39" s="466"/>
      <c r="G39" s="466"/>
      <c r="H39" s="466"/>
      <c r="I39" s="466"/>
      <c r="J39" s="466"/>
      <c r="K39" s="466"/>
      <c r="L39" s="466"/>
      <c r="M39" s="466"/>
      <c r="N39" s="466"/>
      <c r="O39" s="466"/>
      <c r="P39" s="466"/>
      <c r="Q39" s="466"/>
      <c r="R39" s="466"/>
      <c r="S39" s="466"/>
      <c r="T39" s="466"/>
      <c r="U39" s="466"/>
      <c r="V39" s="466"/>
      <c r="W39" s="466"/>
      <c r="X39" s="466"/>
      <c r="Y39" s="466"/>
      <c r="Z39" s="466"/>
      <c r="AA39" s="466"/>
      <c r="AB39" s="466"/>
      <c r="AC39" s="466"/>
      <c r="AD39" s="466"/>
      <c r="AE39" s="466"/>
      <c r="AF39" s="466"/>
      <c r="AG39" s="466"/>
      <c r="AH39" s="466"/>
      <c r="AI39" s="466"/>
      <c r="AJ39" s="466"/>
      <c r="AK39" s="466"/>
      <c r="AL39" s="466"/>
      <c r="AM39" s="466"/>
      <c r="AN39" s="466"/>
      <c r="AO39" s="466"/>
      <c r="AP39" s="466"/>
      <c r="AQ39" s="466"/>
      <c r="AR39" s="466"/>
      <c r="AS39" s="466"/>
      <c r="AT39" s="466"/>
      <c r="AU39" s="466"/>
      <c r="AV39" s="466"/>
      <c r="AW39" s="466"/>
    </row>
    <row r="40" spans="1:49" ht="12.6" customHeight="1" x14ac:dyDescent="0.25">
      <c r="A40" s="1471" t="s">
        <v>5498</v>
      </c>
      <c r="B40" s="1472"/>
      <c r="C40" s="1472"/>
      <c r="D40" s="1472"/>
      <c r="E40" s="1472"/>
      <c r="F40" s="1472"/>
      <c r="G40" s="1472"/>
      <c r="H40" s="1472"/>
      <c r="I40" s="1472"/>
      <c r="J40" s="1472"/>
      <c r="K40" s="1472"/>
      <c r="L40" s="1472"/>
      <c r="M40" s="1472"/>
      <c r="N40" s="1472"/>
      <c r="O40" s="1472"/>
      <c r="P40" s="1472"/>
      <c r="Q40" s="1472"/>
      <c r="R40" s="1472"/>
      <c r="S40" s="1472"/>
      <c r="T40" s="1472"/>
      <c r="U40" s="1472"/>
      <c r="V40" s="1472"/>
      <c r="W40" s="1472"/>
      <c r="X40" s="1472"/>
      <c r="Y40" s="1472"/>
      <c r="Z40" s="1472"/>
      <c r="AA40" s="1472"/>
      <c r="AB40" s="1472"/>
      <c r="AC40" s="1472"/>
      <c r="AD40" s="1472"/>
      <c r="AE40" s="1472"/>
      <c r="AF40" s="1472"/>
      <c r="AG40" s="1472"/>
      <c r="AH40" s="1472"/>
      <c r="AI40" s="1472"/>
      <c r="AJ40" s="1472"/>
      <c r="AK40" s="1472"/>
      <c r="AL40" s="1472"/>
      <c r="AM40" s="1472"/>
      <c r="AN40" s="1472"/>
      <c r="AO40" s="1472"/>
      <c r="AP40" s="1472"/>
      <c r="AQ40" s="1472"/>
      <c r="AR40" s="1472"/>
      <c r="AS40" s="1472"/>
      <c r="AT40" s="1472"/>
      <c r="AU40" s="1472"/>
      <c r="AV40" s="1472"/>
      <c r="AW40" s="1473"/>
    </row>
    <row r="41" spans="1:49" ht="12.6" customHeight="1" x14ac:dyDescent="0.25">
      <c r="A41" s="1474"/>
      <c r="B41" s="1475"/>
      <c r="C41" s="1475"/>
      <c r="D41" s="1475"/>
      <c r="E41" s="1475"/>
      <c r="F41" s="1475"/>
      <c r="G41" s="1475"/>
      <c r="H41" s="1475"/>
      <c r="I41" s="1475"/>
      <c r="J41" s="1475"/>
      <c r="K41" s="1475"/>
      <c r="L41" s="1475"/>
      <c r="M41" s="1475"/>
      <c r="N41" s="1475"/>
      <c r="O41" s="1475"/>
      <c r="P41" s="1475"/>
      <c r="Q41" s="1475"/>
      <c r="R41" s="1475"/>
      <c r="S41" s="1475"/>
      <c r="T41" s="1475"/>
      <c r="U41" s="1475"/>
      <c r="V41" s="1475"/>
      <c r="W41" s="1475"/>
      <c r="X41" s="1475"/>
      <c r="Y41" s="1475"/>
      <c r="Z41" s="1475"/>
      <c r="AA41" s="1475"/>
      <c r="AB41" s="1475"/>
      <c r="AC41" s="1475"/>
      <c r="AD41" s="1475"/>
      <c r="AE41" s="1475"/>
      <c r="AF41" s="1475"/>
      <c r="AG41" s="1475"/>
      <c r="AH41" s="1475"/>
      <c r="AI41" s="1475"/>
      <c r="AJ41" s="1475"/>
      <c r="AK41" s="1475"/>
      <c r="AL41" s="1475"/>
      <c r="AM41" s="1475"/>
      <c r="AN41" s="1475"/>
      <c r="AO41" s="1475"/>
      <c r="AP41" s="1475"/>
      <c r="AQ41" s="1475"/>
      <c r="AR41" s="1475"/>
      <c r="AS41" s="1475"/>
      <c r="AT41" s="1475"/>
      <c r="AU41" s="1475"/>
      <c r="AV41" s="1475"/>
      <c r="AW41" s="1476"/>
    </row>
    <row r="42" spans="1:49" ht="12.6" customHeight="1" x14ac:dyDescent="0.25">
      <c r="A42" s="1474"/>
      <c r="B42" s="1475"/>
      <c r="C42" s="1475"/>
      <c r="D42" s="1475"/>
      <c r="E42" s="1475"/>
      <c r="F42" s="1475"/>
      <c r="G42" s="1475"/>
      <c r="H42" s="1475"/>
      <c r="I42" s="1475"/>
      <c r="J42" s="1475"/>
      <c r="K42" s="1475"/>
      <c r="L42" s="1475"/>
      <c r="M42" s="1475"/>
      <c r="N42" s="1475"/>
      <c r="O42" s="1475"/>
      <c r="P42" s="1475"/>
      <c r="Q42" s="1475"/>
      <c r="R42" s="1475"/>
      <c r="S42" s="1475"/>
      <c r="T42" s="1475"/>
      <c r="U42" s="1475"/>
      <c r="V42" s="1475"/>
      <c r="W42" s="1475"/>
      <c r="X42" s="1475"/>
      <c r="Y42" s="1475"/>
      <c r="Z42" s="1475"/>
      <c r="AA42" s="1475"/>
      <c r="AB42" s="1475"/>
      <c r="AC42" s="1475"/>
      <c r="AD42" s="1475"/>
      <c r="AE42" s="1475"/>
      <c r="AF42" s="1475"/>
      <c r="AG42" s="1475"/>
      <c r="AH42" s="1475"/>
      <c r="AI42" s="1475"/>
      <c r="AJ42" s="1475"/>
      <c r="AK42" s="1475"/>
      <c r="AL42" s="1475"/>
      <c r="AM42" s="1475"/>
      <c r="AN42" s="1475"/>
      <c r="AO42" s="1475"/>
      <c r="AP42" s="1475"/>
      <c r="AQ42" s="1475"/>
      <c r="AR42" s="1475"/>
      <c r="AS42" s="1475"/>
      <c r="AT42" s="1475"/>
      <c r="AU42" s="1475"/>
      <c r="AV42" s="1475"/>
      <c r="AW42" s="1476"/>
    </row>
    <row r="43" spans="1:49" ht="12.6" customHeight="1" x14ac:dyDescent="0.25">
      <c r="A43" s="1474"/>
      <c r="B43" s="1475"/>
      <c r="C43" s="1475"/>
      <c r="D43" s="1475"/>
      <c r="E43" s="1475"/>
      <c r="F43" s="1475"/>
      <c r="G43" s="1475"/>
      <c r="H43" s="1475"/>
      <c r="I43" s="1475"/>
      <c r="J43" s="1475"/>
      <c r="K43" s="1475"/>
      <c r="L43" s="1475"/>
      <c r="M43" s="1475"/>
      <c r="N43" s="1475"/>
      <c r="O43" s="1475"/>
      <c r="P43" s="1475"/>
      <c r="Q43" s="1475"/>
      <c r="R43" s="1475"/>
      <c r="S43" s="1475"/>
      <c r="T43" s="1475"/>
      <c r="U43" s="1475"/>
      <c r="V43" s="1475"/>
      <c r="W43" s="1475"/>
      <c r="X43" s="1475"/>
      <c r="Y43" s="1475"/>
      <c r="Z43" s="1475"/>
      <c r="AA43" s="1475"/>
      <c r="AB43" s="1475"/>
      <c r="AC43" s="1475"/>
      <c r="AD43" s="1475"/>
      <c r="AE43" s="1475"/>
      <c r="AF43" s="1475"/>
      <c r="AG43" s="1475"/>
      <c r="AH43" s="1475"/>
      <c r="AI43" s="1475"/>
      <c r="AJ43" s="1475"/>
      <c r="AK43" s="1475"/>
      <c r="AL43" s="1475"/>
      <c r="AM43" s="1475"/>
      <c r="AN43" s="1475"/>
      <c r="AO43" s="1475"/>
      <c r="AP43" s="1475"/>
      <c r="AQ43" s="1475"/>
      <c r="AR43" s="1475"/>
      <c r="AS43" s="1475"/>
      <c r="AT43" s="1475"/>
      <c r="AU43" s="1475"/>
      <c r="AV43" s="1475"/>
      <c r="AW43" s="1476"/>
    </row>
    <row r="44" spans="1:49" ht="12.6" customHeight="1" x14ac:dyDescent="0.25">
      <c r="A44" s="1474"/>
      <c r="B44" s="1475"/>
      <c r="C44" s="1475"/>
      <c r="D44" s="1475"/>
      <c r="E44" s="1475"/>
      <c r="F44" s="1475"/>
      <c r="G44" s="1475"/>
      <c r="H44" s="1475"/>
      <c r="I44" s="1475"/>
      <c r="J44" s="1475"/>
      <c r="K44" s="1475"/>
      <c r="L44" s="1475"/>
      <c r="M44" s="1475"/>
      <c r="N44" s="1475"/>
      <c r="O44" s="1475"/>
      <c r="P44" s="1475"/>
      <c r="Q44" s="1475"/>
      <c r="R44" s="1475"/>
      <c r="S44" s="1475"/>
      <c r="T44" s="1475"/>
      <c r="U44" s="1475"/>
      <c r="V44" s="1475"/>
      <c r="W44" s="1475"/>
      <c r="X44" s="1475"/>
      <c r="Y44" s="1475"/>
      <c r="Z44" s="1475"/>
      <c r="AA44" s="1475"/>
      <c r="AB44" s="1475"/>
      <c r="AC44" s="1475"/>
      <c r="AD44" s="1475"/>
      <c r="AE44" s="1475"/>
      <c r="AF44" s="1475"/>
      <c r="AG44" s="1475"/>
      <c r="AH44" s="1475"/>
      <c r="AI44" s="1475"/>
      <c r="AJ44" s="1475"/>
      <c r="AK44" s="1475"/>
      <c r="AL44" s="1475"/>
      <c r="AM44" s="1475"/>
      <c r="AN44" s="1475"/>
      <c r="AO44" s="1475"/>
      <c r="AP44" s="1475"/>
      <c r="AQ44" s="1475"/>
      <c r="AR44" s="1475"/>
      <c r="AS44" s="1475"/>
      <c r="AT44" s="1475"/>
      <c r="AU44" s="1475"/>
      <c r="AV44" s="1475"/>
      <c r="AW44" s="1476"/>
    </row>
    <row r="45" spans="1:49" ht="12.6" customHeight="1" x14ac:dyDescent="0.25">
      <c r="A45" s="1474"/>
      <c r="B45" s="1475"/>
      <c r="C45" s="1475"/>
      <c r="D45" s="1475"/>
      <c r="E45" s="1475"/>
      <c r="F45" s="1475"/>
      <c r="G45" s="1475"/>
      <c r="H45" s="1475"/>
      <c r="I45" s="1475"/>
      <c r="J45" s="1475"/>
      <c r="K45" s="1475"/>
      <c r="L45" s="1475"/>
      <c r="M45" s="1475"/>
      <c r="N45" s="1475"/>
      <c r="O45" s="1475"/>
      <c r="P45" s="1475"/>
      <c r="Q45" s="1475"/>
      <c r="R45" s="1475"/>
      <c r="S45" s="1475"/>
      <c r="T45" s="1475"/>
      <c r="U45" s="1475"/>
      <c r="V45" s="1475"/>
      <c r="W45" s="1475"/>
      <c r="X45" s="1475"/>
      <c r="Y45" s="1475"/>
      <c r="Z45" s="1475"/>
      <c r="AA45" s="1475"/>
      <c r="AB45" s="1475"/>
      <c r="AC45" s="1475"/>
      <c r="AD45" s="1475"/>
      <c r="AE45" s="1475"/>
      <c r="AF45" s="1475"/>
      <c r="AG45" s="1475"/>
      <c r="AH45" s="1475"/>
      <c r="AI45" s="1475"/>
      <c r="AJ45" s="1475"/>
      <c r="AK45" s="1475"/>
      <c r="AL45" s="1475"/>
      <c r="AM45" s="1475"/>
      <c r="AN45" s="1475"/>
      <c r="AO45" s="1475"/>
      <c r="AP45" s="1475"/>
      <c r="AQ45" s="1475"/>
      <c r="AR45" s="1475"/>
      <c r="AS45" s="1475"/>
      <c r="AT45" s="1475"/>
      <c r="AU45" s="1475"/>
      <c r="AV45" s="1475"/>
      <c r="AW45" s="1476"/>
    </row>
    <row r="46" spans="1:49" ht="12.6" customHeight="1" x14ac:dyDescent="0.25">
      <c r="A46" s="1474"/>
      <c r="B46" s="1475"/>
      <c r="C46" s="1475"/>
      <c r="D46" s="1475"/>
      <c r="E46" s="1475"/>
      <c r="F46" s="1475"/>
      <c r="G46" s="1475"/>
      <c r="H46" s="1475"/>
      <c r="I46" s="1475"/>
      <c r="J46" s="1475"/>
      <c r="K46" s="1475"/>
      <c r="L46" s="1475"/>
      <c r="M46" s="1475"/>
      <c r="N46" s="1475"/>
      <c r="O46" s="1475"/>
      <c r="P46" s="1475"/>
      <c r="Q46" s="1475"/>
      <c r="R46" s="1475"/>
      <c r="S46" s="1475"/>
      <c r="T46" s="1475"/>
      <c r="U46" s="1475"/>
      <c r="V46" s="1475"/>
      <c r="W46" s="1475"/>
      <c r="X46" s="1475"/>
      <c r="Y46" s="1475"/>
      <c r="Z46" s="1475"/>
      <c r="AA46" s="1475"/>
      <c r="AB46" s="1475"/>
      <c r="AC46" s="1475"/>
      <c r="AD46" s="1475"/>
      <c r="AE46" s="1475"/>
      <c r="AF46" s="1475"/>
      <c r="AG46" s="1475"/>
      <c r="AH46" s="1475"/>
      <c r="AI46" s="1475"/>
      <c r="AJ46" s="1475"/>
      <c r="AK46" s="1475"/>
      <c r="AL46" s="1475"/>
      <c r="AM46" s="1475"/>
      <c r="AN46" s="1475"/>
      <c r="AO46" s="1475"/>
      <c r="AP46" s="1475"/>
      <c r="AQ46" s="1475"/>
      <c r="AR46" s="1475"/>
      <c r="AS46" s="1475"/>
      <c r="AT46" s="1475"/>
      <c r="AU46" s="1475"/>
      <c r="AV46" s="1475"/>
      <c r="AW46" s="1476"/>
    </row>
    <row r="47" spans="1:49" ht="12.6" customHeight="1" x14ac:dyDescent="0.25">
      <c r="A47" s="1474"/>
      <c r="B47" s="1475"/>
      <c r="C47" s="1475"/>
      <c r="D47" s="1475"/>
      <c r="E47" s="1475"/>
      <c r="F47" s="1475"/>
      <c r="G47" s="1475"/>
      <c r="H47" s="1475"/>
      <c r="I47" s="1475"/>
      <c r="J47" s="1475"/>
      <c r="K47" s="1475"/>
      <c r="L47" s="1475"/>
      <c r="M47" s="1475"/>
      <c r="N47" s="1475"/>
      <c r="O47" s="1475"/>
      <c r="P47" s="1475"/>
      <c r="Q47" s="1475"/>
      <c r="R47" s="1475"/>
      <c r="S47" s="1475"/>
      <c r="T47" s="1475"/>
      <c r="U47" s="1475"/>
      <c r="V47" s="1475"/>
      <c r="W47" s="1475"/>
      <c r="X47" s="1475"/>
      <c r="Y47" s="1475"/>
      <c r="Z47" s="1475"/>
      <c r="AA47" s="1475"/>
      <c r="AB47" s="1475"/>
      <c r="AC47" s="1475"/>
      <c r="AD47" s="1475"/>
      <c r="AE47" s="1475"/>
      <c r="AF47" s="1475"/>
      <c r="AG47" s="1475"/>
      <c r="AH47" s="1475"/>
      <c r="AI47" s="1475"/>
      <c r="AJ47" s="1475"/>
      <c r="AK47" s="1475"/>
      <c r="AL47" s="1475"/>
      <c r="AM47" s="1475"/>
      <c r="AN47" s="1475"/>
      <c r="AO47" s="1475"/>
      <c r="AP47" s="1475"/>
      <c r="AQ47" s="1475"/>
      <c r="AR47" s="1475"/>
      <c r="AS47" s="1475"/>
      <c r="AT47" s="1475"/>
      <c r="AU47" s="1475"/>
      <c r="AV47" s="1475"/>
      <c r="AW47" s="1476"/>
    </row>
    <row r="48" spans="1:49" ht="12.6" customHeight="1" x14ac:dyDescent="0.25">
      <c r="A48" s="1474"/>
      <c r="B48" s="1475"/>
      <c r="C48" s="1475"/>
      <c r="D48" s="1475"/>
      <c r="E48" s="1475"/>
      <c r="F48" s="1475"/>
      <c r="G48" s="1475"/>
      <c r="H48" s="1475"/>
      <c r="I48" s="1475"/>
      <c r="J48" s="1475"/>
      <c r="K48" s="1475"/>
      <c r="L48" s="1475"/>
      <c r="M48" s="1475"/>
      <c r="N48" s="1475"/>
      <c r="O48" s="1475"/>
      <c r="P48" s="1475"/>
      <c r="Q48" s="1475"/>
      <c r="R48" s="1475"/>
      <c r="S48" s="1475"/>
      <c r="T48" s="1475"/>
      <c r="U48" s="1475"/>
      <c r="V48" s="1475"/>
      <c r="W48" s="1475"/>
      <c r="X48" s="1475"/>
      <c r="Y48" s="1475"/>
      <c r="Z48" s="1475"/>
      <c r="AA48" s="1475"/>
      <c r="AB48" s="1475"/>
      <c r="AC48" s="1475"/>
      <c r="AD48" s="1475"/>
      <c r="AE48" s="1475"/>
      <c r="AF48" s="1475"/>
      <c r="AG48" s="1475"/>
      <c r="AH48" s="1475"/>
      <c r="AI48" s="1475"/>
      <c r="AJ48" s="1475"/>
      <c r="AK48" s="1475"/>
      <c r="AL48" s="1475"/>
      <c r="AM48" s="1475"/>
      <c r="AN48" s="1475"/>
      <c r="AO48" s="1475"/>
      <c r="AP48" s="1475"/>
      <c r="AQ48" s="1475"/>
      <c r="AR48" s="1475"/>
      <c r="AS48" s="1475"/>
      <c r="AT48" s="1475"/>
      <c r="AU48" s="1475"/>
      <c r="AV48" s="1475"/>
      <c r="AW48" s="1476"/>
    </row>
    <row r="49" spans="1:49" ht="12.6" customHeight="1" x14ac:dyDescent="0.25">
      <c r="A49" s="1477"/>
      <c r="B49" s="1478"/>
      <c r="C49" s="1478"/>
      <c r="D49" s="1478"/>
      <c r="E49" s="1478"/>
      <c r="F49" s="1478"/>
      <c r="G49" s="1478"/>
      <c r="H49" s="1478"/>
      <c r="I49" s="1478"/>
      <c r="J49" s="1478"/>
      <c r="K49" s="1478"/>
      <c r="L49" s="1478"/>
      <c r="M49" s="1478"/>
      <c r="N49" s="1478"/>
      <c r="O49" s="1478"/>
      <c r="P49" s="1478"/>
      <c r="Q49" s="1478"/>
      <c r="R49" s="1478"/>
      <c r="S49" s="1478"/>
      <c r="T49" s="1478"/>
      <c r="U49" s="1478"/>
      <c r="V49" s="1478"/>
      <c r="W49" s="1478"/>
      <c r="X49" s="1478"/>
      <c r="Y49" s="1478"/>
      <c r="Z49" s="1478"/>
      <c r="AA49" s="1478"/>
      <c r="AB49" s="1478"/>
      <c r="AC49" s="1478"/>
      <c r="AD49" s="1478"/>
      <c r="AE49" s="1478"/>
      <c r="AF49" s="1478"/>
      <c r="AG49" s="1478"/>
      <c r="AH49" s="1478"/>
      <c r="AI49" s="1478"/>
      <c r="AJ49" s="1478"/>
      <c r="AK49" s="1478"/>
      <c r="AL49" s="1478"/>
      <c r="AM49" s="1478"/>
      <c r="AN49" s="1478"/>
      <c r="AO49" s="1478"/>
      <c r="AP49" s="1478"/>
      <c r="AQ49" s="1478"/>
      <c r="AR49" s="1478"/>
      <c r="AS49" s="1478"/>
      <c r="AT49" s="1478"/>
      <c r="AU49" s="1478"/>
      <c r="AV49" s="1478"/>
      <c r="AW49" s="1479"/>
    </row>
    <row r="50" spans="1:49" ht="12.6" customHeight="1" x14ac:dyDescent="0.25">
      <c r="A50" s="245" t="s">
        <v>5104</v>
      </c>
    </row>
    <row r="51" spans="1:49" ht="12.6" customHeight="1" x14ac:dyDescent="0.25">
      <c r="A51" s="1480" t="s">
        <v>1264</v>
      </c>
      <c r="B51" s="1481"/>
      <c r="C51" s="1481"/>
      <c r="D51" s="1481"/>
      <c r="E51" s="1481"/>
      <c r="F51" s="1481"/>
      <c r="G51" s="1481"/>
      <c r="H51" s="1481"/>
      <c r="I51" s="1481"/>
      <c r="J51" s="1481"/>
      <c r="K51" s="1481"/>
      <c r="L51" s="1481"/>
      <c r="M51" s="1481"/>
      <c r="N51" s="1481"/>
      <c r="O51" s="1481"/>
      <c r="P51" s="1481"/>
      <c r="Q51" s="1481"/>
      <c r="R51" s="1481"/>
      <c r="S51" s="1481"/>
      <c r="T51" s="1482"/>
      <c r="U51" s="1480" t="s">
        <v>1265</v>
      </c>
      <c r="V51" s="1481"/>
      <c r="W51" s="1481"/>
      <c r="X51" s="1481"/>
      <c r="Y51" s="1481"/>
      <c r="Z51" s="1481"/>
      <c r="AA51" s="1481"/>
      <c r="AB51" s="1481"/>
      <c r="AC51" s="1481"/>
      <c r="AD51" s="1481"/>
      <c r="AE51" s="1481"/>
      <c r="AF51" s="1481"/>
      <c r="AG51" s="1482"/>
      <c r="AH51" s="1486" t="s">
        <v>1899</v>
      </c>
      <c r="AI51" s="1266"/>
      <c r="AJ51" s="1266"/>
      <c r="AK51" s="1266"/>
      <c r="AL51" s="1266"/>
      <c r="AM51" s="1266"/>
      <c r="AN51" s="1266"/>
      <c r="AO51" s="1266"/>
      <c r="AP51" s="1266"/>
      <c r="AQ51" s="1266"/>
      <c r="AR51" s="1266"/>
      <c r="AS51" s="1266"/>
      <c r="AT51" s="1266"/>
      <c r="AU51" s="1266"/>
      <c r="AV51" s="1266"/>
      <c r="AW51" s="1487"/>
    </row>
    <row r="52" spans="1:49" ht="12.6" customHeight="1" x14ac:dyDescent="0.25">
      <c r="A52" s="1483"/>
      <c r="B52" s="1484"/>
      <c r="C52" s="1484"/>
      <c r="D52" s="1484"/>
      <c r="E52" s="1484"/>
      <c r="F52" s="1484"/>
      <c r="G52" s="1484"/>
      <c r="H52" s="1484"/>
      <c r="I52" s="1484"/>
      <c r="J52" s="1484"/>
      <c r="K52" s="1484"/>
      <c r="L52" s="1484"/>
      <c r="M52" s="1484"/>
      <c r="N52" s="1484"/>
      <c r="O52" s="1484"/>
      <c r="P52" s="1484"/>
      <c r="Q52" s="1484"/>
      <c r="R52" s="1484"/>
      <c r="S52" s="1484"/>
      <c r="T52" s="1485"/>
      <c r="U52" s="1483"/>
      <c r="V52" s="1484"/>
      <c r="W52" s="1484"/>
      <c r="X52" s="1484"/>
      <c r="Y52" s="1484"/>
      <c r="Z52" s="1484"/>
      <c r="AA52" s="1484"/>
      <c r="AB52" s="1484"/>
      <c r="AC52" s="1484"/>
      <c r="AD52" s="1484"/>
      <c r="AE52" s="1484"/>
      <c r="AF52" s="1484"/>
      <c r="AG52" s="1485"/>
      <c r="AH52" s="1488" t="s">
        <v>1267</v>
      </c>
      <c r="AI52" s="1489"/>
      <c r="AJ52" s="1489"/>
      <c r="AK52" s="1489"/>
      <c r="AL52" s="1489"/>
      <c r="AM52" s="1489"/>
      <c r="AN52" s="1489"/>
      <c r="AO52" s="1489"/>
      <c r="AP52" s="1489"/>
      <c r="AQ52" s="1489"/>
      <c r="AR52" s="1489"/>
      <c r="AS52" s="1489"/>
      <c r="AT52" s="1489"/>
      <c r="AU52" s="1489"/>
      <c r="AV52" s="1489"/>
      <c r="AW52" s="1490"/>
    </row>
    <row r="53" spans="1:49" ht="12.6" customHeight="1" x14ac:dyDescent="0.25">
      <c r="A53" s="698" t="s">
        <v>1268</v>
      </c>
      <c r="B53" s="692"/>
      <c r="C53" s="692"/>
      <c r="D53" s="692"/>
      <c r="E53" s="692"/>
      <c r="F53" s="692"/>
      <c r="G53" s="692"/>
      <c r="H53" s="692"/>
      <c r="I53" s="692"/>
      <c r="J53" s="692"/>
      <c r="K53" s="692"/>
      <c r="L53" s="692"/>
      <c r="M53" s="692"/>
      <c r="N53" s="692"/>
      <c r="O53" s="692"/>
      <c r="P53" s="692"/>
      <c r="Q53" s="692"/>
      <c r="R53" s="692"/>
      <c r="S53" s="692"/>
      <c r="T53" s="693"/>
      <c r="U53" s="1491">
        <v>5</v>
      </c>
      <c r="V53" s="1492"/>
      <c r="W53" s="1492"/>
      <c r="X53" s="1492"/>
      <c r="Y53" s="1492"/>
      <c r="Z53" s="1492"/>
      <c r="AA53" s="1492"/>
      <c r="AB53" s="1492"/>
      <c r="AC53" s="1492"/>
      <c r="AD53" s="1492"/>
      <c r="AE53" s="1492"/>
      <c r="AF53" s="1492"/>
      <c r="AG53" s="1493"/>
      <c r="AH53" s="1494">
        <v>5</v>
      </c>
      <c r="AI53" s="1495"/>
      <c r="AJ53" s="1495"/>
      <c r="AK53" s="1495"/>
      <c r="AL53" s="1495"/>
      <c r="AM53" s="1495"/>
      <c r="AN53" s="1495"/>
      <c r="AO53" s="1495"/>
      <c r="AP53" s="1495"/>
      <c r="AQ53" s="1495"/>
      <c r="AR53" s="1495"/>
      <c r="AS53" s="1495"/>
      <c r="AT53" s="1495"/>
      <c r="AU53" s="1495"/>
      <c r="AV53" s="1495"/>
      <c r="AW53" s="1496"/>
    </row>
    <row r="54" spans="1:49" ht="12.6" customHeight="1" x14ac:dyDescent="0.25">
      <c r="A54" s="699" t="s">
        <v>1269</v>
      </c>
      <c r="B54" s="694"/>
      <c r="C54" s="694"/>
      <c r="D54" s="694"/>
      <c r="E54" s="694"/>
      <c r="F54" s="694"/>
      <c r="G54" s="694"/>
      <c r="H54" s="694"/>
      <c r="I54" s="694"/>
      <c r="J54" s="694"/>
      <c r="K54" s="694"/>
      <c r="L54" s="694"/>
      <c r="M54" s="694"/>
      <c r="N54" s="694"/>
      <c r="O54" s="694"/>
      <c r="P54" s="694"/>
      <c r="Q54" s="694"/>
      <c r="R54" s="694"/>
      <c r="S54" s="694"/>
      <c r="T54" s="695"/>
      <c r="U54" s="1511">
        <v>5</v>
      </c>
      <c r="V54" s="1512"/>
      <c r="W54" s="1512"/>
      <c r="X54" s="1512"/>
      <c r="Y54" s="1512"/>
      <c r="Z54" s="1512"/>
      <c r="AA54" s="1512"/>
      <c r="AB54" s="1512"/>
      <c r="AC54" s="1512"/>
      <c r="AD54" s="1512"/>
      <c r="AE54" s="1512"/>
      <c r="AF54" s="1512"/>
      <c r="AG54" s="1513"/>
      <c r="AH54" s="1517">
        <v>5</v>
      </c>
      <c r="AI54" s="1518"/>
      <c r="AJ54" s="1518"/>
      <c r="AK54" s="1518"/>
      <c r="AL54" s="1518"/>
      <c r="AM54" s="1518"/>
      <c r="AN54" s="1518"/>
      <c r="AO54" s="1518"/>
      <c r="AP54" s="1518"/>
      <c r="AQ54" s="1518"/>
      <c r="AR54" s="1518"/>
      <c r="AS54" s="1518"/>
      <c r="AT54" s="1518"/>
      <c r="AU54" s="1518"/>
      <c r="AV54" s="1518"/>
      <c r="AW54" s="1519"/>
    </row>
    <row r="55" spans="1:49" ht="12.6" customHeight="1" x14ac:dyDescent="0.25">
      <c r="A55" s="700" t="s">
        <v>1270</v>
      </c>
      <c r="B55" s="696"/>
      <c r="C55" s="696"/>
      <c r="D55" s="696"/>
      <c r="E55" s="696"/>
      <c r="F55" s="696"/>
      <c r="G55" s="696"/>
      <c r="H55" s="696"/>
      <c r="I55" s="696"/>
      <c r="J55" s="696"/>
      <c r="K55" s="696"/>
      <c r="L55" s="696"/>
      <c r="M55" s="696"/>
      <c r="N55" s="696"/>
      <c r="O55" s="696"/>
      <c r="P55" s="696"/>
      <c r="Q55" s="696"/>
      <c r="R55" s="696"/>
      <c r="S55" s="696"/>
      <c r="T55" s="697"/>
      <c r="U55" s="1514"/>
      <c r="V55" s="1515"/>
      <c r="W55" s="1515"/>
      <c r="X55" s="1515"/>
      <c r="Y55" s="1515"/>
      <c r="Z55" s="1515"/>
      <c r="AA55" s="1515"/>
      <c r="AB55" s="1515"/>
      <c r="AC55" s="1515"/>
      <c r="AD55" s="1515"/>
      <c r="AE55" s="1515"/>
      <c r="AF55" s="1515"/>
      <c r="AG55" s="1516"/>
      <c r="AH55" s="1520"/>
      <c r="AI55" s="1521"/>
      <c r="AJ55" s="1521"/>
      <c r="AK55" s="1521"/>
      <c r="AL55" s="1521"/>
      <c r="AM55" s="1521"/>
      <c r="AN55" s="1521"/>
      <c r="AO55" s="1521"/>
      <c r="AP55" s="1521"/>
      <c r="AQ55" s="1521"/>
      <c r="AR55" s="1521"/>
      <c r="AS55" s="1521"/>
      <c r="AT55" s="1521"/>
      <c r="AU55" s="1521"/>
      <c r="AV55" s="1521"/>
      <c r="AW55" s="1522"/>
    </row>
    <row r="56" spans="1:49" ht="12.6" customHeight="1" x14ac:dyDescent="0.25">
      <c r="A56" s="698" t="s">
        <v>1271</v>
      </c>
      <c r="B56" s="692"/>
      <c r="C56" s="692"/>
      <c r="D56" s="692"/>
      <c r="E56" s="692"/>
      <c r="F56" s="692"/>
      <c r="G56" s="692"/>
      <c r="H56" s="692"/>
      <c r="I56" s="692"/>
      <c r="J56" s="692"/>
      <c r="K56" s="692"/>
      <c r="L56" s="692"/>
      <c r="M56" s="692"/>
      <c r="N56" s="692"/>
      <c r="O56" s="692"/>
      <c r="P56" s="692"/>
      <c r="Q56" s="692"/>
      <c r="R56" s="692"/>
      <c r="S56" s="692"/>
      <c r="T56" s="693"/>
      <c r="U56" s="1491">
        <v>1</v>
      </c>
      <c r="V56" s="1492"/>
      <c r="W56" s="1492"/>
      <c r="X56" s="1492"/>
      <c r="Y56" s="1492"/>
      <c r="Z56" s="1492"/>
      <c r="AA56" s="1492"/>
      <c r="AB56" s="1492"/>
      <c r="AC56" s="1492"/>
      <c r="AD56" s="1492"/>
      <c r="AE56" s="1492"/>
      <c r="AF56" s="1492"/>
      <c r="AG56" s="1493"/>
      <c r="AH56" s="1494">
        <v>1</v>
      </c>
      <c r="AI56" s="1495"/>
      <c r="AJ56" s="1495"/>
      <c r="AK56" s="1495"/>
      <c r="AL56" s="1495"/>
      <c r="AM56" s="1495"/>
      <c r="AN56" s="1495"/>
      <c r="AO56" s="1495"/>
      <c r="AP56" s="1495"/>
      <c r="AQ56" s="1495"/>
      <c r="AR56" s="1495"/>
      <c r="AS56" s="1495"/>
      <c r="AT56" s="1495"/>
      <c r="AU56" s="1495"/>
      <c r="AV56" s="1495"/>
      <c r="AW56" s="1496"/>
    </row>
    <row r="57" spans="1:49" ht="12.6" customHeight="1" x14ac:dyDescent="0.25">
      <c r="A57" s="474" t="s">
        <v>5105</v>
      </c>
      <c r="E57" s="1523"/>
      <c r="F57" s="1524"/>
      <c r="G57" s="1524"/>
      <c r="H57" s="1524"/>
      <c r="I57" s="1524"/>
      <c r="J57" s="1524"/>
      <c r="K57" s="1524"/>
      <c r="L57" s="1524"/>
      <c r="M57" s="1524"/>
      <c r="N57" s="1524"/>
      <c r="O57" s="1524"/>
      <c r="P57" s="1524"/>
      <c r="Q57" s="1524"/>
      <c r="R57" s="1524"/>
      <c r="S57" s="1524"/>
      <c r="T57" s="1524"/>
      <c r="U57" s="1524"/>
      <c r="V57" s="1524"/>
      <c r="W57" s="1524"/>
      <c r="X57" s="1524"/>
      <c r="Y57" s="1524"/>
      <c r="Z57" s="1524"/>
      <c r="AA57" s="1524"/>
      <c r="AB57" s="1524"/>
      <c r="AC57" s="1524"/>
      <c r="AD57" s="1524"/>
      <c r="AE57" s="1524"/>
      <c r="AF57" s="1524"/>
      <c r="AG57" s="1524"/>
      <c r="AH57" s="1524"/>
      <c r="AI57" s="1524"/>
      <c r="AJ57" s="1524"/>
      <c r="AK57" s="1524"/>
      <c r="AL57" s="1524"/>
      <c r="AM57" s="1524"/>
      <c r="AN57" s="1524"/>
      <c r="AO57" s="1524"/>
      <c r="AP57" s="1524"/>
      <c r="AQ57" s="1524"/>
      <c r="AR57" s="1524"/>
      <c r="AS57" s="1524"/>
      <c r="AT57" s="1524"/>
      <c r="AU57" s="1524"/>
      <c r="AV57" s="1524"/>
      <c r="AW57" s="1524"/>
    </row>
    <row r="58" spans="1:49" ht="12.6" customHeight="1" x14ac:dyDescent="0.25">
      <c r="A58" s="1471"/>
      <c r="B58" s="1472"/>
      <c r="C58" s="1472"/>
      <c r="D58" s="1472"/>
      <c r="E58" s="1472"/>
      <c r="F58" s="1472"/>
      <c r="G58" s="1472"/>
      <c r="H58" s="1472"/>
      <c r="I58" s="1472"/>
      <c r="J58" s="1472"/>
      <c r="K58" s="1472"/>
      <c r="L58" s="1472"/>
      <c r="M58" s="1472"/>
      <c r="N58" s="1472"/>
      <c r="O58" s="1472"/>
      <c r="P58" s="1472"/>
      <c r="Q58" s="1472"/>
      <c r="R58" s="1472"/>
      <c r="S58" s="1472"/>
      <c r="T58" s="1472"/>
      <c r="U58" s="1472"/>
      <c r="V58" s="1472"/>
      <c r="W58" s="1472"/>
      <c r="X58" s="1472"/>
      <c r="Y58" s="1472"/>
      <c r="Z58" s="1472"/>
      <c r="AA58" s="1472"/>
      <c r="AB58" s="1472"/>
      <c r="AC58" s="1472"/>
      <c r="AD58" s="1472"/>
      <c r="AE58" s="1472"/>
      <c r="AF58" s="1472"/>
      <c r="AG58" s="1472"/>
      <c r="AH58" s="1472"/>
      <c r="AI58" s="1472"/>
      <c r="AJ58" s="1472"/>
      <c r="AK58" s="1472"/>
      <c r="AL58" s="1472"/>
      <c r="AM58" s="1472"/>
      <c r="AN58" s="1472"/>
      <c r="AO58" s="1472"/>
      <c r="AP58" s="1472"/>
      <c r="AQ58" s="1472"/>
      <c r="AR58" s="1472"/>
      <c r="AS58" s="1472"/>
      <c r="AT58" s="1472"/>
      <c r="AU58" s="1472"/>
      <c r="AV58" s="1472"/>
      <c r="AW58" s="1473"/>
    </row>
    <row r="59" spans="1:49" ht="12.6" customHeight="1" x14ac:dyDescent="0.25">
      <c r="A59" s="1474"/>
      <c r="B59" s="1475"/>
      <c r="C59" s="1475"/>
      <c r="D59" s="1475"/>
      <c r="E59" s="1475"/>
      <c r="F59" s="1475"/>
      <c r="G59" s="1475"/>
      <c r="H59" s="1475"/>
      <c r="I59" s="1475"/>
      <c r="J59" s="1475"/>
      <c r="K59" s="1475"/>
      <c r="L59" s="1475"/>
      <c r="M59" s="1475"/>
      <c r="N59" s="1475"/>
      <c r="O59" s="1475"/>
      <c r="P59" s="1475"/>
      <c r="Q59" s="1475"/>
      <c r="R59" s="1475"/>
      <c r="S59" s="1475"/>
      <c r="T59" s="1475"/>
      <c r="U59" s="1475"/>
      <c r="V59" s="1475"/>
      <c r="W59" s="1475"/>
      <c r="X59" s="1475"/>
      <c r="Y59" s="1475"/>
      <c r="Z59" s="1475"/>
      <c r="AA59" s="1475"/>
      <c r="AB59" s="1475"/>
      <c r="AC59" s="1475"/>
      <c r="AD59" s="1475"/>
      <c r="AE59" s="1475"/>
      <c r="AF59" s="1475"/>
      <c r="AG59" s="1475"/>
      <c r="AH59" s="1475"/>
      <c r="AI59" s="1475"/>
      <c r="AJ59" s="1475"/>
      <c r="AK59" s="1475"/>
      <c r="AL59" s="1475"/>
      <c r="AM59" s="1475"/>
      <c r="AN59" s="1475"/>
      <c r="AO59" s="1475"/>
      <c r="AP59" s="1475"/>
      <c r="AQ59" s="1475"/>
      <c r="AR59" s="1475"/>
      <c r="AS59" s="1475"/>
      <c r="AT59" s="1475"/>
      <c r="AU59" s="1475"/>
      <c r="AV59" s="1475"/>
      <c r="AW59" s="1476"/>
    </row>
    <row r="60" spans="1:49" ht="12.6" customHeight="1" x14ac:dyDescent="0.25">
      <c r="A60" s="1474"/>
      <c r="B60" s="1475"/>
      <c r="C60" s="1475"/>
      <c r="D60" s="1475"/>
      <c r="E60" s="1475"/>
      <c r="F60" s="1475"/>
      <c r="G60" s="1475"/>
      <c r="H60" s="1475"/>
      <c r="I60" s="1475"/>
      <c r="J60" s="1475"/>
      <c r="K60" s="1475"/>
      <c r="L60" s="1475"/>
      <c r="M60" s="1475"/>
      <c r="N60" s="1475"/>
      <c r="O60" s="1475"/>
      <c r="P60" s="1475"/>
      <c r="Q60" s="1475"/>
      <c r="R60" s="1475"/>
      <c r="S60" s="1475"/>
      <c r="T60" s="1475"/>
      <c r="U60" s="1475"/>
      <c r="V60" s="1475"/>
      <c r="W60" s="1475"/>
      <c r="X60" s="1475"/>
      <c r="Y60" s="1475"/>
      <c r="Z60" s="1475"/>
      <c r="AA60" s="1475"/>
      <c r="AB60" s="1475"/>
      <c r="AC60" s="1475"/>
      <c r="AD60" s="1475"/>
      <c r="AE60" s="1475"/>
      <c r="AF60" s="1475"/>
      <c r="AG60" s="1475"/>
      <c r="AH60" s="1475"/>
      <c r="AI60" s="1475"/>
      <c r="AJ60" s="1475"/>
      <c r="AK60" s="1475"/>
      <c r="AL60" s="1475"/>
      <c r="AM60" s="1475"/>
      <c r="AN60" s="1475"/>
      <c r="AO60" s="1475"/>
      <c r="AP60" s="1475"/>
      <c r="AQ60" s="1475"/>
      <c r="AR60" s="1475"/>
      <c r="AS60" s="1475"/>
      <c r="AT60" s="1475"/>
      <c r="AU60" s="1475"/>
      <c r="AV60" s="1475"/>
      <c r="AW60" s="1476"/>
    </row>
    <row r="61" spans="1:49" ht="12.6" customHeight="1" x14ac:dyDescent="0.25">
      <c r="A61" s="1477"/>
      <c r="B61" s="1478"/>
      <c r="C61" s="1478"/>
      <c r="D61" s="1478"/>
      <c r="E61" s="1478"/>
      <c r="F61" s="1478"/>
      <c r="G61" s="1478"/>
      <c r="H61" s="1478"/>
      <c r="I61" s="1478"/>
      <c r="J61" s="1478"/>
      <c r="K61" s="1478"/>
      <c r="L61" s="1478"/>
      <c r="M61" s="1478"/>
      <c r="N61" s="1478"/>
      <c r="O61" s="1478"/>
      <c r="P61" s="1478"/>
      <c r="Q61" s="1478"/>
      <c r="R61" s="1478"/>
      <c r="S61" s="1478"/>
      <c r="T61" s="1478"/>
      <c r="U61" s="1478"/>
      <c r="V61" s="1478"/>
      <c r="W61" s="1478"/>
      <c r="X61" s="1478"/>
      <c r="Y61" s="1478"/>
      <c r="Z61" s="1478"/>
      <c r="AA61" s="1478"/>
      <c r="AB61" s="1478"/>
      <c r="AC61" s="1478"/>
      <c r="AD61" s="1478"/>
      <c r="AE61" s="1478"/>
      <c r="AF61" s="1478"/>
      <c r="AG61" s="1478"/>
      <c r="AH61" s="1478"/>
      <c r="AI61" s="1478"/>
      <c r="AJ61" s="1478"/>
      <c r="AK61" s="1478"/>
      <c r="AL61" s="1478"/>
      <c r="AM61" s="1478"/>
      <c r="AN61" s="1478"/>
      <c r="AO61" s="1478"/>
      <c r="AP61" s="1478"/>
      <c r="AQ61" s="1478"/>
      <c r="AR61" s="1478"/>
      <c r="AS61" s="1478"/>
      <c r="AT61" s="1478"/>
      <c r="AU61" s="1478"/>
      <c r="AV61" s="1478"/>
      <c r="AW61" s="1479"/>
    </row>
    <row r="62" spans="1:49" ht="12.6" customHeight="1" x14ac:dyDescent="0.25">
      <c r="A62" s="1504" t="s">
        <v>5106</v>
      </c>
      <c r="B62" s="1505"/>
      <c r="C62" s="1505"/>
      <c r="D62" s="1505"/>
      <c r="E62" s="1505"/>
      <c r="F62" s="1505"/>
      <c r="G62" s="1505"/>
      <c r="H62" s="1505"/>
      <c r="I62" s="1505"/>
      <c r="J62" s="1505"/>
      <c r="K62" s="1505"/>
      <c r="L62" s="1505"/>
      <c r="M62" s="1505"/>
      <c r="N62" s="1505"/>
      <c r="O62" s="1505"/>
      <c r="P62" s="1505"/>
      <c r="Q62" s="1505"/>
      <c r="R62" s="1505"/>
      <c r="S62" s="1505"/>
      <c r="T62" s="1505"/>
      <c r="U62" s="1505"/>
      <c r="V62" s="1505"/>
      <c r="W62" s="1505"/>
      <c r="X62" s="1505"/>
      <c r="Y62" s="1505"/>
      <c r="Z62" s="1505"/>
      <c r="AA62" s="1505"/>
      <c r="AB62" s="1505"/>
      <c r="AC62" s="1505"/>
      <c r="AD62" s="1505"/>
      <c r="AE62" s="1505"/>
      <c r="AF62" s="1505"/>
      <c r="AG62" s="1505"/>
      <c r="AH62" s="1505"/>
      <c r="AI62" s="1505"/>
      <c r="AJ62" s="1505"/>
      <c r="AK62" s="1505"/>
      <c r="AL62" s="1505"/>
      <c r="AM62" s="1505"/>
      <c r="AN62" s="1505"/>
      <c r="AO62" s="1505"/>
      <c r="AP62" s="1505"/>
      <c r="AQ62" s="1505"/>
      <c r="AR62" s="1505"/>
      <c r="AS62" s="1505"/>
      <c r="AT62" s="1505"/>
      <c r="AU62" s="1505"/>
      <c r="AV62" s="1505"/>
      <c r="AW62" s="1505"/>
    </row>
    <row r="63" spans="1:49" ht="12.6" customHeight="1" x14ac:dyDescent="0.25">
      <c r="A63" s="475"/>
      <c r="B63" s="476"/>
      <c r="C63" s="476"/>
      <c r="D63" s="476"/>
      <c r="E63" s="476"/>
      <c r="F63" s="476"/>
      <c r="G63" s="476"/>
      <c r="H63" s="476"/>
      <c r="I63" s="476"/>
      <c r="J63" s="476"/>
      <c r="K63" s="476"/>
      <c r="L63" s="476"/>
      <c r="M63" s="476"/>
      <c r="N63" s="476"/>
      <c r="O63" s="476"/>
      <c r="P63" s="476"/>
      <c r="Q63" s="476"/>
      <c r="R63" s="476"/>
      <c r="S63" s="476"/>
      <c r="T63" s="476"/>
      <c r="U63" s="476"/>
      <c r="V63" s="476"/>
      <c r="W63" s="476"/>
      <c r="X63" s="476"/>
      <c r="Y63" s="476"/>
      <c r="Z63" s="476"/>
      <c r="AA63" s="476"/>
      <c r="AB63" s="476"/>
      <c r="AC63" s="476"/>
      <c r="AD63" s="476"/>
      <c r="AE63" s="476"/>
      <c r="AF63" s="476"/>
      <c r="AG63" s="476"/>
      <c r="AH63" s="476"/>
      <c r="AI63" s="476"/>
      <c r="AJ63" s="476"/>
      <c r="AK63" s="476"/>
      <c r="AL63" s="476"/>
      <c r="AM63" s="476"/>
      <c r="AN63" s="476"/>
      <c r="AO63" s="476"/>
      <c r="AP63" s="476"/>
      <c r="AQ63" s="476"/>
      <c r="AR63" s="476"/>
      <c r="AS63" s="476"/>
      <c r="AT63" s="476"/>
      <c r="AU63" s="476"/>
      <c r="AV63" s="476"/>
      <c r="AW63" s="476"/>
    </row>
    <row r="64" spans="1:49" ht="12.6" customHeight="1" x14ac:dyDescent="0.25">
      <c r="A64" s="1506" t="s">
        <v>5107</v>
      </c>
      <c r="B64" s="1506"/>
      <c r="C64" s="1506"/>
      <c r="D64" s="1506"/>
      <c r="E64" s="1506"/>
      <c r="F64" s="1506"/>
      <c r="G64" s="1506"/>
      <c r="H64" s="1506"/>
      <c r="I64" s="1506"/>
      <c r="J64" s="1506"/>
      <c r="K64" s="1506"/>
      <c r="L64" s="1506"/>
      <c r="M64" s="1506"/>
      <c r="N64" s="1506"/>
      <c r="O64" s="1506"/>
      <c r="P64" s="1506"/>
      <c r="Q64" s="1506"/>
      <c r="R64" s="1506"/>
      <c r="S64" s="1506"/>
      <c r="T64" s="1506"/>
      <c r="U64" s="1506"/>
      <c r="V64" s="1506"/>
      <c r="W64" s="1506"/>
      <c r="X64" s="1506"/>
      <c r="Y64" s="1506"/>
      <c r="Z64" s="1506"/>
      <c r="AA64" s="1506"/>
      <c r="AB64" s="1506"/>
      <c r="AC64" s="1506"/>
      <c r="AD64" s="1506"/>
      <c r="AE64" s="1506"/>
      <c r="AF64" s="1506"/>
      <c r="AG64" s="1506"/>
      <c r="AH64" s="1506"/>
      <c r="AI64" s="1506"/>
      <c r="AJ64" s="1506"/>
      <c r="AK64" s="1506"/>
      <c r="AL64" s="1506"/>
      <c r="AM64" s="1506"/>
      <c r="AN64" s="1506"/>
      <c r="AO64" s="1506"/>
      <c r="AP64" s="1506"/>
      <c r="AQ64" s="1506"/>
      <c r="AR64" s="1506"/>
      <c r="AS64" s="1506"/>
      <c r="AT64" s="1506"/>
      <c r="AU64" s="1506"/>
      <c r="AV64" s="1506"/>
      <c r="AW64" s="1506"/>
    </row>
    <row r="65" spans="1:49" ht="12.6" customHeight="1" x14ac:dyDescent="0.25">
      <c r="A65" s="474" t="s">
        <v>5105</v>
      </c>
      <c r="B65" s="477"/>
      <c r="C65" s="477"/>
      <c r="D65" s="477"/>
      <c r="E65" s="477"/>
      <c r="F65" s="477"/>
      <c r="G65" s="477"/>
      <c r="H65" s="477"/>
      <c r="I65" s="477"/>
      <c r="J65" s="477"/>
      <c r="K65" s="477"/>
      <c r="L65" s="477"/>
      <c r="M65" s="477"/>
      <c r="N65" s="477"/>
      <c r="O65" s="477"/>
      <c r="P65" s="477"/>
      <c r="Q65" s="477"/>
      <c r="R65" s="477"/>
      <c r="S65" s="477"/>
      <c r="T65" s="477"/>
      <c r="U65" s="477"/>
      <c r="V65" s="477"/>
      <c r="W65" s="477"/>
      <c r="X65" s="477"/>
      <c r="Y65" s="477"/>
      <c r="Z65" s="477"/>
      <c r="AA65" s="477"/>
      <c r="AB65" s="477"/>
      <c r="AC65" s="477"/>
      <c r="AD65" s="477"/>
      <c r="AE65" s="477"/>
      <c r="AF65" s="477"/>
      <c r="AG65" s="477"/>
      <c r="AH65" s="477"/>
      <c r="AI65" s="477"/>
      <c r="AJ65" s="477"/>
      <c r="AK65" s="477"/>
      <c r="AL65" s="477"/>
      <c r="AM65" s="477"/>
      <c r="AN65" s="477"/>
      <c r="AO65" s="477"/>
      <c r="AP65" s="477"/>
      <c r="AQ65" s="477"/>
      <c r="AR65" s="477"/>
      <c r="AS65" s="477"/>
      <c r="AT65" s="477"/>
      <c r="AU65" s="477"/>
      <c r="AV65" s="477"/>
      <c r="AW65" s="477"/>
    </row>
    <row r="66" spans="1:49" ht="60" customHeight="1" x14ac:dyDescent="0.25">
      <c r="A66" s="1507" t="s">
        <v>5491</v>
      </c>
      <c r="B66" s="1508"/>
      <c r="C66" s="1508"/>
      <c r="D66" s="1508"/>
      <c r="E66" s="1508"/>
      <c r="F66" s="1508"/>
      <c r="G66" s="1508"/>
      <c r="H66" s="1508"/>
      <c r="I66" s="1508"/>
      <c r="J66" s="1508"/>
      <c r="K66" s="1508"/>
      <c r="L66" s="1508"/>
      <c r="M66" s="1508"/>
      <c r="N66" s="1508"/>
      <c r="O66" s="1508"/>
      <c r="P66" s="1508"/>
      <c r="Q66" s="1508"/>
      <c r="R66" s="1508"/>
      <c r="S66" s="1508"/>
      <c r="T66" s="1508"/>
      <c r="U66" s="1508"/>
      <c r="V66" s="1508"/>
      <c r="W66" s="1508"/>
      <c r="X66" s="1508"/>
      <c r="Y66" s="1508"/>
      <c r="Z66" s="1508"/>
      <c r="AA66" s="1508"/>
      <c r="AB66" s="1508"/>
      <c r="AC66" s="1508"/>
      <c r="AD66" s="1508"/>
      <c r="AE66" s="1508"/>
      <c r="AF66" s="1508"/>
      <c r="AG66" s="1508"/>
      <c r="AH66" s="1508"/>
      <c r="AI66" s="1508"/>
      <c r="AJ66" s="1508"/>
      <c r="AK66" s="1508"/>
      <c r="AL66" s="1508"/>
      <c r="AM66" s="1508"/>
      <c r="AN66" s="1508"/>
      <c r="AO66" s="1508"/>
      <c r="AP66" s="1508"/>
      <c r="AQ66" s="1508"/>
      <c r="AR66" s="1508"/>
      <c r="AS66" s="1508"/>
      <c r="AT66" s="1508"/>
      <c r="AU66" s="1508"/>
      <c r="AV66" s="1508"/>
      <c r="AW66" s="1509"/>
    </row>
    <row r="67" spans="1:49" ht="12.6" customHeight="1" x14ac:dyDescent="0.25">
      <c r="A67" s="1506" t="s">
        <v>5108</v>
      </c>
      <c r="B67" s="1506"/>
      <c r="C67" s="1506"/>
      <c r="D67" s="1506"/>
      <c r="E67" s="1506"/>
      <c r="F67" s="1506"/>
      <c r="G67" s="1506"/>
      <c r="H67" s="1506"/>
      <c r="I67" s="1506"/>
      <c r="J67" s="1506"/>
      <c r="K67" s="1506"/>
      <c r="L67" s="1506"/>
      <c r="M67" s="1506"/>
      <c r="N67" s="1506"/>
      <c r="O67" s="1506"/>
      <c r="P67" s="1506"/>
      <c r="Q67" s="1506"/>
      <c r="R67" s="1506"/>
      <c r="S67" s="1506"/>
      <c r="T67" s="1506"/>
      <c r="U67" s="1506"/>
      <c r="V67" s="1506"/>
      <c r="W67" s="1506"/>
      <c r="X67" s="1506"/>
      <c r="Y67" s="1506"/>
      <c r="Z67" s="1506"/>
      <c r="AA67" s="1506"/>
      <c r="AB67" s="1506"/>
      <c r="AC67" s="1506"/>
      <c r="AD67" s="1506"/>
      <c r="AE67" s="1506"/>
      <c r="AF67" s="1506"/>
      <c r="AG67" s="1506"/>
      <c r="AH67" s="1506"/>
      <c r="AI67" s="1506"/>
      <c r="AJ67" s="1506"/>
      <c r="AK67" s="1506"/>
      <c r="AL67" s="1506"/>
      <c r="AM67" s="1506"/>
      <c r="AN67" s="1506"/>
      <c r="AO67" s="1506"/>
      <c r="AP67" s="1506"/>
      <c r="AQ67" s="1506"/>
      <c r="AR67" s="1506"/>
      <c r="AS67" s="1506"/>
      <c r="AT67" s="1506"/>
      <c r="AU67" s="1506"/>
      <c r="AV67" s="1506"/>
      <c r="AW67" s="1506"/>
    </row>
    <row r="68" spans="1:49" ht="12.6" customHeight="1" x14ac:dyDescent="0.25">
      <c r="A68" s="1510" t="s">
        <v>5109</v>
      </c>
      <c r="B68" s="1510"/>
      <c r="C68" s="1510"/>
      <c r="D68" s="1510"/>
      <c r="E68" s="1510"/>
      <c r="F68" s="1510"/>
      <c r="G68" s="1510"/>
      <c r="H68" s="1510"/>
      <c r="I68" s="1510"/>
      <c r="J68" s="1510"/>
      <c r="K68" s="1510"/>
      <c r="L68" s="1510"/>
      <c r="M68" s="1510"/>
      <c r="N68" s="1510"/>
      <c r="O68" s="1510"/>
      <c r="P68" s="1510"/>
      <c r="Q68" s="1510"/>
      <c r="R68" s="1510"/>
      <c r="S68" s="1510"/>
      <c r="T68" s="1510"/>
      <c r="U68" s="1510"/>
      <c r="V68" s="1510"/>
      <c r="W68" s="1510"/>
      <c r="X68" s="1510"/>
      <c r="Y68" s="1510"/>
      <c r="Z68" s="1510"/>
      <c r="AA68" s="1510"/>
      <c r="AB68" s="1510"/>
      <c r="AC68" s="1510"/>
      <c r="AD68" s="1510"/>
      <c r="AE68" s="1510"/>
      <c r="AF68" s="1510"/>
      <c r="AG68" s="1510"/>
      <c r="AH68" s="1510"/>
      <c r="AI68" s="1510"/>
      <c r="AJ68" s="1510"/>
      <c r="AK68" s="1510"/>
      <c r="AL68" s="1510"/>
      <c r="AM68" s="1510"/>
      <c r="AN68" s="1510"/>
      <c r="AO68" s="1510"/>
      <c r="AP68" s="1510"/>
      <c r="AQ68" s="1510"/>
      <c r="AR68" s="1510"/>
      <c r="AS68" s="1510"/>
      <c r="AT68" s="1510"/>
      <c r="AU68" s="1510"/>
      <c r="AV68" s="1510"/>
      <c r="AW68" s="1510"/>
    </row>
    <row r="69" spans="1:49" ht="12.75" customHeight="1" x14ac:dyDescent="0.25">
      <c r="A69" s="474" t="s">
        <v>5105</v>
      </c>
      <c r="B69" s="477"/>
      <c r="C69" s="477"/>
      <c r="D69" s="477"/>
      <c r="E69" s="477"/>
      <c r="F69" s="477"/>
      <c r="G69" s="477"/>
      <c r="H69" s="477"/>
      <c r="I69" s="477"/>
      <c r="J69" s="477"/>
      <c r="K69" s="477"/>
      <c r="L69" s="477"/>
      <c r="M69" s="477"/>
      <c r="N69" s="477"/>
      <c r="O69" s="477"/>
      <c r="P69" s="477"/>
      <c r="Q69" s="477"/>
      <c r="R69" s="477"/>
      <c r="S69" s="477"/>
      <c r="T69" s="477"/>
      <c r="U69" s="477"/>
      <c r="V69" s="477"/>
      <c r="W69" s="477"/>
      <c r="X69" s="477"/>
      <c r="Y69" s="477"/>
      <c r="Z69" s="477"/>
      <c r="AA69" s="477"/>
      <c r="AB69" s="477"/>
      <c r="AC69" s="477"/>
      <c r="AD69" s="477"/>
      <c r="AE69" s="477"/>
      <c r="AF69" s="477"/>
      <c r="AG69" s="477"/>
      <c r="AH69" s="477"/>
      <c r="AI69" s="477"/>
      <c r="AJ69" s="477"/>
      <c r="AK69" s="477"/>
      <c r="AL69" s="477"/>
      <c r="AM69" s="477"/>
      <c r="AN69" s="477"/>
      <c r="AO69" s="477"/>
      <c r="AP69" s="477"/>
      <c r="AQ69" s="477"/>
      <c r="AR69" s="477"/>
      <c r="AS69" s="477"/>
      <c r="AT69" s="477"/>
      <c r="AU69" s="477"/>
      <c r="AV69" s="477"/>
      <c r="AW69" s="477"/>
    </row>
    <row r="70" spans="1:49" ht="60" customHeight="1" x14ac:dyDescent="0.25">
      <c r="A70" s="1507" t="s">
        <v>5492</v>
      </c>
      <c r="B70" s="1508"/>
      <c r="C70" s="1508"/>
      <c r="D70" s="1508"/>
      <c r="E70" s="1508"/>
      <c r="F70" s="1508"/>
      <c r="G70" s="1508"/>
      <c r="H70" s="1508"/>
      <c r="I70" s="1508"/>
      <c r="J70" s="1508"/>
      <c r="K70" s="1508"/>
      <c r="L70" s="1508"/>
      <c r="M70" s="1508"/>
      <c r="N70" s="1508"/>
      <c r="O70" s="1508"/>
      <c r="P70" s="1508"/>
      <c r="Q70" s="1508"/>
      <c r="R70" s="1508"/>
      <c r="S70" s="1508"/>
      <c r="T70" s="1508"/>
      <c r="U70" s="1508"/>
      <c r="V70" s="1508"/>
      <c r="W70" s="1508"/>
      <c r="X70" s="1508"/>
      <c r="Y70" s="1508"/>
      <c r="Z70" s="1508"/>
      <c r="AA70" s="1508"/>
      <c r="AB70" s="1508"/>
      <c r="AC70" s="1508"/>
      <c r="AD70" s="1508"/>
      <c r="AE70" s="1508"/>
      <c r="AF70" s="1508"/>
      <c r="AG70" s="1508"/>
      <c r="AH70" s="1508"/>
      <c r="AI70" s="1508"/>
      <c r="AJ70" s="1508"/>
      <c r="AK70" s="1508"/>
      <c r="AL70" s="1508"/>
      <c r="AM70" s="1508"/>
      <c r="AN70" s="1508"/>
      <c r="AO70" s="1508"/>
      <c r="AP70" s="1508"/>
      <c r="AQ70" s="1508"/>
      <c r="AR70" s="1508"/>
      <c r="AS70" s="1508"/>
      <c r="AT70" s="1508"/>
      <c r="AU70" s="1508"/>
      <c r="AV70" s="1508"/>
      <c r="AW70" s="1509"/>
    </row>
    <row r="71" spans="1:49" ht="12.6" customHeight="1" x14ac:dyDescent="0.25">
      <c r="A71" s="1510" t="s">
        <v>5110</v>
      </c>
      <c r="B71" s="1510"/>
      <c r="C71" s="1510"/>
      <c r="D71" s="1510"/>
      <c r="E71" s="1510"/>
      <c r="F71" s="1510"/>
      <c r="G71" s="1510"/>
      <c r="H71" s="1510"/>
      <c r="I71" s="1510"/>
      <c r="J71" s="1510"/>
      <c r="K71" s="1510"/>
      <c r="L71" s="1510"/>
      <c r="M71" s="1510"/>
      <c r="N71" s="1510"/>
      <c r="O71" s="1510"/>
      <c r="P71" s="1510"/>
      <c r="Q71" s="1510"/>
      <c r="R71" s="1510"/>
      <c r="S71" s="1510"/>
      <c r="T71" s="1510"/>
      <c r="U71" s="1510"/>
      <c r="V71" s="1510"/>
      <c r="W71" s="1510"/>
      <c r="X71" s="1510"/>
      <c r="Y71" s="1510"/>
      <c r="Z71" s="1510"/>
      <c r="AA71" s="1510"/>
      <c r="AB71" s="1510"/>
      <c r="AC71" s="1510"/>
      <c r="AD71" s="1510"/>
      <c r="AE71" s="1510"/>
      <c r="AF71" s="1510"/>
      <c r="AG71" s="1510"/>
      <c r="AH71" s="1510"/>
      <c r="AI71" s="1510"/>
      <c r="AJ71" s="1510"/>
      <c r="AK71" s="1510"/>
      <c r="AL71" s="1510"/>
      <c r="AM71" s="1510"/>
      <c r="AN71" s="1510"/>
      <c r="AO71" s="1510"/>
      <c r="AP71" s="1510"/>
      <c r="AQ71" s="1510"/>
      <c r="AR71" s="1510"/>
      <c r="AS71" s="1510"/>
      <c r="AT71" s="1510"/>
      <c r="AU71" s="1510"/>
      <c r="AV71" s="1510"/>
      <c r="AW71" s="1510"/>
    </row>
    <row r="72" spans="1:49" ht="12.6" customHeight="1" x14ac:dyDescent="0.25">
      <c r="A72" s="474" t="s">
        <v>5105</v>
      </c>
      <c r="B72" s="477"/>
      <c r="C72" s="477"/>
      <c r="D72" s="477"/>
      <c r="E72" s="477"/>
      <c r="F72" s="477"/>
      <c r="G72" s="477"/>
      <c r="H72" s="477"/>
      <c r="I72" s="477"/>
      <c r="J72" s="477"/>
      <c r="K72" s="477"/>
      <c r="L72" s="477"/>
      <c r="M72" s="477"/>
      <c r="N72" s="477"/>
      <c r="O72" s="477"/>
      <c r="P72" s="477"/>
      <c r="Q72" s="477"/>
      <c r="R72" s="477"/>
      <c r="S72" s="477"/>
      <c r="T72" s="477"/>
      <c r="U72" s="477"/>
      <c r="V72" s="477"/>
      <c r="W72" s="477"/>
      <c r="X72" s="477"/>
      <c r="Y72" s="477"/>
      <c r="Z72" s="477"/>
      <c r="AA72" s="477"/>
      <c r="AB72" s="477"/>
      <c r="AC72" s="477"/>
      <c r="AD72" s="477"/>
      <c r="AE72" s="477"/>
      <c r="AF72" s="477"/>
      <c r="AG72" s="477"/>
      <c r="AH72" s="477"/>
      <c r="AI72" s="477"/>
      <c r="AJ72" s="477"/>
      <c r="AK72" s="477"/>
      <c r="AL72" s="477"/>
      <c r="AM72" s="477"/>
      <c r="AN72" s="477"/>
      <c r="AO72" s="477"/>
      <c r="AP72" s="477"/>
      <c r="AQ72" s="477"/>
      <c r="AR72" s="477"/>
      <c r="AS72" s="477"/>
      <c r="AT72" s="477"/>
      <c r="AU72" s="477"/>
      <c r="AV72" s="477"/>
      <c r="AW72" s="477"/>
    </row>
    <row r="73" spans="1:49" ht="60" customHeight="1" x14ac:dyDescent="0.25">
      <c r="A73" s="1507" t="s">
        <v>5493</v>
      </c>
      <c r="B73" s="1508"/>
      <c r="C73" s="1508"/>
      <c r="D73" s="1508"/>
      <c r="E73" s="1508"/>
      <c r="F73" s="1508"/>
      <c r="G73" s="1508"/>
      <c r="H73" s="1508"/>
      <c r="I73" s="1508"/>
      <c r="J73" s="1508"/>
      <c r="K73" s="1508"/>
      <c r="L73" s="1508"/>
      <c r="M73" s="1508"/>
      <c r="N73" s="1508"/>
      <c r="O73" s="1508"/>
      <c r="P73" s="1508"/>
      <c r="Q73" s="1508"/>
      <c r="R73" s="1508"/>
      <c r="S73" s="1508"/>
      <c r="T73" s="1508"/>
      <c r="U73" s="1508"/>
      <c r="V73" s="1508"/>
      <c r="W73" s="1508"/>
      <c r="X73" s="1508"/>
      <c r="Y73" s="1508"/>
      <c r="Z73" s="1508"/>
      <c r="AA73" s="1508"/>
      <c r="AB73" s="1508"/>
      <c r="AC73" s="1508"/>
      <c r="AD73" s="1508"/>
      <c r="AE73" s="1508"/>
      <c r="AF73" s="1508"/>
      <c r="AG73" s="1508"/>
      <c r="AH73" s="1508"/>
      <c r="AI73" s="1508"/>
      <c r="AJ73" s="1508"/>
      <c r="AK73" s="1508"/>
      <c r="AL73" s="1508"/>
      <c r="AM73" s="1508"/>
      <c r="AN73" s="1508"/>
      <c r="AO73" s="1508"/>
      <c r="AP73" s="1508"/>
      <c r="AQ73" s="1508"/>
      <c r="AR73" s="1508"/>
      <c r="AS73" s="1508"/>
      <c r="AT73" s="1508"/>
      <c r="AU73" s="1508"/>
      <c r="AV73" s="1508"/>
      <c r="AW73" s="1509"/>
    </row>
    <row r="74" spans="1:49" ht="12.6" customHeight="1" x14ac:dyDescent="0.25">
      <c r="A74" s="1510" t="s">
        <v>5111</v>
      </c>
      <c r="B74" s="1510"/>
      <c r="C74" s="1510"/>
      <c r="D74" s="1510"/>
      <c r="E74" s="1510"/>
      <c r="F74" s="1510"/>
      <c r="G74" s="1510"/>
      <c r="H74" s="1510"/>
      <c r="I74" s="1510"/>
      <c r="J74" s="1510"/>
      <c r="K74" s="1510"/>
      <c r="L74" s="1510"/>
      <c r="M74" s="1510"/>
      <c r="N74" s="1510"/>
      <c r="O74" s="1510"/>
      <c r="P74" s="1510"/>
      <c r="Q74" s="1510"/>
      <c r="R74" s="1510"/>
      <c r="S74" s="1510"/>
      <c r="T74" s="1510"/>
      <c r="U74" s="1510"/>
      <c r="V74" s="1510"/>
      <c r="W74" s="1510"/>
      <c r="X74" s="1510"/>
      <c r="Y74" s="1510"/>
      <c r="Z74" s="1510"/>
      <c r="AA74" s="1510"/>
      <c r="AB74" s="1510"/>
      <c r="AC74" s="1510"/>
      <c r="AD74" s="1510"/>
      <c r="AE74" s="1510"/>
      <c r="AF74" s="1510"/>
      <c r="AG74" s="1510"/>
      <c r="AH74" s="1510"/>
      <c r="AI74" s="1510"/>
      <c r="AJ74" s="1510"/>
      <c r="AK74" s="1510"/>
      <c r="AL74" s="1510"/>
      <c r="AM74" s="1510"/>
      <c r="AN74" s="1510"/>
      <c r="AO74" s="1510"/>
      <c r="AP74" s="1510"/>
      <c r="AQ74" s="1510"/>
      <c r="AR74" s="1510"/>
      <c r="AS74" s="1510"/>
      <c r="AT74" s="1510"/>
      <c r="AU74" s="1510"/>
      <c r="AV74" s="1510"/>
      <c r="AW74" s="1510"/>
    </row>
    <row r="75" spans="1:49" ht="12.6" customHeight="1" x14ac:dyDescent="0.25">
      <c r="A75" s="474" t="s">
        <v>5105</v>
      </c>
      <c r="B75" s="477"/>
      <c r="C75" s="477"/>
      <c r="D75" s="477"/>
      <c r="E75" s="477"/>
      <c r="F75" s="477"/>
      <c r="G75" s="477"/>
      <c r="H75" s="477"/>
      <c r="I75" s="477"/>
      <c r="J75" s="477"/>
      <c r="K75" s="477"/>
      <c r="L75" s="477"/>
      <c r="M75" s="477"/>
      <c r="N75" s="477"/>
      <c r="O75" s="477"/>
      <c r="P75" s="477"/>
      <c r="Q75" s="477"/>
      <c r="R75" s="477"/>
      <c r="S75" s="477"/>
      <c r="T75" s="477"/>
      <c r="U75" s="477"/>
      <c r="V75" s="477"/>
      <c r="W75" s="477"/>
      <c r="X75" s="477"/>
      <c r="Y75" s="477"/>
      <c r="Z75" s="477"/>
      <c r="AA75" s="477"/>
      <c r="AB75" s="477"/>
      <c r="AC75" s="477"/>
      <c r="AD75" s="477"/>
      <c r="AE75" s="477"/>
      <c r="AF75" s="477"/>
      <c r="AG75" s="477"/>
      <c r="AH75" s="477"/>
      <c r="AI75" s="477"/>
      <c r="AJ75" s="477"/>
      <c r="AK75" s="477"/>
      <c r="AL75" s="477"/>
      <c r="AM75" s="477"/>
      <c r="AN75" s="477"/>
      <c r="AO75" s="477"/>
      <c r="AP75" s="477"/>
      <c r="AQ75" s="477"/>
      <c r="AR75" s="477"/>
      <c r="AS75" s="477"/>
      <c r="AT75" s="477"/>
      <c r="AU75" s="477"/>
      <c r="AV75" s="477"/>
      <c r="AW75" s="477"/>
    </row>
    <row r="76" spans="1:49" ht="60" customHeight="1" x14ac:dyDescent="0.25">
      <c r="A76" s="1507" t="s">
        <v>5494</v>
      </c>
      <c r="B76" s="1508"/>
      <c r="C76" s="1508"/>
      <c r="D76" s="1508"/>
      <c r="E76" s="1508"/>
      <c r="F76" s="1508"/>
      <c r="G76" s="1508"/>
      <c r="H76" s="1508"/>
      <c r="I76" s="1508"/>
      <c r="J76" s="1508"/>
      <c r="K76" s="1508"/>
      <c r="L76" s="1508"/>
      <c r="M76" s="1508"/>
      <c r="N76" s="1508"/>
      <c r="O76" s="1508"/>
      <c r="P76" s="1508"/>
      <c r="Q76" s="1508"/>
      <c r="R76" s="1508"/>
      <c r="S76" s="1508"/>
      <c r="T76" s="1508"/>
      <c r="U76" s="1508"/>
      <c r="V76" s="1508"/>
      <c r="W76" s="1508"/>
      <c r="X76" s="1508"/>
      <c r="Y76" s="1508"/>
      <c r="Z76" s="1508"/>
      <c r="AA76" s="1508"/>
      <c r="AB76" s="1508"/>
      <c r="AC76" s="1508"/>
      <c r="AD76" s="1508"/>
      <c r="AE76" s="1508"/>
      <c r="AF76" s="1508"/>
      <c r="AG76" s="1508"/>
      <c r="AH76" s="1508"/>
      <c r="AI76" s="1508"/>
      <c r="AJ76" s="1508"/>
      <c r="AK76" s="1508"/>
      <c r="AL76" s="1508"/>
      <c r="AM76" s="1508"/>
      <c r="AN76" s="1508"/>
      <c r="AO76" s="1508"/>
      <c r="AP76" s="1508"/>
      <c r="AQ76" s="1508"/>
      <c r="AR76" s="1508"/>
      <c r="AS76" s="1508"/>
      <c r="AT76" s="1508"/>
      <c r="AU76" s="1508"/>
      <c r="AV76" s="1508"/>
      <c r="AW76" s="1509"/>
    </row>
    <row r="77" spans="1:49" ht="12.6" customHeight="1" x14ac:dyDescent="0.25">
      <c r="A77" s="299" t="s">
        <v>5092</v>
      </c>
    </row>
    <row r="78" spans="1:49" ht="12.6" customHeight="1" x14ac:dyDescent="0.25">
      <c r="A78" s="299" t="s">
        <v>5093</v>
      </c>
      <c r="B78" s="463"/>
      <c r="C78" s="463" t="str">
        <f>$C$2</f>
        <v>A+Z Agro, s.r.o.</v>
      </c>
      <c r="D78" s="463"/>
      <c r="E78" s="463"/>
      <c r="F78" s="463"/>
      <c r="G78" s="463"/>
      <c r="H78" s="463"/>
      <c r="I78" s="463"/>
      <c r="J78" s="463"/>
      <c r="K78" s="463"/>
      <c r="L78" s="463"/>
      <c r="M78" s="463"/>
      <c r="N78" s="463"/>
      <c r="O78" s="463"/>
      <c r="P78" s="463"/>
      <c r="Q78" s="463"/>
      <c r="R78" s="463"/>
      <c r="S78" s="463"/>
      <c r="T78" s="463"/>
      <c r="U78" s="463"/>
      <c r="V78" s="463"/>
      <c r="W78" s="463"/>
      <c r="X78" s="463"/>
      <c r="Y78" s="463"/>
      <c r="Z78" s="467"/>
      <c r="AB78" s="299" t="s">
        <v>3</v>
      </c>
      <c r="AD78" s="1525" t="str">
        <f t="shared" ref="AD78" si="2">$AD$2</f>
        <v>36240460</v>
      </c>
      <c r="AE78" s="1526"/>
      <c r="AF78" s="1526"/>
      <c r="AG78" s="1526"/>
      <c r="AH78" s="1526"/>
      <c r="AI78" s="1526"/>
      <c r="AJ78" s="1526"/>
      <c r="AK78" s="1527"/>
      <c r="AL78" s="299" t="s">
        <v>2208</v>
      </c>
      <c r="AN78" s="1501" t="str">
        <f t="shared" ref="AN78" si="3">$AN$2</f>
        <v>2020191811</v>
      </c>
      <c r="AO78" s="1502"/>
      <c r="AP78" s="1502"/>
      <c r="AQ78" s="1502"/>
      <c r="AR78" s="1502"/>
      <c r="AS78" s="1502"/>
      <c r="AT78" s="1502"/>
      <c r="AU78" s="1502"/>
      <c r="AV78" s="1502"/>
      <c r="AW78" s="1503"/>
    </row>
    <row r="79" spans="1:49" ht="12.6" customHeight="1" x14ac:dyDescent="0.25">
      <c r="A79" s="474"/>
      <c r="B79" s="474"/>
      <c r="C79" s="474"/>
      <c r="D79" s="474"/>
      <c r="E79" s="474"/>
      <c r="F79" s="474"/>
      <c r="G79" s="474"/>
      <c r="H79" s="474"/>
      <c r="I79" s="474"/>
      <c r="J79" s="474"/>
      <c r="K79" s="474"/>
      <c r="L79" s="474"/>
      <c r="M79" s="474"/>
      <c r="N79" s="474"/>
      <c r="O79" s="474"/>
      <c r="P79" s="474"/>
      <c r="Q79" s="474"/>
      <c r="R79" s="474"/>
      <c r="S79" s="474"/>
      <c r="T79" s="474"/>
      <c r="U79" s="474"/>
      <c r="V79" s="474"/>
      <c r="W79" s="474"/>
      <c r="X79" s="474"/>
      <c r="Y79" s="474"/>
      <c r="Z79" s="474"/>
      <c r="AA79" s="474"/>
      <c r="AB79" s="474"/>
      <c r="AC79" s="474"/>
      <c r="AD79" s="474"/>
      <c r="AE79" s="474"/>
      <c r="AF79" s="474"/>
      <c r="AG79" s="474"/>
      <c r="AH79" s="474"/>
      <c r="AI79" s="474"/>
      <c r="AJ79" s="474"/>
      <c r="AK79" s="474"/>
      <c r="AL79" s="474"/>
      <c r="AM79" s="474"/>
      <c r="AN79" s="474"/>
      <c r="AO79" s="474"/>
      <c r="AP79" s="474"/>
      <c r="AQ79" s="474"/>
      <c r="AR79" s="474"/>
      <c r="AS79" s="474"/>
      <c r="AT79" s="474"/>
      <c r="AU79" s="474"/>
      <c r="AV79" s="474"/>
      <c r="AW79" s="474"/>
    </row>
    <row r="80" spans="1:49" ht="12.6" customHeight="1" x14ac:dyDescent="0.25">
      <c r="A80" s="1510" t="s">
        <v>5112</v>
      </c>
      <c r="B80" s="1510"/>
      <c r="C80" s="1510"/>
      <c r="D80" s="1510"/>
      <c r="E80" s="1510"/>
      <c r="F80" s="1510"/>
      <c r="G80" s="1510"/>
      <c r="H80" s="1510"/>
      <c r="I80" s="1510"/>
      <c r="J80" s="1510"/>
      <c r="K80" s="1510"/>
      <c r="L80" s="1510"/>
      <c r="M80" s="1510"/>
      <c r="N80" s="1510"/>
      <c r="O80" s="1510"/>
      <c r="P80" s="1510"/>
      <c r="Q80" s="1510"/>
      <c r="R80" s="1510"/>
      <c r="S80" s="1510"/>
      <c r="T80" s="1510"/>
      <c r="U80" s="1510"/>
      <c r="V80" s="1510"/>
      <c r="W80" s="1510"/>
      <c r="X80" s="1510"/>
      <c r="Y80" s="1510"/>
      <c r="Z80" s="1510"/>
      <c r="AA80" s="1510"/>
      <c r="AB80" s="1510"/>
      <c r="AC80" s="1510"/>
      <c r="AD80" s="1510"/>
      <c r="AE80" s="1510"/>
      <c r="AF80" s="1510"/>
      <c r="AG80" s="1510"/>
      <c r="AH80" s="1510"/>
      <c r="AI80" s="1510"/>
      <c r="AJ80" s="1510"/>
      <c r="AK80" s="1510"/>
      <c r="AL80" s="1510"/>
      <c r="AM80" s="1510"/>
      <c r="AN80" s="1510"/>
      <c r="AO80" s="1510"/>
      <c r="AP80" s="1510"/>
      <c r="AQ80" s="1510"/>
      <c r="AR80" s="1510"/>
      <c r="AS80" s="1510"/>
      <c r="AT80" s="1510"/>
      <c r="AU80" s="1510"/>
      <c r="AV80" s="1510"/>
      <c r="AW80" s="1510"/>
    </row>
    <row r="81" spans="1:49" ht="12.6" customHeight="1" x14ac:dyDescent="0.25">
      <c r="A81" s="474" t="s">
        <v>5105</v>
      </c>
      <c r="B81" s="477"/>
      <c r="C81" s="477"/>
      <c r="D81" s="477"/>
      <c r="E81" s="477"/>
      <c r="F81" s="477"/>
      <c r="G81" s="477"/>
      <c r="H81" s="477"/>
      <c r="I81" s="477"/>
      <c r="J81" s="477"/>
      <c r="K81" s="477"/>
      <c r="L81" s="477"/>
      <c r="M81" s="477"/>
      <c r="N81" s="477"/>
      <c r="O81" s="477"/>
      <c r="P81" s="477"/>
      <c r="Q81" s="477"/>
      <c r="R81" s="477"/>
      <c r="S81" s="477"/>
      <c r="T81" s="477"/>
      <c r="U81" s="477"/>
      <c r="V81" s="477"/>
      <c r="W81" s="477"/>
      <c r="X81" s="477"/>
      <c r="Y81" s="477"/>
      <c r="Z81" s="477"/>
      <c r="AA81" s="477"/>
      <c r="AB81" s="477"/>
      <c r="AC81" s="477"/>
      <c r="AD81" s="477"/>
      <c r="AE81" s="477"/>
      <c r="AF81" s="477"/>
      <c r="AG81" s="477"/>
      <c r="AH81" s="477"/>
      <c r="AI81" s="477"/>
      <c r="AJ81" s="477"/>
      <c r="AK81" s="477"/>
      <c r="AL81" s="477"/>
      <c r="AM81" s="477"/>
      <c r="AN81" s="477"/>
      <c r="AO81" s="477"/>
      <c r="AP81" s="477"/>
      <c r="AQ81" s="477"/>
      <c r="AR81" s="477"/>
      <c r="AS81" s="477"/>
      <c r="AT81" s="477"/>
      <c r="AU81" s="477"/>
      <c r="AV81" s="477"/>
      <c r="AW81" s="477"/>
    </row>
    <row r="82" spans="1:49" ht="60" customHeight="1" x14ac:dyDescent="0.25">
      <c r="A82" s="1507" t="s">
        <v>5494</v>
      </c>
      <c r="B82" s="1508"/>
      <c r="C82" s="1508"/>
      <c r="D82" s="1508"/>
      <c r="E82" s="1508"/>
      <c r="F82" s="1508"/>
      <c r="G82" s="1508"/>
      <c r="H82" s="1508"/>
      <c r="I82" s="1508"/>
      <c r="J82" s="1508"/>
      <c r="K82" s="1508"/>
      <c r="L82" s="1508"/>
      <c r="M82" s="1508"/>
      <c r="N82" s="1508"/>
      <c r="O82" s="1508"/>
      <c r="P82" s="1508"/>
      <c r="Q82" s="1508"/>
      <c r="R82" s="1508"/>
      <c r="S82" s="1508"/>
      <c r="T82" s="1508"/>
      <c r="U82" s="1508"/>
      <c r="V82" s="1508"/>
      <c r="W82" s="1508"/>
      <c r="X82" s="1508"/>
      <c r="Y82" s="1508"/>
      <c r="Z82" s="1508"/>
      <c r="AA82" s="1508"/>
      <c r="AB82" s="1508"/>
      <c r="AC82" s="1508"/>
      <c r="AD82" s="1508"/>
      <c r="AE82" s="1508"/>
      <c r="AF82" s="1508"/>
      <c r="AG82" s="1508"/>
      <c r="AH82" s="1508"/>
      <c r="AI82" s="1508"/>
      <c r="AJ82" s="1508"/>
      <c r="AK82" s="1508"/>
      <c r="AL82" s="1508"/>
      <c r="AM82" s="1508"/>
      <c r="AN82" s="1508"/>
      <c r="AO82" s="1508"/>
      <c r="AP82" s="1508"/>
      <c r="AQ82" s="1508"/>
      <c r="AR82" s="1508"/>
      <c r="AS82" s="1508"/>
      <c r="AT82" s="1508"/>
      <c r="AU82" s="1508"/>
      <c r="AV82" s="1508"/>
      <c r="AW82" s="1509"/>
    </row>
    <row r="83" spans="1:49" ht="12.6" customHeight="1" x14ac:dyDescent="0.25">
      <c r="A83" s="1510" t="s">
        <v>5113</v>
      </c>
      <c r="B83" s="1510"/>
      <c r="C83" s="1510"/>
      <c r="D83" s="1510"/>
      <c r="E83" s="1510"/>
      <c r="F83" s="1510"/>
      <c r="G83" s="1510"/>
      <c r="H83" s="1510"/>
      <c r="I83" s="1510"/>
      <c r="J83" s="1510"/>
      <c r="K83" s="1510"/>
      <c r="L83" s="1510"/>
      <c r="M83" s="1510"/>
      <c r="N83" s="1510"/>
      <c r="O83" s="1510"/>
      <c r="P83" s="1510"/>
      <c r="Q83" s="1510"/>
      <c r="R83" s="1510"/>
      <c r="S83" s="1510"/>
      <c r="T83" s="1510"/>
      <c r="U83" s="1510"/>
      <c r="V83" s="1510"/>
      <c r="W83" s="1510"/>
      <c r="X83" s="1510"/>
      <c r="Y83" s="1510"/>
      <c r="Z83" s="1510"/>
      <c r="AA83" s="1510"/>
      <c r="AB83" s="1510"/>
      <c r="AC83" s="1510"/>
      <c r="AD83" s="1510"/>
      <c r="AE83" s="1510"/>
      <c r="AF83" s="1510"/>
      <c r="AG83" s="1510"/>
      <c r="AH83" s="1510"/>
      <c r="AI83" s="1510"/>
      <c r="AJ83" s="1510"/>
      <c r="AK83" s="1510"/>
      <c r="AL83" s="1510"/>
      <c r="AM83" s="1510"/>
      <c r="AN83" s="1510"/>
      <c r="AO83" s="1510"/>
      <c r="AP83" s="1510"/>
      <c r="AQ83" s="1510"/>
      <c r="AR83" s="1510"/>
      <c r="AS83" s="1510"/>
      <c r="AT83" s="1510"/>
      <c r="AU83" s="1510"/>
      <c r="AV83" s="1510"/>
      <c r="AW83" s="1510"/>
    </row>
    <row r="84" spans="1:49" ht="12.6" customHeight="1" x14ac:dyDescent="0.25">
      <c r="A84" s="474" t="s">
        <v>5105</v>
      </c>
      <c r="B84" s="477"/>
      <c r="C84" s="477"/>
      <c r="D84" s="477"/>
      <c r="E84" s="477"/>
      <c r="F84" s="477"/>
      <c r="G84" s="477"/>
      <c r="H84" s="477"/>
      <c r="I84" s="477"/>
      <c r="J84" s="477"/>
      <c r="K84" s="477"/>
      <c r="L84" s="477"/>
      <c r="M84" s="477"/>
      <c r="N84" s="477"/>
      <c r="O84" s="477"/>
      <c r="P84" s="477"/>
      <c r="Q84" s="477"/>
      <c r="R84" s="477"/>
      <c r="S84" s="477"/>
      <c r="T84" s="477"/>
      <c r="U84" s="477"/>
      <c r="V84" s="477"/>
      <c r="W84" s="477"/>
      <c r="X84" s="477"/>
      <c r="Y84" s="477"/>
      <c r="Z84" s="477"/>
      <c r="AA84" s="477"/>
      <c r="AB84" s="477"/>
      <c r="AC84" s="477"/>
      <c r="AD84" s="477"/>
      <c r="AE84" s="477"/>
      <c r="AF84" s="477"/>
      <c r="AG84" s="477"/>
      <c r="AH84" s="477"/>
      <c r="AI84" s="477"/>
      <c r="AJ84" s="477"/>
      <c r="AK84" s="477"/>
      <c r="AL84" s="477"/>
      <c r="AM84" s="477"/>
      <c r="AN84" s="477"/>
      <c r="AO84" s="477"/>
      <c r="AP84" s="477"/>
      <c r="AQ84" s="477"/>
      <c r="AR84" s="477"/>
      <c r="AS84" s="477"/>
      <c r="AT84" s="477"/>
      <c r="AU84" s="477"/>
      <c r="AV84" s="477"/>
      <c r="AW84" s="477"/>
    </row>
    <row r="85" spans="1:49" ht="60" customHeight="1" x14ac:dyDescent="0.25">
      <c r="A85" s="1507" t="s">
        <v>5494</v>
      </c>
      <c r="B85" s="1508"/>
      <c r="C85" s="1508"/>
      <c r="D85" s="1508"/>
      <c r="E85" s="1508"/>
      <c r="F85" s="1508"/>
      <c r="G85" s="1508"/>
      <c r="H85" s="1508"/>
      <c r="I85" s="1508"/>
      <c r="J85" s="1508"/>
      <c r="K85" s="1508"/>
      <c r="L85" s="1508"/>
      <c r="M85" s="1508"/>
      <c r="N85" s="1508"/>
      <c r="O85" s="1508"/>
      <c r="P85" s="1508"/>
      <c r="Q85" s="1508"/>
      <c r="R85" s="1508"/>
      <c r="S85" s="1508"/>
      <c r="T85" s="1508"/>
      <c r="U85" s="1508"/>
      <c r="V85" s="1508"/>
      <c r="W85" s="1508"/>
      <c r="X85" s="1508"/>
      <c r="Y85" s="1508"/>
      <c r="Z85" s="1508"/>
      <c r="AA85" s="1508"/>
      <c r="AB85" s="1508"/>
      <c r="AC85" s="1508"/>
      <c r="AD85" s="1508"/>
      <c r="AE85" s="1508"/>
      <c r="AF85" s="1508"/>
      <c r="AG85" s="1508"/>
      <c r="AH85" s="1508"/>
      <c r="AI85" s="1508"/>
      <c r="AJ85" s="1508"/>
      <c r="AK85" s="1508"/>
      <c r="AL85" s="1508"/>
      <c r="AM85" s="1508"/>
      <c r="AN85" s="1508"/>
      <c r="AO85" s="1508"/>
      <c r="AP85" s="1508"/>
      <c r="AQ85" s="1508"/>
      <c r="AR85" s="1508"/>
      <c r="AS85" s="1508"/>
      <c r="AT85" s="1508"/>
      <c r="AU85" s="1508"/>
      <c r="AV85" s="1508"/>
      <c r="AW85" s="1509"/>
    </row>
    <row r="86" spans="1:49" ht="12.6" customHeight="1" x14ac:dyDescent="0.25">
      <c r="A86" s="1510" t="s">
        <v>5114</v>
      </c>
      <c r="B86" s="1510"/>
      <c r="C86" s="1510"/>
      <c r="D86" s="1510"/>
      <c r="E86" s="1510"/>
      <c r="F86" s="1510"/>
      <c r="G86" s="1510" t="s">
        <v>5114</v>
      </c>
      <c r="H86" s="1510"/>
      <c r="I86" s="1510"/>
      <c r="J86" s="1510"/>
      <c r="K86" s="1510"/>
      <c r="L86" s="1510"/>
      <c r="M86" s="1510"/>
      <c r="N86" s="1510"/>
      <c r="O86" s="1510"/>
      <c r="P86" s="1510"/>
      <c r="Q86" s="1510"/>
      <c r="R86" s="1510"/>
      <c r="S86" s="1510"/>
      <c r="T86" s="1510"/>
      <c r="U86" s="1510"/>
      <c r="V86" s="1510"/>
      <c r="W86" s="1510"/>
      <c r="X86" s="1510"/>
      <c r="Y86" s="1510"/>
      <c r="Z86" s="1510"/>
      <c r="AA86" s="1510"/>
      <c r="AB86" s="1510"/>
      <c r="AC86" s="1510"/>
      <c r="AD86" s="1510"/>
      <c r="AE86" s="1510"/>
      <c r="AF86" s="1510"/>
      <c r="AG86" s="1510"/>
      <c r="AH86" s="1510"/>
      <c r="AI86" s="1510"/>
      <c r="AJ86" s="1510"/>
      <c r="AK86" s="1510"/>
      <c r="AL86" s="1510"/>
      <c r="AM86" s="1510"/>
      <c r="AN86" s="1510"/>
      <c r="AO86" s="1510"/>
      <c r="AP86" s="1510"/>
      <c r="AQ86" s="1510"/>
      <c r="AR86" s="1510"/>
      <c r="AS86" s="1510"/>
      <c r="AT86" s="1510"/>
      <c r="AU86" s="1510"/>
      <c r="AV86" s="1510"/>
      <c r="AW86" s="1510"/>
    </row>
    <row r="87" spans="1:49" ht="12.6" customHeight="1" x14ac:dyDescent="0.25">
      <c r="A87" s="474" t="s">
        <v>5105</v>
      </c>
      <c r="B87" s="477"/>
      <c r="C87" s="477"/>
      <c r="D87" s="477"/>
      <c r="E87" s="477"/>
      <c r="F87" s="477"/>
      <c r="G87" s="477"/>
      <c r="H87" s="477"/>
      <c r="I87" s="477"/>
      <c r="J87" s="477"/>
      <c r="K87" s="477"/>
      <c r="L87" s="477"/>
      <c r="M87" s="477"/>
      <c r="N87" s="477"/>
      <c r="O87" s="477"/>
      <c r="P87" s="477"/>
      <c r="Q87" s="477"/>
      <c r="R87" s="477"/>
      <c r="S87" s="477"/>
      <c r="T87" s="477"/>
      <c r="U87" s="477"/>
      <c r="V87" s="477"/>
      <c r="W87" s="477"/>
      <c r="X87" s="477"/>
      <c r="Y87" s="477"/>
      <c r="Z87" s="477"/>
      <c r="AA87" s="477"/>
      <c r="AB87" s="477"/>
      <c r="AC87" s="477"/>
      <c r="AD87" s="477"/>
      <c r="AE87" s="477"/>
      <c r="AF87" s="477"/>
      <c r="AG87" s="477"/>
      <c r="AH87" s="477"/>
      <c r="AI87" s="477"/>
      <c r="AJ87" s="477"/>
      <c r="AK87" s="477"/>
      <c r="AL87" s="477"/>
      <c r="AM87" s="477"/>
      <c r="AN87" s="477"/>
      <c r="AO87" s="477"/>
      <c r="AP87" s="477"/>
      <c r="AQ87" s="477"/>
      <c r="AR87" s="477"/>
      <c r="AS87" s="477"/>
      <c r="AT87" s="477"/>
      <c r="AU87" s="477"/>
      <c r="AV87" s="477"/>
      <c r="AW87" s="477"/>
    </row>
    <row r="88" spans="1:49" ht="60" customHeight="1" x14ac:dyDescent="0.25">
      <c r="A88" s="1507"/>
      <c r="B88" s="1508"/>
      <c r="C88" s="1508"/>
      <c r="D88" s="1508"/>
      <c r="E88" s="1508"/>
      <c r="F88" s="1508"/>
      <c r="G88" s="1508"/>
      <c r="H88" s="1508"/>
      <c r="I88" s="1508"/>
      <c r="J88" s="1508"/>
      <c r="K88" s="1508"/>
      <c r="L88" s="1508"/>
      <c r="M88" s="1508"/>
      <c r="N88" s="1508"/>
      <c r="O88" s="1508"/>
      <c r="P88" s="1508"/>
      <c r="Q88" s="1508"/>
      <c r="R88" s="1508"/>
      <c r="S88" s="1508"/>
      <c r="T88" s="1508"/>
      <c r="U88" s="1508"/>
      <c r="V88" s="1508"/>
      <c r="W88" s="1508"/>
      <c r="X88" s="1508"/>
      <c r="Y88" s="1508"/>
      <c r="Z88" s="1508"/>
      <c r="AA88" s="1508"/>
      <c r="AB88" s="1508"/>
      <c r="AC88" s="1508"/>
      <c r="AD88" s="1508"/>
      <c r="AE88" s="1508"/>
      <c r="AF88" s="1508"/>
      <c r="AG88" s="1508"/>
      <c r="AH88" s="1508"/>
      <c r="AI88" s="1508"/>
      <c r="AJ88" s="1508"/>
      <c r="AK88" s="1508"/>
      <c r="AL88" s="1508"/>
      <c r="AM88" s="1508"/>
      <c r="AN88" s="1508"/>
      <c r="AO88" s="1508"/>
      <c r="AP88" s="1508"/>
      <c r="AQ88" s="1508"/>
      <c r="AR88" s="1508"/>
      <c r="AS88" s="1508"/>
      <c r="AT88" s="1508"/>
      <c r="AU88" s="1508"/>
      <c r="AV88" s="1508"/>
      <c r="AW88" s="1509"/>
    </row>
    <row r="89" spans="1:49" ht="12.6" customHeight="1" x14ac:dyDescent="0.25">
      <c r="A89" s="1506" t="s">
        <v>5115</v>
      </c>
      <c r="B89" s="1506"/>
      <c r="C89" s="1506"/>
      <c r="D89" s="1506"/>
      <c r="E89" s="1506"/>
      <c r="F89" s="1506"/>
      <c r="G89" s="1506"/>
      <c r="H89" s="1506"/>
      <c r="I89" s="1506"/>
      <c r="J89" s="1506"/>
      <c r="K89" s="1506"/>
      <c r="L89" s="1506"/>
      <c r="M89" s="1506"/>
      <c r="N89" s="1506"/>
      <c r="O89" s="1506"/>
      <c r="P89" s="1506"/>
      <c r="Q89" s="1506"/>
      <c r="R89" s="1506"/>
      <c r="S89" s="1506"/>
      <c r="T89" s="1506"/>
      <c r="U89" s="1506"/>
      <c r="V89" s="1506"/>
      <c r="W89" s="1506"/>
      <c r="X89" s="1506"/>
      <c r="Y89" s="1506"/>
      <c r="Z89" s="1506"/>
      <c r="AA89" s="1506"/>
      <c r="AB89" s="1506"/>
      <c r="AC89" s="1506"/>
      <c r="AD89" s="1506"/>
      <c r="AE89" s="1506"/>
      <c r="AF89" s="1506"/>
      <c r="AG89" s="1506"/>
      <c r="AH89" s="1506"/>
      <c r="AI89" s="1506"/>
      <c r="AJ89" s="1506"/>
      <c r="AK89" s="1506"/>
      <c r="AL89" s="1506"/>
      <c r="AM89" s="1506"/>
      <c r="AN89" s="1506"/>
      <c r="AO89" s="1506"/>
      <c r="AP89" s="1506"/>
      <c r="AQ89" s="1506"/>
      <c r="AR89" s="1506"/>
      <c r="AS89" s="1506"/>
      <c r="AT89" s="1506"/>
      <c r="AU89" s="1506"/>
      <c r="AV89" s="1506"/>
      <c r="AW89" s="1506"/>
    </row>
    <row r="90" spans="1:49" ht="12" customHeight="1" x14ac:dyDescent="0.25">
      <c r="A90" s="1528" t="s">
        <v>5116</v>
      </c>
      <c r="B90" s="1529"/>
      <c r="C90" s="1529"/>
      <c r="D90" s="1529"/>
      <c r="E90" s="1529"/>
      <c r="F90" s="1529"/>
      <c r="G90" s="1529"/>
      <c r="H90" s="1529"/>
      <c r="I90" s="1529"/>
      <c r="J90" s="1529"/>
      <c r="K90" s="1529"/>
      <c r="L90" s="1529"/>
      <c r="M90" s="1529"/>
      <c r="N90" s="1529"/>
      <c r="O90" s="1529"/>
      <c r="P90" s="1529"/>
      <c r="Q90" s="1529"/>
      <c r="R90" s="1529"/>
      <c r="S90" s="1529"/>
      <c r="T90" s="1529"/>
      <c r="U90" s="1528" t="s">
        <v>5117</v>
      </c>
      <c r="V90" s="1529"/>
      <c r="W90" s="1529"/>
      <c r="X90" s="1529"/>
      <c r="Y90" s="1529"/>
      <c r="Z90" s="1529"/>
      <c r="AA90" s="1529"/>
      <c r="AB90" s="1529"/>
      <c r="AC90" s="1534"/>
      <c r="AD90" s="1528" t="s">
        <v>5118</v>
      </c>
      <c r="AE90" s="1529"/>
      <c r="AF90" s="1529"/>
      <c r="AG90" s="1529"/>
      <c r="AH90" s="1534"/>
      <c r="AI90" s="1535"/>
      <c r="AJ90" s="1265"/>
      <c r="AK90" s="1265"/>
      <c r="AL90" s="1265"/>
      <c r="AM90" s="1265"/>
      <c r="AN90" s="1265"/>
      <c r="AO90" s="1265"/>
      <c r="AP90" s="1265"/>
      <c r="AQ90" s="1265"/>
      <c r="AR90" s="1265"/>
      <c r="AS90" s="1265"/>
      <c r="AT90" s="1265"/>
      <c r="AU90" s="1536"/>
      <c r="AV90" s="477"/>
      <c r="AW90" s="477"/>
    </row>
    <row r="91" spans="1:49" ht="9.75" customHeight="1" x14ac:dyDescent="0.25">
      <c r="A91" s="1530"/>
      <c r="B91" s="1531"/>
      <c r="C91" s="1531"/>
      <c r="D91" s="1531"/>
      <c r="E91" s="1531"/>
      <c r="F91" s="1531"/>
      <c r="G91" s="1531"/>
      <c r="H91" s="1531"/>
      <c r="I91" s="1531"/>
      <c r="J91" s="1531"/>
      <c r="K91" s="1531"/>
      <c r="L91" s="1531"/>
      <c r="M91" s="1531"/>
      <c r="N91" s="1531"/>
      <c r="O91" s="1531"/>
      <c r="P91" s="1531"/>
      <c r="Q91" s="1531"/>
      <c r="R91" s="1531"/>
      <c r="S91" s="1531"/>
      <c r="T91" s="1531"/>
      <c r="U91" s="1530" t="s">
        <v>5119</v>
      </c>
      <c r="V91" s="1531"/>
      <c r="W91" s="1531"/>
      <c r="X91" s="1531"/>
      <c r="Y91" s="1531"/>
      <c r="Z91" s="1531"/>
      <c r="AA91" s="1531"/>
      <c r="AB91" s="1531"/>
      <c r="AC91" s="1537"/>
      <c r="AD91" s="1530" t="s">
        <v>5120</v>
      </c>
      <c r="AE91" s="1531"/>
      <c r="AF91" s="1531"/>
      <c r="AG91" s="1531"/>
      <c r="AH91" s="1537"/>
      <c r="AI91" s="1530" t="s">
        <v>5121</v>
      </c>
      <c r="AJ91" s="1531"/>
      <c r="AK91" s="1531"/>
      <c r="AL91" s="1531"/>
      <c r="AM91" s="1531"/>
      <c r="AN91" s="1531"/>
      <c r="AO91" s="1531"/>
      <c r="AP91" s="1531"/>
      <c r="AQ91" s="1531"/>
      <c r="AR91" s="1531"/>
      <c r="AS91" s="1531"/>
      <c r="AT91" s="1531"/>
      <c r="AU91" s="1537"/>
      <c r="AV91" s="477"/>
      <c r="AW91" s="477"/>
    </row>
    <row r="92" spans="1:49" ht="9.75" customHeight="1" x14ac:dyDescent="0.25">
      <c r="A92" s="1532"/>
      <c r="B92" s="1533"/>
      <c r="C92" s="1533"/>
      <c r="D92" s="1533"/>
      <c r="E92" s="1533"/>
      <c r="F92" s="1533"/>
      <c r="G92" s="1533"/>
      <c r="H92" s="1533"/>
      <c r="I92" s="1533"/>
      <c r="J92" s="1533"/>
      <c r="K92" s="1533"/>
      <c r="L92" s="1533"/>
      <c r="M92" s="1533"/>
      <c r="N92" s="1533"/>
      <c r="O92" s="1533"/>
      <c r="P92" s="1533"/>
      <c r="Q92" s="1533"/>
      <c r="R92" s="1533"/>
      <c r="S92" s="1533"/>
      <c r="T92" s="1533"/>
      <c r="U92" s="1532" t="s">
        <v>5122</v>
      </c>
      <c r="V92" s="1533"/>
      <c r="W92" s="1533"/>
      <c r="X92" s="1533"/>
      <c r="Y92" s="1533"/>
      <c r="Z92" s="1533"/>
      <c r="AA92" s="1533"/>
      <c r="AB92" s="1533"/>
      <c r="AC92" s="1538"/>
      <c r="AD92" s="1532" t="s">
        <v>5123</v>
      </c>
      <c r="AE92" s="1533"/>
      <c r="AF92" s="1533"/>
      <c r="AG92" s="1533"/>
      <c r="AH92" s="1538"/>
      <c r="AI92" s="1532" t="s">
        <v>5124</v>
      </c>
      <c r="AJ92" s="1533"/>
      <c r="AK92" s="1533"/>
      <c r="AL92" s="1533"/>
      <c r="AM92" s="1533"/>
      <c r="AN92" s="1533"/>
      <c r="AO92" s="1533"/>
      <c r="AP92" s="1533"/>
      <c r="AQ92" s="1533"/>
      <c r="AR92" s="1533"/>
      <c r="AS92" s="1533"/>
      <c r="AT92" s="1533"/>
      <c r="AU92" s="1538"/>
      <c r="AV92" s="477"/>
      <c r="AW92" s="477"/>
    </row>
    <row r="93" spans="1:49" ht="12.6" customHeight="1" x14ac:dyDescent="0.25">
      <c r="A93" s="1539" t="s">
        <v>1436</v>
      </c>
      <c r="B93" s="1540"/>
      <c r="C93" s="1540"/>
      <c r="D93" s="1540"/>
      <c r="E93" s="1540"/>
      <c r="F93" s="1540"/>
      <c r="G93" s="1540"/>
      <c r="H93" s="1540"/>
      <c r="I93" s="1540"/>
      <c r="J93" s="1540"/>
      <c r="K93" s="1540"/>
      <c r="L93" s="1540"/>
      <c r="M93" s="1540"/>
      <c r="N93" s="1540"/>
      <c r="O93" s="1540"/>
      <c r="P93" s="1540"/>
      <c r="Q93" s="1540"/>
      <c r="R93" s="1540"/>
      <c r="S93" s="1540"/>
      <c r="T93" s="1540"/>
      <c r="U93" s="1529"/>
      <c r="V93" s="1529"/>
      <c r="W93" s="1529"/>
      <c r="X93" s="1529"/>
      <c r="Y93" s="1529"/>
      <c r="Z93" s="1529"/>
      <c r="AA93" s="1529"/>
      <c r="AB93" s="1529"/>
      <c r="AC93" s="1529"/>
      <c r="AD93" s="1541"/>
      <c r="AE93" s="1541"/>
      <c r="AF93" s="1541"/>
      <c r="AG93" s="1541"/>
      <c r="AH93" s="1541"/>
      <c r="AI93" s="1529"/>
      <c r="AJ93" s="1529"/>
      <c r="AK93" s="1529"/>
      <c r="AL93" s="1529"/>
      <c r="AM93" s="1529"/>
      <c r="AN93" s="1529"/>
      <c r="AO93" s="1529"/>
      <c r="AP93" s="1529"/>
      <c r="AQ93" s="1529"/>
      <c r="AR93" s="1529"/>
      <c r="AS93" s="1529"/>
      <c r="AT93" s="1529"/>
      <c r="AU93" s="1529"/>
      <c r="AV93" s="477"/>
      <c r="AW93" s="477"/>
    </row>
    <row r="94" spans="1:49" ht="12.6" customHeight="1" x14ac:dyDescent="0.25">
      <c r="A94" s="1542" t="s">
        <v>5495</v>
      </c>
      <c r="B94" s="1542"/>
      <c r="C94" s="1542"/>
      <c r="D94" s="1542"/>
      <c r="E94" s="1542"/>
      <c r="F94" s="1542"/>
      <c r="G94" s="1542"/>
      <c r="H94" s="1542"/>
      <c r="I94" s="1542"/>
      <c r="J94" s="1542"/>
      <c r="K94" s="1542"/>
      <c r="L94" s="1542"/>
      <c r="M94" s="1542"/>
      <c r="N94" s="1542"/>
      <c r="O94" s="1542"/>
      <c r="P94" s="1542"/>
      <c r="Q94" s="1542"/>
      <c r="R94" s="1542"/>
      <c r="S94" s="1542"/>
      <c r="T94" s="1542"/>
      <c r="U94" s="1543" t="s">
        <v>1326</v>
      </c>
      <c r="V94" s="1543"/>
      <c r="W94" s="1543"/>
      <c r="X94" s="1543"/>
      <c r="Y94" s="1543"/>
      <c r="Z94" s="1543"/>
      <c r="AA94" s="1543"/>
      <c r="AB94" s="1543"/>
      <c r="AC94" s="1543"/>
      <c r="AD94" s="1544"/>
      <c r="AE94" s="1544"/>
      <c r="AF94" s="1544"/>
      <c r="AG94" s="1544"/>
      <c r="AH94" s="1544"/>
      <c r="AI94" s="1543"/>
      <c r="AJ94" s="1543"/>
      <c r="AK94" s="1543"/>
      <c r="AL94" s="1543"/>
      <c r="AM94" s="1543"/>
      <c r="AN94" s="1543"/>
      <c r="AO94" s="1543"/>
      <c r="AP94" s="1543"/>
      <c r="AQ94" s="1543"/>
      <c r="AR94" s="1543"/>
      <c r="AS94" s="1543"/>
      <c r="AT94" s="1543"/>
      <c r="AU94" s="1543"/>
      <c r="AV94" s="477"/>
      <c r="AW94" s="477"/>
    </row>
    <row r="95" spans="1:49" ht="12.6" customHeight="1" x14ac:dyDescent="0.25">
      <c r="A95" s="1542"/>
      <c r="B95" s="1542"/>
      <c r="C95" s="1542"/>
      <c r="D95" s="1542"/>
      <c r="E95" s="1542"/>
      <c r="F95" s="1542"/>
      <c r="G95" s="1542"/>
      <c r="H95" s="1542"/>
      <c r="I95" s="1542"/>
      <c r="J95" s="1542"/>
      <c r="K95" s="1542"/>
      <c r="L95" s="1542"/>
      <c r="M95" s="1542"/>
      <c r="N95" s="1542"/>
      <c r="O95" s="1542"/>
      <c r="P95" s="1542"/>
      <c r="Q95" s="1542"/>
      <c r="R95" s="1542"/>
      <c r="S95" s="1542"/>
      <c r="T95" s="1542"/>
      <c r="U95" s="1543"/>
      <c r="V95" s="1543"/>
      <c r="W95" s="1543"/>
      <c r="X95" s="1543"/>
      <c r="Y95" s="1543"/>
      <c r="Z95" s="1543"/>
      <c r="AA95" s="1543"/>
      <c r="AB95" s="1543"/>
      <c r="AC95" s="1543"/>
      <c r="AD95" s="1544"/>
      <c r="AE95" s="1544"/>
      <c r="AF95" s="1544"/>
      <c r="AG95" s="1544"/>
      <c r="AH95" s="1544"/>
      <c r="AI95" s="1543"/>
      <c r="AJ95" s="1543"/>
      <c r="AK95" s="1543"/>
      <c r="AL95" s="1543"/>
      <c r="AM95" s="1543"/>
      <c r="AN95" s="1543"/>
      <c r="AO95" s="1543"/>
      <c r="AP95" s="1543"/>
      <c r="AQ95" s="1543"/>
      <c r="AR95" s="1543"/>
      <c r="AS95" s="1543"/>
      <c r="AT95" s="1543"/>
      <c r="AU95" s="1543"/>
      <c r="AV95" s="477"/>
      <c r="AW95" s="477"/>
    </row>
    <row r="96" spans="1:49" ht="12.6" customHeight="1" x14ac:dyDescent="0.25">
      <c r="A96" s="1539" t="s">
        <v>5125</v>
      </c>
      <c r="B96" s="1540"/>
      <c r="C96" s="1540"/>
      <c r="D96" s="1540"/>
      <c r="E96" s="1540"/>
      <c r="F96" s="1540"/>
      <c r="G96" s="1540"/>
      <c r="H96" s="1540"/>
      <c r="I96" s="1540"/>
      <c r="J96" s="1540"/>
      <c r="K96" s="1540"/>
      <c r="L96" s="1540"/>
      <c r="M96" s="1540"/>
      <c r="N96" s="1540"/>
      <c r="O96" s="1540"/>
      <c r="P96" s="1540"/>
      <c r="Q96" s="1540"/>
      <c r="R96" s="1540"/>
      <c r="S96" s="1540"/>
      <c r="T96" s="1540"/>
      <c r="Z96" s="477"/>
      <c r="AA96" s="477"/>
      <c r="AB96" s="477"/>
      <c r="AC96" s="477"/>
      <c r="AD96" s="477"/>
      <c r="AS96" s="477"/>
      <c r="AT96" s="477"/>
      <c r="AU96" s="477"/>
      <c r="AV96" s="477"/>
      <c r="AW96" s="477"/>
    </row>
    <row r="97" spans="1:49" ht="12.6" customHeight="1" x14ac:dyDescent="0.25">
      <c r="A97" s="1542" t="s">
        <v>5495</v>
      </c>
      <c r="B97" s="1542"/>
      <c r="C97" s="1542"/>
      <c r="D97" s="1542"/>
      <c r="E97" s="1542"/>
      <c r="F97" s="1542"/>
      <c r="G97" s="1542"/>
      <c r="H97" s="1542"/>
      <c r="I97" s="1542"/>
      <c r="J97" s="1542"/>
      <c r="K97" s="1542"/>
      <c r="L97" s="1542"/>
      <c r="M97" s="1542"/>
      <c r="N97" s="1542"/>
      <c r="O97" s="1542"/>
      <c r="P97" s="1542"/>
      <c r="Q97" s="1542"/>
      <c r="R97" s="1542"/>
      <c r="S97" s="1542"/>
      <c r="T97" s="1542"/>
      <c r="U97" s="1543" t="s">
        <v>1326</v>
      </c>
      <c r="V97" s="1543"/>
      <c r="W97" s="1543"/>
      <c r="X97" s="1543"/>
      <c r="Y97" s="1543"/>
      <c r="Z97" s="1543"/>
      <c r="AA97" s="1543"/>
      <c r="AB97" s="1543"/>
      <c r="AC97" s="1543"/>
      <c r="AD97" s="1544"/>
      <c r="AE97" s="1544"/>
      <c r="AF97" s="1544"/>
      <c r="AG97" s="1544"/>
      <c r="AH97" s="1544"/>
      <c r="AI97" s="1543"/>
      <c r="AJ97" s="1543"/>
      <c r="AK97" s="1543"/>
      <c r="AL97" s="1543"/>
      <c r="AM97" s="1543"/>
      <c r="AN97" s="1543"/>
      <c r="AO97" s="1543"/>
      <c r="AP97" s="1543"/>
      <c r="AQ97" s="1543"/>
      <c r="AR97" s="1543"/>
      <c r="AS97" s="1543"/>
      <c r="AT97" s="1543"/>
      <c r="AU97" s="1543"/>
      <c r="AV97" s="477"/>
      <c r="AW97" s="477"/>
    </row>
    <row r="98" spans="1:49" ht="84" customHeight="1" x14ac:dyDescent="0.25">
      <c r="A98" s="1542" t="s">
        <v>5496</v>
      </c>
      <c r="B98" s="1542"/>
      <c r="C98" s="1542"/>
      <c r="D98" s="1542"/>
      <c r="E98" s="1542"/>
      <c r="F98" s="1542"/>
      <c r="G98" s="1542"/>
      <c r="H98" s="1542"/>
      <c r="I98" s="1542"/>
      <c r="J98" s="1542"/>
      <c r="K98" s="1542"/>
      <c r="L98" s="1542"/>
      <c r="M98" s="1542"/>
      <c r="N98" s="1542"/>
      <c r="O98" s="1542"/>
      <c r="P98" s="1542"/>
      <c r="Q98" s="1542"/>
      <c r="R98" s="1542"/>
      <c r="S98" s="1542"/>
      <c r="T98" s="1542"/>
      <c r="U98" s="1543"/>
      <c r="V98" s="1543"/>
      <c r="W98" s="1543"/>
      <c r="X98" s="1543"/>
      <c r="Y98" s="1543"/>
      <c r="Z98" s="1543"/>
      <c r="AA98" s="1543"/>
      <c r="AB98" s="1543"/>
      <c r="AC98" s="1543"/>
      <c r="AD98" s="1544"/>
      <c r="AE98" s="1544"/>
      <c r="AF98" s="1544"/>
      <c r="AG98" s="1544"/>
      <c r="AH98" s="1544"/>
      <c r="AI98" s="1543"/>
      <c r="AJ98" s="1543"/>
      <c r="AK98" s="1543"/>
      <c r="AL98" s="1543"/>
      <c r="AM98" s="1543"/>
      <c r="AN98" s="1543"/>
      <c r="AO98" s="1543"/>
      <c r="AP98" s="1543"/>
      <c r="AQ98" s="1543"/>
      <c r="AR98" s="1543"/>
      <c r="AS98" s="1543"/>
      <c r="AT98" s="1543"/>
      <c r="AU98" s="1543"/>
      <c r="AV98" s="477"/>
      <c r="AW98" s="477"/>
    </row>
    <row r="99" spans="1:49" ht="12.6" customHeight="1" x14ac:dyDescent="0.25">
      <c r="A99" s="1545"/>
      <c r="B99" s="1545"/>
      <c r="C99" s="477"/>
      <c r="D99" s="477"/>
      <c r="E99" s="477"/>
      <c r="F99" s="477"/>
      <c r="G99" s="477"/>
      <c r="H99" s="477"/>
      <c r="I99" s="477"/>
      <c r="J99" s="477"/>
      <c r="K99" s="477"/>
      <c r="L99" s="477"/>
      <c r="M99" s="477"/>
      <c r="N99" s="477"/>
      <c r="O99" s="477"/>
      <c r="P99" s="477"/>
      <c r="Q99" s="477"/>
      <c r="R99" s="477"/>
      <c r="S99" s="477"/>
      <c r="T99" s="477"/>
      <c r="U99" s="477"/>
      <c r="V99" s="477"/>
      <c r="W99" s="477"/>
      <c r="X99" s="477"/>
      <c r="Y99" s="477"/>
      <c r="Z99" s="477"/>
      <c r="AA99" s="477"/>
      <c r="AB99" s="477"/>
      <c r="AC99" s="477"/>
      <c r="AD99" s="477"/>
      <c r="AE99" s="477"/>
      <c r="AF99" s="477"/>
      <c r="AL99" s="477"/>
      <c r="AM99" s="477"/>
      <c r="AN99" s="477"/>
      <c r="AO99" s="477"/>
      <c r="AP99" s="477"/>
      <c r="AQ99" s="477"/>
      <c r="AR99" s="477"/>
      <c r="AS99" s="477"/>
      <c r="AT99" s="477"/>
      <c r="AU99" s="477"/>
      <c r="AV99" s="477"/>
      <c r="AW99" s="477"/>
    </row>
    <row r="100" spans="1:49" ht="12.6" customHeight="1" x14ac:dyDescent="0.25">
      <c r="A100" s="1506" t="s">
        <v>5126</v>
      </c>
      <c r="B100" s="1506"/>
      <c r="C100" s="1506"/>
      <c r="D100" s="1506"/>
      <c r="E100" s="1506"/>
      <c r="F100" s="1506"/>
      <c r="G100" s="1506"/>
      <c r="H100" s="1506"/>
      <c r="I100" s="1506"/>
      <c r="J100" s="1506"/>
      <c r="K100" s="1506"/>
      <c r="L100" s="1506"/>
      <c r="M100" s="1506"/>
      <c r="N100" s="1506"/>
      <c r="O100" s="1506"/>
      <c r="P100" s="1506"/>
      <c r="Q100" s="1506"/>
      <c r="R100" s="1506"/>
      <c r="S100" s="1506"/>
      <c r="T100" s="1506"/>
      <c r="U100" s="1506"/>
      <c r="V100" s="1506"/>
      <c r="W100" s="1506"/>
      <c r="X100" s="1506"/>
      <c r="Y100" s="1506"/>
      <c r="Z100" s="1506"/>
      <c r="AA100" s="1506"/>
      <c r="AB100" s="1506"/>
      <c r="AC100" s="1506"/>
      <c r="AD100" s="1506"/>
      <c r="AE100" s="1506"/>
      <c r="AF100" s="1506"/>
      <c r="AG100" s="1506"/>
      <c r="AH100" s="1506"/>
      <c r="AI100" s="1506"/>
      <c r="AJ100" s="1506"/>
      <c r="AK100" s="1506"/>
      <c r="AL100" s="1506"/>
      <c r="AM100" s="1506"/>
      <c r="AN100" s="1506"/>
      <c r="AO100" s="1506"/>
      <c r="AP100" s="1506"/>
      <c r="AQ100" s="1506"/>
      <c r="AR100" s="1506"/>
      <c r="AS100" s="1506"/>
      <c r="AT100" s="1506"/>
      <c r="AU100" s="1506"/>
      <c r="AV100" s="1506"/>
      <c r="AW100" s="1506"/>
    </row>
    <row r="101" spans="1:49" ht="12.6" customHeight="1" x14ac:dyDescent="0.25">
      <c r="A101" s="474" t="s">
        <v>5127</v>
      </c>
      <c r="B101" s="474"/>
      <c r="C101" s="474"/>
      <c r="D101" s="474"/>
      <c r="E101" s="474"/>
      <c r="F101" s="474"/>
      <c r="G101" s="474"/>
      <c r="H101" s="474"/>
      <c r="I101" s="474"/>
      <c r="J101" s="474"/>
      <c r="K101" s="474"/>
      <c r="L101" s="474"/>
      <c r="M101" s="474"/>
      <c r="N101" s="474"/>
      <c r="O101" s="474"/>
      <c r="P101" s="474"/>
      <c r="Q101" s="474"/>
      <c r="R101" s="474"/>
      <c r="S101" s="474"/>
      <c r="T101" s="474"/>
      <c r="U101" s="474"/>
      <c r="V101" s="474"/>
      <c r="W101" s="474"/>
      <c r="X101" s="474"/>
      <c r="Y101" s="474"/>
      <c r="Z101" s="474"/>
      <c r="AA101" s="474"/>
      <c r="AB101" s="474"/>
      <c r="AC101" s="474"/>
      <c r="AD101" s="474"/>
      <c r="AE101" s="474"/>
      <c r="AF101" s="474"/>
      <c r="AG101" s="474"/>
      <c r="AH101" s="474"/>
      <c r="AI101" s="474"/>
      <c r="AJ101" s="474"/>
      <c r="AK101" s="474"/>
      <c r="AL101" s="474"/>
      <c r="AM101" s="474"/>
      <c r="AN101" s="474"/>
      <c r="AO101" s="474"/>
      <c r="AP101" s="474"/>
      <c r="AQ101" s="474"/>
      <c r="AR101" s="474"/>
      <c r="AS101" s="474"/>
      <c r="AT101" s="474"/>
      <c r="AU101" s="474"/>
      <c r="AV101" s="474"/>
      <c r="AW101" s="474"/>
    </row>
    <row r="102" spans="1:49" ht="12.6" customHeight="1" x14ac:dyDescent="0.25">
      <c r="A102" s="474" t="s">
        <v>5105</v>
      </c>
      <c r="B102" s="474"/>
      <c r="C102" s="474"/>
      <c r="D102" s="474"/>
      <c r="E102" s="474"/>
      <c r="F102" s="474"/>
      <c r="G102" s="474"/>
      <c r="H102" s="474"/>
      <c r="I102" s="474"/>
      <c r="J102" s="474"/>
      <c r="K102" s="474"/>
      <c r="L102" s="474"/>
      <c r="M102" s="474"/>
      <c r="N102" s="474"/>
      <c r="O102" s="474"/>
      <c r="P102" s="474"/>
      <c r="Q102" s="474"/>
      <c r="R102" s="474"/>
      <c r="S102" s="474"/>
      <c r="T102" s="474"/>
      <c r="U102" s="474"/>
      <c r="V102" s="474"/>
      <c r="W102" s="474"/>
      <c r="X102" s="474"/>
      <c r="Y102" s="474"/>
      <c r="Z102" s="474"/>
      <c r="AA102" s="474"/>
      <c r="AB102" s="474"/>
      <c r="AC102" s="474"/>
      <c r="AD102" s="474"/>
      <c r="AE102" s="474"/>
      <c r="AF102" s="474"/>
      <c r="AG102" s="474"/>
      <c r="AH102" s="474"/>
      <c r="AI102" s="474"/>
      <c r="AJ102" s="474"/>
      <c r="AK102" s="474"/>
      <c r="AL102" s="474"/>
      <c r="AM102" s="474"/>
      <c r="AN102" s="474"/>
      <c r="AO102" s="474"/>
      <c r="AP102" s="474"/>
      <c r="AQ102" s="474"/>
      <c r="AR102" s="474"/>
      <c r="AS102" s="474"/>
      <c r="AT102" s="474"/>
      <c r="AU102" s="474"/>
      <c r="AV102" s="474"/>
      <c r="AW102" s="474"/>
    </row>
    <row r="103" spans="1:49" ht="60" hidden="1" customHeight="1" x14ac:dyDescent="0.25">
      <c r="A103" s="1507"/>
      <c r="B103" s="1508"/>
      <c r="C103" s="1508"/>
      <c r="D103" s="1508"/>
      <c r="E103" s="1508"/>
      <c r="F103" s="1508"/>
      <c r="G103" s="1508"/>
      <c r="H103" s="1508"/>
      <c r="I103" s="1508"/>
      <c r="J103" s="1508"/>
      <c r="K103" s="1508"/>
      <c r="L103" s="1508"/>
      <c r="M103" s="1508"/>
      <c r="N103" s="1508"/>
      <c r="O103" s="1508"/>
      <c r="P103" s="1508"/>
      <c r="Q103" s="1508"/>
      <c r="R103" s="1508"/>
      <c r="S103" s="1508"/>
      <c r="T103" s="1508"/>
      <c r="U103" s="1508"/>
      <c r="V103" s="1508"/>
      <c r="W103" s="1508"/>
      <c r="X103" s="1508"/>
      <c r="Y103" s="1508"/>
      <c r="Z103" s="1508"/>
      <c r="AA103" s="1508"/>
      <c r="AB103" s="1508"/>
      <c r="AC103" s="1508"/>
      <c r="AD103" s="1508"/>
      <c r="AE103" s="1508"/>
      <c r="AF103" s="1508"/>
      <c r="AG103" s="1508"/>
      <c r="AH103" s="1508"/>
      <c r="AI103" s="1508"/>
      <c r="AJ103" s="1508"/>
      <c r="AK103" s="1508"/>
      <c r="AL103" s="1508"/>
      <c r="AM103" s="1508"/>
      <c r="AN103" s="1508"/>
      <c r="AO103" s="1508"/>
      <c r="AP103" s="1508"/>
      <c r="AQ103" s="1508"/>
      <c r="AR103" s="1508"/>
      <c r="AS103" s="1508"/>
      <c r="AT103" s="1508"/>
      <c r="AU103" s="1508"/>
      <c r="AV103" s="1508"/>
      <c r="AW103" s="1509"/>
    </row>
    <row r="104" spans="1:49" ht="12.6" customHeight="1" x14ac:dyDescent="0.25">
      <c r="A104" s="474" t="s">
        <v>5128</v>
      </c>
      <c r="B104" s="474"/>
      <c r="C104" s="474"/>
      <c r="D104" s="474"/>
      <c r="E104" s="474"/>
      <c r="F104" s="474"/>
      <c r="G104" s="474"/>
      <c r="H104" s="474"/>
      <c r="I104" s="474"/>
      <c r="J104" s="474"/>
      <c r="K104" s="474"/>
      <c r="L104" s="474"/>
      <c r="M104" s="474"/>
      <c r="N104" s="474"/>
      <c r="O104" s="474"/>
      <c r="P104" s="474"/>
      <c r="Q104" s="474"/>
      <c r="R104" s="474"/>
      <c r="S104" s="474"/>
      <c r="T104" s="474"/>
      <c r="U104" s="474"/>
      <c r="V104" s="474"/>
      <c r="W104" s="474"/>
      <c r="X104" s="474"/>
      <c r="Y104" s="474"/>
      <c r="Z104" s="474"/>
      <c r="AA104" s="474"/>
      <c r="AB104" s="474"/>
      <c r="AC104" s="474"/>
      <c r="AD104" s="474"/>
      <c r="AE104" s="474"/>
      <c r="AF104" s="474"/>
      <c r="AG104" s="474"/>
      <c r="AH104" s="474"/>
      <c r="AI104" s="474"/>
      <c r="AJ104" s="474"/>
      <c r="AK104" s="474"/>
      <c r="AL104" s="474"/>
      <c r="AM104" s="474"/>
      <c r="AN104" s="474"/>
      <c r="AO104" s="474"/>
      <c r="AP104" s="474"/>
      <c r="AQ104" s="474"/>
      <c r="AR104" s="474"/>
      <c r="AS104" s="474"/>
      <c r="AT104" s="474"/>
      <c r="AU104" s="474"/>
      <c r="AV104" s="474"/>
      <c r="AW104" s="474"/>
    </row>
    <row r="105" spans="1:49" ht="12" customHeight="1" x14ac:dyDescent="0.25">
      <c r="A105" s="474" t="s">
        <v>5105</v>
      </c>
      <c r="B105" s="474"/>
      <c r="C105" s="474"/>
      <c r="D105" s="474"/>
      <c r="E105" s="474"/>
      <c r="F105" s="474"/>
      <c r="G105" s="474"/>
      <c r="H105" s="474"/>
      <c r="I105" s="474"/>
      <c r="J105" s="474"/>
      <c r="K105" s="474"/>
      <c r="L105" s="474"/>
      <c r="M105" s="474"/>
      <c r="N105" s="474"/>
      <c r="O105" s="474"/>
      <c r="P105" s="474"/>
      <c r="Q105" s="474"/>
      <c r="R105" s="474"/>
      <c r="S105" s="474"/>
      <c r="T105" s="474"/>
      <c r="U105" s="474"/>
      <c r="V105" s="474"/>
      <c r="W105" s="474"/>
      <c r="X105" s="474"/>
      <c r="Y105" s="474"/>
      <c r="Z105" s="474"/>
      <c r="AA105" s="474"/>
      <c r="AB105" s="474"/>
      <c r="AC105" s="474"/>
      <c r="AD105" s="474"/>
      <c r="AE105" s="474"/>
      <c r="AF105" s="474"/>
      <c r="AG105" s="474"/>
      <c r="AH105" s="474"/>
      <c r="AI105" s="474"/>
      <c r="AJ105" s="474"/>
      <c r="AK105" s="474"/>
      <c r="AL105" s="474"/>
      <c r="AM105" s="474"/>
      <c r="AN105" s="474"/>
      <c r="AO105" s="474"/>
      <c r="AP105" s="474"/>
      <c r="AQ105" s="474"/>
      <c r="AR105" s="474"/>
      <c r="AS105" s="474"/>
      <c r="AT105" s="474"/>
      <c r="AU105" s="474"/>
      <c r="AV105" s="474"/>
      <c r="AW105" s="474"/>
    </row>
    <row r="106" spans="1:49" ht="0.75" customHeight="1" x14ac:dyDescent="0.25">
      <c r="A106" s="1507"/>
      <c r="B106" s="1508"/>
      <c r="C106" s="1508"/>
      <c r="D106" s="1508"/>
      <c r="E106" s="1508"/>
      <c r="F106" s="1508"/>
      <c r="G106" s="1508"/>
      <c r="H106" s="1508"/>
      <c r="I106" s="1508"/>
      <c r="J106" s="1508"/>
      <c r="K106" s="1508"/>
      <c r="L106" s="1508"/>
      <c r="M106" s="1508"/>
      <c r="N106" s="1508"/>
      <c r="O106" s="1508"/>
      <c r="P106" s="1508"/>
      <c r="Q106" s="1508"/>
      <c r="R106" s="1508"/>
      <c r="S106" s="1508"/>
      <c r="T106" s="1508"/>
      <c r="U106" s="1508"/>
      <c r="V106" s="1508"/>
      <c r="W106" s="1508"/>
      <c r="X106" s="1508"/>
      <c r="Y106" s="1508"/>
      <c r="Z106" s="1508"/>
      <c r="AA106" s="1508"/>
      <c r="AB106" s="1508"/>
      <c r="AC106" s="1508"/>
      <c r="AD106" s="1508"/>
      <c r="AE106" s="1508"/>
      <c r="AF106" s="1508"/>
      <c r="AG106" s="1508"/>
      <c r="AH106" s="1508"/>
      <c r="AI106" s="1508"/>
      <c r="AJ106" s="1508"/>
      <c r="AK106" s="1508"/>
      <c r="AL106" s="1508"/>
      <c r="AM106" s="1508"/>
      <c r="AN106" s="1508"/>
      <c r="AO106" s="1508"/>
      <c r="AP106" s="1508"/>
      <c r="AQ106" s="1508"/>
      <c r="AR106" s="1508"/>
      <c r="AS106" s="1508"/>
      <c r="AT106" s="1508"/>
      <c r="AU106" s="1508"/>
      <c r="AV106" s="1508"/>
      <c r="AW106" s="1509"/>
    </row>
    <row r="107" spans="1:49" ht="12.6" customHeight="1" x14ac:dyDescent="0.25">
      <c r="A107" s="474" t="s">
        <v>5129</v>
      </c>
      <c r="B107" s="474"/>
      <c r="C107" s="474"/>
      <c r="D107" s="474"/>
      <c r="E107" s="474"/>
      <c r="F107" s="474"/>
      <c r="G107" s="474"/>
      <c r="H107" s="474"/>
      <c r="I107" s="474"/>
      <c r="J107" s="474"/>
      <c r="K107" s="474"/>
      <c r="L107" s="474"/>
      <c r="M107" s="474"/>
      <c r="N107" s="474"/>
      <c r="O107" s="474"/>
      <c r="P107" s="474"/>
      <c r="Q107" s="474"/>
      <c r="R107" s="474"/>
      <c r="S107" s="474"/>
      <c r="T107" s="474"/>
      <c r="U107" s="474"/>
      <c r="V107" s="474"/>
      <c r="W107" s="474"/>
      <c r="X107" s="474"/>
      <c r="Y107" s="474"/>
      <c r="Z107" s="474"/>
      <c r="AA107" s="474"/>
      <c r="AB107" s="474"/>
      <c r="AC107" s="474"/>
      <c r="AD107" s="474"/>
      <c r="AE107" s="474"/>
      <c r="AF107" s="474"/>
      <c r="AG107" s="474"/>
      <c r="AH107" s="474"/>
      <c r="AI107" s="474"/>
      <c r="AJ107" s="474"/>
      <c r="AK107" s="474"/>
      <c r="AL107" s="474"/>
      <c r="AM107" s="474"/>
      <c r="AN107" s="474"/>
      <c r="AO107" s="474"/>
      <c r="AP107" s="474"/>
      <c r="AQ107" s="474"/>
      <c r="AR107" s="474"/>
      <c r="AS107" s="474"/>
      <c r="AT107" s="474"/>
      <c r="AU107" s="474"/>
      <c r="AV107" s="474"/>
      <c r="AW107" s="474"/>
    </row>
    <row r="108" spans="1:49" ht="12.6" customHeight="1" x14ac:dyDescent="0.25">
      <c r="A108" s="474" t="s">
        <v>5105</v>
      </c>
      <c r="B108" s="474"/>
      <c r="C108" s="474"/>
      <c r="D108" s="474"/>
      <c r="E108" s="474"/>
      <c r="F108" s="474"/>
      <c r="G108" s="474"/>
      <c r="H108" s="474"/>
      <c r="I108" s="474"/>
      <c r="J108" s="474"/>
      <c r="K108" s="474"/>
      <c r="L108" s="474"/>
      <c r="M108" s="474"/>
      <c r="N108" s="474"/>
      <c r="O108" s="474"/>
      <c r="P108" s="474"/>
      <c r="Q108" s="474"/>
      <c r="R108" s="474"/>
      <c r="S108" s="474"/>
      <c r="T108" s="474"/>
      <c r="U108" s="474"/>
      <c r="V108" s="474"/>
      <c r="W108" s="474"/>
      <c r="X108" s="474"/>
      <c r="Y108" s="474"/>
      <c r="Z108" s="474"/>
      <c r="AA108" s="474"/>
      <c r="AB108" s="474"/>
      <c r="AC108" s="474"/>
      <c r="AD108" s="474"/>
      <c r="AE108" s="474"/>
      <c r="AF108" s="474"/>
      <c r="AG108" s="474"/>
      <c r="AH108" s="474"/>
      <c r="AI108" s="474"/>
      <c r="AJ108" s="474"/>
      <c r="AK108" s="474"/>
      <c r="AL108" s="474"/>
      <c r="AM108" s="474"/>
      <c r="AN108" s="474"/>
      <c r="AO108" s="474"/>
      <c r="AP108" s="474"/>
      <c r="AQ108" s="474"/>
      <c r="AR108" s="474"/>
      <c r="AS108" s="474"/>
      <c r="AT108" s="474"/>
      <c r="AU108" s="474"/>
      <c r="AV108" s="474"/>
      <c r="AW108" s="474"/>
    </row>
    <row r="109" spans="1:49" ht="0.75" customHeight="1" x14ac:dyDescent="0.25">
      <c r="A109" s="1507"/>
      <c r="B109" s="1508"/>
      <c r="C109" s="1508"/>
      <c r="D109" s="1508"/>
      <c r="E109" s="1508"/>
      <c r="F109" s="1508"/>
      <c r="G109" s="1508"/>
      <c r="H109" s="1508"/>
      <c r="I109" s="1508"/>
      <c r="J109" s="1508"/>
      <c r="K109" s="1508"/>
      <c r="L109" s="1508"/>
      <c r="M109" s="1508"/>
      <c r="N109" s="1508"/>
      <c r="O109" s="1508"/>
      <c r="P109" s="1508"/>
      <c r="Q109" s="1508"/>
      <c r="R109" s="1508"/>
      <c r="S109" s="1508"/>
      <c r="T109" s="1508"/>
      <c r="U109" s="1508"/>
      <c r="V109" s="1508"/>
      <c r="W109" s="1508"/>
      <c r="X109" s="1508"/>
      <c r="Y109" s="1508"/>
      <c r="Z109" s="1508"/>
      <c r="AA109" s="1508"/>
      <c r="AB109" s="1508"/>
      <c r="AC109" s="1508"/>
      <c r="AD109" s="1508"/>
      <c r="AE109" s="1508"/>
      <c r="AF109" s="1508"/>
      <c r="AG109" s="1508"/>
      <c r="AH109" s="1508"/>
      <c r="AI109" s="1508"/>
      <c r="AJ109" s="1508"/>
      <c r="AK109" s="1508"/>
      <c r="AL109" s="1508"/>
      <c r="AM109" s="1508"/>
      <c r="AN109" s="1508"/>
      <c r="AO109" s="1508"/>
      <c r="AP109" s="1508"/>
      <c r="AQ109" s="1508"/>
      <c r="AR109" s="1508"/>
      <c r="AS109" s="1508"/>
      <c r="AT109" s="1508"/>
      <c r="AU109" s="1508"/>
      <c r="AV109" s="1508"/>
      <c r="AW109" s="1509"/>
    </row>
    <row r="110" spans="1:49" ht="12.6" customHeight="1" x14ac:dyDescent="0.25">
      <c r="A110" s="299" t="s">
        <v>5092</v>
      </c>
    </row>
    <row r="111" spans="1:49" ht="12.6" customHeight="1" x14ac:dyDescent="0.25">
      <c r="A111" s="299" t="s">
        <v>5093</v>
      </c>
      <c r="B111" s="463"/>
      <c r="C111" s="463" t="str">
        <f>$C$2</f>
        <v>A+Z Agro, s.r.o.</v>
      </c>
      <c r="D111" s="463"/>
      <c r="E111" s="463"/>
      <c r="F111" s="463"/>
      <c r="G111" s="463"/>
      <c r="H111" s="463"/>
      <c r="I111" s="463"/>
      <c r="J111" s="463"/>
      <c r="K111" s="463"/>
      <c r="L111" s="463"/>
      <c r="M111" s="463"/>
      <c r="N111" s="463"/>
      <c r="O111" s="463"/>
      <c r="P111" s="463"/>
      <c r="Q111" s="463"/>
      <c r="R111" s="463"/>
      <c r="S111" s="463"/>
      <c r="T111" s="463"/>
      <c r="U111" s="463"/>
      <c r="V111" s="463"/>
      <c r="W111" s="463"/>
      <c r="X111" s="463"/>
      <c r="Y111" s="463"/>
      <c r="Z111" s="467"/>
      <c r="AB111" s="299" t="s">
        <v>3</v>
      </c>
      <c r="AD111" s="1525" t="str">
        <f t="shared" ref="AD111" si="4">$AD$2</f>
        <v>36240460</v>
      </c>
      <c r="AE111" s="1526"/>
      <c r="AF111" s="1526"/>
      <c r="AG111" s="1526"/>
      <c r="AH111" s="1526"/>
      <c r="AI111" s="1526"/>
      <c r="AJ111" s="1526"/>
      <c r="AK111" s="1527"/>
      <c r="AL111" s="299" t="s">
        <v>2208</v>
      </c>
      <c r="AN111" s="1501" t="str">
        <f t="shared" ref="AN111" si="5">$AN$2</f>
        <v>2020191811</v>
      </c>
      <c r="AO111" s="1502"/>
      <c r="AP111" s="1502"/>
      <c r="AQ111" s="1502"/>
      <c r="AR111" s="1502"/>
      <c r="AS111" s="1502"/>
      <c r="AT111" s="1502"/>
      <c r="AU111" s="1502"/>
      <c r="AV111" s="1502"/>
      <c r="AW111" s="1503"/>
    </row>
    <row r="112" spans="1:49" ht="12.6" customHeight="1" x14ac:dyDescent="0.25">
      <c r="A112" s="478"/>
      <c r="B112" s="474"/>
      <c r="C112" s="474"/>
      <c r="D112" s="474"/>
      <c r="E112" s="474"/>
      <c r="F112" s="474"/>
      <c r="G112" s="474"/>
      <c r="H112" s="474"/>
      <c r="I112" s="474"/>
      <c r="J112" s="474"/>
      <c r="K112" s="474"/>
      <c r="L112" s="474"/>
      <c r="M112" s="474"/>
      <c r="N112" s="474"/>
      <c r="O112" s="474"/>
      <c r="P112" s="474"/>
      <c r="Q112" s="474"/>
      <c r="R112" s="474"/>
      <c r="S112" s="474"/>
      <c r="T112" s="474"/>
      <c r="U112" s="474"/>
      <c r="V112" s="474"/>
      <c r="W112" s="474"/>
      <c r="X112" s="474"/>
      <c r="Y112" s="474"/>
      <c r="Z112" s="474"/>
      <c r="AA112" s="474"/>
      <c r="AB112" s="474"/>
      <c r="AC112" s="474"/>
      <c r="AD112" s="474"/>
      <c r="AE112" s="474"/>
      <c r="AF112" s="474"/>
      <c r="AG112" s="474"/>
      <c r="AH112" s="474"/>
      <c r="AI112" s="474"/>
      <c r="AJ112" s="474"/>
      <c r="AK112" s="474"/>
      <c r="AL112" s="474"/>
      <c r="AM112" s="474"/>
      <c r="AN112" s="474"/>
      <c r="AO112" s="474"/>
      <c r="AP112" s="474"/>
      <c r="AQ112" s="474"/>
      <c r="AR112" s="474"/>
      <c r="AS112" s="474"/>
      <c r="AT112" s="474"/>
      <c r="AU112" s="474"/>
      <c r="AV112" s="474"/>
      <c r="AW112" s="474"/>
    </row>
    <row r="113" spans="1:49" ht="12.6" customHeight="1" x14ac:dyDescent="0.25">
      <c r="A113" s="478" t="s">
        <v>5130</v>
      </c>
      <c r="B113" s="474"/>
      <c r="C113" s="474"/>
      <c r="D113" s="474"/>
      <c r="E113" s="474"/>
      <c r="F113" s="474"/>
      <c r="G113" s="474"/>
      <c r="H113" s="474"/>
      <c r="I113" s="474"/>
      <c r="J113" s="474"/>
      <c r="K113" s="474"/>
      <c r="L113" s="474"/>
      <c r="M113" s="474"/>
      <c r="N113" s="474"/>
      <c r="O113" s="474"/>
      <c r="P113" s="474"/>
      <c r="Q113" s="474"/>
      <c r="R113" s="474"/>
      <c r="S113" s="474"/>
      <c r="T113" s="474"/>
      <c r="U113" s="474"/>
      <c r="V113" s="474"/>
      <c r="W113" s="474"/>
      <c r="X113" s="474"/>
      <c r="Y113" s="474"/>
      <c r="Z113" s="474"/>
      <c r="AA113" s="474"/>
      <c r="AB113" s="474"/>
      <c r="AC113" s="474"/>
      <c r="AD113" s="474"/>
      <c r="AE113" s="474"/>
      <c r="AF113" s="474"/>
      <c r="AG113" s="474"/>
      <c r="AH113" s="474"/>
      <c r="AI113" s="474"/>
      <c r="AJ113" s="474"/>
      <c r="AK113" s="474"/>
      <c r="AL113" s="474"/>
      <c r="AM113" s="474"/>
      <c r="AN113" s="474"/>
      <c r="AO113" s="474"/>
      <c r="AP113" s="474"/>
      <c r="AQ113" s="474"/>
      <c r="AR113" s="474"/>
      <c r="AS113" s="474"/>
      <c r="AT113" s="474"/>
      <c r="AU113" s="474"/>
      <c r="AV113" s="474"/>
      <c r="AW113" s="474"/>
    </row>
    <row r="114" spans="1:49" ht="12.6" customHeight="1" x14ac:dyDescent="0.25">
      <c r="A114" s="474">
        <v>66195</v>
      </c>
      <c r="C114" s="474"/>
      <c r="D114" s="474"/>
      <c r="E114" s="474"/>
      <c r="F114" s="474"/>
      <c r="G114" s="474"/>
      <c r="H114" s="474"/>
      <c r="I114" s="474"/>
      <c r="J114" s="474"/>
      <c r="K114" s="474"/>
      <c r="L114" s="474"/>
      <c r="M114" s="474"/>
      <c r="N114" s="474"/>
      <c r="O114" s="474"/>
      <c r="P114" s="474"/>
      <c r="Q114" s="474"/>
      <c r="R114" s="474"/>
      <c r="S114" s="474"/>
      <c r="T114" s="474"/>
      <c r="U114" s="474"/>
      <c r="V114" s="474"/>
      <c r="W114" s="474"/>
      <c r="X114" s="474"/>
      <c r="Y114" s="474"/>
      <c r="Z114" s="474"/>
      <c r="AA114" s="474"/>
      <c r="AB114" s="474"/>
      <c r="AC114" s="474"/>
      <c r="AD114" s="474"/>
      <c r="AE114" s="474"/>
      <c r="AF114" s="474"/>
      <c r="AG114" s="474"/>
      <c r="AH114" s="474"/>
      <c r="AI114" s="474"/>
      <c r="AJ114" s="474"/>
      <c r="AK114" s="474"/>
      <c r="AL114" s="474"/>
      <c r="AM114" s="474"/>
      <c r="AN114" s="474"/>
      <c r="AO114" s="474"/>
      <c r="AP114" s="474"/>
      <c r="AQ114" s="474"/>
      <c r="AR114" s="474"/>
      <c r="AS114" s="474"/>
      <c r="AT114" s="474"/>
      <c r="AU114" s="474"/>
      <c r="AV114" s="474"/>
      <c r="AW114" s="474"/>
    </row>
    <row r="115" spans="1:49" ht="30" customHeight="1" x14ac:dyDescent="0.25">
      <c r="A115" s="1507"/>
      <c r="B115" s="1508"/>
      <c r="C115" s="1508"/>
      <c r="D115" s="1508"/>
      <c r="E115" s="1508"/>
      <c r="F115" s="1508"/>
      <c r="G115" s="1508"/>
      <c r="H115" s="1508"/>
      <c r="I115" s="1508"/>
      <c r="J115" s="1508"/>
      <c r="K115" s="1508"/>
      <c r="L115" s="1508"/>
      <c r="M115" s="1508"/>
      <c r="N115" s="1508"/>
      <c r="O115" s="1508"/>
      <c r="P115" s="1508"/>
      <c r="Q115" s="1508"/>
      <c r="R115" s="1508"/>
      <c r="S115" s="1508"/>
      <c r="T115" s="1508"/>
      <c r="U115" s="1508"/>
      <c r="V115" s="1508"/>
      <c r="W115" s="1508"/>
      <c r="X115" s="1508"/>
      <c r="Y115" s="1508"/>
      <c r="Z115" s="1508"/>
      <c r="AA115" s="1508"/>
      <c r="AB115" s="1508"/>
      <c r="AC115" s="1508"/>
      <c r="AD115" s="1508"/>
      <c r="AE115" s="1508"/>
      <c r="AF115" s="1508"/>
      <c r="AG115" s="1508"/>
      <c r="AH115" s="1508"/>
      <c r="AI115" s="1508"/>
      <c r="AJ115" s="1508"/>
      <c r="AK115" s="1508"/>
      <c r="AL115" s="1508"/>
      <c r="AM115" s="1508"/>
      <c r="AN115" s="1508"/>
      <c r="AO115" s="1508"/>
      <c r="AP115" s="1508"/>
      <c r="AQ115" s="1508"/>
      <c r="AR115" s="1508"/>
      <c r="AS115" s="1508"/>
      <c r="AT115" s="1508"/>
      <c r="AU115" s="1508"/>
      <c r="AV115" s="1508"/>
      <c r="AW115" s="1509"/>
    </row>
    <row r="116" spans="1:49" ht="12.6" customHeight="1" x14ac:dyDescent="0.25">
      <c r="A116" s="478" t="s">
        <v>5131</v>
      </c>
      <c r="B116" s="474"/>
      <c r="C116" s="474"/>
      <c r="D116" s="474"/>
      <c r="E116" s="474"/>
      <c r="F116" s="474"/>
      <c r="G116" s="474"/>
      <c r="H116" s="474"/>
      <c r="I116" s="474"/>
      <c r="J116" s="474"/>
      <c r="K116" s="474"/>
      <c r="L116" s="474"/>
      <c r="M116" s="474"/>
      <c r="N116" s="474"/>
      <c r="O116" s="474"/>
      <c r="P116" s="474"/>
      <c r="Q116" s="474"/>
      <c r="R116" s="474"/>
      <c r="S116" s="474"/>
      <c r="T116" s="474"/>
      <c r="U116" s="474"/>
      <c r="V116" s="474"/>
      <c r="W116" s="474"/>
      <c r="X116" s="474"/>
      <c r="Y116" s="474"/>
      <c r="Z116" s="474"/>
      <c r="AA116" s="474"/>
      <c r="AB116" s="474"/>
      <c r="AC116" s="474"/>
      <c r="AD116" s="474"/>
      <c r="AE116" s="474"/>
      <c r="AF116" s="474"/>
      <c r="AG116" s="474"/>
      <c r="AH116" s="474"/>
      <c r="AI116" s="474"/>
      <c r="AJ116" s="474"/>
      <c r="AK116" s="474"/>
      <c r="AL116" s="474"/>
      <c r="AM116" s="474"/>
      <c r="AN116" s="474"/>
      <c r="AO116" s="474"/>
      <c r="AP116" s="474"/>
      <c r="AQ116" s="474"/>
      <c r="AR116" s="474"/>
      <c r="AS116" s="474"/>
      <c r="AT116" s="474"/>
      <c r="AU116" s="474"/>
      <c r="AV116" s="474"/>
      <c r="AW116" s="474"/>
    </row>
    <row r="117" spans="1:49" ht="12.6" customHeight="1" x14ac:dyDescent="0.25">
      <c r="A117" s="478" t="s">
        <v>5132</v>
      </c>
      <c r="B117" s="474"/>
      <c r="C117" s="474"/>
      <c r="D117" s="474"/>
      <c r="E117" s="474"/>
      <c r="F117" s="474"/>
      <c r="G117" s="474"/>
      <c r="H117" s="474"/>
      <c r="I117" s="474"/>
      <c r="J117" s="474"/>
      <c r="K117" s="474"/>
      <c r="L117" s="474"/>
      <c r="M117" s="474"/>
      <c r="N117" s="474"/>
      <c r="O117" s="474"/>
      <c r="P117" s="474"/>
      <c r="Q117" s="474"/>
      <c r="R117" s="474"/>
      <c r="S117" s="474"/>
      <c r="T117" s="474"/>
      <c r="U117" s="474"/>
      <c r="V117" s="474"/>
      <c r="W117" s="474"/>
      <c r="X117" s="474"/>
      <c r="Y117" s="474"/>
      <c r="Z117" s="474"/>
      <c r="AA117" s="474"/>
      <c r="AB117" s="474"/>
      <c r="AC117" s="474"/>
      <c r="AD117" s="474"/>
      <c r="AE117" s="474"/>
      <c r="AF117" s="474"/>
      <c r="AG117" s="474"/>
      <c r="AH117" s="474"/>
      <c r="AI117" s="474"/>
      <c r="AJ117" s="474"/>
      <c r="AK117" s="474"/>
      <c r="AL117" s="474"/>
      <c r="AM117" s="474"/>
      <c r="AN117" s="474"/>
      <c r="AO117" s="474"/>
      <c r="AP117" s="474"/>
      <c r="AQ117" s="474"/>
      <c r="AR117" s="474"/>
      <c r="AS117" s="474"/>
      <c r="AT117" s="474"/>
      <c r="AU117" s="474"/>
      <c r="AV117" s="474"/>
      <c r="AW117" s="474"/>
    </row>
    <row r="118" spans="1:49" ht="12.6" customHeight="1" x14ac:dyDescent="0.25">
      <c r="A118" s="474" t="s">
        <v>5105</v>
      </c>
      <c r="B118" s="474"/>
      <c r="C118" s="474"/>
      <c r="D118" s="474"/>
      <c r="E118" s="474"/>
      <c r="F118" s="474"/>
      <c r="G118" s="474"/>
      <c r="H118" s="474"/>
      <c r="I118" s="474"/>
      <c r="J118" s="474"/>
      <c r="K118" s="474"/>
      <c r="L118" s="474"/>
      <c r="M118" s="474"/>
      <c r="N118" s="474"/>
      <c r="O118" s="474"/>
      <c r="P118" s="474"/>
      <c r="Q118" s="474"/>
      <c r="R118" s="474"/>
      <c r="S118" s="474"/>
      <c r="T118" s="474"/>
      <c r="U118" s="474"/>
      <c r="V118" s="474"/>
      <c r="W118" s="474"/>
      <c r="X118" s="474"/>
      <c r="Y118" s="474"/>
      <c r="Z118" s="474"/>
      <c r="AA118" s="474"/>
      <c r="AB118" s="474"/>
      <c r="AC118" s="474"/>
      <c r="AD118" s="474"/>
      <c r="AE118" s="474"/>
      <c r="AF118" s="474"/>
      <c r="AG118" s="474"/>
      <c r="AH118" s="474"/>
      <c r="AI118" s="474"/>
      <c r="AJ118" s="474"/>
      <c r="AK118" s="474"/>
      <c r="AL118" s="474"/>
      <c r="AM118" s="474"/>
      <c r="AN118" s="474"/>
      <c r="AO118" s="474"/>
      <c r="AP118" s="474"/>
      <c r="AQ118" s="474"/>
      <c r="AR118" s="474"/>
      <c r="AS118" s="474"/>
      <c r="AT118" s="474"/>
      <c r="AU118" s="474"/>
      <c r="AV118" s="474"/>
      <c r="AW118" s="474"/>
    </row>
    <row r="119" spans="1:49" ht="30" customHeight="1" x14ac:dyDescent="0.25">
      <c r="A119" s="1507"/>
      <c r="B119" s="1508"/>
      <c r="C119" s="1508"/>
      <c r="D119" s="1508"/>
      <c r="E119" s="1508"/>
      <c r="F119" s="1508"/>
      <c r="G119" s="1508"/>
      <c r="H119" s="1508"/>
      <c r="I119" s="1508"/>
      <c r="J119" s="1508"/>
      <c r="K119" s="1508"/>
      <c r="L119" s="1508"/>
      <c r="M119" s="1508"/>
      <c r="N119" s="1508"/>
      <c r="O119" s="1508"/>
      <c r="P119" s="1508"/>
      <c r="Q119" s="1508"/>
      <c r="R119" s="1508"/>
      <c r="S119" s="1508"/>
      <c r="T119" s="1508"/>
      <c r="U119" s="1508"/>
      <c r="V119" s="1508"/>
      <c r="W119" s="1508"/>
      <c r="X119" s="1508"/>
      <c r="Y119" s="1508"/>
      <c r="Z119" s="1508"/>
      <c r="AA119" s="1508"/>
      <c r="AB119" s="1508"/>
      <c r="AC119" s="1508"/>
      <c r="AD119" s="1508"/>
      <c r="AE119" s="1508"/>
      <c r="AF119" s="1508"/>
      <c r="AG119" s="1508"/>
      <c r="AH119" s="1508"/>
      <c r="AI119" s="1508"/>
      <c r="AJ119" s="1508"/>
      <c r="AK119" s="1508"/>
      <c r="AL119" s="1508"/>
      <c r="AM119" s="1508"/>
      <c r="AN119" s="1508"/>
      <c r="AO119" s="1508"/>
      <c r="AP119" s="1508"/>
      <c r="AQ119" s="1508"/>
      <c r="AR119" s="1508"/>
      <c r="AS119" s="1508"/>
      <c r="AT119" s="1508"/>
      <c r="AU119" s="1508"/>
      <c r="AV119" s="1508"/>
      <c r="AW119" s="1509"/>
    </row>
    <row r="120" spans="1:49" ht="12.6" customHeight="1" x14ac:dyDescent="0.25">
      <c r="A120" s="1546" t="s">
        <v>5133</v>
      </c>
      <c r="B120" s="1546"/>
      <c r="C120" s="1546"/>
      <c r="D120" s="1546"/>
      <c r="E120" s="1546"/>
      <c r="F120" s="1546"/>
      <c r="G120" s="1546"/>
      <c r="H120" s="1546"/>
      <c r="I120" s="1546"/>
      <c r="J120" s="1546"/>
      <c r="K120" s="1546"/>
      <c r="L120" s="1546"/>
      <c r="M120" s="1546"/>
      <c r="N120" s="1546"/>
      <c r="O120" s="1546"/>
      <c r="P120" s="1546"/>
      <c r="Q120" s="1546"/>
      <c r="R120" s="1546"/>
      <c r="S120" s="1546"/>
      <c r="T120" s="1546"/>
      <c r="U120" s="1546"/>
      <c r="V120" s="1546"/>
      <c r="W120" s="1546"/>
      <c r="X120" s="1546"/>
      <c r="Y120" s="1546"/>
      <c r="Z120" s="1546"/>
      <c r="AA120" s="1546"/>
      <c r="AB120" s="1546"/>
      <c r="AC120" s="1546"/>
      <c r="AD120" s="1546"/>
      <c r="AE120" s="1546"/>
      <c r="AF120" s="1546"/>
      <c r="AG120" s="1546"/>
      <c r="AH120" s="1546"/>
      <c r="AI120" s="1546"/>
      <c r="AJ120" s="1546"/>
      <c r="AK120" s="1546"/>
      <c r="AL120" s="1546"/>
      <c r="AM120" s="1546"/>
      <c r="AN120" s="1546"/>
      <c r="AO120" s="1546"/>
      <c r="AP120" s="1546"/>
      <c r="AQ120" s="1546"/>
      <c r="AR120" s="1546"/>
      <c r="AS120" s="1546"/>
      <c r="AT120" s="1546"/>
      <c r="AU120" s="1546"/>
      <c r="AV120" s="1546"/>
      <c r="AW120" s="1546"/>
    </row>
    <row r="121" spans="1:49" ht="12.6" customHeight="1" x14ac:dyDescent="0.25">
      <c r="A121" s="479"/>
      <c r="B121" s="480"/>
      <c r="C121" s="480"/>
      <c r="D121" s="480"/>
      <c r="E121" s="480"/>
      <c r="F121" s="480"/>
      <c r="G121" s="480"/>
      <c r="H121" s="480"/>
      <c r="I121" s="480"/>
      <c r="J121" s="480"/>
      <c r="K121" s="480"/>
      <c r="L121" s="480"/>
      <c r="M121" s="480"/>
      <c r="N121" s="480"/>
      <c r="O121" s="480"/>
      <c r="P121" s="480"/>
      <c r="Q121" s="480"/>
      <c r="R121" s="480"/>
      <c r="S121" s="480"/>
      <c r="T121" s="480"/>
      <c r="U121" s="480"/>
      <c r="V121" s="480"/>
      <c r="W121" s="480"/>
      <c r="X121" s="480"/>
      <c r="Y121" s="480"/>
      <c r="Z121" s="480"/>
      <c r="AA121" s="480"/>
      <c r="AB121" s="480"/>
      <c r="AC121" s="480"/>
      <c r="AD121" s="480"/>
      <c r="AE121" s="480"/>
      <c r="AF121" s="480"/>
      <c r="AG121" s="480"/>
      <c r="AH121" s="480"/>
      <c r="AI121" s="480"/>
      <c r="AJ121" s="480"/>
      <c r="AK121" s="480"/>
      <c r="AL121" s="480"/>
      <c r="AM121" s="480"/>
      <c r="AN121" s="480"/>
      <c r="AO121" s="480"/>
      <c r="AP121" s="480"/>
      <c r="AQ121" s="480"/>
      <c r="AR121" s="480"/>
      <c r="AS121" s="480"/>
      <c r="AT121" s="480"/>
      <c r="AU121" s="480"/>
      <c r="AV121" s="480"/>
      <c r="AW121" s="480"/>
    </row>
    <row r="122" spans="1:49" ht="12.6" customHeight="1" x14ac:dyDescent="0.25">
      <c r="A122" s="478" t="s">
        <v>5134</v>
      </c>
      <c r="B122" s="474"/>
      <c r="C122" s="474"/>
      <c r="D122" s="474"/>
      <c r="E122" s="474"/>
      <c r="F122" s="474"/>
      <c r="G122" s="474"/>
      <c r="H122" s="474"/>
      <c r="I122" s="474"/>
      <c r="J122" s="474"/>
      <c r="K122" s="474"/>
      <c r="L122" s="474"/>
      <c r="M122" s="474"/>
      <c r="N122" s="474"/>
      <c r="O122" s="474"/>
      <c r="P122" s="474"/>
      <c r="Q122" s="474"/>
      <c r="R122" s="474"/>
      <c r="S122" s="474"/>
      <c r="T122" s="474"/>
      <c r="U122" s="474"/>
      <c r="V122" s="474"/>
      <c r="W122" s="474"/>
      <c r="X122" s="474"/>
      <c r="Y122" s="474"/>
      <c r="Z122" s="474"/>
      <c r="AA122" s="474"/>
      <c r="AB122" s="474"/>
      <c r="AC122" s="474"/>
      <c r="AD122" s="474"/>
      <c r="AE122" s="474"/>
      <c r="AF122" s="474"/>
      <c r="AG122" s="474"/>
      <c r="AH122" s="474"/>
      <c r="AI122" s="474"/>
      <c r="AJ122" s="474"/>
      <c r="AK122" s="474"/>
      <c r="AL122" s="474"/>
      <c r="AM122" s="474"/>
      <c r="AN122" s="474"/>
      <c r="AO122" s="474"/>
      <c r="AP122" s="474"/>
      <c r="AQ122" s="474"/>
      <c r="AR122" s="474"/>
      <c r="AS122" s="474"/>
      <c r="AT122" s="474"/>
      <c r="AU122" s="474"/>
      <c r="AV122" s="474"/>
      <c r="AW122" s="474"/>
    </row>
    <row r="123" spans="1:49" ht="12.6" customHeight="1" x14ac:dyDescent="0.25">
      <c r="A123" s="474" t="s">
        <v>5105</v>
      </c>
      <c r="B123" s="474"/>
      <c r="C123" s="474"/>
      <c r="D123" s="474"/>
      <c r="E123" s="474"/>
      <c r="F123" s="474"/>
      <c r="G123" s="474"/>
      <c r="H123" s="474"/>
      <c r="I123" s="474"/>
      <c r="J123" s="474"/>
      <c r="K123" s="474"/>
      <c r="L123" s="474"/>
      <c r="M123" s="474"/>
      <c r="N123" s="474"/>
      <c r="O123" s="474"/>
      <c r="P123" s="474"/>
      <c r="Q123" s="474"/>
      <c r="R123" s="474"/>
      <c r="S123" s="474"/>
      <c r="T123" s="474"/>
      <c r="U123" s="474"/>
      <c r="V123" s="474"/>
      <c r="W123" s="474"/>
      <c r="X123" s="474"/>
      <c r="Y123" s="474"/>
      <c r="Z123" s="474"/>
      <c r="AA123" s="474"/>
      <c r="AB123" s="474"/>
      <c r="AC123" s="474"/>
      <c r="AD123" s="474"/>
      <c r="AE123" s="474"/>
      <c r="AF123" s="474"/>
      <c r="AG123" s="474"/>
      <c r="AH123" s="474"/>
      <c r="AI123" s="474"/>
      <c r="AJ123" s="474"/>
      <c r="AK123" s="474"/>
      <c r="AL123" s="474"/>
      <c r="AM123" s="474"/>
      <c r="AN123" s="474"/>
      <c r="AO123" s="474"/>
      <c r="AP123" s="474"/>
      <c r="AQ123" s="474"/>
      <c r="AR123" s="474"/>
      <c r="AS123" s="474"/>
      <c r="AT123" s="474"/>
      <c r="AU123" s="474"/>
      <c r="AV123" s="474"/>
      <c r="AW123" s="474"/>
    </row>
    <row r="124" spans="1:49" ht="30" customHeight="1" x14ac:dyDescent="0.25">
      <c r="A124" s="1507"/>
      <c r="B124" s="1508"/>
      <c r="C124" s="1508"/>
      <c r="D124" s="1508"/>
      <c r="E124" s="1508"/>
      <c r="F124" s="1508"/>
      <c r="G124" s="1508"/>
      <c r="H124" s="1508"/>
      <c r="I124" s="1508"/>
      <c r="J124" s="1508"/>
      <c r="K124" s="1508"/>
      <c r="L124" s="1508"/>
      <c r="M124" s="1508"/>
      <c r="N124" s="1508"/>
      <c r="O124" s="1508"/>
      <c r="P124" s="1508"/>
      <c r="Q124" s="1508"/>
      <c r="R124" s="1508"/>
      <c r="S124" s="1508"/>
      <c r="T124" s="1508"/>
      <c r="U124" s="1508"/>
      <c r="V124" s="1508"/>
      <c r="W124" s="1508"/>
      <c r="X124" s="1508"/>
      <c r="Y124" s="1508"/>
      <c r="Z124" s="1508"/>
      <c r="AA124" s="1508"/>
      <c r="AB124" s="1508"/>
      <c r="AC124" s="1508"/>
      <c r="AD124" s="1508"/>
      <c r="AE124" s="1508"/>
      <c r="AF124" s="1508"/>
      <c r="AG124" s="1508"/>
      <c r="AH124" s="1508"/>
      <c r="AI124" s="1508"/>
      <c r="AJ124" s="1508"/>
      <c r="AK124" s="1508"/>
      <c r="AL124" s="1508"/>
      <c r="AM124" s="1508"/>
      <c r="AN124" s="1508"/>
      <c r="AO124" s="1508"/>
      <c r="AP124" s="1508"/>
      <c r="AQ124" s="1508"/>
      <c r="AR124" s="1508"/>
      <c r="AS124" s="1508"/>
      <c r="AT124" s="1508"/>
      <c r="AU124" s="1508"/>
      <c r="AV124" s="1508"/>
      <c r="AW124" s="1509"/>
    </row>
    <row r="125" spans="1:49" ht="12.6" customHeight="1" x14ac:dyDescent="0.25">
      <c r="A125" s="478" t="s">
        <v>5135</v>
      </c>
      <c r="B125" s="474"/>
      <c r="C125" s="474"/>
      <c r="D125" s="474"/>
      <c r="E125" s="474"/>
      <c r="F125" s="474"/>
      <c r="G125" s="474"/>
      <c r="H125" s="474"/>
      <c r="I125" s="474"/>
      <c r="J125" s="474"/>
      <c r="K125" s="474"/>
      <c r="L125" s="474"/>
      <c r="M125" s="474"/>
      <c r="N125" s="474"/>
      <c r="O125" s="474"/>
      <c r="P125" s="474"/>
      <c r="Q125" s="474"/>
      <c r="R125" s="474"/>
      <c r="S125" s="474"/>
      <c r="T125" s="474"/>
      <c r="U125" s="474"/>
      <c r="V125" s="474"/>
      <c r="W125" s="474"/>
      <c r="X125" s="474"/>
      <c r="Y125" s="474"/>
      <c r="Z125" s="474"/>
      <c r="AA125" s="474"/>
      <c r="AB125" s="474"/>
      <c r="AC125" s="474"/>
      <c r="AD125" s="474"/>
      <c r="AE125" s="474"/>
      <c r="AF125" s="474"/>
      <c r="AG125" s="474"/>
      <c r="AH125" s="474"/>
      <c r="AI125" s="474"/>
      <c r="AJ125" s="474"/>
      <c r="AK125" s="474"/>
      <c r="AL125" s="474"/>
      <c r="AM125" s="474"/>
      <c r="AN125" s="474"/>
      <c r="AO125" s="474"/>
      <c r="AP125" s="474"/>
      <c r="AQ125" s="474"/>
      <c r="AR125" s="474"/>
      <c r="AS125" s="474"/>
      <c r="AT125" s="474"/>
      <c r="AU125" s="474"/>
      <c r="AV125" s="474"/>
      <c r="AW125" s="474"/>
    </row>
    <row r="126" spans="1:49" ht="12.6" customHeight="1" x14ac:dyDescent="0.25">
      <c r="A126" s="474" t="s">
        <v>5136</v>
      </c>
      <c r="B126" s="474"/>
      <c r="C126" s="474"/>
      <c r="D126" s="474"/>
      <c r="E126" s="474"/>
      <c r="F126" s="474"/>
      <c r="G126" s="474"/>
      <c r="H126" s="474"/>
      <c r="I126" s="474"/>
      <c r="J126" s="474"/>
      <c r="K126" s="474"/>
      <c r="L126" s="474"/>
      <c r="M126" s="474"/>
      <c r="N126" s="474"/>
      <c r="O126" s="474"/>
      <c r="P126" s="474"/>
      <c r="Q126" s="474"/>
      <c r="R126" s="474"/>
      <c r="S126" s="474"/>
      <c r="T126" s="474"/>
      <c r="U126" s="474"/>
      <c r="V126" s="474"/>
      <c r="W126" s="474"/>
      <c r="X126" s="474"/>
      <c r="Y126" s="474"/>
      <c r="Z126" s="474"/>
      <c r="AA126" s="474"/>
      <c r="AB126" s="474"/>
      <c r="AC126" s="474"/>
      <c r="AD126" s="474"/>
      <c r="AE126" s="474"/>
      <c r="AF126" s="474"/>
      <c r="AG126" s="474"/>
      <c r="AH126" s="474"/>
      <c r="AI126" s="474"/>
      <c r="AJ126" s="474"/>
      <c r="AK126" s="474"/>
      <c r="AL126" s="474"/>
      <c r="AM126" s="474"/>
      <c r="AN126" s="474"/>
      <c r="AO126" s="474"/>
      <c r="AP126" s="474"/>
      <c r="AQ126" s="474"/>
      <c r="AR126" s="474"/>
      <c r="AS126" s="474"/>
      <c r="AT126" s="474"/>
      <c r="AU126" s="474"/>
      <c r="AV126" s="474"/>
      <c r="AW126" s="474"/>
    </row>
    <row r="127" spans="1:49" ht="12.6" customHeight="1" x14ac:dyDescent="0.25">
      <c r="A127" s="481"/>
      <c r="B127" s="482"/>
      <c r="C127" s="482"/>
      <c r="D127" s="482"/>
      <c r="E127" s="482"/>
      <c r="F127" s="482"/>
      <c r="G127" s="482"/>
      <c r="H127" s="482"/>
      <c r="I127" s="482"/>
      <c r="J127" s="482"/>
      <c r="K127" s="482"/>
      <c r="L127" s="482"/>
      <c r="M127" s="482"/>
      <c r="N127" s="482"/>
      <c r="O127" s="482"/>
      <c r="P127" s="482"/>
      <c r="Q127" s="482"/>
      <c r="R127" s="482"/>
      <c r="S127" s="483"/>
      <c r="T127" s="481"/>
      <c r="U127" s="482"/>
      <c r="V127" s="482"/>
      <c r="W127" s="482"/>
      <c r="X127" s="482"/>
      <c r="Y127" s="482"/>
      <c r="Z127" s="482"/>
      <c r="AA127" s="482"/>
      <c r="AB127" s="482"/>
      <c r="AC127" s="482"/>
      <c r="AD127" s="482"/>
      <c r="AE127" s="482"/>
      <c r="AF127" s="483"/>
      <c r="AG127" s="1486" t="s">
        <v>1650</v>
      </c>
      <c r="AH127" s="1266"/>
      <c r="AI127" s="1266"/>
      <c r="AJ127" s="1266"/>
      <c r="AK127" s="1266"/>
      <c r="AL127" s="1266"/>
      <c r="AM127" s="1266"/>
      <c r="AN127" s="1266"/>
      <c r="AO127" s="1266"/>
      <c r="AP127" s="1266"/>
      <c r="AQ127" s="1266"/>
      <c r="AR127" s="1266"/>
      <c r="AS127" s="1266"/>
      <c r="AT127" s="1266"/>
      <c r="AU127" s="1266"/>
      <c r="AV127" s="1266"/>
      <c r="AW127" s="1487"/>
    </row>
    <row r="128" spans="1:49" ht="12.6" customHeight="1" x14ac:dyDescent="0.25">
      <c r="A128" s="1547" t="s">
        <v>1264</v>
      </c>
      <c r="B128" s="1548"/>
      <c r="C128" s="1548"/>
      <c r="D128" s="1548"/>
      <c r="E128" s="1548"/>
      <c r="F128" s="1548"/>
      <c r="G128" s="1548"/>
      <c r="H128" s="1548"/>
      <c r="I128" s="1548"/>
      <c r="J128" s="1548"/>
      <c r="K128" s="1548"/>
      <c r="L128" s="1548"/>
      <c r="M128" s="1548"/>
      <c r="N128" s="1548"/>
      <c r="O128" s="1548"/>
      <c r="P128" s="1548"/>
      <c r="Q128" s="1548"/>
      <c r="R128" s="1548"/>
      <c r="S128" s="1549"/>
      <c r="T128" s="1547" t="s">
        <v>1265</v>
      </c>
      <c r="U128" s="1548"/>
      <c r="V128" s="1548"/>
      <c r="W128" s="1548"/>
      <c r="X128" s="1548"/>
      <c r="Y128" s="1548"/>
      <c r="Z128" s="1548"/>
      <c r="AA128" s="1548"/>
      <c r="AB128" s="1548"/>
      <c r="AC128" s="1548"/>
      <c r="AD128" s="1548"/>
      <c r="AE128" s="1548"/>
      <c r="AF128" s="1549"/>
      <c r="AG128" s="1547" t="s">
        <v>1651</v>
      </c>
      <c r="AH128" s="1548"/>
      <c r="AI128" s="1548"/>
      <c r="AJ128" s="1548"/>
      <c r="AK128" s="1548"/>
      <c r="AL128" s="1548"/>
      <c r="AM128" s="1548"/>
      <c r="AN128" s="1548"/>
      <c r="AO128" s="1548"/>
      <c r="AP128" s="1548"/>
      <c r="AQ128" s="1548"/>
      <c r="AR128" s="1548"/>
      <c r="AS128" s="1548"/>
      <c r="AT128" s="1548"/>
      <c r="AU128" s="1548"/>
      <c r="AV128" s="1548"/>
      <c r="AW128" s="1549"/>
    </row>
    <row r="129" spans="1:75" ht="12.6" customHeight="1" x14ac:dyDescent="0.25">
      <c r="A129" s="484"/>
      <c r="B129" s="485"/>
      <c r="C129" s="485"/>
      <c r="D129" s="485"/>
      <c r="E129" s="485"/>
      <c r="F129" s="485"/>
      <c r="G129" s="485"/>
      <c r="H129" s="485"/>
      <c r="I129" s="485"/>
      <c r="J129" s="485"/>
      <c r="K129" s="485"/>
      <c r="L129" s="485"/>
      <c r="M129" s="485"/>
      <c r="N129" s="485"/>
      <c r="O129" s="485"/>
      <c r="P129" s="485"/>
      <c r="Q129" s="485"/>
      <c r="R129" s="485"/>
      <c r="S129" s="486"/>
      <c r="T129" s="484"/>
      <c r="U129" s="485"/>
      <c r="V129" s="485"/>
      <c r="W129" s="485"/>
      <c r="X129" s="485"/>
      <c r="Y129" s="485"/>
      <c r="Z129" s="485"/>
      <c r="AA129" s="485"/>
      <c r="AB129" s="485"/>
      <c r="AC129" s="485"/>
      <c r="AD129" s="485"/>
      <c r="AE129" s="485"/>
      <c r="AF129" s="486"/>
      <c r="AG129" s="1488" t="s">
        <v>1438</v>
      </c>
      <c r="AH129" s="1489"/>
      <c r="AI129" s="1489"/>
      <c r="AJ129" s="1489"/>
      <c r="AK129" s="1489"/>
      <c r="AL129" s="1489"/>
      <c r="AM129" s="1489"/>
      <c r="AN129" s="1489"/>
      <c r="AO129" s="1489"/>
      <c r="AP129" s="1489"/>
      <c r="AQ129" s="1489"/>
      <c r="AR129" s="1489"/>
      <c r="AS129" s="1489"/>
      <c r="AT129" s="1489"/>
      <c r="AU129" s="1489"/>
      <c r="AV129" s="1489"/>
      <c r="AW129" s="1490"/>
    </row>
    <row r="130" spans="1:75" ht="12.6" customHeight="1" x14ac:dyDescent="0.25">
      <c r="A130" s="1550" t="s">
        <v>1749</v>
      </c>
      <c r="B130" s="1550"/>
      <c r="C130" s="1550"/>
      <c r="D130" s="1550"/>
      <c r="E130" s="1550"/>
      <c r="F130" s="1550"/>
      <c r="G130" s="1550"/>
      <c r="H130" s="1550"/>
      <c r="I130" s="1550"/>
      <c r="J130" s="1550"/>
      <c r="K130" s="1550"/>
      <c r="L130" s="1550"/>
      <c r="M130" s="1550"/>
      <c r="N130" s="1550"/>
      <c r="O130" s="1550"/>
      <c r="P130" s="1550"/>
      <c r="Q130" s="1550"/>
      <c r="R130" s="1550"/>
      <c r="S130" s="1551"/>
      <c r="T130" s="1281">
        <v>1574</v>
      </c>
      <c r="U130" s="1281"/>
      <c r="V130" s="1281"/>
      <c r="W130" s="1281"/>
      <c r="X130" s="1281"/>
      <c r="Y130" s="1281"/>
      <c r="Z130" s="1281"/>
      <c r="AA130" s="1281"/>
      <c r="AB130" s="1281"/>
      <c r="AC130" s="1281"/>
      <c r="AD130" s="1281"/>
      <c r="AE130" s="1281"/>
      <c r="AF130" s="1281"/>
      <c r="AG130" s="1281">
        <v>1981</v>
      </c>
      <c r="AH130" s="1281"/>
      <c r="AI130" s="1281"/>
      <c r="AJ130" s="1281"/>
      <c r="AK130" s="1281"/>
      <c r="AL130" s="1281"/>
      <c r="AM130" s="1281"/>
      <c r="AN130" s="1281"/>
      <c r="AO130" s="1281"/>
      <c r="AP130" s="1281"/>
      <c r="AQ130" s="1281"/>
      <c r="AR130" s="1281"/>
      <c r="AS130" s="1281"/>
      <c r="AT130" s="1281"/>
      <c r="AU130" s="1281"/>
      <c r="AV130" s="1281"/>
      <c r="AW130" s="1494"/>
    </row>
    <row r="131" spans="1:75" ht="12.6" customHeight="1" x14ac:dyDescent="0.25">
      <c r="A131" s="468" t="s">
        <v>1750</v>
      </c>
      <c r="B131" s="469"/>
      <c r="C131" s="469"/>
      <c r="D131" s="469"/>
      <c r="E131" s="469"/>
      <c r="F131" s="469"/>
      <c r="G131" s="469"/>
      <c r="H131" s="469"/>
      <c r="I131" s="469"/>
      <c r="J131" s="469"/>
      <c r="K131" s="469"/>
      <c r="L131" s="469"/>
      <c r="M131" s="469"/>
      <c r="N131" s="469"/>
      <c r="O131" s="469"/>
      <c r="P131" s="469"/>
      <c r="Q131" s="469"/>
      <c r="R131" s="469"/>
      <c r="S131" s="470"/>
      <c r="T131" s="1517"/>
      <c r="U131" s="1518"/>
      <c r="V131" s="1518"/>
      <c r="W131" s="1518"/>
      <c r="X131" s="1518"/>
      <c r="Y131" s="1518"/>
      <c r="Z131" s="1518"/>
      <c r="AA131" s="1518"/>
      <c r="AB131" s="1518"/>
      <c r="AC131" s="1518"/>
      <c r="AD131" s="1518"/>
      <c r="AE131" s="1518"/>
      <c r="AF131" s="1519"/>
      <c r="AG131" s="1281"/>
      <c r="AH131" s="1281"/>
      <c r="AI131" s="1281"/>
      <c r="AJ131" s="1281"/>
      <c r="AK131" s="1281"/>
      <c r="AL131" s="1281"/>
      <c r="AM131" s="1281"/>
      <c r="AN131" s="1281"/>
      <c r="AO131" s="1281"/>
      <c r="AP131" s="1281"/>
      <c r="AQ131" s="1281"/>
      <c r="AR131" s="1281"/>
      <c r="AS131" s="1281"/>
      <c r="AT131" s="1281"/>
      <c r="AU131" s="1281"/>
      <c r="AV131" s="1281"/>
      <c r="AW131" s="1281"/>
    </row>
    <row r="132" spans="1:75" ht="12.6" customHeight="1" x14ac:dyDescent="0.25">
      <c r="A132" s="471" t="s">
        <v>1751</v>
      </c>
      <c r="B132" s="472"/>
      <c r="C132" s="472"/>
      <c r="D132" s="472"/>
      <c r="E132" s="472"/>
      <c r="F132" s="472"/>
      <c r="G132" s="472"/>
      <c r="H132" s="472"/>
      <c r="I132" s="472"/>
      <c r="J132" s="472"/>
      <c r="K132" s="472"/>
      <c r="L132" s="472"/>
      <c r="M132" s="472"/>
      <c r="N132" s="472"/>
      <c r="O132" s="472"/>
      <c r="P132" s="472"/>
      <c r="Q132" s="472"/>
      <c r="R132" s="472"/>
      <c r="S132" s="473"/>
      <c r="T132" s="1520"/>
      <c r="U132" s="1521"/>
      <c r="V132" s="1521"/>
      <c r="W132" s="1521"/>
      <c r="X132" s="1521"/>
      <c r="Y132" s="1521"/>
      <c r="Z132" s="1521"/>
      <c r="AA132" s="1521"/>
      <c r="AB132" s="1521"/>
      <c r="AC132" s="1521"/>
      <c r="AD132" s="1521"/>
      <c r="AE132" s="1521"/>
      <c r="AF132" s="1522"/>
      <c r="AG132" s="1281"/>
      <c r="AH132" s="1281"/>
      <c r="AI132" s="1281"/>
      <c r="AJ132" s="1281"/>
      <c r="AK132" s="1281"/>
      <c r="AL132" s="1281"/>
      <c r="AM132" s="1281"/>
      <c r="AN132" s="1281"/>
      <c r="AO132" s="1281"/>
      <c r="AP132" s="1281"/>
      <c r="AQ132" s="1281"/>
      <c r="AR132" s="1281"/>
      <c r="AS132" s="1281"/>
      <c r="AT132" s="1281"/>
      <c r="AU132" s="1281"/>
      <c r="AV132" s="1281"/>
      <c r="AW132" s="1281"/>
    </row>
    <row r="133" spans="1:75" ht="12.6" customHeight="1" x14ac:dyDescent="0.25">
      <c r="A133" s="468" t="s">
        <v>1750</v>
      </c>
      <c r="B133" s="469"/>
      <c r="C133" s="469"/>
      <c r="D133" s="469"/>
      <c r="E133" s="469"/>
      <c r="F133" s="469"/>
      <c r="G133" s="469"/>
      <c r="H133" s="469"/>
      <c r="I133" s="469"/>
      <c r="J133" s="469"/>
      <c r="K133" s="469"/>
      <c r="L133" s="469"/>
      <c r="M133" s="469"/>
      <c r="N133" s="469"/>
      <c r="O133" s="469"/>
      <c r="P133" s="469"/>
      <c r="Q133" s="469"/>
      <c r="R133" s="469"/>
      <c r="S133" s="470"/>
      <c r="T133" s="1281">
        <v>1574</v>
      </c>
      <c r="U133" s="1281"/>
      <c r="V133" s="1281"/>
      <c r="W133" s="1281"/>
      <c r="X133" s="1281"/>
      <c r="Y133" s="1281"/>
      <c r="Z133" s="1281"/>
      <c r="AA133" s="1281"/>
      <c r="AB133" s="1281"/>
      <c r="AC133" s="1281"/>
      <c r="AD133" s="1281"/>
      <c r="AE133" s="1281"/>
      <c r="AF133" s="1281"/>
      <c r="AG133" s="1281">
        <v>1981</v>
      </c>
      <c r="AH133" s="1281"/>
      <c r="AI133" s="1281"/>
      <c r="AJ133" s="1281"/>
      <c r="AK133" s="1281"/>
      <c r="AL133" s="1281"/>
      <c r="AM133" s="1281"/>
      <c r="AN133" s="1281"/>
      <c r="AO133" s="1281"/>
      <c r="AP133" s="1281"/>
      <c r="AQ133" s="1281"/>
      <c r="AR133" s="1281"/>
      <c r="AS133" s="1281"/>
      <c r="AT133" s="1281"/>
      <c r="AU133" s="1281"/>
      <c r="AV133" s="1281"/>
      <c r="AW133" s="1281"/>
    </row>
    <row r="134" spans="1:75" ht="12.6" customHeight="1" x14ac:dyDescent="0.25">
      <c r="A134" s="471" t="s">
        <v>1752</v>
      </c>
      <c r="B134" s="472"/>
      <c r="C134" s="472"/>
      <c r="D134" s="472"/>
      <c r="E134" s="472"/>
      <c r="F134" s="472"/>
      <c r="G134" s="472"/>
      <c r="H134" s="472"/>
      <c r="I134" s="472"/>
      <c r="J134" s="472"/>
      <c r="K134" s="472"/>
      <c r="L134" s="472"/>
      <c r="M134" s="472"/>
      <c r="N134" s="472"/>
      <c r="O134" s="472"/>
      <c r="P134" s="472"/>
      <c r="Q134" s="472"/>
      <c r="R134" s="472"/>
      <c r="S134" s="473"/>
      <c r="T134" s="1281"/>
      <c r="U134" s="1281"/>
      <c r="V134" s="1281"/>
      <c r="W134" s="1281"/>
      <c r="X134" s="1281"/>
      <c r="Y134" s="1281"/>
      <c r="Z134" s="1281"/>
      <c r="AA134" s="1281"/>
      <c r="AB134" s="1281"/>
      <c r="AC134" s="1281"/>
      <c r="AD134" s="1281"/>
      <c r="AE134" s="1281"/>
      <c r="AF134" s="1281"/>
      <c r="AG134" s="1281"/>
      <c r="AH134" s="1281"/>
      <c r="AI134" s="1281"/>
      <c r="AJ134" s="1281"/>
      <c r="AK134" s="1281"/>
      <c r="AL134" s="1281"/>
      <c r="AM134" s="1281"/>
      <c r="AN134" s="1281"/>
      <c r="AO134" s="1281"/>
      <c r="AP134" s="1281"/>
      <c r="AQ134" s="1281"/>
      <c r="AR134" s="1281"/>
      <c r="AS134" s="1281"/>
      <c r="AT134" s="1281"/>
      <c r="AU134" s="1281"/>
      <c r="AV134" s="1281"/>
      <c r="AW134" s="1281"/>
    </row>
    <row r="135" spans="1:75" ht="12.6" customHeight="1" x14ac:dyDescent="0.25">
      <c r="A135" s="481"/>
      <c r="B135" s="482"/>
      <c r="C135" s="482"/>
      <c r="D135" s="482"/>
      <c r="E135" s="482"/>
      <c r="F135" s="482"/>
      <c r="G135" s="482"/>
      <c r="H135" s="482"/>
      <c r="I135" s="482"/>
      <c r="J135" s="482"/>
      <c r="K135" s="482"/>
      <c r="L135" s="482"/>
      <c r="M135" s="482"/>
      <c r="N135" s="482"/>
      <c r="O135" s="482"/>
      <c r="P135" s="482"/>
      <c r="Q135" s="482"/>
      <c r="R135" s="482"/>
      <c r="S135" s="483"/>
      <c r="T135" s="481"/>
      <c r="U135" s="482"/>
      <c r="V135" s="482"/>
      <c r="W135" s="482"/>
      <c r="X135" s="482"/>
      <c r="Y135" s="482"/>
      <c r="Z135" s="482"/>
      <c r="AA135" s="482"/>
      <c r="AB135" s="482"/>
      <c r="AC135" s="482"/>
      <c r="AD135" s="482"/>
      <c r="AE135" s="482"/>
      <c r="AF135" s="483"/>
      <c r="AG135" s="1486" t="s">
        <v>1650</v>
      </c>
      <c r="AH135" s="1266"/>
      <c r="AI135" s="1266"/>
      <c r="AJ135" s="1266"/>
      <c r="AK135" s="1266"/>
      <c r="AL135" s="1266"/>
      <c r="AM135" s="1266"/>
      <c r="AN135" s="1266"/>
      <c r="AO135" s="1266"/>
      <c r="AP135" s="1266"/>
      <c r="AQ135" s="1266"/>
      <c r="AR135" s="1266"/>
      <c r="AS135" s="1266"/>
      <c r="AT135" s="1266"/>
      <c r="AU135" s="1266"/>
      <c r="AV135" s="1266"/>
      <c r="AW135" s="1487"/>
    </row>
    <row r="136" spans="1:75" ht="12.6" customHeight="1" x14ac:dyDescent="0.25">
      <c r="A136" s="1547" t="s">
        <v>1264</v>
      </c>
      <c r="B136" s="1548"/>
      <c r="C136" s="1548"/>
      <c r="D136" s="1548"/>
      <c r="E136" s="1548"/>
      <c r="F136" s="1548"/>
      <c r="G136" s="1548"/>
      <c r="H136" s="1548"/>
      <c r="I136" s="1548"/>
      <c r="J136" s="1548"/>
      <c r="K136" s="1548"/>
      <c r="L136" s="1548"/>
      <c r="M136" s="1548"/>
      <c r="N136" s="1548"/>
      <c r="O136" s="1548"/>
      <c r="P136" s="1548"/>
      <c r="Q136" s="1548"/>
      <c r="R136" s="1548"/>
      <c r="S136" s="1549"/>
      <c r="T136" s="1547" t="s">
        <v>1265</v>
      </c>
      <c r="U136" s="1548"/>
      <c r="V136" s="1548"/>
      <c r="W136" s="1548"/>
      <c r="X136" s="1548"/>
      <c r="Y136" s="1548"/>
      <c r="Z136" s="1548"/>
      <c r="AA136" s="1548"/>
      <c r="AB136" s="1548"/>
      <c r="AC136" s="1548"/>
      <c r="AD136" s="1548"/>
      <c r="AE136" s="1548"/>
      <c r="AF136" s="1549"/>
      <c r="AG136" s="1547" t="s">
        <v>1651</v>
      </c>
      <c r="AH136" s="1548"/>
      <c r="AI136" s="1548"/>
      <c r="AJ136" s="1548"/>
      <c r="AK136" s="1548"/>
      <c r="AL136" s="1548"/>
      <c r="AM136" s="1548"/>
      <c r="AN136" s="1548"/>
      <c r="AO136" s="1548"/>
      <c r="AP136" s="1548"/>
      <c r="AQ136" s="1548"/>
      <c r="AR136" s="1548"/>
      <c r="AS136" s="1548"/>
      <c r="AT136" s="1548"/>
      <c r="AU136" s="1548"/>
      <c r="AV136" s="1548"/>
      <c r="AW136" s="1549"/>
    </row>
    <row r="137" spans="1:75" ht="30" customHeight="1" x14ac:dyDescent="0.25">
      <c r="A137" s="484"/>
      <c r="B137" s="485"/>
      <c r="C137" s="485"/>
      <c r="D137" s="485"/>
      <c r="E137" s="485"/>
      <c r="F137" s="485"/>
      <c r="G137" s="485"/>
      <c r="H137" s="485"/>
      <c r="I137" s="485"/>
      <c r="J137" s="485"/>
      <c r="K137" s="485"/>
      <c r="L137" s="485"/>
      <c r="M137" s="485"/>
      <c r="N137" s="485"/>
      <c r="O137" s="485"/>
      <c r="P137" s="485"/>
      <c r="Q137" s="485"/>
      <c r="R137" s="485"/>
      <c r="S137" s="486"/>
      <c r="T137" s="484"/>
      <c r="U137" s="485"/>
      <c r="V137" s="485"/>
      <c r="W137" s="485"/>
      <c r="X137" s="485"/>
      <c r="Y137" s="485"/>
      <c r="Z137" s="485"/>
      <c r="AA137" s="485"/>
      <c r="AB137" s="485"/>
      <c r="AC137" s="485"/>
      <c r="AD137" s="485"/>
      <c r="AE137" s="485"/>
      <c r="AF137" s="486"/>
      <c r="AG137" s="1488" t="s">
        <v>1438</v>
      </c>
      <c r="AH137" s="1489"/>
      <c r="AI137" s="1489"/>
      <c r="AJ137" s="1489"/>
      <c r="AK137" s="1489"/>
      <c r="AL137" s="1489"/>
      <c r="AM137" s="1489"/>
      <c r="AN137" s="1489"/>
      <c r="AO137" s="1489"/>
      <c r="AP137" s="1489"/>
      <c r="AQ137" s="1489"/>
      <c r="AR137" s="1489"/>
      <c r="AS137" s="1489"/>
      <c r="AT137" s="1489"/>
      <c r="AU137" s="1489"/>
      <c r="AV137" s="1489"/>
      <c r="AW137" s="1490"/>
    </row>
    <row r="138" spans="1:75" ht="12.6" customHeight="1" x14ac:dyDescent="0.25">
      <c r="A138" s="1550" t="s">
        <v>5497</v>
      </c>
      <c r="B138" s="1550"/>
      <c r="C138" s="1550"/>
      <c r="D138" s="1550"/>
      <c r="E138" s="1550"/>
      <c r="F138" s="1550"/>
      <c r="G138" s="1550"/>
      <c r="H138" s="1550"/>
      <c r="I138" s="1550"/>
      <c r="J138" s="1550"/>
      <c r="K138" s="1550"/>
      <c r="L138" s="1550"/>
      <c r="M138" s="1550"/>
      <c r="N138" s="1550"/>
      <c r="O138" s="1550"/>
      <c r="P138" s="1550"/>
      <c r="Q138" s="1550"/>
      <c r="R138" s="1550"/>
      <c r="S138" s="1551"/>
      <c r="T138" s="1281">
        <v>138945</v>
      </c>
      <c r="U138" s="1281"/>
      <c r="V138" s="1281"/>
      <c r="W138" s="1281"/>
      <c r="X138" s="1281"/>
      <c r="Y138" s="1281"/>
      <c r="Z138" s="1281"/>
      <c r="AA138" s="1281"/>
      <c r="AB138" s="1281"/>
      <c r="AC138" s="1281"/>
      <c r="AD138" s="1281"/>
      <c r="AE138" s="1281"/>
      <c r="AF138" s="1281"/>
      <c r="AG138" s="1281">
        <v>152910</v>
      </c>
      <c r="AH138" s="1281"/>
      <c r="AI138" s="1281"/>
      <c r="AJ138" s="1281"/>
      <c r="AK138" s="1281"/>
      <c r="AL138" s="1281"/>
      <c r="AM138" s="1281"/>
      <c r="AN138" s="1281"/>
      <c r="AO138" s="1281"/>
      <c r="AP138" s="1281"/>
      <c r="AQ138" s="1281"/>
      <c r="AR138" s="1281"/>
      <c r="AS138" s="1281"/>
      <c r="AT138" s="1281"/>
      <c r="AU138" s="1281"/>
      <c r="AV138" s="1281"/>
      <c r="AW138" s="1494"/>
    </row>
    <row r="139" spans="1:75" ht="12.6" customHeight="1" x14ac:dyDescent="0.25">
      <c r="A139" s="468" t="s">
        <v>1750</v>
      </c>
      <c r="B139" s="469"/>
      <c r="C139" s="469"/>
      <c r="D139" s="469"/>
      <c r="E139" s="469"/>
      <c r="F139" s="469"/>
      <c r="G139" s="469"/>
      <c r="H139" s="469"/>
      <c r="I139" s="469"/>
      <c r="J139" s="469"/>
      <c r="K139" s="469"/>
      <c r="L139" s="469"/>
      <c r="M139" s="469"/>
      <c r="N139" s="469"/>
      <c r="O139" s="469"/>
      <c r="P139" s="469"/>
      <c r="Q139" s="469"/>
      <c r="R139" s="469"/>
      <c r="S139" s="470"/>
      <c r="T139" s="1517">
        <v>138945</v>
      </c>
      <c r="U139" s="1518"/>
      <c r="V139" s="1518"/>
      <c r="W139" s="1518"/>
      <c r="X139" s="1518"/>
      <c r="Y139" s="1518"/>
      <c r="Z139" s="1518"/>
      <c r="AA139" s="1518"/>
      <c r="AB139" s="1518"/>
      <c r="AC139" s="1518"/>
      <c r="AD139" s="1518"/>
      <c r="AE139" s="1518"/>
      <c r="AF139" s="1519"/>
      <c r="AG139" s="1281">
        <v>152910</v>
      </c>
      <c r="AH139" s="1281"/>
      <c r="AI139" s="1281"/>
      <c r="AJ139" s="1281"/>
      <c r="AK139" s="1281"/>
      <c r="AL139" s="1281"/>
      <c r="AM139" s="1281"/>
      <c r="AN139" s="1281"/>
      <c r="AO139" s="1281"/>
      <c r="AP139" s="1281"/>
      <c r="AQ139" s="1281"/>
      <c r="AR139" s="1281"/>
      <c r="AS139" s="1281"/>
      <c r="AT139" s="1281"/>
      <c r="AU139" s="1281"/>
      <c r="AV139" s="1281"/>
      <c r="AW139" s="1281"/>
    </row>
    <row r="140" spans="1:75" ht="12.6" customHeight="1" x14ac:dyDescent="0.25">
      <c r="A140" s="471" t="s">
        <v>1754</v>
      </c>
      <c r="B140" s="472"/>
      <c r="C140" s="472"/>
      <c r="D140" s="472"/>
      <c r="E140" s="472"/>
      <c r="F140" s="472"/>
      <c r="G140" s="472"/>
      <c r="H140" s="472"/>
      <c r="I140" s="472"/>
      <c r="J140" s="472"/>
      <c r="K140" s="472"/>
      <c r="L140" s="472"/>
      <c r="M140" s="472"/>
      <c r="N140" s="472"/>
      <c r="O140" s="472"/>
      <c r="P140" s="472"/>
      <c r="Q140" s="472"/>
      <c r="R140" s="472"/>
      <c r="S140" s="473"/>
      <c r="T140" s="1520"/>
      <c r="U140" s="1521"/>
      <c r="V140" s="1521"/>
      <c r="W140" s="1521"/>
      <c r="X140" s="1521"/>
      <c r="Y140" s="1521"/>
      <c r="Z140" s="1521"/>
      <c r="AA140" s="1521"/>
      <c r="AB140" s="1521"/>
      <c r="AC140" s="1521"/>
      <c r="AD140" s="1521"/>
      <c r="AE140" s="1521"/>
      <c r="AF140" s="1522"/>
      <c r="AG140" s="1281"/>
      <c r="AH140" s="1281"/>
      <c r="AI140" s="1281"/>
      <c r="AJ140" s="1281"/>
      <c r="AK140" s="1281"/>
      <c r="AL140" s="1281"/>
      <c r="AM140" s="1281"/>
      <c r="AN140" s="1281"/>
      <c r="AO140" s="1281"/>
      <c r="AP140" s="1281"/>
      <c r="AQ140" s="1281"/>
      <c r="AR140" s="1281"/>
      <c r="AS140" s="1281"/>
      <c r="AT140" s="1281"/>
      <c r="AU140" s="1281"/>
      <c r="AV140" s="1281"/>
      <c r="AW140" s="1281"/>
    </row>
    <row r="141" spans="1:75" ht="12.6" customHeight="1" x14ac:dyDescent="0.25">
      <c r="A141" s="468" t="s">
        <v>1755</v>
      </c>
      <c r="B141" s="469"/>
      <c r="C141" s="469"/>
      <c r="D141" s="469"/>
      <c r="E141" s="469"/>
      <c r="F141" s="469"/>
      <c r="G141" s="469"/>
      <c r="H141" s="469"/>
      <c r="I141" s="469"/>
      <c r="J141" s="469"/>
      <c r="K141" s="469"/>
      <c r="L141" s="469"/>
      <c r="M141" s="469"/>
      <c r="N141" s="469"/>
      <c r="O141" s="469"/>
      <c r="P141" s="469"/>
      <c r="Q141" s="469"/>
      <c r="R141" s="469"/>
      <c r="S141" s="470"/>
      <c r="T141" s="1281">
        <v>0</v>
      </c>
      <c r="U141" s="1281"/>
      <c r="V141" s="1281"/>
      <c r="W141" s="1281"/>
      <c r="X141" s="1281"/>
      <c r="Y141" s="1281"/>
      <c r="Z141" s="1281"/>
      <c r="AA141" s="1281"/>
      <c r="AB141" s="1281"/>
      <c r="AC141" s="1281"/>
      <c r="AD141" s="1281"/>
      <c r="AE141" s="1281"/>
      <c r="AF141" s="1281"/>
      <c r="AG141" s="1281">
        <v>57813</v>
      </c>
      <c r="AH141" s="1281"/>
      <c r="AI141" s="1281"/>
      <c r="AJ141" s="1281"/>
      <c r="AK141" s="1281"/>
      <c r="AL141" s="1281"/>
      <c r="AM141" s="1281"/>
      <c r="AN141" s="1281"/>
      <c r="AO141" s="1281"/>
      <c r="AP141" s="1281"/>
      <c r="AQ141" s="1281"/>
      <c r="AR141" s="1281"/>
      <c r="AS141" s="1281"/>
      <c r="AT141" s="1281"/>
      <c r="AU141" s="1281"/>
      <c r="AV141" s="1281"/>
      <c r="AW141" s="1281"/>
      <c r="BW141" s="691"/>
    </row>
    <row r="142" spans="1:75" ht="12.6" customHeight="1" x14ac:dyDescent="0.25">
      <c r="A142" s="471" t="s">
        <v>1752</v>
      </c>
      <c r="B142" s="472"/>
      <c r="C142" s="472"/>
      <c r="D142" s="472"/>
      <c r="E142" s="472"/>
      <c r="F142" s="472"/>
      <c r="G142" s="472"/>
      <c r="H142" s="472"/>
      <c r="I142" s="472"/>
      <c r="J142" s="472"/>
      <c r="K142" s="472"/>
      <c r="L142" s="472"/>
      <c r="M142" s="472"/>
      <c r="N142" s="472"/>
      <c r="O142" s="472"/>
      <c r="P142" s="472"/>
      <c r="Q142" s="472"/>
      <c r="R142" s="472"/>
      <c r="S142" s="473"/>
      <c r="T142" s="1281"/>
      <c r="U142" s="1281"/>
      <c r="V142" s="1281"/>
      <c r="W142" s="1281"/>
      <c r="X142" s="1281"/>
      <c r="Y142" s="1281"/>
      <c r="Z142" s="1281"/>
      <c r="AA142" s="1281"/>
      <c r="AB142" s="1281"/>
      <c r="AC142" s="1281"/>
      <c r="AD142" s="1281"/>
      <c r="AE142" s="1281"/>
      <c r="AF142" s="1281"/>
      <c r="AG142" s="1281"/>
      <c r="AH142" s="1281"/>
      <c r="AI142" s="1281"/>
      <c r="AJ142" s="1281"/>
      <c r="AK142" s="1281"/>
      <c r="AL142" s="1281"/>
      <c r="AM142" s="1281"/>
      <c r="AN142" s="1281"/>
      <c r="AO142" s="1281"/>
      <c r="AP142" s="1281"/>
      <c r="AQ142" s="1281"/>
      <c r="AR142" s="1281"/>
      <c r="AS142" s="1281"/>
      <c r="AT142" s="1281"/>
      <c r="AU142" s="1281"/>
      <c r="AV142" s="1281"/>
      <c r="AW142" s="1281"/>
    </row>
    <row r="143" spans="1:75" ht="12.6" customHeight="1" x14ac:dyDescent="0.25">
      <c r="A143" s="474" t="s">
        <v>5137</v>
      </c>
      <c r="B143" s="474"/>
      <c r="C143" s="474"/>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474"/>
      <c r="AL143" s="474"/>
      <c r="AM143" s="474"/>
      <c r="AN143" s="474"/>
      <c r="AO143" s="474"/>
      <c r="AP143" s="474"/>
      <c r="AQ143" s="474"/>
      <c r="AR143" s="474"/>
      <c r="AS143" s="474"/>
      <c r="AT143" s="474"/>
      <c r="AU143" s="474"/>
      <c r="AV143" s="474"/>
      <c r="AW143" s="474"/>
    </row>
    <row r="144" spans="1:75" ht="12.6" customHeight="1" x14ac:dyDescent="0.25">
      <c r="A144" s="474" t="s">
        <v>5105</v>
      </c>
      <c r="B144" s="474"/>
      <c r="C144" s="474"/>
      <c r="D144" s="474"/>
      <c r="E144" s="474"/>
      <c r="F144" s="474"/>
      <c r="G144" s="474"/>
      <c r="H144" s="474"/>
      <c r="I144" s="474"/>
      <c r="J144" s="474"/>
      <c r="K144" s="474"/>
      <c r="L144" s="474"/>
      <c r="M144" s="474"/>
      <c r="N144" s="474"/>
      <c r="O144" s="474"/>
      <c r="P144" s="474"/>
      <c r="Q144" s="474"/>
      <c r="R144" s="474"/>
      <c r="S144" s="474"/>
      <c r="T144" s="474"/>
      <c r="U144" s="474"/>
      <c r="V144" s="474"/>
      <c r="W144" s="474"/>
      <c r="X144" s="474"/>
      <c r="Y144" s="474"/>
      <c r="Z144" s="474"/>
      <c r="AA144" s="474"/>
      <c r="AB144" s="474"/>
      <c r="AC144" s="474"/>
      <c r="AD144" s="474"/>
      <c r="AE144" s="474"/>
      <c r="AF144" s="474"/>
      <c r="AG144" s="474"/>
      <c r="AH144" s="474"/>
      <c r="AI144" s="474"/>
      <c r="AJ144" s="474"/>
      <c r="AK144" s="474"/>
      <c r="AL144" s="474"/>
      <c r="AM144" s="474"/>
      <c r="AN144" s="474"/>
      <c r="AO144" s="474"/>
      <c r="AP144" s="474"/>
      <c r="AQ144" s="474"/>
      <c r="AR144" s="474"/>
      <c r="AS144" s="474"/>
      <c r="AT144" s="474"/>
      <c r="AU144" s="474"/>
      <c r="AV144" s="474"/>
      <c r="AW144" s="474"/>
    </row>
    <row r="145" spans="1:49" ht="12.6" customHeight="1" x14ac:dyDescent="0.25">
      <c r="A145" s="1507"/>
      <c r="B145" s="1508"/>
      <c r="C145" s="1508"/>
      <c r="D145" s="1508"/>
      <c r="E145" s="1508"/>
      <c r="F145" s="1508"/>
      <c r="G145" s="1508"/>
      <c r="H145" s="1508"/>
      <c r="I145" s="1508"/>
      <c r="J145" s="1508"/>
      <c r="K145" s="1508"/>
      <c r="L145" s="1508"/>
      <c r="M145" s="1508"/>
      <c r="N145" s="1508"/>
      <c r="O145" s="1508"/>
      <c r="P145" s="1508"/>
      <c r="Q145" s="1508"/>
      <c r="R145" s="1508"/>
      <c r="S145" s="1508"/>
      <c r="T145" s="1508"/>
      <c r="U145" s="1508"/>
      <c r="V145" s="1508"/>
      <c r="W145" s="1508"/>
      <c r="X145" s="1508"/>
      <c r="Y145" s="1508"/>
      <c r="Z145" s="1508"/>
      <c r="AA145" s="1508"/>
      <c r="AB145" s="1508"/>
      <c r="AC145" s="1508"/>
      <c r="AD145" s="1508"/>
      <c r="AE145" s="1508"/>
      <c r="AF145" s="1508"/>
      <c r="AG145" s="1508"/>
      <c r="AH145" s="1508"/>
      <c r="AI145" s="1508"/>
      <c r="AJ145" s="1508"/>
      <c r="AK145" s="1508"/>
      <c r="AL145" s="1508"/>
      <c r="AM145" s="1508"/>
      <c r="AN145" s="1508"/>
      <c r="AO145" s="1508"/>
      <c r="AP145" s="1508"/>
      <c r="AQ145" s="1508"/>
      <c r="AR145" s="1508"/>
      <c r="AS145" s="1508"/>
      <c r="AT145" s="1508"/>
      <c r="AU145" s="1508"/>
      <c r="AV145" s="1508"/>
      <c r="AW145" s="1509"/>
    </row>
    <row r="146" spans="1:49" ht="12.6" customHeight="1" x14ac:dyDescent="0.25">
      <c r="A146" s="478" t="s">
        <v>5138</v>
      </c>
      <c r="B146" s="474"/>
      <c r="C146" s="474"/>
      <c r="D146" s="474"/>
      <c r="E146" s="474"/>
      <c r="F146" s="474"/>
      <c r="G146" s="474"/>
      <c r="H146" s="474"/>
      <c r="I146" s="474"/>
      <c r="J146" s="474"/>
      <c r="K146" s="474"/>
      <c r="L146" s="474"/>
      <c r="M146" s="474"/>
      <c r="N146" s="474"/>
      <c r="O146" s="474"/>
      <c r="P146" s="474"/>
      <c r="Q146" s="474"/>
      <c r="R146" s="474"/>
      <c r="S146" s="474"/>
      <c r="T146" s="474"/>
      <c r="U146" s="474"/>
      <c r="V146" s="474"/>
      <c r="W146" s="474"/>
      <c r="X146" s="474"/>
      <c r="Y146" s="474"/>
      <c r="Z146" s="474"/>
      <c r="AA146" s="474"/>
      <c r="AB146" s="474"/>
      <c r="AC146" s="474"/>
      <c r="AD146" s="474"/>
      <c r="AE146" s="474"/>
      <c r="AF146" s="474"/>
      <c r="AG146" s="474"/>
      <c r="AH146" s="474"/>
      <c r="AI146" s="474"/>
      <c r="AJ146" s="474"/>
      <c r="AK146" s="474"/>
      <c r="AL146" s="474"/>
      <c r="AM146" s="474"/>
      <c r="AN146" s="474"/>
      <c r="AO146" s="474"/>
      <c r="AP146" s="474"/>
      <c r="AQ146" s="474"/>
      <c r="AR146" s="474"/>
      <c r="AS146" s="474"/>
      <c r="AT146" s="474"/>
      <c r="AU146" s="474"/>
      <c r="AV146" s="474"/>
      <c r="AW146" s="474"/>
    </row>
    <row r="147" spans="1:49" ht="12.6" customHeight="1" x14ac:dyDescent="0.25">
      <c r="A147" s="474" t="s">
        <v>5139</v>
      </c>
      <c r="B147" s="474"/>
      <c r="C147" s="474"/>
      <c r="D147" s="474"/>
      <c r="E147" s="474"/>
      <c r="F147" s="474"/>
      <c r="G147" s="474"/>
      <c r="H147" s="474"/>
      <c r="I147" s="474"/>
      <c r="J147" s="474"/>
      <c r="K147" s="474"/>
      <c r="L147" s="474"/>
      <c r="M147" s="474"/>
      <c r="N147" s="474"/>
      <c r="O147" s="474"/>
      <c r="P147" s="474"/>
      <c r="Q147" s="474"/>
      <c r="R147" s="474"/>
      <c r="S147" s="474"/>
      <c r="T147" s="474"/>
      <c r="U147" s="474"/>
      <c r="V147" s="474"/>
      <c r="W147" s="474"/>
      <c r="X147" s="474"/>
      <c r="Y147" s="474"/>
      <c r="Z147" s="474"/>
      <c r="AA147" s="474"/>
      <c r="AB147" s="474"/>
      <c r="AC147" s="474"/>
      <c r="AD147" s="474"/>
      <c r="AE147" s="474"/>
      <c r="AF147" s="474"/>
      <c r="AG147" s="474"/>
      <c r="AH147" s="474"/>
      <c r="AI147" s="474"/>
      <c r="AJ147" s="474"/>
      <c r="AK147" s="474"/>
      <c r="AL147" s="474"/>
      <c r="AM147" s="474"/>
      <c r="AN147" s="474"/>
      <c r="AO147" s="474"/>
      <c r="AP147" s="474"/>
      <c r="AQ147" s="474"/>
      <c r="AR147" s="474"/>
      <c r="AS147" s="474"/>
      <c r="AT147" s="474"/>
      <c r="AU147" s="474"/>
      <c r="AV147" s="474"/>
      <c r="AW147" s="474"/>
    </row>
    <row r="148" spans="1:49" ht="12.6" customHeight="1" x14ac:dyDescent="0.25">
      <c r="A148" s="1486"/>
      <c r="B148" s="1266"/>
      <c r="C148" s="1266"/>
      <c r="D148" s="1266"/>
      <c r="E148" s="1266"/>
      <c r="F148" s="1266"/>
      <c r="G148" s="1266"/>
      <c r="H148" s="1266"/>
      <c r="I148" s="469"/>
      <c r="J148" s="482"/>
      <c r="K148" s="482"/>
      <c r="L148" s="482"/>
      <c r="M148" s="483"/>
      <c r="N148" s="481"/>
      <c r="O148" s="469"/>
      <c r="P148" s="482"/>
      <c r="Q148" s="483"/>
      <c r="R148" s="481"/>
      <c r="S148" s="482"/>
      <c r="T148" s="482"/>
      <c r="U148" s="482"/>
      <c r="V148" s="483"/>
      <c r="W148" s="1486"/>
      <c r="X148" s="1266"/>
      <c r="Y148" s="1266"/>
      <c r="Z148" s="1266"/>
      <c r="AA148" s="1266"/>
      <c r="AB148" s="1487"/>
      <c r="AC148" s="1486"/>
      <c r="AD148" s="1266"/>
      <c r="AE148" s="1266"/>
      <c r="AF148" s="1266"/>
      <c r="AG148" s="1266"/>
      <c r="AH148" s="1487"/>
      <c r="AI148" s="1486"/>
      <c r="AJ148" s="1266"/>
      <c r="AK148" s="1266"/>
      <c r="AL148" s="1266"/>
      <c r="AM148" s="1266"/>
      <c r="AN148" s="1266"/>
      <c r="AO148" s="1266"/>
      <c r="AP148" s="1487"/>
      <c r="AQ148" s="1548"/>
      <c r="AR148" s="1548"/>
      <c r="AS148" s="1548"/>
      <c r="AT148" s="1548"/>
      <c r="AU148" s="1548"/>
      <c r="AV148" s="1548"/>
      <c r="AW148" s="1548"/>
    </row>
    <row r="149" spans="1:49" ht="12.6" customHeight="1" x14ac:dyDescent="0.25">
      <c r="A149" s="1547" t="s">
        <v>1264</v>
      </c>
      <c r="B149" s="1548"/>
      <c r="C149" s="1548"/>
      <c r="D149" s="1548"/>
      <c r="E149" s="1548"/>
      <c r="F149" s="1548"/>
      <c r="G149" s="1548"/>
      <c r="H149" s="1548"/>
      <c r="I149" s="1548"/>
      <c r="J149" s="1548"/>
      <c r="K149" s="1548"/>
      <c r="L149" s="1548"/>
      <c r="M149" s="1549"/>
      <c r="N149" s="1547" t="s">
        <v>1790</v>
      </c>
      <c r="O149" s="1548"/>
      <c r="P149" s="1548"/>
      <c r="Q149" s="1549"/>
      <c r="R149" s="1547"/>
      <c r="S149" s="1548"/>
      <c r="T149" s="1548"/>
      <c r="U149" s="1548"/>
      <c r="V149" s="1549"/>
      <c r="W149" s="1547" t="s">
        <v>1780</v>
      </c>
      <c r="X149" s="1548"/>
      <c r="Y149" s="1548"/>
      <c r="Z149" s="1548"/>
      <c r="AA149" s="1548"/>
      <c r="AB149" s="1549"/>
      <c r="AC149" s="1547" t="s">
        <v>1779</v>
      </c>
      <c r="AD149" s="1548"/>
      <c r="AE149" s="1548"/>
      <c r="AF149" s="1548"/>
      <c r="AG149" s="1548"/>
      <c r="AH149" s="1549"/>
      <c r="AI149" s="1547" t="s">
        <v>5140</v>
      </c>
      <c r="AJ149" s="1548"/>
      <c r="AK149" s="1548"/>
      <c r="AL149" s="1548"/>
      <c r="AM149" s="1548"/>
      <c r="AN149" s="1548"/>
      <c r="AO149" s="1548"/>
      <c r="AP149" s="1549"/>
      <c r="AQ149" s="1548"/>
      <c r="AR149" s="1548"/>
      <c r="AS149" s="1548"/>
      <c r="AT149" s="1548"/>
      <c r="AU149" s="1548"/>
      <c r="AV149" s="1548"/>
      <c r="AW149" s="1548"/>
    </row>
    <row r="150" spans="1:49" ht="12.6" customHeight="1" x14ac:dyDescent="0.25">
      <c r="A150" s="487"/>
      <c r="M150" s="488"/>
      <c r="N150" s="487"/>
      <c r="Q150" s="488"/>
      <c r="R150" s="1547" t="s">
        <v>1795</v>
      </c>
      <c r="S150" s="1548"/>
      <c r="T150" s="1548"/>
      <c r="U150" s="1548"/>
      <c r="V150" s="1549"/>
      <c r="W150" s="1547" t="s">
        <v>5141</v>
      </c>
      <c r="X150" s="1548"/>
      <c r="Y150" s="1548"/>
      <c r="Z150" s="1548"/>
      <c r="AA150" s="1548"/>
      <c r="AB150" s="1549"/>
      <c r="AC150" s="1547" t="s">
        <v>5142</v>
      </c>
      <c r="AD150" s="1548"/>
      <c r="AE150" s="1548"/>
      <c r="AF150" s="1548"/>
      <c r="AG150" s="1548"/>
      <c r="AH150" s="1549"/>
      <c r="AI150" s="1547" t="s">
        <v>5143</v>
      </c>
      <c r="AJ150" s="1548"/>
      <c r="AK150" s="1548"/>
      <c r="AL150" s="1548"/>
      <c r="AM150" s="1548"/>
      <c r="AN150" s="1548"/>
      <c r="AO150" s="1548"/>
      <c r="AP150" s="1549"/>
      <c r="AQ150" s="1548"/>
      <c r="AR150" s="1548"/>
      <c r="AS150" s="1548"/>
      <c r="AT150" s="1548"/>
      <c r="AU150" s="1548"/>
      <c r="AV150" s="1548"/>
      <c r="AW150" s="1548"/>
    </row>
    <row r="151" spans="1:49" ht="12.6" customHeight="1" x14ac:dyDescent="0.25">
      <c r="A151" s="487"/>
      <c r="M151" s="488"/>
      <c r="N151" s="487"/>
      <c r="Q151" s="488"/>
      <c r="R151" s="1547" t="s">
        <v>1518</v>
      </c>
      <c r="S151" s="1548"/>
      <c r="T151" s="1548"/>
      <c r="U151" s="1548"/>
      <c r="V151" s="1549"/>
      <c r="W151" s="487"/>
      <c r="AB151" s="488"/>
      <c r="AC151" s="1547"/>
      <c r="AD151" s="1548"/>
      <c r="AE151" s="1548"/>
      <c r="AF151" s="1548"/>
      <c r="AG151" s="1548"/>
      <c r="AH151" s="1549"/>
      <c r="AI151" s="1547" t="s">
        <v>1438</v>
      </c>
      <c r="AJ151" s="1548"/>
      <c r="AK151" s="1548"/>
      <c r="AL151" s="1548"/>
      <c r="AM151" s="1548"/>
      <c r="AN151" s="1548"/>
      <c r="AO151" s="1548"/>
      <c r="AP151" s="1549"/>
      <c r="AQ151" s="1548"/>
      <c r="AR151" s="1548"/>
      <c r="AS151" s="1548"/>
      <c r="AT151" s="1548"/>
      <c r="AU151" s="1548"/>
      <c r="AV151" s="1548"/>
      <c r="AW151" s="1548"/>
    </row>
    <row r="152" spans="1:49" ht="12.6" customHeight="1" x14ac:dyDescent="0.25">
      <c r="A152" s="1488" t="s">
        <v>1415</v>
      </c>
      <c r="B152" s="1489"/>
      <c r="C152" s="1489"/>
      <c r="D152" s="1489"/>
      <c r="E152" s="1489"/>
      <c r="F152" s="1489"/>
      <c r="G152" s="1489"/>
      <c r="H152" s="1489"/>
      <c r="I152" s="1489"/>
      <c r="J152" s="1489"/>
      <c r="K152" s="1489"/>
      <c r="L152" s="1489"/>
      <c r="M152" s="1490"/>
      <c r="N152" s="1488" t="s">
        <v>1416</v>
      </c>
      <c r="O152" s="1489"/>
      <c r="P152" s="1489"/>
      <c r="Q152" s="1490"/>
      <c r="R152" s="1488" t="s">
        <v>1417</v>
      </c>
      <c r="S152" s="1489"/>
      <c r="T152" s="1489"/>
      <c r="U152" s="1489"/>
      <c r="V152" s="1490"/>
      <c r="W152" s="1488" t="s">
        <v>1418</v>
      </c>
      <c r="X152" s="1489"/>
      <c r="Y152" s="1489"/>
      <c r="Z152" s="1489"/>
      <c r="AA152" s="1489"/>
      <c r="AB152" s="1490"/>
      <c r="AC152" s="1488" t="s">
        <v>1419</v>
      </c>
      <c r="AD152" s="1489"/>
      <c r="AE152" s="1489"/>
      <c r="AF152" s="1489"/>
      <c r="AG152" s="1489"/>
      <c r="AH152" s="1490"/>
      <c r="AI152" s="1488" t="s">
        <v>1420</v>
      </c>
      <c r="AJ152" s="1489"/>
      <c r="AK152" s="1489"/>
      <c r="AL152" s="1489"/>
      <c r="AM152" s="1489"/>
      <c r="AN152" s="1489"/>
      <c r="AO152" s="1489"/>
      <c r="AP152" s="1490"/>
      <c r="AQ152" s="1548"/>
      <c r="AR152" s="1548"/>
      <c r="AS152" s="1548"/>
      <c r="AT152" s="1548"/>
      <c r="AU152" s="1548"/>
      <c r="AV152" s="1548"/>
      <c r="AW152" s="1548"/>
    </row>
    <row r="153" spans="1:49" ht="12.6" customHeight="1" x14ac:dyDescent="0.25">
      <c r="A153" s="1573" t="s">
        <v>5144</v>
      </c>
      <c r="B153" s="1550"/>
      <c r="C153" s="1550"/>
      <c r="D153" s="1550"/>
      <c r="E153" s="1550"/>
      <c r="F153" s="1550"/>
      <c r="G153" s="1550"/>
      <c r="H153" s="1550"/>
      <c r="I153" s="1550"/>
      <c r="J153" s="1550"/>
      <c r="K153" s="1550"/>
      <c r="L153" s="1550"/>
      <c r="M153" s="1550"/>
      <c r="N153" s="1552"/>
      <c r="O153" s="1552"/>
      <c r="P153" s="1552"/>
      <c r="Q153" s="1552"/>
      <c r="R153" s="1552"/>
      <c r="S153" s="1552"/>
      <c r="T153" s="1552"/>
      <c r="U153" s="1552"/>
      <c r="V153" s="1552"/>
      <c r="W153" s="1552"/>
      <c r="X153" s="1552"/>
      <c r="Y153" s="1552"/>
      <c r="Z153" s="1552"/>
      <c r="AA153" s="1552"/>
      <c r="AB153" s="1552"/>
      <c r="AC153" s="1552"/>
      <c r="AD153" s="1552"/>
      <c r="AE153" s="1552"/>
      <c r="AF153" s="1552"/>
      <c r="AG153" s="1552"/>
      <c r="AH153" s="1552"/>
      <c r="AI153" s="1552"/>
      <c r="AJ153" s="1552"/>
      <c r="AK153" s="1552"/>
      <c r="AL153" s="1552"/>
      <c r="AM153" s="1552"/>
      <c r="AN153" s="1552"/>
      <c r="AO153" s="1552"/>
      <c r="AP153" s="1553"/>
      <c r="AQ153" s="1554"/>
      <c r="AR153" s="1554"/>
      <c r="AS153" s="1554"/>
      <c r="AT153" s="1554"/>
      <c r="AU153" s="1554"/>
      <c r="AV153" s="1554"/>
      <c r="AW153" s="1554"/>
    </row>
    <row r="154" spans="1:49" ht="12.6" customHeight="1" x14ac:dyDescent="0.25">
      <c r="A154" s="1560"/>
      <c r="B154" s="1561"/>
      <c r="C154" s="1561"/>
      <c r="D154" s="1561"/>
      <c r="E154" s="1561"/>
      <c r="F154" s="1561"/>
      <c r="G154" s="1561"/>
      <c r="H154" s="1561"/>
      <c r="I154" s="1561"/>
      <c r="J154" s="1561"/>
      <c r="K154" s="1561"/>
      <c r="L154" s="1561"/>
      <c r="M154" s="1562"/>
      <c r="N154" s="1556"/>
      <c r="O154" s="1556"/>
      <c r="P154" s="1556"/>
      <c r="Q154" s="1556"/>
      <c r="R154" s="1281"/>
      <c r="S154" s="1281"/>
      <c r="T154" s="1281"/>
      <c r="U154" s="1281"/>
      <c r="V154" s="1281"/>
      <c r="W154" s="1557"/>
      <c r="X154" s="1557"/>
      <c r="Y154" s="1557"/>
      <c r="Z154" s="1557"/>
      <c r="AA154" s="1557"/>
      <c r="AB154" s="1557"/>
      <c r="AC154" s="1281"/>
      <c r="AD154" s="1281"/>
      <c r="AE154" s="1281"/>
      <c r="AF154" s="1281"/>
      <c r="AG154" s="1281"/>
      <c r="AH154" s="1281"/>
      <c r="AI154" s="1281"/>
      <c r="AJ154" s="1281"/>
      <c r="AK154" s="1281"/>
      <c r="AL154" s="1281"/>
      <c r="AM154" s="1281"/>
      <c r="AN154" s="1281"/>
      <c r="AO154" s="1281"/>
      <c r="AP154" s="1281"/>
      <c r="AQ154" s="1555"/>
      <c r="AR154" s="1555"/>
      <c r="AS154" s="1555"/>
      <c r="AT154" s="1555"/>
      <c r="AU154" s="1555"/>
      <c r="AV154" s="1555"/>
      <c r="AW154" s="1555"/>
    </row>
    <row r="155" spans="1:49" ht="12.6" customHeight="1" x14ac:dyDescent="0.25">
      <c r="A155" s="1560"/>
      <c r="B155" s="1561"/>
      <c r="C155" s="1561"/>
      <c r="D155" s="1561"/>
      <c r="E155" s="1561"/>
      <c r="F155" s="1561"/>
      <c r="G155" s="1561"/>
      <c r="H155" s="1561"/>
      <c r="I155" s="1561"/>
      <c r="J155" s="1561"/>
      <c r="K155" s="1561"/>
      <c r="L155" s="1561"/>
      <c r="M155" s="1562"/>
      <c r="N155" s="1556"/>
      <c r="O155" s="1556"/>
      <c r="P155" s="1556"/>
      <c r="Q155" s="1556"/>
      <c r="R155" s="1281"/>
      <c r="S155" s="1281"/>
      <c r="T155" s="1281"/>
      <c r="U155" s="1281"/>
      <c r="V155" s="1281"/>
      <c r="W155" s="1557"/>
      <c r="X155" s="1557"/>
      <c r="Y155" s="1557"/>
      <c r="Z155" s="1557"/>
      <c r="AA155" s="1557"/>
      <c r="AB155" s="1557"/>
      <c r="AC155" s="1281"/>
      <c r="AD155" s="1281"/>
      <c r="AE155" s="1281"/>
      <c r="AF155" s="1281"/>
      <c r="AG155" s="1281"/>
      <c r="AH155" s="1281"/>
      <c r="AI155" s="1281"/>
      <c r="AJ155" s="1281"/>
      <c r="AK155" s="1281"/>
      <c r="AL155" s="1281"/>
      <c r="AM155" s="1281"/>
      <c r="AN155" s="1281"/>
      <c r="AO155" s="1281"/>
      <c r="AP155" s="1281"/>
      <c r="AQ155" s="1555"/>
      <c r="AR155" s="1555"/>
      <c r="AS155" s="1555"/>
      <c r="AT155" s="1555"/>
      <c r="AU155" s="1555"/>
      <c r="AV155" s="1555"/>
      <c r="AW155" s="1555"/>
    </row>
    <row r="156" spans="1:49" ht="12.6" customHeight="1" x14ac:dyDescent="0.25">
      <c r="A156" s="1560"/>
      <c r="B156" s="1561"/>
      <c r="C156" s="1561"/>
      <c r="D156" s="1561"/>
      <c r="E156" s="1561"/>
      <c r="F156" s="1561"/>
      <c r="G156" s="1561"/>
      <c r="H156" s="1561"/>
      <c r="I156" s="1561"/>
      <c r="J156" s="1561"/>
      <c r="K156" s="1561"/>
      <c r="L156" s="1561"/>
      <c r="M156" s="1562"/>
      <c r="N156" s="1556"/>
      <c r="O156" s="1556"/>
      <c r="P156" s="1556"/>
      <c r="Q156" s="1556"/>
      <c r="R156" s="1281"/>
      <c r="S156" s="1281"/>
      <c r="T156" s="1281"/>
      <c r="U156" s="1281"/>
      <c r="V156" s="1281"/>
      <c r="W156" s="1557"/>
      <c r="X156" s="1557"/>
      <c r="Y156" s="1557"/>
      <c r="Z156" s="1557"/>
      <c r="AA156" s="1557"/>
      <c r="AB156" s="1557"/>
      <c r="AC156" s="1281"/>
      <c r="AD156" s="1281"/>
      <c r="AE156" s="1281"/>
      <c r="AF156" s="1281"/>
      <c r="AG156" s="1281"/>
      <c r="AH156" s="1281"/>
      <c r="AI156" s="1281"/>
      <c r="AJ156" s="1281"/>
      <c r="AK156" s="1281"/>
      <c r="AL156" s="1281"/>
      <c r="AM156" s="1281"/>
      <c r="AN156" s="1281"/>
      <c r="AO156" s="1281"/>
      <c r="AP156" s="1281"/>
      <c r="AQ156" s="1555"/>
      <c r="AR156" s="1555"/>
      <c r="AS156" s="1555"/>
      <c r="AT156" s="1555"/>
      <c r="AU156" s="1555"/>
      <c r="AV156" s="1555"/>
      <c r="AW156" s="1555"/>
    </row>
    <row r="157" spans="1:49" ht="12.6" customHeight="1" x14ac:dyDescent="0.25">
      <c r="A157" s="1573" t="s">
        <v>5145</v>
      </c>
      <c r="B157" s="1550"/>
      <c r="C157" s="1550"/>
      <c r="D157" s="1550"/>
      <c r="E157" s="1550"/>
      <c r="F157" s="1550"/>
      <c r="G157" s="1550"/>
      <c r="H157" s="1550"/>
      <c r="I157" s="1550"/>
      <c r="J157" s="1550"/>
      <c r="K157" s="1550"/>
      <c r="L157" s="1550"/>
      <c r="M157" s="1550"/>
      <c r="N157" s="1552"/>
      <c r="O157" s="1552"/>
      <c r="P157" s="1552"/>
      <c r="Q157" s="1552"/>
      <c r="R157" s="1552"/>
      <c r="S157" s="1552"/>
      <c r="T157" s="1552"/>
      <c r="U157" s="1552"/>
      <c r="V157" s="1552"/>
      <c r="W157" s="1552"/>
      <c r="X157" s="1552"/>
      <c r="Y157" s="1552"/>
      <c r="Z157" s="1552"/>
      <c r="AA157" s="1552"/>
      <c r="AB157" s="1552"/>
      <c r="AC157" s="1558"/>
      <c r="AD157" s="1558"/>
      <c r="AE157" s="1558"/>
      <c r="AF157" s="1558"/>
      <c r="AG157" s="1558"/>
      <c r="AH157" s="1558"/>
      <c r="AI157" s="1558"/>
      <c r="AJ157" s="1558"/>
      <c r="AK157" s="1558"/>
      <c r="AL157" s="1558"/>
      <c r="AM157" s="1558"/>
      <c r="AN157" s="1558"/>
      <c r="AO157" s="1558"/>
      <c r="AP157" s="1559"/>
      <c r="AQ157" s="1554"/>
      <c r="AR157" s="1554"/>
      <c r="AS157" s="1554"/>
      <c r="AT157" s="1554"/>
      <c r="AU157" s="1554"/>
      <c r="AV157" s="1554"/>
      <c r="AW157" s="1554"/>
    </row>
    <row r="158" spans="1:49" ht="12.6" customHeight="1" x14ac:dyDescent="0.25">
      <c r="A158" s="1560"/>
      <c r="B158" s="1561"/>
      <c r="C158" s="1561"/>
      <c r="D158" s="1561"/>
      <c r="E158" s="1561"/>
      <c r="F158" s="1561"/>
      <c r="G158" s="1561"/>
      <c r="H158" s="1561"/>
      <c r="I158" s="1561"/>
      <c r="J158" s="1561"/>
      <c r="K158" s="1561"/>
      <c r="L158" s="1561"/>
      <c r="M158" s="1562"/>
      <c r="N158" s="1556"/>
      <c r="O158" s="1556"/>
      <c r="P158" s="1556"/>
      <c r="Q158" s="1556"/>
      <c r="R158" s="1281"/>
      <c r="S158" s="1281"/>
      <c r="T158" s="1281"/>
      <c r="U158" s="1281"/>
      <c r="V158" s="1281"/>
      <c r="W158" s="1557"/>
      <c r="X158" s="1557"/>
      <c r="Y158" s="1557"/>
      <c r="Z158" s="1557"/>
      <c r="AA158" s="1557"/>
      <c r="AB158" s="1557"/>
      <c r="AC158" s="1281"/>
      <c r="AD158" s="1281"/>
      <c r="AE158" s="1281"/>
      <c r="AF158" s="1281"/>
      <c r="AG158" s="1281"/>
      <c r="AH158" s="1281"/>
      <c r="AI158" s="1281"/>
      <c r="AJ158" s="1281"/>
      <c r="AK158" s="1281"/>
      <c r="AL158" s="1281"/>
      <c r="AM158" s="1281"/>
      <c r="AN158" s="1281"/>
      <c r="AO158" s="1281"/>
      <c r="AP158" s="1281"/>
      <c r="AQ158" s="1555"/>
      <c r="AR158" s="1555"/>
      <c r="AS158" s="1555"/>
      <c r="AT158" s="1555"/>
      <c r="AU158" s="1555"/>
      <c r="AV158" s="1555"/>
      <c r="AW158" s="1555"/>
    </row>
    <row r="159" spans="1:49" ht="12.6" customHeight="1" x14ac:dyDescent="0.25">
      <c r="A159" s="1560"/>
      <c r="B159" s="1561"/>
      <c r="C159" s="1561"/>
      <c r="D159" s="1561"/>
      <c r="E159" s="1561"/>
      <c r="F159" s="1561"/>
      <c r="G159" s="1561"/>
      <c r="H159" s="1561"/>
      <c r="I159" s="1561"/>
      <c r="J159" s="1561"/>
      <c r="K159" s="1561"/>
      <c r="L159" s="1561"/>
      <c r="M159" s="1562"/>
      <c r="N159" s="1556"/>
      <c r="O159" s="1556"/>
      <c r="P159" s="1556"/>
      <c r="Q159" s="1556"/>
      <c r="R159" s="1281"/>
      <c r="S159" s="1281"/>
      <c r="T159" s="1281"/>
      <c r="U159" s="1281"/>
      <c r="V159" s="1281"/>
      <c r="W159" s="1557"/>
      <c r="X159" s="1557"/>
      <c r="Y159" s="1557"/>
      <c r="Z159" s="1557"/>
      <c r="AA159" s="1557"/>
      <c r="AB159" s="1557"/>
      <c r="AC159" s="1281"/>
      <c r="AD159" s="1281"/>
      <c r="AE159" s="1281"/>
      <c r="AF159" s="1281"/>
      <c r="AG159" s="1281"/>
      <c r="AH159" s="1281"/>
      <c r="AI159" s="1281"/>
      <c r="AJ159" s="1281"/>
      <c r="AK159" s="1281"/>
      <c r="AL159" s="1281"/>
      <c r="AM159" s="1281"/>
      <c r="AN159" s="1281"/>
      <c r="AO159" s="1281"/>
      <c r="AP159" s="1281"/>
      <c r="AQ159" s="1555"/>
      <c r="AR159" s="1555"/>
      <c r="AS159" s="1555"/>
      <c r="AT159" s="1555"/>
      <c r="AU159" s="1555"/>
      <c r="AV159" s="1555"/>
      <c r="AW159" s="1555"/>
    </row>
    <row r="160" spans="1:49" ht="12.6" customHeight="1" x14ac:dyDescent="0.25">
      <c r="A160" s="1560"/>
      <c r="B160" s="1561"/>
      <c r="C160" s="1561"/>
      <c r="D160" s="1561"/>
      <c r="E160" s="1561"/>
      <c r="F160" s="1561"/>
      <c r="G160" s="1561"/>
      <c r="H160" s="1561"/>
      <c r="I160" s="1561"/>
      <c r="J160" s="1561"/>
      <c r="K160" s="1561"/>
      <c r="L160" s="1561"/>
      <c r="M160" s="1562"/>
      <c r="N160" s="1556"/>
      <c r="O160" s="1556"/>
      <c r="P160" s="1556"/>
      <c r="Q160" s="1556"/>
      <c r="R160" s="1281"/>
      <c r="S160" s="1281"/>
      <c r="T160" s="1281"/>
      <c r="U160" s="1281"/>
      <c r="V160" s="1281"/>
      <c r="W160" s="1557"/>
      <c r="X160" s="1557"/>
      <c r="Y160" s="1557"/>
      <c r="Z160" s="1557"/>
      <c r="AA160" s="1557"/>
      <c r="AB160" s="1557"/>
      <c r="AC160" s="1281"/>
      <c r="AD160" s="1281"/>
      <c r="AE160" s="1281"/>
      <c r="AF160" s="1281"/>
      <c r="AG160" s="1281"/>
      <c r="AH160" s="1281"/>
      <c r="AI160" s="1281"/>
      <c r="AJ160" s="1281"/>
      <c r="AK160" s="1281"/>
      <c r="AL160" s="1281"/>
      <c r="AM160" s="1281"/>
      <c r="AN160" s="1281"/>
      <c r="AO160" s="1281"/>
      <c r="AP160" s="1281"/>
      <c r="AQ160" s="1555"/>
      <c r="AR160" s="1555"/>
      <c r="AS160" s="1555"/>
      <c r="AT160" s="1555"/>
      <c r="AU160" s="1555"/>
      <c r="AV160" s="1555"/>
      <c r="AW160" s="1555"/>
    </row>
    <row r="161" spans="1:49" ht="25.5" customHeight="1" x14ac:dyDescent="0.25">
      <c r="A161" s="489" t="s">
        <v>5146</v>
      </c>
      <c r="B161" s="490"/>
      <c r="C161" s="490"/>
      <c r="D161" s="490"/>
      <c r="E161" s="490"/>
      <c r="F161" s="490"/>
      <c r="G161" s="490"/>
      <c r="H161" s="490"/>
      <c r="I161" s="490"/>
      <c r="J161" s="490"/>
      <c r="K161" s="490"/>
      <c r="L161" s="490"/>
      <c r="M161" s="490"/>
      <c r="N161" s="474"/>
      <c r="O161" s="474"/>
      <c r="P161" s="474"/>
      <c r="Q161" s="474"/>
      <c r="R161" s="474"/>
      <c r="S161" s="474"/>
      <c r="T161" s="474"/>
      <c r="U161" s="474"/>
      <c r="V161" s="474"/>
      <c r="W161" s="474"/>
      <c r="X161" s="474"/>
      <c r="Y161" s="474"/>
      <c r="Z161" s="474"/>
      <c r="AA161" s="474"/>
      <c r="AB161" s="474"/>
      <c r="AC161" s="474"/>
      <c r="AD161" s="474"/>
      <c r="AE161" s="474"/>
      <c r="AF161" s="474"/>
      <c r="AG161" s="474"/>
      <c r="AH161" s="474"/>
      <c r="AI161" s="474"/>
      <c r="AJ161" s="474"/>
      <c r="AK161" s="474"/>
      <c r="AL161" s="474"/>
      <c r="AM161" s="474"/>
      <c r="AN161" s="474"/>
      <c r="AO161" s="474"/>
      <c r="AP161" s="474"/>
      <c r="AQ161" s="474"/>
      <c r="AR161" s="474"/>
      <c r="AS161" s="474"/>
      <c r="AT161" s="474"/>
      <c r="AU161" s="474"/>
      <c r="AV161" s="474"/>
      <c r="AW161" s="474"/>
    </row>
    <row r="162" spans="1:49" ht="12.6" customHeight="1" x14ac:dyDescent="0.25">
      <c r="A162" s="1560"/>
      <c r="B162" s="1561"/>
      <c r="C162" s="1561"/>
      <c r="D162" s="1561"/>
      <c r="E162" s="1561"/>
      <c r="F162" s="1561"/>
      <c r="G162" s="1561"/>
      <c r="H162" s="1561"/>
      <c r="I162" s="1561"/>
      <c r="J162" s="1561"/>
      <c r="K162" s="1561"/>
      <c r="L162" s="1561"/>
      <c r="M162" s="1562"/>
      <c r="N162" s="1556"/>
      <c r="O162" s="1556"/>
      <c r="P162" s="1556"/>
      <c r="Q162" s="1556"/>
      <c r="R162" s="1281"/>
      <c r="S162" s="1281"/>
      <c r="T162" s="1281"/>
      <c r="U162" s="1281"/>
      <c r="V162" s="1281"/>
      <c r="W162" s="1557"/>
      <c r="X162" s="1557"/>
      <c r="Y162" s="1557"/>
      <c r="Z162" s="1557"/>
      <c r="AA162" s="1557"/>
      <c r="AB162" s="1557"/>
      <c r="AC162" s="1281"/>
      <c r="AD162" s="1281"/>
      <c r="AE162" s="1281"/>
      <c r="AF162" s="1281"/>
      <c r="AG162" s="1281"/>
      <c r="AH162" s="1281"/>
      <c r="AI162" s="1281"/>
      <c r="AJ162" s="1281"/>
      <c r="AK162" s="1281"/>
      <c r="AL162" s="1281"/>
      <c r="AM162" s="1281"/>
      <c r="AN162" s="1281"/>
      <c r="AO162" s="1281"/>
      <c r="AP162" s="1281"/>
      <c r="AQ162" s="474"/>
      <c r="AR162" s="474"/>
      <c r="AS162" s="474"/>
      <c r="AT162" s="474"/>
      <c r="AU162" s="474"/>
      <c r="AV162" s="474"/>
      <c r="AW162" s="474"/>
    </row>
    <row r="163" spans="1:49" ht="12.6" customHeight="1" x14ac:dyDescent="0.25">
      <c r="A163" s="1560"/>
      <c r="B163" s="1561"/>
      <c r="C163" s="1561"/>
      <c r="D163" s="1561"/>
      <c r="E163" s="1561"/>
      <c r="F163" s="1561"/>
      <c r="G163" s="1561"/>
      <c r="H163" s="1561"/>
      <c r="I163" s="1561"/>
      <c r="J163" s="1561"/>
      <c r="K163" s="1561"/>
      <c r="L163" s="1561"/>
      <c r="M163" s="1562"/>
      <c r="N163" s="1556"/>
      <c r="O163" s="1556"/>
      <c r="P163" s="1556"/>
      <c r="Q163" s="1556"/>
      <c r="R163" s="1281"/>
      <c r="S163" s="1281"/>
      <c r="T163" s="1281"/>
      <c r="U163" s="1281"/>
      <c r="V163" s="1281"/>
      <c r="W163" s="1557"/>
      <c r="X163" s="1557"/>
      <c r="Y163" s="1557"/>
      <c r="Z163" s="1557"/>
      <c r="AA163" s="1557"/>
      <c r="AB163" s="1557"/>
      <c r="AC163" s="1281"/>
      <c r="AD163" s="1281"/>
      <c r="AE163" s="1281"/>
      <c r="AF163" s="1281"/>
      <c r="AG163" s="1281"/>
      <c r="AH163" s="1281"/>
      <c r="AI163" s="1281"/>
      <c r="AJ163" s="1281"/>
      <c r="AK163" s="1281"/>
      <c r="AL163" s="1281"/>
      <c r="AM163" s="1281"/>
      <c r="AN163" s="1281"/>
      <c r="AO163" s="1281"/>
      <c r="AP163" s="1281"/>
      <c r="AQ163" s="474"/>
      <c r="AR163" s="474"/>
      <c r="AS163" s="474"/>
      <c r="AT163" s="474"/>
      <c r="AU163" s="474"/>
      <c r="AV163" s="474"/>
      <c r="AW163" s="474"/>
    </row>
    <row r="164" spans="1:49" ht="12.6" customHeight="1" x14ac:dyDescent="0.25">
      <c r="A164" s="1560"/>
      <c r="B164" s="1561"/>
      <c r="C164" s="1561"/>
      <c r="D164" s="1561"/>
      <c r="E164" s="1561"/>
      <c r="F164" s="1561"/>
      <c r="G164" s="1561"/>
      <c r="H164" s="1561"/>
      <c r="I164" s="1561"/>
      <c r="J164" s="1561"/>
      <c r="K164" s="1561"/>
      <c r="L164" s="1561"/>
      <c r="M164" s="1562"/>
      <c r="N164" s="1556"/>
      <c r="O164" s="1556"/>
      <c r="P164" s="1556"/>
      <c r="Q164" s="1556"/>
      <c r="R164" s="1281"/>
      <c r="S164" s="1281"/>
      <c r="T164" s="1281"/>
      <c r="U164" s="1281"/>
      <c r="V164" s="1281"/>
      <c r="W164" s="1557"/>
      <c r="X164" s="1557"/>
      <c r="Y164" s="1557"/>
      <c r="Z164" s="1557"/>
      <c r="AA164" s="1557"/>
      <c r="AB164" s="1557"/>
      <c r="AC164" s="1281"/>
      <c r="AD164" s="1281"/>
      <c r="AE164" s="1281"/>
      <c r="AF164" s="1281"/>
      <c r="AG164" s="1281"/>
      <c r="AH164" s="1281"/>
      <c r="AI164" s="1281"/>
      <c r="AJ164" s="1281"/>
      <c r="AK164" s="1281"/>
      <c r="AL164" s="1281"/>
      <c r="AM164" s="1281"/>
      <c r="AN164" s="1281"/>
      <c r="AO164" s="1281"/>
      <c r="AP164" s="1281"/>
      <c r="AQ164" s="474"/>
      <c r="AR164" s="474"/>
      <c r="AS164" s="474"/>
      <c r="AT164" s="474"/>
      <c r="AU164" s="474"/>
      <c r="AV164" s="474"/>
      <c r="AW164" s="474"/>
    </row>
    <row r="165" spans="1:49" ht="12.6" customHeight="1" x14ac:dyDescent="0.25">
      <c r="A165" s="299" t="s">
        <v>5092</v>
      </c>
    </row>
    <row r="166" spans="1:49" ht="12.6" customHeight="1" x14ac:dyDescent="0.25">
      <c r="A166" s="299" t="s">
        <v>5093</v>
      </c>
      <c r="B166" s="463"/>
      <c r="C166" s="463" t="str">
        <f>$C$2</f>
        <v>A+Z Agro, s.r.o.</v>
      </c>
      <c r="D166" s="463"/>
      <c r="E166" s="463"/>
      <c r="F166" s="463"/>
      <c r="G166" s="463"/>
      <c r="H166" s="463"/>
      <c r="I166" s="463"/>
      <c r="J166" s="463"/>
      <c r="K166" s="463"/>
      <c r="L166" s="463"/>
      <c r="M166" s="463"/>
      <c r="N166" s="463"/>
      <c r="O166" s="463"/>
      <c r="P166" s="463"/>
      <c r="Q166" s="463"/>
      <c r="R166" s="463"/>
      <c r="S166" s="463"/>
      <c r="T166" s="463"/>
      <c r="U166" s="463"/>
      <c r="V166" s="463"/>
      <c r="W166" s="463"/>
      <c r="X166" s="463"/>
      <c r="Y166" s="463"/>
      <c r="Z166" s="467"/>
      <c r="AB166" s="299" t="s">
        <v>3</v>
      </c>
      <c r="AD166" s="1525" t="str">
        <f t="shared" ref="AD166" si="6">$AD$2</f>
        <v>36240460</v>
      </c>
      <c r="AE166" s="1526"/>
      <c r="AF166" s="1526"/>
      <c r="AG166" s="1526"/>
      <c r="AH166" s="1526"/>
      <c r="AI166" s="1526"/>
      <c r="AJ166" s="1526"/>
      <c r="AK166" s="1527"/>
      <c r="AL166" s="299" t="s">
        <v>2208</v>
      </c>
      <c r="AN166" s="1501" t="str">
        <f t="shared" ref="AN166" si="7">$AN$2</f>
        <v>2020191811</v>
      </c>
      <c r="AO166" s="1502"/>
      <c r="AP166" s="1502"/>
      <c r="AQ166" s="1502"/>
      <c r="AR166" s="1502"/>
      <c r="AS166" s="1502"/>
      <c r="AT166" s="1502"/>
      <c r="AU166" s="1502"/>
      <c r="AV166" s="1502"/>
      <c r="AW166" s="1503"/>
    </row>
    <row r="167" spans="1:49" ht="12.6" customHeight="1" x14ac:dyDescent="0.25">
      <c r="A167" s="474"/>
      <c r="B167" s="474"/>
      <c r="C167" s="474"/>
      <c r="D167" s="474"/>
      <c r="E167" s="474"/>
      <c r="F167" s="474"/>
      <c r="G167" s="474"/>
      <c r="H167" s="474"/>
      <c r="I167" s="474"/>
      <c r="J167" s="474"/>
      <c r="K167" s="474"/>
      <c r="L167" s="474"/>
      <c r="M167" s="474"/>
      <c r="N167" s="474"/>
      <c r="O167" s="474"/>
      <c r="P167" s="474"/>
      <c r="Q167" s="474"/>
      <c r="R167" s="474"/>
      <c r="S167" s="474"/>
      <c r="T167" s="474"/>
      <c r="U167" s="474"/>
      <c r="V167" s="474"/>
      <c r="W167" s="474"/>
      <c r="X167" s="474"/>
      <c r="Y167" s="474"/>
      <c r="Z167" s="474"/>
      <c r="AA167" s="474"/>
      <c r="AB167" s="474"/>
      <c r="AC167" s="474"/>
      <c r="AD167" s="474"/>
      <c r="AE167" s="474"/>
      <c r="AF167" s="474"/>
      <c r="AG167" s="474"/>
      <c r="AH167" s="474"/>
      <c r="AI167" s="474"/>
      <c r="AJ167" s="474"/>
      <c r="AK167" s="474"/>
      <c r="AL167" s="474"/>
      <c r="AM167" s="474"/>
      <c r="AN167" s="474"/>
      <c r="AO167" s="474"/>
      <c r="AP167" s="474"/>
      <c r="AQ167" s="474"/>
      <c r="AR167" s="474"/>
      <c r="AS167" s="474"/>
      <c r="AT167" s="474"/>
      <c r="AU167" s="474"/>
      <c r="AV167" s="474"/>
      <c r="AW167" s="474"/>
    </row>
    <row r="168" spans="1:49" ht="12.6" customHeight="1" x14ac:dyDescent="0.25">
      <c r="A168" s="478" t="s">
        <v>5147</v>
      </c>
      <c r="B168" s="474"/>
      <c r="C168" s="474"/>
      <c r="D168" s="474"/>
      <c r="E168" s="474"/>
      <c r="F168" s="474"/>
      <c r="G168" s="474"/>
      <c r="H168" s="474"/>
      <c r="I168" s="474"/>
      <c r="J168" s="474"/>
      <c r="K168" s="474"/>
      <c r="L168" s="474"/>
      <c r="M168" s="474"/>
      <c r="N168" s="474"/>
      <c r="O168" s="474"/>
      <c r="P168" s="474"/>
      <c r="Q168" s="474"/>
      <c r="R168" s="474"/>
      <c r="S168" s="474"/>
      <c r="T168" s="474"/>
      <c r="U168" s="474"/>
      <c r="V168" s="474"/>
      <c r="W168" s="474"/>
      <c r="X168" s="474"/>
      <c r="Y168" s="474"/>
      <c r="Z168" s="474"/>
      <c r="AA168" s="474"/>
      <c r="AB168" s="474"/>
      <c r="AC168" s="474"/>
      <c r="AD168" s="474"/>
      <c r="AE168" s="474"/>
      <c r="AF168" s="474"/>
      <c r="AG168" s="474"/>
      <c r="AH168" s="474"/>
      <c r="AI168" s="474"/>
      <c r="AJ168" s="474"/>
      <c r="AK168" s="474"/>
      <c r="AL168" s="474"/>
      <c r="AM168" s="474"/>
      <c r="AN168" s="474"/>
      <c r="AO168" s="474"/>
      <c r="AP168" s="474"/>
      <c r="AQ168" s="474"/>
      <c r="AR168" s="474"/>
      <c r="AS168" s="474"/>
      <c r="AT168" s="474"/>
      <c r="AU168" s="474"/>
      <c r="AV168" s="474"/>
      <c r="AW168" s="474"/>
    </row>
    <row r="169" spans="1:49" ht="12.6" customHeight="1" x14ac:dyDescent="0.25">
      <c r="A169" s="1475" t="s">
        <v>5148</v>
      </c>
      <c r="B169" s="1475"/>
      <c r="C169" s="1475"/>
      <c r="D169" s="1475"/>
      <c r="E169" s="1475"/>
      <c r="F169" s="1475"/>
      <c r="G169" s="1475"/>
      <c r="H169" s="1475"/>
      <c r="I169" s="1475"/>
      <c r="J169" s="1475"/>
      <c r="K169" s="1475"/>
      <c r="L169" s="1475"/>
      <c r="M169" s="1475"/>
      <c r="N169" s="1475"/>
      <c r="O169" s="1475"/>
      <c r="P169" s="1475"/>
      <c r="Q169" s="1475"/>
      <c r="R169" s="1475"/>
      <c r="S169" s="1475"/>
      <c r="T169" s="1475"/>
      <c r="U169" s="1475"/>
      <c r="V169" s="1475"/>
      <c r="W169" s="1475"/>
      <c r="X169" s="1475"/>
      <c r="Y169" s="1475"/>
      <c r="Z169" s="1475"/>
      <c r="AA169" s="1475"/>
      <c r="AB169" s="1475"/>
      <c r="AC169" s="1475"/>
      <c r="AD169" s="1475"/>
      <c r="AE169" s="1475"/>
      <c r="AF169" s="1475"/>
      <c r="AG169" s="1475"/>
      <c r="AH169" s="1475"/>
      <c r="AI169" s="1475"/>
      <c r="AJ169" s="1475"/>
      <c r="AK169" s="1475"/>
      <c r="AL169" s="1475"/>
      <c r="AM169" s="1475"/>
      <c r="AN169" s="1475"/>
      <c r="AO169" s="1475"/>
      <c r="AP169" s="1475"/>
      <c r="AQ169" s="1475"/>
      <c r="AR169" s="1475"/>
      <c r="AS169" s="1475"/>
      <c r="AT169" s="1475"/>
      <c r="AU169" s="1475"/>
      <c r="AV169" s="1475"/>
      <c r="AW169" s="1475"/>
    </row>
    <row r="170" spans="1:49" ht="12.6" customHeight="1" x14ac:dyDescent="0.25">
      <c r="A170" s="1568" t="s">
        <v>5149</v>
      </c>
      <c r="B170" s="1569"/>
      <c r="C170" s="1569"/>
      <c r="D170" s="1569"/>
      <c r="E170" s="1569"/>
      <c r="F170" s="1569"/>
      <c r="G170" s="1569"/>
      <c r="H170" s="1569"/>
      <c r="I170" s="1569"/>
      <c r="J170" s="1569"/>
      <c r="K170" s="1569"/>
      <c r="L170" s="1569"/>
      <c r="M170" s="1569"/>
      <c r="N170" s="1569"/>
      <c r="O170" s="1569"/>
      <c r="P170" s="1569"/>
      <c r="Q170" s="1570"/>
      <c r="R170" s="1571" t="s">
        <v>1505</v>
      </c>
      <c r="S170" s="1571"/>
      <c r="T170" s="1571"/>
      <c r="U170" s="1571"/>
      <c r="V170" s="1571"/>
      <c r="W170" s="1571"/>
      <c r="X170" s="1571"/>
      <c r="Y170" s="1571"/>
      <c r="Z170" s="1571"/>
      <c r="AA170" s="1571" t="s">
        <v>5150</v>
      </c>
      <c r="AB170" s="1571"/>
      <c r="AC170" s="1571"/>
      <c r="AD170" s="1571"/>
      <c r="AE170" s="1571"/>
      <c r="AF170" s="1571"/>
      <c r="AG170" s="1571"/>
      <c r="AH170" s="1571"/>
      <c r="AI170" s="1571"/>
      <c r="AJ170" s="1571"/>
      <c r="AK170" s="1571"/>
      <c r="AL170" s="1571"/>
      <c r="AM170" s="1571"/>
      <c r="AN170" s="1571"/>
      <c r="AO170" s="1571"/>
      <c r="AP170" s="1571"/>
      <c r="AQ170" s="474"/>
      <c r="AR170" s="474"/>
      <c r="AS170" s="474"/>
      <c r="AT170" s="474"/>
      <c r="AU170" s="474"/>
      <c r="AV170" s="474"/>
      <c r="AW170" s="474"/>
    </row>
    <row r="171" spans="1:49" ht="12.6" customHeight="1" x14ac:dyDescent="0.25">
      <c r="A171" s="1563"/>
      <c r="B171" s="1564"/>
      <c r="C171" s="1564"/>
      <c r="D171" s="1564"/>
      <c r="E171" s="1564"/>
      <c r="F171" s="1564"/>
      <c r="G171" s="1564"/>
      <c r="H171" s="1564"/>
      <c r="I171" s="1564"/>
      <c r="J171" s="1564"/>
      <c r="K171" s="1564"/>
      <c r="L171" s="1564"/>
      <c r="M171" s="1564"/>
      <c r="N171" s="1564"/>
      <c r="O171" s="1564"/>
      <c r="P171" s="1564"/>
      <c r="Q171" s="1565"/>
      <c r="R171" s="1566"/>
      <c r="S171" s="1566"/>
      <c r="T171" s="1566"/>
      <c r="U171" s="1566"/>
      <c r="V171" s="1566"/>
      <c r="W171" s="1566"/>
      <c r="X171" s="1566"/>
      <c r="Y171" s="1566"/>
      <c r="Z171" s="1566"/>
      <c r="AA171" s="1567"/>
      <c r="AB171" s="1567"/>
      <c r="AC171" s="1567"/>
      <c r="AD171" s="1567"/>
      <c r="AE171" s="1567"/>
      <c r="AF171" s="1567"/>
      <c r="AG171" s="1567"/>
      <c r="AH171" s="1567"/>
      <c r="AI171" s="1567"/>
      <c r="AJ171" s="1567"/>
      <c r="AK171" s="1567"/>
      <c r="AL171" s="1567"/>
      <c r="AM171" s="1567"/>
      <c r="AN171" s="1567"/>
      <c r="AO171" s="1567"/>
      <c r="AP171" s="1567"/>
      <c r="AQ171" s="474"/>
      <c r="AR171" s="474"/>
      <c r="AS171" s="474"/>
      <c r="AT171" s="474"/>
      <c r="AU171" s="474"/>
      <c r="AV171" s="474"/>
      <c r="AW171" s="474"/>
    </row>
    <row r="172" spans="1:49" ht="12.6" customHeight="1" x14ac:dyDescent="0.25">
      <c r="A172" s="1563"/>
      <c r="B172" s="1564"/>
      <c r="C172" s="1564"/>
      <c r="D172" s="1564"/>
      <c r="E172" s="1564"/>
      <c r="F172" s="1564"/>
      <c r="G172" s="1564"/>
      <c r="H172" s="1564"/>
      <c r="I172" s="1564"/>
      <c r="J172" s="1564"/>
      <c r="K172" s="1564"/>
      <c r="L172" s="1564"/>
      <c r="M172" s="1564"/>
      <c r="N172" s="1564"/>
      <c r="O172" s="1564"/>
      <c r="P172" s="1564"/>
      <c r="Q172" s="1565"/>
      <c r="R172" s="1566"/>
      <c r="S172" s="1566"/>
      <c r="T172" s="1566"/>
      <c r="U172" s="1566"/>
      <c r="V172" s="1566"/>
      <c r="W172" s="1566"/>
      <c r="X172" s="1566"/>
      <c r="Y172" s="1566"/>
      <c r="Z172" s="1566"/>
      <c r="AA172" s="1567"/>
      <c r="AB172" s="1567"/>
      <c r="AC172" s="1567"/>
      <c r="AD172" s="1567"/>
      <c r="AE172" s="1567"/>
      <c r="AF172" s="1567"/>
      <c r="AG172" s="1567"/>
      <c r="AH172" s="1567"/>
      <c r="AI172" s="1567"/>
      <c r="AJ172" s="1567"/>
      <c r="AK172" s="1567"/>
      <c r="AL172" s="1567"/>
      <c r="AM172" s="1567"/>
      <c r="AN172" s="1567"/>
      <c r="AO172" s="1567"/>
      <c r="AP172" s="1567"/>
      <c r="AQ172" s="474"/>
      <c r="AR172" s="474"/>
      <c r="AS172" s="474"/>
      <c r="AT172" s="474"/>
      <c r="AU172" s="474"/>
      <c r="AV172" s="474"/>
      <c r="AW172" s="474"/>
    </row>
    <row r="173" spans="1:49" ht="12.6" customHeight="1" x14ac:dyDescent="0.25">
      <c r="A173" s="1563"/>
      <c r="B173" s="1564"/>
      <c r="C173" s="1564"/>
      <c r="D173" s="1564"/>
      <c r="E173" s="1564"/>
      <c r="F173" s="1564"/>
      <c r="G173" s="1564"/>
      <c r="H173" s="1564"/>
      <c r="I173" s="1564"/>
      <c r="J173" s="1564"/>
      <c r="K173" s="1564"/>
      <c r="L173" s="1564"/>
      <c r="M173" s="1564"/>
      <c r="N173" s="1564"/>
      <c r="O173" s="1564"/>
      <c r="P173" s="1564"/>
      <c r="Q173" s="1565"/>
      <c r="R173" s="1566"/>
      <c r="S173" s="1566"/>
      <c r="T173" s="1566"/>
      <c r="U173" s="1566"/>
      <c r="V173" s="1566"/>
      <c r="W173" s="1566"/>
      <c r="X173" s="1566"/>
      <c r="Y173" s="1566"/>
      <c r="Z173" s="1566"/>
      <c r="AA173" s="1567"/>
      <c r="AB173" s="1567"/>
      <c r="AC173" s="1567"/>
      <c r="AD173" s="1567"/>
      <c r="AE173" s="1567"/>
      <c r="AF173" s="1567"/>
      <c r="AG173" s="1567"/>
      <c r="AH173" s="1567"/>
      <c r="AI173" s="1567"/>
      <c r="AJ173" s="1567"/>
      <c r="AK173" s="1567"/>
      <c r="AL173" s="1567"/>
      <c r="AM173" s="1567"/>
      <c r="AN173" s="1567"/>
      <c r="AO173" s="1567"/>
      <c r="AP173" s="1567"/>
      <c r="AQ173" s="474"/>
      <c r="AR173" s="474"/>
      <c r="AS173" s="474"/>
      <c r="AT173" s="474"/>
      <c r="AU173" s="474"/>
      <c r="AV173" s="474"/>
      <c r="AW173" s="474"/>
    </row>
    <row r="174" spans="1:49" ht="12.6" customHeight="1" x14ac:dyDescent="0.25">
      <c r="A174" s="1563"/>
      <c r="B174" s="1564"/>
      <c r="C174" s="1564"/>
      <c r="D174" s="1564"/>
      <c r="E174" s="1564"/>
      <c r="F174" s="1564"/>
      <c r="G174" s="1564"/>
      <c r="H174" s="1564"/>
      <c r="I174" s="1564"/>
      <c r="J174" s="1564"/>
      <c r="K174" s="1564"/>
      <c r="L174" s="1564"/>
      <c r="M174" s="1564"/>
      <c r="N174" s="1564"/>
      <c r="O174" s="1564"/>
      <c r="P174" s="1564"/>
      <c r="Q174" s="1565"/>
      <c r="R174" s="1566"/>
      <c r="S174" s="1566"/>
      <c r="T174" s="1566"/>
      <c r="U174" s="1566"/>
      <c r="V174" s="1566"/>
      <c r="W174" s="1566"/>
      <c r="X174" s="1566"/>
      <c r="Y174" s="1566"/>
      <c r="Z174" s="1566"/>
      <c r="AA174" s="1567"/>
      <c r="AB174" s="1567"/>
      <c r="AC174" s="1567"/>
      <c r="AD174" s="1567"/>
      <c r="AE174" s="1567"/>
      <c r="AF174" s="1567"/>
      <c r="AG174" s="1567"/>
      <c r="AH174" s="1567"/>
      <c r="AI174" s="1567"/>
      <c r="AJ174" s="1567"/>
      <c r="AK174" s="1567"/>
      <c r="AL174" s="1567"/>
      <c r="AM174" s="1567"/>
      <c r="AN174" s="1567"/>
      <c r="AO174" s="1567"/>
      <c r="AP174" s="1567"/>
      <c r="AQ174" s="474"/>
      <c r="AR174" s="474"/>
      <c r="AS174" s="474"/>
      <c r="AT174" s="474"/>
      <c r="AU174" s="474"/>
      <c r="AV174" s="474"/>
      <c r="AW174" s="474"/>
    </row>
    <row r="175" spans="1:49" ht="12.6" customHeight="1" x14ac:dyDescent="0.25">
      <c r="A175" s="474" t="s">
        <v>5151</v>
      </c>
      <c r="B175" s="474"/>
      <c r="C175" s="474"/>
      <c r="D175" s="474"/>
      <c r="E175" s="474"/>
      <c r="F175" s="474"/>
      <c r="G175" s="474"/>
      <c r="H175" s="474"/>
      <c r="I175" s="474"/>
      <c r="J175" s="474"/>
      <c r="K175" s="474"/>
      <c r="L175" s="474"/>
      <c r="M175" s="474"/>
      <c r="N175" s="474"/>
      <c r="O175" s="474"/>
      <c r="P175" s="474"/>
      <c r="Q175" s="474"/>
      <c r="R175" s="474"/>
      <c r="S175" s="474"/>
      <c r="T175" s="474"/>
      <c r="U175" s="474"/>
      <c r="V175" s="474"/>
      <c r="W175" s="474"/>
      <c r="X175" s="474"/>
      <c r="Y175" s="474"/>
      <c r="Z175" s="474"/>
      <c r="AA175" s="474"/>
      <c r="AB175" s="474"/>
      <c r="AC175" s="474"/>
      <c r="AD175" s="474"/>
      <c r="AE175" s="474"/>
      <c r="AF175" s="474"/>
      <c r="AG175" s="474"/>
      <c r="AH175" s="474"/>
      <c r="AI175" s="474"/>
      <c r="AJ175" s="474"/>
      <c r="AK175" s="474"/>
      <c r="AL175" s="474"/>
      <c r="AM175" s="474"/>
      <c r="AN175" s="474"/>
      <c r="AO175" s="474"/>
      <c r="AP175" s="474"/>
      <c r="AQ175" s="474"/>
      <c r="AR175" s="474"/>
      <c r="AS175" s="474"/>
      <c r="AT175" s="474"/>
      <c r="AU175" s="474"/>
      <c r="AV175" s="474"/>
      <c r="AW175" s="474"/>
    </row>
    <row r="176" spans="1:49" ht="12.6" customHeight="1" x14ac:dyDescent="0.25">
      <c r="A176" s="474" t="s">
        <v>5152</v>
      </c>
      <c r="B176" s="474"/>
      <c r="C176" s="474"/>
      <c r="D176" s="474"/>
      <c r="E176" s="474"/>
      <c r="F176" s="474"/>
      <c r="G176" s="474"/>
      <c r="H176" s="474"/>
      <c r="I176" s="474"/>
      <c r="J176" s="474"/>
      <c r="K176" s="474"/>
      <c r="L176" s="474"/>
      <c r="M176" s="474"/>
      <c r="N176" s="474"/>
      <c r="O176" s="474"/>
      <c r="P176" s="474"/>
      <c r="Q176" s="474"/>
      <c r="R176" s="474"/>
      <c r="S176" s="474"/>
      <c r="T176" s="474"/>
      <c r="U176" s="474"/>
      <c r="V176" s="474"/>
      <c r="W176" s="474"/>
      <c r="X176" s="474"/>
      <c r="Y176" s="474"/>
      <c r="Z176" s="474"/>
      <c r="AA176" s="474"/>
      <c r="AB176" s="474"/>
      <c r="AC176" s="474"/>
      <c r="AD176" s="474"/>
      <c r="AE176" s="474"/>
      <c r="AF176" s="474"/>
      <c r="AG176" s="474"/>
      <c r="AH176" s="474"/>
      <c r="AI176" s="474"/>
      <c r="AJ176" s="474"/>
      <c r="AK176" s="474"/>
      <c r="AL176" s="474"/>
      <c r="AM176" s="474"/>
      <c r="AN176" s="474"/>
      <c r="AO176" s="474"/>
      <c r="AP176" s="474"/>
      <c r="AQ176" s="474"/>
      <c r="AR176" s="474"/>
      <c r="AS176" s="474"/>
      <c r="AT176" s="474"/>
      <c r="AU176" s="474"/>
      <c r="AV176" s="474"/>
      <c r="AW176" s="474"/>
    </row>
    <row r="177" spans="1:49" ht="12.6" customHeight="1" x14ac:dyDescent="0.25">
      <c r="A177" s="1568" t="s">
        <v>5153</v>
      </c>
      <c r="B177" s="1569"/>
      <c r="C177" s="1569"/>
      <c r="D177" s="1569"/>
      <c r="E177" s="1569"/>
      <c r="F177" s="1569"/>
      <c r="G177" s="1569"/>
      <c r="H177" s="1569"/>
      <c r="I177" s="1569"/>
      <c r="J177" s="1569"/>
      <c r="K177" s="1569"/>
      <c r="L177" s="1569"/>
      <c r="M177" s="1569"/>
      <c r="N177" s="1569"/>
      <c r="O177" s="1569"/>
      <c r="P177" s="1569"/>
      <c r="Q177" s="1570"/>
      <c r="R177" s="1571" t="s">
        <v>1505</v>
      </c>
      <c r="S177" s="1571"/>
      <c r="T177" s="1571"/>
      <c r="U177" s="1571"/>
      <c r="V177" s="1571"/>
      <c r="W177" s="1571"/>
      <c r="X177" s="1571"/>
      <c r="Y177" s="1571"/>
      <c r="Z177" s="1571"/>
      <c r="AA177" s="1571" t="s">
        <v>5150</v>
      </c>
      <c r="AB177" s="1571"/>
      <c r="AC177" s="1571"/>
      <c r="AD177" s="1571"/>
      <c r="AE177" s="1571"/>
      <c r="AF177" s="1571"/>
      <c r="AG177" s="1571"/>
      <c r="AH177" s="1571"/>
      <c r="AI177" s="1571"/>
      <c r="AJ177" s="1571"/>
      <c r="AK177" s="1571"/>
      <c r="AL177" s="1571"/>
      <c r="AM177" s="1571"/>
      <c r="AN177" s="1571"/>
      <c r="AO177" s="1571"/>
      <c r="AP177" s="1571"/>
      <c r="AQ177" s="474"/>
      <c r="AR177" s="474"/>
      <c r="AS177" s="474"/>
      <c r="AT177" s="474"/>
      <c r="AU177" s="474"/>
      <c r="AV177" s="474"/>
      <c r="AW177" s="474"/>
    </row>
    <row r="178" spans="1:49" ht="12.6" customHeight="1" x14ac:dyDescent="0.25">
      <c r="A178" s="1563"/>
      <c r="B178" s="1564"/>
      <c r="C178" s="1564"/>
      <c r="D178" s="1564"/>
      <c r="E178" s="1564"/>
      <c r="F178" s="1564"/>
      <c r="G178" s="1564"/>
      <c r="H178" s="1564"/>
      <c r="I178" s="1564"/>
      <c r="J178" s="1564"/>
      <c r="K178" s="1564"/>
      <c r="L178" s="1564"/>
      <c r="M178" s="1564"/>
      <c r="N178" s="1564"/>
      <c r="O178" s="1564"/>
      <c r="P178" s="1564"/>
      <c r="Q178" s="1565"/>
      <c r="R178" s="1566"/>
      <c r="S178" s="1566"/>
      <c r="T178" s="1566"/>
      <c r="U178" s="1566"/>
      <c r="V178" s="1566"/>
      <c r="W178" s="1566"/>
      <c r="X178" s="1566"/>
      <c r="Y178" s="1566"/>
      <c r="Z178" s="1566"/>
      <c r="AA178" s="1567"/>
      <c r="AB178" s="1567"/>
      <c r="AC178" s="1567"/>
      <c r="AD178" s="1567"/>
      <c r="AE178" s="1567"/>
      <c r="AF178" s="1567"/>
      <c r="AG178" s="1567"/>
      <c r="AH178" s="1567"/>
      <c r="AI178" s="1567"/>
      <c r="AJ178" s="1567"/>
      <c r="AK178" s="1567"/>
      <c r="AL178" s="1567"/>
      <c r="AM178" s="1567"/>
      <c r="AN178" s="1567"/>
      <c r="AO178" s="1567"/>
      <c r="AP178" s="1567"/>
      <c r="AQ178" s="474"/>
      <c r="AR178" s="474"/>
      <c r="AS178" s="474"/>
      <c r="AT178" s="474"/>
      <c r="AU178" s="474"/>
      <c r="AV178" s="474"/>
      <c r="AW178" s="474"/>
    </row>
    <row r="179" spans="1:49" ht="12.6" customHeight="1" x14ac:dyDescent="0.25">
      <c r="A179" s="1563"/>
      <c r="B179" s="1564"/>
      <c r="C179" s="1564"/>
      <c r="D179" s="1564"/>
      <c r="E179" s="1564"/>
      <c r="F179" s="1564"/>
      <c r="G179" s="1564"/>
      <c r="H179" s="1564"/>
      <c r="I179" s="1564"/>
      <c r="J179" s="1564"/>
      <c r="K179" s="1564"/>
      <c r="L179" s="1564"/>
      <c r="M179" s="1564"/>
      <c r="N179" s="1564"/>
      <c r="O179" s="1564"/>
      <c r="P179" s="1564"/>
      <c r="Q179" s="1565"/>
      <c r="R179" s="1566"/>
      <c r="S179" s="1566"/>
      <c r="T179" s="1566"/>
      <c r="U179" s="1566"/>
      <c r="V179" s="1566"/>
      <c r="W179" s="1566"/>
      <c r="X179" s="1566"/>
      <c r="Y179" s="1566"/>
      <c r="Z179" s="1566"/>
      <c r="AA179" s="1567"/>
      <c r="AB179" s="1567"/>
      <c r="AC179" s="1567"/>
      <c r="AD179" s="1567"/>
      <c r="AE179" s="1567"/>
      <c r="AF179" s="1567"/>
      <c r="AG179" s="1567"/>
      <c r="AH179" s="1567"/>
      <c r="AI179" s="1567"/>
      <c r="AJ179" s="1567"/>
      <c r="AK179" s="1567"/>
      <c r="AL179" s="1567"/>
      <c r="AM179" s="1567"/>
      <c r="AN179" s="1567"/>
      <c r="AO179" s="1567"/>
      <c r="AP179" s="1567"/>
      <c r="AQ179" s="474"/>
      <c r="AR179" s="474"/>
      <c r="AS179" s="474"/>
      <c r="AT179" s="474"/>
      <c r="AU179" s="474"/>
      <c r="AV179" s="474"/>
      <c r="AW179" s="474"/>
    </row>
    <row r="180" spans="1:49" ht="12.6" customHeight="1" x14ac:dyDescent="0.25">
      <c r="A180" s="1563"/>
      <c r="B180" s="1564"/>
      <c r="C180" s="1564"/>
      <c r="D180" s="1564"/>
      <c r="E180" s="1564"/>
      <c r="F180" s="1564"/>
      <c r="G180" s="1564"/>
      <c r="H180" s="1564"/>
      <c r="I180" s="1564"/>
      <c r="J180" s="1564"/>
      <c r="K180" s="1564"/>
      <c r="L180" s="1564"/>
      <c r="M180" s="1564"/>
      <c r="N180" s="1564"/>
      <c r="O180" s="1564"/>
      <c r="P180" s="1564"/>
      <c r="Q180" s="1565"/>
      <c r="R180" s="1566"/>
      <c r="S180" s="1566"/>
      <c r="T180" s="1566"/>
      <c r="U180" s="1566"/>
      <c r="V180" s="1566"/>
      <c r="W180" s="1566"/>
      <c r="X180" s="1566"/>
      <c r="Y180" s="1566"/>
      <c r="Z180" s="1566"/>
      <c r="AA180" s="1567"/>
      <c r="AB180" s="1567"/>
      <c r="AC180" s="1567"/>
      <c r="AD180" s="1567"/>
      <c r="AE180" s="1567"/>
      <c r="AF180" s="1567"/>
      <c r="AG180" s="1567"/>
      <c r="AH180" s="1567"/>
      <c r="AI180" s="1567"/>
      <c r="AJ180" s="1567"/>
      <c r="AK180" s="1567"/>
      <c r="AL180" s="1567"/>
      <c r="AM180" s="1567"/>
      <c r="AN180" s="1567"/>
      <c r="AO180" s="1567"/>
      <c r="AP180" s="1567"/>
      <c r="AQ180" s="474"/>
      <c r="AR180" s="474"/>
      <c r="AS180" s="474"/>
      <c r="AT180" s="474"/>
      <c r="AU180" s="474"/>
      <c r="AV180" s="474"/>
      <c r="AW180" s="474"/>
    </row>
    <row r="181" spans="1:49" ht="12.6" customHeight="1" x14ac:dyDescent="0.25">
      <c r="A181" s="491" t="s">
        <v>5154</v>
      </c>
      <c r="B181" s="491"/>
      <c r="C181" s="491"/>
      <c r="D181" s="491"/>
      <c r="E181" s="491"/>
      <c r="F181" s="491"/>
      <c r="G181" s="491"/>
      <c r="H181" s="491"/>
      <c r="I181" s="491"/>
      <c r="J181" s="491"/>
      <c r="K181" s="491"/>
      <c r="L181" s="491"/>
      <c r="M181" s="491"/>
      <c r="N181" s="491"/>
      <c r="O181" s="491"/>
      <c r="P181" s="491"/>
      <c r="Q181" s="491"/>
      <c r="R181" s="491"/>
      <c r="S181" s="491"/>
      <c r="T181" s="491"/>
      <c r="U181" s="491"/>
      <c r="V181" s="491"/>
      <c r="W181" s="491"/>
      <c r="X181" s="491"/>
      <c r="Y181" s="491"/>
      <c r="Z181" s="491"/>
      <c r="AA181" s="491"/>
      <c r="AB181" s="491"/>
      <c r="AC181" s="491"/>
      <c r="AD181" s="491"/>
      <c r="AE181" s="491"/>
      <c r="AF181" s="491"/>
      <c r="AG181" s="491"/>
      <c r="AH181" s="491"/>
      <c r="AI181" s="491"/>
      <c r="AJ181" s="491"/>
      <c r="AK181" s="491"/>
      <c r="AL181" s="491"/>
      <c r="AM181" s="491"/>
      <c r="AN181" s="491"/>
      <c r="AO181" s="491"/>
      <c r="AP181" s="491"/>
      <c r="AQ181" s="491"/>
      <c r="AR181" s="491"/>
      <c r="AS181" s="491"/>
      <c r="AT181" s="491"/>
      <c r="AU181" s="491"/>
      <c r="AV181" s="491"/>
      <c r="AW181" s="491"/>
    </row>
    <row r="182" spans="1:49" ht="12.6" customHeight="1" x14ac:dyDescent="0.25">
      <c r="A182" s="1568" t="s">
        <v>5155</v>
      </c>
      <c r="B182" s="1569"/>
      <c r="C182" s="1569"/>
      <c r="D182" s="1569"/>
      <c r="E182" s="1569"/>
      <c r="F182" s="1569"/>
      <c r="G182" s="1569"/>
      <c r="H182" s="1569"/>
      <c r="I182" s="1569"/>
      <c r="J182" s="1569"/>
      <c r="K182" s="1569"/>
      <c r="L182" s="1569"/>
      <c r="M182" s="1569"/>
      <c r="N182" s="1569"/>
      <c r="O182" s="1569"/>
      <c r="P182" s="1569"/>
      <c r="Q182" s="1570"/>
      <c r="R182" s="1571" t="s">
        <v>1505</v>
      </c>
      <c r="S182" s="1571"/>
      <c r="T182" s="1571"/>
      <c r="U182" s="1571"/>
      <c r="V182" s="1571"/>
      <c r="W182" s="1571"/>
      <c r="X182" s="1571"/>
      <c r="Y182" s="1571"/>
      <c r="Z182" s="1571"/>
      <c r="AA182" s="1571" t="s">
        <v>5150</v>
      </c>
      <c r="AB182" s="1571"/>
      <c r="AC182" s="1571"/>
      <c r="AD182" s="1571"/>
      <c r="AE182" s="1571"/>
      <c r="AF182" s="1571"/>
      <c r="AG182" s="1571"/>
      <c r="AH182" s="1571"/>
      <c r="AI182" s="1571"/>
      <c r="AJ182" s="1571"/>
      <c r="AK182" s="1571"/>
      <c r="AL182" s="1571"/>
      <c r="AM182" s="1571"/>
      <c r="AN182" s="1571"/>
      <c r="AO182" s="1571"/>
      <c r="AP182" s="1571"/>
      <c r="AQ182" s="474"/>
      <c r="AR182" s="474"/>
      <c r="AS182" s="474"/>
      <c r="AT182" s="474"/>
      <c r="AU182" s="474"/>
      <c r="AV182" s="474"/>
      <c r="AW182" s="474"/>
    </row>
    <row r="183" spans="1:49" ht="24" customHeight="1" x14ac:dyDescent="0.25">
      <c r="A183" s="1563"/>
      <c r="B183" s="1564"/>
      <c r="C183" s="1564"/>
      <c r="D183" s="1564"/>
      <c r="E183" s="1564"/>
      <c r="F183" s="1564"/>
      <c r="G183" s="1564"/>
      <c r="H183" s="1564"/>
      <c r="I183" s="1564"/>
      <c r="J183" s="1564"/>
      <c r="K183" s="1564"/>
      <c r="L183" s="1564"/>
      <c r="M183" s="1564"/>
      <c r="N183" s="1564"/>
      <c r="O183" s="1564"/>
      <c r="P183" s="1564"/>
      <c r="Q183" s="1565"/>
      <c r="R183" s="1566"/>
      <c r="S183" s="1566"/>
      <c r="T183" s="1566"/>
      <c r="U183" s="1566"/>
      <c r="V183" s="1566"/>
      <c r="W183" s="1566"/>
      <c r="X183" s="1566"/>
      <c r="Y183" s="1566"/>
      <c r="Z183" s="1566"/>
      <c r="AA183" s="1567"/>
      <c r="AB183" s="1567"/>
      <c r="AC183" s="1567"/>
      <c r="AD183" s="1567"/>
      <c r="AE183" s="1567"/>
      <c r="AF183" s="1567"/>
      <c r="AG183" s="1567"/>
      <c r="AH183" s="1567"/>
      <c r="AI183" s="1567"/>
      <c r="AJ183" s="1567"/>
      <c r="AK183" s="1567"/>
      <c r="AL183" s="1567"/>
      <c r="AM183" s="1567"/>
      <c r="AN183" s="1567"/>
      <c r="AO183" s="1567"/>
      <c r="AP183" s="1567"/>
      <c r="AQ183" s="474"/>
      <c r="AR183" s="474"/>
      <c r="AS183" s="474"/>
      <c r="AT183" s="474"/>
      <c r="AU183" s="474"/>
      <c r="AV183" s="474"/>
      <c r="AW183" s="474"/>
    </row>
    <row r="184" spans="1:49" ht="12.6" customHeight="1" x14ac:dyDescent="0.25">
      <c r="A184" s="1563"/>
      <c r="B184" s="1564"/>
      <c r="C184" s="1564"/>
      <c r="D184" s="1564"/>
      <c r="E184" s="1564"/>
      <c r="F184" s="1564"/>
      <c r="G184" s="1564"/>
      <c r="H184" s="1564"/>
      <c r="I184" s="1564"/>
      <c r="J184" s="1564"/>
      <c r="K184" s="1564"/>
      <c r="L184" s="1564"/>
      <c r="M184" s="1564"/>
      <c r="N184" s="1564"/>
      <c r="O184" s="1564"/>
      <c r="P184" s="1564"/>
      <c r="Q184" s="1565"/>
      <c r="R184" s="1566"/>
      <c r="S184" s="1566"/>
      <c r="T184" s="1566"/>
      <c r="U184" s="1566"/>
      <c r="V184" s="1566"/>
      <c r="W184" s="1566"/>
      <c r="X184" s="1566"/>
      <c r="Y184" s="1566"/>
      <c r="Z184" s="1566"/>
      <c r="AA184" s="1567"/>
      <c r="AB184" s="1567"/>
      <c r="AC184" s="1567"/>
      <c r="AD184" s="1567"/>
      <c r="AE184" s="1567"/>
      <c r="AF184" s="1567"/>
      <c r="AG184" s="1567"/>
      <c r="AH184" s="1567"/>
      <c r="AI184" s="1567"/>
      <c r="AJ184" s="1567"/>
      <c r="AK184" s="1567"/>
      <c r="AL184" s="1567"/>
      <c r="AM184" s="1567"/>
      <c r="AN184" s="1567"/>
      <c r="AO184" s="1567"/>
      <c r="AP184" s="1567"/>
      <c r="AQ184" s="474"/>
      <c r="AR184" s="474"/>
      <c r="AS184" s="474"/>
      <c r="AT184" s="474"/>
      <c r="AU184" s="474"/>
      <c r="AV184" s="474"/>
      <c r="AW184" s="474"/>
    </row>
    <row r="185" spans="1:49" ht="30" customHeight="1" x14ac:dyDescent="0.25">
      <c r="A185" s="1563"/>
      <c r="B185" s="1564"/>
      <c r="C185" s="1564"/>
      <c r="D185" s="1564"/>
      <c r="E185" s="1564"/>
      <c r="F185" s="1564"/>
      <c r="G185" s="1564"/>
      <c r="H185" s="1564"/>
      <c r="I185" s="1564"/>
      <c r="J185" s="1564"/>
      <c r="K185" s="1564"/>
      <c r="L185" s="1564"/>
      <c r="M185" s="1564"/>
      <c r="N185" s="1564"/>
      <c r="O185" s="1564"/>
      <c r="P185" s="1564"/>
      <c r="Q185" s="1565"/>
      <c r="R185" s="1566"/>
      <c r="S185" s="1566"/>
      <c r="T185" s="1566"/>
      <c r="U185" s="1566"/>
      <c r="V185" s="1566"/>
      <c r="W185" s="1566"/>
      <c r="X185" s="1566"/>
      <c r="Y185" s="1566"/>
      <c r="Z185" s="1566"/>
      <c r="AA185" s="1567"/>
      <c r="AB185" s="1567"/>
      <c r="AC185" s="1567"/>
      <c r="AD185" s="1567"/>
      <c r="AE185" s="1567"/>
      <c r="AF185" s="1567"/>
      <c r="AG185" s="1567"/>
      <c r="AH185" s="1567"/>
      <c r="AI185" s="1567"/>
      <c r="AJ185" s="1567"/>
      <c r="AK185" s="1567"/>
      <c r="AL185" s="1567"/>
      <c r="AM185" s="1567"/>
      <c r="AN185" s="1567"/>
      <c r="AO185" s="1567"/>
      <c r="AP185" s="1567"/>
      <c r="AQ185" s="474"/>
      <c r="AR185" s="474"/>
      <c r="AS185" s="474"/>
      <c r="AT185" s="474"/>
      <c r="AU185" s="474"/>
      <c r="AV185" s="474"/>
      <c r="AW185" s="474"/>
    </row>
    <row r="186" spans="1:49" ht="12.6" customHeight="1" x14ac:dyDescent="0.25">
      <c r="A186" s="491" t="s">
        <v>5156</v>
      </c>
      <c r="B186" s="474"/>
      <c r="C186" s="474"/>
      <c r="D186" s="474"/>
      <c r="E186" s="474"/>
      <c r="F186" s="474"/>
      <c r="G186" s="474"/>
      <c r="H186" s="474"/>
      <c r="I186" s="474"/>
      <c r="J186" s="474"/>
      <c r="K186" s="474"/>
      <c r="L186" s="474"/>
      <c r="M186" s="474"/>
      <c r="N186" s="474"/>
      <c r="O186" s="474"/>
      <c r="P186" s="474"/>
      <c r="Q186" s="474"/>
      <c r="R186" s="474"/>
      <c r="S186" s="474"/>
      <c r="T186" s="474"/>
      <c r="U186" s="474"/>
      <c r="V186" s="474"/>
      <c r="W186" s="474"/>
      <c r="X186" s="474"/>
      <c r="Y186" s="474"/>
      <c r="Z186" s="474"/>
      <c r="AA186" s="474"/>
      <c r="AB186" s="474"/>
      <c r="AC186" s="474"/>
      <c r="AD186" s="474"/>
      <c r="AE186" s="474"/>
      <c r="AF186" s="474"/>
      <c r="AG186" s="474"/>
      <c r="AH186" s="474"/>
      <c r="AI186" s="474"/>
      <c r="AJ186" s="474"/>
      <c r="AK186" s="474"/>
      <c r="AL186" s="474"/>
      <c r="AM186" s="474"/>
      <c r="AN186" s="474"/>
      <c r="AO186" s="474"/>
      <c r="AP186" s="474"/>
      <c r="AQ186" s="474"/>
      <c r="AR186" s="474"/>
      <c r="AS186" s="474"/>
      <c r="AT186" s="474"/>
      <c r="AU186" s="474"/>
      <c r="AV186" s="474"/>
      <c r="AW186" s="474"/>
    </row>
    <row r="187" spans="1:49" ht="12.6" customHeight="1" x14ac:dyDescent="0.25">
      <c r="A187" s="1568" t="s">
        <v>5157</v>
      </c>
      <c r="B187" s="1569"/>
      <c r="C187" s="1569"/>
      <c r="D187" s="1569"/>
      <c r="E187" s="1569"/>
      <c r="F187" s="1569"/>
      <c r="G187" s="1569"/>
      <c r="H187" s="1569"/>
      <c r="I187" s="1569"/>
      <c r="J187" s="1569"/>
      <c r="K187" s="1569"/>
      <c r="L187" s="1569"/>
      <c r="M187" s="1569"/>
      <c r="N187" s="1569"/>
      <c r="O187" s="1569"/>
      <c r="P187" s="1569"/>
      <c r="Q187" s="1570"/>
      <c r="R187" s="1571" t="s">
        <v>1505</v>
      </c>
      <c r="S187" s="1571"/>
      <c r="T187" s="1571"/>
      <c r="U187" s="1571"/>
      <c r="V187" s="1571"/>
      <c r="W187" s="1571"/>
      <c r="X187" s="1571"/>
      <c r="Y187" s="1571"/>
      <c r="Z187" s="1571"/>
      <c r="AA187" s="1571" t="s">
        <v>5150</v>
      </c>
      <c r="AB187" s="1571"/>
      <c r="AC187" s="1571"/>
      <c r="AD187" s="1571"/>
      <c r="AE187" s="1571"/>
      <c r="AF187" s="1571"/>
      <c r="AG187" s="1571"/>
      <c r="AH187" s="1571"/>
      <c r="AI187" s="1571"/>
      <c r="AJ187" s="1571"/>
      <c r="AK187" s="1571"/>
      <c r="AL187" s="1571"/>
      <c r="AM187" s="1571"/>
      <c r="AN187" s="1571"/>
      <c r="AO187" s="1571"/>
      <c r="AP187" s="1571"/>
      <c r="AQ187" s="474"/>
      <c r="AR187" s="474"/>
      <c r="AS187" s="474"/>
      <c r="AT187" s="474"/>
      <c r="AU187" s="474"/>
      <c r="AV187" s="474"/>
      <c r="AW187" s="474"/>
    </row>
    <row r="188" spans="1:49" ht="30" customHeight="1" x14ac:dyDescent="0.25">
      <c r="A188" s="1563"/>
      <c r="B188" s="1564"/>
      <c r="C188" s="1564"/>
      <c r="D188" s="1564"/>
      <c r="E188" s="1564"/>
      <c r="F188" s="1564"/>
      <c r="G188" s="1564"/>
      <c r="H188" s="1564"/>
      <c r="I188" s="1564"/>
      <c r="J188" s="1564"/>
      <c r="K188" s="1564"/>
      <c r="L188" s="1564"/>
      <c r="M188" s="1564"/>
      <c r="N188" s="1564"/>
      <c r="O188" s="1564"/>
      <c r="P188" s="1564"/>
      <c r="Q188" s="1565"/>
      <c r="R188" s="1566"/>
      <c r="S188" s="1566"/>
      <c r="T188" s="1566"/>
      <c r="U188" s="1566"/>
      <c r="V188" s="1566"/>
      <c r="W188" s="1566"/>
      <c r="X188" s="1566"/>
      <c r="Y188" s="1566"/>
      <c r="Z188" s="1566"/>
      <c r="AA188" s="1567"/>
      <c r="AB188" s="1567"/>
      <c r="AC188" s="1567"/>
      <c r="AD188" s="1567"/>
      <c r="AE188" s="1567"/>
      <c r="AF188" s="1567"/>
      <c r="AG188" s="1567"/>
      <c r="AH188" s="1567"/>
      <c r="AI188" s="1567"/>
      <c r="AJ188" s="1567"/>
      <c r="AK188" s="1567"/>
      <c r="AL188" s="1567"/>
      <c r="AM188" s="1567"/>
      <c r="AN188" s="1567"/>
      <c r="AO188" s="1567"/>
      <c r="AP188" s="1567"/>
      <c r="AQ188" s="474"/>
      <c r="AR188" s="474"/>
      <c r="AS188" s="474"/>
      <c r="AT188" s="474"/>
      <c r="AU188" s="474"/>
      <c r="AV188" s="474"/>
      <c r="AW188" s="474"/>
    </row>
    <row r="189" spans="1:49" ht="12.6" customHeight="1" x14ac:dyDescent="0.25">
      <c r="A189" s="1563"/>
      <c r="B189" s="1564"/>
      <c r="C189" s="1564"/>
      <c r="D189" s="1564"/>
      <c r="E189" s="1564"/>
      <c r="F189" s="1564"/>
      <c r="G189" s="1564"/>
      <c r="H189" s="1564"/>
      <c r="I189" s="1564"/>
      <c r="J189" s="1564"/>
      <c r="K189" s="1564"/>
      <c r="L189" s="1564"/>
      <c r="M189" s="1564"/>
      <c r="N189" s="1564"/>
      <c r="O189" s="1564"/>
      <c r="P189" s="1564"/>
      <c r="Q189" s="1565"/>
      <c r="R189" s="1566"/>
      <c r="S189" s="1566"/>
      <c r="T189" s="1566"/>
      <c r="U189" s="1566"/>
      <c r="V189" s="1566"/>
      <c r="W189" s="1566"/>
      <c r="X189" s="1566"/>
      <c r="Y189" s="1566"/>
      <c r="Z189" s="1566"/>
      <c r="AA189" s="1567"/>
      <c r="AB189" s="1567"/>
      <c r="AC189" s="1567"/>
      <c r="AD189" s="1567"/>
      <c r="AE189" s="1567"/>
      <c r="AF189" s="1567"/>
      <c r="AG189" s="1567"/>
      <c r="AH189" s="1567"/>
      <c r="AI189" s="1567"/>
      <c r="AJ189" s="1567"/>
      <c r="AK189" s="1567"/>
      <c r="AL189" s="1567"/>
      <c r="AM189" s="1567"/>
      <c r="AN189" s="1567"/>
      <c r="AO189" s="1567"/>
      <c r="AP189" s="1567"/>
      <c r="AQ189" s="474"/>
      <c r="AR189" s="474"/>
      <c r="AS189" s="474"/>
      <c r="AT189" s="474"/>
      <c r="AU189" s="474"/>
      <c r="AV189" s="474"/>
      <c r="AW189" s="474"/>
    </row>
    <row r="190" spans="1:49" ht="12.6" customHeight="1" x14ac:dyDescent="0.25">
      <c r="A190" s="1563"/>
      <c r="B190" s="1564"/>
      <c r="C190" s="1564"/>
      <c r="D190" s="1564"/>
      <c r="E190" s="1564"/>
      <c r="F190" s="1564"/>
      <c r="G190" s="1564"/>
      <c r="H190" s="1564"/>
      <c r="I190" s="1564"/>
      <c r="J190" s="1564"/>
      <c r="K190" s="1564"/>
      <c r="L190" s="1564"/>
      <c r="M190" s="1564"/>
      <c r="N190" s="1564"/>
      <c r="O190" s="1564"/>
      <c r="P190" s="1564"/>
      <c r="Q190" s="1565"/>
      <c r="R190" s="1566"/>
      <c r="S190" s="1566"/>
      <c r="T190" s="1566"/>
      <c r="U190" s="1566"/>
      <c r="V190" s="1566"/>
      <c r="W190" s="1566"/>
      <c r="X190" s="1566"/>
      <c r="Y190" s="1566"/>
      <c r="Z190" s="1566"/>
      <c r="AA190" s="1567"/>
      <c r="AB190" s="1567"/>
      <c r="AC190" s="1567"/>
      <c r="AD190" s="1567"/>
      <c r="AE190" s="1567"/>
      <c r="AF190" s="1567"/>
      <c r="AG190" s="1567"/>
      <c r="AH190" s="1567"/>
      <c r="AI190" s="1567"/>
      <c r="AJ190" s="1567"/>
      <c r="AK190" s="1567"/>
      <c r="AL190" s="1567"/>
      <c r="AM190" s="1567"/>
      <c r="AN190" s="1567"/>
      <c r="AO190" s="1567"/>
      <c r="AP190" s="1567"/>
      <c r="AQ190" s="474"/>
      <c r="AR190" s="474"/>
      <c r="AS190" s="474"/>
      <c r="AT190" s="474"/>
      <c r="AU190" s="474"/>
      <c r="AV190" s="474"/>
      <c r="AW190" s="474"/>
    </row>
    <row r="191" spans="1:49" ht="12.6" customHeight="1" x14ac:dyDescent="0.25">
      <c r="A191" s="1572" t="s">
        <v>5158</v>
      </c>
      <c r="B191" s="1572"/>
      <c r="C191" s="1572"/>
      <c r="D191" s="1572"/>
      <c r="E191" s="1572"/>
      <c r="F191" s="1572"/>
      <c r="G191" s="1572"/>
      <c r="H191" s="1572"/>
      <c r="I191" s="1572"/>
      <c r="J191" s="1572"/>
      <c r="K191" s="1572"/>
      <c r="L191" s="1572"/>
      <c r="M191" s="1572"/>
      <c r="N191" s="1572"/>
      <c r="O191" s="1572"/>
      <c r="P191" s="1572"/>
      <c r="Q191" s="1572"/>
      <c r="R191" s="1572"/>
      <c r="S191" s="1572"/>
      <c r="T191" s="1572"/>
      <c r="U191" s="1572"/>
      <c r="V191" s="1572"/>
      <c r="W191" s="1572"/>
      <c r="X191" s="1572"/>
      <c r="Y191" s="1572"/>
      <c r="Z191" s="1572"/>
      <c r="AA191" s="1572"/>
      <c r="AB191" s="1572"/>
      <c r="AC191" s="1572"/>
      <c r="AD191" s="1572"/>
      <c r="AE191" s="1572"/>
      <c r="AF191" s="1572"/>
      <c r="AG191" s="1572"/>
      <c r="AH191" s="1572"/>
      <c r="AI191" s="1572"/>
      <c r="AJ191" s="1572"/>
      <c r="AK191" s="1572"/>
      <c r="AL191" s="1572"/>
      <c r="AM191" s="1572"/>
      <c r="AN191" s="1572"/>
      <c r="AO191" s="1572"/>
      <c r="AP191" s="1572"/>
      <c r="AQ191" s="1572"/>
      <c r="AR191" s="1572"/>
      <c r="AS191" s="1572"/>
      <c r="AT191" s="1572"/>
      <c r="AU191" s="1572"/>
      <c r="AV191" s="1572"/>
      <c r="AW191" s="1572"/>
    </row>
    <row r="192" spans="1:49" ht="30" customHeight="1" x14ac:dyDescent="0.25">
      <c r="A192" s="474" t="s">
        <v>5105</v>
      </c>
      <c r="B192" s="474"/>
      <c r="C192" s="474"/>
      <c r="D192" s="474"/>
      <c r="E192" s="474"/>
      <c r="F192" s="474"/>
      <c r="G192" s="474"/>
      <c r="H192" s="474"/>
      <c r="I192" s="474"/>
      <c r="J192" s="474"/>
      <c r="K192" s="474"/>
      <c r="L192" s="474"/>
      <c r="M192" s="474"/>
      <c r="N192" s="474"/>
      <c r="O192" s="474"/>
      <c r="P192" s="474"/>
      <c r="Q192" s="474"/>
      <c r="R192" s="474"/>
      <c r="S192" s="474"/>
      <c r="T192" s="474"/>
      <c r="U192" s="474"/>
      <c r="V192" s="474"/>
      <c r="W192" s="474"/>
      <c r="X192" s="474"/>
      <c r="Y192" s="474"/>
      <c r="Z192" s="474"/>
      <c r="AA192" s="474"/>
      <c r="AB192" s="474"/>
      <c r="AC192" s="474"/>
      <c r="AD192" s="474"/>
      <c r="AE192" s="474"/>
      <c r="AF192" s="474"/>
      <c r="AG192" s="474"/>
      <c r="AH192" s="474"/>
      <c r="AI192" s="474"/>
      <c r="AJ192" s="474"/>
      <c r="AK192" s="474"/>
      <c r="AL192" s="474"/>
      <c r="AM192" s="474"/>
      <c r="AN192" s="474"/>
      <c r="AO192" s="474"/>
      <c r="AP192" s="474"/>
      <c r="AQ192" s="474"/>
      <c r="AR192" s="474"/>
      <c r="AS192" s="474"/>
      <c r="AT192" s="474"/>
      <c r="AU192" s="474"/>
      <c r="AV192" s="474"/>
      <c r="AW192" s="474"/>
    </row>
    <row r="193" spans="1:50" ht="12.6" customHeight="1" x14ac:dyDescent="0.25">
      <c r="A193" s="1507"/>
      <c r="B193" s="1508"/>
      <c r="C193" s="1508"/>
      <c r="D193" s="1508"/>
      <c r="E193" s="1508"/>
      <c r="F193" s="1508"/>
      <c r="G193" s="1508"/>
      <c r="H193" s="1508"/>
      <c r="I193" s="1508"/>
      <c r="J193" s="1508"/>
      <c r="K193" s="1508"/>
      <c r="L193" s="1508"/>
      <c r="M193" s="1508"/>
      <c r="N193" s="1508"/>
      <c r="O193" s="1508"/>
      <c r="P193" s="1508"/>
      <c r="Q193" s="1508"/>
      <c r="R193" s="1508"/>
      <c r="S193" s="1508"/>
      <c r="T193" s="1508"/>
      <c r="U193" s="1508"/>
      <c r="V193" s="1508"/>
      <c r="W193" s="1508"/>
      <c r="X193" s="1508"/>
      <c r="Y193" s="1508"/>
      <c r="Z193" s="1508"/>
      <c r="AA193" s="1508"/>
      <c r="AB193" s="1508"/>
      <c r="AC193" s="1508"/>
      <c r="AD193" s="1508"/>
      <c r="AE193" s="1508"/>
      <c r="AF193" s="1508"/>
      <c r="AG193" s="1508"/>
      <c r="AH193" s="1508"/>
      <c r="AI193" s="1508"/>
      <c r="AJ193" s="1508"/>
      <c r="AK193" s="1508"/>
      <c r="AL193" s="1508"/>
      <c r="AM193" s="1508"/>
      <c r="AN193" s="1508"/>
      <c r="AO193" s="1508"/>
      <c r="AP193" s="1508"/>
      <c r="AQ193" s="1508"/>
      <c r="AR193" s="1508"/>
      <c r="AS193" s="1508"/>
      <c r="AT193" s="1508"/>
      <c r="AU193" s="1508"/>
      <c r="AV193" s="1508"/>
      <c r="AW193" s="1509"/>
    </row>
    <row r="194" spans="1:50" ht="12.6" customHeight="1" x14ac:dyDescent="0.25">
      <c r="A194" s="478" t="s">
        <v>5159</v>
      </c>
      <c r="B194" s="474"/>
      <c r="C194" s="474"/>
      <c r="D194" s="474"/>
      <c r="E194" s="474"/>
      <c r="F194" s="474"/>
      <c r="G194" s="474"/>
      <c r="H194" s="474"/>
      <c r="I194" s="474"/>
      <c r="J194" s="474"/>
      <c r="K194" s="474"/>
      <c r="L194" s="474"/>
      <c r="M194" s="474"/>
      <c r="N194" s="474"/>
      <c r="O194" s="474"/>
      <c r="P194" s="474"/>
      <c r="Q194" s="474"/>
      <c r="R194" s="474"/>
      <c r="S194" s="474"/>
      <c r="T194" s="474"/>
      <c r="U194" s="474"/>
      <c r="V194" s="474"/>
      <c r="W194" s="474"/>
      <c r="X194" s="474"/>
      <c r="Y194" s="474"/>
      <c r="Z194" s="474"/>
      <c r="AA194" s="474"/>
      <c r="AB194" s="474"/>
      <c r="AC194" s="474"/>
      <c r="AD194" s="474"/>
      <c r="AE194" s="474"/>
      <c r="AF194" s="474"/>
      <c r="AG194" s="474"/>
      <c r="AH194" s="474"/>
      <c r="AI194" s="474"/>
      <c r="AJ194" s="474"/>
      <c r="AK194" s="474"/>
      <c r="AL194" s="474"/>
      <c r="AM194" s="474"/>
      <c r="AN194" s="474"/>
      <c r="AO194" s="474"/>
      <c r="AP194" s="474"/>
      <c r="AQ194" s="474"/>
      <c r="AR194" s="474"/>
      <c r="AS194" s="474"/>
      <c r="AT194" s="474"/>
      <c r="AU194" s="474"/>
      <c r="AV194" s="474"/>
      <c r="AW194" s="474"/>
    </row>
    <row r="195" spans="1:50" ht="12.6" customHeight="1" x14ac:dyDescent="0.25">
      <c r="A195" s="474" t="s">
        <v>5105</v>
      </c>
      <c r="B195" s="474"/>
      <c r="C195" s="474"/>
      <c r="D195" s="474"/>
      <c r="E195" s="474"/>
      <c r="F195" s="474"/>
      <c r="G195" s="474"/>
      <c r="H195" s="474"/>
      <c r="I195" s="474"/>
      <c r="J195" s="474"/>
      <c r="K195" s="474"/>
      <c r="L195" s="474"/>
      <c r="M195" s="474"/>
      <c r="N195" s="474"/>
      <c r="O195" s="474"/>
      <c r="P195" s="474"/>
      <c r="Q195" s="474"/>
      <c r="R195" s="474"/>
      <c r="S195" s="474"/>
      <c r="T195" s="474"/>
      <c r="U195" s="474"/>
      <c r="V195" s="474"/>
      <c r="W195" s="474"/>
      <c r="X195" s="474"/>
      <c r="Y195" s="474"/>
      <c r="Z195" s="474"/>
      <c r="AA195" s="474"/>
      <c r="AB195" s="474"/>
      <c r="AC195" s="474"/>
      <c r="AD195" s="474"/>
      <c r="AE195" s="474"/>
      <c r="AF195" s="474"/>
      <c r="AG195" s="474"/>
      <c r="AH195" s="474"/>
      <c r="AI195" s="474"/>
      <c r="AJ195" s="474"/>
      <c r="AK195" s="474"/>
      <c r="AL195" s="474"/>
      <c r="AM195" s="474"/>
      <c r="AN195" s="474"/>
      <c r="AO195" s="474"/>
      <c r="AP195" s="474"/>
      <c r="AQ195" s="474"/>
      <c r="AR195" s="474"/>
      <c r="AS195" s="474"/>
      <c r="AT195" s="474"/>
      <c r="AU195" s="474"/>
      <c r="AV195" s="474"/>
      <c r="AW195" s="474"/>
    </row>
    <row r="196" spans="1:50" ht="12.6" customHeight="1" x14ac:dyDescent="0.25">
      <c r="A196" s="1507"/>
      <c r="B196" s="1508"/>
      <c r="C196" s="1508"/>
      <c r="D196" s="1508"/>
      <c r="E196" s="1508"/>
      <c r="F196" s="1508"/>
      <c r="G196" s="1508"/>
      <c r="H196" s="1508"/>
      <c r="I196" s="1508"/>
      <c r="J196" s="1508"/>
      <c r="K196" s="1508"/>
      <c r="L196" s="1508"/>
      <c r="M196" s="1508"/>
      <c r="N196" s="1508"/>
      <c r="O196" s="1508"/>
      <c r="P196" s="1508"/>
      <c r="Q196" s="1508"/>
      <c r="R196" s="1508"/>
      <c r="S196" s="1508"/>
      <c r="T196" s="1508"/>
      <c r="U196" s="1508"/>
      <c r="V196" s="1508"/>
      <c r="W196" s="1508"/>
      <c r="X196" s="1508"/>
      <c r="Y196" s="1508"/>
      <c r="Z196" s="1508"/>
      <c r="AA196" s="1508"/>
      <c r="AB196" s="1508"/>
      <c r="AC196" s="1508"/>
      <c r="AD196" s="1508"/>
      <c r="AE196" s="1508"/>
      <c r="AF196" s="1508"/>
      <c r="AG196" s="1508"/>
      <c r="AH196" s="1508"/>
      <c r="AI196" s="1508"/>
      <c r="AJ196" s="1508"/>
      <c r="AK196" s="1508"/>
      <c r="AL196" s="1508"/>
      <c r="AM196" s="1508"/>
      <c r="AN196" s="1508"/>
      <c r="AO196" s="1508"/>
      <c r="AP196" s="1508"/>
      <c r="AQ196" s="1508"/>
      <c r="AR196" s="1508"/>
      <c r="AS196" s="1508"/>
      <c r="AT196" s="1508"/>
      <c r="AU196" s="1508"/>
      <c r="AV196" s="1508"/>
      <c r="AW196" s="1509"/>
    </row>
    <row r="197" spans="1:50" ht="30" customHeight="1" x14ac:dyDescent="0.25">
      <c r="A197" s="478" t="s">
        <v>5160</v>
      </c>
      <c r="B197" s="474"/>
      <c r="C197" s="474"/>
      <c r="D197" s="474"/>
      <c r="E197" s="474"/>
      <c r="F197" s="474"/>
      <c r="G197" s="474"/>
      <c r="H197" s="474"/>
      <c r="I197" s="474"/>
      <c r="J197" s="474"/>
      <c r="K197" s="474"/>
      <c r="L197" s="474"/>
      <c r="M197" s="474"/>
      <c r="N197" s="474"/>
      <c r="O197" s="474"/>
      <c r="P197" s="474"/>
      <c r="Q197" s="474"/>
      <c r="R197" s="474"/>
      <c r="S197" s="474"/>
      <c r="T197" s="474"/>
      <c r="U197" s="474"/>
      <c r="V197" s="474"/>
      <c r="W197" s="474"/>
      <c r="X197" s="474"/>
      <c r="Y197" s="474"/>
      <c r="Z197" s="474"/>
      <c r="AA197" s="474"/>
      <c r="AB197" s="474"/>
      <c r="AC197" s="474"/>
      <c r="AD197" s="474"/>
      <c r="AE197" s="474"/>
      <c r="AF197" s="474"/>
      <c r="AG197" s="474"/>
      <c r="AH197" s="474"/>
      <c r="AI197" s="474"/>
      <c r="AJ197" s="474"/>
      <c r="AK197" s="474"/>
      <c r="AL197" s="474"/>
      <c r="AM197" s="474"/>
      <c r="AN197" s="474"/>
      <c r="AO197" s="474"/>
      <c r="AP197" s="474"/>
      <c r="AQ197" s="474"/>
      <c r="AR197" s="474"/>
      <c r="AS197" s="474"/>
      <c r="AT197" s="474"/>
      <c r="AU197" s="474"/>
      <c r="AV197" s="474"/>
      <c r="AW197" s="474"/>
    </row>
    <row r="198" spans="1:50" ht="12.6" customHeight="1" x14ac:dyDescent="0.25">
      <c r="A198" s="478" t="s">
        <v>5161</v>
      </c>
      <c r="B198" s="474"/>
      <c r="C198" s="474"/>
      <c r="D198" s="474"/>
      <c r="E198" s="474"/>
      <c r="F198" s="474"/>
      <c r="G198" s="474"/>
      <c r="H198" s="474"/>
      <c r="I198" s="474"/>
      <c r="J198" s="474"/>
      <c r="K198" s="474"/>
      <c r="L198" s="474"/>
      <c r="M198" s="474"/>
      <c r="N198" s="474"/>
      <c r="O198" s="474"/>
      <c r="P198" s="474"/>
      <c r="Q198" s="474"/>
      <c r="R198" s="474"/>
      <c r="S198" s="474"/>
      <c r="T198" s="474"/>
      <c r="U198" s="474"/>
      <c r="V198" s="474"/>
      <c r="W198" s="474"/>
      <c r="X198" s="474"/>
      <c r="Y198" s="474"/>
      <c r="Z198" s="474"/>
      <c r="AA198" s="474"/>
      <c r="AB198" s="474"/>
      <c r="AC198" s="474"/>
      <c r="AD198" s="474"/>
      <c r="AE198" s="474"/>
      <c r="AF198" s="474"/>
      <c r="AG198" s="474"/>
      <c r="AH198" s="474"/>
      <c r="AI198" s="474"/>
      <c r="AJ198" s="474"/>
      <c r="AK198" s="474"/>
      <c r="AL198" s="474"/>
      <c r="AM198" s="474"/>
      <c r="AN198" s="474"/>
      <c r="AO198" s="474"/>
      <c r="AP198" s="474"/>
      <c r="AQ198" s="474"/>
      <c r="AR198" s="474"/>
      <c r="AS198" s="474"/>
      <c r="AT198" s="474"/>
      <c r="AU198" s="474"/>
      <c r="AV198" s="474"/>
      <c r="AW198" s="474"/>
    </row>
    <row r="199" spans="1:50" ht="12.6" customHeight="1" x14ac:dyDescent="0.25">
      <c r="A199" s="474" t="s">
        <v>5105</v>
      </c>
      <c r="B199" s="474"/>
      <c r="C199" s="474"/>
      <c r="D199" s="474"/>
      <c r="E199" s="474"/>
      <c r="F199" s="474"/>
      <c r="G199" s="474"/>
      <c r="H199" s="474"/>
      <c r="I199" s="474"/>
      <c r="J199" s="474"/>
      <c r="K199" s="474"/>
      <c r="L199" s="474"/>
      <c r="M199" s="474"/>
      <c r="N199" s="474"/>
      <c r="O199" s="474"/>
      <c r="P199" s="474"/>
      <c r="Q199" s="474"/>
      <c r="R199" s="474"/>
      <c r="S199" s="474"/>
      <c r="T199" s="474"/>
      <c r="U199" s="474"/>
      <c r="V199" s="474"/>
      <c r="W199" s="474"/>
      <c r="X199" s="474"/>
      <c r="Y199" s="474"/>
      <c r="Z199" s="474"/>
      <c r="AA199" s="474"/>
      <c r="AB199" s="474"/>
      <c r="AC199" s="474"/>
      <c r="AD199" s="474"/>
      <c r="AE199" s="474"/>
      <c r="AF199" s="474"/>
      <c r="AG199" s="474"/>
      <c r="AH199" s="474"/>
      <c r="AI199" s="474"/>
      <c r="AJ199" s="474"/>
      <c r="AK199" s="474"/>
      <c r="AL199" s="474"/>
      <c r="AM199" s="474"/>
      <c r="AN199" s="474"/>
      <c r="AO199" s="474"/>
      <c r="AP199" s="474"/>
      <c r="AQ199" s="474"/>
      <c r="AR199" s="474"/>
      <c r="AS199" s="474"/>
      <c r="AT199" s="474"/>
      <c r="AU199" s="474"/>
      <c r="AV199" s="474"/>
      <c r="AW199" s="474"/>
    </row>
    <row r="200" spans="1:50" ht="30" customHeight="1" x14ac:dyDescent="0.25">
      <c r="A200" s="1507"/>
      <c r="B200" s="1508"/>
      <c r="C200" s="1508"/>
      <c r="D200" s="1508"/>
      <c r="E200" s="1508"/>
      <c r="F200" s="1508"/>
      <c r="G200" s="1508"/>
      <c r="H200" s="1508"/>
      <c r="I200" s="1508"/>
      <c r="J200" s="1508"/>
      <c r="K200" s="1508"/>
      <c r="L200" s="1508"/>
      <c r="M200" s="1508"/>
      <c r="N200" s="1508"/>
      <c r="O200" s="1508"/>
      <c r="P200" s="1508"/>
      <c r="Q200" s="1508"/>
      <c r="R200" s="1508"/>
      <c r="S200" s="1508"/>
      <c r="T200" s="1508"/>
      <c r="U200" s="1508"/>
      <c r="V200" s="1508"/>
      <c r="W200" s="1508"/>
      <c r="X200" s="1508"/>
      <c r="Y200" s="1508"/>
      <c r="Z200" s="1508"/>
      <c r="AA200" s="1508"/>
      <c r="AB200" s="1508"/>
      <c r="AC200" s="1508"/>
      <c r="AD200" s="1508"/>
      <c r="AE200" s="1508"/>
      <c r="AF200" s="1508"/>
      <c r="AG200" s="1508"/>
      <c r="AH200" s="1508"/>
      <c r="AI200" s="1508"/>
      <c r="AJ200" s="1508"/>
      <c r="AK200" s="1508"/>
      <c r="AL200" s="1508"/>
      <c r="AM200" s="1508"/>
      <c r="AN200" s="1508"/>
      <c r="AO200" s="1508"/>
      <c r="AP200" s="1508"/>
      <c r="AQ200" s="1508"/>
      <c r="AR200" s="1508"/>
      <c r="AS200" s="1508"/>
      <c r="AT200" s="1508"/>
      <c r="AU200" s="1508"/>
      <c r="AV200" s="1508"/>
      <c r="AW200" s="1509"/>
    </row>
    <row r="201" spans="1:50" ht="24" customHeight="1" x14ac:dyDescent="0.25">
      <c r="A201" s="478" t="s">
        <v>5162</v>
      </c>
      <c r="B201" s="474"/>
      <c r="C201" s="474"/>
      <c r="D201" s="474"/>
      <c r="E201" s="474"/>
      <c r="F201" s="474"/>
      <c r="G201" s="474"/>
      <c r="H201" s="474"/>
      <c r="I201" s="474"/>
      <c r="J201" s="474"/>
      <c r="K201" s="474"/>
      <c r="L201" s="474"/>
      <c r="M201" s="474"/>
      <c r="N201" s="474"/>
      <c r="O201" s="474"/>
      <c r="P201" s="474"/>
      <c r="Q201" s="474"/>
      <c r="R201" s="474"/>
      <c r="S201" s="474"/>
      <c r="T201" s="474"/>
      <c r="U201" s="474"/>
      <c r="V201" s="474"/>
      <c r="W201" s="474"/>
      <c r="X201" s="474"/>
      <c r="Y201" s="474"/>
      <c r="Z201" s="474"/>
      <c r="AA201" s="474"/>
      <c r="AB201" s="474"/>
      <c r="AC201" s="474"/>
      <c r="AD201" s="474"/>
      <c r="AE201" s="474"/>
      <c r="AF201" s="474"/>
      <c r="AG201" s="474"/>
      <c r="AH201" s="474"/>
      <c r="AI201" s="474"/>
      <c r="AJ201" s="474"/>
      <c r="AK201" s="474"/>
      <c r="AL201" s="474"/>
      <c r="AM201" s="474"/>
      <c r="AN201" s="474"/>
      <c r="AO201" s="474"/>
      <c r="AP201" s="474"/>
      <c r="AQ201" s="474"/>
      <c r="AR201" s="474"/>
      <c r="AS201" s="474"/>
      <c r="AT201" s="474"/>
      <c r="AU201" s="474"/>
      <c r="AV201" s="474"/>
      <c r="AW201" s="474"/>
      <c r="AX201" s="475"/>
    </row>
    <row r="202" spans="1:50" ht="12.6" customHeight="1" x14ac:dyDescent="0.25">
      <c r="A202" s="474" t="s">
        <v>5163</v>
      </c>
      <c r="B202" s="474"/>
      <c r="C202" s="474"/>
      <c r="D202" s="474"/>
      <c r="E202" s="474"/>
      <c r="F202" s="474"/>
      <c r="G202" s="474"/>
      <c r="H202" s="474"/>
      <c r="I202" s="474"/>
      <c r="J202" s="474"/>
      <c r="K202" s="474"/>
      <c r="L202" s="474"/>
      <c r="M202" s="474"/>
      <c r="N202" s="474"/>
      <c r="O202" s="474"/>
      <c r="P202" s="474"/>
      <c r="Q202" s="474"/>
      <c r="R202" s="474"/>
      <c r="S202" s="474"/>
      <c r="T202" s="474"/>
      <c r="U202" s="474"/>
      <c r="V202" s="474"/>
      <c r="W202" s="474"/>
      <c r="X202" s="474"/>
      <c r="Y202" s="474"/>
      <c r="Z202" s="474"/>
      <c r="AA202" s="474"/>
      <c r="AB202" s="474"/>
      <c r="AC202" s="474"/>
      <c r="AD202" s="474"/>
      <c r="AE202" s="474"/>
      <c r="AF202" s="474"/>
      <c r="AG202" s="474"/>
      <c r="AH202" s="474"/>
      <c r="AI202" s="474"/>
      <c r="AJ202" s="474"/>
      <c r="AK202" s="474"/>
      <c r="AL202" s="474"/>
      <c r="AM202" s="474"/>
      <c r="AN202" s="474"/>
      <c r="AO202" s="474"/>
      <c r="AP202" s="474"/>
      <c r="AQ202" s="474"/>
      <c r="AR202" s="474"/>
      <c r="AS202" s="474"/>
      <c r="AT202" s="474"/>
      <c r="AU202" s="474"/>
      <c r="AV202" s="474"/>
      <c r="AW202" s="474"/>
    </row>
    <row r="203" spans="1:50" ht="35.1" customHeight="1" x14ac:dyDescent="0.25">
      <c r="A203" s="474" t="s">
        <v>5164</v>
      </c>
      <c r="B203" s="474"/>
      <c r="C203" s="474"/>
      <c r="D203" s="474"/>
      <c r="E203" s="474"/>
      <c r="F203" s="474"/>
      <c r="G203" s="474"/>
      <c r="H203" s="474"/>
      <c r="I203" s="474"/>
      <c r="J203" s="474"/>
      <c r="K203" s="474"/>
      <c r="L203" s="474"/>
      <c r="M203" s="474"/>
      <c r="N203" s="474"/>
      <c r="O203" s="474"/>
      <c r="P203" s="474"/>
      <c r="Q203" s="474"/>
      <c r="R203" s="474"/>
      <c r="S203" s="474"/>
      <c r="T203" s="474"/>
      <c r="U203" s="474"/>
      <c r="V203" s="474"/>
      <c r="W203" s="474"/>
      <c r="X203" s="474"/>
      <c r="Y203" s="474"/>
      <c r="Z203" s="474"/>
      <c r="AA203" s="474"/>
      <c r="AB203" s="474"/>
      <c r="AC203" s="474"/>
      <c r="AD203" s="474"/>
      <c r="AE203" s="474"/>
      <c r="AF203" s="474"/>
      <c r="AG203" s="474"/>
      <c r="AH203" s="474"/>
      <c r="AI203" s="474"/>
      <c r="AJ203" s="474"/>
      <c r="AK203" s="474"/>
      <c r="AL203" s="474"/>
      <c r="AM203" s="474"/>
      <c r="AN203" s="474"/>
      <c r="AO203" s="474"/>
      <c r="AP203" s="474"/>
      <c r="AQ203" s="474"/>
      <c r="AR203" s="474"/>
      <c r="AS203" s="474"/>
      <c r="AT203" s="474"/>
      <c r="AU203" s="474"/>
      <c r="AV203" s="474"/>
      <c r="AW203" s="474"/>
    </row>
    <row r="204" spans="1:50" ht="12.6" customHeight="1" x14ac:dyDescent="0.25">
      <c r="A204" s="474" t="s">
        <v>5105</v>
      </c>
      <c r="B204" s="474"/>
      <c r="C204" s="474"/>
      <c r="D204" s="474"/>
      <c r="E204" s="474"/>
      <c r="F204" s="474"/>
      <c r="G204" s="474"/>
      <c r="H204" s="474"/>
      <c r="I204" s="474"/>
      <c r="J204" s="474"/>
      <c r="K204" s="474"/>
      <c r="L204" s="474"/>
      <c r="M204" s="474"/>
      <c r="N204" s="474"/>
      <c r="O204" s="474"/>
      <c r="P204" s="474"/>
      <c r="Q204" s="474"/>
      <c r="R204" s="474"/>
      <c r="S204" s="474"/>
      <c r="T204" s="474"/>
      <c r="U204" s="474"/>
      <c r="V204" s="474"/>
      <c r="W204" s="474"/>
      <c r="X204" s="474"/>
      <c r="Y204" s="474"/>
      <c r="Z204" s="474"/>
      <c r="AA204" s="474"/>
      <c r="AB204" s="474"/>
      <c r="AC204" s="474"/>
      <c r="AD204" s="474"/>
      <c r="AE204" s="474"/>
      <c r="AF204" s="474"/>
      <c r="AG204" s="474"/>
      <c r="AH204" s="474"/>
      <c r="AI204" s="474"/>
      <c r="AJ204" s="474"/>
      <c r="AK204" s="474"/>
      <c r="AL204" s="474"/>
      <c r="AM204" s="474"/>
      <c r="AN204" s="474"/>
      <c r="AO204" s="474"/>
      <c r="AP204" s="474"/>
      <c r="AQ204" s="474"/>
      <c r="AR204" s="474"/>
      <c r="AS204" s="474"/>
      <c r="AT204" s="474"/>
      <c r="AU204" s="474"/>
      <c r="AV204" s="474"/>
      <c r="AW204" s="474"/>
    </row>
    <row r="205" spans="1:50" ht="12.6" customHeight="1" x14ac:dyDescent="0.25">
      <c r="A205" s="1507"/>
      <c r="B205" s="1508"/>
      <c r="C205" s="1508"/>
      <c r="D205" s="1508"/>
      <c r="E205" s="1508"/>
      <c r="F205" s="1508"/>
      <c r="G205" s="1508"/>
      <c r="H205" s="1508"/>
      <c r="I205" s="1508"/>
      <c r="J205" s="1508"/>
      <c r="K205" s="1508"/>
      <c r="L205" s="1508"/>
      <c r="M205" s="1508"/>
      <c r="N205" s="1508"/>
      <c r="O205" s="1508"/>
      <c r="P205" s="1508"/>
      <c r="Q205" s="1508"/>
      <c r="R205" s="1508"/>
      <c r="S205" s="1508"/>
      <c r="T205" s="1508"/>
      <c r="U205" s="1508"/>
      <c r="V205" s="1508"/>
      <c r="W205" s="1508"/>
      <c r="X205" s="1508"/>
      <c r="Y205" s="1508"/>
      <c r="Z205" s="1508"/>
      <c r="AA205" s="1508"/>
      <c r="AB205" s="1508"/>
      <c r="AC205" s="1508"/>
      <c r="AD205" s="1508"/>
      <c r="AE205" s="1508"/>
      <c r="AF205" s="1508"/>
      <c r="AG205" s="1508"/>
      <c r="AH205" s="1508"/>
      <c r="AI205" s="1508"/>
      <c r="AJ205" s="1508"/>
      <c r="AK205" s="1508"/>
      <c r="AL205" s="1508"/>
      <c r="AM205" s="1508"/>
      <c r="AN205" s="1508"/>
      <c r="AO205" s="1508"/>
      <c r="AP205" s="1508"/>
      <c r="AQ205" s="1508"/>
      <c r="AR205" s="1508"/>
      <c r="AS205" s="1508"/>
      <c r="AT205" s="1508"/>
      <c r="AU205" s="1508"/>
      <c r="AV205" s="1508"/>
      <c r="AW205" s="1509"/>
    </row>
    <row r="206" spans="1:50" ht="35.1" customHeight="1" x14ac:dyDescent="0.25">
      <c r="A206" s="478" t="s">
        <v>5165</v>
      </c>
      <c r="B206" s="474"/>
      <c r="C206" s="474"/>
      <c r="D206" s="474"/>
      <c r="E206" s="474"/>
      <c r="F206" s="474"/>
      <c r="G206" s="474"/>
      <c r="H206" s="474"/>
      <c r="I206" s="474"/>
      <c r="J206" s="474"/>
      <c r="K206" s="474"/>
      <c r="L206" s="474"/>
      <c r="M206" s="474"/>
      <c r="N206" s="474"/>
      <c r="O206" s="474"/>
      <c r="P206" s="474"/>
      <c r="Q206" s="474"/>
      <c r="R206" s="474"/>
      <c r="S206" s="474"/>
      <c r="T206" s="474"/>
      <c r="U206" s="474"/>
      <c r="V206" s="474"/>
      <c r="W206" s="474"/>
      <c r="X206" s="474"/>
      <c r="Y206" s="474"/>
      <c r="Z206" s="474"/>
      <c r="AA206" s="474"/>
      <c r="AB206" s="474"/>
      <c r="AC206" s="474"/>
      <c r="AD206" s="474"/>
      <c r="AE206" s="474"/>
      <c r="AF206" s="474"/>
      <c r="AG206" s="474"/>
      <c r="AH206" s="474"/>
      <c r="AI206" s="474"/>
      <c r="AJ206" s="474"/>
      <c r="AK206" s="474"/>
      <c r="AL206" s="474"/>
      <c r="AM206" s="474"/>
      <c r="AN206" s="474"/>
      <c r="AO206" s="474"/>
      <c r="AP206" s="474"/>
      <c r="AQ206" s="474"/>
      <c r="AR206" s="474"/>
      <c r="AS206" s="474"/>
      <c r="AT206" s="474"/>
      <c r="AU206" s="474"/>
      <c r="AV206" s="474"/>
      <c r="AW206" s="474"/>
    </row>
    <row r="207" spans="1:50" ht="12.6" customHeight="1" x14ac:dyDescent="0.25">
      <c r="A207" s="474" t="s">
        <v>5105</v>
      </c>
      <c r="B207" s="474"/>
      <c r="C207" s="474"/>
      <c r="D207" s="474"/>
      <c r="E207" s="474"/>
      <c r="F207" s="474"/>
      <c r="G207" s="474"/>
      <c r="H207" s="474"/>
      <c r="I207" s="474"/>
      <c r="J207" s="474"/>
      <c r="K207" s="474"/>
      <c r="L207" s="474"/>
      <c r="M207" s="474"/>
      <c r="N207" s="474"/>
      <c r="O207" s="474"/>
      <c r="P207" s="474"/>
      <c r="Q207" s="474"/>
      <c r="R207" s="474"/>
      <c r="S207" s="474"/>
      <c r="T207" s="474"/>
      <c r="U207" s="474"/>
      <c r="V207" s="474"/>
      <c r="W207" s="474"/>
      <c r="X207" s="474"/>
      <c r="Y207" s="474"/>
      <c r="Z207" s="474"/>
      <c r="AA207" s="474"/>
      <c r="AB207" s="474"/>
      <c r="AC207" s="474"/>
      <c r="AD207" s="474"/>
      <c r="AE207" s="474"/>
      <c r="AF207" s="474"/>
      <c r="AG207" s="474"/>
      <c r="AH207" s="474"/>
      <c r="AI207" s="474"/>
      <c r="AJ207" s="474"/>
      <c r="AK207" s="474"/>
      <c r="AL207" s="474"/>
      <c r="AM207" s="474"/>
      <c r="AN207" s="474"/>
      <c r="AO207" s="474"/>
      <c r="AP207" s="474"/>
      <c r="AQ207" s="474"/>
      <c r="AR207" s="474"/>
      <c r="AS207" s="474"/>
      <c r="AT207" s="474"/>
      <c r="AU207" s="474"/>
      <c r="AV207" s="474"/>
      <c r="AW207" s="474"/>
    </row>
    <row r="208" spans="1:50" ht="12.6" customHeight="1" x14ac:dyDescent="0.25">
      <c r="A208" s="1507"/>
      <c r="B208" s="1508"/>
      <c r="C208" s="1508"/>
      <c r="D208" s="1508"/>
      <c r="E208" s="1508"/>
      <c r="F208" s="1508"/>
      <c r="G208" s="1508"/>
      <c r="H208" s="1508"/>
      <c r="I208" s="1508"/>
      <c r="J208" s="1508"/>
      <c r="K208" s="1508"/>
      <c r="L208" s="1508"/>
      <c r="M208" s="1508"/>
      <c r="N208" s="1508"/>
      <c r="O208" s="1508"/>
      <c r="P208" s="1508"/>
      <c r="Q208" s="1508"/>
      <c r="R208" s="1508"/>
      <c r="S208" s="1508"/>
      <c r="T208" s="1508"/>
      <c r="U208" s="1508"/>
      <c r="V208" s="1508"/>
      <c r="W208" s="1508"/>
      <c r="X208" s="1508"/>
      <c r="Y208" s="1508"/>
      <c r="Z208" s="1508"/>
      <c r="AA208" s="1508"/>
      <c r="AB208" s="1508"/>
      <c r="AC208" s="1508"/>
      <c r="AD208" s="1508"/>
      <c r="AE208" s="1508"/>
      <c r="AF208" s="1508"/>
      <c r="AG208" s="1508"/>
      <c r="AH208" s="1508"/>
      <c r="AI208" s="1508"/>
      <c r="AJ208" s="1508"/>
      <c r="AK208" s="1508"/>
      <c r="AL208" s="1508"/>
      <c r="AM208" s="1508"/>
      <c r="AN208" s="1508"/>
      <c r="AO208" s="1508"/>
      <c r="AP208" s="1508"/>
      <c r="AQ208" s="1508"/>
      <c r="AR208" s="1508"/>
      <c r="AS208" s="1508"/>
      <c r="AT208" s="1508"/>
      <c r="AU208" s="1508"/>
      <c r="AV208" s="1508"/>
      <c r="AW208" s="1509"/>
    </row>
    <row r="209" spans="1:49" ht="12.6" customHeight="1" x14ac:dyDescent="0.25">
      <c r="A209" s="475" t="s">
        <v>5166</v>
      </c>
      <c r="B209" s="475"/>
      <c r="C209" s="475"/>
      <c r="D209" s="475"/>
      <c r="E209" s="475"/>
      <c r="F209" s="475"/>
      <c r="G209" s="475"/>
      <c r="H209" s="475"/>
      <c r="I209" s="475"/>
      <c r="J209" s="475"/>
      <c r="K209" s="475"/>
      <c r="L209" s="475"/>
      <c r="M209" s="475"/>
      <c r="N209" s="475"/>
      <c r="O209" s="475"/>
      <c r="P209" s="475"/>
      <c r="Q209" s="475"/>
      <c r="R209" s="475"/>
      <c r="S209" s="475"/>
      <c r="T209" s="475"/>
      <c r="U209" s="475"/>
      <c r="V209" s="475"/>
      <c r="W209" s="475"/>
      <c r="X209" s="475"/>
      <c r="Y209" s="475"/>
      <c r="Z209" s="475"/>
      <c r="AA209" s="475"/>
      <c r="AB209" s="475"/>
      <c r="AC209" s="475"/>
      <c r="AD209" s="475"/>
      <c r="AE209" s="475"/>
      <c r="AF209" s="475"/>
      <c r="AG209" s="475"/>
      <c r="AH209" s="475"/>
      <c r="AI209" s="475"/>
      <c r="AJ209" s="475"/>
      <c r="AK209" s="475"/>
      <c r="AL209" s="475"/>
      <c r="AM209" s="475"/>
      <c r="AN209" s="475"/>
      <c r="AO209" s="475"/>
      <c r="AP209" s="475"/>
      <c r="AQ209" s="475"/>
      <c r="AR209" s="475"/>
      <c r="AS209" s="475"/>
      <c r="AT209" s="475"/>
      <c r="AU209" s="475"/>
      <c r="AV209" s="475"/>
      <c r="AW209" s="475"/>
    </row>
    <row r="210" spans="1:49" ht="12.6" customHeight="1" x14ac:dyDescent="0.25">
      <c r="A210" s="474" t="s">
        <v>5105</v>
      </c>
      <c r="B210" s="474"/>
      <c r="C210" s="474"/>
      <c r="D210" s="474"/>
      <c r="E210" s="474"/>
      <c r="F210" s="474"/>
      <c r="G210" s="474"/>
      <c r="H210" s="474"/>
      <c r="I210" s="474"/>
      <c r="J210" s="474"/>
      <c r="K210" s="474"/>
      <c r="L210" s="474"/>
      <c r="M210" s="474"/>
      <c r="N210" s="474"/>
      <c r="O210" s="474"/>
      <c r="P210" s="474"/>
      <c r="Q210" s="474"/>
      <c r="R210" s="474"/>
      <c r="S210" s="474"/>
      <c r="T210" s="474"/>
      <c r="U210" s="474"/>
      <c r="V210" s="474"/>
      <c r="W210" s="474"/>
      <c r="X210" s="474"/>
      <c r="Y210" s="474"/>
      <c r="Z210" s="474"/>
      <c r="AA210" s="474"/>
      <c r="AB210" s="474"/>
      <c r="AC210" s="474"/>
      <c r="AD210" s="474"/>
      <c r="AE210" s="474"/>
      <c r="AF210" s="474"/>
      <c r="AG210" s="474"/>
      <c r="AH210" s="474"/>
      <c r="AI210" s="474"/>
      <c r="AJ210" s="474"/>
      <c r="AK210" s="474"/>
      <c r="AL210" s="474"/>
      <c r="AM210" s="474"/>
      <c r="AN210" s="474"/>
      <c r="AO210" s="474"/>
      <c r="AP210" s="474"/>
      <c r="AQ210" s="474"/>
      <c r="AR210" s="474"/>
      <c r="AS210" s="474"/>
      <c r="AT210" s="474"/>
      <c r="AU210" s="474"/>
      <c r="AV210" s="474"/>
      <c r="AW210" s="474"/>
    </row>
    <row r="211" spans="1:49" ht="12.6" customHeight="1" x14ac:dyDescent="0.25">
      <c r="A211" s="1507"/>
      <c r="B211" s="1508"/>
      <c r="C211" s="1508"/>
      <c r="D211" s="1508"/>
      <c r="E211" s="1508"/>
      <c r="F211" s="1508"/>
      <c r="G211" s="1508"/>
      <c r="H211" s="1508"/>
      <c r="I211" s="1508"/>
      <c r="J211" s="1508"/>
      <c r="K211" s="1508"/>
      <c r="L211" s="1508"/>
      <c r="M211" s="1508"/>
      <c r="N211" s="1508"/>
      <c r="O211" s="1508"/>
      <c r="P211" s="1508"/>
      <c r="Q211" s="1508"/>
      <c r="R211" s="1508"/>
      <c r="S211" s="1508"/>
      <c r="T211" s="1508"/>
      <c r="U211" s="1508"/>
      <c r="V211" s="1508"/>
      <c r="W211" s="1508"/>
      <c r="X211" s="1508"/>
      <c r="Y211" s="1508"/>
      <c r="Z211" s="1508"/>
      <c r="AA211" s="1508"/>
      <c r="AB211" s="1508"/>
      <c r="AC211" s="1508"/>
      <c r="AD211" s="1508"/>
      <c r="AE211" s="1508"/>
      <c r="AF211" s="1508"/>
      <c r="AG211" s="1508"/>
      <c r="AH211" s="1508"/>
      <c r="AI211" s="1508"/>
      <c r="AJ211" s="1508"/>
      <c r="AK211" s="1508"/>
      <c r="AL211" s="1508"/>
      <c r="AM211" s="1508"/>
      <c r="AN211" s="1508"/>
      <c r="AO211" s="1508"/>
      <c r="AP211" s="1508"/>
      <c r="AQ211" s="1508"/>
      <c r="AR211" s="1508"/>
      <c r="AS211" s="1508"/>
      <c r="AT211" s="1508"/>
      <c r="AU211" s="1508"/>
      <c r="AV211" s="1508"/>
      <c r="AW211" s="1509"/>
    </row>
    <row r="212" spans="1:49" ht="12.6" customHeight="1" x14ac:dyDescent="0.25">
      <c r="A212" s="478" t="s">
        <v>5167</v>
      </c>
      <c r="B212" s="474"/>
      <c r="C212" s="474"/>
      <c r="D212" s="474"/>
      <c r="E212" s="474"/>
      <c r="F212" s="474"/>
      <c r="G212" s="474"/>
      <c r="H212" s="474"/>
      <c r="I212" s="474"/>
      <c r="J212" s="474"/>
      <c r="K212" s="474"/>
      <c r="L212" s="474"/>
      <c r="M212" s="474"/>
      <c r="N212" s="474"/>
      <c r="O212" s="474"/>
      <c r="P212" s="474"/>
      <c r="Q212" s="474"/>
      <c r="R212" s="474"/>
      <c r="S212" s="474"/>
      <c r="T212" s="474"/>
      <c r="U212" s="474"/>
      <c r="V212" s="474"/>
      <c r="W212" s="474"/>
      <c r="X212" s="474"/>
      <c r="Y212" s="474"/>
      <c r="Z212" s="474"/>
      <c r="AA212" s="474"/>
      <c r="AB212" s="474"/>
      <c r="AC212" s="474"/>
      <c r="AD212" s="474"/>
      <c r="AE212" s="474"/>
      <c r="AF212" s="474"/>
      <c r="AG212" s="474"/>
      <c r="AH212" s="474"/>
      <c r="AI212" s="474"/>
      <c r="AJ212" s="474"/>
      <c r="AK212" s="474"/>
      <c r="AL212" s="474"/>
      <c r="AM212" s="474"/>
      <c r="AN212" s="474"/>
      <c r="AO212" s="474"/>
      <c r="AP212" s="474"/>
      <c r="AQ212" s="474"/>
      <c r="AR212" s="474"/>
      <c r="AS212" s="474"/>
      <c r="AT212" s="474"/>
      <c r="AU212" s="474"/>
      <c r="AV212" s="474"/>
      <c r="AW212" s="474"/>
    </row>
    <row r="213" spans="1:49" ht="12.6" customHeight="1" x14ac:dyDescent="0.25">
      <c r="A213" s="474" t="s">
        <v>5105</v>
      </c>
      <c r="B213" s="474"/>
      <c r="C213" s="474"/>
      <c r="D213" s="474"/>
      <c r="E213" s="474"/>
      <c r="F213" s="474"/>
      <c r="G213" s="474"/>
      <c r="H213" s="474"/>
      <c r="I213" s="474"/>
      <c r="J213" s="474"/>
      <c r="K213" s="474"/>
      <c r="L213" s="474"/>
      <c r="M213" s="474"/>
      <c r="N213" s="474"/>
      <c r="O213" s="474"/>
      <c r="P213" s="474"/>
      <c r="Q213" s="474"/>
      <c r="R213" s="474"/>
      <c r="S213" s="474"/>
      <c r="T213" s="474"/>
      <c r="U213" s="474"/>
      <c r="V213" s="474"/>
      <c r="W213" s="474"/>
      <c r="X213" s="474"/>
      <c r="Y213" s="474"/>
      <c r="Z213" s="474"/>
      <c r="AA213" s="474"/>
      <c r="AB213" s="474"/>
      <c r="AC213" s="474"/>
      <c r="AD213" s="474"/>
      <c r="AE213" s="474"/>
      <c r="AF213" s="474"/>
      <c r="AG213" s="474"/>
      <c r="AH213" s="474"/>
      <c r="AI213" s="474"/>
      <c r="AJ213" s="474"/>
      <c r="AK213" s="474"/>
      <c r="AL213" s="474"/>
      <c r="AM213" s="474"/>
      <c r="AN213" s="474"/>
      <c r="AO213" s="474"/>
      <c r="AP213" s="474"/>
      <c r="AQ213" s="474"/>
      <c r="AR213" s="474"/>
      <c r="AS213" s="474"/>
      <c r="AT213" s="474"/>
      <c r="AU213" s="474"/>
      <c r="AV213" s="474"/>
      <c r="AW213" s="474"/>
    </row>
    <row r="214" spans="1:49" ht="12.6" customHeight="1" x14ac:dyDescent="0.25">
      <c r="A214" s="1507"/>
      <c r="B214" s="1508"/>
      <c r="C214" s="1508"/>
      <c r="D214" s="1508"/>
      <c r="E214" s="1508"/>
      <c r="F214" s="1508"/>
      <c r="G214" s="1508"/>
      <c r="H214" s="1508"/>
      <c r="I214" s="1508"/>
      <c r="J214" s="1508"/>
      <c r="K214" s="1508"/>
      <c r="L214" s="1508"/>
      <c r="M214" s="1508"/>
      <c r="N214" s="1508"/>
      <c r="O214" s="1508"/>
      <c r="P214" s="1508"/>
      <c r="Q214" s="1508"/>
      <c r="R214" s="1508"/>
      <c r="S214" s="1508"/>
      <c r="T214" s="1508"/>
      <c r="U214" s="1508"/>
      <c r="V214" s="1508"/>
      <c r="W214" s="1508"/>
      <c r="X214" s="1508"/>
      <c r="Y214" s="1508"/>
      <c r="Z214" s="1508"/>
      <c r="AA214" s="1508"/>
      <c r="AB214" s="1508"/>
      <c r="AC214" s="1508"/>
      <c r="AD214" s="1508"/>
      <c r="AE214" s="1508"/>
      <c r="AF214" s="1508"/>
      <c r="AG214" s="1508"/>
      <c r="AH214" s="1508"/>
      <c r="AI214" s="1508"/>
      <c r="AJ214" s="1508"/>
      <c r="AK214" s="1508"/>
      <c r="AL214" s="1508"/>
      <c r="AM214" s="1508"/>
      <c r="AN214" s="1508"/>
      <c r="AO214" s="1508"/>
      <c r="AP214" s="1508"/>
      <c r="AQ214" s="1508"/>
      <c r="AR214" s="1508"/>
      <c r="AS214" s="1508"/>
      <c r="AT214" s="1508"/>
      <c r="AU214" s="1508"/>
      <c r="AV214" s="1508"/>
      <c r="AW214" s="1509"/>
    </row>
  </sheetData>
  <sheetProtection formatCells="0" deleteColumns="0" deleteRows="0"/>
  <mergeCells count="297">
    <mergeCell ref="A100:AW100"/>
    <mergeCell ref="A159:M159"/>
    <mergeCell ref="A158:M158"/>
    <mergeCell ref="A157:M157"/>
    <mergeCell ref="A156:M156"/>
    <mergeCell ref="A155:M155"/>
    <mergeCell ref="A154:M154"/>
    <mergeCell ref="A153:M153"/>
    <mergeCell ref="A152:M152"/>
    <mergeCell ref="A149:M149"/>
    <mergeCell ref="AQ158:AW158"/>
    <mergeCell ref="N159:Q159"/>
    <mergeCell ref="R159:V159"/>
    <mergeCell ref="W159:AB159"/>
    <mergeCell ref="AC159:AH159"/>
    <mergeCell ref="AI159:AP159"/>
    <mergeCell ref="AQ159:AW159"/>
    <mergeCell ref="N158:Q158"/>
    <mergeCell ref="R158:V158"/>
    <mergeCell ref="W158:AB158"/>
    <mergeCell ref="AC158:AH158"/>
    <mergeCell ref="AI158:AP158"/>
    <mergeCell ref="R157:V157"/>
    <mergeCell ref="W157:AB157"/>
    <mergeCell ref="A187:Q187"/>
    <mergeCell ref="R187:Z187"/>
    <mergeCell ref="AA187:AP187"/>
    <mergeCell ref="A188:Q188"/>
    <mergeCell ref="R188:Z188"/>
    <mergeCell ref="AA188:AP188"/>
    <mergeCell ref="A184:Q184"/>
    <mergeCell ref="R184:Z184"/>
    <mergeCell ref="T141:AF142"/>
    <mergeCell ref="AG141:AW142"/>
    <mergeCell ref="AA184:AP184"/>
    <mergeCell ref="A185:Q185"/>
    <mergeCell ref="R185:Z185"/>
    <mergeCell ref="AA185:AP185"/>
    <mergeCell ref="A182:Q182"/>
    <mergeCell ref="R182:Z182"/>
    <mergeCell ref="AA182:AP182"/>
    <mergeCell ref="A183:Q183"/>
    <mergeCell ref="R183:Z183"/>
    <mergeCell ref="AA183:AP183"/>
    <mergeCell ref="A179:Q179"/>
    <mergeCell ref="R179:Z179"/>
    <mergeCell ref="AA179:AP179"/>
    <mergeCell ref="A180:Q180"/>
    <mergeCell ref="A211:AW211"/>
    <mergeCell ref="A214:AW214"/>
    <mergeCell ref="A191:AW191"/>
    <mergeCell ref="A193:AW193"/>
    <mergeCell ref="A196:AW196"/>
    <mergeCell ref="A200:AW200"/>
    <mergeCell ref="A205:AW205"/>
    <mergeCell ref="A208:AW208"/>
    <mergeCell ref="A189:Q189"/>
    <mergeCell ref="R189:Z189"/>
    <mergeCell ref="AA189:AP189"/>
    <mergeCell ref="A190:Q190"/>
    <mergeCell ref="R190:Z190"/>
    <mergeCell ref="AA190:AP190"/>
    <mergeCell ref="R180:Z180"/>
    <mergeCell ref="AA180:AP180"/>
    <mergeCell ref="A177:Q177"/>
    <mergeCell ref="R177:Z177"/>
    <mergeCell ref="AA177:AP177"/>
    <mergeCell ref="A178:Q178"/>
    <mergeCell ref="R178:Z178"/>
    <mergeCell ref="AA178:AP178"/>
    <mergeCell ref="A173:Q173"/>
    <mergeCell ref="R173:Z173"/>
    <mergeCell ref="AA173:AP173"/>
    <mergeCell ref="A174:Q174"/>
    <mergeCell ref="R174:Z174"/>
    <mergeCell ref="AA174:AP174"/>
    <mergeCell ref="A171:Q171"/>
    <mergeCell ref="R171:Z171"/>
    <mergeCell ref="AA171:AP171"/>
    <mergeCell ref="A172:Q172"/>
    <mergeCell ref="R172:Z172"/>
    <mergeCell ref="AA172:AP172"/>
    <mergeCell ref="AD166:AK166"/>
    <mergeCell ref="AN166:AW166"/>
    <mergeCell ref="A169:AW169"/>
    <mergeCell ref="A170:Q170"/>
    <mergeCell ref="R170:Z170"/>
    <mergeCell ref="AA170:AP170"/>
    <mergeCell ref="A164:M164"/>
    <mergeCell ref="N164:Q164"/>
    <mergeCell ref="R164:V164"/>
    <mergeCell ref="W164:AB164"/>
    <mergeCell ref="AC164:AH164"/>
    <mergeCell ref="AI164:AP164"/>
    <mergeCell ref="A163:M163"/>
    <mergeCell ref="N163:Q163"/>
    <mergeCell ref="R163:V163"/>
    <mergeCell ref="W163:AB163"/>
    <mergeCell ref="AC163:AH163"/>
    <mergeCell ref="AI163:AP163"/>
    <mergeCell ref="AQ160:AW160"/>
    <mergeCell ref="A162:M162"/>
    <mergeCell ref="N162:Q162"/>
    <mergeCell ref="R162:V162"/>
    <mergeCell ref="W162:AB162"/>
    <mergeCell ref="AC162:AH162"/>
    <mergeCell ref="AI162:AP162"/>
    <mergeCell ref="A160:M160"/>
    <mergeCell ref="N160:Q160"/>
    <mergeCell ref="R160:V160"/>
    <mergeCell ref="W160:AB160"/>
    <mergeCell ref="AC160:AH160"/>
    <mergeCell ref="AI160:AP160"/>
    <mergeCell ref="AC157:AH157"/>
    <mergeCell ref="AI157:AP157"/>
    <mergeCell ref="AQ157:AW157"/>
    <mergeCell ref="N156:Q156"/>
    <mergeCell ref="R156:V156"/>
    <mergeCell ref="W156:AB156"/>
    <mergeCell ref="AC156:AH156"/>
    <mergeCell ref="AI156:AP156"/>
    <mergeCell ref="AQ156:AW156"/>
    <mergeCell ref="N157:Q157"/>
    <mergeCell ref="AQ154:AW154"/>
    <mergeCell ref="N155:Q155"/>
    <mergeCell ref="R155:V155"/>
    <mergeCell ref="W155:AB155"/>
    <mergeCell ref="AC155:AH155"/>
    <mergeCell ref="AI155:AP155"/>
    <mergeCell ref="AQ155:AW155"/>
    <mergeCell ref="N154:Q154"/>
    <mergeCell ref="R154:V154"/>
    <mergeCell ref="W154:AB154"/>
    <mergeCell ref="AC154:AH154"/>
    <mergeCell ref="AI154:AP154"/>
    <mergeCell ref="AQ152:AW152"/>
    <mergeCell ref="N153:Q153"/>
    <mergeCell ref="R153:V153"/>
    <mergeCell ref="W153:AB153"/>
    <mergeCell ref="AC153:AH153"/>
    <mergeCell ref="AI153:AP153"/>
    <mergeCell ref="AQ153:AW153"/>
    <mergeCell ref="R151:V151"/>
    <mergeCell ref="AC151:AH151"/>
    <mergeCell ref="AI151:AP151"/>
    <mergeCell ref="AQ151:AW151"/>
    <mergeCell ref="N152:Q152"/>
    <mergeCell ref="R152:V152"/>
    <mergeCell ref="W152:AB152"/>
    <mergeCell ref="AC152:AH152"/>
    <mergeCell ref="AI152:AP152"/>
    <mergeCell ref="AQ149:AW149"/>
    <mergeCell ref="R150:V150"/>
    <mergeCell ref="W150:AB150"/>
    <mergeCell ref="AC150:AH150"/>
    <mergeCell ref="AI150:AP150"/>
    <mergeCell ref="AQ150:AW150"/>
    <mergeCell ref="N149:Q149"/>
    <mergeCell ref="R149:V149"/>
    <mergeCell ref="W149:AB149"/>
    <mergeCell ref="AC149:AH149"/>
    <mergeCell ref="AI149:AP149"/>
    <mergeCell ref="T133:AF134"/>
    <mergeCell ref="AG133:AW134"/>
    <mergeCell ref="A145:AW145"/>
    <mergeCell ref="W148:AB148"/>
    <mergeCell ref="AC148:AH148"/>
    <mergeCell ref="AI148:AP148"/>
    <mergeCell ref="AQ148:AW148"/>
    <mergeCell ref="AG129:AW129"/>
    <mergeCell ref="A130:S130"/>
    <mergeCell ref="T130:AF130"/>
    <mergeCell ref="AG130:AW130"/>
    <mergeCell ref="T131:AF132"/>
    <mergeCell ref="AG131:AW132"/>
    <mergeCell ref="A148:H148"/>
    <mergeCell ref="AG135:AW135"/>
    <mergeCell ref="A136:S136"/>
    <mergeCell ref="T136:AF136"/>
    <mergeCell ref="AG136:AW136"/>
    <mergeCell ref="AG137:AW137"/>
    <mergeCell ref="A138:S138"/>
    <mergeCell ref="T138:AF138"/>
    <mergeCell ref="AG138:AW138"/>
    <mergeCell ref="T139:AF140"/>
    <mergeCell ref="AG139:AW140"/>
    <mergeCell ref="A119:AW119"/>
    <mergeCell ref="A120:AW120"/>
    <mergeCell ref="A124:AW124"/>
    <mergeCell ref="AG127:AW127"/>
    <mergeCell ref="A128:S128"/>
    <mergeCell ref="T128:AF128"/>
    <mergeCell ref="AG128:AW128"/>
    <mergeCell ref="A103:AW103"/>
    <mergeCell ref="A106:AW106"/>
    <mergeCell ref="A109:AW109"/>
    <mergeCell ref="AD111:AK111"/>
    <mergeCell ref="AN111:AW111"/>
    <mergeCell ref="A115:AW115"/>
    <mergeCell ref="A99:B99"/>
    <mergeCell ref="A95:T95"/>
    <mergeCell ref="U95:AC95"/>
    <mergeCell ref="AD95:AH95"/>
    <mergeCell ref="AI95:AU95"/>
    <mergeCell ref="A96:T96"/>
    <mergeCell ref="A97:T97"/>
    <mergeCell ref="U97:AC97"/>
    <mergeCell ref="AD97:AH97"/>
    <mergeCell ref="AI97:AU97"/>
    <mergeCell ref="A93:T93"/>
    <mergeCell ref="U93:AC93"/>
    <mergeCell ref="AD93:AH93"/>
    <mergeCell ref="AI93:AU93"/>
    <mergeCell ref="A94:T94"/>
    <mergeCell ref="U94:AC94"/>
    <mergeCell ref="AD94:AH94"/>
    <mergeCell ref="AI94:AU94"/>
    <mergeCell ref="A98:T98"/>
    <mergeCell ref="U98:AC98"/>
    <mergeCell ref="AD98:AH98"/>
    <mergeCell ref="AI98:AU98"/>
    <mergeCell ref="A89:AW89"/>
    <mergeCell ref="A90:T92"/>
    <mergeCell ref="U90:AC90"/>
    <mergeCell ref="AD90:AH90"/>
    <mergeCell ref="AI90:AU90"/>
    <mergeCell ref="U91:AC91"/>
    <mergeCell ref="AD91:AH91"/>
    <mergeCell ref="AI91:AU91"/>
    <mergeCell ref="U92:AC92"/>
    <mergeCell ref="AD92:AH92"/>
    <mergeCell ref="AI92:AU92"/>
    <mergeCell ref="A80:AW80"/>
    <mergeCell ref="A82:AW82"/>
    <mergeCell ref="A83:AW83"/>
    <mergeCell ref="A85:AW85"/>
    <mergeCell ref="A86:AW86"/>
    <mergeCell ref="A88:AW88"/>
    <mergeCell ref="A71:AW71"/>
    <mergeCell ref="A73:AW73"/>
    <mergeCell ref="A74:AW74"/>
    <mergeCell ref="A76:AW76"/>
    <mergeCell ref="AD78:AK78"/>
    <mergeCell ref="AN78:AW78"/>
    <mergeCell ref="A62:AW62"/>
    <mergeCell ref="A64:AW64"/>
    <mergeCell ref="A66:AW66"/>
    <mergeCell ref="A67:AW67"/>
    <mergeCell ref="A68:AW68"/>
    <mergeCell ref="A70:AW70"/>
    <mergeCell ref="U54:AG55"/>
    <mergeCell ref="AH54:AW55"/>
    <mergeCell ref="U56:AG56"/>
    <mergeCell ref="AH56:AW56"/>
    <mergeCell ref="E57:AW57"/>
    <mergeCell ref="A58:AW61"/>
    <mergeCell ref="A40:AW49"/>
    <mergeCell ref="A51:T52"/>
    <mergeCell ref="U51:AG52"/>
    <mergeCell ref="AH51:AW51"/>
    <mergeCell ref="AH52:AW52"/>
    <mergeCell ref="U53:AG53"/>
    <mergeCell ref="AH53:AW53"/>
    <mergeCell ref="A25:AW28"/>
    <mergeCell ref="A29:AW29"/>
    <mergeCell ref="A30:AW35"/>
    <mergeCell ref="AD37:AK37"/>
    <mergeCell ref="AN37:AW37"/>
    <mergeCell ref="A22:AW22"/>
    <mergeCell ref="A23:AW23"/>
    <mergeCell ref="A16:AW16"/>
    <mergeCell ref="A17:AW17"/>
    <mergeCell ref="A18:AW18"/>
    <mergeCell ref="A19:AW19"/>
    <mergeCell ref="A21:AW21"/>
    <mergeCell ref="A11:AW11"/>
    <mergeCell ref="A12:AW12"/>
    <mergeCell ref="A13:AW13"/>
    <mergeCell ref="C2:Z2"/>
    <mergeCell ref="AD2:AK2"/>
    <mergeCell ref="AN2:AW2"/>
    <mergeCell ref="A4:AW4"/>
    <mergeCell ref="A7:J7"/>
    <mergeCell ref="K7:AW7"/>
    <mergeCell ref="A14:AW14"/>
    <mergeCell ref="A15:AW15"/>
    <mergeCell ref="A8:J8"/>
    <mergeCell ref="K8:AW8"/>
    <mergeCell ref="A9:J9"/>
    <mergeCell ref="K9:Q9"/>
    <mergeCell ref="S9:X9"/>
    <mergeCell ref="Y9:AE9"/>
    <mergeCell ref="AG9:AL9"/>
    <mergeCell ref="AM9:AW9"/>
    <mergeCell ref="A10:J10"/>
    <mergeCell ref="K10:O10"/>
    <mergeCell ref="P10:AV10"/>
  </mergeCells>
  <pageMargins left="0.70866141732283472" right="0.70866141732283472" top="0.74803149606299213" bottom="0.74803149606299213" header="0.31496062992125984" footer="0.31496062992125984"/>
  <pageSetup paperSize="9" scale="93" orientation="portrait" horizontalDpi="1200" verticalDpi="1200" r:id="rId1"/>
  <headerFooter differentFirst="1">
    <oddFooter>&amp;R&amp;"-,Tučné"&amp;9&amp;K00-022 &amp;"Symbol,Kurzíva"Ò&amp;"-,Tučné"www.ruz.sk</oddFooter>
    <firstFooter>&amp;RVerlag Dashöfer, vydavateľstvo s.r.o.</firstFooter>
  </headerFooter>
  <rowBreaks count="4" manualBreakCount="4">
    <brk id="35" max="49" man="1"/>
    <brk id="76" max="49" man="1"/>
    <brk id="109" max="49" man="1"/>
    <brk id="156" max="49"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O1083"/>
  <sheetViews>
    <sheetView workbookViewId="0">
      <selection activeCell="A13" sqref="A13"/>
    </sheetView>
  </sheetViews>
  <sheetFormatPr defaultColWidth="9.140625" defaultRowHeight="12" customHeight="1" x14ac:dyDescent="0.2"/>
  <cols>
    <col min="1" max="1" width="6.42578125" style="24" customWidth="1"/>
    <col min="2" max="2" width="45.85546875" style="23" customWidth="1"/>
    <col min="3" max="3" width="8.5703125" style="23" hidden="1" customWidth="1"/>
    <col min="4" max="6" width="16.5703125" style="36" customWidth="1"/>
    <col min="7" max="9" width="15.7109375" style="36" customWidth="1"/>
    <col min="10" max="10" width="1.5703125" style="4" hidden="1" customWidth="1"/>
    <col min="11" max="11" width="3" style="23" customWidth="1"/>
    <col min="12" max="12" width="15.140625" style="23" customWidth="1"/>
    <col min="13" max="15" width="13.42578125" style="23" customWidth="1"/>
    <col min="16" max="16384" width="9.140625" style="4"/>
  </cols>
  <sheetData>
    <row r="1" spans="1:15" ht="12" customHeight="1" x14ac:dyDescent="0.2">
      <c r="A1" s="641" t="s">
        <v>25</v>
      </c>
      <c r="B1" s="645" t="s">
        <v>26</v>
      </c>
      <c r="C1" s="645"/>
      <c r="D1" s="651"/>
      <c r="E1" s="652"/>
      <c r="F1" s="653" t="s">
        <v>27</v>
      </c>
      <c r="G1" s="646" t="s">
        <v>28</v>
      </c>
      <c r="H1" s="646" t="s">
        <v>29</v>
      </c>
      <c r="I1" s="647" t="s">
        <v>30</v>
      </c>
      <c r="J1" s="732"/>
      <c r="K1" s="732"/>
      <c r="L1" s="732"/>
      <c r="M1" s="732"/>
    </row>
    <row r="2" spans="1:15" ht="12" customHeight="1" x14ac:dyDescent="0.2">
      <c r="A2" s="40"/>
      <c r="B2" s="733" t="s">
        <v>117</v>
      </c>
      <c r="C2" s="733"/>
      <c r="D2" s="733"/>
      <c r="E2" s="4"/>
      <c r="F2" s="654">
        <f>'HL KNIHA VYPOC'!H4</f>
        <v>0</v>
      </c>
      <c r="G2" s="654">
        <f>'HL KNIHA VYPOC'!I4</f>
        <v>0</v>
      </c>
      <c r="H2" s="654">
        <f>'HL KNIHA VYPOC'!J4</f>
        <v>0</v>
      </c>
      <c r="I2" s="654">
        <f>'HL KNIHA VYPOC'!K4</f>
        <v>0</v>
      </c>
      <c r="J2" s="25"/>
      <c r="K2" s="25"/>
      <c r="L2" s="734" t="s">
        <v>32</v>
      </c>
      <c r="M2" s="25"/>
    </row>
    <row r="3" spans="1:15" ht="12" customHeight="1" x14ac:dyDescent="0.2">
      <c r="A3" s="40"/>
      <c r="B3" s="733" t="s">
        <v>118</v>
      </c>
      <c r="C3" s="733"/>
      <c r="D3" s="733"/>
      <c r="E3" s="4"/>
      <c r="F3" s="654">
        <f>'HL KNIHA VYPOC'!H80</f>
        <v>0</v>
      </c>
      <c r="G3" s="654">
        <f>'HL KNIHA VYPOC'!I80</f>
        <v>0</v>
      </c>
      <c r="H3" s="654">
        <f>'HL KNIHA VYPOC'!J80</f>
        <v>0</v>
      </c>
      <c r="I3" s="654">
        <f>'HL KNIHA VYPOC'!K80</f>
        <v>0</v>
      </c>
      <c r="J3" s="25"/>
      <c r="K3" s="25"/>
      <c r="L3" s="734"/>
      <c r="M3" s="25"/>
    </row>
    <row r="4" spans="1:15" ht="12" customHeight="1" x14ac:dyDescent="0.2">
      <c r="A4" s="40"/>
      <c r="B4" s="733" t="s">
        <v>34</v>
      </c>
      <c r="C4" s="733"/>
      <c r="D4" s="733"/>
      <c r="E4" s="4"/>
      <c r="F4" s="654">
        <f>'HL KNIHA VYPOC'!H107</f>
        <v>0</v>
      </c>
      <c r="G4" s="654">
        <f>'HL KNIHA VYPOC'!I107</f>
        <v>0</v>
      </c>
      <c r="H4" s="654">
        <f>'HL KNIHA VYPOC'!J107</f>
        <v>0</v>
      </c>
      <c r="I4" s="654">
        <f>'HL KNIHA VYPOC'!K107</f>
        <v>0</v>
      </c>
      <c r="J4" s="25"/>
      <c r="K4" s="25"/>
      <c r="L4" s="734"/>
      <c r="M4" s="25"/>
    </row>
    <row r="5" spans="1:15" ht="12" customHeight="1" x14ac:dyDescent="0.2">
      <c r="A5" s="40"/>
      <c r="B5" s="733" t="s">
        <v>35</v>
      </c>
      <c r="C5" s="733"/>
      <c r="D5" s="733"/>
      <c r="E5" s="4"/>
      <c r="F5" s="654">
        <f>'HL KNIHA VYPOC'!H140</f>
        <v>0</v>
      </c>
      <c r="G5" s="654">
        <f>'HL KNIHA VYPOC'!I140</f>
        <v>0</v>
      </c>
      <c r="H5" s="654">
        <f>'HL KNIHA VYPOC'!J140</f>
        <v>0</v>
      </c>
      <c r="I5" s="654">
        <f>'HL KNIHA VYPOC'!K140</f>
        <v>0</v>
      </c>
      <c r="J5" s="25"/>
      <c r="K5" s="25"/>
      <c r="L5" s="734"/>
      <c r="M5" s="25"/>
    </row>
    <row r="6" spans="1:15" ht="12" customHeight="1" x14ac:dyDescent="0.2">
      <c r="A6" s="40"/>
      <c r="B6" s="733" t="s">
        <v>36</v>
      </c>
      <c r="C6" s="733"/>
      <c r="D6" s="733"/>
      <c r="E6" s="4"/>
      <c r="F6" s="654">
        <f>'HL KNIHA VYPOC'!H213</f>
        <v>0</v>
      </c>
      <c r="G6" s="654">
        <f>'HL KNIHA VYPOC'!I213</f>
        <v>0</v>
      </c>
      <c r="H6" s="654">
        <f>'HL KNIHA VYPOC'!J213</f>
        <v>0</v>
      </c>
      <c r="I6" s="654">
        <f>'HL KNIHA VYPOC'!K213</f>
        <v>0</v>
      </c>
      <c r="J6" s="25"/>
      <c r="K6" s="25"/>
      <c r="L6" s="734"/>
      <c r="M6" s="25"/>
    </row>
    <row r="7" spans="1:15" ht="12" customHeight="1" x14ac:dyDescent="0.2">
      <c r="A7" s="40"/>
      <c r="B7" s="733" t="s">
        <v>37</v>
      </c>
      <c r="C7" s="733"/>
      <c r="D7" s="733"/>
      <c r="E7" s="4"/>
      <c r="F7" s="654">
        <f>'HL KNIHA VYPOC'!H262</f>
        <v>0</v>
      </c>
      <c r="G7" s="654">
        <f>'HL KNIHA VYPOC'!I262</f>
        <v>0</v>
      </c>
      <c r="H7" s="654">
        <f>'HL KNIHA VYPOC'!J262</f>
        <v>0</v>
      </c>
      <c r="I7" s="654">
        <f>'HL KNIHA VYPOC'!K262</f>
        <v>0</v>
      </c>
      <c r="J7" s="25"/>
      <c r="K7" s="25"/>
      <c r="L7" s="734"/>
      <c r="M7" s="25"/>
    </row>
    <row r="8" spans="1:15" ht="12" customHeight="1" x14ac:dyDescent="0.2">
      <c r="A8" s="40"/>
      <c r="B8" s="733" t="s">
        <v>38</v>
      </c>
      <c r="C8" s="733"/>
      <c r="D8" s="733"/>
      <c r="E8" s="4"/>
      <c r="F8" s="654">
        <f>'HL KNIHA VYPOC'!H349</f>
        <v>0</v>
      </c>
      <c r="G8" s="654">
        <f>'HL KNIHA VYPOC'!I349</f>
        <v>0</v>
      </c>
      <c r="H8" s="654">
        <f>'HL KNIHA VYPOC'!J349</f>
        <v>0</v>
      </c>
      <c r="I8" s="654">
        <f>'HL KNIHA VYPOC'!K349</f>
        <v>0</v>
      </c>
      <c r="J8" s="25"/>
      <c r="K8" s="25"/>
      <c r="L8" s="734"/>
      <c r="M8" s="25"/>
    </row>
    <row r="9" spans="1:15" ht="12" customHeight="1" x14ac:dyDescent="0.2">
      <c r="A9" s="40"/>
      <c r="B9" s="736" t="s">
        <v>39</v>
      </c>
      <c r="C9" s="736"/>
      <c r="D9" s="736"/>
      <c r="E9" s="4"/>
      <c r="F9" s="654">
        <f>SUM(F2:F8)</f>
        <v>0</v>
      </c>
      <c r="G9" s="654">
        <f>SUM(G2:G8)</f>
        <v>0</v>
      </c>
      <c r="H9" s="654">
        <f>SUM(H2:H8)</f>
        <v>0</v>
      </c>
      <c r="I9" s="654">
        <f>SUM(I2:I8)</f>
        <v>0</v>
      </c>
      <c r="J9" s="25"/>
      <c r="K9" s="25"/>
      <c r="L9" s="734"/>
      <c r="M9" s="25"/>
    </row>
    <row r="10" spans="1:15" ht="18" customHeight="1" x14ac:dyDescent="0.25">
      <c r="A10" s="40"/>
      <c r="B10" s="737" t="s">
        <v>40</v>
      </c>
      <c r="C10" s="738"/>
      <c r="D10" s="738"/>
      <c r="E10" s="26">
        <f>IF(E322=B10,D322,IF(E321=B10,D321,IF(E323=B10,D323)))</f>
        <v>3</v>
      </c>
      <c r="F10" s="654"/>
      <c r="G10" s="654"/>
      <c r="H10" s="654"/>
      <c r="I10" s="654">
        <f>SUM(I8*-1-I7)</f>
        <v>0</v>
      </c>
      <c r="J10" s="25"/>
      <c r="K10" s="25"/>
      <c r="L10" s="734"/>
      <c r="M10" s="25"/>
    </row>
    <row r="11" spans="1:15" ht="12" customHeight="1" x14ac:dyDescent="0.2">
      <c r="A11" s="40"/>
      <c r="B11" s="33"/>
      <c r="C11" s="33"/>
      <c r="D11" s="746" t="s">
        <v>27</v>
      </c>
      <c r="E11" s="742"/>
      <c r="F11" s="743"/>
      <c r="G11" s="746" t="s">
        <v>119</v>
      </c>
      <c r="H11" s="742"/>
      <c r="I11" s="640" t="s">
        <v>42</v>
      </c>
      <c r="J11" s="25"/>
      <c r="K11" s="25"/>
      <c r="L11" s="734"/>
      <c r="M11" s="25"/>
    </row>
    <row r="12" spans="1:15" ht="96" customHeight="1" x14ac:dyDescent="0.2">
      <c r="A12" s="641" t="s">
        <v>20</v>
      </c>
      <c r="B12" s="655" t="s">
        <v>5479</v>
      </c>
      <c r="C12" s="645"/>
      <c r="D12" s="647" t="s">
        <v>120</v>
      </c>
      <c r="E12" s="647" t="s">
        <v>121</v>
      </c>
      <c r="F12" s="647" t="s">
        <v>122</v>
      </c>
      <c r="G12" s="646" t="s">
        <v>123</v>
      </c>
      <c r="H12" s="646" t="s">
        <v>124</v>
      </c>
      <c r="I12" s="646" t="s">
        <v>43</v>
      </c>
      <c r="K12" s="4"/>
      <c r="L12" s="4"/>
      <c r="M12" s="4"/>
      <c r="N12" s="4"/>
      <c r="O12" s="4"/>
    </row>
    <row r="13" spans="1:15" s="36" customFormat="1" ht="12" customHeight="1" x14ac:dyDescent="0.2">
      <c r="A13" s="634"/>
      <c r="B13" s="647" t="str">
        <f>IFERROR(IF(VLOOKUP($A13,Osnova!$A:$E,1)=$A13,VLOOKUP($A13,Osnova!$A:$E,$E$10)),"")</f>
        <v/>
      </c>
      <c r="C13" s="41" t="e">
        <f>IF(VLOOKUP($A13,Osnova!$A:$C,1)=$A13,VLOOKUP($A13,Osnova!$A:$F,4),0)</f>
        <v>#N/A</v>
      </c>
      <c r="D13" s="29"/>
      <c r="E13" s="30"/>
      <c r="F13" s="657">
        <f t="shared" ref="F13:F84" si="0">SUM(D13-E13)</f>
        <v>0</v>
      </c>
      <c r="G13" s="636"/>
      <c r="H13" s="30"/>
      <c r="I13" s="647">
        <f t="shared" ref="I13:I84" si="1">SUM(F13+G13-H13)</f>
        <v>0</v>
      </c>
    </row>
    <row r="14" spans="1:15" s="36" customFormat="1" ht="12" customHeight="1" x14ac:dyDescent="0.2">
      <c r="A14" s="634"/>
      <c r="B14" s="647" t="str">
        <f>IFERROR(IF(VLOOKUP($A14,Osnova!$A:$E,1)=$A14,VLOOKUP($A14,Osnova!$A:$E,$E$10)),"")</f>
        <v/>
      </c>
      <c r="C14" s="41" t="e">
        <f>IF(VLOOKUP($A14,Osnova!$A:$C,1)=$A14,VLOOKUP($A14,Osnova!$A:$F,4),0)</f>
        <v>#N/A</v>
      </c>
      <c r="D14" s="29"/>
      <c r="E14" s="30"/>
      <c r="F14" s="657">
        <f t="shared" si="0"/>
        <v>0</v>
      </c>
      <c r="G14" s="636"/>
      <c r="H14" s="30"/>
      <c r="I14" s="647">
        <f t="shared" si="1"/>
        <v>0</v>
      </c>
      <c r="J14" s="42"/>
    </row>
    <row r="15" spans="1:15" s="36" customFormat="1" ht="12" customHeight="1" x14ac:dyDescent="0.2">
      <c r="A15" s="634"/>
      <c r="B15" s="647" t="str">
        <f>IFERROR(IF(VLOOKUP($A15,Osnova!$A:$E,1)=$A15,VLOOKUP($A15,Osnova!$A:$E,$E$10)),"")</f>
        <v/>
      </c>
      <c r="C15" s="41" t="e">
        <f>IF(VLOOKUP($A15,Osnova!$A:$C,1)=$A15,VLOOKUP($A15,Osnova!$A:$F,4),0)</f>
        <v>#N/A</v>
      </c>
      <c r="D15" s="29"/>
      <c r="E15" s="30"/>
      <c r="F15" s="657">
        <f t="shared" si="0"/>
        <v>0</v>
      </c>
      <c r="G15" s="636"/>
      <c r="H15" s="30"/>
      <c r="I15" s="647">
        <f t="shared" si="1"/>
        <v>0</v>
      </c>
    </row>
    <row r="16" spans="1:15" s="36" customFormat="1" ht="15" customHeight="1" x14ac:dyDescent="0.2">
      <c r="A16" s="634"/>
      <c r="B16" s="647" t="str">
        <f>IFERROR(IF(VLOOKUP($A16,Osnova!$A:$E,1)=$A16,VLOOKUP($A16,Osnova!$A:$E,$E$10)),"")</f>
        <v/>
      </c>
      <c r="C16" s="41" t="e">
        <f>IF(VLOOKUP($A16,Osnova!$A:$C,1)=$A16,VLOOKUP($A16,Osnova!$A:$F,4),0)</f>
        <v>#N/A</v>
      </c>
      <c r="D16" s="29"/>
      <c r="E16" s="30"/>
      <c r="F16" s="657">
        <f t="shared" si="0"/>
        <v>0</v>
      </c>
      <c r="G16" s="636"/>
      <c r="H16" s="30"/>
      <c r="I16" s="647">
        <f t="shared" si="1"/>
        <v>0</v>
      </c>
      <c r="J16" s="42"/>
    </row>
    <row r="17" spans="1:12" s="36" customFormat="1" ht="12" customHeight="1" x14ac:dyDescent="0.2">
      <c r="A17" s="634"/>
      <c r="B17" s="647" t="str">
        <f>IFERROR(IF(VLOOKUP($A17,Osnova!$A:$E,1)=$A17,VLOOKUP($A17,Osnova!$A:$E,$E$10)),"")</f>
        <v/>
      </c>
      <c r="C17" s="41" t="e">
        <f>IF(VLOOKUP($A17,Osnova!$A:$C,1)=$A17,VLOOKUP($A17,Osnova!$A:$F,4),0)</f>
        <v>#N/A</v>
      </c>
      <c r="D17" s="29"/>
      <c r="E17" s="30"/>
      <c r="F17" s="657">
        <f t="shared" si="0"/>
        <v>0</v>
      </c>
      <c r="G17" s="636"/>
      <c r="H17" s="30"/>
      <c r="I17" s="647">
        <f t="shared" si="1"/>
        <v>0</v>
      </c>
      <c r="J17" s="43"/>
    </row>
    <row r="18" spans="1:12" s="36" customFormat="1" ht="12" customHeight="1" x14ac:dyDescent="0.2">
      <c r="A18" s="634"/>
      <c r="B18" s="647" t="str">
        <f>IFERROR(IF(VLOOKUP($A18,Osnova!$A:$E,1)=$A18,VLOOKUP($A18,Osnova!$A:$E,$E$10)),"")</f>
        <v/>
      </c>
      <c r="C18" s="41" t="e">
        <f>IF(VLOOKUP($A18,Osnova!$A:$C,1)=$A18,VLOOKUP($A18,Osnova!$A:$F,4),0)</f>
        <v>#N/A</v>
      </c>
      <c r="D18" s="29"/>
      <c r="E18" s="30"/>
      <c r="F18" s="657">
        <f t="shared" si="0"/>
        <v>0</v>
      </c>
      <c r="G18" s="636"/>
      <c r="H18" s="30"/>
      <c r="I18" s="647">
        <f t="shared" si="1"/>
        <v>0</v>
      </c>
      <c r="J18" s="42"/>
    </row>
    <row r="19" spans="1:12" s="36" customFormat="1" ht="12" customHeight="1" x14ac:dyDescent="0.2">
      <c r="A19" s="634"/>
      <c r="B19" s="647" t="str">
        <f>IFERROR(IF(VLOOKUP($A19,Osnova!$A:$E,1)=$A19,VLOOKUP($A19,Osnova!$A:$E,$E$10)),"")</f>
        <v/>
      </c>
      <c r="C19" s="41" t="e">
        <f>IF(VLOOKUP($A19,Osnova!$A:$C,1)=$A19,VLOOKUP($A19,Osnova!$A:$F,4),0)</f>
        <v>#N/A</v>
      </c>
      <c r="D19" s="29"/>
      <c r="E19" s="30"/>
      <c r="F19" s="657">
        <f t="shared" si="0"/>
        <v>0</v>
      </c>
      <c r="G19" s="636"/>
      <c r="H19" s="30"/>
      <c r="I19" s="647">
        <f t="shared" si="1"/>
        <v>0</v>
      </c>
    </row>
    <row r="20" spans="1:12" s="36" customFormat="1" ht="12" customHeight="1" x14ac:dyDescent="0.2">
      <c r="A20" s="634"/>
      <c r="B20" s="647" t="str">
        <f>IFERROR(IF(VLOOKUP($A20,Osnova!$A:$E,1)=$A20,VLOOKUP($A20,Osnova!$A:$E,$E$10)),"")</f>
        <v/>
      </c>
      <c r="C20" s="41" t="e">
        <f>IF(VLOOKUP($A20,Osnova!$A:$C,1)=$A20,VLOOKUP($A20,Osnova!$A:$F,4),0)</f>
        <v>#N/A</v>
      </c>
      <c r="D20" s="29"/>
      <c r="E20" s="30"/>
      <c r="F20" s="657">
        <f t="shared" si="0"/>
        <v>0</v>
      </c>
      <c r="G20" s="636"/>
      <c r="H20" s="30"/>
      <c r="I20" s="647">
        <f t="shared" si="1"/>
        <v>0</v>
      </c>
    </row>
    <row r="21" spans="1:12" s="36" customFormat="1" ht="12" customHeight="1" x14ac:dyDescent="0.2">
      <c r="A21" s="634"/>
      <c r="B21" s="647" t="str">
        <f>IFERROR(IF(VLOOKUP($A21,Osnova!$A:$E,1)=$A21,VLOOKUP($A21,Osnova!$A:$E,$E$10)),"")</f>
        <v/>
      </c>
      <c r="C21" s="41" t="e">
        <f>IF(VLOOKUP($A21,Osnova!$A:$C,1)=$A21,VLOOKUP($A21,Osnova!$A:$F,4),0)</f>
        <v>#N/A</v>
      </c>
      <c r="D21" s="29"/>
      <c r="E21" s="30"/>
      <c r="F21" s="657">
        <f t="shared" si="0"/>
        <v>0</v>
      </c>
      <c r="G21" s="636"/>
      <c r="H21" s="30"/>
      <c r="I21" s="647">
        <f t="shared" si="1"/>
        <v>0</v>
      </c>
    </row>
    <row r="22" spans="1:12" s="36" customFormat="1" ht="12" customHeight="1" x14ac:dyDescent="0.2">
      <c r="A22" s="634"/>
      <c r="B22" s="647" t="str">
        <f>IFERROR(IF(VLOOKUP($A22,Osnova!$A:$E,1)=$A22,VLOOKUP($A22,Osnova!$A:$E,$E$10)),"")</f>
        <v/>
      </c>
      <c r="C22" s="41" t="e">
        <f>IF(VLOOKUP($A22,Osnova!$A:$C,1)=$A22,VLOOKUP($A22,Osnova!$A:$F,4),0)</f>
        <v>#N/A</v>
      </c>
      <c r="D22" s="29"/>
      <c r="E22" s="30"/>
      <c r="F22" s="657">
        <f t="shared" si="0"/>
        <v>0</v>
      </c>
      <c r="G22" s="636"/>
      <c r="H22" s="30"/>
      <c r="I22" s="647">
        <f t="shared" si="1"/>
        <v>0</v>
      </c>
    </row>
    <row r="23" spans="1:12" s="36" customFormat="1" ht="12" customHeight="1" x14ac:dyDescent="0.2">
      <c r="A23" s="634"/>
      <c r="B23" s="647" t="str">
        <f>IFERROR(IF(VLOOKUP($A23,Osnova!$A:$E,1)=$A23,VLOOKUP($A23,Osnova!$A:$E,$E$10)),"")</f>
        <v/>
      </c>
      <c r="C23" s="41" t="e">
        <f>IF(VLOOKUP($A23,Osnova!$A:$C,1)=$A23,VLOOKUP($A23,Osnova!$A:$F,4),0)</f>
        <v>#N/A</v>
      </c>
      <c r="D23" s="29"/>
      <c r="E23" s="30"/>
      <c r="F23" s="657">
        <f t="shared" si="0"/>
        <v>0</v>
      </c>
      <c r="G23" s="636"/>
      <c r="H23" s="30"/>
      <c r="I23" s="647">
        <f t="shared" si="1"/>
        <v>0</v>
      </c>
    </row>
    <row r="24" spans="1:12" s="36" customFormat="1" ht="12" customHeight="1" x14ac:dyDescent="0.2">
      <c r="A24" s="634"/>
      <c r="B24" s="647" t="str">
        <f>IFERROR(IF(VLOOKUP($A24,Osnova!$A:$E,1)=$A24,VLOOKUP($A24,Osnova!$A:$E,$E$10)),"")</f>
        <v/>
      </c>
      <c r="C24" s="41" t="e">
        <f>IF(VLOOKUP($A24,Osnova!$A:$C,1)=$A24,VLOOKUP($A24,Osnova!$A:$F,4),0)</f>
        <v>#N/A</v>
      </c>
      <c r="D24" s="29"/>
      <c r="E24" s="30"/>
      <c r="F24" s="657">
        <f t="shared" si="0"/>
        <v>0</v>
      </c>
      <c r="G24" s="636"/>
      <c r="H24" s="30"/>
      <c r="I24" s="647">
        <f t="shared" si="1"/>
        <v>0</v>
      </c>
    </row>
    <row r="25" spans="1:12" s="36" customFormat="1" ht="12" customHeight="1" x14ac:dyDescent="0.2">
      <c r="A25" s="634"/>
      <c r="B25" s="647" t="str">
        <f>IFERROR(IF(VLOOKUP($A25,Osnova!$A:$E,1)=$A25,VLOOKUP($A25,Osnova!$A:$E,$E$10)),"")</f>
        <v/>
      </c>
      <c r="C25" s="41" t="e">
        <f>IF(VLOOKUP($A25,Osnova!$A:$C,1)=$A25,VLOOKUP($A25,Osnova!$A:$F,4),0)</f>
        <v>#N/A</v>
      </c>
      <c r="D25" s="29"/>
      <c r="E25" s="30"/>
      <c r="F25" s="657">
        <f t="shared" si="0"/>
        <v>0</v>
      </c>
      <c r="G25" s="636"/>
      <c r="H25" s="30"/>
      <c r="I25" s="647">
        <f t="shared" si="1"/>
        <v>0</v>
      </c>
      <c r="K25" s="747"/>
      <c r="L25" s="747"/>
    </row>
    <row r="26" spans="1:12" s="36" customFormat="1" ht="12" customHeight="1" x14ac:dyDescent="0.2">
      <c r="A26" s="634"/>
      <c r="B26" s="647" t="str">
        <f>IFERROR(IF(VLOOKUP($A26,Osnova!$A:$E,1)=$A26,VLOOKUP($A26,Osnova!$A:$E,$E$10)),"")</f>
        <v/>
      </c>
      <c r="C26" s="41" t="e">
        <f>IF(VLOOKUP($A26,Osnova!$A:$C,1)=$A26,VLOOKUP($A26,Osnova!$A:$F,4),0)</f>
        <v>#N/A</v>
      </c>
      <c r="D26" s="29"/>
      <c r="E26" s="30"/>
      <c r="F26" s="657">
        <f t="shared" si="0"/>
        <v>0</v>
      </c>
      <c r="G26" s="636"/>
      <c r="H26" s="30"/>
      <c r="I26" s="647">
        <f t="shared" si="1"/>
        <v>0</v>
      </c>
    </row>
    <row r="27" spans="1:12" s="36" customFormat="1" ht="12" customHeight="1" x14ac:dyDescent="0.2">
      <c r="A27" s="634"/>
      <c r="B27" s="647" t="str">
        <f>IFERROR(IF(VLOOKUP($A27,Osnova!$A:$E,1)=$A27,VLOOKUP($A27,Osnova!$A:$E,$E$10)),"")</f>
        <v/>
      </c>
      <c r="C27" s="41" t="e">
        <f>IF(VLOOKUP($A27,Osnova!$A:$C,1)=$A27,VLOOKUP($A27,Osnova!$A:$F,4),0)</f>
        <v>#N/A</v>
      </c>
      <c r="D27" s="29"/>
      <c r="E27" s="30"/>
      <c r="F27" s="657">
        <f t="shared" si="0"/>
        <v>0</v>
      </c>
      <c r="G27" s="636"/>
      <c r="H27" s="30"/>
      <c r="I27" s="647">
        <f t="shared" si="1"/>
        <v>0</v>
      </c>
    </row>
    <row r="28" spans="1:12" s="36" customFormat="1" ht="12" customHeight="1" x14ac:dyDescent="0.2">
      <c r="A28" s="634"/>
      <c r="B28" s="647" t="str">
        <f>IFERROR(IF(VLOOKUP($A28,Osnova!$A:$E,1)=$A28,VLOOKUP($A28,Osnova!$A:$E,$E$10)),"")</f>
        <v/>
      </c>
      <c r="C28" s="41" t="e">
        <f>IF(VLOOKUP($A28,Osnova!$A:$C,1)=$A28,VLOOKUP($A28,Osnova!$A:$F,4),0)</f>
        <v>#N/A</v>
      </c>
      <c r="D28" s="29"/>
      <c r="E28" s="30"/>
      <c r="F28" s="657">
        <f t="shared" si="0"/>
        <v>0</v>
      </c>
      <c r="G28" s="636"/>
      <c r="H28" s="30"/>
      <c r="I28" s="647">
        <f t="shared" si="1"/>
        <v>0</v>
      </c>
    </row>
    <row r="29" spans="1:12" s="36" customFormat="1" ht="12" customHeight="1" x14ac:dyDescent="0.2">
      <c r="A29" s="634"/>
      <c r="B29" s="647" t="str">
        <f>IFERROR(IF(VLOOKUP($A29,Osnova!$A:$E,1)=$A29,VLOOKUP($A29,Osnova!$A:$E,$E$10)),"")</f>
        <v/>
      </c>
      <c r="C29" s="41" t="e">
        <f>IF(VLOOKUP($A29,Osnova!$A:$C,1)=$A29,VLOOKUP($A29,Osnova!$A:$F,4),0)</f>
        <v>#N/A</v>
      </c>
      <c r="D29" s="29"/>
      <c r="E29" s="30"/>
      <c r="F29" s="657">
        <f t="shared" si="0"/>
        <v>0</v>
      </c>
      <c r="G29" s="636"/>
      <c r="H29" s="30"/>
      <c r="I29" s="647">
        <f t="shared" si="1"/>
        <v>0</v>
      </c>
    </row>
    <row r="30" spans="1:12" s="36" customFormat="1" ht="12" customHeight="1" x14ac:dyDescent="0.2">
      <c r="A30" s="634"/>
      <c r="B30" s="647" t="str">
        <f>IFERROR(IF(VLOOKUP($A30,Osnova!$A:$E,1)=$A30,VLOOKUP($A30,Osnova!$A:$E,$E$10)),"")</f>
        <v/>
      </c>
      <c r="C30" s="41" t="e">
        <f>IF(VLOOKUP($A30,Osnova!$A:$C,1)=$A30,VLOOKUP($A30,Osnova!$A:$F,4),0)</f>
        <v>#N/A</v>
      </c>
      <c r="D30" s="29"/>
      <c r="E30" s="30"/>
      <c r="F30" s="657">
        <f t="shared" si="0"/>
        <v>0</v>
      </c>
      <c r="G30" s="636"/>
      <c r="H30" s="30"/>
      <c r="I30" s="647">
        <f t="shared" si="1"/>
        <v>0</v>
      </c>
    </row>
    <row r="31" spans="1:12" s="36" customFormat="1" ht="12" customHeight="1" x14ac:dyDescent="0.2">
      <c r="A31" s="634"/>
      <c r="B31" s="647" t="str">
        <f>IFERROR(IF(VLOOKUP($A31,Osnova!$A:$E,1)=$A31,VLOOKUP($A31,Osnova!$A:$E,$E$10)),"")</f>
        <v/>
      </c>
      <c r="C31" s="41" t="e">
        <f>IF(VLOOKUP($A31,Osnova!$A:$C,1)=$A31,VLOOKUP($A31,Osnova!$A:$F,4),0)</f>
        <v>#N/A</v>
      </c>
      <c r="D31" s="29"/>
      <c r="E31" s="30"/>
      <c r="F31" s="657">
        <f t="shared" si="0"/>
        <v>0</v>
      </c>
      <c r="G31" s="636"/>
      <c r="H31" s="30"/>
      <c r="I31" s="647">
        <f t="shared" si="1"/>
        <v>0</v>
      </c>
    </row>
    <row r="32" spans="1:12" s="36" customFormat="1" ht="12" customHeight="1" x14ac:dyDescent="0.2">
      <c r="A32" s="634"/>
      <c r="B32" s="647" t="str">
        <f>IFERROR(IF(VLOOKUP($A32,Osnova!$A:$E,1)=$A32,VLOOKUP($A32,Osnova!$A:$E,$E$10)),"")</f>
        <v/>
      </c>
      <c r="C32" s="41" t="e">
        <f>IF(VLOOKUP($A32,Osnova!$A:$C,1)=$A32,VLOOKUP($A32,Osnova!$A:$F,4),0)</f>
        <v>#N/A</v>
      </c>
      <c r="D32" s="29"/>
      <c r="E32" s="30"/>
      <c r="F32" s="657">
        <f t="shared" si="0"/>
        <v>0</v>
      </c>
      <c r="G32" s="636"/>
      <c r="H32" s="30"/>
      <c r="I32" s="647">
        <f t="shared" si="1"/>
        <v>0</v>
      </c>
    </row>
    <row r="33" spans="1:9" s="36" customFormat="1" ht="12" customHeight="1" x14ac:dyDescent="0.2">
      <c r="A33" s="634"/>
      <c r="B33" s="647" t="str">
        <f>IFERROR(IF(VLOOKUP($A33,Osnova!$A:$E,1)=$A33,VLOOKUP($A33,Osnova!$A:$E,$E$10)),"")</f>
        <v/>
      </c>
      <c r="C33" s="41" t="e">
        <f>IF(VLOOKUP($A33,Osnova!$A:$C,1)=$A33,VLOOKUP($A33,Osnova!$A:$F,4),0)</f>
        <v>#N/A</v>
      </c>
      <c r="D33" s="29"/>
      <c r="E33" s="30"/>
      <c r="F33" s="657">
        <f t="shared" si="0"/>
        <v>0</v>
      </c>
      <c r="G33" s="636"/>
      <c r="H33" s="30"/>
      <c r="I33" s="647">
        <f t="shared" si="1"/>
        <v>0</v>
      </c>
    </row>
    <row r="34" spans="1:9" s="36" customFormat="1" ht="12" customHeight="1" x14ac:dyDescent="0.2">
      <c r="A34" s="634"/>
      <c r="B34" s="647" t="str">
        <f>IFERROR(IF(VLOOKUP($A34,Osnova!$A:$E,1)=$A34,VLOOKUP($A34,Osnova!$A:$E,$E$10)),"")</f>
        <v/>
      </c>
      <c r="C34" s="41" t="e">
        <f>IF(VLOOKUP($A34,Osnova!$A:$C,1)=$A34,VLOOKUP($A34,Osnova!$A:$F,4),0)</f>
        <v>#N/A</v>
      </c>
      <c r="D34" s="29"/>
      <c r="E34" s="30"/>
      <c r="F34" s="657">
        <f t="shared" si="0"/>
        <v>0</v>
      </c>
      <c r="G34" s="636"/>
      <c r="H34" s="30"/>
      <c r="I34" s="647">
        <f t="shared" si="1"/>
        <v>0</v>
      </c>
    </row>
    <row r="35" spans="1:9" s="36" customFormat="1" ht="12" customHeight="1" x14ac:dyDescent="0.2">
      <c r="A35" s="634"/>
      <c r="B35" s="647" t="str">
        <f>IFERROR(IF(VLOOKUP($A35,Osnova!$A:$E,1)=$A35,VLOOKUP($A35,Osnova!$A:$E,$E$10)),"")</f>
        <v/>
      </c>
      <c r="C35" s="41" t="e">
        <f>IF(VLOOKUP($A35,Osnova!$A:$C,1)=$A35,VLOOKUP($A35,Osnova!$A:$F,4),0)</f>
        <v>#N/A</v>
      </c>
      <c r="D35" s="29"/>
      <c r="E35" s="30"/>
      <c r="F35" s="657">
        <f t="shared" si="0"/>
        <v>0</v>
      </c>
      <c r="G35" s="636"/>
      <c r="H35" s="30"/>
      <c r="I35" s="647">
        <f t="shared" si="1"/>
        <v>0</v>
      </c>
    </row>
    <row r="36" spans="1:9" s="36" customFormat="1" ht="12" customHeight="1" x14ac:dyDescent="0.2">
      <c r="A36" s="634"/>
      <c r="B36" s="647" t="str">
        <f>IFERROR(IF(VLOOKUP($A36,Osnova!$A:$E,1)=$A36,VLOOKUP($A36,Osnova!$A:$E,$E$10)),"")</f>
        <v/>
      </c>
      <c r="C36" s="41"/>
      <c r="D36" s="29"/>
      <c r="E36" s="30"/>
      <c r="F36" s="657">
        <f t="shared" si="0"/>
        <v>0</v>
      </c>
      <c r="G36" s="637"/>
      <c r="H36" s="30"/>
      <c r="I36" s="647">
        <f t="shared" si="1"/>
        <v>0</v>
      </c>
    </row>
    <row r="37" spans="1:9" s="36" customFormat="1" ht="12" customHeight="1" x14ac:dyDescent="0.2">
      <c r="A37" s="635"/>
      <c r="B37" s="647" t="str">
        <f>IFERROR(IF(VLOOKUP($A37,Osnova!$A:$E,1)=$A37,VLOOKUP($A37,Osnova!$A:$E,$E$10)),"")</f>
        <v/>
      </c>
      <c r="C37" s="41" t="e">
        <f>IF(VLOOKUP($A37,Osnova!$A:$C,1)=$A37,VLOOKUP($A37,Osnova!$A:$F,4),0)</f>
        <v>#N/A</v>
      </c>
      <c r="D37" s="29"/>
      <c r="E37" s="30"/>
      <c r="F37" s="657">
        <f t="shared" si="0"/>
        <v>0</v>
      </c>
      <c r="G37" s="637"/>
      <c r="H37" s="30"/>
      <c r="I37" s="647">
        <f t="shared" si="1"/>
        <v>0</v>
      </c>
    </row>
    <row r="38" spans="1:9" s="36" customFormat="1" ht="12" customHeight="1" x14ac:dyDescent="0.2">
      <c r="A38" s="635"/>
      <c r="B38" s="647" t="str">
        <f>IFERROR(IF(VLOOKUP($A38,Osnova!$A:$E,1)=$A38,VLOOKUP($A38,Osnova!$A:$E,$E$10)),"")</f>
        <v/>
      </c>
      <c r="C38" s="41" t="e">
        <f>IF(VLOOKUP($A38,Osnova!$A:$C,1)=$A38,VLOOKUP($A38,Osnova!$A:$F,4),0)</f>
        <v>#N/A</v>
      </c>
      <c r="D38" s="29"/>
      <c r="E38" s="30"/>
      <c r="F38" s="657">
        <f t="shared" si="0"/>
        <v>0</v>
      </c>
      <c r="G38" s="637"/>
      <c r="H38" s="30"/>
      <c r="I38" s="647">
        <f t="shared" si="1"/>
        <v>0</v>
      </c>
    </row>
    <row r="39" spans="1:9" s="36" customFormat="1" ht="12" customHeight="1" x14ac:dyDescent="0.2">
      <c r="A39" s="635"/>
      <c r="B39" s="647" t="str">
        <f>IFERROR(IF(VLOOKUP($A39,Osnova!$A:$E,1)=$A39,VLOOKUP($A39,Osnova!$A:$E,$E$10)),"")</f>
        <v/>
      </c>
      <c r="C39" s="41" t="e">
        <f>IF(VLOOKUP($A39,Osnova!$A:$C,1)=$A39,VLOOKUP($A39,Osnova!$A:$F,4),0)</f>
        <v>#N/A</v>
      </c>
      <c r="D39" s="29"/>
      <c r="E39" s="30"/>
      <c r="F39" s="657">
        <f t="shared" si="0"/>
        <v>0</v>
      </c>
      <c r="G39" s="637"/>
      <c r="H39" s="30"/>
      <c r="I39" s="647">
        <f t="shared" si="1"/>
        <v>0</v>
      </c>
    </row>
    <row r="40" spans="1:9" s="36" customFormat="1" ht="12" customHeight="1" x14ac:dyDescent="0.2">
      <c r="A40" s="635"/>
      <c r="B40" s="647" t="str">
        <f>IFERROR(IF(VLOOKUP($A40,Osnova!$A:$E,1)=$A40,VLOOKUP($A40,Osnova!$A:$E,$E$10)),"")</f>
        <v/>
      </c>
      <c r="C40" s="41" t="e">
        <f>IF(VLOOKUP($A40,Osnova!$A:$C,1)=$A40,VLOOKUP($A40,Osnova!$A:$F,4),0)</f>
        <v>#N/A</v>
      </c>
      <c r="D40" s="29"/>
      <c r="E40" s="30"/>
      <c r="F40" s="657">
        <f t="shared" si="0"/>
        <v>0</v>
      </c>
      <c r="G40" s="637"/>
      <c r="H40" s="30"/>
      <c r="I40" s="647">
        <f t="shared" si="1"/>
        <v>0</v>
      </c>
    </row>
    <row r="41" spans="1:9" s="36" customFormat="1" ht="12" customHeight="1" x14ac:dyDescent="0.2">
      <c r="A41" s="635"/>
      <c r="B41" s="647" t="str">
        <f>IFERROR(IF(VLOOKUP($A41,Osnova!$A:$E,1)=$A41,VLOOKUP($A41,Osnova!$A:$E,$E$10)),"")</f>
        <v/>
      </c>
      <c r="C41" s="41" t="e">
        <f>IF(VLOOKUP($A41,Osnova!$A:$C,1)=$A41,VLOOKUP($A41,Osnova!$A:$F,4),0)</f>
        <v>#N/A</v>
      </c>
      <c r="D41" s="29"/>
      <c r="E41" s="30"/>
      <c r="F41" s="657">
        <f t="shared" si="0"/>
        <v>0</v>
      </c>
      <c r="G41" s="637"/>
      <c r="H41" s="30"/>
      <c r="I41" s="647">
        <f t="shared" si="1"/>
        <v>0</v>
      </c>
    </row>
    <row r="42" spans="1:9" s="36" customFormat="1" ht="12" customHeight="1" x14ac:dyDescent="0.2">
      <c r="A42" s="635"/>
      <c r="B42" s="647" t="str">
        <f>IFERROR(IF(VLOOKUP($A42,Osnova!$A:$E,1)=$A42,VLOOKUP($A42,Osnova!$A:$E,$E$10)),"")</f>
        <v/>
      </c>
      <c r="C42" s="41" t="e">
        <f>IF(VLOOKUP($A42,Osnova!$A:$C,1)=$A42,VLOOKUP($A42,Osnova!$A:$F,4),0)</f>
        <v>#N/A</v>
      </c>
      <c r="D42" s="29"/>
      <c r="E42" s="30"/>
      <c r="F42" s="657">
        <f t="shared" si="0"/>
        <v>0</v>
      </c>
      <c r="G42" s="637"/>
      <c r="H42" s="30"/>
      <c r="I42" s="647">
        <f t="shared" si="1"/>
        <v>0</v>
      </c>
    </row>
    <row r="43" spans="1:9" s="36" customFormat="1" ht="12" customHeight="1" x14ac:dyDescent="0.2">
      <c r="A43" s="635"/>
      <c r="B43" s="647" t="str">
        <f>IFERROR(IF(VLOOKUP($A43,Osnova!$A:$E,1)=$A43,VLOOKUP($A43,Osnova!$A:$E,$E$10)),"")</f>
        <v/>
      </c>
      <c r="C43" s="41" t="e">
        <f>IF(VLOOKUP($A43,Osnova!$A:$C,1)=$A43,VLOOKUP($A43,Osnova!$A:$F,4),0)</f>
        <v>#N/A</v>
      </c>
      <c r="D43" s="29"/>
      <c r="E43" s="30"/>
      <c r="F43" s="657">
        <f t="shared" si="0"/>
        <v>0</v>
      </c>
      <c r="G43" s="637"/>
      <c r="H43" s="30"/>
      <c r="I43" s="647">
        <f t="shared" si="1"/>
        <v>0</v>
      </c>
    </row>
    <row r="44" spans="1:9" s="36" customFormat="1" ht="12" customHeight="1" x14ac:dyDescent="0.2">
      <c r="A44" s="635"/>
      <c r="B44" s="647" t="str">
        <f>IFERROR(IF(VLOOKUP($A44,Osnova!$A:$E,1)=$A44,VLOOKUP($A44,Osnova!$A:$E,$E$10)),"")</f>
        <v/>
      </c>
      <c r="C44" s="41" t="e">
        <f>IF(VLOOKUP($A44,Osnova!$A:$C,1)=$A44,VLOOKUP($A44,Osnova!$A:$F,4),0)</f>
        <v>#N/A</v>
      </c>
      <c r="D44" s="29"/>
      <c r="E44" s="30"/>
      <c r="F44" s="657">
        <f t="shared" si="0"/>
        <v>0</v>
      </c>
      <c r="G44" s="637"/>
      <c r="H44" s="30"/>
      <c r="I44" s="647">
        <f t="shared" si="1"/>
        <v>0</v>
      </c>
    </row>
    <row r="45" spans="1:9" s="36" customFormat="1" ht="12" customHeight="1" x14ac:dyDescent="0.2">
      <c r="A45" s="635"/>
      <c r="B45" s="647" t="str">
        <f>IFERROR(IF(VLOOKUP($A45,Osnova!$A:$E,1)=$A45,VLOOKUP($A45,Osnova!$A:$E,$E$10)),"")</f>
        <v/>
      </c>
      <c r="C45" s="41" t="e">
        <f>IF(VLOOKUP($A45,Osnova!$A:$C,1)=$A45,VLOOKUP($A45,Osnova!$A:$F,4),0)</f>
        <v>#N/A</v>
      </c>
      <c r="D45" s="29"/>
      <c r="E45" s="30"/>
      <c r="F45" s="657">
        <f t="shared" si="0"/>
        <v>0</v>
      </c>
      <c r="G45" s="637"/>
      <c r="H45" s="30"/>
      <c r="I45" s="647">
        <f t="shared" si="1"/>
        <v>0</v>
      </c>
    </row>
    <row r="46" spans="1:9" s="36" customFormat="1" ht="12" customHeight="1" x14ac:dyDescent="0.2">
      <c r="A46" s="635"/>
      <c r="B46" s="647" t="str">
        <f>IFERROR(IF(VLOOKUP($A46,Osnova!$A:$E,1)=$A46,VLOOKUP($A46,Osnova!$A:$E,$E$10)),"")</f>
        <v/>
      </c>
      <c r="C46" s="41" t="e">
        <f>IF(VLOOKUP($A46,Osnova!$A:$C,1)=$A46,VLOOKUP($A46,Osnova!$A:$F,4),0)</f>
        <v>#N/A</v>
      </c>
      <c r="D46" s="29"/>
      <c r="E46" s="30"/>
      <c r="F46" s="657">
        <f t="shared" si="0"/>
        <v>0</v>
      </c>
      <c r="G46" s="637"/>
      <c r="H46" s="30"/>
      <c r="I46" s="647">
        <f t="shared" si="1"/>
        <v>0</v>
      </c>
    </row>
    <row r="47" spans="1:9" s="36" customFormat="1" ht="12" customHeight="1" x14ac:dyDescent="0.2">
      <c r="A47" s="635"/>
      <c r="B47" s="647" t="str">
        <f>IFERROR(IF(VLOOKUP($A47,Osnova!$A:$E,1)=$A47,VLOOKUP($A47,Osnova!$A:$E,$E$10)),"")</f>
        <v/>
      </c>
      <c r="C47" s="41" t="e">
        <f>IF(VLOOKUP($A47,Osnova!$A:$C,1)=$A47,VLOOKUP($A47,Osnova!$A:$F,4),0)</f>
        <v>#N/A</v>
      </c>
      <c r="D47" s="29"/>
      <c r="E47" s="30"/>
      <c r="F47" s="657">
        <f t="shared" si="0"/>
        <v>0</v>
      </c>
      <c r="G47" s="637"/>
      <c r="H47" s="30"/>
      <c r="I47" s="647">
        <f t="shared" si="1"/>
        <v>0</v>
      </c>
    </row>
    <row r="48" spans="1:9" s="36" customFormat="1" ht="12" customHeight="1" x14ac:dyDescent="0.2">
      <c r="A48" s="635"/>
      <c r="B48" s="647" t="str">
        <f>IFERROR(IF(VLOOKUP($A48,Osnova!$A:$E,1)=$A48,VLOOKUP($A48,Osnova!$A:$E,$E$10)),"")</f>
        <v/>
      </c>
      <c r="C48" s="41" t="e">
        <f>IF(VLOOKUP($A48,Osnova!$A:$C,1)=$A48,VLOOKUP($A48,Osnova!$A:$F,4),0)</f>
        <v>#N/A</v>
      </c>
      <c r="D48" s="29"/>
      <c r="E48" s="30"/>
      <c r="F48" s="657">
        <f t="shared" si="0"/>
        <v>0</v>
      </c>
      <c r="G48" s="637"/>
      <c r="H48" s="30"/>
      <c r="I48" s="647">
        <f t="shared" si="1"/>
        <v>0</v>
      </c>
    </row>
    <row r="49" spans="1:9" s="36" customFormat="1" ht="12" customHeight="1" x14ac:dyDescent="0.2">
      <c r="A49" s="635"/>
      <c r="B49" s="647" t="str">
        <f>IFERROR(IF(VLOOKUP($A49,Osnova!$A:$E,1)=$A49,VLOOKUP($A49,Osnova!$A:$E,$E$10)),"")</f>
        <v/>
      </c>
      <c r="C49" s="41"/>
      <c r="D49" s="29"/>
      <c r="E49" s="30"/>
      <c r="F49" s="657">
        <f t="shared" si="0"/>
        <v>0</v>
      </c>
      <c r="G49" s="637"/>
      <c r="H49" s="30"/>
      <c r="I49" s="647">
        <f t="shared" si="1"/>
        <v>0</v>
      </c>
    </row>
    <row r="50" spans="1:9" s="36" customFormat="1" ht="12" customHeight="1" x14ac:dyDescent="0.2">
      <c r="A50" s="635"/>
      <c r="B50" s="647" t="str">
        <f>IFERROR(IF(VLOOKUP($A50,Osnova!$A:$E,1)=$A50,VLOOKUP($A50,Osnova!$A:$E,$E$10)),"")</f>
        <v/>
      </c>
      <c r="C50" s="41" t="e">
        <f>IF(VLOOKUP($A50,Osnova!$A:$C,1)=$A50,VLOOKUP($A50,Osnova!$A:$F,4),0)</f>
        <v>#N/A</v>
      </c>
      <c r="D50" s="29"/>
      <c r="E50" s="30"/>
      <c r="F50" s="657">
        <f t="shared" si="0"/>
        <v>0</v>
      </c>
      <c r="G50" s="637"/>
      <c r="H50" s="30"/>
      <c r="I50" s="647">
        <f t="shared" si="1"/>
        <v>0</v>
      </c>
    </row>
    <row r="51" spans="1:9" s="36" customFormat="1" ht="12" customHeight="1" x14ac:dyDescent="0.2">
      <c r="A51" s="635"/>
      <c r="B51" s="647" t="str">
        <f>IFERROR(IF(VLOOKUP($A51,Osnova!$A:$E,1)=$A51,VLOOKUP($A51,Osnova!$A:$E,$E$10)),"")</f>
        <v/>
      </c>
      <c r="C51" s="41" t="e">
        <f>IF(VLOOKUP($A51,Osnova!$A:$C,1)=$A51,VLOOKUP($A51,Osnova!$A:$F,4),0)</f>
        <v>#N/A</v>
      </c>
      <c r="D51" s="29"/>
      <c r="E51" s="30"/>
      <c r="F51" s="657">
        <f t="shared" si="0"/>
        <v>0</v>
      </c>
      <c r="G51" s="637"/>
      <c r="H51" s="30"/>
      <c r="I51" s="647">
        <f t="shared" si="1"/>
        <v>0</v>
      </c>
    </row>
    <row r="52" spans="1:9" s="36" customFormat="1" ht="12" customHeight="1" x14ac:dyDescent="0.2">
      <c r="A52" s="635"/>
      <c r="B52" s="647" t="str">
        <f>IFERROR(IF(VLOOKUP($A52,Osnova!$A:$E,1)=$A52,VLOOKUP($A52,Osnova!$A:$E,$E$10)),"")</f>
        <v/>
      </c>
      <c r="C52" s="41" t="e">
        <f>IF(VLOOKUP($A52,Osnova!$A:$C,1)=$A52,VLOOKUP($A52,Osnova!$A:$F,4),0)</f>
        <v>#N/A</v>
      </c>
      <c r="D52" s="29"/>
      <c r="E52" s="30"/>
      <c r="F52" s="657">
        <f t="shared" si="0"/>
        <v>0</v>
      </c>
      <c r="G52" s="637"/>
      <c r="H52" s="30"/>
      <c r="I52" s="647">
        <f t="shared" si="1"/>
        <v>0</v>
      </c>
    </row>
    <row r="53" spans="1:9" s="36" customFormat="1" ht="12" customHeight="1" x14ac:dyDescent="0.2">
      <c r="A53" s="635"/>
      <c r="B53" s="647" t="str">
        <f>IFERROR(IF(VLOOKUP($A53,Osnova!$A:$E,1)=$A53,VLOOKUP($A53,Osnova!$A:$E,$E$10)),"")</f>
        <v/>
      </c>
      <c r="C53" s="41" t="e">
        <f>IF(VLOOKUP($A53,Osnova!$A:$C,1)=$A53,VLOOKUP($A53,Osnova!$A:$F,4),0)</f>
        <v>#N/A</v>
      </c>
      <c r="D53" s="29"/>
      <c r="E53" s="30"/>
      <c r="F53" s="657">
        <f t="shared" si="0"/>
        <v>0</v>
      </c>
      <c r="G53" s="637"/>
      <c r="H53" s="30"/>
      <c r="I53" s="647">
        <f t="shared" si="1"/>
        <v>0</v>
      </c>
    </row>
    <row r="54" spans="1:9" s="36" customFormat="1" ht="12" customHeight="1" x14ac:dyDescent="0.2">
      <c r="A54" s="635"/>
      <c r="B54" s="647" t="str">
        <f>IFERROR(IF(VLOOKUP($A54,Osnova!$A:$E,1)=$A54,VLOOKUP($A54,Osnova!$A:$E,$E$10)),"")</f>
        <v/>
      </c>
      <c r="C54" s="41" t="e">
        <f>IF(VLOOKUP($A54,Osnova!$A:$C,1)=$A54,VLOOKUP($A54,Osnova!$A:$F,4),0)</f>
        <v>#N/A</v>
      </c>
      <c r="D54" s="29"/>
      <c r="E54" s="30"/>
      <c r="F54" s="657">
        <f t="shared" si="0"/>
        <v>0</v>
      </c>
      <c r="G54" s="637"/>
      <c r="H54" s="30"/>
      <c r="I54" s="647">
        <f t="shared" si="1"/>
        <v>0</v>
      </c>
    </row>
    <row r="55" spans="1:9" s="36" customFormat="1" ht="12" customHeight="1" x14ac:dyDescent="0.2">
      <c r="A55" s="635"/>
      <c r="B55" s="647" t="str">
        <f>IFERROR(IF(VLOOKUP($A55,Osnova!$A:$E,1)=$A55,VLOOKUP($A55,Osnova!$A:$E,$E$10)),"")</f>
        <v/>
      </c>
      <c r="C55" s="41" t="e">
        <f>IF(VLOOKUP($A55,Osnova!$A:$C,1)=$A55,VLOOKUP($A55,Osnova!$A:$F,4),0)</f>
        <v>#N/A</v>
      </c>
      <c r="D55" s="29"/>
      <c r="E55" s="30"/>
      <c r="F55" s="657">
        <f t="shared" si="0"/>
        <v>0</v>
      </c>
      <c r="G55" s="637"/>
      <c r="H55" s="30"/>
      <c r="I55" s="647">
        <f t="shared" si="1"/>
        <v>0</v>
      </c>
    </row>
    <row r="56" spans="1:9" s="36" customFormat="1" ht="12" customHeight="1" x14ac:dyDescent="0.2">
      <c r="A56" s="635"/>
      <c r="B56" s="647" t="str">
        <f>IFERROR(IF(VLOOKUP($A56,Osnova!$A:$E,1)=$A56,VLOOKUP($A56,Osnova!$A:$E,$E$10)),"")</f>
        <v/>
      </c>
      <c r="C56" s="41" t="e">
        <f>IF(VLOOKUP($A56,Osnova!$A:$C,1)=$A56,VLOOKUP($A56,Osnova!$A:$F,4),0)</f>
        <v>#N/A</v>
      </c>
      <c r="D56" s="29"/>
      <c r="E56" s="30"/>
      <c r="F56" s="657">
        <f t="shared" si="0"/>
        <v>0</v>
      </c>
      <c r="G56" s="637"/>
      <c r="H56" s="30"/>
      <c r="I56" s="647">
        <f t="shared" si="1"/>
        <v>0</v>
      </c>
    </row>
    <row r="57" spans="1:9" s="36" customFormat="1" ht="12" customHeight="1" x14ac:dyDescent="0.2">
      <c r="A57" s="635"/>
      <c r="B57" s="647" t="str">
        <f>IFERROR(IF(VLOOKUP($A57,Osnova!$A:$E,1)=$A57,VLOOKUP($A57,Osnova!$A:$E,$E$10)),"")</f>
        <v/>
      </c>
      <c r="C57" s="41" t="e">
        <f>IF(VLOOKUP($A57,Osnova!$A:$C,1)=$A57,VLOOKUP($A57,Osnova!$A:$F,4),0)</f>
        <v>#N/A</v>
      </c>
      <c r="D57" s="29"/>
      <c r="E57" s="30"/>
      <c r="F57" s="657">
        <f t="shared" si="0"/>
        <v>0</v>
      </c>
      <c r="G57" s="637"/>
      <c r="H57" s="30"/>
      <c r="I57" s="647">
        <f t="shared" si="1"/>
        <v>0</v>
      </c>
    </row>
    <row r="58" spans="1:9" s="36" customFormat="1" ht="12" customHeight="1" x14ac:dyDescent="0.2">
      <c r="A58" s="635"/>
      <c r="B58" s="647" t="str">
        <f>IFERROR(IF(VLOOKUP($A58,Osnova!$A:$E,1)=$A58,VLOOKUP($A58,Osnova!$A:$E,$E$10)),"")</f>
        <v/>
      </c>
      <c r="C58" s="41" t="e">
        <f>IF(VLOOKUP($A58,Osnova!$A:$C,1)=$A58,VLOOKUP($A58,Osnova!$A:$F,4),0)</f>
        <v>#N/A</v>
      </c>
      <c r="D58" s="29"/>
      <c r="E58" s="30"/>
      <c r="F58" s="657">
        <f t="shared" si="0"/>
        <v>0</v>
      </c>
      <c r="G58" s="637"/>
      <c r="H58" s="637"/>
      <c r="I58" s="647">
        <f t="shared" si="1"/>
        <v>0</v>
      </c>
    </row>
    <row r="59" spans="1:9" s="36" customFormat="1" ht="12" customHeight="1" x14ac:dyDescent="0.2">
      <c r="A59" s="635"/>
      <c r="B59" s="647" t="str">
        <f>IFERROR(IF(VLOOKUP($A59,Osnova!$A:$E,1)=$A59,VLOOKUP($A59,Osnova!$A:$E,$E$10)),"")</f>
        <v/>
      </c>
      <c r="C59" s="41" t="e">
        <f>IF(VLOOKUP($A59,Osnova!$A:$C,1)=$A59,VLOOKUP($A59,Osnova!$A:$F,4),0)</f>
        <v>#N/A</v>
      </c>
      <c r="D59" s="29"/>
      <c r="E59" s="30"/>
      <c r="F59" s="657">
        <f t="shared" si="0"/>
        <v>0</v>
      </c>
      <c r="G59" s="636"/>
      <c r="H59" s="636"/>
      <c r="I59" s="647">
        <f t="shared" si="1"/>
        <v>0</v>
      </c>
    </row>
    <row r="60" spans="1:9" s="36" customFormat="1" ht="12" customHeight="1" x14ac:dyDescent="0.2">
      <c r="A60" s="635"/>
      <c r="B60" s="647" t="str">
        <f>IFERROR(IF(VLOOKUP($A60,Osnova!$A:$E,1)=$A60,VLOOKUP($A60,Osnova!$A:$E,$E$10)),"")</f>
        <v/>
      </c>
      <c r="C60" s="41" t="e">
        <f>IF(VLOOKUP($A60,Osnova!$A:$C,1)=$A60,VLOOKUP($A60,Osnova!$A:$F,4),0)</f>
        <v>#N/A</v>
      </c>
      <c r="D60" s="29"/>
      <c r="E60" s="30"/>
      <c r="F60" s="657">
        <f t="shared" si="0"/>
        <v>0</v>
      </c>
      <c r="G60" s="636"/>
      <c r="H60" s="636"/>
      <c r="I60" s="647">
        <f t="shared" si="1"/>
        <v>0</v>
      </c>
    </row>
    <row r="61" spans="1:9" s="36" customFormat="1" ht="12" customHeight="1" x14ac:dyDescent="0.2">
      <c r="A61" s="635"/>
      <c r="B61" s="647" t="str">
        <f>IFERROR(IF(VLOOKUP($A61,Osnova!$A:$E,1)=$A61,VLOOKUP($A61,Osnova!$A:$E,$E$10)),"")</f>
        <v/>
      </c>
      <c r="C61" s="41" t="e">
        <f>IF(VLOOKUP($A61,Osnova!$A:$C,1)=$A61,VLOOKUP($A61,Osnova!$A:$F,4),0)</f>
        <v>#N/A</v>
      </c>
      <c r="D61" s="29"/>
      <c r="E61" s="30"/>
      <c r="F61" s="657">
        <f t="shared" si="0"/>
        <v>0</v>
      </c>
      <c r="G61" s="636"/>
      <c r="H61" s="636"/>
      <c r="I61" s="647">
        <f t="shared" si="1"/>
        <v>0</v>
      </c>
    </row>
    <row r="62" spans="1:9" s="36" customFormat="1" ht="12" customHeight="1" x14ac:dyDescent="0.2">
      <c r="A62" s="635"/>
      <c r="B62" s="647" t="str">
        <f>IFERROR(IF(VLOOKUP($A62,Osnova!$A:$E,1)=$A62,VLOOKUP($A62,Osnova!$A:$E,$E$10)),"")</f>
        <v/>
      </c>
      <c r="C62" s="41" t="e">
        <f>IF(VLOOKUP($A62,Osnova!$A:$C,1)=$A62,VLOOKUP($A62,Osnova!$A:$F,4),0)</f>
        <v>#N/A</v>
      </c>
      <c r="D62" s="29"/>
      <c r="E62" s="30"/>
      <c r="F62" s="657">
        <f t="shared" si="0"/>
        <v>0</v>
      </c>
      <c r="G62" s="636"/>
      <c r="H62" s="636"/>
      <c r="I62" s="647">
        <f t="shared" si="1"/>
        <v>0</v>
      </c>
    </row>
    <row r="63" spans="1:9" s="36" customFormat="1" ht="12" customHeight="1" x14ac:dyDescent="0.2">
      <c r="A63" s="635"/>
      <c r="B63" s="647" t="str">
        <f>IFERROR(IF(VLOOKUP($A63,Osnova!$A:$E,1)=$A63,VLOOKUP($A63,Osnova!$A:$E,$E$10)),"")</f>
        <v/>
      </c>
      <c r="C63" s="41" t="e">
        <f>IF(VLOOKUP($A63,Osnova!$A:$C,1)=$A63,VLOOKUP($A63,Osnova!$A:$F,4),0)</f>
        <v>#N/A</v>
      </c>
      <c r="D63" s="29"/>
      <c r="E63" s="30"/>
      <c r="F63" s="657">
        <f t="shared" si="0"/>
        <v>0</v>
      </c>
      <c r="G63" s="636"/>
      <c r="H63" s="636"/>
      <c r="I63" s="647">
        <f t="shared" si="1"/>
        <v>0</v>
      </c>
    </row>
    <row r="64" spans="1:9" s="36" customFormat="1" ht="12" customHeight="1" x14ac:dyDescent="0.2">
      <c r="A64" s="635"/>
      <c r="B64" s="647" t="str">
        <f>IFERROR(IF(VLOOKUP($A64,Osnova!$A:$E,1)=$A64,VLOOKUP($A64,Osnova!$A:$E,$E$10)),"")</f>
        <v/>
      </c>
      <c r="C64" s="41" t="e">
        <f>IF(VLOOKUP($A64,Osnova!$A:$C,1)=$A64,VLOOKUP($A64,Osnova!$A:$F,4),0)</f>
        <v>#N/A</v>
      </c>
      <c r="D64" s="29"/>
      <c r="E64" s="30"/>
      <c r="F64" s="657">
        <f t="shared" si="0"/>
        <v>0</v>
      </c>
      <c r="G64" s="636"/>
      <c r="H64" s="636"/>
      <c r="I64" s="647">
        <f t="shared" si="1"/>
        <v>0</v>
      </c>
    </row>
    <row r="65" spans="1:9" s="36" customFormat="1" ht="12" customHeight="1" x14ac:dyDescent="0.2">
      <c r="A65" s="635"/>
      <c r="B65" s="647" t="str">
        <f>IFERROR(IF(VLOOKUP($A65,Osnova!$A:$E,1)=$A65,VLOOKUP($A65,Osnova!$A:$E,$E$10)),"")</f>
        <v/>
      </c>
      <c r="C65" s="41" t="e">
        <f>IF(VLOOKUP($A65,Osnova!$A:$C,1)=$A65,VLOOKUP($A65,Osnova!$A:$F,4),0)</f>
        <v>#N/A</v>
      </c>
      <c r="D65" s="29"/>
      <c r="E65" s="30"/>
      <c r="F65" s="657">
        <f t="shared" si="0"/>
        <v>0</v>
      </c>
      <c r="G65" s="636"/>
      <c r="H65" s="636"/>
      <c r="I65" s="647">
        <f t="shared" si="1"/>
        <v>0</v>
      </c>
    </row>
    <row r="66" spans="1:9" s="36" customFormat="1" ht="12" customHeight="1" x14ac:dyDescent="0.2">
      <c r="A66" s="635"/>
      <c r="B66" s="647" t="str">
        <f>IFERROR(IF(VLOOKUP($A66,Osnova!$A:$E,1)=$A66,VLOOKUP($A66,Osnova!$A:$E,$E$10)),"")</f>
        <v/>
      </c>
      <c r="C66" s="41" t="e">
        <f>IF(VLOOKUP($A66,Osnova!$A:$C,1)=$A66,VLOOKUP($A66,Osnova!$A:$F,4),0)</f>
        <v>#N/A</v>
      </c>
      <c r="D66" s="29"/>
      <c r="E66" s="30"/>
      <c r="F66" s="657">
        <f t="shared" si="0"/>
        <v>0</v>
      </c>
      <c r="G66" s="636"/>
      <c r="H66" s="636"/>
      <c r="I66" s="647">
        <f t="shared" si="1"/>
        <v>0</v>
      </c>
    </row>
    <row r="67" spans="1:9" s="36" customFormat="1" ht="12" customHeight="1" x14ac:dyDescent="0.2">
      <c r="A67" s="635"/>
      <c r="B67" s="647" t="str">
        <f>IFERROR(IF(VLOOKUP($A67,Osnova!$A:$E,1)=$A67,VLOOKUP($A67,Osnova!$A:$E,$E$10)),"")</f>
        <v/>
      </c>
      <c r="C67" s="41" t="e">
        <f>IF(VLOOKUP($A67,Osnova!$A:$C,1)=$A67,VLOOKUP($A67,Osnova!$A:$F,4),0)</f>
        <v>#N/A</v>
      </c>
      <c r="D67" s="29"/>
      <c r="E67" s="30"/>
      <c r="F67" s="657">
        <f t="shared" si="0"/>
        <v>0</v>
      </c>
      <c r="G67" s="636"/>
      <c r="H67" s="636"/>
      <c r="I67" s="647">
        <f t="shared" si="1"/>
        <v>0</v>
      </c>
    </row>
    <row r="68" spans="1:9" s="36" customFormat="1" ht="12" customHeight="1" x14ac:dyDescent="0.2">
      <c r="A68" s="635"/>
      <c r="B68" s="647" t="str">
        <f>IFERROR(IF(VLOOKUP($A68,Osnova!$A:$E,1)=$A68,VLOOKUP($A68,Osnova!$A:$E,$E$10)),"")</f>
        <v/>
      </c>
      <c r="C68" s="41" t="e">
        <f>IF(VLOOKUP($A68,Osnova!$A:$C,1)=$A68,VLOOKUP($A68,Osnova!$A:$F,4),0)</f>
        <v>#N/A</v>
      </c>
      <c r="D68" s="29"/>
      <c r="E68" s="30"/>
      <c r="F68" s="657">
        <f t="shared" si="0"/>
        <v>0</v>
      </c>
      <c r="G68" s="636"/>
      <c r="H68" s="636"/>
      <c r="I68" s="647">
        <f t="shared" si="1"/>
        <v>0</v>
      </c>
    </row>
    <row r="69" spans="1:9" s="36" customFormat="1" ht="12" customHeight="1" x14ac:dyDescent="0.2">
      <c r="A69" s="635"/>
      <c r="B69" s="647" t="str">
        <f>IFERROR(IF(VLOOKUP($A69,Osnova!$A:$E,1)=$A69,VLOOKUP($A69,Osnova!$A:$E,$E$10)),"")</f>
        <v/>
      </c>
      <c r="C69" s="41" t="e">
        <f>IF(VLOOKUP($A69,Osnova!$A:$C,1)=$A69,VLOOKUP($A69,Osnova!$A:$F,4),0)</f>
        <v>#N/A</v>
      </c>
      <c r="D69" s="29"/>
      <c r="E69" s="30"/>
      <c r="F69" s="657">
        <f t="shared" si="0"/>
        <v>0</v>
      </c>
      <c r="G69" s="29"/>
      <c r="H69" s="29"/>
      <c r="I69" s="647">
        <f t="shared" si="1"/>
        <v>0</v>
      </c>
    </row>
    <row r="70" spans="1:9" s="36" customFormat="1" ht="12" customHeight="1" x14ac:dyDescent="0.2">
      <c r="A70" s="635"/>
      <c r="B70" s="647" t="str">
        <f>IFERROR(IF(VLOOKUP($A70,Osnova!$A:$E,1)=$A70,VLOOKUP($A70,Osnova!$A:$E,$E$10)),"")</f>
        <v/>
      </c>
      <c r="C70" s="41" t="e">
        <f>IF(VLOOKUP($A70,Osnova!$A:$C,1)=$A70,VLOOKUP($A70,Osnova!$A:$F,4),0)</f>
        <v>#N/A</v>
      </c>
      <c r="D70" s="29"/>
      <c r="E70" s="30"/>
      <c r="F70" s="657">
        <f t="shared" si="0"/>
        <v>0</v>
      </c>
      <c r="G70" s="29"/>
      <c r="H70" s="29"/>
      <c r="I70" s="647">
        <f t="shared" si="1"/>
        <v>0</v>
      </c>
    </row>
    <row r="71" spans="1:9" s="36" customFormat="1" ht="12" customHeight="1" x14ac:dyDescent="0.2">
      <c r="A71" s="635"/>
      <c r="B71" s="647" t="str">
        <f>IFERROR(IF(VLOOKUP($A71,Osnova!$A:$E,1)=$A71,VLOOKUP($A71,Osnova!$A:$E,$E$10)),"")</f>
        <v/>
      </c>
      <c r="C71" s="41" t="e">
        <f>IF(VLOOKUP($A71,Osnova!$A:$C,1)=$A71,VLOOKUP($A71,Osnova!$A:$F,4),0)</f>
        <v>#N/A</v>
      </c>
      <c r="D71" s="29"/>
      <c r="E71" s="30"/>
      <c r="F71" s="657">
        <f t="shared" si="0"/>
        <v>0</v>
      </c>
      <c r="G71" s="29"/>
      <c r="H71" s="29"/>
      <c r="I71" s="647">
        <f t="shared" si="1"/>
        <v>0</v>
      </c>
    </row>
    <row r="72" spans="1:9" s="36" customFormat="1" ht="12" customHeight="1" x14ac:dyDescent="0.2">
      <c r="A72" s="634"/>
      <c r="B72" s="647" t="str">
        <f>IFERROR(IF(VLOOKUP($A72,Osnova!$A:$E,1)=$A72,VLOOKUP($A72,Osnova!$A:$E,$E$10)),"")</f>
        <v/>
      </c>
      <c r="C72" s="41" t="e">
        <f>IF(VLOOKUP($A72,Osnova!$A:$C,1)=$A72,VLOOKUP($A72,Osnova!$A:$F,4),0)</f>
        <v>#N/A</v>
      </c>
      <c r="D72" s="29"/>
      <c r="E72" s="30"/>
      <c r="F72" s="657">
        <f t="shared" si="0"/>
        <v>0</v>
      </c>
      <c r="G72" s="29"/>
      <c r="H72" s="29"/>
      <c r="I72" s="647">
        <f t="shared" si="1"/>
        <v>0</v>
      </c>
    </row>
    <row r="73" spans="1:9" s="36" customFormat="1" ht="12" customHeight="1" x14ac:dyDescent="0.2">
      <c r="A73" s="634"/>
      <c r="B73" s="647" t="str">
        <f>IFERROR(IF(VLOOKUP($A73,Osnova!$A:$E,1)=$A73,VLOOKUP($A73,Osnova!$A:$E,$E$10)),"")</f>
        <v/>
      </c>
      <c r="C73" s="41" t="e">
        <f>IF(VLOOKUP($A73,Osnova!$A:$C,1)=$A73,VLOOKUP($A73,Osnova!$A:$F,4),0)</f>
        <v>#N/A</v>
      </c>
      <c r="D73" s="29"/>
      <c r="E73" s="30"/>
      <c r="F73" s="657">
        <f t="shared" si="0"/>
        <v>0</v>
      </c>
      <c r="G73" s="29"/>
      <c r="H73" s="29"/>
      <c r="I73" s="647">
        <f t="shared" si="1"/>
        <v>0</v>
      </c>
    </row>
    <row r="74" spans="1:9" s="36" customFormat="1" ht="12" customHeight="1" x14ac:dyDescent="0.2">
      <c r="A74" s="634"/>
      <c r="B74" s="647" t="str">
        <f>IFERROR(IF(VLOOKUP($A74,Osnova!$A:$E,1)=$A74,VLOOKUP($A74,Osnova!$A:$E,$E$10)),"")</f>
        <v/>
      </c>
      <c r="C74" s="41" t="e">
        <f>IF(VLOOKUP($A74,Osnova!$A:$C,1)=$A74,VLOOKUP($A74,Osnova!$A:$F,4),0)</f>
        <v>#N/A</v>
      </c>
      <c r="D74" s="29"/>
      <c r="E74" s="30"/>
      <c r="F74" s="657">
        <f t="shared" si="0"/>
        <v>0</v>
      </c>
      <c r="G74" s="29"/>
      <c r="H74" s="29"/>
      <c r="I74" s="647">
        <f t="shared" si="1"/>
        <v>0</v>
      </c>
    </row>
    <row r="75" spans="1:9" s="36" customFormat="1" ht="12" customHeight="1" x14ac:dyDescent="0.2">
      <c r="A75" s="634"/>
      <c r="B75" s="647" t="str">
        <f>IFERROR(IF(VLOOKUP($A75,Osnova!$A:$E,1)=$A75,VLOOKUP($A75,Osnova!$A:$E,$E$10)),"")</f>
        <v/>
      </c>
      <c r="C75" s="41" t="e">
        <f>IF(VLOOKUP($A75,Osnova!$A:$C,1)=$A75,VLOOKUP($A75,Osnova!$A:$F,4),0)</f>
        <v>#N/A</v>
      </c>
      <c r="D75" s="29"/>
      <c r="E75" s="30"/>
      <c r="F75" s="657">
        <f t="shared" si="0"/>
        <v>0</v>
      </c>
      <c r="G75" s="29"/>
      <c r="H75" s="29"/>
      <c r="I75" s="647">
        <f t="shared" si="1"/>
        <v>0</v>
      </c>
    </row>
    <row r="76" spans="1:9" s="36" customFormat="1" ht="12" customHeight="1" x14ac:dyDescent="0.2">
      <c r="A76" s="634"/>
      <c r="B76" s="647" t="str">
        <f>IFERROR(IF(VLOOKUP($A76,Osnova!$A:$E,1)=$A76,VLOOKUP($A76,Osnova!$A:$E,$E$10)),"")</f>
        <v/>
      </c>
      <c r="C76" s="41" t="e">
        <f>IF(VLOOKUP($A76,Osnova!$A:$C,1)=$A76,VLOOKUP($A76,Osnova!$A:$F,4),0)</f>
        <v>#N/A</v>
      </c>
      <c r="D76" s="29"/>
      <c r="E76" s="30"/>
      <c r="F76" s="657">
        <f t="shared" si="0"/>
        <v>0</v>
      </c>
      <c r="G76" s="29"/>
      <c r="H76" s="29"/>
      <c r="I76" s="647">
        <f t="shared" si="1"/>
        <v>0</v>
      </c>
    </row>
    <row r="77" spans="1:9" s="36" customFormat="1" ht="12" customHeight="1" x14ac:dyDescent="0.2">
      <c r="A77" s="634"/>
      <c r="B77" s="647" t="str">
        <f>IFERROR(IF(VLOOKUP($A77,Osnova!$A:$E,1)=$A77,VLOOKUP($A77,Osnova!$A:$E,$E$10)),"")</f>
        <v/>
      </c>
      <c r="C77" s="41" t="e">
        <f>IF(VLOOKUP($A77,Osnova!$A:$C,1)=$A77,VLOOKUP($A77,Osnova!$A:$F,4),0)</f>
        <v>#N/A</v>
      </c>
      <c r="D77" s="29"/>
      <c r="E77" s="30"/>
      <c r="F77" s="657">
        <f t="shared" si="0"/>
        <v>0</v>
      </c>
      <c r="G77" s="29"/>
      <c r="H77" s="29"/>
      <c r="I77" s="647">
        <f t="shared" si="1"/>
        <v>0</v>
      </c>
    </row>
    <row r="78" spans="1:9" s="36" customFormat="1" ht="12" customHeight="1" x14ac:dyDescent="0.2">
      <c r="A78" s="634"/>
      <c r="B78" s="647" t="str">
        <f>IFERROR(IF(VLOOKUP($A78,Osnova!$A:$E,1)=$A78,VLOOKUP($A78,Osnova!$A:$E,$E$10)),"")</f>
        <v/>
      </c>
      <c r="C78" s="41" t="e">
        <f>IF(VLOOKUP($A78,Osnova!$A:$C,1)=$A78,VLOOKUP($A78,Osnova!$A:$F,4),0)</f>
        <v>#N/A</v>
      </c>
      <c r="D78" s="29"/>
      <c r="E78" s="30"/>
      <c r="F78" s="657">
        <f t="shared" si="0"/>
        <v>0</v>
      </c>
      <c r="G78" s="29"/>
      <c r="H78" s="29"/>
      <c r="I78" s="647">
        <f t="shared" si="1"/>
        <v>0</v>
      </c>
    </row>
    <row r="79" spans="1:9" s="36" customFormat="1" ht="12" customHeight="1" x14ac:dyDescent="0.2">
      <c r="A79" s="634"/>
      <c r="B79" s="647" t="str">
        <f>IFERROR(IF(VLOOKUP($A79,Osnova!$A:$E,1)=$A79,VLOOKUP($A79,Osnova!$A:$E,$E$10)),"")</f>
        <v/>
      </c>
      <c r="C79" s="41"/>
      <c r="D79" s="29"/>
      <c r="E79" s="30"/>
      <c r="F79" s="657">
        <f t="shared" si="0"/>
        <v>0</v>
      </c>
      <c r="G79" s="29"/>
      <c r="H79" s="29"/>
      <c r="I79" s="647">
        <f t="shared" si="1"/>
        <v>0</v>
      </c>
    </row>
    <row r="80" spans="1:9" s="36" customFormat="1" ht="12" customHeight="1" x14ac:dyDescent="0.2">
      <c r="A80" s="634"/>
      <c r="B80" s="647" t="str">
        <f>IFERROR(IF(VLOOKUP($A80,Osnova!$A:$E,1)=$A80,VLOOKUP($A80,Osnova!$A:$E,$E$10)),"")</f>
        <v/>
      </c>
      <c r="C80" s="41" t="e">
        <f>IF(VLOOKUP($A80,Osnova!$A:$C,1)=$A80,VLOOKUP($A80,Osnova!$A:$F,4),0)</f>
        <v>#N/A</v>
      </c>
      <c r="D80" s="29"/>
      <c r="E80" s="30"/>
      <c r="F80" s="657">
        <f t="shared" si="0"/>
        <v>0</v>
      </c>
      <c r="G80" s="29"/>
      <c r="H80" s="29"/>
      <c r="I80" s="647">
        <f t="shared" si="1"/>
        <v>0</v>
      </c>
    </row>
    <row r="81" spans="1:9" s="36" customFormat="1" ht="12" customHeight="1" x14ac:dyDescent="0.2">
      <c r="A81" s="634"/>
      <c r="B81" s="647" t="str">
        <f>IFERROR(IF(VLOOKUP($A81,Osnova!$A:$E,1)=$A81,VLOOKUP($A81,Osnova!$A:$E,$E$10)),"")</f>
        <v/>
      </c>
      <c r="C81" s="41" t="e">
        <f>IF(VLOOKUP($A81,Osnova!$A:$C,1)=$A81,VLOOKUP($A81,Osnova!$A:$F,4),0)</f>
        <v>#N/A</v>
      </c>
      <c r="D81" s="29"/>
      <c r="E81" s="30"/>
      <c r="F81" s="657">
        <f t="shared" si="0"/>
        <v>0</v>
      </c>
      <c r="G81" s="29"/>
      <c r="H81" s="29"/>
      <c r="I81" s="647">
        <f t="shared" si="1"/>
        <v>0</v>
      </c>
    </row>
    <row r="82" spans="1:9" s="36" customFormat="1" ht="12" customHeight="1" x14ac:dyDescent="0.2">
      <c r="A82" s="634"/>
      <c r="B82" s="647" t="str">
        <f>IFERROR(IF(VLOOKUP($A82,Osnova!$A:$E,1)=$A82,VLOOKUP($A82,Osnova!$A:$E,$E$10)),"")</f>
        <v/>
      </c>
      <c r="C82" s="41" t="e">
        <f>IF(VLOOKUP($A82,Osnova!$A:$C,1)=$A82,VLOOKUP($A82,Osnova!$A:$F,4),0)</f>
        <v>#N/A</v>
      </c>
      <c r="D82" s="29"/>
      <c r="E82" s="30"/>
      <c r="F82" s="657">
        <f t="shared" si="0"/>
        <v>0</v>
      </c>
      <c r="G82" s="29"/>
      <c r="H82" s="29"/>
      <c r="I82" s="647">
        <f t="shared" si="1"/>
        <v>0</v>
      </c>
    </row>
    <row r="83" spans="1:9" s="36" customFormat="1" ht="12" customHeight="1" x14ac:dyDescent="0.2">
      <c r="A83" s="634"/>
      <c r="B83" s="647" t="str">
        <f>IFERROR(IF(VLOOKUP($A83,Osnova!$A:$E,1)=$A83,VLOOKUP($A83,Osnova!$A:$E,$E$10)),"")</f>
        <v/>
      </c>
      <c r="C83" s="41"/>
      <c r="D83" s="29"/>
      <c r="E83" s="30"/>
      <c r="F83" s="657">
        <f t="shared" si="0"/>
        <v>0</v>
      </c>
      <c r="G83" s="29"/>
      <c r="H83" s="29"/>
      <c r="I83" s="647">
        <f t="shared" si="1"/>
        <v>0</v>
      </c>
    </row>
    <row r="84" spans="1:9" s="36" customFormat="1" ht="12" customHeight="1" x14ac:dyDescent="0.2">
      <c r="A84" s="634"/>
      <c r="B84" s="647" t="str">
        <f>IFERROR(IF(VLOOKUP($A84,Osnova!$A:$E,1)=$A84,VLOOKUP($A84,Osnova!$A:$E,$E$10)),"")</f>
        <v/>
      </c>
      <c r="C84" s="41" t="e">
        <f>IF(VLOOKUP($A84,Osnova!$A:$C,1)=$A84,VLOOKUP($A84,Osnova!$A:$F,4),0)</f>
        <v>#N/A</v>
      </c>
      <c r="D84" s="29"/>
      <c r="E84" s="30"/>
      <c r="F84" s="657">
        <f t="shared" si="0"/>
        <v>0</v>
      </c>
      <c r="G84" s="29"/>
      <c r="H84" s="29"/>
      <c r="I84" s="647">
        <f t="shared" si="1"/>
        <v>0</v>
      </c>
    </row>
    <row r="85" spans="1:9" s="36" customFormat="1" ht="12" customHeight="1" x14ac:dyDescent="0.2">
      <c r="A85" s="634"/>
      <c r="B85" s="647" t="str">
        <f>IFERROR(IF(VLOOKUP($A85,Osnova!$A:$E,1)=$A85,VLOOKUP($A85,Osnova!$A:$E,$E$10)),"")</f>
        <v/>
      </c>
      <c r="C85" s="41" t="e">
        <f>IF(VLOOKUP($A85,Osnova!$A:$C,1)=$A85,VLOOKUP($A85,Osnova!$A:$F,4),0)</f>
        <v>#N/A</v>
      </c>
      <c r="D85" s="29"/>
      <c r="E85" s="30"/>
      <c r="F85" s="657">
        <f t="shared" ref="F85:F148" si="2">SUM(D85-E85)</f>
        <v>0</v>
      </c>
      <c r="G85" s="29"/>
      <c r="H85" s="29"/>
      <c r="I85" s="647">
        <f t="shared" ref="I85:I148" si="3">SUM(F85+G85-H85)</f>
        <v>0</v>
      </c>
    </row>
    <row r="86" spans="1:9" s="36" customFormat="1" ht="12" customHeight="1" x14ac:dyDescent="0.2">
      <c r="A86" s="634"/>
      <c r="B86" s="647" t="str">
        <f>IFERROR(IF(VLOOKUP($A86,Osnova!$A:$E,1)=$A86,VLOOKUP($A86,Osnova!$A:$E,$E$10)),"")</f>
        <v/>
      </c>
      <c r="C86" s="41" t="e">
        <f>IF(VLOOKUP($A86,Osnova!$A:$C,1)=$A86,VLOOKUP($A86,Osnova!$A:$F,4),0)</f>
        <v>#N/A</v>
      </c>
      <c r="D86" s="29"/>
      <c r="E86" s="30"/>
      <c r="F86" s="657">
        <f t="shared" si="2"/>
        <v>0</v>
      </c>
      <c r="G86" s="29"/>
      <c r="H86" s="29"/>
      <c r="I86" s="647">
        <f t="shared" si="3"/>
        <v>0</v>
      </c>
    </row>
    <row r="87" spans="1:9" s="36" customFormat="1" ht="12" customHeight="1" x14ac:dyDescent="0.2">
      <c r="A87" s="634"/>
      <c r="B87" s="647" t="str">
        <f>IFERROR(IF(VLOOKUP($A87,Osnova!$A:$E,1)=$A87,VLOOKUP($A87,Osnova!$A:$E,$E$10)),"")</f>
        <v/>
      </c>
      <c r="C87" s="41" t="e">
        <f>IF(VLOOKUP($A87,Osnova!$A:$C,1)=$A87,VLOOKUP($A87,Osnova!$A:$F,4),0)</f>
        <v>#N/A</v>
      </c>
      <c r="D87" s="29"/>
      <c r="E87" s="30"/>
      <c r="F87" s="657">
        <f t="shared" si="2"/>
        <v>0</v>
      </c>
      <c r="G87" s="29"/>
      <c r="H87" s="29"/>
      <c r="I87" s="647">
        <f t="shared" si="3"/>
        <v>0</v>
      </c>
    </row>
    <row r="88" spans="1:9" s="36" customFormat="1" ht="12" customHeight="1" x14ac:dyDescent="0.2">
      <c r="A88" s="634"/>
      <c r="B88" s="647" t="str">
        <f>IFERROR(IF(VLOOKUP($A88,Osnova!$A:$E,1)=$A88,VLOOKUP($A88,Osnova!$A:$E,$E$10)),"")</f>
        <v/>
      </c>
      <c r="C88" s="41" t="e">
        <f>IF(VLOOKUP($A88,Osnova!$A:$C,1)=$A88,VLOOKUP($A88,Osnova!$A:$F,4),0)</f>
        <v>#N/A</v>
      </c>
      <c r="D88" s="29"/>
      <c r="E88" s="30"/>
      <c r="F88" s="657">
        <f t="shared" si="2"/>
        <v>0</v>
      </c>
      <c r="G88" s="29"/>
      <c r="H88" s="29"/>
      <c r="I88" s="647">
        <f t="shared" si="3"/>
        <v>0</v>
      </c>
    </row>
    <row r="89" spans="1:9" s="36" customFormat="1" ht="12" customHeight="1" x14ac:dyDescent="0.2">
      <c r="A89" s="634"/>
      <c r="B89" s="647" t="str">
        <f>IFERROR(IF(VLOOKUP($A89,Osnova!$A:$E,1)=$A89,VLOOKUP($A89,Osnova!$A:$E,$E$10)),"")</f>
        <v/>
      </c>
      <c r="C89" s="41" t="e">
        <f>IF(VLOOKUP($A89,Osnova!$A:$C,1)=$A89,VLOOKUP($A89,Osnova!$A:$F,4),0)</f>
        <v>#N/A</v>
      </c>
      <c r="D89" s="29"/>
      <c r="E89" s="30"/>
      <c r="F89" s="657">
        <f t="shared" si="2"/>
        <v>0</v>
      </c>
      <c r="G89" s="29"/>
      <c r="H89" s="29"/>
      <c r="I89" s="647">
        <f t="shared" si="3"/>
        <v>0</v>
      </c>
    </row>
    <row r="90" spans="1:9" s="36" customFormat="1" ht="12" customHeight="1" x14ac:dyDescent="0.2">
      <c r="A90" s="634"/>
      <c r="B90" s="647" t="str">
        <f>IFERROR(IF(VLOOKUP($A90,Osnova!$A:$E,1)=$A90,VLOOKUP($A90,Osnova!$A:$E,$E$10)),"")</f>
        <v/>
      </c>
      <c r="C90" s="41" t="e">
        <f>IF(VLOOKUP($A90,Osnova!$A:$C,1)=$A90,VLOOKUP($A90,Osnova!$A:$F,4),0)</f>
        <v>#N/A</v>
      </c>
      <c r="D90" s="29"/>
      <c r="E90" s="30"/>
      <c r="F90" s="657">
        <f t="shared" si="2"/>
        <v>0</v>
      </c>
      <c r="G90" s="29"/>
      <c r="H90" s="29"/>
      <c r="I90" s="647">
        <f t="shared" si="3"/>
        <v>0</v>
      </c>
    </row>
    <row r="91" spans="1:9" s="36" customFormat="1" ht="12" customHeight="1" x14ac:dyDescent="0.2">
      <c r="A91" s="634"/>
      <c r="B91" s="647" t="str">
        <f>IFERROR(IF(VLOOKUP($A91,Osnova!$A:$E,1)=$A91,VLOOKUP($A91,Osnova!$A:$E,$E$10)),"")</f>
        <v/>
      </c>
      <c r="C91" s="41" t="e">
        <f>IF(VLOOKUP($A91,Osnova!$A:$C,1)=$A91,VLOOKUP($A91,Osnova!$A:$F,4),0)</f>
        <v>#N/A</v>
      </c>
      <c r="D91" s="29"/>
      <c r="E91" s="30"/>
      <c r="F91" s="657">
        <f t="shared" si="2"/>
        <v>0</v>
      </c>
      <c r="G91" s="29"/>
      <c r="H91" s="29"/>
      <c r="I91" s="647">
        <f t="shared" si="3"/>
        <v>0</v>
      </c>
    </row>
    <row r="92" spans="1:9" s="36" customFormat="1" ht="12" customHeight="1" x14ac:dyDescent="0.2">
      <c r="A92" s="634"/>
      <c r="B92" s="647" t="str">
        <f>IFERROR(IF(VLOOKUP($A92,Osnova!$A:$E,1)=$A92,VLOOKUP($A92,Osnova!$A:$E,$E$10)),"")</f>
        <v/>
      </c>
      <c r="C92" s="41" t="e">
        <f>IF(VLOOKUP($A92,Osnova!$A:$C,1)=$A92,VLOOKUP($A92,Osnova!$A:$F,4),0)</f>
        <v>#N/A</v>
      </c>
      <c r="D92" s="29"/>
      <c r="E92" s="30"/>
      <c r="F92" s="657">
        <f t="shared" si="2"/>
        <v>0</v>
      </c>
      <c r="G92" s="29"/>
      <c r="H92" s="29"/>
      <c r="I92" s="647">
        <f t="shared" si="3"/>
        <v>0</v>
      </c>
    </row>
    <row r="93" spans="1:9" s="36" customFormat="1" ht="12" customHeight="1" x14ac:dyDescent="0.2">
      <c r="A93" s="634"/>
      <c r="B93" s="647" t="str">
        <f>IFERROR(IF(VLOOKUP($A93,Osnova!$A:$E,1)=$A93,VLOOKUP($A93,Osnova!$A:$E,$E$10)),"")</f>
        <v/>
      </c>
      <c r="C93" s="41" t="e">
        <f>IF(VLOOKUP($A93,Osnova!$A:$C,1)=$A93,VLOOKUP($A93,Osnova!$A:$F,4),0)</f>
        <v>#N/A</v>
      </c>
      <c r="D93" s="29"/>
      <c r="E93" s="30"/>
      <c r="F93" s="657">
        <f t="shared" si="2"/>
        <v>0</v>
      </c>
      <c r="G93" s="29"/>
      <c r="H93" s="29"/>
      <c r="I93" s="647">
        <f t="shared" si="3"/>
        <v>0</v>
      </c>
    </row>
    <row r="94" spans="1:9" s="36" customFormat="1" ht="12" customHeight="1" x14ac:dyDescent="0.2">
      <c r="A94" s="634"/>
      <c r="B94" s="647" t="str">
        <f>IFERROR(IF(VLOOKUP($A94,Osnova!$A:$E,1)=$A94,VLOOKUP($A94,Osnova!$A:$E,$E$10)),"")</f>
        <v/>
      </c>
      <c r="C94" s="41" t="e">
        <f>IF(VLOOKUP($A94,Osnova!$A:$C,1)=$A94,VLOOKUP($A94,Osnova!$A:$F,4),0)</f>
        <v>#N/A</v>
      </c>
      <c r="D94" s="29"/>
      <c r="E94" s="30"/>
      <c r="F94" s="657">
        <f t="shared" si="2"/>
        <v>0</v>
      </c>
      <c r="G94" s="29"/>
      <c r="H94" s="29"/>
      <c r="I94" s="647">
        <f t="shared" si="3"/>
        <v>0</v>
      </c>
    </row>
    <row r="95" spans="1:9" s="36" customFormat="1" ht="12" customHeight="1" x14ac:dyDescent="0.2">
      <c r="A95" s="634"/>
      <c r="B95" s="647" t="str">
        <f>IFERROR(IF(VLOOKUP($A95,Osnova!$A:$E,1)=$A95,VLOOKUP($A95,Osnova!$A:$E,$E$10)),"")</f>
        <v/>
      </c>
      <c r="C95" s="41" t="e">
        <f>IF(VLOOKUP($A95,Osnova!$A:$C,1)=$A95,VLOOKUP($A95,Osnova!$A:$F,4),0)</f>
        <v>#N/A</v>
      </c>
      <c r="D95" s="29"/>
      <c r="E95" s="30"/>
      <c r="F95" s="657">
        <f t="shared" si="2"/>
        <v>0</v>
      </c>
      <c r="G95" s="29"/>
      <c r="H95" s="29"/>
      <c r="I95" s="647">
        <f t="shared" si="3"/>
        <v>0</v>
      </c>
    </row>
    <row r="96" spans="1:9" s="36" customFormat="1" ht="12" customHeight="1" x14ac:dyDescent="0.2">
      <c r="A96" s="634"/>
      <c r="B96" s="647" t="str">
        <f>IFERROR(IF(VLOOKUP($A96,Osnova!$A:$E,1)=$A96,VLOOKUP($A96,Osnova!$A:$E,$E$10)),"")</f>
        <v/>
      </c>
      <c r="C96" s="41" t="e">
        <f>IF(VLOOKUP($A96,Osnova!$A:$C,1)=$A96,VLOOKUP($A96,Osnova!$A:$F,4),0)</f>
        <v>#N/A</v>
      </c>
      <c r="D96" s="29"/>
      <c r="E96" s="30"/>
      <c r="F96" s="657">
        <f t="shared" si="2"/>
        <v>0</v>
      </c>
      <c r="G96" s="29"/>
      <c r="H96" s="29"/>
      <c r="I96" s="647">
        <f t="shared" si="3"/>
        <v>0</v>
      </c>
    </row>
    <row r="97" spans="1:9" s="36" customFormat="1" ht="12" customHeight="1" x14ac:dyDescent="0.2">
      <c r="A97" s="634"/>
      <c r="B97" s="647" t="str">
        <f>IFERROR(IF(VLOOKUP($A97,Osnova!$A:$E,1)=$A97,VLOOKUP($A97,Osnova!$A:$E,$E$10)),"")</f>
        <v/>
      </c>
      <c r="C97" s="41" t="e">
        <f>IF(VLOOKUP($A97,Osnova!$A:$C,1)=$A97,VLOOKUP($A97,Osnova!$A:$F,4),0)</f>
        <v>#N/A</v>
      </c>
      <c r="D97" s="29"/>
      <c r="E97" s="30"/>
      <c r="F97" s="657">
        <f t="shared" si="2"/>
        <v>0</v>
      </c>
      <c r="G97" s="29"/>
      <c r="H97" s="29"/>
      <c r="I97" s="647">
        <f t="shared" si="3"/>
        <v>0</v>
      </c>
    </row>
    <row r="98" spans="1:9" s="36" customFormat="1" ht="12" customHeight="1" x14ac:dyDescent="0.2">
      <c r="A98" s="634"/>
      <c r="B98" s="647" t="str">
        <f>IFERROR(IF(VLOOKUP($A98,Osnova!$A:$E,1)=$A98,VLOOKUP($A98,Osnova!$A:$E,$E$10)),"")</f>
        <v/>
      </c>
      <c r="C98" s="41" t="e">
        <f>IF(VLOOKUP($A98,Osnova!$A:$C,1)=$A98,VLOOKUP($A98,Osnova!$A:$F,4),0)</f>
        <v>#N/A</v>
      </c>
      <c r="D98" s="29"/>
      <c r="E98" s="30"/>
      <c r="F98" s="657">
        <f t="shared" si="2"/>
        <v>0</v>
      </c>
      <c r="G98" s="29"/>
      <c r="H98" s="29"/>
      <c r="I98" s="647">
        <f t="shared" si="3"/>
        <v>0</v>
      </c>
    </row>
    <row r="99" spans="1:9" s="36" customFormat="1" ht="12" customHeight="1" x14ac:dyDescent="0.2">
      <c r="A99" s="634"/>
      <c r="B99" s="647" t="str">
        <f>IFERROR(IF(VLOOKUP($A99,Osnova!$A:$E,1)=$A99,VLOOKUP($A99,Osnova!$A:$E,$E$10)),"")</f>
        <v/>
      </c>
      <c r="C99" s="41" t="e">
        <f>IF(VLOOKUP($A99,Osnova!$A:$C,1)=$A99,VLOOKUP($A99,Osnova!$A:$F,4),0)</f>
        <v>#N/A</v>
      </c>
      <c r="D99" s="29"/>
      <c r="E99" s="30"/>
      <c r="F99" s="657">
        <f t="shared" si="2"/>
        <v>0</v>
      </c>
      <c r="G99" s="29"/>
      <c r="H99" s="29"/>
      <c r="I99" s="647">
        <f t="shared" si="3"/>
        <v>0</v>
      </c>
    </row>
    <row r="100" spans="1:9" s="36" customFormat="1" ht="12" customHeight="1" x14ac:dyDescent="0.2">
      <c r="A100" s="634"/>
      <c r="B100" s="647" t="str">
        <f>IFERROR(IF(VLOOKUP($A100,Osnova!$A:$E,1)=$A100,VLOOKUP($A100,Osnova!$A:$E,$E$10)),"")</f>
        <v/>
      </c>
      <c r="C100" s="41" t="e">
        <f>IF(VLOOKUP($A100,Osnova!$A:$C,1)=$A100,VLOOKUP($A100,Osnova!$A:$F,4),0)</f>
        <v>#N/A</v>
      </c>
      <c r="D100" s="29"/>
      <c r="E100" s="30"/>
      <c r="F100" s="657">
        <f t="shared" si="2"/>
        <v>0</v>
      </c>
      <c r="G100" s="29"/>
      <c r="H100" s="29"/>
      <c r="I100" s="647">
        <f t="shared" si="3"/>
        <v>0</v>
      </c>
    </row>
    <row r="101" spans="1:9" s="36" customFormat="1" ht="12" customHeight="1" x14ac:dyDescent="0.2">
      <c r="A101" s="634"/>
      <c r="B101" s="647" t="str">
        <f>IFERROR(IF(VLOOKUP($A101,Osnova!$A:$E,1)=$A101,VLOOKUP($A101,Osnova!$A:$E,$E$10)),"")</f>
        <v/>
      </c>
      <c r="C101" s="41" t="e">
        <f>IF(VLOOKUP($A101,Osnova!$A:$C,1)=$A101,VLOOKUP($A101,Osnova!$A:$F,4),0)</f>
        <v>#N/A</v>
      </c>
      <c r="D101" s="29"/>
      <c r="E101" s="30"/>
      <c r="F101" s="657">
        <f t="shared" si="2"/>
        <v>0</v>
      </c>
      <c r="G101" s="29"/>
      <c r="H101" s="29"/>
      <c r="I101" s="647">
        <f t="shared" si="3"/>
        <v>0</v>
      </c>
    </row>
    <row r="102" spans="1:9" s="36" customFormat="1" ht="12" customHeight="1" x14ac:dyDescent="0.2">
      <c r="A102" s="27"/>
      <c r="B102" s="647" t="str">
        <f>IFERROR(IF(VLOOKUP($A102,Osnova!$A:$E,1)=$A102,VLOOKUP($A102,Osnova!$A:$E,$E$10)),"")</f>
        <v/>
      </c>
      <c r="C102" s="41" t="e">
        <f>IF(VLOOKUP($A102,Osnova!$A:$C,1)=$A102,VLOOKUP($A102,Osnova!$A:$F,4),0)</f>
        <v>#N/A</v>
      </c>
      <c r="D102" s="29"/>
      <c r="E102" s="30"/>
      <c r="F102" s="657">
        <f t="shared" si="2"/>
        <v>0</v>
      </c>
      <c r="G102" s="29"/>
      <c r="H102" s="29"/>
      <c r="I102" s="647">
        <f t="shared" si="3"/>
        <v>0</v>
      </c>
    </row>
    <row r="103" spans="1:9" s="36" customFormat="1" ht="12" customHeight="1" x14ac:dyDescent="0.2">
      <c r="A103" s="27"/>
      <c r="B103" s="647" t="str">
        <f>IFERROR(IF(VLOOKUP($A103,Osnova!$A:$E,1)=$A103,VLOOKUP($A103,Osnova!$A:$E,$E$10)),"")</f>
        <v/>
      </c>
      <c r="C103" s="41" t="e">
        <f>IF(VLOOKUP($A103,Osnova!$A:$C,1)=$A103,VLOOKUP($A103,Osnova!$A:$F,4),0)</f>
        <v>#N/A</v>
      </c>
      <c r="D103" s="29"/>
      <c r="E103" s="30"/>
      <c r="F103" s="657">
        <f t="shared" si="2"/>
        <v>0</v>
      </c>
      <c r="G103" s="29"/>
      <c r="H103" s="29"/>
      <c r="I103" s="647">
        <f t="shared" si="3"/>
        <v>0</v>
      </c>
    </row>
    <row r="104" spans="1:9" s="36" customFormat="1" ht="12" customHeight="1" x14ac:dyDescent="0.2">
      <c r="A104" s="34"/>
      <c r="B104" s="647" t="str">
        <f>IFERROR(IF(VLOOKUP($A104,Osnova!$A:$E,1)=$A104,VLOOKUP($A104,Osnova!$A:$E,$E$10)),"")</f>
        <v/>
      </c>
      <c r="C104" s="41" t="e">
        <f>IF(VLOOKUP($A104,Osnova!$A:$C,1)=$A104,VLOOKUP($A104,Osnova!$A:$F,4),0)</f>
        <v>#N/A</v>
      </c>
      <c r="D104" s="29"/>
      <c r="E104" s="30"/>
      <c r="F104" s="657">
        <f t="shared" si="2"/>
        <v>0</v>
      </c>
      <c r="G104" s="29"/>
      <c r="H104" s="29"/>
      <c r="I104" s="647">
        <f t="shared" si="3"/>
        <v>0</v>
      </c>
    </row>
    <row r="105" spans="1:9" s="36" customFormat="1" ht="12" customHeight="1" x14ac:dyDescent="0.2">
      <c r="A105" s="34"/>
      <c r="B105" s="647" t="str">
        <f>IFERROR(IF(VLOOKUP($A105,Osnova!$A:$E,1)=$A105,VLOOKUP($A105,Osnova!$A:$E,$E$10)),"")</f>
        <v/>
      </c>
      <c r="C105" s="41" t="e">
        <f>IF(VLOOKUP($A105,Osnova!$A:$C,1)=$A105,VLOOKUP($A105,Osnova!$A:$F,4),0)</f>
        <v>#N/A</v>
      </c>
      <c r="D105" s="29"/>
      <c r="E105" s="30"/>
      <c r="F105" s="657">
        <f t="shared" si="2"/>
        <v>0</v>
      </c>
      <c r="G105" s="29"/>
      <c r="H105" s="29"/>
      <c r="I105" s="647">
        <f t="shared" si="3"/>
        <v>0</v>
      </c>
    </row>
    <row r="106" spans="1:9" s="36" customFormat="1" ht="12" customHeight="1" x14ac:dyDescent="0.2">
      <c r="A106" s="34"/>
      <c r="B106" s="647" t="str">
        <f>IFERROR(IF(VLOOKUP($A106,Osnova!$A:$E,1)=$A106,VLOOKUP($A106,Osnova!$A:$E,$E$10)),"")</f>
        <v/>
      </c>
      <c r="C106" s="41" t="e">
        <f>IF(VLOOKUP($A106,Osnova!$A:$C,1)=$A106,VLOOKUP($A106,Osnova!$A:$F,4),0)</f>
        <v>#N/A</v>
      </c>
      <c r="D106" s="29"/>
      <c r="E106" s="30"/>
      <c r="F106" s="657">
        <f t="shared" si="2"/>
        <v>0</v>
      </c>
      <c r="G106" s="29"/>
      <c r="H106" s="29"/>
      <c r="I106" s="647">
        <f t="shared" si="3"/>
        <v>0</v>
      </c>
    </row>
    <row r="107" spans="1:9" s="36" customFormat="1" ht="12" customHeight="1" x14ac:dyDescent="0.2">
      <c r="A107" s="34"/>
      <c r="B107" s="647" t="str">
        <f>IFERROR(IF(VLOOKUP($A107,Osnova!$A:$E,1)=$A107,VLOOKUP($A107,Osnova!$A:$E,$E$10)),"")</f>
        <v/>
      </c>
      <c r="C107" s="41" t="e">
        <f>IF(VLOOKUP($A107,Osnova!$A:$C,1)=$A107,VLOOKUP($A107,Osnova!$A:$F,4),0)</f>
        <v>#N/A</v>
      </c>
      <c r="D107" s="29"/>
      <c r="E107" s="30"/>
      <c r="F107" s="657">
        <f t="shared" si="2"/>
        <v>0</v>
      </c>
      <c r="G107" s="29"/>
      <c r="H107" s="29"/>
      <c r="I107" s="647">
        <f t="shared" si="3"/>
        <v>0</v>
      </c>
    </row>
    <row r="108" spans="1:9" s="36" customFormat="1" ht="12" customHeight="1" x14ac:dyDescent="0.2">
      <c r="A108" s="34"/>
      <c r="B108" s="647" t="str">
        <f>IFERROR(IF(VLOOKUP($A108,Osnova!$A:$E,1)=$A108,VLOOKUP($A108,Osnova!$A:$E,$E$10)),"")</f>
        <v/>
      </c>
      <c r="C108" s="41" t="e">
        <f>IF(VLOOKUP($A108,Osnova!$A:$C,1)=$A108,VLOOKUP($A108,Osnova!$A:$F,4),0)</f>
        <v>#N/A</v>
      </c>
      <c r="D108" s="29"/>
      <c r="E108" s="30"/>
      <c r="F108" s="657">
        <f t="shared" si="2"/>
        <v>0</v>
      </c>
      <c r="G108" s="29"/>
      <c r="H108" s="29"/>
      <c r="I108" s="647">
        <f t="shared" si="3"/>
        <v>0</v>
      </c>
    </row>
    <row r="109" spans="1:9" s="36" customFormat="1" ht="12" customHeight="1" x14ac:dyDescent="0.2">
      <c r="A109" s="34"/>
      <c r="B109" s="647" t="str">
        <f>IFERROR(IF(VLOOKUP($A109,Osnova!$A:$E,1)=$A109,VLOOKUP($A109,Osnova!$A:$E,$E$10)),"")</f>
        <v/>
      </c>
      <c r="C109" s="41" t="e">
        <f>IF(VLOOKUP($A109,Osnova!$A:$C,1)=$A109,VLOOKUP($A109,Osnova!$A:$F,4),0)</f>
        <v>#N/A</v>
      </c>
      <c r="D109" s="29"/>
      <c r="E109" s="30"/>
      <c r="F109" s="657">
        <f t="shared" si="2"/>
        <v>0</v>
      </c>
      <c r="G109" s="29"/>
      <c r="H109" s="29"/>
      <c r="I109" s="647">
        <f t="shared" si="3"/>
        <v>0</v>
      </c>
    </row>
    <row r="110" spans="1:9" s="36" customFormat="1" ht="12" customHeight="1" x14ac:dyDescent="0.2">
      <c r="A110" s="34"/>
      <c r="B110" s="647" t="str">
        <f>IFERROR(IF(VLOOKUP($A110,Osnova!$A:$E,1)=$A110,VLOOKUP($A110,Osnova!$A:$E,$E$10)),"")</f>
        <v/>
      </c>
      <c r="C110" s="41" t="e">
        <f>IF(VLOOKUP($A110,Osnova!$A:$C,1)=$A110,VLOOKUP($A110,Osnova!$A:$F,4),0)</f>
        <v>#N/A</v>
      </c>
      <c r="D110" s="29"/>
      <c r="E110" s="30"/>
      <c r="F110" s="657">
        <f t="shared" si="2"/>
        <v>0</v>
      </c>
      <c r="G110" s="29"/>
      <c r="H110" s="29"/>
      <c r="I110" s="647">
        <f t="shared" si="3"/>
        <v>0</v>
      </c>
    </row>
    <row r="111" spans="1:9" s="36" customFormat="1" ht="12" customHeight="1" x14ac:dyDescent="0.2">
      <c r="A111" s="34"/>
      <c r="B111" s="647" t="str">
        <f>IFERROR(IF(VLOOKUP($A111,Osnova!$A:$E,1)=$A111,VLOOKUP($A111,Osnova!$A:$E,$E$10)),"")</f>
        <v/>
      </c>
      <c r="C111" s="41" t="e">
        <f>IF(VLOOKUP($A111,Osnova!$A:$C,1)=$A111,VLOOKUP($A111,Osnova!$A:$F,4),0)</f>
        <v>#N/A</v>
      </c>
      <c r="D111" s="29"/>
      <c r="E111" s="30"/>
      <c r="F111" s="657">
        <f t="shared" si="2"/>
        <v>0</v>
      </c>
      <c r="G111" s="29"/>
      <c r="H111" s="29"/>
      <c r="I111" s="647">
        <f t="shared" si="3"/>
        <v>0</v>
      </c>
    </row>
    <row r="112" spans="1:9" s="36" customFormat="1" ht="12" customHeight="1" x14ac:dyDescent="0.2">
      <c r="A112" s="34"/>
      <c r="B112" s="647" t="str">
        <f>IFERROR(IF(VLOOKUP($A112,Osnova!$A:$E,1)=$A112,VLOOKUP($A112,Osnova!$A:$E,$E$10)),"")</f>
        <v/>
      </c>
      <c r="C112" s="41" t="e">
        <f>IF(VLOOKUP($A112,Osnova!$A:$C,1)=$A112,VLOOKUP($A112,Osnova!$A:$F,4),0)</f>
        <v>#N/A</v>
      </c>
      <c r="D112" s="29"/>
      <c r="E112" s="30"/>
      <c r="F112" s="657">
        <f t="shared" si="2"/>
        <v>0</v>
      </c>
      <c r="G112" s="29"/>
      <c r="H112" s="29"/>
      <c r="I112" s="647">
        <f t="shared" si="3"/>
        <v>0</v>
      </c>
    </row>
    <row r="113" spans="1:9" s="36" customFormat="1" ht="12" customHeight="1" x14ac:dyDescent="0.2">
      <c r="A113" s="34"/>
      <c r="B113" s="647" t="str">
        <f>IFERROR(IF(VLOOKUP($A113,Osnova!$A:$E,1)=$A113,VLOOKUP($A113,Osnova!$A:$E,$E$10)),"")</f>
        <v/>
      </c>
      <c r="C113" s="41" t="e">
        <f>IF(VLOOKUP($A113,Osnova!$A:$C,1)=$A113,VLOOKUP($A113,Osnova!$A:$F,4),0)</f>
        <v>#N/A</v>
      </c>
      <c r="D113" s="29"/>
      <c r="E113" s="30"/>
      <c r="F113" s="657">
        <f t="shared" si="2"/>
        <v>0</v>
      </c>
      <c r="G113" s="29"/>
      <c r="H113" s="29"/>
      <c r="I113" s="647">
        <f t="shared" si="3"/>
        <v>0</v>
      </c>
    </row>
    <row r="114" spans="1:9" s="36" customFormat="1" ht="12" customHeight="1" x14ac:dyDescent="0.2">
      <c r="A114" s="34"/>
      <c r="B114" s="647" t="str">
        <f>IFERROR(IF(VLOOKUP($A114,Osnova!$A:$E,1)=$A114,VLOOKUP($A114,Osnova!$A:$E,$E$10)),"")</f>
        <v/>
      </c>
      <c r="C114" s="41" t="e">
        <f>IF(VLOOKUP($A114,Osnova!$A:$C,1)=$A114,VLOOKUP($A114,Osnova!$A:$F,4),0)</f>
        <v>#N/A</v>
      </c>
      <c r="D114" s="29"/>
      <c r="E114" s="30"/>
      <c r="F114" s="657">
        <f t="shared" si="2"/>
        <v>0</v>
      </c>
      <c r="G114" s="29"/>
      <c r="H114" s="29"/>
      <c r="I114" s="647">
        <f t="shared" si="3"/>
        <v>0</v>
      </c>
    </row>
    <row r="115" spans="1:9" s="36" customFormat="1" ht="12" customHeight="1" x14ac:dyDescent="0.2">
      <c r="A115" s="34"/>
      <c r="B115" s="647" t="str">
        <f>IFERROR(IF(VLOOKUP($A115,Osnova!$A:$E,1)=$A115,VLOOKUP($A115,Osnova!$A:$E,$E$10)),"")</f>
        <v/>
      </c>
      <c r="C115" s="41" t="e">
        <f>IF(VLOOKUP($A115,Osnova!$A:$C,1)=$A115,VLOOKUP($A115,Osnova!$A:$F,4),0)</f>
        <v>#N/A</v>
      </c>
      <c r="D115" s="29"/>
      <c r="E115" s="30"/>
      <c r="F115" s="657">
        <f t="shared" si="2"/>
        <v>0</v>
      </c>
      <c r="G115" s="29"/>
      <c r="H115" s="29"/>
      <c r="I115" s="647">
        <f t="shared" si="3"/>
        <v>0</v>
      </c>
    </row>
    <row r="116" spans="1:9" s="36" customFormat="1" ht="12" customHeight="1" x14ac:dyDescent="0.2">
      <c r="A116" s="34"/>
      <c r="B116" s="647" t="str">
        <f>IFERROR(IF(VLOOKUP($A116,Osnova!$A:$E,1)=$A116,VLOOKUP($A116,Osnova!$A:$E,$E$10)),"")</f>
        <v/>
      </c>
      <c r="C116" s="41" t="e">
        <f>IF(VLOOKUP($A116,Osnova!$A:$C,1)=$A116,VLOOKUP($A116,Osnova!$A:$F,4),0)</f>
        <v>#N/A</v>
      </c>
      <c r="D116" s="29"/>
      <c r="E116" s="30"/>
      <c r="F116" s="657">
        <f t="shared" si="2"/>
        <v>0</v>
      </c>
      <c r="G116" s="29"/>
      <c r="H116" s="29"/>
      <c r="I116" s="647">
        <f t="shared" si="3"/>
        <v>0</v>
      </c>
    </row>
    <row r="117" spans="1:9" s="36" customFormat="1" ht="12" customHeight="1" x14ac:dyDescent="0.2">
      <c r="A117" s="34"/>
      <c r="B117" s="647" t="str">
        <f>IFERROR(IF(VLOOKUP($A117,Osnova!$A:$E,1)=$A117,VLOOKUP($A117,Osnova!$A:$E,$E$10)),"")</f>
        <v/>
      </c>
      <c r="C117" s="41" t="e">
        <f>IF(VLOOKUP($A117,Osnova!$A:$C,1)=$A117,VLOOKUP($A117,Osnova!$A:$F,4),0)</f>
        <v>#N/A</v>
      </c>
      <c r="D117" s="29"/>
      <c r="E117" s="30"/>
      <c r="F117" s="657">
        <f t="shared" si="2"/>
        <v>0</v>
      </c>
      <c r="G117" s="29"/>
      <c r="H117" s="29"/>
      <c r="I117" s="647">
        <f t="shared" si="3"/>
        <v>0</v>
      </c>
    </row>
    <row r="118" spans="1:9" s="36" customFormat="1" ht="12" customHeight="1" x14ac:dyDescent="0.2">
      <c r="A118" s="34"/>
      <c r="B118" s="647" t="str">
        <f>IFERROR(IF(VLOOKUP($A118,Osnova!$A:$E,1)=$A118,VLOOKUP($A118,Osnova!$A:$E,$E$10)),"")</f>
        <v/>
      </c>
      <c r="C118" s="41" t="e">
        <f>IF(VLOOKUP($A118,Osnova!$A:$C,1)=$A118,VLOOKUP($A118,Osnova!$A:$F,4),0)</f>
        <v>#N/A</v>
      </c>
      <c r="D118" s="29"/>
      <c r="E118" s="30"/>
      <c r="F118" s="657">
        <f t="shared" si="2"/>
        <v>0</v>
      </c>
      <c r="G118" s="29"/>
      <c r="H118" s="29"/>
      <c r="I118" s="647">
        <f t="shared" si="3"/>
        <v>0</v>
      </c>
    </row>
    <row r="119" spans="1:9" s="36" customFormat="1" ht="12" customHeight="1" x14ac:dyDescent="0.2">
      <c r="A119" s="34"/>
      <c r="B119" s="647" t="str">
        <f>IFERROR(IF(VLOOKUP($A119,Osnova!$A:$E,1)=$A119,VLOOKUP($A119,Osnova!$A:$E,$E$10)),"")</f>
        <v/>
      </c>
      <c r="C119" s="41" t="e">
        <f>IF(VLOOKUP($A119,Osnova!$A:$C,1)=$A119,VLOOKUP($A119,Osnova!$A:$F,4),0)</f>
        <v>#N/A</v>
      </c>
      <c r="D119" s="29"/>
      <c r="E119" s="30"/>
      <c r="F119" s="657">
        <f t="shared" si="2"/>
        <v>0</v>
      </c>
      <c r="G119" s="29"/>
      <c r="H119" s="29"/>
      <c r="I119" s="647">
        <f t="shared" si="3"/>
        <v>0</v>
      </c>
    </row>
    <row r="120" spans="1:9" s="36" customFormat="1" ht="12" customHeight="1" x14ac:dyDescent="0.2">
      <c r="A120" s="34"/>
      <c r="B120" s="647" t="str">
        <f>IFERROR(IF(VLOOKUP($A120,Osnova!$A:$E,1)=$A120,VLOOKUP($A120,Osnova!$A:$E,$E$10)),"")</f>
        <v/>
      </c>
      <c r="C120" s="41" t="e">
        <f>IF(VLOOKUP($A120,Osnova!$A:$C,1)=$A120,VLOOKUP($A120,Osnova!$A:$F,4),0)</f>
        <v>#N/A</v>
      </c>
      <c r="D120" s="29"/>
      <c r="E120" s="30"/>
      <c r="F120" s="657">
        <f t="shared" si="2"/>
        <v>0</v>
      </c>
      <c r="G120" s="29"/>
      <c r="H120" s="29"/>
      <c r="I120" s="647">
        <f t="shared" si="3"/>
        <v>0</v>
      </c>
    </row>
    <row r="121" spans="1:9" s="36" customFormat="1" ht="12" customHeight="1" x14ac:dyDescent="0.2">
      <c r="A121" s="34"/>
      <c r="B121" s="647" t="str">
        <f>IFERROR(IF(VLOOKUP($A121,Osnova!$A:$E,1)=$A121,VLOOKUP($A121,Osnova!$A:$E,$E$10)),"")</f>
        <v/>
      </c>
      <c r="C121" s="41" t="e">
        <f>IF(VLOOKUP($A121,Osnova!$A:$C,1)=$A121,VLOOKUP($A121,Osnova!$A:$F,4),0)</f>
        <v>#N/A</v>
      </c>
      <c r="D121" s="29"/>
      <c r="E121" s="30"/>
      <c r="F121" s="657">
        <f t="shared" si="2"/>
        <v>0</v>
      </c>
      <c r="G121" s="29"/>
      <c r="H121" s="29"/>
      <c r="I121" s="647">
        <f t="shared" si="3"/>
        <v>0</v>
      </c>
    </row>
    <row r="122" spans="1:9" s="36" customFormat="1" ht="12" customHeight="1" x14ac:dyDescent="0.2">
      <c r="A122" s="34"/>
      <c r="B122" s="647" t="str">
        <f>IFERROR(IF(VLOOKUP($A122,Osnova!$A:$E,1)=$A122,VLOOKUP($A122,Osnova!$A:$E,$E$10)),"")</f>
        <v/>
      </c>
      <c r="C122" s="41" t="e">
        <f>IF(VLOOKUP($A122,Osnova!$A:$C,1)=$A122,VLOOKUP($A122,Osnova!$A:$F,4),0)</f>
        <v>#N/A</v>
      </c>
      <c r="D122" s="29"/>
      <c r="E122" s="30"/>
      <c r="F122" s="657">
        <f t="shared" si="2"/>
        <v>0</v>
      </c>
      <c r="G122" s="29"/>
      <c r="H122" s="29"/>
      <c r="I122" s="647">
        <f t="shared" si="3"/>
        <v>0</v>
      </c>
    </row>
    <row r="123" spans="1:9" s="36" customFormat="1" ht="12" customHeight="1" x14ac:dyDescent="0.2">
      <c r="A123" s="34"/>
      <c r="B123" s="647" t="str">
        <f>IFERROR(IF(VLOOKUP($A123,Osnova!$A:$E,1)=$A123,VLOOKUP($A123,Osnova!$A:$E,$E$10)),"")</f>
        <v/>
      </c>
      <c r="C123" s="41" t="e">
        <f>IF(VLOOKUP($A123,Osnova!$A:$C,1)=$A123,VLOOKUP($A123,Osnova!$A:$F,4),0)</f>
        <v>#N/A</v>
      </c>
      <c r="D123" s="29"/>
      <c r="E123" s="30"/>
      <c r="F123" s="657">
        <f t="shared" si="2"/>
        <v>0</v>
      </c>
      <c r="G123" s="29"/>
      <c r="H123" s="29"/>
      <c r="I123" s="647">
        <f t="shared" si="3"/>
        <v>0</v>
      </c>
    </row>
    <row r="124" spans="1:9" s="36" customFormat="1" ht="12" customHeight="1" x14ac:dyDescent="0.2">
      <c r="A124" s="34"/>
      <c r="B124" s="647" t="str">
        <f>IFERROR(IF(VLOOKUP($A124,Osnova!$A:$E,1)=$A124,VLOOKUP($A124,Osnova!$A:$E,$E$10)),"")</f>
        <v/>
      </c>
      <c r="C124" s="41" t="e">
        <f>IF(VLOOKUP($A124,Osnova!$A:$C,1)=$A124,VLOOKUP($A124,Osnova!$A:$F,4),0)</f>
        <v>#N/A</v>
      </c>
      <c r="D124" s="29"/>
      <c r="E124" s="30"/>
      <c r="F124" s="657">
        <f t="shared" si="2"/>
        <v>0</v>
      </c>
      <c r="G124" s="29"/>
      <c r="H124" s="29"/>
      <c r="I124" s="647">
        <f t="shared" si="3"/>
        <v>0</v>
      </c>
    </row>
    <row r="125" spans="1:9" s="36" customFormat="1" ht="12" customHeight="1" x14ac:dyDescent="0.2">
      <c r="A125" s="34"/>
      <c r="B125" s="647" t="str">
        <f>IFERROR(IF(VLOOKUP($A125,Osnova!$A:$E,1)=$A125,VLOOKUP($A125,Osnova!$A:$E,$E$10)),"")</f>
        <v/>
      </c>
      <c r="C125" s="41" t="e">
        <f>IF(VLOOKUP($A125,Osnova!$A:$C,1)=$A125,VLOOKUP($A125,Osnova!$A:$F,4),0)</f>
        <v>#N/A</v>
      </c>
      <c r="D125" s="29"/>
      <c r="E125" s="30"/>
      <c r="F125" s="657">
        <f t="shared" si="2"/>
        <v>0</v>
      </c>
      <c r="G125" s="29"/>
      <c r="H125" s="29"/>
      <c r="I125" s="647">
        <f t="shared" si="3"/>
        <v>0</v>
      </c>
    </row>
    <row r="126" spans="1:9" s="36" customFormat="1" ht="12" customHeight="1" x14ac:dyDescent="0.2">
      <c r="A126" s="34"/>
      <c r="B126" s="647" t="str">
        <f>IFERROR(IF(VLOOKUP($A126,Osnova!$A:$E,1)=$A126,VLOOKUP($A126,Osnova!$A:$E,$E$10)),"")</f>
        <v/>
      </c>
      <c r="C126" s="41" t="e">
        <f>IF(VLOOKUP($A126,Osnova!$A:$C,1)=$A126,VLOOKUP($A126,Osnova!$A:$F,4),0)</f>
        <v>#N/A</v>
      </c>
      <c r="D126" s="29"/>
      <c r="E126" s="30"/>
      <c r="F126" s="657">
        <f t="shared" si="2"/>
        <v>0</v>
      </c>
      <c r="G126" s="29"/>
      <c r="H126" s="29"/>
      <c r="I126" s="647">
        <f t="shared" si="3"/>
        <v>0</v>
      </c>
    </row>
    <row r="127" spans="1:9" s="36" customFormat="1" ht="12" customHeight="1" x14ac:dyDescent="0.2">
      <c r="A127" s="34"/>
      <c r="B127" s="647" t="str">
        <f>IFERROR(IF(VLOOKUP($A127,Osnova!$A:$E,1)=$A127,VLOOKUP($A127,Osnova!$A:$E,$E$10)),"")</f>
        <v/>
      </c>
      <c r="C127" s="41" t="e">
        <f>IF(VLOOKUP($A127,Osnova!$A:$C,1)=$A127,VLOOKUP($A127,Osnova!$A:$F,4),0)</f>
        <v>#N/A</v>
      </c>
      <c r="D127" s="29"/>
      <c r="E127" s="30"/>
      <c r="F127" s="657">
        <f t="shared" si="2"/>
        <v>0</v>
      </c>
      <c r="G127" s="29"/>
      <c r="H127" s="29"/>
      <c r="I127" s="647">
        <f t="shared" si="3"/>
        <v>0</v>
      </c>
    </row>
    <row r="128" spans="1:9" s="36" customFormat="1" ht="12" customHeight="1" x14ac:dyDescent="0.2">
      <c r="A128" s="34"/>
      <c r="B128" s="647" t="str">
        <f>IFERROR(IF(VLOOKUP($A128,Osnova!$A:$E,1)=$A128,VLOOKUP($A128,Osnova!$A:$E,$E$10)),"")</f>
        <v/>
      </c>
      <c r="C128" s="41" t="e">
        <f>IF(VLOOKUP($A128,Osnova!$A:$C,1)=$A128,VLOOKUP($A128,Osnova!$A:$F,4),0)</f>
        <v>#N/A</v>
      </c>
      <c r="D128" s="29"/>
      <c r="E128" s="30"/>
      <c r="F128" s="657">
        <f t="shared" si="2"/>
        <v>0</v>
      </c>
      <c r="G128" s="29"/>
      <c r="H128" s="29"/>
      <c r="I128" s="647">
        <f t="shared" si="3"/>
        <v>0</v>
      </c>
    </row>
    <row r="129" spans="1:9" s="36" customFormat="1" ht="12" customHeight="1" x14ac:dyDescent="0.2">
      <c r="A129" s="34"/>
      <c r="B129" s="647" t="str">
        <f>IFERROR(IF(VLOOKUP($A129,Osnova!$A:$E,1)=$A129,VLOOKUP($A129,Osnova!$A:$E,$E$10)),"")</f>
        <v/>
      </c>
      <c r="C129" s="41" t="e">
        <f>IF(VLOOKUP($A129,Osnova!$A:$C,1)=$A129,VLOOKUP($A129,Osnova!$A:$F,4),0)</f>
        <v>#N/A</v>
      </c>
      <c r="D129" s="29"/>
      <c r="E129" s="30"/>
      <c r="F129" s="657">
        <f t="shared" si="2"/>
        <v>0</v>
      </c>
      <c r="G129" s="29"/>
      <c r="H129" s="29"/>
      <c r="I129" s="647">
        <f t="shared" si="3"/>
        <v>0</v>
      </c>
    </row>
    <row r="130" spans="1:9" s="36" customFormat="1" ht="12" customHeight="1" x14ac:dyDescent="0.2">
      <c r="A130" s="34"/>
      <c r="B130" s="647" t="str">
        <f>IFERROR(IF(VLOOKUP($A130,Osnova!$A:$E,1)=$A130,VLOOKUP($A130,Osnova!$A:$E,$E$10)),"")</f>
        <v/>
      </c>
      <c r="C130" s="41" t="e">
        <f>IF(VLOOKUP($A130,Osnova!$A:$C,1)=$A130,VLOOKUP($A130,Osnova!$A:$F,4),0)</f>
        <v>#N/A</v>
      </c>
      <c r="D130" s="29"/>
      <c r="E130" s="30"/>
      <c r="F130" s="657">
        <f t="shared" si="2"/>
        <v>0</v>
      </c>
      <c r="G130" s="29"/>
      <c r="H130" s="29"/>
      <c r="I130" s="647">
        <f t="shared" si="3"/>
        <v>0</v>
      </c>
    </row>
    <row r="131" spans="1:9" s="36" customFormat="1" ht="12" customHeight="1" x14ac:dyDescent="0.2">
      <c r="A131" s="34"/>
      <c r="B131" s="647" t="str">
        <f>IFERROR(IF(VLOOKUP($A131,Osnova!$A:$E,1)=$A131,VLOOKUP($A131,Osnova!$A:$E,$E$10)),"")</f>
        <v/>
      </c>
      <c r="C131" s="41" t="e">
        <f>IF(VLOOKUP($A131,Osnova!$A:$C,1)=$A131,VLOOKUP($A131,Osnova!$A:$F,4),0)</f>
        <v>#N/A</v>
      </c>
      <c r="D131" s="29"/>
      <c r="E131" s="30"/>
      <c r="F131" s="657">
        <f t="shared" si="2"/>
        <v>0</v>
      </c>
      <c r="G131" s="29"/>
      <c r="H131" s="29"/>
      <c r="I131" s="647">
        <f t="shared" si="3"/>
        <v>0</v>
      </c>
    </row>
    <row r="132" spans="1:9" s="36" customFormat="1" ht="12" customHeight="1" x14ac:dyDescent="0.2">
      <c r="A132" s="34"/>
      <c r="B132" s="647" t="str">
        <f>IFERROR(IF(VLOOKUP($A132,Osnova!$A:$E,1)=$A132,VLOOKUP($A132,Osnova!$A:$E,$E$10)),"")</f>
        <v/>
      </c>
      <c r="C132" s="41" t="e">
        <f>IF(VLOOKUP($A132,Osnova!$A:$C,1)=$A132,VLOOKUP($A132,Osnova!$A:$F,4),0)</f>
        <v>#N/A</v>
      </c>
      <c r="D132" s="29"/>
      <c r="E132" s="30"/>
      <c r="F132" s="657">
        <f t="shared" si="2"/>
        <v>0</v>
      </c>
      <c r="G132" s="29"/>
      <c r="H132" s="29"/>
      <c r="I132" s="647">
        <f t="shared" si="3"/>
        <v>0</v>
      </c>
    </row>
    <row r="133" spans="1:9" s="36" customFormat="1" ht="12" customHeight="1" x14ac:dyDescent="0.2">
      <c r="A133" s="34"/>
      <c r="B133" s="647" t="str">
        <f>IFERROR(IF(VLOOKUP($A133,Osnova!$A:$E,1)=$A133,VLOOKUP($A133,Osnova!$A:$E,$E$10)),"")</f>
        <v/>
      </c>
      <c r="C133" s="41" t="e">
        <f>IF(VLOOKUP($A133,Osnova!$A:$C,1)=$A133,VLOOKUP($A133,Osnova!$A:$F,4),0)</f>
        <v>#N/A</v>
      </c>
      <c r="D133" s="29"/>
      <c r="E133" s="30"/>
      <c r="F133" s="657">
        <f t="shared" si="2"/>
        <v>0</v>
      </c>
      <c r="G133" s="29"/>
      <c r="H133" s="29"/>
      <c r="I133" s="647">
        <f t="shared" si="3"/>
        <v>0</v>
      </c>
    </row>
    <row r="134" spans="1:9" s="36" customFormat="1" ht="12" customHeight="1" x14ac:dyDescent="0.2">
      <c r="A134" s="34"/>
      <c r="B134" s="647" t="str">
        <f>IFERROR(IF(VLOOKUP($A134,Osnova!$A:$E,1)=$A134,VLOOKUP($A134,Osnova!$A:$E,$E$10)),"")</f>
        <v/>
      </c>
      <c r="C134" s="41" t="e">
        <f>IF(VLOOKUP($A134,Osnova!$A:$C,1)=$A134,VLOOKUP($A134,Osnova!$A:$F,4),0)</f>
        <v>#N/A</v>
      </c>
      <c r="D134" s="29"/>
      <c r="E134" s="30"/>
      <c r="F134" s="657">
        <f t="shared" si="2"/>
        <v>0</v>
      </c>
      <c r="G134" s="29"/>
      <c r="H134" s="29"/>
      <c r="I134" s="647">
        <f t="shared" si="3"/>
        <v>0</v>
      </c>
    </row>
    <row r="135" spans="1:9" s="36" customFormat="1" ht="12" customHeight="1" x14ac:dyDescent="0.2">
      <c r="A135" s="34"/>
      <c r="B135" s="647" t="str">
        <f>IFERROR(IF(VLOOKUP($A135,Osnova!$A:$E,1)=$A135,VLOOKUP($A135,Osnova!$A:$E,$E$10)),"")</f>
        <v/>
      </c>
      <c r="C135" s="41" t="e">
        <f>IF(VLOOKUP($A135,Osnova!$A:$C,1)=$A135,VLOOKUP($A135,Osnova!$A:$F,4),0)</f>
        <v>#N/A</v>
      </c>
      <c r="D135" s="29"/>
      <c r="E135" s="30"/>
      <c r="F135" s="657">
        <f t="shared" si="2"/>
        <v>0</v>
      </c>
      <c r="G135" s="29"/>
      <c r="H135" s="29"/>
      <c r="I135" s="647">
        <f t="shared" si="3"/>
        <v>0</v>
      </c>
    </row>
    <row r="136" spans="1:9" s="36" customFormat="1" ht="12" customHeight="1" x14ac:dyDescent="0.2">
      <c r="A136" s="34"/>
      <c r="B136" s="647" t="str">
        <f>IFERROR(IF(VLOOKUP($A136,Osnova!$A:$E,1)=$A136,VLOOKUP($A136,Osnova!$A:$E,$E$10)),"")</f>
        <v/>
      </c>
      <c r="C136" s="41" t="e">
        <f>IF(VLOOKUP($A136,Osnova!$A:$C,1)=$A136,VLOOKUP($A136,Osnova!$A:$F,4),0)</f>
        <v>#N/A</v>
      </c>
      <c r="D136" s="29"/>
      <c r="E136" s="30"/>
      <c r="F136" s="657">
        <f t="shared" si="2"/>
        <v>0</v>
      </c>
      <c r="G136" s="29"/>
      <c r="H136" s="29"/>
      <c r="I136" s="647">
        <f t="shared" si="3"/>
        <v>0</v>
      </c>
    </row>
    <row r="137" spans="1:9" s="36" customFormat="1" ht="12" customHeight="1" x14ac:dyDescent="0.2">
      <c r="A137" s="34"/>
      <c r="B137" s="647" t="str">
        <f>IFERROR(IF(VLOOKUP($A137,Osnova!$A:$E,1)=$A137,VLOOKUP($A137,Osnova!$A:$E,$E$10)),"")</f>
        <v/>
      </c>
      <c r="C137" s="41" t="e">
        <f>IF(VLOOKUP($A137,Osnova!$A:$C,1)=$A137,VLOOKUP($A137,Osnova!$A:$F,4),0)</f>
        <v>#N/A</v>
      </c>
      <c r="D137" s="29"/>
      <c r="E137" s="30"/>
      <c r="F137" s="657">
        <f t="shared" si="2"/>
        <v>0</v>
      </c>
      <c r="G137" s="29"/>
      <c r="H137" s="29"/>
      <c r="I137" s="647">
        <f t="shared" si="3"/>
        <v>0</v>
      </c>
    </row>
    <row r="138" spans="1:9" s="36" customFormat="1" ht="12" customHeight="1" x14ac:dyDescent="0.2">
      <c r="A138" s="34"/>
      <c r="B138" s="647" t="str">
        <f>IFERROR(IF(VLOOKUP($A138,Osnova!$A:$E,1)=$A138,VLOOKUP($A138,Osnova!$A:$E,$E$10)),"")</f>
        <v/>
      </c>
      <c r="C138" s="41" t="e">
        <f>IF(VLOOKUP($A138,Osnova!$A:$C,1)=$A138,VLOOKUP($A138,Osnova!$A:$F,4),0)</f>
        <v>#N/A</v>
      </c>
      <c r="D138" s="29"/>
      <c r="E138" s="30"/>
      <c r="F138" s="657">
        <f t="shared" si="2"/>
        <v>0</v>
      </c>
      <c r="G138" s="29"/>
      <c r="H138" s="29"/>
      <c r="I138" s="647">
        <f t="shared" si="3"/>
        <v>0</v>
      </c>
    </row>
    <row r="139" spans="1:9" s="36" customFormat="1" ht="12" customHeight="1" x14ac:dyDescent="0.2">
      <c r="A139" s="34"/>
      <c r="B139" s="647" t="str">
        <f>IFERROR(IF(VLOOKUP($A139,Osnova!$A:$E,1)=$A139,VLOOKUP($A139,Osnova!$A:$E,$E$10)),"")</f>
        <v/>
      </c>
      <c r="C139" s="41" t="e">
        <f>IF(VLOOKUP($A139,Osnova!$A:$C,1)=$A139,VLOOKUP($A139,Osnova!$A:$F,4),0)</f>
        <v>#N/A</v>
      </c>
      <c r="D139" s="29"/>
      <c r="E139" s="30"/>
      <c r="F139" s="657">
        <f t="shared" si="2"/>
        <v>0</v>
      </c>
      <c r="G139" s="29"/>
      <c r="H139" s="29"/>
      <c r="I139" s="647">
        <f t="shared" si="3"/>
        <v>0</v>
      </c>
    </row>
    <row r="140" spans="1:9" s="36" customFormat="1" ht="12" customHeight="1" x14ac:dyDescent="0.2">
      <c r="A140" s="34"/>
      <c r="B140" s="647" t="str">
        <f>IFERROR(IF(VLOOKUP($A140,Osnova!$A:$E,1)=$A140,VLOOKUP($A140,Osnova!$A:$E,$E$10)),"")</f>
        <v/>
      </c>
      <c r="C140" s="41" t="e">
        <f>IF(VLOOKUP($A140,Osnova!$A:$C,1)=$A140,VLOOKUP($A140,Osnova!$A:$F,4),0)</f>
        <v>#N/A</v>
      </c>
      <c r="D140" s="29"/>
      <c r="E140" s="30"/>
      <c r="F140" s="657">
        <f t="shared" si="2"/>
        <v>0</v>
      </c>
      <c r="G140" s="29"/>
      <c r="H140" s="29"/>
      <c r="I140" s="647">
        <f t="shared" si="3"/>
        <v>0</v>
      </c>
    </row>
    <row r="141" spans="1:9" s="36" customFormat="1" ht="12" customHeight="1" x14ac:dyDescent="0.2">
      <c r="A141" s="34"/>
      <c r="B141" s="647" t="str">
        <f>IFERROR(IF(VLOOKUP($A141,Osnova!$A:$E,1)=$A141,VLOOKUP($A141,Osnova!$A:$E,$E$10)),"")</f>
        <v/>
      </c>
      <c r="C141" s="41" t="e">
        <f>IF(VLOOKUP($A141,Osnova!$A:$C,1)=$A141,VLOOKUP($A141,Osnova!$A:$F,4),0)</f>
        <v>#N/A</v>
      </c>
      <c r="D141" s="29"/>
      <c r="E141" s="30"/>
      <c r="F141" s="657">
        <f t="shared" si="2"/>
        <v>0</v>
      </c>
      <c r="G141" s="29"/>
      <c r="H141" s="29"/>
      <c r="I141" s="647">
        <f t="shared" si="3"/>
        <v>0</v>
      </c>
    </row>
    <row r="142" spans="1:9" s="36" customFormat="1" ht="12" customHeight="1" x14ac:dyDescent="0.2">
      <c r="A142" s="34"/>
      <c r="B142" s="647" t="str">
        <f>IFERROR(IF(VLOOKUP($A142,Osnova!$A:$E,1)=$A142,VLOOKUP($A142,Osnova!$A:$E,$E$10)),"")</f>
        <v/>
      </c>
      <c r="C142" s="41" t="e">
        <f>IF(VLOOKUP($A142,Osnova!$A:$C,1)=$A142,VLOOKUP($A142,Osnova!$A:$F,4),0)</f>
        <v>#N/A</v>
      </c>
      <c r="D142" s="29"/>
      <c r="E142" s="30"/>
      <c r="F142" s="657">
        <f t="shared" si="2"/>
        <v>0</v>
      </c>
      <c r="G142" s="29"/>
      <c r="H142" s="29"/>
      <c r="I142" s="647">
        <f t="shared" si="3"/>
        <v>0</v>
      </c>
    </row>
    <row r="143" spans="1:9" s="36" customFormat="1" ht="12" customHeight="1" x14ac:dyDescent="0.2">
      <c r="A143" s="34"/>
      <c r="B143" s="647" t="str">
        <f>IFERROR(IF(VLOOKUP($A143,Osnova!$A:$E,1)=$A143,VLOOKUP($A143,Osnova!$A:$E,$E$10)),"")</f>
        <v/>
      </c>
      <c r="C143" s="41" t="e">
        <f>IF(VLOOKUP($A143,Osnova!$A:$C,1)=$A143,VLOOKUP($A143,Osnova!$A:$F,4),0)</f>
        <v>#N/A</v>
      </c>
      <c r="D143" s="29"/>
      <c r="E143" s="30"/>
      <c r="F143" s="657">
        <f t="shared" si="2"/>
        <v>0</v>
      </c>
      <c r="G143" s="29"/>
      <c r="H143" s="29"/>
      <c r="I143" s="647">
        <f t="shared" si="3"/>
        <v>0</v>
      </c>
    </row>
    <row r="144" spans="1:9" s="36" customFormat="1" ht="12" customHeight="1" x14ac:dyDescent="0.2">
      <c r="A144" s="34"/>
      <c r="B144" s="647" t="str">
        <f>IFERROR(IF(VLOOKUP($A144,Osnova!$A:$E,1)=$A144,VLOOKUP($A144,Osnova!$A:$E,$E$10)),"")</f>
        <v/>
      </c>
      <c r="C144" s="41" t="e">
        <f>IF(VLOOKUP($A144,Osnova!$A:$C,1)=$A144,VLOOKUP($A144,Osnova!$A:$F,4),0)</f>
        <v>#N/A</v>
      </c>
      <c r="D144" s="29"/>
      <c r="E144" s="30"/>
      <c r="F144" s="657">
        <f t="shared" si="2"/>
        <v>0</v>
      </c>
      <c r="G144" s="29"/>
      <c r="H144" s="29"/>
      <c r="I144" s="647">
        <f t="shared" si="3"/>
        <v>0</v>
      </c>
    </row>
    <row r="145" spans="1:9" s="36" customFormat="1" ht="12" customHeight="1" x14ac:dyDescent="0.2">
      <c r="A145" s="34"/>
      <c r="B145" s="647" t="str">
        <f>IFERROR(IF(VLOOKUP($A145,Osnova!$A:$E,1)=$A145,VLOOKUP($A145,Osnova!$A:$E,$E$10)),"")</f>
        <v/>
      </c>
      <c r="C145" s="41" t="e">
        <f>IF(VLOOKUP($A145,Osnova!$A:$C,1)=$A145,VLOOKUP($A145,Osnova!$A:$F,4),0)</f>
        <v>#N/A</v>
      </c>
      <c r="D145" s="29"/>
      <c r="E145" s="30"/>
      <c r="F145" s="657">
        <f t="shared" si="2"/>
        <v>0</v>
      </c>
      <c r="G145" s="29"/>
      <c r="H145" s="29"/>
      <c r="I145" s="647">
        <f t="shared" si="3"/>
        <v>0</v>
      </c>
    </row>
    <row r="146" spans="1:9" s="36" customFormat="1" ht="12" customHeight="1" x14ac:dyDescent="0.2">
      <c r="A146" s="34"/>
      <c r="B146" s="647" t="str">
        <f>IFERROR(IF(VLOOKUP($A146,Osnova!$A:$E,1)=$A146,VLOOKUP($A146,Osnova!$A:$E,$E$10)),"")</f>
        <v/>
      </c>
      <c r="C146" s="41" t="e">
        <f>IF(VLOOKUP($A146,Osnova!$A:$C,1)=$A146,VLOOKUP($A146,Osnova!$A:$F,4),0)</f>
        <v>#N/A</v>
      </c>
      <c r="D146" s="29"/>
      <c r="E146" s="30"/>
      <c r="F146" s="657">
        <f t="shared" si="2"/>
        <v>0</v>
      </c>
      <c r="G146" s="29"/>
      <c r="H146" s="29"/>
      <c r="I146" s="647">
        <f t="shared" si="3"/>
        <v>0</v>
      </c>
    </row>
    <row r="147" spans="1:9" s="36" customFormat="1" ht="12" customHeight="1" x14ac:dyDescent="0.2">
      <c r="A147" s="34"/>
      <c r="B147" s="647" t="str">
        <f>IFERROR(IF(VLOOKUP($A147,Osnova!$A:$E,1)=$A147,VLOOKUP($A147,Osnova!$A:$E,$E$10)),"")</f>
        <v/>
      </c>
      <c r="C147" s="41" t="e">
        <f>IF(VLOOKUP($A147,Osnova!$A:$C,1)=$A147,VLOOKUP($A147,Osnova!$A:$F,4),0)</f>
        <v>#N/A</v>
      </c>
      <c r="D147" s="29"/>
      <c r="E147" s="30"/>
      <c r="F147" s="657">
        <f t="shared" si="2"/>
        <v>0</v>
      </c>
      <c r="G147" s="29"/>
      <c r="H147" s="29"/>
      <c r="I147" s="647">
        <f t="shared" si="3"/>
        <v>0</v>
      </c>
    </row>
    <row r="148" spans="1:9" s="36" customFormat="1" ht="12" customHeight="1" x14ac:dyDescent="0.2">
      <c r="A148" s="34"/>
      <c r="B148" s="647" t="str">
        <f>IFERROR(IF(VLOOKUP($A148,Osnova!$A:$E,1)=$A148,VLOOKUP($A148,Osnova!$A:$E,$E$10)),"")</f>
        <v/>
      </c>
      <c r="C148" s="41" t="e">
        <f>IF(VLOOKUP($A148,Osnova!$A:$C,1)=$A148,VLOOKUP($A148,Osnova!$A:$F,4),0)</f>
        <v>#N/A</v>
      </c>
      <c r="D148" s="29"/>
      <c r="E148" s="30"/>
      <c r="F148" s="657">
        <f t="shared" si="2"/>
        <v>0</v>
      </c>
      <c r="G148" s="29"/>
      <c r="H148" s="29"/>
      <c r="I148" s="647">
        <f t="shared" si="3"/>
        <v>0</v>
      </c>
    </row>
    <row r="149" spans="1:9" s="36" customFormat="1" ht="12" customHeight="1" x14ac:dyDescent="0.2">
      <c r="A149" s="34"/>
      <c r="B149" s="647" t="str">
        <f>IFERROR(IF(VLOOKUP($A149,Osnova!$A:$E,1)=$A149,VLOOKUP($A149,Osnova!$A:$E,$E$10)),"")</f>
        <v/>
      </c>
      <c r="C149" s="41" t="e">
        <f>IF(VLOOKUP($A149,Osnova!$A:$C,1)=$A149,VLOOKUP($A149,Osnova!$A:$F,4),0)</f>
        <v>#N/A</v>
      </c>
      <c r="D149" s="29"/>
      <c r="E149" s="30"/>
      <c r="F149" s="657">
        <f t="shared" ref="F149:F212" si="4">SUM(D149-E149)</f>
        <v>0</v>
      </c>
      <c r="G149" s="29"/>
      <c r="H149" s="29"/>
      <c r="I149" s="647">
        <f t="shared" ref="I149:I186" si="5">SUM(F149+G149-H149)</f>
        <v>0</v>
      </c>
    </row>
    <row r="150" spans="1:9" s="36" customFormat="1" ht="12" customHeight="1" x14ac:dyDescent="0.2">
      <c r="A150" s="34"/>
      <c r="B150" s="647" t="str">
        <f>IFERROR(IF(VLOOKUP($A150,Osnova!$A:$E,1)=$A150,VLOOKUP($A150,Osnova!$A:$E,$E$10)),"")</f>
        <v/>
      </c>
      <c r="C150" s="41" t="e">
        <f>IF(VLOOKUP($A150,Osnova!$A:$C,1)=$A150,VLOOKUP($A150,Osnova!$A:$F,4),0)</f>
        <v>#N/A</v>
      </c>
      <c r="D150" s="29"/>
      <c r="E150" s="30"/>
      <c r="F150" s="657">
        <f t="shared" si="4"/>
        <v>0</v>
      </c>
      <c r="G150" s="29"/>
      <c r="H150" s="29"/>
      <c r="I150" s="647">
        <f t="shared" si="5"/>
        <v>0</v>
      </c>
    </row>
    <row r="151" spans="1:9" s="36" customFormat="1" ht="12" customHeight="1" x14ac:dyDescent="0.2">
      <c r="A151" s="34"/>
      <c r="B151" s="647" t="str">
        <f>IFERROR(IF(VLOOKUP($A151,Osnova!$A:$E,1)=$A151,VLOOKUP($A151,Osnova!$A:$E,$E$10)),"")</f>
        <v/>
      </c>
      <c r="C151" s="41" t="e">
        <f>IF(VLOOKUP($A151,Osnova!$A:$C,1)=$A151,VLOOKUP($A151,Osnova!$A:$F,4),0)</f>
        <v>#N/A</v>
      </c>
      <c r="D151" s="29"/>
      <c r="E151" s="30"/>
      <c r="F151" s="657">
        <f t="shared" si="4"/>
        <v>0</v>
      </c>
      <c r="G151" s="29"/>
      <c r="H151" s="29"/>
      <c r="I151" s="647">
        <f t="shared" si="5"/>
        <v>0</v>
      </c>
    </row>
    <row r="152" spans="1:9" s="36" customFormat="1" ht="12" customHeight="1" x14ac:dyDescent="0.2">
      <c r="A152" s="34"/>
      <c r="B152" s="647" t="str">
        <f>IFERROR(IF(VLOOKUP($A152,Osnova!$A:$E,1)=$A152,VLOOKUP($A152,Osnova!$A:$E,$E$10)),"")</f>
        <v/>
      </c>
      <c r="C152" s="41" t="e">
        <f>IF(VLOOKUP($A152,Osnova!$A:$C,1)=$A152,VLOOKUP($A152,Osnova!$A:$F,4),0)</f>
        <v>#N/A</v>
      </c>
      <c r="D152" s="29"/>
      <c r="E152" s="30"/>
      <c r="F152" s="657">
        <f t="shared" si="4"/>
        <v>0</v>
      </c>
      <c r="G152" s="29"/>
      <c r="H152" s="29"/>
      <c r="I152" s="647">
        <f t="shared" si="5"/>
        <v>0</v>
      </c>
    </row>
    <row r="153" spans="1:9" s="36" customFormat="1" ht="12" customHeight="1" x14ac:dyDescent="0.2">
      <c r="A153" s="34"/>
      <c r="B153" s="647" t="str">
        <f>IFERROR(IF(VLOOKUP($A153,Osnova!$A:$E,1)=$A153,VLOOKUP($A153,Osnova!$A:$E,$E$10)),"")</f>
        <v/>
      </c>
      <c r="C153" s="41" t="e">
        <f>IF(VLOOKUP($A153,Osnova!$A:$C,1)=$A153,VLOOKUP($A153,Osnova!$A:$F,4),0)</f>
        <v>#N/A</v>
      </c>
      <c r="D153" s="29"/>
      <c r="E153" s="30"/>
      <c r="F153" s="657">
        <f t="shared" si="4"/>
        <v>0</v>
      </c>
      <c r="G153" s="29"/>
      <c r="H153" s="29"/>
      <c r="I153" s="647">
        <f t="shared" si="5"/>
        <v>0</v>
      </c>
    </row>
    <row r="154" spans="1:9" s="36" customFormat="1" ht="12" customHeight="1" x14ac:dyDescent="0.2">
      <c r="A154" s="34"/>
      <c r="B154" s="647" t="str">
        <f>IFERROR(IF(VLOOKUP($A154,Osnova!$A:$E,1)=$A154,VLOOKUP($A154,Osnova!$A:$E,$E$10)),"")</f>
        <v/>
      </c>
      <c r="C154" s="41" t="e">
        <f>IF(VLOOKUP($A154,Osnova!$A:$C,1)=$A154,VLOOKUP($A154,Osnova!$A:$F,4),0)</f>
        <v>#N/A</v>
      </c>
      <c r="D154" s="29"/>
      <c r="E154" s="30"/>
      <c r="F154" s="657">
        <f t="shared" si="4"/>
        <v>0</v>
      </c>
      <c r="G154" s="29"/>
      <c r="H154" s="29"/>
      <c r="I154" s="647">
        <f t="shared" si="5"/>
        <v>0</v>
      </c>
    </row>
    <row r="155" spans="1:9" s="36" customFormat="1" ht="12" customHeight="1" x14ac:dyDescent="0.2">
      <c r="A155" s="34"/>
      <c r="B155" s="647" t="str">
        <f>IFERROR(IF(VLOOKUP($A155,Osnova!$A:$E,1)=$A155,VLOOKUP($A155,Osnova!$A:$E,$E$10)),"")</f>
        <v/>
      </c>
      <c r="C155" s="41" t="e">
        <f>IF(VLOOKUP($A155,Osnova!$A:$C,1)=$A155,VLOOKUP($A155,Osnova!$A:$F,4),0)</f>
        <v>#N/A</v>
      </c>
      <c r="D155" s="29"/>
      <c r="E155" s="30"/>
      <c r="F155" s="657">
        <f t="shared" si="4"/>
        <v>0</v>
      </c>
      <c r="G155" s="29"/>
      <c r="H155" s="29"/>
      <c r="I155" s="647">
        <f t="shared" si="5"/>
        <v>0</v>
      </c>
    </row>
    <row r="156" spans="1:9" s="36" customFormat="1" ht="12" customHeight="1" x14ac:dyDescent="0.2">
      <c r="A156" s="34"/>
      <c r="B156" s="647" t="str">
        <f>IFERROR(IF(VLOOKUP($A156,Osnova!$A:$E,1)=$A156,VLOOKUP($A156,Osnova!$A:$E,$E$10)),"")</f>
        <v/>
      </c>
      <c r="C156" s="41" t="e">
        <f>IF(VLOOKUP($A156,Osnova!$A:$C,1)=$A156,VLOOKUP($A156,Osnova!$A:$F,4),0)</f>
        <v>#N/A</v>
      </c>
      <c r="D156" s="29"/>
      <c r="E156" s="30"/>
      <c r="F156" s="657">
        <f t="shared" si="4"/>
        <v>0</v>
      </c>
      <c r="G156" s="29"/>
      <c r="H156" s="29"/>
      <c r="I156" s="647">
        <f t="shared" si="5"/>
        <v>0</v>
      </c>
    </row>
    <row r="157" spans="1:9" s="36" customFormat="1" ht="12" customHeight="1" x14ac:dyDescent="0.2">
      <c r="A157" s="34"/>
      <c r="B157" s="647" t="str">
        <f>IFERROR(IF(VLOOKUP($A157,Osnova!$A:$E,1)=$A157,VLOOKUP($A157,Osnova!$A:$E,$E$10)),"")</f>
        <v/>
      </c>
      <c r="C157" s="41" t="e">
        <f>IF(VLOOKUP($A157,Osnova!$A:$C,1)=$A157,VLOOKUP($A157,Osnova!$A:$F,4),0)</f>
        <v>#N/A</v>
      </c>
      <c r="D157" s="29"/>
      <c r="E157" s="30"/>
      <c r="F157" s="657">
        <f t="shared" si="4"/>
        <v>0</v>
      </c>
      <c r="G157" s="29"/>
      <c r="H157" s="29"/>
      <c r="I157" s="647">
        <f t="shared" si="5"/>
        <v>0</v>
      </c>
    </row>
    <row r="158" spans="1:9" s="36" customFormat="1" ht="12" customHeight="1" x14ac:dyDescent="0.2">
      <c r="A158" s="34"/>
      <c r="B158" s="647" t="str">
        <f>IFERROR(IF(VLOOKUP($A158,Osnova!$A:$E,1)=$A158,VLOOKUP($A158,Osnova!$A:$E,$E$10)),"")</f>
        <v/>
      </c>
      <c r="C158" s="41" t="e">
        <f>IF(VLOOKUP($A158,Osnova!$A:$C,1)=$A158,VLOOKUP($A158,Osnova!$A:$F,4),0)</f>
        <v>#N/A</v>
      </c>
      <c r="D158" s="29"/>
      <c r="E158" s="30"/>
      <c r="F158" s="657">
        <f t="shared" si="4"/>
        <v>0</v>
      </c>
      <c r="G158" s="29"/>
      <c r="H158" s="29"/>
      <c r="I158" s="647">
        <f t="shared" si="5"/>
        <v>0</v>
      </c>
    </row>
    <row r="159" spans="1:9" s="36" customFormat="1" ht="12" customHeight="1" x14ac:dyDescent="0.2">
      <c r="A159" s="34"/>
      <c r="B159" s="647" t="str">
        <f>IFERROR(IF(VLOOKUP($A159,Osnova!$A:$E,1)=$A159,VLOOKUP($A159,Osnova!$A:$E,$E$10)),"")</f>
        <v/>
      </c>
      <c r="C159" s="41" t="e">
        <f>IF(VLOOKUP($A159,Osnova!$A:$C,1)=$A159,VLOOKUP($A159,Osnova!$A:$F,4),0)</f>
        <v>#N/A</v>
      </c>
      <c r="D159" s="29"/>
      <c r="E159" s="30"/>
      <c r="F159" s="657">
        <f t="shared" si="4"/>
        <v>0</v>
      </c>
      <c r="G159" s="29"/>
      <c r="H159" s="29"/>
      <c r="I159" s="647">
        <f t="shared" si="5"/>
        <v>0</v>
      </c>
    </row>
    <row r="160" spans="1:9" s="36" customFormat="1" ht="12" customHeight="1" x14ac:dyDescent="0.2">
      <c r="A160" s="34"/>
      <c r="B160" s="647" t="str">
        <f>IFERROR(IF(VLOOKUP($A160,Osnova!$A:$E,1)=$A160,VLOOKUP($A160,Osnova!$A:$E,$E$10)),"")</f>
        <v/>
      </c>
      <c r="C160" s="41" t="e">
        <f>IF(VLOOKUP($A160,Osnova!$A:$C,1)=$A160,VLOOKUP($A160,Osnova!$A:$F,4),0)</f>
        <v>#N/A</v>
      </c>
      <c r="D160" s="29"/>
      <c r="E160" s="30"/>
      <c r="F160" s="657">
        <f t="shared" si="4"/>
        <v>0</v>
      </c>
      <c r="G160" s="29"/>
      <c r="H160" s="29"/>
      <c r="I160" s="647">
        <f t="shared" si="5"/>
        <v>0</v>
      </c>
    </row>
    <row r="161" spans="1:9" s="36" customFormat="1" ht="12" customHeight="1" x14ac:dyDescent="0.2">
      <c r="A161" s="34"/>
      <c r="B161" s="647" t="str">
        <f>IFERROR(IF(VLOOKUP($A161,Osnova!$A:$E,1)=$A161,VLOOKUP($A161,Osnova!$A:$E,$E$10)),"")</f>
        <v/>
      </c>
      <c r="C161" s="41" t="e">
        <f>IF(VLOOKUP($A161,Osnova!$A:$C,1)=$A161,VLOOKUP($A161,Osnova!$A:$F,4),0)</f>
        <v>#N/A</v>
      </c>
      <c r="D161" s="29"/>
      <c r="E161" s="30"/>
      <c r="F161" s="657">
        <f t="shared" si="4"/>
        <v>0</v>
      </c>
      <c r="G161" s="29"/>
      <c r="H161" s="29"/>
      <c r="I161" s="647">
        <f t="shared" si="5"/>
        <v>0</v>
      </c>
    </row>
    <row r="162" spans="1:9" s="36" customFormat="1" ht="12" customHeight="1" x14ac:dyDescent="0.2">
      <c r="A162" s="34"/>
      <c r="B162" s="647" t="str">
        <f>IFERROR(IF(VLOOKUP($A162,Osnova!$A:$E,1)=$A162,VLOOKUP($A162,Osnova!$A:$E,$E$10)),"")</f>
        <v/>
      </c>
      <c r="C162" s="41" t="e">
        <f>IF(VLOOKUP($A162,Osnova!$A:$C,1)=$A162,VLOOKUP($A162,Osnova!$A:$F,4),0)</f>
        <v>#N/A</v>
      </c>
      <c r="D162" s="29"/>
      <c r="E162" s="30"/>
      <c r="F162" s="657">
        <f t="shared" si="4"/>
        <v>0</v>
      </c>
      <c r="G162" s="29"/>
      <c r="H162" s="29"/>
      <c r="I162" s="647">
        <f t="shared" si="5"/>
        <v>0</v>
      </c>
    </row>
    <row r="163" spans="1:9" s="36" customFormat="1" ht="12" customHeight="1" x14ac:dyDescent="0.2">
      <c r="A163" s="34"/>
      <c r="B163" s="647" t="str">
        <f>IFERROR(IF(VLOOKUP($A163,Osnova!$A:$E,1)=$A163,VLOOKUP($A163,Osnova!$A:$E,$E$10)),"")</f>
        <v/>
      </c>
      <c r="C163" s="41" t="e">
        <f>IF(VLOOKUP($A163,Osnova!$A:$C,1)=$A163,VLOOKUP($A163,Osnova!$A:$F,4),0)</f>
        <v>#N/A</v>
      </c>
      <c r="D163" s="29"/>
      <c r="E163" s="30"/>
      <c r="F163" s="657">
        <f t="shared" si="4"/>
        <v>0</v>
      </c>
      <c r="G163" s="29"/>
      <c r="H163" s="29"/>
      <c r="I163" s="647">
        <f t="shared" si="5"/>
        <v>0</v>
      </c>
    </row>
    <row r="164" spans="1:9" s="36" customFormat="1" ht="12" customHeight="1" x14ac:dyDescent="0.2">
      <c r="A164" s="34"/>
      <c r="B164" s="647" t="str">
        <f>IFERROR(IF(VLOOKUP($A164,Osnova!$A:$E,1)=$A164,VLOOKUP($A164,Osnova!$A:$E,$E$10)),"")</f>
        <v/>
      </c>
      <c r="C164" s="41" t="e">
        <f>IF(VLOOKUP($A164,Osnova!$A:$C,1)=$A164,VLOOKUP($A164,Osnova!$A:$F,4),0)</f>
        <v>#N/A</v>
      </c>
      <c r="D164" s="29"/>
      <c r="E164" s="30"/>
      <c r="F164" s="657">
        <f t="shared" si="4"/>
        <v>0</v>
      </c>
      <c r="G164" s="29"/>
      <c r="H164" s="29"/>
      <c r="I164" s="647">
        <f t="shared" si="5"/>
        <v>0</v>
      </c>
    </row>
    <row r="165" spans="1:9" s="36" customFormat="1" ht="12" customHeight="1" x14ac:dyDescent="0.2">
      <c r="A165" s="34"/>
      <c r="B165" s="647" t="str">
        <f>IFERROR(IF(VLOOKUP($A165,Osnova!$A:$E,1)=$A165,VLOOKUP($A165,Osnova!$A:$E,$E$10)),"")</f>
        <v/>
      </c>
      <c r="C165" s="41" t="e">
        <f>IF(VLOOKUP($A165,Osnova!$A:$C,1)=$A165,VLOOKUP($A165,Osnova!$A:$F,4),0)</f>
        <v>#N/A</v>
      </c>
      <c r="D165" s="29"/>
      <c r="E165" s="30"/>
      <c r="F165" s="657">
        <f t="shared" si="4"/>
        <v>0</v>
      </c>
      <c r="G165" s="29"/>
      <c r="H165" s="29"/>
      <c r="I165" s="647">
        <f t="shared" si="5"/>
        <v>0</v>
      </c>
    </row>
    <row r="166" spans="1:9" s="36" customFormat="1" ht="12" customHeight="1" x14ac:dyDescent="0.2">
      <c r="A166" s="34"/>
      <c r="B166" s="647" t="str">
        <f>IFERROR(IF(VLOOKUP($A166,Osnova!$A:$E,1)=$A166,VLOOKUP($A166,Osnova!$A:$E,$E$10)),"")</f>
        <v/>
      </c>
      <c r="C166" s="41" t="e">
        <f>IF(VLOOKUP($A166,Osnova!$A:$C,1)=$A166,VLOOKUP($A166,Osnova!$A:$F,4),0)</f>
        <v>#N/A</v>
      </c>
      <c r="D166" s="29"/>
      <c r="E166" s="30"/>
      <c r="F166" s="657">
        <f t="shared" si="4"/>
        <v>0</v>
      </c>
      <c r="G166" s="29"/>
      <c r="H166" s="29"/>
      <c r="I166" s="647">
        <f t="shared" si="5"/>
        <v>0</v>
      </c>
    </row>
    <row r="167" spans="1:9" s="36" customFormat="1" ht="12" customHeight="1" x14ac:dyDescent="0.2">
      <c r="A167" s="34"/>
      <c r="B167" s="647" t="str">
        <f>IFERROR(IF(VLOOKUP($A167,Osnova!$A:$E,1)=$A167,VLOOKUP($A167,Osnova!$A:$E,$E$10)),"")</f>
        <v/>
      </c>
      <c r="C167" s="41" t="e">
        <f>IF(VLOOKUP($A167,Osnova!$A:$C,1)=$A167,VLOOKUP($A167,Osnova!$A:$F,4),0)</f>
        <v>#N/A</v>
      </c>
      <c r="D167" s="29"/>
      <c r="E167" s="30"/>
      <c r="F167" s="657">
        <f t="shared" si="4"/>
        <v>0</v>
      </c>
      <c r="G167" s="29"/>
      <c r="H167" s="29"/>
      <c r="I167" s="647">
        <f t="shared" si="5"/>
        <v>0</v>
      </c>
    </row>
    <row r="168" spans="1:9" s="36" customFormat="1" ht="12" customHeight="1" x14ac:dyDescent="0.2">
      <c r="A168" s="34"/>
      <c r="B168" s="647" t="str">
        <f>IFERROR(IF(VLOOKUP($A168,Osnova!$A:$E,1)=$A168,VLOOKUP($A168,Osnova!$A:$E,$E$10)),"")</f>
        <v/>
      </c>
      <c r="C168" s="41" t="e">
        <f>IF(VLOOKUP($A168,Osnova!$A:$C,1)=$A168,VLOOKUP($A168,Osnova!$A:$F,4),0)</f>
        <v>#N/A</v>
      </c>
      <c r="D168" s="29"/>
      <c r="E168" s="30"/>
      <c r="F168" s="657">
        <f t="shared" si="4"/>
        <v>0</v>
      </c>
      <c r="G168" s="29"/>
      <c r="H168" s="29"/>
      <c r="I168" s="647">
        <f t="shared" si="5"/>
        <v>0</v>
      </c>
    </row>
    <row r="169" spans="1:9" s="36" customFormat="1" ht="12" customHeight="1" x14ac:dyDescent="0.2">
      <c r="A169" s="34"/>
      <c r="B169" s="647" t="str">
        <f>IFERROR(IF(VLOOKUP($A169,Osnova!$A:$E,1)=$A169,VLOOKUP($A169,Osnova!$A:$E,$E$10)),"")</f>
        <v/>
      </c>
      <c r="C169" s="41" t="e">
        <f>IF(VLOOKUP($A169,Osnova!$A:$C,1)=$A169,VLOOKUP($A169,Osnova!$A:$F,4),0)</f>
        <v>#N/A</v>
      </c>
      <c r="D169" s="29"/>
      <c r="E169" s="30"/>
      <c r="F169" s="657">
        <f t="shared" si="4"/>
        <v>0</v>
      </c>
      <c r="G169" s="29"/>
      <c r="H169" s="29"/>
      <c r="I169" s="647">
        <f t="shared" si="5"/>
        <v>0</v>
      </c>
    </row>
    <row r="170" spans="1:9" s="36" customFormat="1" ht="12" customHeight="1" x14ac:dyDescent="0.2">
      <c r="A170" s="34"/>
      <c r="B170" s="647" t="str">
        <f>IFERROR(IF(VLOOKUP($A170,Osnova!$A:$E,1)=$A170,VLOOKUP($A170,Osnova!$A:$E,$E$10)),"")</f>
        <v/>
      </c>
      <c r="C170" s="41" t="e">
        <f>IF(VLOOKUP($A170,Osnova!$A:$C,1)=$A170,VLOOKUP($A170,Osnova!$A:$F,4),0)</f>
        <v>#N/A</v>
      </c>
      <c r="D170" s="29"/>
      <c r="E170" s="30"/>
      <c r="F170" s="657">
        <f t="shared" si="4"/>
        <v>0</v>
      </c>
      <c r="G170" s="29"/>
      <c r="H170" s="29"/>
      <c r="I170" s="647">
        <f t="shared" si="5"/>
        <v>0</v>
      </c>
    </row>
    <row r="171" spans="1:9" s="36" customFormat="1" ht="12" customHeight="1" x14ac:dyDescent="0.2">
      <c r="A171" s="34"/>
      <c r="B171" s="647" t="str">
        <f>IFERROR(IF(VLOOKUP($A171,Osnova!$A:$E,1)=$A171,VLOOKUP($A171,Osnova!$A:$E,$E$10)),"")</f>
        <v/>
      </c>
      <c r="C171" s="41" t="e">
        <f>IF(VLOOKUP($A171,Osnova!$A:$C,1)=$A171,VLOOKUP($A171,Osnova!$A:$F,4),0)</f>
        <v>#N/A</v>
      </c>
      <c r="D171" s="29"/>
      <c r="E171" s="30"/>
      <c r="F171" s="657">
        <f t="shared" si="4"/>
        <v>0</v>
      </c>
      <c r="G171" s="29"/>
      <c r="H171" s="29"/>
      <c r="I171" s="647">
        <f t="shared" si="5"/>
        <v>0</v>
      </c>
    </row>
    <row r="172" spans="1:9" s="36" customFormat="1" ht="12" customHeight="1" x14ac:dyDescent="0.2">
      <c r="A172" s="34"/>
      <c r="B172" s="647" t="str">
        <f>IFERROR(IF(VLOOKUP($A172,Osnova!$A:$E,1)=$A172,VLOOKUP($A172,Osnova!$A:$E,$E$10)),"")</f>
        <v/>
      </c>
      <c r="C172" s="41" t="e">
        <f>IF(VLOOKUP($A172,Osnova!$A:$C,1)=$A172,VLOOKUP($A172,Osnova!$A:$F,4),0)</f>
        <v>#N/A</v>
      </c>
      <c r="D172" s="29"/>
      <c r="E172" s="30"/>
      <c r="F172" s="657">
        <f t="shared" si="4"/>
        <v>0</v>
      </c>
      <c r="G172" s="29"/>
      <c r="H172" s="29"/>
      <c r="I172" s="647">
        <f t="shared" si="5"/>
        <v>0</v>
      </c>
    </row>
    <row r="173" spans="1:9" s="36" customFormat="1" ht="12" customHeight="1" x14ac:dyDescent="0.2">
      <c r="A173" s="34"/>
      <c r="B173" s="647" t="str">
        <f>IFERROR(IF(VLOOKUP($A173,Osnova!$A:$E,1)=$A173,VLOOKUP($A173,Osnova!$A:$E,$E$10)),"")</f>
        <v/>
      </c>
      <c r="C173" s="41" t="e">
        <f>IF(VLOOKUP($A173,Osnova!$A:$C,1)=$A173,VLOOKUP($A173,Osnova!$A:$F,4),0)</f>
        <v>#N/A</v>
      </c>
      <c r="D173" s="29"/>
      <c r="E173" s="30"/>
      <c r="F173" s="657">
        <f t="shared" si="4"/>
        <v>0</v>
      </c>
      <c r="G173" s="29"/>
      <c r="H173" s="29"/>
      <c r="I173" s="647">
        <f t="shared" si="5"/>
        <v>0</v>
      </c>
    </row>
    <row r="174" spans="1:9" s="36" customFormat="1" ht="12" customHeight="1" x14ac:dyDescent="0.2">
      <c r="A174" s="34"/>
      <c r="B174" s="647" t="str">
        <f>IFERROR(IF(VLOOKUP($A174,Osnova!$A:$E,1)=$A174,VLOOKUP($A174,Osnova!$A:$E,$E$10)),"")</f>
        <v/>
      </c>
      <c r="C174" s="41" t="e">
        <f>IF(VLOOKUP($A174,Osnova!$A:$C,1)=$A174,VLOOKUP($A174,Osnova!$A:$F,4),0)</f>
        <v>#N/A</v>
      </c>
      <c r="D174" s="29"/>
      <c r="E174" s="30"/>
      <c r="F174" s="657">
        <f t="shared" si="4"/>
        <v>0</v>
      </c>
      <c r="G174" s="29"/>
      <c r="H174" s="29"/>
      <c r="I174" s="647">
        <f t="shared" si="5"/>
        <v>0</v>
      </c>
    </row>
    <row r="175" spans="1:9" s="36" customFormat="1" ht="12" customHeight="1" x14ac:dyDescent="0.2">
      <c r="A175" s="34"/>
      <c r="B175" s="647" t="str">
        <f>IFERROR(IF(VLOOKUP($A175,Osnova!$A:$E,1)=$A175,VLOOKUP($A175,Osnova!$A:$E,$E$10)),"")</f>
        <v/>
      </c>
      <c r="C175" s="41" t="e">
        <f>IF(VLOOKUP($A175,Osnova!$A:$C,1)=$A175,VLOOKUP($A175,Osnova!$A:$F,4),0)</f>
        <v>#N/A</v>
      </c>
      <c r="D175" s="29"/>
      <c r="E175" s="30"/>
      <c r="F175" s="657">
        <f t="shared" si="4"/>
        <v>0</v>
      </c>
      <c r="G175" s="29"/>
      <c r="H175" s="29"/>
      <c r="I175" s="647">
        <f t="shared" si="5"/>
        <v>0</v>
      </c>
    </row>
    <row r="176" spans="1:9" s="36" customFormat="1" ht="12" customHeight="1" x14ac:dyDescent="0.2">
      <c r="A176" s="34"/>
      <c r="B176" s="647" t="str">
        <f>IFERROR(IF(VLOOKUP($A176,Osnova!$A:$E,1)=$A176,VLOOKUP($A176,Osnova!$A:$E,$E$10)),"")</f>
        <v/>
      </c>
      <c r="C176" s="41" t="e">
        <f>IF(VLOOKUP($A176,Osnova!$A:$C,1)=$A176,VLOOKUP($A176,Osnova!$A:$F,4),0)</f>
        <v>#N/A</v>
      </c>
      <c r="D176" s="29"/>
      <c r="E176" s="30"/>
      <c r="F176" s="657">
        <f t="shared" si="4"/>
        <v>0</v>
      </c>
      <c r="G176" s="29"/>
      <c r="H176" s="29"/>
      <c r="I176" s="647">
        <f t="shared" si="5"/>
        <v>0</v>
      </c>
    </row>
    <row r="177" spans="1:9" s="36" customFormat="1" ht="12" customHeight="1" x14ac:dyDescent="0.2">
      <c r="A177" s="34"/>
      <c r="B177" s="647" t="str">
        <f>IFERROR(IF(VLOOKUP($A177,Osnova!$A:$E,1)=$A177,VLOOKUP($A177,Osnova!$A:$E,$E$10)),"")</f>
        <v/>
      </c>
      <c r="C177" s="41" t="e">
        <f>IF(VLOOKUP($A177,Osnova!$A:$C,1)=$A177,VLOOKUP($A177,Osnova!$A:$F,4),0)</f>
        <v>#N/A</v>
      </c>
      <c r="D177" s="29"/>
      <c r="E177" s="30"/>
      <c r="F177" s="657">
        <f t="shared" si="4"/>
        <v>0</v>
      </c>
      <c r="G177" s="29"/>
      <c r="H177" s="29"/>
      <c r="I177" s="647">
        <f t="shared" si="5"/>
        <v>0</v>
      </c>
    </row>
    <row r="178" spans="1:9" s="36" customFormat="1" ht="12" customHeight="1" x14ac:dyDescent="0.2">
      <c r="A178" s="34"/>
      <c r="B178" s="647" t="str">
        <f>IFERROR(IF(VLOOKUP($A178,Osnova!$A:$E,1)=$A178,VLOOKUP($A178,Osnova!$A:$E,$E$10)),"")</f>
        <v/>
      </c>
      <c r="C178" s="41" t="e">
        <f>IF(VLOOKUP($A178,Osnova!$A:$C,1)=$A178,VLOOKUP($A178,Osnova!$A:$F,4),0)</f>
        <v>#N/A</v>
      </c>
      <c r="D178" s="29"/>
      <c r="E178" s="29"/>
      <c r="F178" s="657">
        <f t="shared" si="4"/>
        <v>0</v>
      </c>
      <c r="G178" s="29"/>
      <c r="H178" s="29"/>
      <c r="I178" s="647">
        <f t="shared" si="5"/>
        <v>0</v>
      </c>
    </row>
    <row r="179" spans="1:9" s="36" customFormat="1" ht="12" customHeight="1" x14ac:dyDescent="0.2">
      <c r="A179" s="34"/>
      <c r="B179" s="647" t="str">
        <f>IFERROR(IF(VLOOKUP($A179,Osnova!$A:$E,1)=$A179,VLOOKUP($A179,Osnova!$A:$E,$E$10)),"")</f>
        <v/>
      </c>
      <c r="C179" s="41" t="e">
        <f>IF(VLOOKUP($A179,Osnova!$A:$C,1)=$A179,VLOOKUP($A179,Osnova!$A:$F,4),0)</f>
        <v>#N/A</v>
      </c>
      <c r="D179" s="29"/>
      <c r="E179" s="29"/>
      <c r="F179" s="657">
        <f t="shared" si="4"/>
        <v>0</v>
      </c>
      <c r="G179" s="29"/>
      <c r="H179" s="29"/>
      <c r="I179" s="647">
        <f t="shared" si="5"/>
        <v>0</v>
      </c>
    </row>
    <row r="180" spans="1:9" s="36" customFormat="1" ht="12" customHeight="1" x14ac:dyDescent="0.2">
      <c r="A180" s="34"/>
      <c r="B180" s="647" t="str">
        <f>IFERROR(IF(VLOOKUP($A180,Osnova!$A:$E,1)=$A180,VLOOKUP($A180,Osnova!$A:$E,$E$10)),"")</f>
        <v/>
      </c>
      <c r="C180" s="41" t="e">
        <f>IF(VLOOKUP($A180,Osnova!$A:$C,1)=$A180,VLOOKUP($A180,Osnova!$A:$F,4),0)</f>
        <v>#N/A</v>
      </c>
      <c r="D180" s="29"/>
      <c r="E180" s="29"/>
      <c r="F180" s="657">
        <f t="shared" si="4"/>
        <v>0</v>
      </c>
      <c r="G180" s="29"/>
      <c r="H180" s="29"/>
      <c r="I180" s="647">
        <f t="shared" si="5"/>
        <v>0</v>
      </c>
    </row>
    <row r="181" spans="1:9" s="36" customFormat="1" ht="12" customHeight="1" x14ac:dyDescent="0.2">
      <c r="A181" s="34"/>
      <c r="B181" s="647" t="str">
        <f>IFERROR(IF(VLOOKUP($A181,Osnova!$A:$E,1)=$A181,VLOOKUP($A181,Osnova!$A:$E,$E$10)),"")</f>
        <v/>
      </c>
      <c r="C181" s="41" t="e">
        <f>IF(VLOOKUP($A181,Osnova!$A:$C,1)=$A181,VLOOKUP($A181,Osnova!$A:$F,4),0)</f>
        <v>#N/A</v>
      </c>
      <c r="D181" s="29"/>
      <c r="E181" s="29"/>
      <c r="F181" s="657">
        <f t="shared" si="4"/>
        <v>0</v>
      </c>
      <c r="G181" s="29"/>
      <c r="H181" s="29"/>
      <c r="I181" s="647">
        <f t="shared" si="5"/>
        <v>0</v>
      </c>
    </row>
    <row r="182" spans="1:9" s="36" customFormat="1" ht="12" customHeight="1" x14ac:dyDescent="0.2">
      <c r="A182" s="34"/>
      <c r="B182" s="647" t="str">
        <f>IFERROR(IF(VLOOKUP($A182,Osnova!$A:$E,1)=$A182,VLOOKUP($A182,Osnova!$A:$E,$E$10)),"")</f>
        <v/>
      </c>
      <c r="C182" s="41" t="e">
        <f>IF(VLOOKUP($A182,Osnova!$A:$C,1)=$A182,VLOOKUP($A182,Osnova!$A:$F,4),0)</f>
        <v>#N/A</v>
      </c>
      <c r="D182" s="29"/>
      <c r="E182" s="29"/>
      <c r="F182" s="657">
        <f t="shared" si="4"/>
        <v>0</v>
      </c>
      <c r="G182" s="29"/>
      <c r="H182" s="29"/>
      <c r="I182" s="647">
        <f t="shared" si="5"/>
        <v>0</v>
      </c>
    </row>
    <row r="183" spans="1:9" s="36" customFormat="1" ht="12" customHeight="1" x14ac:dyDescent="0.2">
      <c r="A183" s="34"/>
      <c r="B183" s="647" t="str">
        <f>IFERROR(IF(VLOOKUP($A183,Osnova!$A:$E,1)=$A183,VLOOKUP($A183,Osnova!$A:$E,$E$10)),"")</f>
        <v/>
      </c>
      <c r="C183" s="41" t="e">
        <f>IF(VLOOKUP($A183,Osnova!$A:$C,1)=$A183,VLOOKUP($A183,Osnova!$A:$F,4),0)</f>
        <v>#N/A</v>
      </c>
      <c r="D183" s="29"/>
      <c r="E183" s="29"/>
      <c r="F183" s="657">
        <f t="shared" si="4"/>
        <v>0</v>
      </c>
      <c r="G183" s="29"/>
      <c r="H183" s="29"/>
      <c r="I183" s="647">
        <f t="shared" si="5"/>
        <v>0</v>
      </c>
    </row>
    <row r="184" spans="1:9" s="36" customFormat="1" ht="12" customHeight="1" x14ac:dyDescent="0.2">
      <c r="A184" s="34"/>
      <c r="B184" s="647" t="str">
        <f>IFERROR(IF(VLOOKUP($A184,Osnova!$A:$E,1)=$A184,VLOOKUP($A184,Osnova!$A:$E,$E$10)),"")</f>
        <v/>
      </c>
      <c r="C184" s="41" t="e">
        <f>IF(VLOOKUP($A184,Osnova!$A:$C,1)=$A184,VLOOKUP($A184,Osnova!$A:$F,4),0)</f>
        <v>#N/A</v>
      </c>
      <c r="D184" s="29"/>
      <c r="E184" s="29"/>
      <c r="F184" s="657">
        <f t="shared" si="4"/>
        <v>0</v>
      </c>
      <c r="G184" s="29"/>
      <c r="H184" s="29"/>
      <c r="I184" s="647">
        <f t="shared" si="5"/>
        <v>0</v>
      </c>
    </row>
    <row r="185" spans="1:9" s="36" customFormat="1" ht="12" customHeight="1" x14ac:dyDescent="0.2">
      <c r="A185" s="34"/>
      <c r="B185" s="647" t="str">
        <f>IFERROR(IF(VLOOKUP($A185,Osnova!$A:$E,1)=$A185,VLOOKUP($A185,Osnova!$A:$E,$E$10)),"")</f>
        <v/>
      </c>
      <c r="C185" s="41" t="e">
        <f>IF(VLOOKUP($A185,Osnova!$A:$C,1)=$A185,VLOOKUP($A185,Osnova!$A:$F,4),0)</f>
        <v>#N/A</v>
      </c>
      <c r="D185" s="29"/>
      <c r="E185" s="29"/>
      <c r="F185" s="657">
        <f t="shared" si="4"/>
        <v>0</v>
      </c>
      <c r="G185" s="29"/>
      <c r="H185" s="29"/>
      <c r="I185" s="647">
        <f t="shared" si="5"/>
        <v>0</v>
      </c>
    </row>
    <row r="186" spans="1:9" s="36" customFormat="1" ht="12" customHeight="1" x14ac:dyDescent="0.2">
      <c r="A186" s="34"/>
      <c r="B186" s="647" t="str">
        <f>IFERROR(IF(VLOOKUP($A186,Osnova!$A:$E,1)=$A186,VLOOKUP($A186,Osnova!$A:$E,$E$10)),"")</f>
        <v/>
      </c>
      <c r="C186" s="41" t="e">
        <f>IF(VLOOKUP($A186,Osnova!$A:$C,1)=$A186,VLOOKUP($A186,Osnova!$A:$F,4),0)</f>
        <v>#N/A</v>
      </c>
      <c r="D186" s="29"/>
      <c r="E186" s="29"/>
      <c r="F186" s="657">
        <f t="shared" si="4"/>
        <v>0</v>
      </c>
      <c r="G186" s="29"/>
      <c r="H186" s="29"/>
      <c r="I186" s="647">
        <f t="shared" si="5"/>
        <v>0</v>
      </c>
    </row>
    <row r="187" spans="1:9" s="36" customFormat="1" ht="12" customHeight="1" x14ac:dyDescent="0.2">
      <c r="A187" s="34"/>
      <c r="B187" s="647" t="str">
        <f>IFERROR(IF(VLOOKUP($A187,Osnova!$A:$E,1)=$A187,VLOOKUP($A187,Osnova!$A:$E,$E$10)),"")</f>
        <v/>
      </c>
      <c r="C187" s="41" t="e">
        <f>IF(VLOOKUP($A187,Osnova!$A:$C,1)=$A187,VLOOKUP($A187,Osnova!$A:$F,4),0)</f>
        <v>#N/A</v>
      </c>
      <c r="D187" s="29"/>
      <c r="E187" s="29"/>
      <c r="F187" s="657">
        <f t="shared" si="4"/>
        <v>0</v>
      </c>
      <c r="G187" s="29"/>
      <c r="H187" s="29"/>
      <c r="I187" s="647">
        <f>SUM(F187+G187-H187)</f>
        <v>0</v>
      </c>
    </row>
    <row r="188" spans="1:9" s="36" customFormat="1" ht="12" customHeight="1" x14ac:dyDescent="0.2">
      <c r="A188" s="34"/>
      <c r="B188" s="647" t="str">
        <f>IFERROR(IF(VLOOKUP($A188,Osnova!$A:$E,1)=$A188,VLOOKUP($A188,Osnova!$A:$E,$E$10)),"")</f>
        <v/>
      </c>
      <c r="C188" s="41" t="e">
        <f>IF(VLOOKUP($A188,Osnova!$A:$C,1)=$A188,VLOOKUP($A188,Osnova!$A:$F,4),0)</f>
        <v>#N/A</v>
      </c>
      <c r="D188" s="29"/>
      <c r="E188" s="29"/>
      <c r="F188" s="657">
        <f t="shared" si="4"/>
        <v>0</v>
      </c>
      <c r="G188" s="29"/>
      <c r="H188" s="29"/>
      <c r="I188" s="647">
        <f t="shared" ref="I188:I251" si="6">SUM(F188+G188-H188)</f>
        <v>0</v>
      </c>
    </row>
    <row r="189" spans="1:9" s="36" customFormat="1" ht="12" customHeight="1" x14ac:dyDescent="0.2">
      <c r="A189" s="34"/>
      <c r="B189" s="647" t="str">
        <f>IFERROR(IF(VLOOKUP($A189,Osnova!$A:$E,1)=$A189,VLOOKUP($A189,Osnova!$A:$E,$E$10)),"")</f>
        <v/>
      </c>
      <c r="C189" s="41" t="e">
        <f>IF(VLOOKUP($A189,Osnova!$A:$C,1)=$A189,VLOOKUP($A189,Osnova!$A:$F,4),0)</f>
        <v>#N/A</v>
      </c>
      <c r="D189" s="29"/>
      <c r="E189" s="29"/>
      <c r="F189" s="657">
        <f t="shared" si="4"/>
        <v>0</v>
      </c>
      <c r="G189" s="29"/>
      <c r="H189" s="29"/>
      <c r="I189" s="647">
        <f t="shared" si="6"/>
        <v>0</v>
      </c>
    </row>
    <row r="190" spans="1:9" s="36" customFormat="1" ht="12" customHeight="1" x14ac:dyDescent="0.2">
      <c r="A190" s="34"/>
      <c r="B190" s="647" t="str">
        <f>IFERROR(IF(VLOOKUP($A190,Osnova!$A:$E,1)=$A190,VLOOKUP($A190,Osnova!$A:$E,$E$10)),"")</f>
        <v/>
      </c>
      <c r="C190" s="41" t="e">
        <f>IF(VLOOKUP($A190,Osnova!$A:$C,1)=$A190,VLOOKUP($A190,Osnova!$A:$F,4),0)</f>
        <v>#N/A</v>
      </c>
      <c r="D190" s="29"/>
      <c r="E190" s="29"/>
      <c r="F190" s="657">
        <f t="shared" si="4"/>
        <v>0</v>
      </c>
      <c r="G190" s="29"/>
      <c r="H190" s="29"/>
      <c r="I190" s="647">
        <f t="shared" si="6"/>
        <v>0</v>
      </c>
    </row>
    <row r="191" spans="1:9" s="36" customFormat="1" ht="12" customHeight="1" x14ac:dyDescent="0.2">
      <c r="A191" s="34"/>
      <c r="B191" s="647" t="str">
        <f>IFERROR(IF(VLOOKUP($A191,Osnova!$A:$E,1)=$A191,VLOOKUP($A191,Osnova!$A:$E,$E$10)),"")</f>
        <v/>
      </c>
      <c r="C191" s="41" t="e">
        <f>IF(VLOOKUP($A191,Osnova!$A:$C,1)=$A191,VLOOKUP($A191,Osnova!$A:$F,4),0)</f>
        <v>#N/A</v>
      </c>
      <c r="D191" s="29"/>
      <c r="E191" s="29"/>
      <c r="F191" s="657">
        <f t="shared" si="4"/>
        <v>0</v>
      </c>
      <c r="G191" s="29"/>
      <c r="H191" s="29"/>
      <c r="I191" s="647">
        <f t="shared" si="6"/>
        <v>0</v>
      </c>
    </row>
    <row r="192" spans="1:9" s="36" customFormat="1" ht="12" customHeight="1" x14ac:dyDescent="0.2">
      <c r="A192" s="34"/>
      <c r="B192" s="647" t="str">
        <f>IFERROR(IF(VLOOKUP($A192,Osnova!$A:$E,1)=$A192,VLOOKUP($A192,Osnova!$A:$E,$E$10)),"")</f>
        <v/>
      </c>
      <c r="C192" s="41" t="e">
        <f>IF(VLOOKUP($A192,Osnova!$A:$C,1)=$A192,VLOOKUP($A192,Osnova!$A:$F,4),0)</f>
        <v>#N/A</v>
      </c>
      <c r="D192" s="29"/>
      <c r="E192" s="29"/>
      <c r="F192" s="657">
        <f t="shared" si="4"/>
        <v>0</v>
      </c>
      <c r="G192" s="29"/>
      <c r="H192" s="29"/>
      <c r="I192" s="647">
        <f t="shared" si="6"/>
        <v>0</v>
      </c>
    </row>
    <row r="193" spans="1:9" s="36" customFormat="1" ht="12" customHeight="1" x14ac:dyDescent="0.2">
      <c r="A193" s="34"/>
      <c r="B193" s="647" t="str">
        <f>IFERROR(IF(VLOOKUP($A193,Osnova!$A:$E,1)=$A193,VLOOKUP($A193,Osnova!$A:$E,$E$10)),"")</f>
        <v/>
      </c>
      <c r="C193" s="41" t="e">
        <f>IF(VLOOKUP($A193,Osnova!$A:$C,1)=$A193,VLOOKUP($A193,Osnova!$A:$F,4),0)</f>
        <v>#N/A</v>
      </c>
      <c r="D193" s="29"/>
      <c r="E193" s="29"/>
      <c r="F193" s="657">
        <f t="shared" si="4"/>
        <v>0</v>
      </c>
      <c r="G193" s="29"/>
      <c r="H193" s="29"/>
      <c r="I193" s="647">
        <f t="shared" si="6"/>
        <v>0</v>
      </c>
    </row>
    <row r="194" spans="1:9" s="36" customFormat="1" ht="12" customHeight="1" x14ac:dyDescent="0.2">
      <c r="A194" s="34"/>
      <c r="B194" s="647" t="str">
        <f>IFERROR(IF(VLOOKUP($A194,Osnova!$A:$E,1)=$A194,VLOOKUP($A194,Osnova!$A:$E,$E$10)),"")</f>
        <v/>
      </c>
      <c r="C194" s="41" t="e">
        <f>IF(VLOOKUP($A194,Osnova!$A:$C,1)=$A194,VLOOKUP($A194,Osnova!$A:$F,4),0)</f>
        <v>#N/A</v>
      </c>
      <c r="D194" s="29"/>
      <c r="E194" s="29"/>
      <c r="F194" s="657">
        <f t="shared" si="4"/>
        <v>0</v>
      </c>
      <c r="G194" s="29"/>
      <c r="H194" s="29"/>
      <c r="I194" s="647">
        <f t="shared" si="6"/>
        <v>0</v>
      </c>
    </row>
    <row r="195" spans="1:9" s="36" customFormat="1" ht="12" customHeight="1" x14ac:dyDescent="0.2">
      <c r="A195" s="34"/>
      <c r="B195" s="647" t="str">
        <f>IFERROR(IF(VLOOKUP($A195,Osnova!$A:$E,1)=$A195,VLOOKUP($A195,Osnova!$A:$E,$E$10)),"")</f>
        <v/>
      </c>
      <c r="C195" s="41" t="e">
        <f>IF(VLOOKUP($A195,Osnova!$A:$C,1)=$A195,VLOOKUP($A195,Osnova!$A:$F,4),0)</f>
        <v>#N/A</v>
      </c>
      <c r="D195" s="29"/>
      <c r="E195" s="29"/>
      <c r="F195" s="657">
        <f t="shared" si="4"/>
        <v>0</v>
      </c>
      <c r="G195" s="29"/>
      <c r="H195" s="29"/>
      <c r="I195" s="647">
        <f t="shared" si="6"/>
        <v>0</v>
      </c>
    </row>
    <row r="196" spans="1:9" s="36" customFormat="1" ht="12" customHeight="1" x14ac:dyDescent="0.2">
      <c r="A196" s="34"/>
      <c r="B196" s="647" t="str">
        <f>IFERROR(IF(VLOOKUP($A196,Osnova!$A:$E,1)=$A196,VLOOKUP($A196,Osnova!$A:$E,$E$10)),"")</f>
        <v/>
      </c>
      <c r="C196" s="41" t="e">
        <f>IF(VLOOKUP($A196,Osnova!$A:$C,1)=$A196,VLOOKUP($A196,Osnova!$A:$F,4),0)</f>
        <v>#N/A</v>
      </c>
      <c r="D196" s="29"/>
      <c r="E196" s="29"/>
      <c r="F196" s="657">
        <f t="shared" si="4"/>
        <v>0</v>
      </c>
      <c r="G196" s="29"/>
      <c r="H196" s="29"/>
      <c r="I196" s="647">
        <f t="shared" si="6"/>
        <v>0</v>
      </c>
    </row>
    <row r="197" spans="1:9" s="36" customFormat="1" ht="12" customHeight="1" x14ac:dyDescent="0.2">
      <c r="A197" s="34"/>
      <c r="B197" s="647" t="str">
        <f>IFERROR(IF(VLOOKUP($A197,Osnova!$A:$E,1)=$A197,VLOOKUP($A197,Osnova!$A:$E,$E$10)),"")</f>
        <v/>
      </c>
      <c r="C197" s="41" t="e">
        <f>IF(VLOOKUP($A197,Osnova!$A:$C,1)=$A197,VLOOKUP($A197,Osnova!$A:$F,4),0)</f>
        <v>#N/A</v>
      </c>
      <c r="D197" s="29"/>
      <c r="E197" s="29"/>
      <c r="F197" s="657">
        <f t="shared" si="4"/>
        <v>0</v>
      </c>
      <c r="G197" s="29"/>
      <c r="H197" s="29"/>
      <c r="I197" s="647">
        <f t="shared" si="6"/>
        <v>0</v>
      </c>
    </row>
    <row r="198" spans="1:9" s="36" customFormat="1" ht="12" customHeight="1" x14ac:dyDescent="0.2">
      <c r="A198" s="34"/>
      <c r="B198" s="647" t="str">
        <f>IFERROR(IF(VLOOKUP($A198,Osnova!$A:$E,1)=$A198,VLOOKUP($A198,Osnova!$A:$E,$E$10)),"")</f>
        <v/>
      </c>
      <c r="C198" s="44" t="e">
        <f>IF(VLOOKUP($A198,Osnova!$A:$C,1)=$A198,VLOOKUP($A198,Osnova!$A:$F,4),0)</f>
        <v>#N/A</v>
      </c>
      <c r="D198" s="29"/>
      <c r="E198" s="29"/>
      <c r="F198" s="657">
        <f t="shared" si="4"/>
        <v>0</v>
      </c>
      <c r="G198" s="29"/>
      <c r="H198" s="29"/>
      <c r="I198" s="647">
        <f t="shared" si="6"/>
        <v>0</v>
      </c>
    </row>
    <row r="199" spans="1:9" s="36" customFormat="1" ht="12" customHeight="1" x14ac:dyDescent="0.2">
      <c r="A199" s="34"/>
      <c r="B199" s="647" t="str">
        <f>IFERROR(IF(VLOOKUP($A199,Osnova!$A:$E,1)=$A199,VLOOKUP($A199,Osnova!$A:$E,$E$10)),"")</f>
        <v/>
      </c>
      <c r="C199" s="44" t="e">
        <f>IF(VLOOKUP($A199,Osnova!$A:$C,1)=$A199,VLOOKUP($A199,Osnova!$A:$F,4),0)</f>
        <v>#N/A</v>
      </c>
      <c r="D199" s="29"/>
      <c r="E199" s="29"/>
      <c r="F199" s="657">
        <f t="shared" si="4"/>
        <v>0</v>
      </c>
      <c r="G199" s="29"/>
      <c r="H199" s="29"/>
      <c r="I199" s="647">
        <f t="shared" si="6"/>
        <v>0</v>
      </c>
    </row>
    <row r="200" spans="1:9" s="36" customFormat="1" ht="12" customHeight="1" x14ac:dyDescent="0.2">
      <c r="A200" s="34"/>
      <c r="B200" s="647" t="str">
        <f>IFERROR(IF(VLOOKUP($A200,Osnova!$A:$E,1)=$A200,VLOOKUP($A200,Osnova!$A:$E,$E$10)),"")</f>
        <v/>
      </c>
      <c r="C200" s="44" t="e">
        <f>IF(VLOOKUP($A200,Osnova!$A:$C,1)=$A200,VLOOKUP($A200,Osnova!$A:$F,4),0)</f>
        <v>#N/A</v>
      </c>
      <c r="D200" s="29"/>
      <c r="E200" s="29"/>
      <c r="F200" s="657">
        <f t="shared" si="4"/>
        <v>0</v>
      </c>
      <c r="G200" s="29"/>
      <c r="H200" s="29"/>
      <c r="I200" s="647">
        <f t="shared" si="6"/>
        <v>0</v>
      </c>
    </row>
    <row r="201" spans="1:9" s="36" customFormat="1" ht="12" customHeight="1" x14ac:dyDescent="0.2">
      <c r="A201" s="34"/>
      <c r="B201" s="647" t="str">
        <f>IFERROR(IF(VLOOKUP($A201,Osnova!$A:$E,1)=$A201,VLOOKUP($A201,Osnova!$A:$E,$E$10)),"")</f>
        <v/>
      </c>
      <c r="C201" s="44" t="e">
        <f>IF(VLOOKUP($A201,Osnova!$A:$C,1)=$A201,VLOOKUP($A201,Osnova!$A:$F,4),0)</f>
        <v>#N/A</v>
      </c>
      <c r="D201" s="29"/>
      <c r="E201" s="29"/>
      <c r="F201" s="657">
        <f t="shared" si="4"/>
        <v>0</v>
      </c>
      <c r="G201" s="29"/>
      <c r="H201" s="29"/>
      <c r="I201" s="647">
        <f t="shared" si="6"/>
        <v>0</v>
      </c>
    </row>
    <row r="202" spans="1:9" s="36" customFormat="1" ht="12" customHeight="1" x14ac:dyDescent="0.2">
      <c r="A202" s="34"/>
      <c r="B202" s="647" t="str">
        <f>IFERROR(IF(VLOOKUP($A202,Osnova!$A:$E,1)=$A202,VLOOKUP($A202,Osnova!$A:$E,$E$10)),"")</f>
        <v/>
      </c>
      <c r="C202" s="44" t="e">
        <f>IF(VLOOKUP($A202,Osnova!$A:$C,1)=$A202,VLOOKUP($A202,Osnova!$A:$F,4),0)</f>
        <v>#N/A</v>
      </c>
      <c r="D202" s="29"/>
      <c r="E202" s="29"/>
      <c r="F202" s="657">
        <f t="shared" si="4"/>
        <v>0</v>
      </c>
      <c r="G202" s="29"/>
      <c r="H202" s="29"/>
      <c r="I202" s="647">
        <f t="shared" si="6"/>
        <v>0</v>
      </c>
    </row>
    <row r="203" spans="1:9" s="36" customFormat="1" ht="12" customHeight="1" x14ac:dyDescent="0.2">
      <c r="A203" s="34"/>
      <c r="B203" s="647" t="str">
        <f>IFERROR(IF(VLOOKUP($A203,Osnova!$A:$E,1)=$A203,VLOOKUP($A203,Osnova!$A:$E,$E$10)),"")</f>
        <v/>
      </c>
      <c r="C203" s="44" t="e">
        <f>IF(VLOOKUP($A203,Osnova!$A:$C,1)=$A203,VLOOKUP($A203,Osnova!$A:$F,4),0)</f>
        <v>#N/A</v>
      </c>
      <c r="D203" s="29"/>
      <c r="E203" s="29"/>
      <c r="F203" s="657">
        <f t="shared" si="4"/>
        <v>0</v>
      </c>
      <c r="G203" s="29"/>
      <c r="H203" s="29"/>
      <c r="I203" s="647">
        <f t="shared" si="6"/>
        <v>0</v>
      </c>
    </row>
    <row r="204" spans="1:9" s="36" customFormat="1" ht="12" customHeight="1" x14ac:dyDescent="0.2">
      <c r="A204" s="34"/>
      <c r="B204" s="647" t="str">
        <f>IFERROR(IF(VLOOKUP($A204,Osnova!$A:$E,1)=$A204,VLOOKUP($A204,Osnova!$A:$E,$E$10)),"")</f>
        <v/>
      </c>
      <c r="C204" s="44" t="e">
        <f>IF(VLOOKUP($A204,Osnova!$A:$C,1)=$A204,VLOOKUP($A204,Osnova!$A:$F,4),0)</f>
        <v>#N/A</v>
      </c>
      <c r="D204" s="29"/>
      <c r="E204" s="29"/>
      <c r="F204" s="657">
        <f t="shared" si="4"/>
        <v>0</v>
      </c>
      <c r="G204" s="29"/>
      <c r="H204" s="29"/>
      <c r="I204" s="647">
        <f t="shared" si="6"/>
        <v>0</v>
      </c>
    </row>
    <row r="205" spans="1:9" s="36" customFormat="1" ht="12" customHeight="1" x14ac:dyDescent="0.2">
      <c r="A205" s="34"/>
      <c r="B205" s="647" t="str">
        <f>IFERROR(IF(VLOOKUP($A205,Osnova!$A:$E,1)=$A205,VLOOKUP($A205,Osnova!$A:$E,$E$10)),"")</f>
        <v/>
      </c>
      <c r="C205" s="44" t="e">
        <f>IF(VLOOKUP($A205,Osnova!$A:$C,1)=$A205,VLOOKUP($A205,Osnova!$A:$F,4),0)</f>
        <v>#N/A</v>
      </c>
      <c r="D205" s="29"/>
      <c r="E205" s="29"/>
      <c r="F205" s="657">
        <f t="shared" si="4"/>
        <v>0</v>
      </c>
      <c r="G205" s="29"/>
      <c r="H205" s="29"/>
      <c r="I205" s="647">
        <f t="shared" si="6"/>
        <v>0</v>
      </c>
    </row>
    <row r="206" spans="1:9" s="36" customFormat="1" ht="12" customHeight="1" x14ac:dyDescent="0.2">
      <c r="A206" s="34"/>
      <c r="B206" s="647" t="str">
        <f>IFERROR(IF(VLOOKUP($A206,Osnova!$A:$E,1)=$A206,VLOOKUP($A206,Osnova!$A:$E,$E$10)),"")</f>
        <v/>
      </c>
      <c r="C206" s="44" t="e">
        <f>IF(VLOOKUP($A206,Osnova!$A:$C,1)=$A206,VLOOKUP($A206,Osnova!$A:$F,4),0)</f>
        <v>#N/A</v>
      </c>
      <c r="D206" s="29"/>
      <c r="E206" s="29"/>
      <c r="F206" s="657">
        <f t="shared" si="4"/>
        <v>0</v>
      </c>
      <c r="G206" s="29"/>
      <c r="H206" s="29"/>
      <c r="I206" s="647">
        <f t="shared" si="6"/>
        <v>0</v>
      </c>
    </row>
    <row r="207" spans="1:9" s="36" customFormat="1" ht="12" customHeight="1" x14ac:dyDescent="0.2">
      <c r="A207" s="34"/>
      <c r="B207" s="647" t="str">
        <f>IFERROR(IF(VLOOKUP($A207,Osnova!$A:$E,1)=$A207,VLOOKUP($A207,Osnova!$A:$E,$E$10)),"")</f>
        <v/>
      </c>
      <c r="C207" s="44" t="e">
        <f>IF(VLOOKUP($A207,Osnova!$A:$C,1)=$A207,VLOOKUP($A207,Osnova!$A:$F,4),0)</f>
        <v>#N/A</v>
      </c>
      <c r="D207" s="29"/>
      <c r="E207" s="29"/>
      <c r="F207" s="657">
        <f t="shared" si="4"/>
        <v>0</v>
      </c>
      <c r="G207" s="29"/>
      <c r="H207" s="29"/>
      <c r="I207" s="647">
        <f t="shared" si="6"/>
        <v>0</v>
      </c>
    </row>
    <row r="208" spans="1:9" s="36" customFormat="1" ht="12" customHeight="1" x14ac:dyDescent="0.2">
      <c r="A208" s="34"/>
      <c r="B208" s="647" t="str">
        <f>IFERROR(IF(VLOOKUP($A208,Osnova!$A:$E,1)=$A208,VLOOKUP($A208,Osnova!$A:$E,$E$10)),"")</f>
        <v/>
      </c>
      <c r="C208" s="44" t="e">
        <f>IF(VLOOKUP($A208,Osnova!$A:$C,1)=$A208,VLOOKUP($A208,Osnova!$A:$F,4),0)</f>
        <v>#N/A</v>
      </c>
      <c r="D208" s="29"/>
      <c r="E208" s="29"/>
      <c r="F208" s="657">
        <f t="shared" si="4"/>
        <v>0</v>
      </c>
      <c r="G208" s="29"/>
      <c r="H208" s="29"/>
      <c r="I208" s="647">
        <f t="shared" si="6"/>
        <v>0</v>
      </c>
    </row>
    <row r="209" spans="1:9" s="36" customFormat="1" ht="12" customHeight="1" x14ac:dyDescent="0.2">
      <c r="A209" s="34"/>
      <c r="B209" s="647" t="str">
        <f>IFERROR(IF(VLOOKUP($A209,Osnova!$A:$E,1)=$A209,VLOOKUP($A209,Osnova!$A:$E,$E$10)),"")</f>
        <v/>
      </c>
      <c r="C209" s="44" t="e">
        <f>IF(VLOOKUP($A209,Osnova!$A:$C,1)=$A209,VLOOKUP($A209,Osnova!$A:$F,4),0)</f>
        <v>#N/A</v>
      </c>
      <c r="D209" s="29"/>
      <c r="E209" s="29"/>
      <c r="F209" s="657">
        <f t="shared" si="4"/>
        <v>0</v>
      </c>
      <c r="G209" s="29"/>
      <c r="H209" s="29"/>
      <c r="I209" s="647">
        <f t="shared" si="6"/>
        <v>0</v>
      </c>
    </row>
    <row r="210" spans="1:9" s="36" customFormat="1" ht="12" customHeight="1" x14ac:dyDescent="0.2">
      <c r="A210" s="34"/>
      <c r="B210" s="647" t="str">
        <f>IFERROR(IF(VLOOKUP($A210,Osnova!$A:$E,1)=$A210,VLOOKUP($A210,Osnova!$A:$E,$E$10)),"")</f>
        <v/>
      </c>
      <c r="C210" s="44" t="e">
        <f>IF(VLOOKUP($A210,Osnova!$A:$C,1)=$A210,VLOOKUP($A210,Osnova!$A:$F,4),0)</f>
        <v>#N/A</v>
      </c>
      <c r="D210" s="29"/>
      <c r="E210" s="29"/>
      <c r="F210" s="657">
        <f t="shared" si="4"/>
        <v>0</v>
      </c>
      <c r="G210" s="29"/>
      <c r="H210" s="29"/>
      <c r="I210" s="647">
        <f t="shared" si="6"/>
        <v>0</v>
      </c>
    </row>
    <row r="211" spans="1:9" s="36" customFormat="1" ht="12" customHeight="1" x14ac:dyDescent="0.2">
      <c r="A211" s="34"/>
      <c r="B211" s="647" t="str">
        <f>IFERROR(IF(VLOOKUP($A211,Osnova!$A:$E,1)=$A211,VLOOKUP($A211,Osnova!$A:$E,$E$10)),"")</f>
        <v/>
      </c>
      <c r="C211" s="44" t="e">
        <f>IF(VLOOKUP($A211,Osnova!$A:$C,1)=$A211,VLOOKUP($A211,Osnova!$A:$F,4),0)</f>
        <v>#N/A</v>
      </c>
      <c r="D211" s="29"/>
      <c r="E211" s="29"/>
      <c r="F211" s="657">
        <f t="shared" si="4"/>
        <v>0</v>
      </c>
      <c r="G211" s="29"/>
      <c r="H211" s="29"/>
      <c r="I211" s="647">
        <f t="shared" si="6"/>
        <v>0</v>
      </c>
    </row>
    <row r="212" spans="1:9" s="36" customFormat="1" ht="12" customHeight="1" x14ac:dyDescent="0.2">
      <c r="A212" s="34"/>
      <c r="B212" s="647" t="str">
        <f>IFERROR(IF(VLOOKUP($A212,Osnova!$A:$E,1)=$A212,VLOOKUP($A212,Osnova!$A:$E,$E$10)),"")</f>
        <v/>
      </c>
      <c r="C212" s="44" t="e">
        <f>IF(VLOOKUP($A212,Osnova!$A:$C,1)=$A212,VLOOKUP($A212,Osnova!$A:$F,4),0)</f>
        <v>#N/A</v>
      </c>
      <c r="D212" s="29"/>
      <c r="E212" s="29"/>
      <c r="F212" s="657">
        <f t="shared" si="4"/>
        <v>0</v>
      </c>
      <c r="G212" s="29"/>
      <c r="H212" s="29"/>
      <c r="I212" s="647">
        <f t="shared" si="6"/>
        <v>0</v>
      </c>
    </row>
    <row r="213" spans="1:9" s="36" customFormat="1" ht="12" customHeight="1" x14ac:dyDescent="0.2">
      <c r="A213" s="34"/>
      <c r="B213" s="647" t="str">
        <f>IFERROR(IF(VLOOKUP($A213,Osnova!$A:$E,1)=$A213,VLOOKUP($A213,Osnova!$A:$E,$E$10)),"")</f>
        <v/>
      </c>
      <c r="C213" s="44" t="e">
        <f>IF(VLOOKUP($A213,Osnova!$A:$C,1)=$A213,VLOOKUP($A213,Osnova!$A:$F,4),0)</f>
        <v>#N/A</v>
      </c>
      <c r="D213" s="29"/>
      <c r="E213" s="29"/>
      <c r="F213" s="657">
        <f t="shared" ref="F213:F276" si="7">SUM(D213-E213)</f>
        <v>0</v>
      </c>
      <c r="G213" s="29"/>
      <c r="H213" s="29"/>
      <c r="I213" s="647">
        <f t="shared" si="6"/>
        <v>0</v>
      </c>
    </row>
    <row r="214" spans="1:9" s="36" customFormat="1" ht="12" customHeight="1" x14ac:dyDescent="0.2">
      <c r="A214" s="34"/>
      <c r="B214" s="647" t="str">
        <f>IFERROR(IF(VLOOKUP($A214,Osnova!$A:$E,1)=$A214,VLOOKUP($A214,Osnova!$A:$E,$E$10)),"")</f>
        <v/>
      </c>
      <c r="C214" s="44" t="e">
        <f>IF(VLOOKUP($A214,Osnova!$A:$C,1)=$A214,VLOOKUP($A214,Osnova!$A:$F,4),0)</f>
        <v>#N/A</v>
      </c>
      <c r="D214" s="29"/>
      <c r="E214" s="29"/>
      <c r="F214" s="657">
        <f t="shared" si="7"/>
        <v>0</v>
      </c>
      <c r="G214" s="29"/>
      <c r="H214" s="29"/>
      <c r="I214" s="647">
        <f t="shared" si="6"/>
        <v>0</v>
      </c>
    </row>
    <row r="215" spans="1:9" s="36" customFormat="1" ht="12" customHeight="1" x14ac:dyDescent="0.2">
      <c r="A215" s="34"/>
      <c r="B215" s="647" t="str">
        <f>IFERROR(IF(VLOOKUP($A215,Osnova!$A:$E,1)=$A215,VLOOKUP($A215,Osnova!$A:$E,$E$10)),"")</f>
        <v/>
      </c>
      <c r="C215" s="44" t="e">
        <f>IF(VLOOKUP($A215,Osnova!$A:$C,1)=$A215,VLOOKUP($A215,Osnova!$A:$F,4),0)</f>
        <v>#N/A</v>
      </c>
      <c r="D215" s="29"/>
      <c r="E215" s="29"/>
      <c r="F215" s="657">
        <f t="shared" si="7"/>
        <v>0</v>
      </c>
      <c r="G215" s="29"/>
      <c r="H215" s="29"/>
      <c r="I215" s="647">
        <f t="shared" si="6"/>
        <v>0</v>
      </c>
    </row>
    <row r="216" spans="1:9" s="36" customFormat="1" ht="12" customHeight="1" x14ac:dyDescent="0.2">
      <c r="A216" s="34"/>
      <c r="B216" s="647" t="str">
        <f>IFERROR(IF(VLOOKUP($A216,Osnova!$A:$E,1)=$A216,VLOOKUP($A216,Osnova!$A:$E,$E$10)),"")</f>
        <v/>
      </c>
      <c r="C216" s="44" t="e">
        <f>IF(VLOOKUP($A216,Osnova!$A:$C,1)=$A216,VLOOKUP($A216,Osnova!$A:$F,4),0)</f>
        <v>#N/A</v>
      </c>
      <c r="D216" s="29"/>
      <c r="E216" s="29"/>
      <c r="F216" s="657">
        <f t="shared" si="7"/>
        <v>0</v>
      </c>
      <c r="G216" s="29"/>
      <c r="H216" s="29"/>
      <c r="I216" s="647">
        <f t="shared" si="6"/>
        <v>0</v>
      </c>
    </row>
    <row r="217" spans="1:9" s="36" customFormat="1" ht="12" customHeight="1" x14ac:dyDescent="0.2">
      <c r="A217" s="34"/>
      <c r="B217" s="647" t="str">
        <f>IFERROR(IF(VLOOKUP($A217,Osnova!$A:$E,1)=$A217,VLOOKUP($A217,Osnova!$A:$E,$E$10)),"")</f>
        <v/>
      </c>
      <c r="C217" s="44" t="e">
        <f>IF(VLOOKUP($A217,Osnova!$A:$C,1)=$A217,VLOOKUP($A217,Osnova!$A:$F,4),0)</f>
        <v>#N/A</v>
      </c>
      <c r="D217" s="29"/>
      <c r="E217" s="29"/>
      <c r="F217" s="657">
        <f t="shared" si="7"/>
        <v>0</v>
      </c>
      <c r="G217" s="29"/>
      <c r="H217" s="29"/>
      <c r="I217" s="647">
        <f t="shared" si="6"/>
        <v>0</v>
      </c>
    </row>
    <row r="218" spans="1:9" s="36" customFormat="1" ht="12" customHeight="1" x14ac:dyDescent="0.2">
      <c r="A218" s="34"/>
      <c r="B218" s="647" t="str">
        <f>IFERROR(IF(VLOOKUP($A218,Osnova!$A:$E,1)=$A218,VLOOKUP($A218,Osnova!$A:$E,$E$10)),"")</f>
        <v/>
      </c>
      <c r="C218" s="44" t="e">
        <f>IF(VLOOKUP($A218,Osnova!$A:$C,1)=$A218,VLOOKUP($A218,Osnova!$A:$F,4),0)</f>
        <v>#N/A</v>
      </c>
      <c r="D218" s="29"/>
      <c r="E218" s="29"/>
      <c r="F218" s="657">
        <f t="shared" si="7"/>
        <v>0</v>
      </c>
      <c r="G218" s="29"/>
      <c r="H218" s="29"/>
      <c r="I218" s="647">
        <f t="shared" si="6"/>
        <v>0</v>
      </c>
    </row>
    <row r="219" spans="1:9" s="36" customFormat="1" ht="12" customHeight="1" x14ac:dyDescent="0.2">
      <c r="A219" s="34"/>
      <c r="B219" s="647" t="str">
        <f>IFERROR(IF(VLOOKUP($A219,Osnova!$A:$E,1)=$A219,VLOOKUP($A219,Osnova!$A:$E,$E$10)),"")</f>
        <v/>
      </c>
      <c r="C219" s="44" t="e">
        <f>IF(VLOOKUP($A219,Osnova!$A:$C,1)=$A219,VLOOKUP($A219,Osnova!$A:$F,4),0)</f>
        <v>#N/A</v>
      </c>
      <c r="D219" s="29"/>
      <c r="E219" s="29"/>
      <c r="F219" s="657">
        <f t="shared" si="7"/>
        <v>0</v>
      </c>
      <c r="G219" s="29"/>
      <c r="H219" s="29"/>
      <c r="I219" s="647">
        <f t="shared" si="6"/>
        <v>0</v>
      </c>
    </row>
    <row r="220" spans="1:9" s="36" customFormat="1" ht="12" customHeight="1" x14ac:dyDescent="0.2">
      <c r="A220" s="34"/>
      <c r="B220" s="647" t="str">
        <f>IFERROR(IF(VLOOKUP($A220,Osnova!$A:$E,1)=$A220,VLOOKUP($A220,Osnova!$A:$E,$E$10)),"")</f>
        <v/>
      </c>
      <c r="C220" s="44" t="e">
        <f>IF(VLOOKUP($A220,Osnova!$A:$C,1)=$A220,VLOOKUP($A220,Osnova!$A:$F,4),0)</f>
        <v>#N/A</v>
      </c>
      <c r="D220" s="29"/>
      <c r="E220" s="29"/>
      <c r="F220" s="657">
        <f t="shared" si="7"/>
        <v>0</v>
      </c>
      <c r="G220" s="29"/>
      <c r="H220" s="29"/>
      <c r="I220" s="647">
        <f t="shared" si="6"/>
        <v>0</v>
      </c>
    </row>
    <row r="221" spans="1:9" s="36" customFormat="1" ht="12" customHeight="1" x14ac:dyDescent="0.2">
      <c r="A221" s="34"/>
      <c r="B221" s="647" t="str">
        <f>IFERROR(IF(VLOOKUP($A221,Osnova!$A:$E,1)=$A221,VLOOKUP($A221,Osnova!$A:$E,$E$10)),"")</f>
        <v/>
      </c>
      <c r="C221" s="44" t="e">
        <f>IF(VLOOKUP($A221,Osnova!$A:$C,1)=$A221,VLOOKUP($A221,Osnova!$A:$F,4),0)</f>
        <v>#N/A</v>
      </c>
      <c r="D221" s="29"/>
      <c r="E221" s="29"/>
      <c r="F221" s="657">
        <f t="shared" si="7"/>
        <v>0</v>
      </c>
      <c r="G221" s="29"/>
      <c r="H221" s="29"/>
      <c r="I221" s="647">
        <f t="shared" si="6"/>
        <v>0</v>
      </c>
    </row>
    <row r="222" spans="1:9" s="36" customFormat="1" ht="12" customHeight="1" x14ac:dyDescent="0.2">
      <c r="A222" s="34"/>
      <c r="B222" s="647" t="str">
        <f>IFERROR(IF(VLOOKUP($A222,Osnova!$A:$E,1)=$A222,VLOOKUP($A222,Osnova!$A:$E,$E$10)),"")</f>
        <v/>
      </c>
      <c r="C222" s="44" t="e">
        <f>IF(VLOOKUP($A222,Osnova!$A:$C,1)=$A222,VLOOKUP($A222,Osnova!$A:$F,4),0)</f>
        <v>#N/A</v>
      </c>
      <c r="D222" s="29"/>
      <c r="E222" s="29"/>
      <c r="F222" s="657">
        <f t="shared" si="7"/>
        <v>0</v>
      </c>
      <c r="G222" s="29"/>
      <c r="H222" s="29"/>
      <c r="I222" s="647">
        <f t="shared" si="6"/>
        <v>0</v>
      </c>
    </row>
    <row r="223" spans="1:9" s="36" customFormat="1" ht="12" customHeight="1" x14ac:dyDescent="0.2">
      <c r="A223" s="34"/>
      <c r="B223" s="647" t="str">
        <f>IFERROR(IF(VLOOKUP($A223,Osnova!$A:$E,1)=$A223,VLOOKUP($A223,Osnova!$A:$E,$E$10)),"")</f>
        <v/>
      </c>
      <c r="C223" s="44" t="e">
        <f>IF(VLOOKUP($A223,Osnova!$A:$C,1)=$A223,VLOOKUP($A223,Osnova!$A:$F,4),0)</f>
        <v>#N/A</v>
      </c>
      <c r="D223" s="29"/>
      <c r="E223" s="29"/>
      <c r="F223" s="657">
        <f t="shared" si="7"/>
        <v>0</v>
      </c>
      <c r="G223" s="29"/>
      <c r="H223" s="29"/>
      <c r="I223" s="647">
        <f t="shared" si="6"/>
        <v>0</v>
      </c>
    </row>
    <row r="224" spans="1:9" s="36" customFormat="1" ht="12" customHeight="1" x14ac:dyDescent="0.2">
      <c r="A224" s="34"/>
      <c r="B224" s="647" t="str">
        <f>IFERROR(IF(VLOOKUP($A224,Osnova!$A:$E,1)=$A224,VLOOKUP($A224,Osnova!$A:$E,$E$10)),"")</f>
        <v/>
      </c>
      <c r="C224" s="44" t="e">
        <f>IF(VLOOKUP($A224,Osnova!$A:$C,1)=$A224,VLOOKUP($A224,Osnova!$A:$F,4),0)</f>
        <v>#N/A</v>
      </c>
      <c r="D224" s="29"/>
      <c r="E224" s="29"/>
      <c r="F224" s="657">
        <f t="shared" si="7"/>
        <v>0</v>
      </c>
      <c r="G224" s="29"/>
      <c r="H224" s="29"/>
      <c r="I224" s="647">
        <f t="shared" si="6"/>
        <v>0</v>
      </c>
    </row>
    <row r="225" spans="1:9" s="36" customFormat="1" ht="12" customHeight="1" x14ac:dyDescent="0.2">
      <c r="A225" s="34"/>
      <c r="B225" s="647" t="str">
        <f>IFERROR(IF(VLOOKUP($A225,Osnova!$A:$E,1)=$A225,VLOOKUP($A225,Osnova!$A:$E,$E$10)),"")</f>
        <v/>
      </c>
      <c r="C225" s="44" t="e">
        <f>IF(VLOOKUP($A225,Osnova!$A:$C,1)=$A225,VLOOKUP($A225,Osnova!$A:$F,4),0)</f>
        <v>#N/A</v>
      </c>
      <c r="D225" s="29"/>
      <c r="E225" s="29"/>
      <c r="F225" s="657">
        <f t="shared" si="7"/>
        <v>0</v>
      </c>
      <c r="G225" s="29"/>
      <c r="H225" s="29"/>
      <c r="I225" s="647">
        <f t="shared" si="6"/>
        <v>0</v>
      </c>
    </row>
    <row r="226" spans="1:9" s="36" customFormat="1" ht="12" customHeight="1" x14ac:dyDescent="0.2">
      <c r="A226" s="34"/>
      <c r="B226" s="647" t="str">
        <f>IFERROR(IF(VLOOKUP($A226,Osnova!$A:$E,1)=$A226,VLOOKUP($A226,Osnova!$A:$E,$E$10)),"")</f>
        <v/>
      </c>
      <c r="C226" s="44" t="e">
        <f>IF(VLOOKUP($A226,Osnova!$A:$C,1)=$A226,VLOOKUP($A226,Osnova!$A:$F,4),0)</f>
        <v>#N/A</v>
      </c>
      <c r="D226" s="29"/>
      <c r="E226" s="29"/>
      <c r="F226" s="657">
        <f t="shared" si="7"/>
        <v>0</v>
      </c>
      <c r="G226" s="29"/>
      <c r="H226" s="29"/>
      <c r="I226" s="647">
        <f t="shared" si="6"/>
        <v>0</v>
      </c>
    </row>
    <row r="227" spans="1:9" s="36" customFormat="1" ht="12" customHeight="1" x14ac:dyDescent="0.2">
      <c r="A227" s="34"/>
      <c r="B227" s="647" t="str">
        <f>IFERROR(IF(VLOOKUP($A227,Osnova!$A:$E,1)=$A227,VLOOKUP($A227,Osnova!$A:$E,$E$10)),"")</f>
        <v/>
      </c>
      <c r="C227" s="44" t="e">
        <f>IF(VLOOKUP($A227,Osnova!$A:$C,1)=$A227,VLOOKUP($A227,Osnova!$A:$F,4),0)</f>
        <v>#N/A</v>
      </c>
      <c r="D227" s="29"/>
      <c r="E227" s="29"/>
      <c r="F227" s="657">
        <f t="shared" si="7"/>
        <v>0</v>
      </c>
      <c r="G227" s="29"/>
      <c r="H227" s="29"/>
      <c r="I227" s="647">
        <f t="shared" si="6"/>
        <v>0</v>
      </c>
    </row>
    <row r="228" spans="1:9" s="36" customFormat="1" ht="12" customHeight="1" x14ac:dyDescent="0.2">
      <c r="A228" s="34"/>
      <c r="B228" s="647" t="str">
        <f>IFERROR(IF(VLOOKUP($A228,Osnova!$A:$E,1)=$A228,VLOOKUP($A228,Osnova!$A:$E,$E$10)),"")</f>
        <v/>
      </c>
      <c r="C228" s="44" t="e">
        <f>IF(VLOOKUP($A228,Osnova!$A:$C,1)=$A228,VLOOKUP($A228,Osnova!$A:$F,4),0)</f>
        <v>#N/A</v>
      </c>
      <c r="D228" s="29"/>
      <c r="E228" s="29"/>
      <c r="F228" s="657">
        <f t="shared" si="7"/>
        <v>0</v>
      </c>
      <c r="G228" s="29"/>
      <c r="H228" s="29"/>
      <c r="I228" s="647">
        <f t="shared" si="6"/>
        <v>0</v>
      </c>
    </row>
    <row r="229" spans="1:9" s="36" customFormat="1" ht="12" customHeight="1" x14ac:dyDescent="0.2">
      <c r="A229" s="34"/>
      <c r="B229" s="647" t="str">
        <f>IFERROR(IF(VLOOKUP($A229,Osnova!$A:$E,1)=$A229,VLOOKUP($A229,Osnova!$A:$E,$E$10)),"")</f>
        <v/>
      </c>
      <c r="C229" s="44" t="e">
        <f>IF(VLOOKUP($A229,Osnova!$A:$C,1)=$A229,VLOOKUP($A229,Osnova!$A:$F,4),0)</f>
        <v>#N/A</v>
      </c>
      <c r="D229" s="29"/>
      <c r="E229" s="29"/>
      <c r="F229" s="657">
        <f t="shared" si="7"/>
        <v>0</v>
      </c>
      <c r="G229" s="29"/>
      <c r="H229" s="29"/>
      <c r="I229" s="647">
        <f t="shared" si="6"/>
        <v>0</v>
      </c>
    </row>
    <row r="230" spans="1:9" s="36" customFormat="1" ht="12" customHeight="1" x14ac:dyDescent="0.2">
      <c r="A230" s="34"/>
      <c r="B230" s="647" t="str">
        <f>IFERROR(IF(VLOOKUP($A230,Osnova!$A:$E,1)=$A230,VLOOKUP($A230,Osnova!$A:$E,$E$10)),"")</f>
        <v/>
      </c>
      <c r="C230" s="44" t="e">
        <f>IF(VLOOKUP($A230,Osnova!$A:$C,1)=$A230,VLOOKUP($A230,Osnova!$A:$F,4),0)</f>
        <v>#N/A</v>
      </c>
      <c r="D230" s="29"/>
      <c r="E230" s="29"/>
      <c r="F230" s="657">
        <f t="shared" si="7"/>
        <v>0</v>
      </c>
      <c r="G230" s="29"/>
      <c r="H230" s="29"/>
      <c r="I230" s="647">
        <f t="shared" si="6"/>
        <v>0</v>
      </c>
    </row>
    <row r="231" spans="1:9" s="36" customFormat="1" ht="12" customHeight="1" x14ac:dyDescent="0.2">
      <c r="A231" s="34"/>
      <c r="B231" s="647" t="str">
        <f>IFERROR(IF(VLOOKUP($A231,Osnova!$A:$E,1)=$A231,VLOOKUP($A231,Osnova!$A:$E,$E$10)),"")</f>
        <v/>
      </c>
      <c r="C231" s="44" t="e">
        <f>IF(VLOOKUP($A231,Osnova!$A:$C,1)=$A231,VLOOKUP($A231,Osnova!$A:$F,4),0)</f>
        <v>#N/A</v>
      </c>
      <c r="D231" s="29"/>
      <c r="E231" s="29"/>
      <c r="F231" s="657">
        <f t="shared" si="7"/>
        <v>0</v>
      </c>
      <c r="G231" s="29"/>
      <c r="H231" s="29"/>
      <c r="I231" s="647">
        <f t="shared" si="6"/>
        <v>0</v>
      </c>
    </row>
    <row r="232" spans="1:9" s="36" customFormat="1" ht="12" customHeight="1" x14ac:dyDescent="0.2">
      <c r="A232" s="27"/>
      <c r="B232" s="647" t="str">
        <f>IFERROR(IF(VLOOKUP($A232,Osnova!$A:$E,1)=$A232,VLOOKUP($A232,Osnova!$A:$E,$E$10)),"")</f>
        <v/>
      </c>
      <c r="C232" s="44" t="e">
        <f>IF(VLOOKUP($A232,Osnova!$A:$C,1)=$A232,VLOOKUP($A232,Osnova!$A:$F,4),0)</f>
        <v>#N/A</v>
      </c>
      <c r="D232" s="29"/>
      <c r="E232" s="29"/>
      <c r="F232" s="657">
        <f t="shared" si="7"/>
        <v>0</v>
      </c>
      <c r="G232" s="29"/>
      <c r="H232" s="29"/>
      <c r="I232" s="647">
        <f t="shared" si="6"/>
        <v>0</v>
      </c>
    </row>
    <row r="233" spans="1:9" s="36" customFormat="1" ht="12" customHeight="1" x14ac:dyDescent="0.2">
      <c r="A233" s="34"/>
      <c r="B233" s="647" t="str">
        <f>IFERROR(IF(VLOOKUP($A233,Osnova!$A:$E,1)=$A233,VLOOKUP($A233,Osnova!$A:$E,$E$10)),"")</f>
        <v/>
      </c>
      <c r="C233" s="44" t="e">
        <f>IF(VLOOKUP($A233,Osnova!$A:$C,1)=$A233,VLOOKUP($A233,Osnova!$A:$F,4),0)</f>
        <v>#N/A</v>
      </c>
      <c r="D233" s="29"/>
      <c r="E233" s="29"/>
      <c r="F233" s="657">
        <f t="shared" si="7"/>
        <v>0</v>
      </c>
      <c r="G233" s="29"/>
      <c r="H233" s="29"/>
      <c r="I233" s="647">
        <f t="shared" si="6"/>
        <v>0</v>
      </c>
    </row>
    <row r="234" spans="1:9" s="36" customFormat="1" ht="12" customHeight="1" x14ac:dyDescent="0.2">
      <c r="A234" s="34"/>
      <c r="B234" s="647" t="str">
        <f>IFERROR(IF(VLOOKUP($A234,Osnova!$A:$E,1)=$A234,VLOOKUP($A234,Osnova!$A:$E,$E$10)),"")</f>
        <v/>
      </c>
      <c r="C234" s="44" t="e">
        <f>IF(VLOOKUP($A234,Osnova!$A:$C,1)=$A234,VLOOKUP($A234,Osnova!$A:$F,4),0)</f>
        <v>#N/A</v>
      </c>
      <c r="D234" s="29"/>
      <c r="E234" s="29"/>
      <c r="F234" s="657">
        <f t="shared" si="7"/>
        <v>0</v>
      </c>
      <c r="G234" s="29"/>
      <c r="H234" s="29"/>
      <c r="I234" s="647">
        <f t="shared" si="6"/>
        <v>0</v>
      </c>
    </row>
    <row r="235" spans="1:9" s="36" customFormat="1" ht="12" customHeight="1" x14ac:dyDescent="0.2">
      <c r="A235" s="34"/>
      <c r="B235" s="647" t="str">
        <f>IFERROR(IF(VLOOKUP($A235,Osnova!$A:$E,1)=$A235,VLOOKUP($A235,Osnova!$A:$E,$E$10)),"")</f>
        <v/>
      </c>
      <c r="C235" s="44" t="e">
        <f>IF(VLOOKUP($A235,Osnova!$A:$C,1)=$A235,VLOOKUP($A235,Osnova!$A:$F,4),0)</f>
        <v>#N/A</v>
      </c>
      <c r="D235" s="29"/>
      <c r="E235" s="29"/>
      <c r="F235" s="657">
        <f t="shared" si="7"/>
        <v>0</v>
      </c>
      <c r="G235" s="29"/>
      <c r="H235" s="29"/>
      <c r="I235" s="647">
        <f t="shared" si="6"/>
        <v>0</v>
      </c>
    </row>
    <row r="236" spans="1:9" s="36" customFormat="1" ht="12" customHeight="1" x14ac:dyDescent="0.2">
      <c r="A236" s="34"/>
      <c r="B236" s="647" t="str">
        <f>IFERROR(IF(VLOOKUP($A236,Osnova!$A:$E,1)=$A236,VLOOKUP($A236,Osnova!$A:$E,$E$10)),"")</f>
        <v/>
      </c>
      <c r="C236" s="44" t="e">
        <f>IF(VLOOKUP($A236,Osnova!$A:$C,1)=$A236,VLOOKUP($A236,Osnova!$A:$F,4),0)</f>
        <v>#N/A</v>
      </c>
      <c r="D236" s="29"/>
      <c r="E236" s="29"/>
      <c r="F236" s="657">
        <f t="shared" si="7"/>
        <v>0</v>
      </c>
      <c r="G236" s="29"/>
      <c r="H236" s="29"/>
      <c r="I236" s="647">
        <f t="shared" si="6"/>
        <v>0</v>
      </c>
    </row>
    <row r="237" spans="1:9" s="36" customFormat="1" ht="12" customHeight="1" x14ac:dyDescent="0.2">
      <c r="A237" s="34"/>
      <c r="B237" s="647" t="str">
        <f>IFERROR(IF(VLOOKUP($A237,Osnova!$A:$E,1)=$A237,VLOOKUP($A237,Osnova!$A:$E,$E$10)),"")</f>
        <v/>
      </c>
      <c r="C237" s="44" t="e">
        <f>IF(VLOOKUP($A237,Osnova!$A:$C,1)=$A237,VLOOKUP($A237,Osnova!$A:$F,4),0)</f>
        <v>#N/A</v>
      </c>
      <c r="D237" s="29"/>
      <c r="E237" s="29"/>
      <c r="F237" s="657">
        <f t="shared" si="7"/>
        <v>0</v>
      </c>
      <c r="G237" s="29"/>
      <c r="H237" s="29"/>
      <c r="I237" s="647">
        <f t="shared" si="6"/>
        <v>0</v>
      </c>
    </row>
    <row r="238" spans="1:9" s="36" customFormat="1" ht="12" customHeight="1" x14ac:dyDescent="0.2">
      <c r="A238" s="34"/>
      <c r="B238" s="647" t="str">
        <f>IFERROR(IF(VLOOKUP($A238,Osnova!$A:$E,1)=$A238,VLOOKUP($A238,Osnova!$A:$E,$E$10)),"")</f>
        <v/>
      </c>
      <c r="C238" s="44" t="e">
        <f>IF(VLOOKUP($A238,Osnova!$A:$C,1)=$A238,VLOOKUP($A238,Osnova!$A:$F,4),0)</f>
        <v>#N/A</v>
      </c>
      <c r="D238" s="29"/>
      <c r="E238" s="29"/>
      <c r="F238" s="657">
        <f t="shared" si="7"/>
        <v>0</v>
      </c>
      <c r="G238" s="29"/>
      <c r="H238" s="29"/>
      <c r="I238" s="647">
        <f t="shared" si="6"/>
        <v>0</v>
      </c>
    </row>
    <row r="239" spans="1:9" s="36" customFormat="1" ht="12" customHeight="1" x14ac:dyDescent="0.2">
      <c r="A239" s="34"/>
      <c r="B239" s="647" t="str">
        <f>IFERROR(IF(VLOOKUP($A239,Osnova!$A:$E,1)=$A239,VLOOKUP($A239,Osnova!$A:$E,$E$10)),"")</f>
        <v/>
      </c>
      <c r="C239" s="44" t="e">
        <f>IF(VLOOKUP($A239,Osnova!$A:$C,1)=$A239,VLOOKUP($A239,Osnova!$A:$F,4),0)</f>
        <v>#N/A</v>
      </c>
      <c r="D239" s="29"/>
      <c r="E239" s="29"/>
      <c r="F239" s="657">
        <f t="shared" si="7"/>
        <v>0</v>
      </c>
      <c r="G239" s="29"/>
      <c r="H239" s="29"/>
      <c r="I239" s="647">
        <f t="shared" si="6"/>
        <v>0</v>
      </c>
    </row>
    <row r="240" spans="1:9" s="36" customFormat="1" ht="12" customHeight="1" x14ac:dyDescent="0.2">
      <c r="A240" s="34"/>
      <c r="B240" s="647" t="str">
        <f>IFERROR(IF(VLOOKUP($A240,Osnova!$A:$E,1)=$A240,VLOOKUP($A240,Osnova!$A:$E,$E$10)),"")</f>
        <v/>
      </c>
      <c r="C240" s="44" t="e">
        <f>IF(VLOOKUP($A240,Osnova!$A:$C,1)=$A240,VLOOKUP($A240,Osnova!$A:$F,4),0)</f>
        <v>#N/A</v>
      </c>
      <c r="D240" s="29"/>
      <c r="E240" s="29"/>
      <c r="F240" s="657">
        <f t="shared" si="7"/>
        <v>0</v>
      </c>
      <c r="G240" s="29"/>
      <c r="H240" s="29"/>
      <c r="I240" s="647">
        <f t="shared" si="6"/>
        <v>0</v>
      </c>
    </row>
    <row r="241" spans="1:9" s="36" customFormat="1" ht="12" customHeight="1" x14ac:dyDescent="0.2">
      <c r="A241" s="34"/>
      <c r="B241" s="647" t="str">
        <f>IFERROR(IF(VLOOKUP($A241,Osnova!$A:$E,1)=$A241,VLOOKUP($A241,Osnova!$A:$E,$E$10)),"")</f>
        <v/>
      </c>
      <c r="C241" s="44" t="e">
        <f>IF(VLOOKUP($A241,Osnova!$A:$C,1)=$A241,VLOOKUP($A241,Osnova!$A:$F,4),0)</f>
        <v>#N/A</v>
      </c>
      <c r="D241" s="29"/>
      <c r="E241" s="29"/>
      <c r="F241" s="657">
        <f t="shared" si="7"/>
        <v>0</v>
      </c>
      <c r="G241" s="29"/>
      <c r="H241" s="29"/>
      <c r="I241" s="647">
        <f t="shared" si="6"/>
        <v>0</v>
      </c>
    </row>
    <row r="242" spans="1:9" s="36" customFormat="1" ht="12" customHeight="1" x14ac:dyDescent="0.2">
      <c r="A242" s="34"/>
      <c r="B242" s="647" t="str">
        <f>IFERROR(IF(VLOOKUP($A242,Osnova!$A:$E,1)=$A242,VLOOKUP($A242,Osnova!$A:$E,$E$10)),"")</f>
        <v/>
      </c>
      <c r="C242" s="44" t="e">
        <f>IF(VLOOKUP($A242,Osnova!$A:$C,1)=$A242,VLOOKUP($A242,Osnova!$A:$F,4),0)</f>
        <v>#N/A</v>
      </c>
      <c r="D242" s="29"/>
      <c r="E242" s="29"/>
      <c r="F242" s="657">
        <f t="shared" si="7"/>
        <v>0</v>
      </c>
      <c r="G242" s="29"/>
      <c r="H242" s="29"/>
      <c r="I242" s="647">
        <f t="shared" si="6"/>
        <v>0</v>
      </c>
    </row>
    <row r="243" spans="1:9" s="36" customFormat="1" ht="12" customHeight="1" x14ac:dyDescent="0.2">
      <c r="A243" s="34"/>
      <c r="B243" s="647" t="str">
        <f>IFERROR(IF(VLOOKUP($A243,Osnova!$A:$E,1)=$A243,VLOOKUP($A243,Osnova!$A:$E,$E$10)),"")</f>
        <v/>
      </c>
      <c r="C243" s="44" t="e">
        <f>IF(VLOOKUP($A243,Osnova!$A:$C,1)=$A243,VLOOKUP($A243,Osnova!$A:$F,4),0)</f>
        <v>#N/A</v>
      </c>
      <c r="D243" s="29"/>
      <c r="E243" s="29"/>
      <c r="F243" s="657">
        <f t="shared" si="7"/>
        <v>0</v>
      </c>
      <c r="G243" s="29"/>
      <c r="H243" s="29"/>
      <c r="I243" s="647">
        <f t="shared" si="6"/>
        <v>0</v>
      </c>
    </row>
    <row r="244" spans="1:9" s="36" customFormat="1" ht="12" customHeight="1" x14ac:dyDescent="0.2">
      <c r="A244" s="34"/>
      <c r="B244" s="647" t="str">
        <f>IFERROR(IF(VLOOKUP($A244,Osnova!$A:$E,1)=$A244,VLOOKUP($A244,Osnova!$A:$E,$E$10)),"")</f>
        <v/>
      </c>
      <c r="C244" s="44" t="e">
        <f>IF(VLOOKUP($A244,Osnova!$A:$C,1)=$A244,VLOOKUP($A244,Osnova!$A:$F,4),0)</f>
        <v>#N/A</v>
      </c>
      <c r="D244" s="29"/>
      <c r="E244" s="29"/>
      <c r="F244" s="657">
        <f t="shared" si="7"/>
        <v>0</v>
      </c>
      <c r="G244" s="29"/>
      <c r="H244" s="29"/>
      <c r="I244" s="647">
        <f t="shared" si="6"/>
        <v>0</v>
      </c>
    </row>
    <row r="245" spans="1:9" s="36" customFormat="1" ht="12" customHeight="1" x14ac:dyDescent="0.2">
      <c r="A245" s="34"/>
      <c r="B245" s="647" t="str">
        <f>IFERROR(IF(VLOOKUP($A245,Osnova!$A:$E,1)=$A245,VLOOKUP($A245,Osnova!$A:$E,$E$10)),"")</f>
        <v/>
      </c>
      <c r="C245" s="44" t="e">
        <f>IF(VLOOKUP($A245,Osnova!$A:$C,1)=$A245,VLOOKUP($A245,Osnova!$A:$F,4),0)</f>
        <v>#N/A</v>
      </c>
      <c r="D245" s="29"/>
      <c r="E245" s="29"/>
      <c r="F245" s="657">
        <f t="shared" si="7"/>
        <v>0</v>
      </c>
      <c r="G245" s="29"/>
      <c r="H245" s="29"/>
      <c r="I245" s="647">
        <f t="shared" si="6"/>
        <v>0</v>
      </c>
    </row>
    <row r="246" spans="1:9" s="36" customFormat="1" ht="12" customHeight="1" x14ac:dyDescent="0.2">
      <c r="A246" s="34"/>
      <c r="B246" s="647" t="str">
        <f>IFERROR(IF(VLOOKUP($A246,Osnova!$A:$E,1)=$A246,VLOOKUP($A246,Osnova!$A:$E,$E$10)),"")</f>
        <v/>
      </c>
      <c r="C246" s="44" t="e">
        <f>IF(VLOOKUP($A246,Osnova!$A:$C,1)=$A246,VLOOKUP($A246,Osnova!$A:$F,4),0)</f>
        <v>#N/A</v>
      </c>
      <c r="D246" s="29"/>
      <c r="E246" s="29"/>
      <c r="F246" s="657">
        <f t="shared" si="7"/>
        <v>0</v>
      </c>
      <c r="G246" s="29"/>
      <c r="H246" s="29"/>
      <c r="I246" s="647">
        <f t="shared" si="6"/>
        <v>0</v>
      </c>
    </row>
    <row r="247" spans="1:9" s="36" customFormat="1" ht="12" customHeight="1" x14ac:dyDescent="0.2">
      <c r="A247" s="34"/>
      <c r="B247" s="647" t="str">
        <f>IFERROR(IF(VLOOKUP($A247,Osnova!$A:$E,1)=$A247,VLOOKUP($A247,Osnova!$A:$E,$E$10)),"")</f>
        <v/>
      </c>
      <c r="C247" s="44" t="e">
        <f>IF(VLOOKUP($A247,Osnova!$A:$C,1)=$A247,VLOOKUP($A247,Osnova!$A:$F,4),0)</f>
        <v>#N/A</v>
      </c>
      <c r="D247" s="29"/>
      <c r="E247" s="29"/>
      <c r="F247" s="657">
        <f t="shared" si="7"/>
        <v>0</v>
      </c>
      <c r="G247" s="29"/>
      <c r="H247" s="29"/>
      <c r="I247" s="647">
        <f t="shared" si="6"/>
        <v>0</v>
      </c>
    </row>
    <row r="248" spans="1:9" s="36" customFormat="1" ht="12" customHeight="1" x14ac:dyDescent="0.2">
      <c r="A248" s="34"/>
      <c r="B248" s="647" t="str">
        <f>IFERROR(IF(VLOOKUP($A248,Osnova!$A:$E,1)=$A248,VLOOKUP($A248,Osnova!$A:$E,$E$10)),"")</f>
        <v/>
      </c>
      <c r="C248" s="44" t="e">
        <f>IF(VLOOKUP($A248,Osnova!$A:$C,1)=$A248,VLOOKUP($A248,Osnova!$A:$F,4),0)</f>
        <v>#N/A</v>
      </c>
      <c r="D248" s="29"/>
      <c r="E248" s="29"/>
      <c r="F248" s="657">
        <f t="shared" si="7"/>
        <v>0</v>
      </c>
      <c r="G248" s="29"/>
      <c r="H248" s="29"/>
      <c r="I248" s="647">
        <f t="shared" si="6"/>
        <v>0</v>
      </c>
    </row>
    <row r="249" spans="1:9" s="36" customFormat="1" ht="12" customHeight="1" x14ac:dyDescent="0.2">
      <c r="A249" s="34"/>
      <c r="B249" s="647" t="str">
        <f>IFERROR(IF(VLOOKUP($A249,Osnova!$A:$E,1)=$A249,VLOOKUP($A249,Osnova!$A:$E,$E$10)),"")</f>
        <v/>
      </c>
      <c r="C249" s="44" t="e">
        <f>IF(VLOOKUP($A249,Osnova!$A:$C,1)=$A249,VLOOKUP($A249,Osnova!$A:$F,4),0)</f>
        <v>#N/A</v>
      </c>
      <c r="D249" s="29"/>
      <c r="E249" s="29"/>
      <c r="F249" s="657">
        <f t="shared" si="7"/>
        <v>0</v>
      </c>
      <c r="G249" s="29"/>
      <c r="H249" s="29"/>
      <c r="I249" s="647">
        <f t="shared" si="6"/>
        <v>0</v>
      </c>
    </row>
    <row r="250" spans="1:9" s="36" customFormat="1" ht="12" customHeight="1" x14ac:dyDescent="0.2">
      <c r="A250" s="34"/>
      <c r="B250" s="647" t="str">
        <f>IFERROR(IF(VLOOKUP($A250,Osnova!$A:$E,1)=$A250,VLOOKUP($A250,Osnova!$A:$E,$E$10)),"")</f>
        <v/>
      </c>
      <c r="C250" s="44" t="e">
        <f>IF(VLOOKUP($A250,Osnova!$A:$C,1)=$A250,VLOOKUP($A250,Osnova!$A:$F,4),0)</f>
        <v>#N/A</v>
      </c>
      <c r="D250" s="29"/>
      <c r="E250" s="29"/>
      <c r="F250" s="657">
        <f t="shared" si="7"/>
        <v>0</v>
      </c>
      <c r="G250" s="29"/>
      <c r="H250" s="29"/>
      <c r="I250" s="647">
        <f t="shared" si="6"/>
        <v>0</v>
      </c>
    </row>
    <row r="251" spans="1:9" s="36" customFormat="1" ht="12" customHeight="1" x14ac:dyDescent="0.2">
      <c r="A251" s="34"/>
      <c r="B251" s="647" t="str">
        <f>IFERROR(IF(VLOOKUP($A251,Osnova!$A:$E,1)=$A251,VLOOKUP($A251,Osnova!$A:$E,$E$10)),"")</f>
        <v/>
      </c>
      <c r="C251" s="44" t="e">
        <f>IF(VLOOKUP($A251,Osnova!$A:$C,1)=$A251,VLOOKUP($A251,Osnova!$A:$F,4),0)</f>
        <v>#N/A</v>
      </c>
      <c r="D251" s="29"/>
      <c r="E251" s="29"/>
      <c r="F251" s="657">
        <f t="shared" si="7"/>
        <v>0</v>
      </c>
      <c r="G251" s="29"/>
      <c r="H251" s="29"/>
      <c r="I251" s="647">
        <f t="shared" si="6"/>
        <v>0</v>
      </c>
    </row>
    <row r="252" spans="1:9" s="36" customFormat="1" ht="12" customHeight="1" x14ac:dyDescent="0.2">
      <c r="A252" s="34"/>
      <c r="B252" s="647" t="str">
        <f>IFERROR(IF(VLOOKUP($A252,Osnova!$A:$E,1)=$A252,VLOOKUP($A252,Osnova!$A:$E,$E$10)),"")</f>
        <v/>
      </c>
      <c r="C252" s="44" t="e">
        <f>IF(VLOOKUP($A252,Osnova!$A:$C,1)=$A252,VLOOKUP($A252,Osnova!$A:$F,4),0)</f>
        <v>#N/A</v>
      </c>
      <c r="D252" s="29"/>
      <c r="E252" s="29"/>
      <c r="F252" s="657">
        <f t="shared" si="7"/>
        <v>0</v>
      </c>
      <c r="G252" s="29"/>
      <c r="H252" s="29"/>
      <c r="I252" s="647">
        <f t="shared" ref="I252:I313" si="8">SUM(F252+G252-H252)</f>
        <v>0</v>
      </c>
    </row>
    <row r="253" spans="1:9" s="36" customFormat="1" ht="12" customHeight="1" x14ac:dyDescent="0.2">
      <c r="A253" s="34"/>
      <c r="B253" s="647" t="str">
        <f>IFERROR(IF(VLOOKUP($A253,Osnova!$A:$E,1)=$A253,VLOOKUP($A253,Osnova!$A:$E,$E$10)),"")</f>
        <v/>
      </c>
      <c r="C253" s="44" t="e">
        <f>IF(VLOOKUP($A253,Osnova!$A:$C,1)=$A253,VLOOKUP($A253,Osnova!$A:$F,4),0)</f>
        <v>#N/A</v>
      </c>
      <c r="D253" s="29"/>
      <c r="E253" s="29"/>
      <c r="F253" s="657">
        <f t="shared" si="7"/>
        <v>0</v>
      </c>
      <c r="G253" s="29"/>
      <c r="H253" s="29"/>
      <c r="I253" s="647">
        <f t="shared" si="8"/>
        <v>0</v>
      </c>
    </row>
    <row r="254" spans="1:9" s="36" customFormat="1" ht="12" customHeight="1" x14ac:dyDescent="0.2">
      <c r="A254" s="34"/>
      <c r="B254" s="647" t="str">
        <f>IFERROR(IF(VLOOKUP($A254,Osnova!$A:$E,1)=$A254,VLOOKUP($A254,Osnova!$A:$E,$E$10)),"")</f>
        <v/>
      </c>
      <c r="C254" s="44" t="e">
        <f>IF(VLOOKUP($A254,Osnova!$A:$C,1)=$A254,VLOOKUP($A254,Osnova!$A:$F,4),0)</f>
        <v>#N/A</v>
      </c>
      <c r="D254" s="29"/>
      <c r="E254" s="29"/>
      <c r="F254" s="657">
        <f t="shared" si="7"/>
        <v>0</v>
      </c>
      <c r="G254" s="29"/>
      <c r="H254" s="29"/>
      <c r="I254" s="647">
        <f t="shared" si="8"/>
        <v>0</v>
      </c>
    </row>
    <row r="255" spans="1:9" s="36" customFormat="1" ht="12" customHeight="1" x14ac:dyDescent="0.2">
      <c r="A255" s="34"/>
      <c r="B255" s="647" t="str">
        <f>IFERROR(IF(VLOOKUP($A255,Osnova!$A:$E,1)=$A255,VLOOKUP($A255,Osnova!$A:$E,$E$10)),"")</f>
        <v/>
      </c>
      <c r="C255" s="44" t="e">
        <f>IF(VLOOKUP($A255,Osnova!$A:$C,1)=$A255,VLOOKUP($A255,Osnova!$A:$F,4),0)</f>
        <v>#N/A</v>
      </c>
      <c r="D255" s="29"/>
      <c r="E255" s="29"/>
      <c r="F255" s="657">
        <f t="shared" si="7"/>
        <v>0</v>
      </c>
      <c r="G255" s="29"/>
      <c r="H255" s="29"/>
      <c r="I255" s="647">
        <f t="shared" si="8"/>
        <v>0</v>
      </c>
    </row>
    <row r="256" spans="1:9" s="36" customFormat="1" ht="12" customHeight="1" x14ac:dyDescent="0.2">
      <c r="A256" s="34"/>
      <c r="B256" s="647" t="str">
        <f>IFERROR(IF(VLOOKUP($A256,Osnova!$A:$E,1)=$A256,VLOOKUP($A256,Osnova!$A:$E,$E$10)),"")</f>
        <v/>
      </c>
      <c r="C256" s="44" t="e">
        <f>IF(VLOOKUP($A256,Osnova!$A:$C,1)=$A256,VLOOKUP($A256,Osnova!$A:$F,4),0)</f>
        <v>#N/A</v>
      </c>
      <c r="D256" s="29"/>
      <c r="E256" s="29"/>
      <c r="F256" s="657">
        <f t="shared" si="7"/>
        <v>0</v>
      </c>
      <c r="G256" s="29"/>
      <c r="H256" s="29"/>
      <c r="I256" s="647">
        <f t="shared" si="8"/>
        <v>0</v>
      </c>
    </row>
    <row r="257" spans="1:9" s="36" customFormat="1" ht="12" customHeight="1" x14ac:dyDescent="0.2">
      <c r="A257" s="34"/>
      <c r="B257" s="647" t="str">
        <f>IFERROR(IF(VLOOKUP($A257,Osnova!$A:$E,1)=$A257,VLOOKUP($A257,Osnova!$A:$E,$E$10)),"")</f>
        <v/>
      </c>
      <c r="C257" s="44" t="e">
        <f>IF(VLOOKUP($A257,Osnova!$A:$C,1)=$A257,VLOOKUP($A257,Osnova!$A:$F,4),0)</f>
        <v>#N/A</v>
      </c>
      <c r="D257" s="29"/>
      <c r="E257" s="29"/>
      <c r="F257" s="657">
        <f t="shared" si="7"/>
        <v>0</v>
      </c>
      <c r="G257" s="29"/>
      <c r="H257" s="29"/>
      <c r="I257" s="647">
        <f t="shared" si="8"/>
        <v>0</v>
      </c>
    </row>
    <row r="258" spans="1:9" s="36" customFormat="1" ht="12" customHeight="1" x14ac:dyDescent="0.2">
      <c r="A258" s="34"/>
      <c r="B258" s="647" t="str">
        <f>IFERROR(IF(VLOOKUP($A258,Osnova!$A:$E,1)=$A258,VLOOKUP($A258,Osnova!$A:$E,$E$10)),"")</f>
        <v/>
      </c>
      <c r="C258" s="44" t="e">
        <f>IF(VLOOKUP($A258,Osnova!$A:$C,1)=$A258,VLOOKUP($A258,Osnova!$A:$F,4),0)</f>
        <v>#N/A</v>
      </c>
      <c r="D258" s="29"/>
      <c r="E258" s="29"/>
      <c r="F258" s="657">
        <f t="shared" si="7"/>
        <v>0</v>
      </c>
      <c r="G258" s="29"/>
      <c r="H258" s="29"/>
      <c r="I258" s="647">
        <f t="shared" si="8"/>
        <v>0</v>
      </c>
    </row>
    <row r="259" spans="1:9" s="36" customFormat="1" ht="12" customHeight="1" x14ac:dyDescent="0.2">
      <c r="A259" s="34"/>
      <c r="B259" s="647" t="str">
        <f>IFERROR(IF(VLOOKUP($A259,Osnova!$A:$E,1)=$A259,VLOOKUP($A259,Osnova!$A:$E,$E$10)),"")</f>
        <v/>
      </c>
      <c r="C259" s="44" t="e">
        <f>IF(VLOOKUP($A259,Osnova!$A:$C,1)=$A259,VLOOKUP($A259,Osnova!$A:$F,4),0)</f>
        <v>#N/A</v>
      </c>
      <c r="D259" s="29"/>
      <c r="E259" s="29"/>
      <c r="F259" s="657">
        <f t="shared" si="7"/>
        <v>0</v>
      </c>
      <c r="G259" s="29"/>
      <c r="H259" s="29"/>
      <c r="I259" s="647">
        <f t="shared" si="8"/>
        <v>0</v>
      </c>
    </row>
    <row r="260" spans="1:9" s="36" customFormat="1" ht="12" customHeight="1" x14ac:dyDescent="0.2">
      <c r="A260" s="34"/>
      <c r="B260" s="647" t="str">
        <f>IFERROR(IF(VLOOKUP($A260,Osnova!$A:$E,1)=$A260,VLOOKUP($A260,Osnova!$A:$E,$E$10)),"")</f>
        <v/>
      </c>
      <c r="C260" s="44" t="e">
        <f>IF(VLOOKUP($A260,Osnova!$A:$C,1)=$A260,VLOOKUP($A260,Osnova!$A:$F,4),0)</f>
        <v>#N/A</v>
      </c>
      <c r="D260" s="29"/>
      <c r="E260" s="29"/>
      <c r="F260" s="657">
        <f t="shared" si="7"/>
        <v>0</v>
      </c>
      <c r="G260" s="29"/>
      <c r="H260" s="29"/>
      <c r="I260" s="647">
        <f t="shared" si="8"/>
        <v>0</v>
      </c>
    </row>
    <row r="261" spans="1:9" s="36" customFormat="1" ht="12" customHeight="1" x14ac:dyDescent="0.2">
      <c r="A261" s="34"/>
      <c r="B261" s="647" t="str">
        <f>IFERROR(IF(VLOOKUP($A261,Osnova!$A:$E,1)=$A261,VLOOKUP($A261,Osnova!$A:$E,$E$10)),"")</f>
        <v/>
      </c>
      <c r="C261" s="44" t="e">
        <f>IF(VLOOKUP($A261,Osnova!$A:$C,1)=$A261,VLOOKUP($A261,Osnova!$A:$F,4),0)</f>
        <v>#N/A</v>
      </c>
      <c r="D261" s="29"/>
      <c r="E261" s="29"/>
      <c r="F261" s="657">
        <f t="shared" si="7"/>
        <v>0</v>
      </c>
      <c r="G261" s="29"/>
      <c r="H261" s="29"/>
      <c r="I261" s="647">
        <f t="shared" si="8"/>
        <v>0</v>
      </c>
    </row>
    <row r="262" spans="1:9" s="36" customFormat="1" ht="12" customHeight="1" x14ac:dyDescent="0.2">
      <c r="A262" s="34"/>
      <c r="B262" s="647" t="str">
        <f>IFERROR(IF(VLOOKUP($A262,Osnova!$A:$E,1)=$A262,VLOOKUP($A262,Osnova!$A:$E,$E$10)),"")</f>
        <v/>
      </c>
      <c r="C262" s="44" t="e">
        <f>IF(VLOOKUP($A262,Osnova!$A:$C,1)=$A262,VLOOKUP($A262,Osnova!$A:$F,4),0)</f>
        <v>#N/A</v>
      </c>
      <c r="D262" s="29"/>
      <c r="E262" s="29"/>
      <c r="F262" s="657">
        <f t="shared" si="7"/>
        <v>0</v>
      </c>
      <c r="G262" s="29"/>
      <c r="H262" s="29"/>
      <c r="I262" s="647">
        <f t="shared" si="8"/>
        <v>0</v>
      </c>
    </row>
    <row r="263" spans="1:9" s="36" customFormat="1" ht="12" customHeight="1" x14ac:dyDescent="0.2">
      <c r="A263" s="34"/>
      <c r="B263" s="647" t="str">
        <f>IFERROR(IF(VLOOKUP($A263,Osnova!$A:$E,1)=$A263,VLOOKUP($A263,Osnova!$A:$E,$E$10)),"")</f>
        <v/>
      </c>
      <c r="C263" s="44" t="e">
        <f>IF(VLOOKUP($A263,Osnova!$A:$C,1)=$A263,VLOOKUP($A263,Osnova!$A:$F,4),0)</f>
        <v>#N/A</v>
      </c>
      <c r="D263" s="29"/>
      <c r="E263" s="29"/>
      <c r="F263" s="657">
        <f t="shared" si="7"/>
        <v>0</v>
      </c>
      <c r="G263" s="29"/>
      <c r="H263" s="29"/>
      <c r="I263" s="647">
        <f t="shared" si="8"/>
        <v>0</v>
      </c>
    </row>
    <row r="264" spans="1:9" s="36" customFormat="1" ht="12" customHeight="1" x14ac:dyDescent="0.2">
      <c r="A264" s="34"/>
      <c r="B264" s="647" t="str">
        <f>IFERROR(IF(VLOOKUP($A264,Osnova!$A:$E,1)=$A264,VLOOKUP($A264,Osnova!$A:$E,$E$10)),"")</f>
        <v/>
      </c>
      <c r="C264" s="44" t="e">
        <f>IF(VLOOKUP($A264,Osnova!$A:$C,1)=$A264,VLOOKUP($A264,Osnova!$A:$F,4),0)</f>
        <v>#N/A</v>
      </c>
      <c r="D264" s="29"/>
      <c r="E264" s="29"/>
      <c r="F264" s="657">
        <f t="shared" si="7"/>
        <v>0</v>
      </c>
      <c r="G264" s="29"/>
      <c r="H264" s="29"/>
      <c r="I264" s="647">
        <f t="shared" si="8"/>
        <v>0</v>
      </c>
    </row>
    <row r="265" spans="1:9" s="36" customFormat="1" ht="12" customHeight="1" x14ac:dyDescent="0.2">
      <c r="A265" s="34"/>
      <c r="B265" s="647" t="str">
        <f>IFERROR(IF(VLOOKUP($A265,Osnova!$A:$E,1)=$A265,VLOOKUP($A265,Osnova!$A:$E,$E$10)),"")</f>
        <v/>
      </c>
      <c r="C265" s="44" t="e">
        <f>IF(VLOOKUP($A265,Osnova!$A:$C,1)=$A265,VLOOKUP($A265,Osnova!$A:$F,4),0)</f>
        <v>#N/A</v>
      </c>
      <c r="D265" s="29"/>
      <c r="E265" s="29"/>
      <c r="F265" s="657">
        <f t="shared" si="7"/>
        <v>0</v>
      </c>
      <c r="G265" s="29"/>
      <c r="H265" s="29"/>
      <c r="I265" s="647">
        <f t="shared" si="8"/>
        <v>0</v>
      </c>
    </row>
    <row r="266" spans="1:9" s="36" customFormat="1" ht="12" customHeight="1" x14ac:dyDescent="0.2">
      <c r="A266" s="34"/>
      <c r="B266" s="647" t="str">
        <f>IFERROR(IF(VLOOKUP($A266,Osnova!$A:$E,1)=$A266,VLOOKUP($A266,Osnova!$A:$E,$E$10)),"")</f>
        <v/>
      </c>
      <c r="C266" s="44" t="e">
        <f>IF(VLOOKUP($A266,Osnova!$A:$C,1)=$A266,VLOOKUP($A266,Osnova!$A:$F,4),0)</f>
        <v>#N/A</v>
      </c>
      <c r="D266" s="29"/>
      <c r="E266" s="29"/>
      <c r="F266" s="657">
        <f t="shared" si="7"/>
        <v>0</v>
      </c>
      <c r="G266" s="29"/>
      <c r="H266" s="29"/>
      <c r="I266" s="647">
        <f t="shared" si="8"/>
        <v>0</v>
      </c>
    </row>
    <row r="267" spans="1:9" s="36" customFormat="1" ht="12" customHeight="1" x14ac:dyDescent="0.2">
      <c r="A267" s="34"/>
      <c r="B267" s="647" t="str">
        <f>IFERROR(IF(VLOOKUP($A267,Osnova!$A:$E,1)=$A267,VLOOKUP($A267,Osnova!$A:$E,$E$10)),"")</f>
        <v/>
      </c>
      <c r="C267" s="44" t="e">
        <f>IF(VLOOKUP($A267,Osnova!$A:$C,1)=$A267,VLOOKUP($A267,Osnova!$A:$F,4),0)</f>
        <v>#N/A</v>
      </c>
      <c r="D267" s="29"/>
      <c r="E267" s="29"/>
      <c r="F267" s="657">
        <f t="shared" si="7"/>
        <v>0</v>
      </c>
      <c r="G267" s="29"/>
      <c r="H267" s="29"/>
      <c r="I267" s="647">
        <f t="shared" si="8"/>
        <v>0</v>
      </c>
    </row>
    <row r="268" spans="1:9" s="36" customFormat="1" ht="12" customHeight="1" x14ac:dyDescent="0.2">
      <c r="A268" s="34"/>
      <c r="B268" s="647" t="str">
        <f>IFERROR(IF(VLOOKUP($A268,Osnova!$A:$E,1)=$A268,VLOOKUP($A268,Osnova!$A:$E,$E$10)),"")</f>
        <v/>
      </c>
      <c r="C268" s="44" t="e">
        <f>IF(VLOOKUP($A268,Osnova!$A:$C,1)=$A268,VLOOKUP($A268,Osnova!$A:$F,4),0)</f>
        <v>#N/A</v>
      </c>
      <c r="D268" s="29"/>
      <c r="E268" s="29"/>
      <c r="F268" s="657">
        <f t="shared" si="7"/>
        <v>0</v>
      </c>
      <c r="G268" s="29"/>
      <c r="H268" s="29"/>
      <c r="I268" s="647">
        <f t="shared" si="8"/>
        <v>0</v>
      </c>
    </row>
    <row r="269" spans="1:9" s="36" customFormat="1" ht="12" customHeight="1" x14ac:dyDescent="0.2">
      <c r="A269" s="34"/>
      <c r="B269" s="647" t="str">
        <f>IFERROR(IF(VLOOKUP($A269,Osnova!$A:$E,1)=$A269,VLOOKUP($A269,Osnova!$A:$E,$E$10)),"")</f>
        <v/>
      </c>
      <c r="C269" s="44" t="e">
        <f>IF(VLOOKUP($A269,Osnova!$A:$C,1)=$A269,VLOOKUP($A269,Osnova!$A:$F,4),0)</f>
        <v>#N/A</v>
      </c>
      <c r="D269" s="29"/>
      <c r="E269" s="29"/>
      <c r="F269" s="657">
        <f t="shared" si="7"/>
        <v>0</v>
      </c>
      <c r="G269" s="29"/>
      <c r="H269" s="29"/>
      <c r="I269" s="647">
        <f t="shared" si="8"/>
        <v>0</v>
      </c>
    </row>
    <row r="270" spans="1:9" s="36" customFormat="1" ht="12" customHeight="1" x14ac:dyDescent="0.2">
      <c r="A270" s="34"/>
      <c r="B270" s="647" t="str">
        <f>IFERROR(IF(VLOOKUP($A270,Osnova!$A:$E,1)=$A270,VLOOKUP($A270,Osnova!$A:$E,$E$10)),"")</f>
        <v/>
      </c>
      <c r="C270" s="44" t="e">
        <f>IF(VLOOKUP($A270,Osnova!$A:$C,1)=$A270,VLOOKUP($A270,Osnova!$A:$F,4),0)</f>
        <v>#N/A</v>
      </c>
      <c r="D270" s="29"/>
      <c r="E270" s="29"/>
      <c r="F270" s="657">
        <f t="shared" si="7"/>
        <v>0</v>
      </c>
      <c r="G270" s="29"/>
      <c r="H270" s="29"/>
      <c r="I270" s="647">
        <f t="shared" si="8"/>
        <v>0</v>
      </c>
    </row>
    <row r="271" spans="1:9" s="36" customFormat="1" ht="12" customHeight="1" x14ac:dyDescent="0.2">
      <c r="A271" s="34"/>
      <c r="B271" s="647" t="str">
        <f>IFERROR(IF(VLOOKUP($A271,Osnova!$A:$E,1)=$A271,VLOOKUP($A271,Osnova!$A:$E,$E$10)),"")</f>
        <v/>
      </c>
      <c r="C271" s="44" t="e">
        <f>IF(VLOOKUP($A271,Osnova!$A:$C,1)=$A271,VLOOKUP($A271,Osnova!$A:$F,4),0)</f>
        <v>#N/A</v>
      </c>
      <c r="D271" s="29"/>
      <c r="E271" s="29"/>
      <c r="F271" s="657">
        <f t="shared" si="7"/>
        <v>0</v>
      </c>
      <c r="G271" s="29"/>
      <c r="H271" s="29"/>
      <c r="I271" s="647">
        <f t="shared" si="8"/>
        <v>0</v>
      </c>
    </row>
    <row r="272" spans="1:9" s="36" customFormat="1" ht="12" customHeight="1" x14ac:dyDescent="0.2">
      <c r="A272" s="34"/>
      <c r="B272" s="647" t="str">
        <f>IFERROR(IF(VLOOKUP($A272,Osnova!$A:$E,1)=$A272,VLOOKUP($A272,Osnova!$A:$E,$E$10)),"")</f>
        <v/>
      </c>
      <c r="C272" s="44" t="e">
        <f>IF(VLOOKUP($A272,Osnova!$A:$C,1)=$A272,VLOOKUP($A272,Osnova!$A:$F,4),0)</f>
        <v>#N/A</v>
      </c>
      <c r="D272" s="29"/>
      <c r="E272" s="29"/>
      <c r="F272" s="657">
        <f t="shared" si="7"/>
        <v>0</v>
      </c>
      <c r="G272" s="29"/>
      <c r="H272" s="29"/>
      <c r="I272" s="647">
        <f t="shared" si="8"/>
        <v>0</v>
      </c>
    </row>
    <row r="273" spans="1:9" s="36" customFormat="1" ht="12" customHeight="1" x14ac:dyDescent="0.2">
      <c r="A273" s="34"/>
      <c r="B273" s="647" t="str">
        <f>IFERROR(IF(VLOOKUP($A273,Osnova!$A:$E,1)=$A273,VLOOKUP($A273,Osnova!$A:$E,$E$10)),"")</f>
        <v/>
      </c>
      <c r="C273" s="44" t="e">
        <f>IF(VLOOKUP($A273,Osnova!$A:$C,1)=$A273,VLOOKUP($A273,Osnova!$A:$F,4),0)</f>
        <v>#N/A</v>
      </c>
      <c r="D273" s="29"/>
      <c r="E273" s="29"/>
      <c r="F273" s="657">
        <f t="shared" si="7"/>
        <v>0</v>
      </c>
      <c r="G273" s="29"/>
      <c r="H273" s="29"/>
      <c r="I273" s="647">
        <f t="shared" si="8"/>
        <v>0</v>
      </c>
    </row>
    <row r="274" spans="1:9" s="36" customFormat="1" ht="12" customHeight="1" x14ac:dyDescent="0.2">
      <c r="A274" s="34"/>
      <c r="B274" s="647" t="str">
        <f>IFERROR(IF(VLOOKUP($A274,Osnova!$A:$E,1)=$A274,VLOOKUP($A274,Osnova!$A:$E,$E$10)),"")</f>
        <v/>
      </c>
      <c r="C274" s="44" t="e">
        <f>IF(VLOOKUP($A274,Osnova!$A:$C,1)=$A274,VLOOKUP($A274,Osnova!$A:$F,4),0)</f>
        <v>#N/A</v>
      </c>
      <c r="D274" s="29"/>
      <c r="E274" s="29"/>
      <c r="F274" s="657">
        <f t="shared" si="7"/>
        <v>0</v>
      </c>
      <c r="G274" s="29"/>
      <c r="H274" s="29"/>
      <c r="I274" s="647">
        <f t="shared" si="8"/>
        <v>0</v>
      </c>
    </row>
    <row r="275" spans="1:9" s="36" customFormat="1" ht="12" customHeight="1" x14ac:dyDescent="0.2">
      <c r="A275" s="34"/>
      <c r="B275" s="647" t="str">
        <f>IFERROR(IF(VLOOKUP($A275,Osnova!$A:$E,1)=$A275,VLOOKUP($A275,Osnova!$A:$E,$E$10)),"")</f>
        <v/>
      </c>
      <c r="C275" s="44" t="e">
        <f>IF(VLOOKUP($A275,Osnova!$A:$C,1)=$A275,VLOOKUP($A275,Osnova!$A:$F,4),0)</f>
        <v>#N/A</v>
      </c>
      <c r="D275" s="29"/>
      <c r="E275" s="29"/>
      <c r="F275" s="657">
        <f t="shared" si="7"/>
        <v>0</v>
      </c>
      <c r="G275" s="29"/>
      <c r="H275" s="29"/>
      <c r="I275" s="647">
        <f t="shared" si="8"/>
        <v>0</v>
      </c>
    </row>
    <row r="276" spans="1:9" s="36" customFormat="1" ht="12" customHeight="1" x14ac:dyDescent="0.2">
      <c r="A276" s="34"/>
      <c r="B276" s="647" t="str">
        <f>IFERROR(IF(VLOOKUP($A276,Osnova!$A:$E,1)=$A276,VLOOKUP($A276,Osnova!$A:$E,$E$10)),"")</f>
        <v/>
      </c>
      <c r="C276" s="44" t="e">
        <f>IF(VLOOKUP($A276,Osnova!$A:$C,1)=$A276,VLOOKUP($A276,Osnova!$A:$F,4),0)</f>
        <v>#N/A</v>
      </c>
      <c r="D276" s="29"/>
      <c r="E276" s="29"/>
      <c r="F276" s="657">
        <f t="shared" si="7"/>
        <v>0</v>
      </c>
      <c r="G276" s="29"/>
      <c r="H276" s="29"/>
      <c r="I276" s="647">
        <f t="shared" si="8"/>
        <v>0</v>
      </c>
    </row>
    <row r="277" spans="1:9" s="36" customFormat="1" ht="12" customHeight="1" x14ac:dyDescent="0.2">
      <c r="A277" s="34"/>
      <c r="B277" s="647" t="str">
        <f>IFERROR(IF(VLOOKUP($A277,Osnova!$A:$E,1)=$A277,VLOOKUP($A277,Osnova!$A:$E,$E$10)),"")</f>
        <v/>
      </c>
      <c r="C277" s="44" t="e">
        <f>IF(VLOOKUP($A277,Osnova!$A:$C,1)=$A277,VLOOKUP($A277,Osnova!$A:$F,4),0)</f>
        <v>#N/A</v>
      </c>
      <c r="D277" s="29"/>
      <c r="E277" s="29"/>
      <c r="F277" s="657">
        <f t="shared" ref="F277:F313" si="9">SUM(D277-E277)</f>
        <v>0</v>
      </c>
      <c r="G277" s="29"/>
      <c r="H277" s="29"/>
      <c r="I277" s="647">
        <f t="shared" si="8"/>
        <v>0</v>
      </c>
    </row>
    <row r="278" spans="1:9" s="36" customFormat="1" ht="12" customHeight="1" x14ac:dyDescent="0.2">
      <c r="A278" s="34"/>
      <c r="B278" s="647" t="str">
        <f>IFERROR(IF(VLOOKUP($A278,Osnova!$A:$E,1)=$A278,VLOOKUP($A278,Osnova!$A:$E,$E$10)),"")</f>
        <v/>
      </c>
      <c r="C278" s="44" t="e">
        <f>IF(VLOOKUP($A278,Osnova!$A:$C,1)=$A278,VLOOKUP($A278,Osnova!$A:$F,4),0)</f>
        <v>#N/A</v>
      </c>
      <c r="D278" s="29"/>
      <c r="E278" s="29"/>
      <c r="F278" s="657">
        <f t="shared" si="9"/>
        <v>0</v>
      </c>
      <c r="G278" s="29"/>
      <c r="H278" s="29"/>
      <c r="I278" s="647">
        <f t="shared" si="8"/>
        <v>0</v>
      </c>
    </row>
    <row r="279" spans="1:9" s="36" customFormat="1" ht="12" customHeight="1" x14ac:dyDescent="0.2">
      <c r="A279" s="34"/>
      <c r="B279" s="647" t="str">
        <f>IFERROR(IF(VLOOKUP($A279,Osnova!$A:$E,1)=$A279,VLOOKUP($A279,Osnova!$A:$E,$E$10)),"")</f>
        <v/>
      </c>
      <c r="C279" s="44" t="e">
        <f>IF(VLOOKUP($A279,Osnova!$A:$C,1)=$A279,VLOOKUP($A279,Osnova!$A:$F,4),0)</f>
        <v>#N/A</v>
      </c>
      <c r="D279" s="29"/>
      <c r="E279" s="29"/>
      <c r="F279" s="657">
        <f t="shared" si="9"/>
        <v>0</v>
      </c>
      <c r="G279" s="29"/>
      <c r="H279" s="29"/>
      <c r="I279" s="647">
        <f t="shared" si="8"/>
        <v>0</v>
      </c>
    </row>
    <row r="280" spans="1:9" s="36" customFormat="1" ht="12" customHeight="1" x14ac:dyDescent="0.2">
      <c r="A280" s="34"/>
      <c r="B280" s="647" t="str">
        <f>IFERROR(IF(VLOOKUP($A280,Osnova!$A:$E,1)=$A280,VLOOKUP($A280,Osnova!$A:$E,$E$10)),"")</f>
        <v/>
      </c>
      <c r="C280" s="44" t="e">
        <f>IF(VLOOKUP($A280,Osnova!$A:$C,1)=$A280,VLOOKUP($A280,Osnova!$A:$F,4),0)</f>
        <v>#N/A</v>
      </c>
      <c r="D280" s="29"/>
      <c r="E280" s="29"/>
      <c r="F280" s="657">
        <f t="shared" si="9"/>
        <v>0</v>
      </c>
      <c r="G280" s="29"/>
      <c r="H280" s="29"/>
      <c r="I280" s="647">
        <f t="shared" si="8"/>
        <v>0</v>
      </c>
    </row>
    <row r="281" spans="1:9" s="36" customFormat="1" ht="12" customHeight="1" x14ac:dyDescent="0.2">
      <c r="A281" s="34"/>
      <c r="B281" s="647" t="str">
        <f>IFERROR(IF(VLOOKUP($A281,Osnova!$A:$E,1)=$A281,VLOOKUP($A281,Osnova!$A:$E,$E$10)),"")</f>
        <v/>
      </c>
      <c r="C281" s="44" t="e">
        <f>IF(VLOOKUP($A281,Osnova!$A:$C,1)=$A281,VLOOKUP($A281,Osnova!$A:$F,4),0)</f>
        <v>#N/A</v>
      </c>
      <c r="D281" s="29"/>
      <c r="E281" s="29"/>
      <c r="F281" s="657">
        <f t="shared" si="9"/>
        <v>0</v>
      </c>
      <c r="G281" s="29"/>
      <c r="H281" s="29"/>
      <c r="I281" s="647">
        <f t="shared" si="8"/>
        <v>0</v>
      </c>
    </row>
    <row r="282" spans="1:9" s="36" customFormat="1" ht="12" customHeight="1" x14ac:dyDescent="0.2">
      <c r="A282" s="34"/>
      <c r="B282" s="647" t="str">
        <f>IFERROR(IF(VLOOKUP($A282,Osnova!$A:$E,1)=$A282,VLOOKUP($A282,Osnova!$A:$E,$E$10)),"")</f>
        <v/>
      </c>
      <c r="C282" s="44" t="e">
        <f>IF(VLOOKUP($A282,Osnova!$A:$C,1)=$A282,VLOOKUP($A282,Osnova!$A:$F,4),0)</f>
        <v>#N/A</v>
      </c>
      <c r="D282" s="29"/>
      <c r="E282" s="29"/>
      <c r="F282" s="657">
        <f t="shared" si="9"/>
        <v>0</v>
      </c>
      <c r="G282" s="29"/>
      <c r="H282" s="29"/>
      <c r="I282" s="647">
        <f t="shared" si="8"/>
        <v>0</v>
      </c>
    </row>
    <row r="283" spans="1:9" s="36" customFormat="1" ht="12" customHeight="1" x14ac:dyDescent="0.2">
      <c r="A283" s="34"/>
      <c r="B283" s="647" t="str">
        <f>IFERROR(IF(VLOOKUP($A283,Osnova!$A:$E,1)=$A283,VLOOKUP($A283,Osnova!$A:$E,$E$10)),"")</f>
        <v/>
      </c>
      <c r="C283" s="44" t="e">
        <f>IF(VLOOKUP($A283,Osnova!$A:$C,1)=$A283,VLOOKUP($A283,Osnova!$A:$F,4),0)</f>
        <v>#N/A</v>
      </c>
      <c r="D283" s="29"/>
      <c r="E283" s="29"/>
      <c r="F283" s="657">
        <f t="shared" si="9"/>
        <v>0</v>
      </c>
      <c r="G283" s="29"/>
      <c r="H283" s="29"/>
      <c r="I283" s="647">
        <f t="shared" si="8"/>
        <v>0</v>
      </c>
    </row>
    <row r="284" spans="1:9" s="36" customFormat="1" ht="12" customHeight="1" x14ac:dyDescent="0.2">
      <c r="A284" s="34"/>
      <c r="B284" s="647" t="str">
        <f>IFERROR(IF(VLOOKUP($A284,Osnova!$A:$E,1)=$A284,VLOOKUP($A284,Osnova!$A:$E,$E$10)),"")</f>
        <v/>
      </c>
      <c r="C284" s="44" t="e">
        <f>IF(VLOOKUP($A284,Osnova!$A:$C,1)=$A284,VLOOKUP($A284,Osnova!$A:$F,4),0)</f>
        <v>#N/A</v>
      </c>
      <c r="D284" s="29"/>
      <c r="E284" s="29"/>
      <c r="F284" s="657">
        <f t="shared" si="9"/>
        <v>0</v>
      </c>
      <c r="G284" s="29"/>
      <c r="H284" s="29"/>
      <c r="I284" s="647">
        <f t="shared" si="8"/>
        <v>0</v>
      </c>
    </row>
    <row r="285" spans="1:9" s="36" customFormat="1" ht="12" customHeight="1" x14ac:dyDescent="0.2">
      <c r="A285" s="34"/>
      <c r="B285" s="647" t="str">
        <f>IFERROR(IF(VLOOKUP($A285,Osnova!$A:$E,1)=$A285,VLOOKUP($A285,Osnova!$A:$E,$E$10)),"")</f>
        <v/>
      </c>
      <c r="C285" s="44" t="e">
        <f>IF(VLOOKUP($A285,Osnova!$A:$C,1)=$A285,VLOOKUP($A285,Osnova!$A:$F,4),0)</f>
        <v>#N/A</v>
      </c>
      <c r="D285" s="29"/>
      <c r="E285" s="29"/>
      <c r="F285" s="657">
        <f t="shared" si="9"/>
        <v>0</v>
      </c>
      <c r="G285" s="29"/>
      <c r="H285" s="29"/>
      <c r="I285" s="647">
        <f t="shared" si="8"/>
        <v>0</v>
      </c>
    </row>
    <row r="286" spans="1:9" s="36" customFormat="1" ht="12" customHeight="1" x14ac:dyDescent="0.2">
      <c r="A286" s="34"/>
      <c r="B286" s="647" t="str">
        <f>IFERROR(IF(VLOOKUP($A286,Osnova!$A:$E,1)=$A286,VLOOKUP($A286,Osnova!$A:$E,$E$10)),"")</f>
        <v/>
      </c>
      <c r="C286" s="44" t="e">
        <f>IF(VLOOKUP($A286,Osnova!$A:$C,1)=$A286,VLOOKUP($A286,Osnova!$A:$F,4),0)</f>
        <v>#N/A</v>
      </c>
      <c r="D286" s="29"/>
      <c r="E286" s="29"/>
      <c r="F286" s="657">
        <f t="shared" si="9"/>
        <v>0</v>
      </c>
      <c r="G286" s="29"/>
      <c r="H286" s="29"/>
      <c r="I286" s="647">
        <f t="shared" si="8"/>
        <v>0</v>
      </c>
    </row>
    <row r="287" spans="1:9" s="36" customFormat="1" ht="12" customHeight="1" x14ac:dyDescent="0.2">
      <c r="A287" s="34"/>
      <c r="B287" s="647" t="str">
        <f>IFERROR(IF(VLOOKUP($A287,Osnova!$A:$E,1)=$A287,VLOOKUP($A287,Osnova!$A:$E,$E$10)),"")</f>
        <v/>
      </c>
      <c r="C287" s="44" t="e">
        <f>IF(VLOOKUP($A287,Osnova!$A:$C,1)=$A287,VLOOKUP($A287,Osnova!$A:$F,4),0)</f>
        <v>#N/A</v>
      </c>
      <c r="D287" s="29"/>
      <c r="E287" s="29"/>
      <c r="F287" s="657">
        <f t="shared" si="9"/>
        <v>0</v>
      </c>
      <c r="G287" s="29"/>
      <c r="H287" s="29"/>
      <c r="I287" s="647">
        <f t="shared" si="8"/>
        <v>0</v>
      </c>
    </row>
    <row r="288" spans="1:9" s="36" customFormat="1" ht="12" customHeight="1" x14ac:dyDescent="0.2">
      <c r="A288" s="34"/>
      <c r="B288" s="647" t="str">
        <f>IFERROR(IF(VLOOKUP($A288,Osnova!$A:$E,1)=$A288,VLOOKUP($A288,Osnova!$A:$E,$E$10)),"")</f>
        <v/>
      </c>
      <c r="C288" s="44" t="e">
        <f>IF(VLOOKUP($A288,Osnova!$A:$C,1)=$A288,VLOOKUP($A288,Osnova!$A:$F,4),0)</f>
        <v>#N/A</v>
      </c>
      <c r="D288" s="29"/>
      <c r="E288" s="29"/>
      <c r="F288" s="657">
        <f t="shared" si="9"/>
        <v>0</v>
      </c>
      <c r="G288" s="29"/>
      <c r="H288" s="29"/>
      <c r="I288" s="647">
        <f t="shared" si="8"/>
        <v>0</v>
      </c>
    </row>
    <row r="289" spans="1:9" s="36" customFormat="1" ht="12" customHeight="1" x14ac:dyDescent="0.2">
      <c r="A289" s="34"/>
      <c r="B289" s="647" t="str">
        <f>IFERROR(IF(VLOOKUP($A289,Osnova!$A:$E,1)=$A289,VLOOKUP($A289,Osnova!$A:$E,$E$10)),"")</f>
        <v/>
      </c>
      <c r="C289" s="44" t="e">
        <f>IF(VLOOKUP($A289,Osnova!$A:$C,1)=$A289,VLOOKUP($A289,Osnova!$A:$F,4),0)</f>
        <v>#N/A</v>
      </c>
      <c r="D289" s="29"/>
      <c r="E289" s="29"/>
      <c r="F289" s="657">
        <f t="shared" si="9"/>
        <v>0</v>
      </c>
      <c r="G289" s="29"/>
      <c r="H289" s="29"/>
      <c r="I289" s="647">
        <f t="shared" si="8"/>
        <v>0</v>
      </c>
    </row>
    <row r="290" spans="1:9" s="36" customFormat="1" ht="12" customHeight="1" x14ac:dyDescent="0.2">
      <c r="A290" s="34"/>
      <c r="B290" s="647" t="str">
        <f>IFERROR(IF(VLOOKUP($A290,Osnova!$A:$E,1)=$A290,VLOOKUP($A290,Osnova!$A:$E,$E$10)),"")</f>
        <v/>
      </c>
      <c r="C290" s="44" t="e">
        <f>IF(VLOOKUP($A290,Osnova!$A:$C,1)=$A290,VLOOKUP($A290,Osnova!$A:$F,4),0)</f>
        <v>#N/A</v>
      </c>
      <c r="D290" s="29"/>
      <c r="E290" s="29"/>
      <c r="F290" s="657">
        <f t="shared" si="9"/>
        <v>0</v>
      </c>
      <c r="G290" s="29"/>
      <c r="H290" s="29"/>
      <c r="I290" s="647">
        <f t="shared" si="8"/>
        <v>0</v>
      </c>
    </row>
    <row r="291" spans="1:9" s="36" customFormat="1" ht="12" customHeight="1" x14ac:dyDescent="0.2">
      <c r="A291" s="34"/>
      <c r="B291" s="647" t="str">
        <f>IFERROR(IF(VLOOKUP($A291,Osnova!$A:$E,1)=$A291,VLOOKUP($A291,Osnova!$A:$E,$E$10)),"")</f>
        <v/>
      </c>
      <c r="C291" s="44" t="e">
        <f>IF(VLOOKUP($A291,Osnova!$A:$C,1)=$A291,VLOOKUP($A291,Osnova!$A:$F,4),0)</f>
        <v>#N/A</v>
      </c>
      <c r="D291" s="29"/>
      <c r="E291" s="29"/>
      <c r="F291" s="657">
        <f t="shared" si="9"/>
        <v>0</v>
      </c>
      <c r="G291" s="29"/>
      <c r="H291" s="29"/>
      <c r="I291" s="647">
        <f t="shared" si="8"/>
        <v>0</v>
      </c>
    </row>
    <row r="292" spans="1:9" s="36" customFormat="1" ht="12" customHeight="1" x14ac:dyDescent="0.2">
      <c r="A292" s="34"/>
      <c r="B292" s="647" t="str">
        <f>IFERROR(IF(VLOOKUP($A292,Osnova!$A:$E,1)=$A292,VLOOKUP($A292,Osnova!$A:$E,$E$10)),"")</f>
        <v/>
      </c>
      <c r="C292" s="44" t="e">
        <f>IF(VLOOKUP($A292,Osnova!$A:$C,1)=$A292,VLOOKUP($A292,Osnova!$A:$F,4),0)</f>
        <v>#N/A</v>
      </c>
      <c r="D292" s="29"/>
      <c r="E292" s="29"/>
      <c r="F292" s="657">
        <f t="shared" si="9"/>
        <v>0</v>
      </c>
      <c r="G292" s="29"/>
      <c r="H292" s="29"/>
      <c r="I292" s="647">
        <f t="shared" si="8"/>
        <v>0</v>
      </c>
    </row>
    <row r="293" spans="1:9" s="36" customFormat="1" ht="12" customHeight="1" x14ac:dyDescent="0.2">
      <c r="A293" s="34"/>
      <c r="B293" s="647" t="str">
        <f>IFERROR(IF(VLOOKUP($A293,Osnova!$A:$E,1)=$A293,VLOOKUP($A293,Osnova!$A:$E,$E$10)),"")</f>
        <v/>
      </c>
      <c r="C293" s="44" t="e">
        <f>IF(VLOOKUP($A293,Osnova!$A:$C,1)=$A293,VLOOKUP($A293,Osnova!$A:$F,4),0)</f>
        <v>#N/A</v>
      </c>
      <c r="D293" s="29"/>
      <c r="E293" s="29"/>
      <c r="F293" s="657">
        <f t="shared" si="9"/>
        <v>0</v>
      </c>
      <c r="G293" s="29"/>
      <c r="H293" s="29"/>
      <c r="I293" s="647">
        <f t="shared" si="8"/>
        <v>0</v>
      </c>
    </row>
    <row r="294" spans="1:9" s="36" customFormat="1" ht="12" customHeight="1" x14ac:dyDescent="0.2">
      <c r="A294" s="34"/>
      <c r="B294" s="647" t="str">
        <f>IFERROR(IF(VLOOKUP($A294,Osnova!$A:$E,1)=$A294,VLOOKUP($A294,Osnova!$A:$E,$E$10)),"")</f>
        <v/>
      </c>
      <c r="C294" s="44" t="e">
        <f>IF(VLOOKUP($A294,Osnova!$A:$C,1)=$A294,VLOOKUP($A294,Osnova!$A:$F,4),0)</f>
        <v>#N/A</v>
      </c>
      <c r="D294" s="29"/>
      <c r="E294" s="29"/>
      <c r="F294" s="657">
        <f t="shared" si="9"/>
        <v>0</v>
      </c>
      <c r="G294" s="29"/>
      <c r="H294" s="29"/>
      <c r="I294" s="647">
        <f t="shared" si="8"/>
        <v>0</v>
      </c>
    </row>
    <row r="295" spans="1:9" s="36" customFormat="1" ht="12" customHeight="1" x14ac:dyDescent="0.2">
      <c r="A295" s="34"/>
      <c r="B295" s="647" t="str">
        <f>IFERROR(IF(VLOOKUP($A295,Osnova!$A:$E,1)=$A295,VLOOKUP($A295,Osnova!$A:$E,$E$10)),"")</f>
        <v/>
      </c>
      <c r="C295" s="44" t="e">
        <f>IF(VLOOKUP($A295,Osnova!$A:$C,1)=$A295,VLOOKUP($A295,Osnova!$A:$F,4),0)</f>
        <v>#N/A</v>
      </c>
      <c r="D295" s="29"/>
      <c r="E295" s="29"/>
      <c r="F295" s="657">
        <f t="shared" si="9"/>
        <v>0</v>
      </c>
      <c r="G295" s="29"/>
      <c r="H295" s="29"/>
      <c r="I295" s="647">
        <f t="shared" si="8"/>
        <v>0</v>
      </c>
    </row>
    <row r="296" spans="1:9" s="36" customFormat="1" ht="12" customHeight="1" x14ac:dyDescent="0.2">
      <c r="A296" s="34"/>
      <c r="B296" s="647" t="str">
        <f>IFERROR(IF(VLOOKUP($A296,Osnova!$A:$E,1)=$A296,VLOOKUP($A296,Osnova!$A:$E,$E$10)),"")</f>
        <v/>
      </c>
      <c r="C296" s="44" t="e">
        <f>IF(VLOOKUP($A296,Osnova!$A:$C,1)=$A296,VLOOKUP($A296,Osnova!$A:$F,4),0)</f>
        <v>#N/A</v>
      </c>
      <c r="D296" s="29"/>
      <c r="E296" s="29"/>
      <c r="F296" s="657">
        <f t="shared" si="9"/>
        <v>0</v>
      </c>
      <c r="G296" s="29"/>
      <c r="H296" s="29"/>
      <c r="I296" s="647">
        <f t="shared" si="8"/>
        <v>0</v>
      </c>
    </row>
    <row r="297" spans="1:9" s="36" customFormat="1" ht="12" customHeight="1" x14ac:dyDescent="0.2">
      <c r="A297" s="34"/>
      <c r="B297" s="647" t="str">
        <f>IFERROR(IF(VLOOKUP($A297,Osnova!$A:$E,1)=$A297,VLOOKUP($A297,Osnova!$A:$E,$E$10)),"")</f>
        <v/>
      </c>
      <c r="C297" s="44" t="e">
        <f>IF(VLOOKUP($A297,Osnova!$A:$C,1)=$A297,VLOOKUP($A297,Osnova!$A:$F,4),0)</f>
        <v>#N/A</v>
      </c>
      <c r="D297" s="29"/>
      <c r="E297" s="29"/>
      <c r="F297" s="657">
        <f t="shared" si="9"/>
        <v>0</v>
      </c>
      <c r="G297" s="29"/>
      <c r="H297" s="29"/>
      <c r="I297" s="647">
        <f t="shared" si="8"/>
        <v>0</v>
      </c>
    </row>
    <row r="298" spans="1:9" s="36" customFormat="1" ht="12" customHeight="1" x14ac:dyDescent="0.2">
      <c r="A298" s="34"/>
      <c r="B298" s="647" t="str">
        <f>IFERROR(IF(VLOOKUP($A298,Osnova!$A:$E,1)=$A298,VLOOKUP($A298,Osnova!$A:$E,$E$10)),"")</f>
        <v/>
      </c>
      <c r="C298" s="44" t="e">
        <f>IF(VLOOKUP($A298,Osnova!$A:$C,1)=$A298,VLOOKUP($A298,Osnova!$A:$F,4),0)</f>
        <v>#N/A</v>
      </c>
      <c r="D298" s="29"/>
      <c r="E298" s="29"/>
      <c r="F298" s="657">
        <f t="shared" si="9"/>
        <v>0</v>
      </c>
      <c r="G298" s="29"/>
      <c r="H298" s="29"/>
      <c r="I298" s="647">
        <f t="shared" si="8"/>
        <v>0</v>
      </c>
    </row>
    <row r="299" spans="1:9" s="36" customFormat="1" ht="12" customHeight="1" x14ac:dyDescent="0.2">
      <c r="A299" s="34"/>
      <c r="B299" s="647" t="str">
        <f>IFERROR(IF(VLOOKUP($A299,Osnova!$A:$E,1)=$A299,VLOOKUP($A299,Osnova!$A:$E,$E$10)),"")</f>
        <v/>
      </c>
      <c r="C299" s="44" t="e">
        <f>IF(VLOOKUP($A299,Osnova!$A:$C,1)=$A299,VLOOKUP($A299,Osnova!$A:$F,4),0)</f>
        <v>#N/A</v>
      </c>
      <c r="D299" s="29"/>
      <c r="E299" s="29"/>
      <c r="F299" s="657">
        <f t="shared" si="9"/>
        <v>0</v>
      </c>
      <c r="G299" s="29"/>
      <c r="H299" s="29"/>
      <c r="I299" s="647">
        <f t="shared" si="8"/>
        <v>0</v>
      </c>
    </row>
    <row r="300" spans="1:9" s="36" customFormat="1" ht="12" customHeight="1" x14ac:dyDescent="0.2">
      <c r="A300" s="34"/>
      <c r="B300" s="647" t="str">
        <f>IFERROR(IF(VLOOKUP($A300,Osnova!$A:$E,1)=$A300,VLOOKUP($A300,Osnova!$A:$E,$E$10)),"")</f>
        <v/>
      </c>
      <c r="C300" s="44" t="e">
        <f>IF(VLOOKUP($A300,Osnova!$A:$C,1)=$A300,VLOOKUP($A300,Osnova!$A:$F,4),0)</f>
        <v>#N/A</v>
      </c>
      <c r="D300" s="29"/>
      <c r="E300" s="29"/>
      <c r="F300" s="657">
        <f t="shared" si="9"/>
        <v>0</v>
      </c>
      <c r="G300" s="29"/>
      <c r="H300" s="29"/>
      <c r="I300" s="647">
        <f t="shared" si="8"/>
        <v>0</v>
      </c>
    </row>
    <row r="301" spans="1:9" s="36" customFormat="1" ht="12" customHeight="1" x14ac:dyDescent="0.2">
      <c r="A301" s="34"/>
      <c r="B301" s="647" t="str">
        <f>IFERROR(IF(VLOOKUP($A301,Osnova!$A:$E,1)=$A301,VLOOKUP($A301,Osnova!$A:$E,$E$10)),"")</f>
        <v/>
      </c>
      <c r="C301" s="44" t="e">
        <f>IF(VLOOKUP($A301,Osnova!$A:$C,1)=$A301,VLOOKUP($A301,Osnova!$A:$F,4),0)</f>
        <v>#N/A</v>
      </c>
      <c r="D301" s="29"/>
      <c r="E301" s="29"/>
      <c r="F301" s="657">
        <f t="shared" si="9"/>
        <v>0</v>
      </c>
      <c r="G301" s="29"/>
      <c r="H301" s="29"/>
      <c r="I301" s="647">
        <f t="shared" si="8"/>
        <v>0</v>
      </c>
    </row>
    <row r="302" spans="1:9" s="36" customFormat="1" ht="12" customHeight="1" x14ac:dyDescent="0.2">
      <c r="A302" s="34"/>
      <c r="B302" s="647" t="str">
        <f>IFERROR(IF(VLOOKUP($A302,Osnova!$A:$E,1)=$A302,VLOOKUP($A302,Osnova!$A:$E,$E$10)),"")</f>
        <v/>
      </c>
      <c r="C302" s="44" t="e">
        <f>IF(VLOOKUP($A302,Osnova!$A:$C,1)=$A302,VLOOKUP($A302,Osnova!$A:$F,4),0)</f>
        <v>#N/A</v>
      </c>
      <c r="D302" s="29"/>
      <c r="E302" s="29"/>
      <c r="F302" s="657">
        <f t="shared" si="9"/>
        <v>0</v>
      </c>
      <c r="G302" s="29"/>
      <c r="H302" s="29"/>
      <c r="I302" s="647">
        <f t="shared" si="8"/>
        <v>0</v>
      </c>
    </row>
    <row r="303" spans="1:9" s="36" customFormat="1" ht="12" customHeight="1" x14ac:dyDescent="0.2">
      <c r="A303" s="34"/>
      <c r="B303" s="647" t="str">
        <f>IFERROR(IF(VLOOKUP($A303,Osnova!$A:$E,1)=$A303,VLOOKUP($A303,Osnova!$A:$E,$E$10)),"")</f>
        <v/>
      </c>
      <c r="C303" s="44" t="e">
        <f>IF(VLOOKUP($A303,Osnova!$A:$C,1)=$A303,VLOOKUP($A303,Osnova!$A:$F,4),0)</f>
        <v>#N/A</v>
      </c>
      <c r="D303" s="29"/>
      <c r="E303" s="29"/>
      <c r="F303" s="657">
        <f t="shared" si="9"/>
        <v>0</v>
      </c>
      <c r="G303" s="29"/>
      <c r="H303" s="29"/>
      <c r="I303" s="647">
        <f t="shared" si="8"/>
        <v>0</v>
      </c>
    </row>
    <row r="304" spans="1:9" s="36" customFormat="1" ht="12" customHeight="1" x14ac:dyDescent="0.2">
      <c r="A304" s="34"/>
      <c r="B304" s="647" t="str">
        <f>IFERROR(IF(VLOOKUP($A304,Osnova!$A:$E,1)=$A304,VLOOKUP($A304,Osnova!$A:$E,$E$10)),"")</f>
        <v/>
      </c>
      <c r="C304" s="44" t="e">
        <f>IF(VLOOKUP($A304,Osnova!$A:$C,1)=$A304,VLOOKUP($A304,Osnova!$A:$F,4),0)</f>
        <v>#N/A</v>
      </c>
      <c r="D304" s="29"/>
      <c r="E304" s="29"/>
      <c r="F304" s="657">
        <f t="shared" si="9"/>
        <v>0</v>
      </c>
      <c r="G304" s="29"/>
      <c r="H304" s="29"/>
      <c r="I304" s="647">
        <f t="shared" si="8"/>
        <v>0</v>
      </c>
    </row>
    <row r="305" spans="1:9" s="36" customFormat="1" ht="12" customHeight="1" x14ac:dyDescent="0.2">
      <c r="A305" s="34"/>
      <c r="B305" s="647" t="str">
        <f>IFERROR(IF(VLOOKUP($A305,Osnova!$A:$E,1)=$A305,VLOOKUP($A305,Osnova!$A:$E,$E$10)),"")</f>
        <v/>
      </c>
      <c r="C305" s="44" t="e">
        <f>IF(VLOOKUP($A305,Osnova!$A:$C,1)=$A305,VLOOKUP($A305,Osnova!$A:$F,4),0)</f>
        <v>#N/A</v>
      </c>
      <c r="D305" s="29"/>
      <c r="E305" s="29"/>
      <c r="F305" s="657">
        <f t="shared" si="9"/>
        <v>0</v>
      </c>
      <c r="G305" s="29"/>
      <c r="H305" s="29"/>
      <c r="I305" s="647">
        <f t="shared" si="8"/>
        <v>0</v>
      </c>
    </row>
    <row r="306" spans="1:9" s="36" customFormat="1" ht="12" customHeight="1" x14ac:dyDescent="0.2">
      <c r="A306" s="34"/>
      <c r="B306" s="647" t="str">
        <f>IFERROR(IF(VLOOKUP($A306,Osnova!$A:$E,1)=$A306,VLOOKUP($A306,Osnova!$A:$E,$E$10)),"")</f>
        <v/>
      </c>
      <c r="C306" s="44" t="e">
        <f>IF(VLOOKUP($A306,Osnova!$A:$C,1)=$A306,VLOOKUP($A306,Osnova!$A:$F,4),0)</f>
        <v>#N/A</v>
      </c>
      <c r="D306" s="29"/>
      <c r="E306" s="29"/>
      <c r="F306" s="657">
        <f t="shared" si="9"/>
        <v>0</v>
      </c>
      <c r="G306" s="29"/>
      <c r="H306" s="29"/>
      <c r="I306" s="647">
        <f t="shared" si="8"/>
        <v>0</v>
      </c>
    </row>
    <row r="307" spans="1:9" s="36" customFormat="1" ht="12" customHeight="1" x14ac:dyDescent="0.2">
      <c r="A307" s="34"/>
      <c r="B307" s="647" t="str">
        <f>IFERROR(IF(VLOOKUP($A307,Osnova!$A:$E,1)=$A307,VLOOKUP($A307,Osnova!$A:$E,$E$10)),"")</f>
        <v/>
      </c>
      <c r="C307" s="44" t="e">
        <f>IF(VLOOKUP($A307,Osnova!$A:$C,1)=$A307,VLOOKUP($A307,Osnova!$A:$F,4),0)</f>
        <v>#N/A</v>
      </c>
      <c r="D307" s="29"/>
      <c r="E307" s="29"/>
      <c r="F307" s="657">
        <f t="shared" si="9"/>
        <v>0</v>
      </c>
      <c r="G307" s="29"/>
      <c r="H307" s="29"/>
      <c r="I307" s="647">
        <f t="shared" si="8"/>
        <v>0</v>
      </c>
    </row>
    <row r="308" spans="1:9" s="36" customFormat="1" ht="12" customHeight="1" x14ac:dyDescent="0.2">
      <c r="A308" s="34"/>
      <c r="B308" s="647" t="str">
        <f>IFERROR(IF(VLOOKUP($A308,Osnova!$A:$E,1)=$A308,VLOOKUP($A308,Osnova!$A:$E,$E$10)),"")</f>
        <v/>
      </c>
      <c r="C308" s="44" t="e">
        <f>IF(VLOOKUP($A308,Osnova!$A:$C,1)=$A308,VLOOKUP($A308,Osnova!$A:$F,4),0)</f>
        <v>#N/A</v>
      </c>
      <c r="D308" s="29"/>
      <c r="E308" s="29"/>
      <c r="F308" s="657">
        <f t="shared" si="9"/>
        <v>0</v>
      </c>
      <c r="G308" s="29"/>
      <c r="H308" s="29"/>
      <c r="I308" s="647">
        <f t="shared" si="8"/>
        <v>0</v>
      </c>
    </row>
    <row r="309" spans="1:9" s="36" customFormat="1" ht="12" customHeight="1" x14ac:dyDescent="0.2">
      <c r="A309" s="34"/>
      <c r="B309" s="647" t="str">
        <f>IFERROR(IF(VLOOKUP($A309,Osnova!$A:$E,1)=$A309,VLOOKUP($A309,Osnova!$A:$E,$E$10)),"")</f>
        <v/>
      </c>
      <c r="C309" s="44" t="e">
        <f>IF(VLOOKUP($A309,Osnova!$A:$C,1)=$A309,VLOOKUP($A309,Osnova!$A:$F,4),0)</f>
        <v>#N/A</v>
      </c>
      <c r="D309" s="29"/>
      <c r="E309" s="29"/>
      <c r="F309" s="657">
        <f t="shared" si="9"/>
        <v>0</v>
      </c>
      <c r="G309" s="29"/>
      <c r="H309" s="29"/>
      <c r="I309" s="647">
        <f t="shared" si="8"/>
        <v>0</v>
      </c>
    </row>
    <row r="310" spans="1:9" s="36" customFormat="1" ht="12" customHeight="1" x14ac:dyDescent="0.2">
      <c r="A310" s="34"/>
      <c r="B310" s="647" t="str">
        <f>IFERROR(IF(VLOOKUP($A310,Osnova!$A:$E,1)=$A310,VLOOKUP($A310,Osnova!$A:$E,$E$10)),"")</f>
        <v/>
      </c>
      <c r="C310" s="44" t="e">
        <f>IF(VLOOKUP($A310,Osnova!$A:$C,1)=$A310,VLOOKUP($A310,Osnova!$A:$F,4),0)</f>
        <v>#N/A</v>
      </c>
      <c r="D310" s="29"/>
      <c r="E310" s="29"/>
      <c r="F310" s="657">
        <f t="shared" si="9"/>
        <v>0</v>
      </c>
      <c r="G310" s="29"/>
      <c r="H310" s="29"/>
      <c r="I310" s="647">
        <f t="shared" si="8"/>
        <v>0</v>
      </c>
    </row>
    <row r="311" spans="1:9" s="36" customFormat="1" ht="12" customHeight="1" x14ac:dyDescent="0.2">
      <c r="A311" s="34"/>
      <c r="B311" s="647" t="str">
        <f>IFERROR(IF(VLOOKUP($A311,Osnova!$A:$E,1)=$A311,VLOOKUP($A311,Osnova!$A:$E,$E$10)),"")</f>
        <v/>
      </c>
      <c r="C311" s="44" t="e">
        <f>IF(VLOOKUP($A311,Osnova!$A:$C,1)=$A311,VLOOKUP($A311,Osnova!$A:$F,4),0)</f>
        <v>#N/A</v>
      </c>
      <c r="D311" s="29"/>
      <c r="E311" s="29"/>
      <c r="F311" s="657">
        <f t="shared" si="9"/>
        <v>0</v>
      </c>
      <c r="G311" s="29"/>
      <c r="H311" s="29"/>
      <c r="I311" s="647">
        <f t="shared" si="8"/>
        <v>0</v>
      </c>
    </row>
    <row r="312" spans="1:9" s="36" customFormat="1" ht="12" customHeight="1" x14ac:dyDescent="0.2">
      <c r="A312" s="34"/>
      <c r="B312" s="647" t="str">
        <f>IFERROR(IF(VLOOKUP($A312,Osnova!$A:$E,1)=$A312,VLOOKUP($A312,Osnova!$A:$E,$E$10)),"")</f>
        <v/>
      </c>
      <c r="C312" s="44" t="e">
        <f>IF(VLOOKUP($A312,Osnova!$A:$C,1)=$A312,VLOOKUP($A312,Osnova!$A:$F,4),0)</f>
        <v>#N/A</v>
      </c>
      <c r="D312" s="29"/>
      <c r="E312" s="29"/>
      <c r="F312" s="657">
        <f t="shared" si="9"/>
        <v>0</v>
      </c>
      <c r="G312" s="29"/>
      <c r="H312" s="29"/>
      <c r="I312" s="647">
        <f t="shared" si="8"/>
        <v>0</v>
      </c>
    </row>
    <row r="313" spans="1:9" s="36" customFormat="1" ht="12" customHeight="1" x14ac:dyDescent="0.2">
      <c r="A313" s="45"/>
      <c r="B313" s="656" t="str">
        <f>IFERROR(IF(VLOOKUP($A313,Osnova!$A:$E,1)=$A313,VLOOKUP($A313,Osnova!$A:$E,$E$10)),"")</f>
        <v/>
      </c>
      <c r="C313" s="46" t="e">
        <f>IF(VLOOKUP($A313,Osnova!$A:$C,1)=$A313,VLOOKUP($A313,Osnova!$A:$F,4),0)</f>
        <v>#N/A</v>
      </c>
      <c r="D313" s="47"/>
      <c r="E313" s="47"/>
      <c r="F313" s="658">
        <f t="shared" si="9"/>
        <v>0</v>
      </c>
      <c r="G313" s="47"/>
      <c r="H313" s="47"/>
      <c r="I313" s="656">
        <f t="shared" si="8"/>
        <v>0</v>
      </c>
    </row>
    <row r="314" spans="1:9" s="23" customFormat="1" ht="1.1499999999999999" customHeight="1" x14ac:dyDescent="0.2">
      <c r="A314" s="24"/>
      <c r="D314" s="48" t="str">
        <f>IFERROR(IF(VLOOKUP($A314,[6]Sheet1!$A298:$M630,1)=$A314,VLOOKUP($A314,[6]Sheet1!$A298:$M630,10)),"")</f>
        <v/>
      </c>
      <c r="E314" s="36"/>
      <c r="F314" s="36"/>
      <c r="G314" s="48" t="str">
        <f>IFERROR(IF(VLOOKUP($A314,[6]Sheet1!$A298:$M630,1)=$A314,VLOOKUP($A314,[6]Sheet1!$A298:$M630,11)),"")</f>
        <v/>
      </c>
      <c r="H314" s="48" t="str">
        <f>IFERROR(IF(VLOOKUP($A314,[6]Sheet1!$A298:$Q630,1)=$A314,VLOOKUP($A314,[6]Sheet1!$A298:$Q630,14)),"")</f>
        <v/>
      </c>
      <c r="I314" s="36"/>
    </row>
    <row r="315" spans="1:9" s="23" customFormat="1" ht="12" hidden="1" customHeight="1" x14ac:dyDescent="0.2">
      <c r="A315" s="24"/>
      <c r="D315" s="48" t="str">
        <f>IFERROR(IF(VLOOKUP($A315,[6]Sheet1!$A299:$M631,1)=$A315,VLOOKUP($A315,[6]Sheet1!$A299:$M631,10)),"")</f>
        <v/>
      </c>
      <c r="E315" s="36"/>
      <c r="F315" s="36"/>
      <c r="G315" s="48" t="str">
        <f>IFERROR(IF(VLOOKUP($A315,[6]Sheet1!$A299:$M631,1)=$A315,VLOOKUP($A315,[6]Sheet1!$A299:$M631,11)),"")</f>
        <v/>
      </c>
      <c r="H315" s="48" t="str">
        <f>IFERROR(IF(VLOOKUP($A315,[6]Sheet1!$A299:$Q631,1)=$A315,VLOOKUP($A315,[6]Sheet1!$A299:$Q631,14)),"")</f>
        <v/>
      </c>
      <c r="I315" s="36"/>
    </row>
    <row r="316" spans="1:9" s="23" customFormat="1" ht="12" hidden="1" customHeight="1" x14ac:dyDescent="0.2">
      <c r="A316" s="24"/>
      <c r="D316" s="48" t="str">
        <f>IFERROR(IF(VLOOKUP($A316,[6]Sheet1!$A300:$M632,1)=$A316,VLOOKUP($A316,[6]Sheet1!$A300:$M632,10)),"")</f>
        <v/>
      </c>
      <c r="E316" s="36"/>
      <c r="F316" s="36"/>
      <c r="G316" s="48" t="str">
        <f>IFERROR(IF(VLOOKUP($A316,[6]Sheet1!$A300:$M632,1)=$A316,VLOOKUP($A316,[6]Sheet1!$A300:$M632,11)),"")</f>
        <v/>
      </c>
      <c r="H316" s="48" t="str">
        <f>IFERROR(IF(VLOOKUP($A316,[6]Sheet1!$A300:$Q632,1)=$A316,VLOOKUP($A316,[6]Sheet1!$A300:$Q632,14)),"")</f>
        <v/>
      </c>
      <c r="I316" s="36"/>
    </row>
    <row r="317" spans="1:9" s="23" customFormat="1" ht="12" hidden="1" customHeight="1" x14ac:dyDescent="0.2">
      <c r="A317" s="49"/>
      <c r="B317" s="49"/>
      <c r="C317" s="49"/>
      <c r="D317" s="48" t="str">
        <f>IFERROR(IF(VLOOKUP($A317,[6]Sheet1!$A301:$M633,1)=$A317,VLOOKUP($A317,[6]Sheet1!$A301:$M633,10)),"")</f>
        <v/>
      </c>
      <c r="E317" s="49"/>
      <c r="F317" s="49"/>
      <c r="G317" s="48" t="str">
        <f>IFERROR(IF(VLOOKUP($A317,[6]Sheet1!$A301:$M633,1)=$A317,VLOOKUP($A317,[6]Sheet1!$A301:$M633,11)),"")</f>
        <v/>
      </c>
      <c r="H317" s="48" t="str">
        <f>IFERROR(IF(VLOOKUP($A317,[6]Sheet1!$A301:$Q633,1)=$A317,VLOOKUP($A317,[6]Sheet1!$A301:$Q633,14)),"")</f>
        <v/>
      </c>
      <c r="I317" s="49"/>
    </row>
    <row r="318" spans="1:9" s="23" customFormat="1" ht="12" hidden="1" customHeight="1" x14ac:dyDescent="0.2">
      <c r="A318" s="24"/>
      <c r="D318" s="48" t="str">
        <f>IFERROR(IF(VLOOKUP($A318,[6]Sheet1!$A302:$M634,1)=$A318,VLOOKUP($A318,[6]Sheet1!$A302:$M634,10)),"")</f>
        <v/>
      </c>
      <c r="E318" s="36"/>
      <c r="F318" s="36"/>
      <c r="G318" s="48" t="str">
        <f>IFERROR(IF(VLOOKUP($A318,[6]Sheet1!$A302:$M634,1)=$A318,VLOOKUP($A318,[6]Sheet1!$A302:$M634,11)),"")</f>
        <v/>
      </c>
      <c r="H318" s="48" t="str">
        <f>IFERROR(IF(VLOOKUP($A318,[6]Sheet1!$A302:$Q634,1)=$A318,VLOOKUP($A318,[6]Sheet1!$A302:$Q634,14)),"")</f>
        <v/>
      </c>
      <c r="I318" s="36"/>
    </row>
    <row r="319" spans="1:9" s="23" customFormat="1" ht="12" hidden="1" customHeight="1" x14ac:dyDescent="0.2">
      <c r="A319" s="24"/>
      <c r="D319" s="48" t="str">
        <f>IFERROR(IF(VLOOKUP($A319,[6]Sheet1!$A303:$M635,1)=$A319,VLOOKUP($A319,[6]Sheet1!$A303:$M635,10)),"")</f>
        <v/>
      </c>
      <c r="E319" s="36"/>
      <c r="F319" s="36"/>
      <c r="G319" s="48" t="str">
        <f>IFERROR(IF(VLOOKUP($A319,[6]Sheet1!$A303:$M635,1)=$A319,VLOOKUP($A319,[6]Sheet1!$A303:$M635,11)),"")</f>
        <v/>
      </c>
      <c r="H319" s="48" t="str">
        <f>IFERROR(IF(VLOOKUP($A319,[6]Sheet1!$A303:$Q635,1)=$A319,VLOOKUP($A319,[6]Sheet1!$A303:$Q635,14)),"")</f>
        <v/>
      </c>
      <c r="I319" s="36"/>
    </row>
    <row r="320" spans="1:9" s="23" customFormat="1" ht="12" hidden="1" customHeight="1" x14ac:dyDescent="0.2">
      <c r="A320" s="24"/>
      <c r="D320" s="48" t="str">
        <f>IFERROR(IF(VLOOKUP($A320,[6]Sheet1!$A304:$M636,1)=$A320,VLOOKUP($A320,[6]Sheet1!$A304:$M636,10)),"")</f>
        <v/>
      </c>
      <c r="E320" s="36"/>
      <c r="F320" s="36"/>
      <c r="G320" s="48" t="str">
        <f>IFERROR(IF(VLOOKUP($A320,[6]Sheet1!$A304:$M636,1)=$A320,VLOOKUP($A320,[6]Sheet1!$A304:$M636,11)),"")</f>
        <v/>
      </c>
      <c r="H320" s="48" t="str">
        <f>IFERROR(IF(VLOOKUP($A320,[6]Sheet1!$A304:$Q636,1)=$A320,VLOOKUP($A320,[6]Sheet1!$A304:$Q636,14)),"")</f>
        <v/>
      </c>
      <c r="I320" s="36"/>
    </row>
    <row r="321" spans="1:9" s="23" customFormat="1" ht="12" hidden="1" customHeight="1" x14ac:dyDescent="0.25">
      <c r="A321" s="24"/>
      <c r="D321" s="19">
        <v>3</v>
      </c>
      <c r="E321" s="19" t="s">
        <v>40</v>
      </c>
      <c r="F321" s="36"/>
      <c r="G321" s="48" t="str">
        <f>IFERROR(IF(VLOOKUP($A321,[6]Sheet1!$A305:$M637,1)=$A321,VLOOKUP($A321,[6]Sheet1!$A305:$M637,11)),"")</f>
        <v/>
      </c>
      <c r="H321" s="48" t="str">
        <f>IFERROR(IF(VLOOKUP($A321,[6]Sheet1!$A305:$Q637,1)=$A321,VLOOKUP($A321,[6]Sheet1!$A305:$Q637,14)),"")</f>
        <v/>
      </c>
      <c r="I321" s="36"/>
    </row>
    <row r="322" spans="1:9" s="23" customFormat="1" ht="12" hidden="1" customHeight="1" x14ac:dyDescent="0.25">
      <c r="A322" s="24"/>
      <c r="D322" s="19">
        <v>2</v>
      </c>
      <c r="E322" s="19" t="s">
        <v>115</v>
      </c>
      <c r="F322" s="36"/>
      <c r="G322" s="48" t="str">
        <f>IFERROR(IF(VLOOKUP($A322,[6]Sheet1!$A306:$M638,1)=$A322,VLOOKUP($A322,[6]Sheet1!$A306:$M638,11)),"")</f>
        <v/>
      </c>
      <c r="H322" s="48" t="str">
        <f>IFERROR(IF(VLOOKUP($A322,[6]Sheet1!$A306:$Q638,1)=$A322,VLOOKUP($A322,[6]Sheet1!$A306:$Q638,14)),"")</f>
        <v/>
      </c>
      <c r="I322" s="36"/>
    </row>
    <row r="323" spans="1:9" s="23" customFormat="1" ht="12" hidden="1" customHeight="1" x14ac:dyDescent="0.25">
      <c r="A323" s="24"/>
      <c r="D323" s="19">
        <v>4</v>
      </c>
      <c r="E323" s="19" t="s">
        <v>116</v>
      </c>
      <c r="F323" s="36"/>
      <c r="G323" s="48" t="str">
        <f>IFERROR(IF(VLOOKUP($A323,[6]Sheet1!$A307:$M639,1)=$A323,VLOOKUP($A323,[6]Sheet1!$A307:$M639,11)),"")</f>
        <v/>
      </c>
      <c r="H323" s="48" t="str">
        <f>IFERROR(IF(VLOOKUP($A323,[6]Sheet1!$A307:$Q639,1)=$A323,VLOOKUP($A323,[6]Sheet1!$A307:$Q639,14)),"")</f>
        <v/>
      </c>
      <c r="I323" s="36"/>
    </row>
    <row r="324" spans="1:9" s="23" customFormat="1" ht="12" hidden="1" customHeight="1" x14ac:dyDescent="0.2">
      <c r="A324" s="24"/>
      <c r="D324" s="36"/>
      <c r="E324" s="36"/>
      <c r="F324" s="36"/>
      <c r="G324" s="48" t="str">
        <f>IFERROR(IF(VLOOKUP($A324,[6]Sheet1!$A308:$M640,1)=$A324,VLOOKUP($A324,[6]Sheet1!$A308:$M640,11)),"")</f>
        <v/>
      </c>
      <c r="H324" s="48" t="str">
        <f>IFERROR(IF(VLOOKUP($A324,[6]Sheet1!$A308:$Q640,1)=$A324,VLOOKUP($A324,[6]Sheet1!$A308:$Q640,14)),"")</f>
        <v/>
      </c>
      <c r="I324" s="36"/>
    </row>
    <row r="325" spans="1:9" s="23" customFormat="1" ht="12" customHeight="1" x14ac:dyDescent="0.2">
      <c r="A325" s="24"/>
      <c r="D325" s="36"/>
      <c r="E325" s="36"/>
      <c r="F325" s="36"/>
      <c r="G325" s="48" t="str">
        <f>IFERROR(IF(VLOOKUP($A325,[6]Sheet1!$A309:$M641,1)=$A325,VLOOKUP($A325,[6]Sheet1!$A309:$M641,11)),"")</f>
        <v/>
      </c>
      <c r="H325" s="48" t="str">
        <f>IFERROR(IF(VLOOKUP($A325,[6]Sheet1!$A309:$Q641,1)=$A325,VLOOKUP($A325,[6]Sheet1!$A309:$Q641,14)),"")</f>
        <v/>
      </c>
      <c r="I325" s="36"/>
    </row>
    <row r="326" spans="1:9" s="23" customFormat="1" ht="12" customHeight="1" x14ac:dyDescent="0.2">
      <c r="A326" s="24"/>
      <c r="D326" s="36"/>
      <c r="E326" s="36"/>
      <c r="F326" s="36"/>
      <c r="G326" s="48" t="str">
        <f>IFERROR(IF(VLOOKUP($A326,[6]Sheet1!$A310:$M642,1)=$A326,VLOOKUP($A326,[6]Sheet1!$A310:$M642,11)),"")</f>
        <v/>
      </c>
      <c r="H326" s="48" t="str">
        <f>IFERROR(IF(VLOOKUP($A326,[6]Sheet1!$A310:$Q642,1)=$A326,VLOOKUP($A326,[6]Sheet1!$A310:$Q642,14)),"")</f>
        <v/>
      </c>
      <c r="I326" s="36"/>
    </row>
    <row r="327" spans="1:9" s="23" customFormat="1" ht="12" customHeight="1" x14ac:dyDescent="0.2">
      <c r="A327" s="24"/>
      <c r="D327" s="36"/>
      <c r="E327" s="36"/>
      <c r="F327" s="36"/>
      <c r="G327" s="48" t="str">
        <f>IFERROR(IF(VLOOKUP($A327,[6]Sheet1!$A311:$M643,1)=$A327,VLOOKUP($A327,[6]Sheet1!$A311:$M643,11)),"")</f>
        <v/>
      </c>
      <c r="H327" s="48" t="str">
        <f>IFERROR(IF(VLOOKUP($A327,[6]Sheet1!$A311:$Q643,1)=$A327,VLOOKUP($A327,[6]Sheet1!$A311:$Q643,14)),"")</f>
        <v/>
      </c>
      <c r="I327" s="36"/>
    </row>
    <row r="328" spans="1:9" s="23" customFormat="1" ht="12" customHeight="1" x14ac:dyDescent="0.2">
      <c r="A328" s="24"/>
      <c r="D328" s="36"/>
      <c r="E328" s="36"/>
      <c r="F328" s="36"/>
      <c r="G328" s="48" t="str">
        <f>IFERROR(IF(VLOOKUP($A328,[6]Sheet1!$A312:$M644,1)=$A328,VLOOKUP($A328,[6]Sheet1!$A312:$M644,11)),"")</f>
        <v/>
      </c>
      <c r="H328" s="48" t="str">
        <f>IFERROR(IF(VLOOKUP($A328,[6]Sheet1!$A312:$Q644,1)=$A328,VLOOKUP($A328,[6]Sheet1!$A312:$Q644,14)),"")</f>
        <v/>
      </c>
      <c r="I328" s="36"/>
    </row>
    <row r="329" spans="1:9" s="23" customFormat="1" ht="12" customHeight="1" x14ac:dyDescent="0.2">
      <c r="A329" s="24"/>
      <c r="D329" s="36"/>
      <c r="E329" s="36"/>
      <c r="F329" s="36"/>
      <c r="G329" s="48" t="str">
        <f>IFERROR(IF(VLOOKUP($A329,[6]Sheet1!$A313:$M645,1)=$A329,VLOOKUP($A329,[6]Sheet1!$A313:$M645,11)),"")</f>
        <v/>
      </c>
      <c r="H329" s="48" t="str">
        <f>IFERROR(IF(VLOOKUP($A329,[6]Sheet1!$A313:$Q645,1)=$A329,VLOOKUP($A329,[6]Sheet1!$A313:$Q645,14)),"")</f>
        <v/>
      </c>
      <c r="I329" s="36"/>
    </row>
    <row r="330" spans="1:9" s="23" customFormat="1" ht="12" customHeight="1" x14ac:dyDescent="0.2">
      <c r="A330" s="24"/>
      <c r="D330" s="36"/>
      <c r="E330" s="36"/>
      <c r="F330" s="36"/>
      <c r="G330" s="48" t="str">
        <f>IFERROR(IF(VLOOKUP($A330,[6]Sheet1!$A314:$M646,1)=$A330,VLOOKUP($A330,[6]Sheet1!$A314:$M646,11)),"")</f>
        <v/>
      </c>
      <c r="H330" s="48" t="str">
        <f>IFERROR(IF(VLOOKUP($A330,[6]Sheet1!$A314:$Q646,1)=$A330,VLOOKUP($A330,[6]Sheet1!$A314:$Q646,14)),"")</f>
        <v/>
      </c>
      <c r="I330" s="36"/>
    </row>
    <row r="331" spans="1:9" s="23" customFormat="1" ht="12" customHeight="1" x14ac:dyDescent="0.2">
      <c r="A331" s="24"/>
      <c r="D331" s="36"/>
      <c r="E331" s="36"/>
      <c r="F331" s="36"/>
      <c r="G331" s="48" t="str">
        <f>IFERROR(IF(VLOOKUP($A331,[6]Sheet1!$A315:$M647,1)=$A331,VLOOKUP($A331,[6]Sheet1!$A315:$M647,11)),"")</f>
        <v/>
      </c>
      <c r="H331" s="48" t="str">
        <f>IFERROR(IF(VLOOKUP($A331,[6]Sheet1!$A315:$Q647,1)=$A331,VLOOKUP($A331,[6]Sheet1!$A315:$Q647,14)),"")</f>
        <v/>
      </c>
      <c r="I331" s="36"/>
    </row>
    <row r="332" spans="1:9" s="23" customFormat="1" ht="12" customHeight="1" x14ac:dyDescent="0.2">
      <c r="A332" s="24"/>
      <c r="D332" s="36"/>
      <c r="E332" s="36"/>
      <c r="F332" s="36"/>
      <c r="G332" s="48" t="str">
        <f>IFERROR(IF(VLOOKUP($A332,[6]Sheet1!$A316:$M648,1)=$A332,VLOOKUP($A332,[6]Sheet1!$A316:$M648,11)),"")</f>
        <v/>
      </c>
      <c r="H332" s="48" t="str">
        <f>IFERROR(IF(VLOOKUP($A332,[6]Sheet1!$A316:$Q648,1)=$A332,VLOOKUP($A332,[6]Sheet1!$A316:$Q648,14)),"")</f>
        <v/>
      </c>
      <c r="I332" s="36"/>
    </row>
    <row r="333" spans="1:9" s="23" customFormat="1" ht="12" customHeight="1" x14ac:dyDescent="0.2">
      <c r="A333" s="24"/>
      <c r="D333" s="36"/>
      <c r="E333" s="36"/>
      <c r="F333" s="36"/>
      <c r="G333" s="48" t="str">
        <f>IFERROR(IF(VLOOKUP($A333,[6]Sheet1!$A317:$M649,1)=$A333,VLOOKUP($A333,[6]Sheet1!$A317:$M649,11)),"")</f>
        <v/>
      </c>
      <c r="H333" s="48" t="str">
        <f>IFERROR(IF(VLOOKUP($A333,[6]Sheet1!$A317:$Q649,1)=$A333,VLOOKUP($A333,[6]Sheet1!$A317:$Q649,14)),"")</f>
        <v/>
      </c>
      <c r="I333" s="36"/>
    </row>
    <row r="334" spans="1:9" s="23" customFormat="1" ht="12" customHeight="1" x14ac:dyDescent="0.2">
      <c r="A334" s="24"/>
      <c r="D334" s="36"/>
      <c r="E334" s="36"/>
      <c r="F334" s="36"/>
      <c r="G334" s="48" t="str">
        <f>IFERROR(IF(VLOOKUP($A334,[6]Sheet1!$A318:$M650,1)=$A334,VLOOKUP($A334,[6]Sheet1!$A318:$M650,11)),"")</f>
        <v/>
      </c>
      <c r="H334" s="48" t="str">
        <f>IFERROR(IF(VLOOKUP($A334,[6]Sheet1!$A318:$Q650,1)=$A334,VLOOKUP($A334,[6]Sheet1!$A318:$Q650,14)),"")</f>
        <v/>
      </c>
      <c r="I334" s="36"/>
    </row>
    <row r="335" spans="1:9" s="23" customFormat="1" ht="12" customHeight="1" x14ac:dyDescent="0.2">
      <c r="A335" s="24"/>
      <c r="D335" s="36"/>
      <c r="E335" s="36"/>
      <c r="F335" s="36"/>
      <c r="G335" s="48" t="str">
        <f>IFERROR(IF(VLOOKUP($A335,[6]Sheet1!$A319:$M651,1)=$A335,VLOOKUP($A335,[6]Sheet1!$A319:$M651,11)),"")</f>
        <v/>
      </c>
      <c r="H335" s="48" t="str">
        <f>IFERROR(IF(VLOOKUP($A335,[6]Sheet1!$A319:$Q651,1)=$A335,VLOOKUP($A335,[6]Sheet1!$A319:$Q651,14)),"")</f>
        <v/>
      </c>
      <c r="I335" s="36"/>
    </row>
    <row r="336" spans="1:9" s="23" customFormat="1" ht="12" customHeight="1" x14ac:dyDescent="0.2">
      <c r="A336" s="24"/>
      <c r="D336" s="36"/>
      <c r="E336" s="36"/>
      <c r="F336" s="36"/>
      <c r="G336" s="48" t="str">
        <f>IFERROR(IF(VLOOKUP($A336,[6]Sheet1!$A320:$M652,1)=$A336,VLOOKUP($A336,[6]Sheet1!$A320:$M652,11)),"")</f>
        <v/>
      </c>
      <c r="H336" s="48" t="str">
        <f>IFERROR(IF(VLOOKUP($A336,[6]Sheet1!$A320:$Q652,1)=$A336,VLOOKUP($A336,[6]Sheet1!$A320:$Q652,14)),"")</f>
        <v/>
      </c>
      <c r="I336" s="36"/>
    </row>
    <row r="337" spans="1:9" s="23" customFormat="1" ht="12" customHeight="1" x14ac:dyDescent="0.2">
      <c r="A337" s="24"/>
      <c r="D337" s="36"/>
      <c r="E337" s="36"/>
      <c r="F337" s="36"/>
      <c r="G337" s="48" t="str">
        <f>IFERROR(IF(VLOOKUP($A337,[6]Sheet1!$A321:$M653,1)=$A337,VLOOKUP($A337,[6]Sheet1!$A321:$M653,11)),"")</f>
        <v/>
      </c>
      <c r="H337" s="48" t="str">
        <f>IFERROR(IF(VLOOKUP($A337,[6]Sheet1!$A321:$Q653,1)=$A337,VLOOKUP($A337,[6]Sheet1!$A321:$Q653,14)),"")</f>
        <v/>
      </c>
      <c r="I337" s="36"/>
    </row>
    <row r="338" spans="1:9" s="23" customFormat="1" ht="12" customHeight="1" x14ac:dyDescent="0.2">
      <c r="A338" s="24"/>
      <c r="D338" s="36"/>
      <c r="E338" s="36"/>
      <c r="F338" s="36"/>
      <c r="G338" s="48" t="str">
        <f>IFERROR(IF(VLOOKUP($A338,[6]Sheet1!$A322:$M654,1)=$A338,VLOOKUP($A338,[6]Sheet1!$A322:$M654,11)),"")</f>
        <v/>
      </c>
      <c r="H338" s="48" t="str">
        <f>IFERROR(IF(VLOOKUP($A338,[6]Sheet1!$A322:$Q654,1)=$A338,VLOOKUP($A338,[6]Sheet1!$A322:$Q654,14)),"")</f>
        <v/>
      </c>
      <c r="I338" s="36"/>
    </row>
    <row r="339" spans="1:9" s="23" customFormat="1" ht="12" customHeight="1" x14ac:dyDescent="0.2">
      <c r="A339" s="24"/>
      <c r="D339" s="36"/>
      <c r="E339" s="36"/>
      <c r="F339" s="36"/>
      <c r="G339" s="48" t="str">
        <f>IFERROR(IF(VLOOKUP($A339,[6]Sheet1!$A323:$M655,1)=$A339,VLOOKUP($A339,[6]Sheet1!$A323:$M655,11)),"")</f>
        <v/>
      </c>
      <c r="H339" s="48" t="str">
        <f>IFERROR(IF(VLOOKUP($A339,[6]Sheet1!$A323:$Q655,1)=$A339,VLOOKUP($A339,[6]Sheet1!$A323:$Q655,14)),"")</f>
        <v/>
      </c>
      <c r="I339" s="36"/>
    </row>
    <row r="340" spans="1:9" s="23" customFormat="1" ht="12" customHeight="1" x14ac:dyDescent="0.2">
      <c r="A340" s="24"/>
      <c r="D340" s="36"/>
      <c r="E340" s="36"/>
      <c r="F340" s="36"/>
      <c r="G340" s="48" t="str">
        <f>IFERROR(IF(VLOOKUP($A340,[6]Sheet1!$A324:$M656,1)=$A340,VLOOKUP($A340,[6]Sheet1!$A324:$M656,11)),"")</f>
        <v/>
      </c>
      <c r="H340" s="48" t="str">
        <f>IFERROR(IF(VLOOKUP($A340,[6]Sheet1!$A324:$Q656,1)=$A340,VLOOKUP($A340,[6]Sheet1!$A324:$Q656,14)),"")</f>
        <v/>
      </c>
      <c r="I340" s="36"/>
    </row>
    <row r="341" spans="1:9" s="23" customFormat="1" ht="12" customHeight="1" x14ac:dyDescent="0.2">
      <c r="A341" s="24"/>
      <c r="D341" s="36"/>
      <c r="E341" s="36"/>
      <c r="F341" s="36"/>
      <c r="G341" s="48" t="str">
        <f>IFERROR(IF(VLOOKUP($A341,[6]Sheet1!$A325:$M657,1)=$A341,VLOOKUP($A341,[6]Sheet1!$A325:$M657,11)),"")</f>
        <v/>
      </c>
      <c r="H341" s="48" t="str">
        <f>IFERROR(IF(VLOOKUP($A341,[6]Sheet1!$A325:$Q657,1)=$A341,VLOOKUP($A341,[6]Sheet1!$A325:$Q657,14)),"")</f>
        <v/>
      </c>
      <c r="I341" s="36"/>
    </row>
    <row r="342" spans="1:9" s="23" customFormat="1" ht="12" customHeight="1" x14ac:dyDescent="0.2">
      <c r="A342" s="24"/>
      <c r="D342" s="36"/>
      <c r="E342" s="36"/>
      <c r="F342" s="36"/>
      <c r="G342" s="48" t="str">
        <f>IFERROR(IF(VLOOKUP($A342,[6]Sheet1!$A326:$M658,1)=$A342,VLOOKUP($A342,[6]Sheet1!$A326:$M658,11)),"")</f>
        <v/>
      </c>
      <c r="H342" s="48" t="str">
        <f>IFERROR(IF(VLOOKUP($A342,[6]Sheet1!$A326:$Q658,1)=$A342,VLOOKUP($A342,[6]Sheet1!$A326:$Q658,14)),"")</f>
        <v/>
      </c>
      <c r="I342" s="36"/>
    </row>
    <row r="343" spans="1:9" s="23" customFormat="1" ht="12" customHeight="1" x14ac:dyDescent="0.2">
      <c r="A343" s="24"/>
      <c r="D343" s="36"/>
      <c r="E343" s="36"/>
      <c r="F343" s="36"/>
      <c r="G343" s="48" t="str">
        <f>IFERROR(IF(VLOOKUP($A343,[6]Sheet1!$A327:$M659,1)=$A343,VLOOKUP($A343,[6]Sheet1!$A327:$M659,11)),"")</f>
        <v/>
      </c>
      <c r="H343" s="48" t="str">
        <f>IFERROR(IF(VLOOKUP($A343,[6]Sheet1!$A327:$Q659,1)=$A343,VLOOKUP($A343,[6]Sheet1!$A327:$Q659,14)),"")</f>
        <v/>
      </c>
      <c r="I343" s="36"/>
    </row>
    <row r="344" spans="1:9" s="23" customFormat="1" ht="12" customHeight="1" x14ac:dyDescent="0.2">
      <c r="A344" s="24"/>
      <c r="D344" s="36"/>
      <c r="E344" s="36"/>
      <c r="F344" s="36"/>
      <c r="G344" s="48" t="str">
        <f>IFERROR(IF(VLOOKUP($A344,[6]Sheet1!$A328:$M660,1)=$A344,VLOOKUP($A344,[6]Sheet1!$A328:$M660,11)),"")</f>
        <v/>
      </c>
      <c r="H344" s="48" t="str">
        <f>IFERROR(IF(VLOOKUP($A344,[6]Sheet1!$A328:$Q660,1)=$A344,VLOOKUP($A344,[6]Sheet1!$A328:$Q660,14)),"")</f>
        <v/>
      </c>
      <c r="I344" s="36"/>
    </row>
    <row r="345" spans="1:9" s="23" customFormat="1" ht="12" customHeight="1" x14ac:dyDescent="0.2">
      <c r="A345" s="24"/>
      <c r="D345" s="36"/>
      <c r="E345" s="36"/>
      <c r="F345" s="36"/>
      <c r="G345" s="48" t="str">
        <f>IFERROR(IF(VLOOKUP($A345,[6]Sheet1!$A329:$M661,1)=$A345,VLOOKUP($A345,[6]Sheet1!$A329:$M661,11)),"")</f>
        <v/>
      </c>
      <c r="H345" s="48" t="str">
        <f>IFERROR(IF(VLOOKUP($A345,[6]Sheet1!$A329:$Q661,1)=$A345,VLOOKUP($A345,[6]Sheet1!$A329:$Q661,14)),"")</f>
        <v/>
      </c>
      <c r="I345" s="36"/>
    </row>
    <row r="346" spans="1:9" s="23" customFormat="1" ht="12" customHeight="1" x14ac:dyDescent="0.2">
      <c r="A346" s="24"/>
      <c r="D346" s="36"/>
      <c r="E346" s="36"/>
      <c r="F346" s="36"/>
      <c r="G346" s="48" t="str">
        <f>IFERROR(IF(VLOOKUP($A346,[6]Sheet1!$A330:$M662,1)=$A346,VLOOKUP($A346,[6]Sheet1!$A330:$M662,11)),"")</f>
        <v/>
      </c>
      <c r="H346" s="48" t="str">
        <f>IFERROR(IF(VLOOKUP($A346,[6]Sheet1!$A330:$Q662,1)=$A346,VLOOKUP($A346,[6]Sheet1!$A330:$Q662,14)),"")</f>
        <v/>
      </c>
      <c r="I346" s="36"/>
    </row>
    <row r="347" spans="1:9" s="23" customFormat="1" ht="12" customHeight="1" x14ac:dyDescent="0.2">
      <c r="A347" s="24"/>
      <c r="D347" s="36"/>
      <c r="E347" s="36"/>
      <c r="F347" s="36"/>
      <c r="G347" s="48" t="str">
        <f>IFERROR(IF(VLOOKUP($A347,[6]Sheet1!$A331:$M663,1)=$A347,VLOOKUP($A347,[6]Sheet1!$A331:$M663,11)),"")</f>
        <v/>
      </c>
      <c r="H347" s="48" t="str">
        <f>IFERROR(IF(VLOOKUP($A347,[6]Sheet1!$A331:$Q663,1)=$A347,VLOOKUP($A347,[6]Sheet1!$A331:$Q663,14)),"")</f>
        <v/>
      </c>
      <c r="I347" s="36"/>
    </row>
    <row r="348" spans="1:9" s="23" customFormat="1" ht="12" customHeight="1" x14ac:dyDescent="0.2">
      <c r="A348" s="24"/>
      <c r="D348" s="36"/>
      <c r="E348" s="36"/>
      <c r="F348" s="36"/>
      <c r="G348" s="48" t="str">
        <f>IFERROR(IF(VLOOKUP($A348,[6]Sheet1!$A332:$M664,1)=$A348,VLOOKUP($A348,[6]Sheet1!$A332:$M664,11)),"")</f>
        <v/>
      </c>
      <c r="H348" s="48" t="str">
        <f>IFERROR(IF(VLOOKUP($A348,[6]Sheet1!$A332:$Q664,1)=$A348,VLOOKUP($A348,[6]Sheet1!$A332:$Q664,14)),"")</f>
        <v/>
      </c>
      <c r="I348" s="36"/>
    </row>
    <row r="349" spans="1:9" s="23" customFormat="1" ht="12" customHeight="1" x14ac:dyDescent="0.2">
      <c r="A349" s="24"/>
      <c r="D349" s="36"/>
      <c r="E349" s="36"/>
      <c r="F349" s="36"/>
      <c r="G349" s="48" t="str">
        <f>IFERROR(IF(VLOOKUP($A349,[6]Sheet1!$A333:$M665,1)=$A349,VLOOKUP($A349,[6]Sheet1!$A333:$M665,11)),"")</f>
        <v/>
      </c>
      <c r="H349" s="48" t="str">
        <f>IFERROR(IF(VLOOKUP($A349,[6]Sheet1!$A333:$Q665,1)=$A349,VLOOKUP($A349,[6]Sheet1!$A333:$Q665,14)),"")</f>
        <v/>
      </c>
      <c r="I349" s="36"/>
    </row>
    <row r="350" spans="1:9" s="23" customFormat="1" ht="12" customHeight="1" x14ac:dyDescent="0.2">
      <c r="A350" s="24"/>
      <c r="D350" s="36"/>
      <c r="E350" s="36"/>
      <c r="F350" s="36"/>
      <c r="G350" s="48" t="str">
        <f>IFERROR(IF(VLOOKUP($A350,[6]Sheet1!$A334:$M666,1)=$A350,VLOOKUP($A350,[6]Sheet1!$A334:$M666,11)),"")</f>
        <v/>
      </c>
      <c r="H350" s="48" t="str">
        <f>IFERROR(IF(VLOOKUP($A350,[6]Sheet1!$A334:$Q666,1)=$A350,VLOOKUP($A350,[6]Sheet1!$A334:$Q666,14)),"")</f>
        <v/>
      </c>
      <c r="I350" s="36"/>
    </row>
    <row r="351" spans="1:9" s="23" customFormat="1" ht="12" customHeight="1" x14ac:dyDescent="0.2">
      <c r="A351" s="24"/>
      <c r="D351" s="36"/>
      <c r="E351" s="36"/>
      <c r="F351" s="36"/>
      <c r="G351" s="48" t="str">
        <f>IFERROR(IF(VLOOKUP($A351,[6]Sheet1!$A335:$M667,1)=$A351,VLOOKUP($A351,[6]Sheet1!$A335:$M667,11)),"")</f>
        <v/>
      </c>
      <c r="H351" s="48" t="str">
        <f>IFERROR(IF(VLOOKUP($A351,[6]Sheet1!$A335:$Q667,1)=$A351,VLOOKUP($A351,[6]Sheet1!$A335:$Q667,14)),"")</f>
        <v/>
      </c>
      <c r="I351" s="36"/>
    </row>
    <row r="352" spans="1:9" s="23" customFormat="1" ht="12" customHeight="1" x14ac:dyDescent="0.2">
      <c r="A352" s="24"/>
      <c r="D352" s="36"/>
      <c r="E352" s="36"/>
      <c r="F352" s="36"/>
      <c r="G352" s="36"/>
      <c r="H352" s="36"/>
      <c r="I352" s="36"/>
    </row>
    <row r="353" spans="1:9" s="23" customFormat="1" ht="12" customHeight="1" x14ac:dyDescent="0.2">
      <c r="A353" s="24"/>
      <c r="D353" s="36"/>
      <c r="E353" s="36"/>
      <c r="F353" s="36"/>
      <c r="G353" s="36"/>
      <c r="H353" s="36"/>
      <c r="I353" s="36"/>
    </row>
    <row r="354" spans="1:9" s="23" customFormat="1" ht="12" customHeight="1" x14ac:dyDescent="0.2">
      <c r="A354" s="24"/>
      <c r="D354" s="36"/>
      <c r="E354" s="36"/>
      <c r="F354" s="36"/>
      <c r="G354" s="36"/>
      <c r="H354" s="36"/>
      <c r="I354" s="36"/>
    </row>
    <row r="355" spans="1:9" s="23" customFormat="1" ht="12" customHeight="1" x14ac:dyDescent="0.2">
      <c r="A355" s="24"/>
      <c r="D355" s="36"/>
      <c r="E355" s="36"/>
      <c r="F355" s="36"/>
      <c r="G355" s="36"/>
      <c r="H355" s="36"/>
      <c r="I355" s="36"/>
    </row>
    <row r="356" spans="1:9" s="23" customFormat="1" ht="12" customHeight="1" x14ac:dyDescent="0.2">
      <c r="A356" s="24"/>
      <c r="D356" s="36"/>
      <c r="E356" s="36"/>
      <c r="F356" s="36"/>
      <c r="G356" s="36"/>
      <c r="H356" s="36"/>
      <c r="I356" s="36"/>
    </row>
    <row r="357" spans="1:9" s="23" customFormat="1" ht="12" customHeight="1" x14ac:dyDescent="0.2">
      <c r="A357" s="24"/>
      <c r="D357" s="36"/>
      <c r="E357" s="36"/>
      <c r="F357" s="36"/>
      <c r="G357" s="36"/>
      <c r="H357" s="36"/>
      <c r="I357" s="36"/>
    </row>
    <row r="358" spans="1:9" s="23" customFormat="1" ht="12" customHeight="1" x14ac:dyDescent="0.2">
      <c r="A358" s="24"/>
      <c r="D358" s="36"/>
      <c r="E358" s="36"/>
      <c r="F358" s="36"/>
      <c r="G358" s="36"/>
      <c r="H358" s="36"/>
      <c r="I358" s="36"/>
    </row>
    <row r="359" spans="1:9" s="23" customFormat="1" ht="12" customHeight="1" x14ac:dyDescent="0.2">
      <c r="A359" s="24"/>
      <c r="D359" s="36"/>
      <c r="E359" s="36"/>
      <c r="F359" s="36"/>
      <c r="G359" s="36"/>
      <c r="H359" s="36"/>
      <c r="I359" s="36"/>
    </row>
    <row r="360" spans="1:9" s="23" customFormat="1" ht="12" customHeight="1" x14ac:dyDescent="0.2">
      <c r="A360" s="24"/>
      <c r="D360" s="36"/>
      <c r="E360" s="36"/>
      <c r="F360" s="36"/>
      <c r="G360" s="36"/>
      <c r="H360" s="36"/>
      <c r="I360" s="36"/>
    </row>
    <row r="361" spans="1:9" s="23" customFormat="1" ht="12" customHeight="1" x14ac:dyDescent="0.2">
      <c r="A361" s="24"/>
      <c r="D361" s="36"/>
      <c r="E361" s="36"/>
      <c r="F361" s="36"/>
      <c r="G361" s="36"/>
      <c r="H361" s="36"/>
      <c r="I361" s="36"/>
    </row>
    <row r="362" spans="1:9" s="23" customFormat="1" ht="12" customHeight="1" x14ac:dyDescent="0.2">
      <c r="A362" s="24"/>
      <c r="D362" s="36"/>
      <c r="E362" s="36"/>
      <c r="F362" s="36"/>
      <c r="G362" s="36"/>
      <c r="H362" s="36"/>
      <c r="I362" s="36"/>
    </row>
    <row r="363" spans="1:9" s="23" customFormat="1" ht="12" customHeight="1" x14ac:dyDescent="0.2">
      <c r="A363" s="24"/>
      <c r="D363" s="36"/>
      <c r="E363" s="36"/>
      <c r="F363" s="36"/>
      <c r="G363" s="36"/>
      <c r="H363" s="36"/>
      <c r="I363" s="36"/>
    </row>
    <row r="364" spans="1:9" s="23" customFormat="1" ht="12" customHeight="1" x14ac:dyDescent="0.2">
      <c r="A364" s="24"/>
      <c r="D364" s="36"/>
      <c r="E364" s="36"/>
      <c r="F364" s="36"/>
      <c r="G364" s="36"/>
      <c r="H364" s="36"/>
      <c r="I364" s="36"/>
    </row>
    <row r="365" spans="1:9" s="23" customFormat="1" ht="12" customHeight="1" x14ac:dyDescent="0.2">
      <c r="A365" s="24"/>
      <c r="D365" s="36"/>
      <c r="E365" s="36"/>
      <c r="F365" s="36"/>
      <c r="G365" s="36"/>
      <c r="H365" s="36"/>
      <c r="I365" s="36"/>
    </row>
    <row r="366" spans="1:9" s="23" customFormat="1" ht="12" customHeight="1" x14ac:dyDescent="0.2">
      <c r="A366" s="24"/>
      <c r="D366" s="36"/>
      <c r="E366" s="36"/>
      <c r="F366" s="36"/>
      <c r="G366" s="36"/>
      <c r="H366" s="36"/>
      <c r="I366" s="36"/>
    </row>
    <row r="367" spans="1:9" s="23" customFormat="1" ht="12" customHeight="1" x14ac:dyDescent="0.2">
      <c r="A367" s="24"/>
      <c r="D367" s="36"/>
      <c r="E367" s="36"/>
      <c r="F367" s="36"/>
      <c r="G367" s="36"/>
      <c r="H367" s="36"/>
      <c r="I367" s="36"/>
    </row>
    <row r="368" spans="1:9" s="23" customFormat="1" ht="12" customHeight="1" x14ac:dyDescent="0.2">
      <c r="A368" s="24"/>
      <c r="D368" s="36"/>
      <c r="E368" s="36"/>
      <c r="F368" s="36"/>
      <c r="G368" s="36"/>
      <c r="H368" s="36"/>
      <c r="I368" s="36"/>
    </row>
    <row r="369" spans="1:9" s="23" customFormat="1" ht="12" customHeight="1" x14ac:dyDescent="0.2">
      <c r="A369" s="24"/>
      <c r="D369" s="36"/>
      <c r="E369" s="36"/>
      <c r="F369" s="36"/>
      <c r="G369" s="36"/>
      <c r="H369" s="36"/>
      <c r="I369" s="36"/>
    </row>
    <row r="370" spans="1:9" s="23" customFormat="1" ht="12" customHeight="1" x14ac:dyDescent="0.2">
      <c r="A370" s="24"/>
      <c r="D370" s="36"/>
      <c r="E370" s="36"/>
      <c r="F370" s="36"/>
      <c r="G370" s="36"/>
      <c r="H370" s="36"/>
      <c r="I370" s="36"/>
    </row>
    <row r="371" spans="1:9" s="23" customFormat="1" ht="12" customHeight="1" x14ac:dyDescent="0.2">
      <c r="A371" s="24"/>
      <c r="D371" s="36"/>
      <c r="E371" s="36"/>
      <c r="F371" s="36"/>
      <c r="G371" s="36"/>
      <c r="H371" s="36"/>
      <c r="I371" s="36"/>
    </row>
    <row r="372" spans="1:9" s="23" customFormat="1" ht="12" customHeight="1" x14ac:dyDescent="0.2">
      <c r="A372" s="24"/>
      <c r="D372" s="36"/>
      <c r="E372" s="36"/>
      <c r="F372" s="36"/>
      <c r="G372" s="36"/>
      <c r="H372" s="36"/>
      <c r="I372" s="36"/>
    </row>
    <row r="373" spans="1:9" s="23" customFormat="1" ht="12" customHeight="1" x14ac:dyDescent="0.2">
      <c r="A373" s="24"/>
      <c r="D373" s="36"/>
      <c r="E373" s="36"/>
      <c r="F373" s="36"/>
      <c r="G373" s="36"/>
      <c r="H373" s="36"/>
      <c r="I373" s="36"/>
    </row>
    <row r="374" spans="1:9" s="23" customFormat="1" ht="12" customHeight="1" x14ac:dyDescent="0.2">
      <c r="A374" s="24"/>
      <c r="D374" s="36"/>
      <c r="E374" s="36"/>
      <c r="F374" s="36"/>
      <c r="G374" s="36"/>
      <c r="H374" s="36"/>
      <c r="I374" s="36"/>
    </row>
    <row r="375" spans="1:9" s="23" customFormat="1" ht="12" customHeight="1" x14ac:dyDescent="0.2">
      <c r="A375" s="24"/>
      <c r="D375" s="36"/>
      <c r="E375" s="36"/>
      <c r="F375" s="36"/>
      <c r="G375" s="36"/>
      <c r="H375" s="36"/>
      <c r="I375" s="36"/>
    </row>
    <row r="376" spans="1:9" s="23" customFormat="1" ht="12" customHeight="1" x14ac:dyDescent="0.2">
      <c r="A376" s="24"/>
      <c r="D376" s="36"/>
      <c r="E376" s="36"/>
      <c r="F376" s="36"/>
      <c r="G376" s="36"/>
      <c r="H376" s="36"/>
      <c r="I376" s="36"/>
    </row>
    <row r="377" spans="1:9" s="23" customFormat="1" ht="12" customHeight="1" x14ac:dyDescent="0.2">
      <c r="A377" s="24"/>
      <c r="D377" s="36"/>
      <c r="E377" s="36"/>
      <c r="F377" s="36"/>
      <c r="G377" s="36"/>
      <c r="H377" s="36"/>
      <c r="I377" s="36"/>
    </row>
    <row r="378" spans="1:9" s="23" customFormat="1" ht="12" customHeight="1" x14ac:dyDescent="0.2">
      <c r="A378" s="24"/>
      <c r="D378" s="36"/>
      <c r="E378" s="36"/>
      <c r="F378" s="36"/>
      <c r="G378" s="36"/>
      <c r="H378" s="36"/>
      <c r="I378" s="36"/>
    </row>
    <row r="379" spans="1:9" s="23" customFormat="1" ht="12" customHeight="1" x14ac:dyDescent="0.2">
      <c r="A379" s="24"/>
      <c r="D379" s="36"/>
      <c r="E379" s="36"/>
      <c r="F379" s="36"/>
      <c r="G379" s="36"/>
      <c r="H379" s="36"/>
      <c r="I379" s="36"/>
    </row>
    <row r="380" spans="1:9" s="23" customFormat="1" ht="12" customHeight="1" x14ac:dyDescent="0.2">
      <c r="A380" s="24"/>
      <c r="D380" s="36"/>
      <c r="E380" s="36"/>
      <c r="F380" s="36"/>
      <c r="G380" s="36"/>
      <c r="H380" s="36"/>
      <c r="I380" s="36"/>
    </row>
    <row r="381" spans="1:9" s="23" customFormat="1" ht="12" customHeight="1" x14ac:dyDescent="0.2">
      <c r="A381" s="24"/>
      <c r="D381" s="36"/>
      <c r="E381" s="36"/>
      <c r="F381" s="36"/>
      <c r="G381" s="36"/>
      <c r="H381" s="36"/>
      <c r="I381" s="36"/>
    </row>
    <row r="382" spans="1:9" s="23" customFormat="1" ht="12" customHeight="1" x14ac:dyDescent="0.2">
      <c r="A382" s="24"/>
      <c r="D382" s="36"/>
      <c r="E382" s="36"/>
      <c r="F382" s="36"/>
      <c r="G382" s="36"/>
      <c r="H382" s="36"/>
      <c r="I382" s="36"/>
    </row>
    <row r="383" spans="1:9" s="23" customFormat="1" ht="12" customHeight="1" x14ac:dyDescent="0.2">
      <c r="A383" s="24"/>
      <c r="D383" s="36"/>
      <c r="E383" s="36"/>
      <c r="F383" s="36"/>
      <c r="G383" s="36"/>
      <c r="H383" s="36"/>
      <c r="I383" s="36"/>
    </row>
    <row r="384" spans="1:9" s="23" customFormat="1" ht="12" customHeight="1" x14ac:dyDescent="0.2">
      <c r="A384" s="24"/>
      <c r="D384" s="36"/>
      <c r="E384" s="36"/>
      <c r="F384" s="36"/>
      <c r="G384" s="36"/>
      <c r="H384" s="36"/>
      <c r="I384" s="36"/>
    </row>
    <row r="385" spans="1:9" s="23" customFormat="1" ht="12" customHeight="1" x14ac:dyDescent="0.2">
      <c r="A385" s="24"/>
      <c r="D385" s="36"/>
      <c r="E385" s="36"/>
      <c r="F385" s="36"/>
      <c r="G385" s="36"/>
      <c r="H385" s="36"/>
      <c r="I385" s="36"/>
    </row>
    <row r="386" spans="1:9" s="23" customFormat="1" ht="12" customHeight="1" x14ac:dyDescent="0.2">
      <c r="A386" s="24"/>
      <c r="D386" s="36"/>
      <c r="E386" s="36"/>
      <c r="F386" s="36"/>
      <c r="G386" s="36"/>
      <c r="H386" s="36"/>
      <c r="I386" s="36"/>
    </row>
    <row r="387" spans="1:9" s="23" customFormat="1" ht="12" customHeight="1" x14ac:dyDescent="0.2">
      <c r="A387" s="24"/>
      <c r="D387" s="36"/>
      <c r="E387" s="36"/>
      <c r="F387" s="36"/>
      <c r="G387" s="36"/>
      <c r="H387" s="36"/>
      <c r="I387" s="36"/>
    </row>
    <row r="388" spans="1:9" s="23" customFormat="1" ht="12" customHeight="1" x14ac:dyDescent="0.2">
      <c r="A388" s="24"/>
      <c r="D388" s="36"/>
      <c r="E388" s="36"/>
      <c r="F388" s="36"/>
      <c r="G388" s="36"/>
      <c r="H388" s="36"/>
      <c r="I388" s="36"/>
    </row>
    <row r="389" spans="1:9" ht="12" customHeight="1" x14ac:dyDescent="0.2">
      <c r="A389" s="50"/>
      <c r="B389" s="38"/>
      <c r="C389" s="38"/>
      <c r="D389" s="39"/>
      <c r="E389" s="39"/>
      <c r="F389" s="39"/>
      <c r="G389" s="39"/>
      <c r="H389" s="39"/>
      <c r="I389" s="39"/>
    </row>
    <row r="390" spans="1:9" ht="12" customHeight="1" x14ac:dyDescent="0.2">
      <c r="A390" s="50"/>
      <c r="B390" s="38"/>
      <c r="C390" s="38"/>
      <c r="D390" s="39"/>
      <c r="E390" s="39"/>
      <c r="F390" s="39"/>
      <c r="G390" s="39"/>
      <c r="H390" s="39"/>
      <c r="I390" s="39"/>
    </row>
    <row r="391" spans="1:9" ht="12" customHeight="1" x14ac:dyDescent="0.2">
      <c r="A391" s="50"/>
      <c r="B391" s="38"/>
      <c r="C391" s="38"/>
      <c r="D391" s="39"/>
      <c r="E391" s="39"/>
      <c r="F391" s="39"/>
      <c r="G391" s="39"/>
      <c r="H391" s="39"/>
      <c r="I391" s="39"/>
    </row>
    <row r="392" spans="1:9" ht="12" customHeight="1" x14ac:dyDescent="0.2">
      <c r="A392" s="50"/>
      <c r="B392" s="38"/>
      <c r="C392" s="38"/>
      <c r="D392" s="39"/>
      <c r="E392" s="39"/>
      <c r="F392" s="39"/>
      <c r="G392" s="39"/>
      <c r="H392" s="39"/>
      <c r="I392" s="39"/>
    </row>
    <row r="393" spans="1:9" ht="12" customHeight="1" x14ac:dyDescent="0.2">
      <c r="A393" s="50"/>
      <c r="B393" s="38"/>
      <c r="C393" s="38"/>
      <c r="D393" s="39"/>
      <c r="E393" s="39"/>
      <c r="F393" s="39"/>
      <c r="G393" s="39"/>
      <c r="H393" s="39"/>
      <c r="I393" s="39"/>
    </row>
    <row r="394" spans="1:9" ht="12" customHeight="1" x14ac:dyDescent="0.2">
      <c r="A394" s="50"/>
      <c r="B394" s="38"/>
      <c r="C394" s="38"/>
      <c r="D394" s="39"/>
      <c r="E394" s="39"/>
      <c r="F394" s="39"/>
      <c r="G394" s="39"/>
      <c r="H394" s="39"/>
      <c r="I394" s="39"/>
    </row>
    <row r="395" spans="1:9" ht="12" customHeight="1" x14ac:dyDescent="0.2">
      <c r="A395" s="50"/>
      <c r="B395" s="38"/>
      <c r="C395" s="38"/>
      <c r="D395" s="39"/>
      <c r="E395" s="39"/>
      <c r="F395" s="39"/>
      <c r="G395" s="39"/>
      <c r="H395" s="39"/>
      <c r="I395" s="39"/>
    </row>
    <row r="396" spans="1:9" ht="12" customHeight="1" x14ac:dyDescent="0.2">
      <c r="A396" s="50"/>
      <c r="B396" s="38"/>
      <c r="C396" s="38"/>
      <c r="D396" s="39"/>
      <c r="E396" s="39"/>
      <c r="F396" s="39"/>
      <c r="G396" s="39"/>
      <c r="H396" s="39"/>
      <c r="I396" s="39"/>
    </row>
    <row r="397" spans="1:9" ht="12" customHeight="1" x14ac:dyDescent="0.2">
      <c r="A397" s="50"/>
      <c r="B397" s="38"/>
      <c r="C397" s="38"/>
      <c r="D397" s="39"/>
      <c r="E397" s="39"/>
      <c r="F397" s="39"/>
      <c r="G397" s="39"/>
      <c r="H397" s="39"/>
      <c r="I397" s="39"/>
    </row>
    <row r="398" spans="1:9" ht="12" customHeight="1" x14ac:dyDescent="0.2">
      <c r="A398" s="50"/>
      <c r="B398" s="38"/>
      <c r="C398" s="38"/>
      <c r="D398" s="39"/>
      <c r="E398" s="39"/>
      <c r="F398" s="39"/>
      <c r="G398" s="39"/>
      <c r="H398" s="39"/>
      <c r="I398" s="39"/>
    </row>
    <row r="399" spans="1:9" ht="12" customHeight="1" x14ac:dyDescent="0.2">
      <c r="A399" s="50"/>
      <c r="B399" s="38"/>
      <c r="C399" s="38"/>
      <c r="D399" s="39"/>
      <c r="E399" s="39"/>
      <c r="F399" s="39"/>
      <c r="G399" s="39"/>
      <c r="H399" s="39"/>
      <c r="I399" s="39"/>
    </row>
    <row r="400" spans="1:9" ht="12" customHeight="1" x14ac:dyDescent="0.2">
      <c r="A400" s="50"/>
      <c r="B400" s="38"/>
      <c r="C400" s="38"/>
      <c r="D400" s="39"/>
      <c r="E400" s="39"/>
      <c r="F400" s="39"/>
      <c r="G400" s="39"/>
      <c r="H400" s="39"/>
      <c r="I400" s="39"/>
    </row>
    <row r="401" spans="1:9" ht="12" customHeight="1" x14ac:dyDescent="0.2">
      <c r="A401" s="50"/>
      <c r="B401" s="38"/>
      <c r="C401" s="38"/>
      <c r="D401" s="39"/>
      <c r="E401" s="39"/>
      <c r="F401" s="39"/>
      <c r="G401" s="39"/>
      <c r="H401" s="39"/>
      <c r="I401" s="39"/>
    </row>
    <row r="402" spans="1:9" ht="12" customHeight="1" x14ac:dyDescent="0.2">
      <c r="A402" s="50"/>
      <c r="B402" s="38"/>
      <c r="C402" s="38"/>
      <c r="D402" s="39"/>
      <c r="E402" s="39"/>
      <c r="F402" s="39"/>
      <c r="G402" s="39"/>
      <c r="H402" s="39"/>
      <c r="I402" s="39"/>
    </row>
    <row r="403" spans="1:9" ht="12" customHeight="1" x14ac:dyDescent="0.2">
      <c r="A403" s="50"/>
      <c r="B403" s="38"/>
      <c r="C403" s="38"/>
      <c r="D403" s="39"/>
      <c r="E403" s="39"/>
      <c r="F403" s="39"/>
      <c r="G403" s="39"/>
      <c r="H403" s="39"/>
      <c r="I403" s="39"/>
    </row>
    <row r="404" spans="1:9" ht="12" customHeight="1" x14ac:dyDescent="0.2">
      <c r="A404" s="50"/>
      <c r="B404" s="38"/>
      <c r="C404" s="38"/>
      <c r="D404" s="39"/>
      <c r="E404" s="39"/>
      <c r="F404" s="39"/>
      <c r="G404" s="39"/>
      <c r="H404" s="39"/>
      <c r="I404" s="39"/>
    </row>
    <row r="405" spans="1:9" ht="12" customHeight="1" x14ac:dyDescent="0.2">
      <c r="A405" s="50"/>
      <c r="B405" s="38"/>
      <c r="C405" s="38"/>
      <c r="D405" s="39"/>
      <c r="E405" s="39"/>
      <c r="F405" s="39"/>
      <c r="G405" s="39"/>
      <c r="H405" s="39"/>
      <c r="I405" s="39"/>
    </row>
    <row r="406" spans="1:9" ht="12" customHeight="1" x14ac:dyDescent="0.2">
      <c r="A406" s="50"/>
      <c r="B406" s="38"/>
      <c r="C406" s="38"/>
      <c r="D406" s="39"/>
      <c r="E406" s="39"/>
      <c r="F406" s="39"/>
      <c r="G406" s="39"/>
      <c r="H406" s="39"/>
      <c r="I406" s="39"/>
    </row>
    <row r="407" spans="1:9" ht="12" customHeight="1" x14ac:dyDescent="0.2">
      <c r="A407" s="50"/>
      <c r="B407" s="38"/>
      <c r="C407" s="38"/>
      <c r="D407" s="39"/>
      <c r="E407" s="39"/>
      <c r="F407" s="39"/>
      <c r="G407" s="39"/>
      <c r="H407" s="39"/>
      <c r="I407" s="39"/>
    </row>
    <row r="408" spans="1:9" ht="12" customHeight="1" x14ac:dyDescent="0.2">
      <c r="A408" s="50"/>
      <c r="B408" s="38"/>
      <c r="C408" s="38"/>
      <c r="D408" s="39"/>
      <c r="E408" s="39"/>
      <c r="F408" s="39"/>
      <c r="G408" s="39"/>
      <c r="H408" s="39"/>
      <c r="I408" s="39"/>
    </row>
    <row r="409" spans="1:9" ht="12" customHeight="1" x14ac:dyDescent="0.2">
      <c r="A409" s="50"/>
      <c r="B409" s="38"/>
      <c r="C409" s="38"/>
      <c r="D409" s="39"/>
      <c r="E409" s="39"/>
      <c r="F409" s="39"/>
      <c r="G409" s="39"/>
      <c r="H409" s="39"/>
      <c r="I409" s="39"/>
    </row>
    <row r="410" spans="1:9" ht="12" customHeight="1" x14ac:dyDescent="0.2">
      <c r="A410" s="50"/>
      <c r="B410" s="38"/>
      <c r="C410" s="38"/>
      <c r="D410" s="39"/>
      <c r="E410" s="39"/>
      <c r="F410" s="39"/>
      <c r="G410" s="39"/>
      <c r="H410" s="39"/>
      <c r="I410" s="39"/>
    </row>
    <row r="411" spans="1:9" ht="12" customHeight="1" x14ac:dyDescent="0.2">
      <c r="A411" s="50"/>
      <c r="B411" s="38"/>
      <c r="C411" s="38"/>
      <c r="D411" s="39"/>
      <c r="E411" s="39"/>
      <c r="F411" s="39"/>
      <c r="G411" s="39"/>
      <c r="H411" s="39"/>
      <c r="I411" s="39"/>
    </row>
    <row r="412" spans="1:9" ht="12" customHeight="1" x14ac:dyDescent="0.2">
      <c r="A412" s="50"/>
      <c r="B412" s="38"/>
      <c r="C412" s="38"/>
      <c r="D412" s="39"/>
      <c r="E412" s="39"/>
      <c r="F412" s="39"/>
      <c r="G412" s="39"/>
      <c r="H412" s="39"/>
      <c r="I412" s="39"/>
    </row>
    <row r="413" spans="1:9" ht="12" customHeight="1" x14ac:dyDescent="0.2">
      <c r="A413" s="50"/>
      <c r="B413" s="38"/>
      <c r="C413" s="38"/>
      <c r="D413" s="39"/>
      <c r="E413" s="39"/>
      <c r="F413" s="39"/>
      <c r="G413" s="39"/>
      <c r="H413" s="39"/>
      <c r="I413" s="39"/>
    </row>
    <row r="414" spans="1:9" ht="12" customHeight="1" x14ac:dyDescent="0.2">
      <c r="A414" s="50"/>
      <c r="B414" s="38"/>
      <c r="C414" s="38"/>
      <c r="D414" s="39"/>
      <c r="E414" s="39"/>
      <c r="F414" s="39"/>
      <c r="G414" s="39"/>
      <c r="H414" s="39"/>
      <c r="I414" s="39"/>
    </row>
    <row r="415" spans="1:9" ht="12" customHeight="1" x14ac:dyDescent="0.2">
      <c r="A415" s="50"/>
      <c r="B415" s="38"/>
      <c r="C415" s="38"/>
      <c r="D415" s="39"/>
      <c r="E415" s="39"/>
      <c r="F415" s="39"/>
      <c r="G415" s="39"/>
      <c r="H415" s="39"/>
      <c r="I415" s="39"/>
    </row>
    <row r="416" spans="1:9" ht="12" customHeight="1" x14ac:dyDescent="0.2">
      <c r="A416" s="50"/>
      <c r="B416" s="38"/>
      <c r="C416" s="38"/>
      <c r="D416" s="39"/>
      <c r="E416" s="39"/>
      <c r="F416" s="39"/>
      <c r="G416" s="39"/>
      <c r="H416" s="39"/>
      <c r="I416" s="39"/>
    </row>
    <row r="417" spans="1:9" ht="12" customHeight="1" x14ac:dyDescent="0.2">
      <c r="A417" s="50"/>
      <c r="B417" s="38"/>
      <c r="C417" s="38"/>
      <c r="D417" s="39"/>
      <c r="E417" s="39"/>
      <c r="F417" s="39"/>
      <c r="G417" s="39"/>
      <c r="H417" s="39"/>
      <c r="I417" s="39"/>
    </row>
    <row r="418" spans="1:9" ht="12" customHeight="1" x14ac:dyDescent="0.2">
      <c r="A418" s="50"/>
      <c r="B418" s="38"/>
      <c r="C418" s="38"/>
      <c r="D418" s="39"/>
      <c r="E418" s="39"/>
      <c r="F418" s="39"/>
      <c r="G418" s="39"/>
      <c r="H418" s="39"/>
      <c r="I418" s="39"/>
    </row>
    <row r="419" spans="1:9" ht="12" customHeight="1" x14ac:dyDescent="0.2">
      <c r="A419" s="50"/>
      <c r="B419" s="38"/>
      <c r="C419" s="38"/>
      <c r="D419" s="39"/>
      <c r="E419" s="39"/>
      <c r="F419" s="39"/>
      <c r="G419" s="39"/>
      <c r="H419" s="39"/>
      <c r="I419" s="39"/>
    </row>
    <row r="420" spans="1:9" ht="12" customHeight="1" x14ac:dyDescent="0.2">
      <c r="A420" s="50"/>
      <c r="B420" s="38"/>
      <c r="C420" s="38"/>
      <c r="D420" s="39"/>
      <c r="E420" s="39"/>
      <c r="F420" s="39"/>
      <c r="G420" s="39"/>
      <c r="H420" s="39"/>
      <c r="I420" s="39"/>
    </row>
    <row r="421" spans="1:9" ht="12" customHeight="1" x14ac:dyDescent="0.2">
      <c r="A421" s="50"/>
      <c r="B421" s="38"/>
      <c r="C421" s="38"/>
      <c r="D421" s="39"/>
      <c r="E421" s="39"/>
      <c r="F421" s="39"/>
      <c r="G421" s="39"/>
      <c r="H421" s="39"/>
      <c r="I421" s="39"/>
    </row>
    <row r="422" spans="1:9" ht="12" customHeight="1" x14ac:dyDescent="0.2">
      <c r="A422" s="50"/>
      <c r="B422" s="38"/>
      <c r="C422" s="38"/>
      <c r="D422" s="39"/>
      <c r="E422" s="39"/>
      <c r="F422" s="39"/>
      <c r="G422" s="39"/>
      <c r="H422" s="39"/>
      <c r="I422" s="39"/>
    </row>
    <row r="423" spans="1:9" ht="12" customHeight="1" x14ac:dyDescent="0.2">
      <c r="A423" s="50"/>
      <c r="B423" s="38"/>
      <c r="C423" s="38"/>
      <c r="D423" s="39"/>
      <c r="E423" s="39"/>
      <c r="F423" s="39"/>
      <c r="G423" s="39"/>
      <c r="H423" s="39"/>
      <c r="I423" s="39"/>
    </row>
    <row r="424" spans="1:9" ht="12" customHeight="1" x14ac:dyDescent="0.2">
      <c r="A424" s="50"/>
      <c r="B424" s="38"/>
      <c r="C424" s="38"/>
      <c r="D424" s="39"/>
      <c r="E424" s="39"/>
      <c r="F424" s="39"/>
      <c r="G424" s="39"/>
      <c r="H424" s="39"/>
      <c r="I424" s="39"/>
    </row>
    <row r="425" spans="1:9" ht="12" customHeight="1" x14ac:dyDescent="0.2">
      <c r="A425" s="50"/>
      <c r="B425" s="38"/>
      <c r="C425" s="38"/>
      <c r="D425" s="39"/>
      <c r="E425" s="39"/>
      <c r="F425" s="39"/>
      <c r="G425" s="39"/>
      <c r="H425" s="39"/>
      <c r="I425" s="39"/>
    </row>
    <row r="426" spans="1:9" ht="12" customHeight="1" x14ac:dyDescent="0.2">
      <c r="A426" s="50"/>
      <c r="B426" s="38"/>
      <c r="C426" s="38"/>
      <c r="D426" s="39"/>
      <c r="E426" s="39"/>
      <c r="F426" s="39"/>
      <c r="G426" s="39"/>
      <c r="H426" s="39"/>
      <c r="I426" s="39"/>
    </row>
    <row r="427" spans="1:9" ht="12" customHeight="1" x14ac:dyDescent="0.2">
      <c r="A427" s="50"/>
      <c r="B427" s="38"/>
      <c r="C427" s="38"/>
      <c r="D427" s="39"/>
      <c r="E427" s="39"/>
      <c r="F427" s="39"/>
      <c r="G427" s="39"/>
      <c r="H427" s="39"/>
      <c r="I427" s="39"/>
    </row>
    <row r="428" spans="1:9" ht="12" customHeight="1" x14ac:dyDescent="0.2">
      <c r="A428" s="50"/>
      <c r="B428" s="38"/>
      <c r="C428" s="38"/>
      <c r="D428" s="39"/>
      <c r="E428" s="39"/>
      <c r="F428" s="39"/>
      <c r="G428" s="39"/>
      <c r="H428" s="39"/>
      <c r="I428" s="39"/>
    </row>
    <row r="429" spans="1:9" ht="12" customHeight="1" x14ac:dyDescent="0.2">
      <c r="A429" s="50"/>
      <c r="B429" s="38"/>
      <c r="C429" s="38"/>
      <c r="D429" s="39"/>
      <c r="E429" s="39"/>
      <c r="F429" s="39"/>
      <c r="G429" s="39"/>
      <c r="H429" s="39"/>
      <c r="I429" s="39"/>
    </row>
    <row r="430" spans="1:9" ht="12" customHeight="1" x14ac:dyDescent="0.2">
      <c r="A430" s="50"/>
      <c r="B430" s="38"/>
      <c r="C430" s="38"/>
      <c r="D430" s="39"/>
      <c r="E430" s="39"/>
      <c r="F430" s="39"/>
      <c r="G430" s="39"/>
      <c r="H430" s="39"/>
      <c r="I430" s="39"/>
    </row>
    <row r="431" spans="1:9" ht="12" customHeight="1" x14ac:dyDescent="0.2">
      <c r="A431" s="50"/>
      <c r="B431" s="38"/>
      <c r="C431" s="38"/>
      <c r="D431" s="39"/>
      <c r="E431" s="39"/>
      <c r="F431" s="39"/>
      <c r="G431" s="39"/>
      <c r="H431" s="39"/>
      <c r="I431" s="39"/>
    </row>
    <row r="432" spans="1:9" ht="12" customHeight="1" x14ac:dyDescent="0.2">
      <c r="A432" s="50"/>
      <c r="B432" s="38"/>
      <c r="C432" s="38"/>
      <c r="D432" s="39"/>
      <c r="E432" s="39"/>
      <c r="F432" s="39"/>
      <c r="G432" s="39"/>
      <c r="H432" s="39"/>
      <c r="I432" s="39"/>
    </row>
    <row r="433" spans="1:9" ht="12" customHeight="1" x14ac:dyDescent="0.2">
      <c r="A433" s="50"/>
      <c r="B433" s="38"/>
      <c r="C433" s="38"/>
      <c r="D433" s="39"/>
      <c r="E433" s="39"/>
      <c r="F433" s="39"/>
      <c r="G433" s="39"/>
      <c r="H433" s="39"/>
      <c r="I433" s="39"/>
    </row>
    <row r="434" spans="1:9" ht="12" customHeight="1" x14ac:dyDescent="0.2">
      <c r="A434" s="50"/>
      <c r="B434" s="38"/>
      <c r="C434" s="38"/>
      <c r="D434" s="39"/>
      <c r="E434" s="39"/>
      <c r="F434" s="39"/>
      <c r="G434" s="39"/>
      <c r="H434" s="39"/>
      <c r="I434" s="39"/>
    </row>
    <row r="435" spans="1:9" ht="12" customHeight="1" x14ac:dyDescent="0.2">
      <c r="A435" s="50"/>
      <c r="B435" s="38"/>
      <c r="C435" s="38"/>
      <c r="D435" s="39"/>
      <c r="E435" s="39"/>
      <c r="F435" s="39"/>
      <c r="G435" s="39"/>
      <c r="H435" s="39"/>
      <c r="I435" s="39"/>
    </row>
    <row r="436" spans="1:9" ht="12" customHeight="1" x14ac:dyDescent="0.2">
      <c r="A436" s="50"/>
      <c r="B436" s="38"/>
      <c r="C436" s="38"/>
      <c r="D436" s="39"/>
      <c r="E436" s="39"/>
      <c r="F436" s="39"/>
      <c r="G436" s="39"/>
      <c r="H436" s="39"/>
      <c r="I436" s="39"/>
    </row>
    <row r="437" spans="1:9" ht="12" customHeight="1" x14ac:dyDescent="0.2">
      <c r="A437" s="50"/>
      <c r="B437" s="38"/>
      <c r="C437" s="38"/>
      <c r="D437" s="39"/>
      <c r="E437" s="39"/>
      <c r="F437" s="39"/>
      <c r="G437" s="39"/>
      <c r="H437" s="39"/>
      <c r="I437" s="39"/>
    </row>
    <row r="438" spans="1:9" ht="12" customHeight="1" x14ac:dyDescent="0.2">
      <c r="A438" s="50"/>
      <c r="B438" s="38"/>
      <c r="C438" s="38"/>
      <c r="D438" s="39"/>
      <c r="E438" s="39"/>
      <c r="F438" s="39"/>
      <c r="G438" s="39"/>
      <c r="H438" s="39"/>
      <c r="I438" s="39"/>
    </row>
    <row r="439" spans="1:9" ht="12" customHeight="1" x14ac:dyDescent="0.2">
      <c r="A439" s="50"/>
      <c r="B439" s="38"/>
      <c r="C439" s="38"/>
      <c r="D439" s="39"/>
      <c r="E439" s="39"/>
      <c r="F439" s="39"/>
      <c r="G439" s="39"/>
      <c r="H439" s="39"/>
      <c r="I439" s="39"/>
    </row>
    <row r="440" spans="1:9" ht="12" customHeight="1" x14ac:dyDescent="0.2">
      <c r="A440" s="50"/>
      <c r="B440" s="38"/>
      <c r="C440" s="38"/>
      <c r="D440" s="39"/>
      <c r="E440" s="39"/>
      <c r="F440" s="39"/>
      <c r="G440" s="39"/>
      <c r="H440" s="39"/>
      <c r="I440" s="39"/>
    </row>
    <row r="441" spans="1:9" ht="12" customHeight="1" x14ac:dyDescent="0.2">
      <c r="A441" s="50"/>
      <c r="B441" s="38"/>
      <c r="C441" s="38"/>
      <c r="D441" s="39"/>
      <c r="E441" s="39"/>
      <c r="F441" s="39"/>
      <c r="G441" s="39"/>
      <c r="H441" s="39"/>
      <c r="I441" s="39"/>
    </row>
    <row r="442" spans="1:9" ht="12" customHeight="1" x14ac:dyDescent="0.2">
      <c r="A442" s="50"/>
      <c r="B442" s="38"/>
      <c r="C442" s="38"/>
      <c r="D442" s="39"/>
      <c r="E442" s="39"/>
      <c r="F442" s="39"/>
      <c r="G442" s="39"/>
      <c r="H442" s="39"/>
      <c r="I442" s="39"/>
    </row>
    <row r="443" spans="1:9" ht="12" customHeight="1" x14ac:dyDescent="0.2">
      <c r="A443" s="50"/>
      <c r="B443" s="38"/>
      <c r="C443" s="38"/>
      <c r="D443" s="39"/>
      <c r="E443" s="39"/>
      <c r="F443" s="39"/>
      <c r="G443" s="39"/>
      <c r="H443" s="39"/>
      <c r="I443" s="39"/>
    </row>
    <row r="444" spans="1:9" ht="12" customHeight="1" x14ac:dyDescent="0.2">
      <c r="A444" s="50"/>
      <c r="B444" s="38"/>
      <c r="C444" s="38"/>
      <c r="D444" s="39"/>
      <c r="E444" s="39"/>
      <c r="F444" s="39"/>
      <c r="G444" s="39"/>
      <c r="H444" s="39"/>
      <c r="I444" s="39"/>
    </row>
    <row r="445" spans="1:9" ht="12" customHeight="1" x14ac:dyDescent="0.2">
      <c r="A445" s="50"/>
      <c r="B445" s="38"/>
      <c r="C445" s="38"/>
      <c r="D445" s="39"/>
      <c r="E445" s="39"/>
      <c r="F445" s="39"/>
      <c r="G445" s="39"/>
      <c r="H445" s="39"/>
      <c r="I445" s="39"/>
    </row>
    <row r="446" spans="1:9" ht="12" customHeight="1" x14ac:dyDescent="0.2">
      <c r="A446" s="50"/>
      <c r="B446" s="38"/>
      <c r="C446" s="38"/>
      <c r="D446" s="39"/>
      <c r="E446" s="39"/>
      <c r="F446" s="39"/>
      <c r="G446" s="39"/>
      <c r="H446" s="39"/>
      <c r="I446" s="39"/>
    </row>
    <row r="447" spans="1:9" ht="12" customHeight="1" x14ac:dyDescent="0.2">
      <c r="A447" s="50"/>
      <c r="B447" s="38"/>
      <c r="C447" s="38"/>
      <c r="D447" s="39"/>
      <c r="E447" s="39"/>
      <c r="F447" s="39"/>
      <c r="G447" s="39"/>
      <c r="H447" s="39"/>
      <c r="I447" s="39"/>
    </row>
    <row r="448" spans="1:9" ht="12" customHeight="1" x14ac:dyDescent="0.2">
      <c r="A448" s="50"/>
      <c r="B448" s="38"/>
      <c r="C448" s="38"/>
      <c r="D448" s="39"/>
      <c r="E448" s="39"/>
      <c r="F448" s="39"/>
      <c r="G448" s="39"/>
      <c r="H448" s="39"/>
      <c r="I448" s="39"/>
    </row>
    <row r="449" spans="1:9" ht="12" customHeight="1" x14ac:dyDescent="0.2">
      <c r="A449" s="50"/>
      <c r="B449" s="38"/>
      <c r="C449" s="38"/>
      <c r="D449" s="39"/>
      <c r="E449" s="39"/>
      <c r="F449" s="39"/>
      <c r="G449" s="39"/>
      <c r="H449" s="39"/>
      <c r="I449" s="39"/>
    </row>
    <row r="450" spans="1:9" ht="12" customHeight="1" x14ac:dyDescent="0.2">
      <c r="A450" s="50"/>
      <c r="B450" s="38"/>
      <c r="C450" s="38"/>
      <c r="D450" s="39"/>
      <c r="E450" s="39"/>
      <c r="F450" s="39"/>
      <c r="G450" s="39"/>
      <c r="H450" s="39"/>
      <c r="I450" s="39"/>
    </row>
    <row r="451" spans="1:9" ht="12" customHeight="1" x14ac:dyDescent="0.2">
      <c r="A451" s="50"/>
      <c r="B451" s="38"/>
      <c r="C451" s="38"/>
      <c r="D451" s="39"/>
      <c r="E451" s="39"/>
      <c r="F451" s="39"/>
      <c r="G451" s="39"/>
      <c r="H451" s="39"/>
      <c r="I451" s="39"/>
    </row>
    <row r="452" spans="1:9" ht="12" customHeight="1" x14ac:dyDescent="0.2">
      <c r="A452" s="50"/>
      <c r="B452" s="38"/>
      <c r="C452" s="38"/>
      <c r="D452" s="39"/>
      <c r="E452" s="39"/>
      <c r="F452" s="39"/>
      <c r="G452" s="39"/>
      <c r="H452" s="39"/>
      <c r="I452" s="39"/>
    </row>
    <row r="453" spans="1:9" ht="12" customHeight="1" x14ac:dyDescent="0.2">
      <c r="A453" s="50"/>
      <c r="B453" s="38"/>
      <c r="C453" s="38"/>
      <c r="D453" s="39"/>
      <c r="E453" s="39"/>
      <c r="F453" s="39"/>
      <c r="G453" s="39"/>
      <c r="H453" s="39"/>
      <c r="I453" s="39"/>
    </row>
    <row r="454" spans="1:9" ht="12" customHeight="1" x14ac:dyDescent="0.2">
      <c r="A454" s="50"/>
      <c r="B454" s="38"/>
      <c r="C454" s="38"/>
      <c r="D454" s="39"/>
      <c r="E454" s="39"/>
      <c r="F454" s="39"/>
      <c r="G454" s="39"/>
      <c r="H454" s="39"/>
      <c r="I454" s="39"/>
    </row>
    <row r="455" spans="1:9" ht="12" customHeight="1" x14ac:dyDescent="0.2">
      <c r="A455" s="50"/>
      <c r="B455" s="38"/>
      <c r="C455" s="38"/>
      <c r="D455" s="39"/>
      <c r="E455" s="39"/>
      <c r="F455" s="39"/>
      <c r="G455" s="39"/>
      <c r="H455" s="39"/>
      <c r="I455" s="39"/>
    </row>
    <row r="456" spans="1:9" ht="12" customHeight="1" x14ac:dyDescent="0.2">
      <c r="A456" s="50"/>
      <c r="B456" s="38"/>
      <c r="C456" s="38"/>
      <c r="D456" s="39"/>
      <c r="E456" s="39"/>
      <c r="F456" s="39"/>
      <c r="G456" s="39"/>
      <c r="H456" s="39"/>
      <c r="I456" s="39"/>
    </row>
    <row r="457" spans="1:9" ht="12" customHeight="1" x14ac:dyDescent="0.2">
      <c r="A457" s="50"/>
      <c r="B457" s="38"/>
      <c r="C457" s="38"/>
      <c r="D457" s="39"/>
      <c r="E457" s="39"/>
      <c r="F457" s="39"/>
      <c r="G457" s="39"/>
      <c r="H457" s="39"/>
      <c r="I457" s="39"/>
    </row>
    <row r="458" spans="1:9" ht="12" customHeight="1" x14ac:dyDescent="0.2">
      <c r="A458" s="50"/>
      <c r="B458" s="38"/>
      <c r="C458" s="38"/>
      <c r="D458" s="39"/>
      <c r="E458" s="39"/>
      <c r="F458" s="39"/>
      <c r="G458" s="39"/>
      <c r="H458" s="39"/>
      <c r="I458" s="39"/>
    </row>
    <row r="459" spans="1:9" ht="12" customHeight="1" x14ac:dyDescent="0.2">
      <c r="A459" s="50"/>
      <c r="B459" s="38"/>
      <c r="C459" s="38"/>
      <c r="D459" s="39"/>
      <c r="E459" s="39"/>
      <c r="F459" s="39"/>
      <c r="G459" s="39"/>
      <c r="H459" s="39"/>
      <c r="I459" s="39"/>
    </row>
    <row r="460" spans="1:9" ht="12" customHeight="1" x14ac:dyDescent="0.2">
      <c r="A460" s="50"/>
      <c r="B460" s="38"/>
      <c r="C460" s="38"/>
      <c r="D460" s="39"/>
      <c r="E460" s="39"/>
      <c r="F460" s="39"/>
      <c r="G460" s="39"/>
      <c r="H460" s="39"/>
      <c r="I460" s="39"/>
    </row>
    <row r="461" spans="1:9" ht="12" customHeight="1" x14ac:dyDescent="0.2">
      <c r="A461" s="50"/>
      <c r="B461" s="38"/>
      <c r="C461" s="38"/>
      <c r="D461" s="39"/>
      <c r="E461" s="39"/>
      <c r="F461" s="39"/>
      <c r="G461" s="39"/>
      <c r="H461" s="39"/>
      <c r="I461" s="39"/>
    </row>
    <row r="462" spans="1:9" ht="12" customHeight="1" x14ac:dyDescent="0.2">
      <c r="A462" s="50"/>
      <c r="B462" s="38"/>
      <c r="C462" s="38"/>
      <c r="D462" s="39"/>
      <c r="E462" s="39"/>
      <c r="F462" s="39"/>
      <c r="G462" s="39"/>
      <c r="H462" s="39"/>
      <c r="I462" s="39"/>
    </row>
    <row r="463" spans="1:9" ht="12" customHeight="1" x14ac:dyDescent="0.2">
      <c r="A463" s="50"/>
      <c r="B463" s="38"/>
      <c r="C463" s="38"/>
      <c r="D463" s="39"/>
      <c r="E463" s="39"/>
      <c r="F463" s="39"/>
      <c r="G463" s="39"/>
      <c r="H463" s="39"/>
      <c r="I463" s="39"/>
    </row>
    <row r="464" spans="1:9" ht="12" customHeight="1" x14ac:dyDescent="0.2">
      <c r="A464" s="50"/>
      <c r="B464" s="38"/>
      <c r="C464" s="38"/>
      <c r="D464" s="39"/>
      <c r="E464" s="39"/>
      <c r="F464" s="39"/>
      <c r="G464" s="39"/>
      <c r="H464" s="39"/>
      <c r="I464" s="39"/>
    </row>
    <row r="465" spans="1:9" ht="12" customHeight="1" x14ac:dyDescent="0.2">
      <c r="A465" s="50"/>
      <c r="B465" s="38"/>
      <c r="C465" s="38"/>
      <c r="D465" s="39"/>
      <c r="E465" s="39"/>
      <c r="F465" s="39"/>
      <c r="G465" s="39"/>
      <c r="H465" s="39"/>
      <c r="I465" s="39"/>
    </row>
    <row r="466" spans="1:9" ht="12" customHeight="1" x14ac:dyDescent="0.2">
      <c r="A466" s="50"/>
      <c r="B466" s="38"/>
      <c r="C466" s="38"/>
      <c r="D466" s="39"/>
      <c r="E466" s="39"/>
      <c r="F466" s="39"/>
      <c r="G466" s="39"/>
      <c r="H466" s="39"/>
      <c r="I466" s="39"/>
    </row>
    <row r="467" spans="1:9" ht="12" customHeight="1" x14ac:dyDescent="0.2">
      <c r="A467" s="50"/>
      <c r="B467" s="38"/>
      <c r="C467" s="38"/>
      <c r="D467" s="39"/>
      <c r="E467" s="39"/>
      <c r="F467" s="39"/>
      <c r="G467" s="39"/>
      <c r="H467" s="39"/>
      <c r="I467" s="39"/>
    </row>
    <row r="468" spans="1:9" ht="12" customHeight="1" x14ac:dyDescent="0.2">
      <c r="A468" s="50"/>
      <c r="B468" s="38"/>
      <c r="C468" s="38"/>
      <c r="D468" s="39"/>
      <c r="E468" s="39"/>
      <c r="F468" s="39"/>
      <c r="G468" s="39"/>
      <c r="H468" s="39"/>
      <c r="I468" s="39"/>
    </row>
    <row r="469" spans="1:9" ht="12" customHeight="1" x14ac:dyDescent="0.2">
      <c r="A469" s="50"/>
      <c r="B469" s="38"/>
      <c r="C469" s="38"/>
      <c r="D469" s="39"/>
      <c r="E469" s="39"/>
      <c r="F469" s="39"/>
      <c r="G469" s="39"/>
      <c r="H469" s="39"/>
      <c r="I469" s="39"/>
    </row>
    <row r="470" spans="1:9" ht="12" customHeight="1" x14ac:dyDescent="0.2">
      <c r="A470" s="50"/>
      <c r="B470" s="38"/>
      <c r="C470" s="38"/>
      <c r="D470" s="39"/>
      <c r="E470" s="39"/>
      <c r="F470" s="39"/>
      <c r="G470" s="39"/>
      <c r="H470" s="39"/>
      <c r="I470" s="39"/>
    </row>
    <row r="471" spans="1:9" ht="12" customHeight="1" x14ac:dyDescent="0.2">
      <c r="A471" s="50"/>
      <c r="B471" s="38"/>
      <c r="C471" s="38"/>
      <c r="D471" s="39"/>
      <c r="E471" s="39"/>
      <c r="F471" s="39"/>
      <c r="G471" s="39"/>
      <c r="H471" s="39"/>
      <c r="I471" s="39"/>
    </row>
    <row r="472" spans="1:9" ht="12" customHeight="1" x14ac:dyDescent="0.2">
      <c r="A472" s="50"/>
      <c r="B472" s="38"/>
      <c r="C472" s="38"/>
      <c r="D472" s="39"/>
      <c r="E472" s="39"/>
      <c r="F472" s="39"/>
      <c r="G472" s="39"/>
      <c r="H472" s="39"/>
      <c r="I472" s="39"/>
    </row>
    <row r="473" spans="1:9" ht="12" customHeight="1" x14ac:dyDescent="0.2">
      <c r="A473" s="50"/>
      <c r="B473" s="38"/>
      <c r="C473" s="38"/>
      <c r="D473" s="39"/>
      <c r="E473" s="39"/>
      <c r="F473" s="39"/>
      <c r="G473" s="39"/>
      <c r="H473" s="39"/>
      <c r="I473" s="39"/>
    </row>
    <row r="474" spans="1:9" ht="12" customHeight="1" x14ac:dyDescent="0.2">
      <c r="A474" s="50"/>
      <c r="B474" s="38"/>
      <c r="C474" s="38"/>
      <c r="D474" s="39"/>
      <c r="E474" s="39"/>
      <c r="F474" s="39"/>
      <c r="G474" s="39"/>
      <c r="H474" s="39"/>
      <c r="I474" s="39"/>
    </row>
    <row r="475" spans="1:9" ht="12" customHeight="1" x14ac:dyDescent="0.2">
      <c r="A475" s="50"/>
      <c r="B475" s="38"/>
      <c r="C475" s="38"/>
      <c r="D475" s="39"/>
      <c r="E475" s="39"/>
      <c r="F475" s="39"/>
      <c r="G475" s="39"/>
      <c r="H475" s="39"/>
      <c r="I475" s="39"/>
    </row>
    <row r="476" spans="1:9" ht="12" customHeight="1" x14ac:dyDescent="0.2">
      <c r="A476" s="50"/>
      <c r="B476" s="38"/>
      <c r="C476" s="38"/>
      <c r="D476" s="39"/>
      <c r="E476" s="39"/>
      <c r="F476" s="39"/>
      <c r="G476" s="39"/>
      <c r="H476" s="39"/>
      <c r="I476" s="39"/>
    </row>
    <row r="477" spans="1:9" ht="12" customHeight="1" x14ac:dyDescent="0.2">
      <c r="A477" s="50"/>
      <c r="B477" s="38"/>
      <c r="C477" s="38"/>
      <c r="D477" s="39"/>
      <c r="E477" s="39"/>
      <c r="F477" s="39"/>
      <c r="G477" s="39"/>
      <c r="H477" s="39"/>
      <c r="I477" s="39"/>
    </row>
    <row r="478" spans="1:9" ht="12" customHeight="1" x14ac:dyDescent="0.2">
      <c r="A478" s="50"/>
      <c r="B478" s="38"/>
      <c r="C478" s="38"/>
      <c r="D478" s="39"/>
      <c r="E478" s="39"/>
      <c r="F478" s="39"/>
      <c r="G478" s="39"/>
      <c r="H478" s="39"/>
      <c r="I478" s="39"/>
    </row>
    <row r="479" spans="1:9" ht="12" customHeight="1" x14ac:dyDescent="0.2">
      <c r="A479" s="50"/>
      <c r="B479" s="38"/>
      <c r="C479" s="38"/>
      <c r="D479" s="39"/>
      <c r="E479" s="39"/>
      <c r="F479" s="39"/>
      <c r="G479" s="39"/>
      <c r="H479" s="39"/>
      <c r="I479" s="39"/>
    </row>
    <row r="480" spans="1:9" ht="12" customHeight="1" x14ac:dyDescent="0.2">
      <c r="A480" s="50"/>
      <c r="B480" s="38"/>
      <c r="C480" s="38"/>
      <c r="D480" s="39"/>
      <c r="E480" s="39"/>
      <c r="F480" s="39"/>
      <c r="G480" s="39"/>
      <c r="H480" s="39"/>
      <c r="I480" s="39"/>
    </row>
    <row r="481" spans="1:9" ht="12" customHeight="1" x14ac:dyDescent="0.2">
      <c r="A481" s="50"/>
      <c r="B481" s="38"/>
      <c r="C481" s="38"/>
      <c r="D481" s="39"/>
      <c r="E481" s="39"/>
      <c r="F481" s="39"/>
      <c r="G481" s="39"/>
      <c r="H481" s="39"/>
      <c r="I481" s="39"/>
    </row>
    <row r="482" spans="1:9" ht="12" customHeight="1" x14ac:dyDescent="0.2">
      <c r="A482" s="50"/>
      <c r="B482" s="38"/>
      <c r="C482" s="38"/>
      <c r="D482" s="39"/>
      <c r="E482" s="39"/>
      <c r="F482" s="39"/>
      <c r="G482" s="39"/>
      <c r="H482" s="39"/>
      <c r="I482" s="39"/>
    </row>
    <row r="483" spans="1:9" ht="12" customHeight="1" x14ac:dyDescent="0.2">
      <c r="A483" s="50"/>
      <c r="B483" s="38"/>
      <c r="C483" s="38"/>
      <c r="D483" s="39"/>
      <c r="E483" s="39"/>
      <c r="F483" s="39"/>
      <c r="G483" s="39"/>
      <c r="H483" s="39"/>
      <c r="I483" s="39"/>
    </row>
    <row r="484" spans="1:9" ht="12" customHeight="1" x14ac:dyDescent="0.2">
      <c r="A484" s="50"/>
      <c r="B484" s="38"/>
      <c r="C484" s="38"/>
      <c r="D484" s="39"/>
      <c r="E484" s="39"/>
      <c r="F484" s="39"/>
      <c r="G484" s="39"/>
      <c r="H484" s="39"/>
      <c r="I484" s="39"/>
    </row>
    <row r="485" spans="1:9" ht="12" customHeight="1" x14ac:dyDescent="0.2">
      <c r="A485" s="50"/>
      <c r="B485" s="38"/>
      <c r="C485" s="38"/>
      <c r="D485" s="39"/>
      <c r="E485" s="39"/>
      <c r="F485" s="39"/>
      <c r="G485" s="39"/>
      <c r="H485" s="39"/>
      <c r="I485" s="39"/>
    </row>
    <row r="486" spans="1:9" ht="12" customHeight="1" x14ac:dyDescent="0.2">
      <c r="A486" s="50"/>
      <c r="B486" s="38"/>
      <c r="C486" s="38"/>
      <c r="D486" s="39"/>
      <c r="E486" s="39"/>
      <c r="F486" s="39"/>
      <c r="G486" s="39"/>
      <c r="H486" s="39"/>
      <c r="I486" s="39"/>
    </row>
    <row r="487" spans="1:9" ht="12" customHeight="1" x14ac:dyDescent="0.2">
      <c r="A487" s="50"/>
      <c r="B487" s="38"/>
      <c r="C487" s="38"/>
      <c r="D487" s="39"/>
      <c r="E487" s="39"/>
      <c r="F487" s="39"/>
      <c r="G487" s="39"/>
      <c r="H487" s="39"/>
      <c r="I487" s="39"/>
    </row>
    <row r="488" spans="1:9" ht="12" customHeight="1" x14ac:dyDescent="0.2">
      <c r="A488" s="50"/>
      <c r="B488" s="38"/>
      <c r="C488" s="38"/>
      <c r="D488" s="39"/>
      <c r="E488" s="39"/>
      <c r="F488" s="39"/>
      <c r="G488" s="39"/>
      <c r="H488" s="39"/>
      <c r="I488" s="39"/>
    </row>
    <row r="489" spans="1:9" ht="12" customHeight="1" x14ac:dyDescent="0.2">
      <c r="A489" s="50"/>
      <c r="B489" s="38"/>
      <c r="C489" s="38"/>
      <c r="D489" s="39"/>
      <c r="E489" s="39"/>
      <c r="F489" s="39"/>
      <c r="G489" s="39"/>
      <c r="H489" s="39"/>
      <c r="I489" s="39"/>
    </row>
    <row r="490" spans="1:9" ht="12" customHeight="1" x14ac:dyDescent="0.2">
      <c r="A490" s="50"/>
      <c r="B490" s="38"/>
      <c r="C490" s="38"/>
      <c r="D490" s="39"/>
      <c r="E490" s="39"/>
      <c r="F490" s="39"/>
      <c r="G490" s="39"/>
      <c r="H490" s="39"/>
      <c r="I490" s="39"/>
    </row>
    <row r="491" spans="1:9" ht="12" customHeight="1" x14ac:dyDescent="0.2">
      <c r="A491" s="50"/>
      <c r="B491" s="38"/>
      <c r="C491" s="38"/>
      <c r="D491" s="39"/>
      <c r="E491" s="39"/>
      <c r="F491" s="39"/>
      <c r="G491" s="39"/>
      <c r="H491" s="39"/>
      <c r="I491" s="39"/>
    </row>
    <row r="492" spans="1:9" ht="12" customHeight="1" x14ac:dyDescent="0.2">
      <c r="A492" s="50"/>
      <c r="B492" s="38"/>
      <c r="C492" s="38"/>
      <c r="D492" s="39"/>
      <c r="E492" s="39"/>
      <c r="F492" s="39"/>
      <c r="G492" s="39"/>
      <c r="H492" s="39"/>
      <c r="I492" s="39"/>
    </row>
    <row r="493" spans="1:9" ht="12" customHeight="1" x14ac:dyDescent="0.2">
      <c r="A493" s="50"/>
      <c r="B493" s="38"/>
      <c r="C493" s="38"/>
      <c r="D493" s="39"/>
      <c r="E493" s="39"/>
      <c r="F493" s="39"/>
      <c r="G493" s="39"/>
      <c r="H493" s="39"/>
      <c r="I493" s="39"/>
    </row>
    <row r="494" spans="1:9" ht="12" customHeight="1" x14ac:dyDescent="0.2">
      <c r="A494" s="50"/>
      <c r="B494" s="38"/>
      <c r="C494" s="38"/>
      <c r="D494" s="39"/>
      <c r="E494" s="39"/>
      <c r="F494" s="39"/>
      <c r="G494" s="39"/>
      <c r="H494" s="39"/>
      <c r="I494" s="39"/>
    </row>
    <row r="495" spans="1:9" ht="12" customHeight="1" x14ac:dyDescent="0.2">
      <c r="A495" s="50"/>
      <c r="B495" s="38"/>
      <c r="C495" s="38"/>
      <c r="D495" s="39"/>
      <c r="E495" s="39"/>
      <c r="F495" s="39"/>
      <c r="G495" s="39"/>
      <c r="H495" s="39"/>
      <c r="I495" s="39"/>
    </row>
    <row r="496" spans="1:9" ht="12" customHeight="1" x14ac:dyDescent="0.2">
      <c r="A496" s="50"/>
      <c r="B496" s="38"/>
      <c r="C496" s="38"/>
      <c r="D496" s="39"/>
      <c r="E496" s="39"/>
      <c r="F496" s="39"/>
      <c r="G496" s="39"/>
      <c r="H496" s="39"/>
      <c r="I496" s="39"/>
    </row>
    <row r="497" spans="1:9" ht="12" customHeight="1" x14ac:dyDescent="0.2">
      <c r="A497" s="50"/>
      <c r="B497" s="38"/>
      <c r="C497" s="38"/>
      <c r="D497" s="39"/>
      <c r="E497" s="39"/>
      <c r="F497" s="39"/>
      <c r="G497" s="39"/>
      <c r="H497" s="39"/>
      <c r="I497" s="39"/>
    </row>
    <row r="498" spans="1:9" ht="12" customHeight="1" x14ac:dyDescent="0.2">
      <c r="A498" s="50"/>
      <c r="B498" s="38"/>
      <c r="C498" s="38"/>
      <c r="D498" s="39"/>
      <c r="E498" s="39"/>
      <c r="F498" s="39"/>
      <c r="G498" s="39"/>
      <c r="H498" s="39"/>
      <c r="I498" s="39"/>
    </row>
    <row r="499" spans="1:9" ht="12" customHeight="1" x14ac:dyDescent="0.2">
      <c r="A499" s="50"/>
      <c r="B499" s="38"/>
      <c r="C499" s="38"/>
      <c r="D499" s="39"/>
      <c r="E499" s="39"/>
      <c r="F499" s="39"/>
      <c r="G499" s="39"/>
      <c r="H499" s="39"/>
      <c r="I499" s="39"/>
    </row>
    <row r="500" spans="1:9" ht="12" customHeight="1" x14ac:dyDescent="0.2">
      <c r="A500" s="50"/>
      <c r="B500" s="38"/>
      <c r="C500" s="38"/>
      <c r="D500" s="39"/>
      <c r="E500" s="39"/>
      <c r="F500" s="39"/>
      <c r="G500" s="39"/>
      <c r="H500" s="39"/>
      <c r="I500" s="39"/>
    </row>
    <row r="501" spans="1:9" ht="12" customHeight="1" x14ac:dyDescent="0.2">
      <c r="A501" s="50"/>
      <c r="B501" s="38"/>
      <c r="C501" s="38"/>
      <c r="D501" s="39"/>
      <c r="E501" s="39"/>
      <c r="F501" s="39"/>
      <c r="G501" s="39"/>
      <c r="H501" s="39"/>
      <c r="I501" s="39"/>
    </row>
    <row r="502" spans="1:9" ht="12" customHeight="1" x14ac:dyDescent="0.2">
      <c r="A502" s="50"/>
      <c r="B502" s="38"/>
      <c r="C502" s="38"/>
      <c r="D502" s="39"/>
      <c r="E502" s="39"/>
      <c r="F502" s="39"/>
      <c r="G502" s="39"/>
      <c r="H502" s="39"/>
      <c r="I502" s="39"/>
    </row>
    <row r="503" spans="1:9" ht="12" customHeight="1" x14ac:dyDescent="0.2">
      <c r="A503" s="50"/>
      <c r="B503" s="38"/>
      <c r="C503" s="38"/>
      <c r="D503" s="39"/>
      <c r="E503" s="39"/>
      <c r="F503" s="39"/>
      <c r="G503" s="39"/>
      <c r="H503" s="39"/>
      <c r="I503" s="39"/>
    </row>
    <row r="504" spans="1:9" ht="12" customHeight="1" x14ac:dyDescent="0.2">
      <c r="A504" s="50"/>
      <c r="B504" s="38"/>
      <c r="C504" s="38"/>
      <c r="D504" s="39"/>
      <c r="E504" s="39"/>
      <c r="F504" s="39"/>
      <c r="G504" s="39"/>
      <c r="H504" s="39"/>
      <c r="I504" s="39"/>
    </row>
    <row r="505" spans="1:9" ht="12" customHeight="1" x14ac:dyDescent="0.2">
      <c r="A505" s="50"/>
      <c r="B505" s="38"/>
      <c r="C505" s="38"/>
      <c r="D505" s="39"/>
      <c r="E505" s="39"/>
      <c r="F505" s="39"/>
      <c r="G505" s="39"/>
      <c r="H505" s="39"/>
      <c r="I505" s="39"/>
    </row>
    <row r="506" spans="1:9" ht="12" customHeight="1" x14ac:dyDescent="0.2">
      <c r="A506" s="50"/>
      <c r="B506" s="38"/>
      <c r="C506" s="38"/>
      <c r="D506" s="39"/>
      <c r="E506" s="39"/>
      <c r="F506" s="39"/>
      <c r="G506" s="39"/>
      <c r="H506" s="39"/>
      <c r="I506" s="39"/>
    </row>
    <row r="507" spans="1:9" ht="12" customHeight="1" x14ac:dyDescent="0.2">
      <c r="A507" s="50"/>
      <c r="B507" s="38"/>
      <c r="C507" s="38"/>
      <c r="D507" s="39"/>
      <c r="E507" s="39"/>
      <c r="F507" s="39"/>
      <c r="G507" s="39"/>
      <c r="H507" s="39"/>
      <c r="I507" s="39"/>
    </row>
    <row r="508" spans="1:9" ht="12" customHeight="1" x14ac:dyDescent="0.2">
      <c r="A508" s="50"/>
      <c r="B508" s="38"/>
      <c r="C508" s="38"/>
      <c r="D508" s="39"/>
      <c r="E508" s="39"/>
      <c r="F508" s="39"/>
      <c r="G508" s="39"/>
      <c r="H508" s="39"/>
      <c r="I508" s="39"/>
    </row>
    <row r="509" spans="1:9" ht="12" customHeight="1" x14ac:dyDescent="0.2">
      <c r="A509" s="50"/>
      <c r="B509" s="38"/>
      <c r="C509" s="38"/>
      <c r="D509" s="39"/>
      <c r="E509" s="39"/>
      <c r="F509" s="39"/>
      <c r="G509" s="39"/>
      <c r="H509" s="39"/>
      <c r="I509" s="39"/>
    </row>
    <row r="510" spans="1:9" ht="12" customHeight="1" x14ac:dyDescent="0.2">
      <c r="A510" s="50"/>
      <c r="B510" s="38"/>
      <c r="C510" s="38"/>
      <c r="D510" s="39"/>
      <c r="E510" s="39"/>
      <c r="F510" s="39"/>
      <c r="G510" s="39"/>
      <c r="H510" s="39"/>
      <c r="I510" s="39"/>
    </row>
    <row r="511" spans="1:9" ht="12" customHeight="1" x14ac:dyDescent="0.2">
      <c r="A511" s="50"/>
      <c r="B511" s="38"/>
      <c r="C511" s="38"/>
      <c r="D511" s="39"/>
      <c r="E511" s="39"/>
      <c r="F511" s="39"/>
      <c r="G511" s="39"/>
      <c r="H511" s="39"/>
      <c r="I511" s="39"/>
    </row>
    <row r="512" spans="1:9" ht="12" customHeight="1" x14ac:dyDescent="0.2">
      <c r="A512" s="50"/>
      <c r="B512" s="38"/>
      <c r="C512" s="38"/>
      <c r="D512" s="39"/>
      <c r="E512" s="39"/>
      <c r="F512" s="39"/>
      <c r="G512" s="39"/>
      <c r="H512" s="39"/>
      <c r="I512" s="39"/>
    </row>
    <row r="513" spans="1:9" ht="12" customHeight="1" x14ac:dyDescent="0.2">
      <c r="A513" s="50"/>
      <c r="B513" s="38"/>
      <c r="C513" s="38"/>
      <c r="D513" s="39"/>
      <c r="E513" s="39"/>
      <c r="F513" s="39"/>
      <c r="G513" s="39"/>
      <c r="H513" s="39"/>
      <c r="I513" s="39"/>
    </row>
    <row r="514" spans="1:9" ht="12" customHeight="1" x14ac:dyDescent="0.2">
      <c r="A514" s="50"/>
      <c r="B514" s="38"/>
      <c r="C514" s="38"/>
      <c r="D514" s="39"/>
      <c r="E514" s="39"/>
      <c r="F514" s="39"/>
      <c r="G514" s="39"/>
      <c r="H514" s="39"/>
      <c r="I514" s="39"/>
    </row>
    <row r="515" spans="1:9" ht="12" customHeight="1" x14ac:dyDescent="0.2">
      <c r="A515" s="50"/>
      <c r="B515" s="38"/>
      <c r="C515" s="38"/>
      <c r="D515" s="39"/>
      <c r="E515" s="39"/>
      <c r="F515" s="39"/>
      <c r="G515" s="39"/>
      <c r="H515" s="39"/>
      <c r="I515" s="39"/>
    </row>
    <row r="516" spans="1:9" ht="12" customHeight="1" x14ac:dyDescent="0.2">
      <c r="A516" s="50"/>
      <c r="B516" s="38"/>
      <c r="C516" s="38"/>
      <c r="D516" s="39"/>
      <c r="E516" s="39"/>
      <c r="F516" s="39"/>
      <c r="G516" s="39"/>
      <c r="H516" s="39"/>
      <c r="I516" s="39"/>
    </row>
    <row r="517" spans="1:9" ht="12" customHeight="1" x14ac:dyDescent="0.2">
      <c r="A517" s="50"/>
      <c r="B517" s="38"/>
      <c r="C517" s="38"/>
      <c r="D517" s="39"/>
      <c r="E517" s="39"/>
      <c r="F517" s="39"/>
      <c r="G517" s="39"/>
      <c r="H517" s="39"/>
      <c r="I517" s="39"/>
    </row>
    <row r="518" spans="1:9" ht="12" customHeight="1" x14ac:dyDescent="0.2">
      <c r="A518" s="50"/>
      <c r="B518" s="38"/>
      <c r="C518" s="38"/>
      <c r="D518" s="39"/>
      <c r="E518" s="39"/>
      <c r="F518" s="39"/>
      <c r="G518" s="39"/>
      <c r="H518" s="39"/>
      <c r="I518" s="39"/>
    </row>
    <row r="519" spans="1:9" ht="12" customHeight="1" x14ac:dyDescent="0.2">
      <c r="A519" s="50"/>
      <c r="B519" s="38"/>
      <c r="C519" s="38"/>
      <c r="D519" s="39"/>
      <c r="E519" s="39"/>
      <c r="F519" s="39"/>
      <c r="G519" s="39"/>
      <c r="H519" s="39"/>
      <c r="I519" s="39"/>
    </row>
    <row r="520" spans="1:9" ht="12" customHeight="1" x14ac:dyDescent="0.2">
      <c r="A520" s="50"/>
      <c r="B520" s="38"/>
      <c r="C520" s="38"/>
      <c r="D520" s="39"/>
      <c r="E520" s="39"/>
      <c r="F520" s="39"/>
      <c r="G520" s="39"/>
      <c r="H520" s="39"/>
      <c r="I520" s="39"/>
    </row>
    <row r="521" spans="1:9" ht="12" customHeight="1" x14ac:dyDescent="0.2">
      <c r="A521" s="50"/>
      <c r="B521" s="38"/>
      <c r="C521" s="38"/>
      <c r="D521" s="39"/>
      <c r="E521" s="39"/>
      <c r="F521" s="39"/>
      <c r="G521" s="39"/>
      <c r="H521" s="39"/>
      <c r="I521" s="39"/>
    </row>
    <row r="522" spans="1:9" ht="12" customHeight="1" x14ac:dyDescent="0.2">
      <c r="A522" s="50"/>
      <c r="B522" s="38"/>
      <c r="C522" s="38"/>
      <c r="D522" s="39"/>
      <c r="E522" s="39"/>
      <c r="F522" s="39"/>
      <c r="G522" s="39"/>
      <c r="H522" s="39"/>
      <c r="I522" s="39"/>
    </row>
    <row r="523" spans="1:9" ht="12" customHeight="1" x14ac:dyDescent="0.2">
      <c r="A523" s="50"/>
      <c r="B523" s="38"/>
      <c r="C523" s="38"/>
      <c r="D523" s="39"/>
      <c r="E523" s="39"/>
      <c r="F523" s="39"/>
      <c r="G523" s="39"/>
      <c r="H523" s="39"/>
      <c r="I523" s="39"/>
    </row>
    <row r="524" spans="1:9" ht="12" customHeight="1" x14ac:dyDescent="0.2">
      <c r="A524" s="50"/>
      <c r="B524" s="38"/>
      <c r="C524" s="38"/>
      <c r="D524" s="39"/>
      <c r="E524" s="39"/>
      <c r="F524" s="39"/>
      <c r="G524" s="39"/>
      <c r="H524" s="39"/>
      <c r="I524" s="39"/>
    </row>
    <row r="525" spans="1:9" ht="12" customHeight="1" x14ac:dyDescent="0.2">
      <c r="A525" s="50"/>
      <c r="B525" s="38"/>
      <c r="C525" s="38"/>
      <c r="D525" s="39"/>
      <c r="E525" s="39"/>
      <c r="F525" s="39"/>
      <c r="G525" s="39"/>
      <c r="H525" s="39"/>
      <c r="I525" s="39"/>
    </row>
    <row r="526" spans="1:9" ht="12" customHeight="1" x14ac:dyDescent="0.2">
      <c r="A526" s="50"/>
      <c r="B526" s="38"/>
      <c r="C526" s="38"/>
      <c r="D526" s="39"/>
      <c r="E526" s="39"/>
      <c r="F526" s="39"/>
      <c r="G526" s="39"/>
      <c r="H526" s="39"/>
      <c r="I526" s="39"/>
    </row>
    <row r="527" spans="1:9" ht="12" customHeight="1" x14ac:dyDescent="0.2">
      <c r="A527" s="50"/>
      <c r="B527" s="38"/>
      <c r="C527" s="38"/>
      <c r="D527" s="39"/>
      <c r="E527" s="39"/>
      <c r="F527" s="39"/>
      <c r="G527" s="39"/>
      <c r="H527" s="39"/>
      <c r="I527" s="39"/>
    </row>
    <row r="528" spans="1:9" ht="12" customHeight="1" x14ac:dyDescent="0.2">
      <c r="A528" s="50"/>
      <c r="B528" s="38"/>
      <c r="C528" s="38"/>
      <c r="D528" s="39"/>
      <c r="E528" s="39"/>
      <c r="F528" s="39"/>
      <c r="G528" s="39"/>
      <c r="H528" s="39"/>
      <c r="I528" s="39"/>
    </row>
    <row r="529" spans="1:9" ht="12" customHeight="1" x14ac:dyDescent="0.2">
      <c r="A529" s="50"/>
      <c r="B529" s="38"/>
      <c r="C529" s="38"/>
      <c r="D529" s="39"/>
      <c r="E529" s="39"/>
      <c r="F529" s="39"/>
      <c r="G529" s="39"/>
      <c r="H529" s="39"/>
      <c r="I529" s="39"/>
    </row>
    <row r="530" spans="1:9" ht="12" customHeight="1" x14ac:dyDescent="0.2">
      <c r="A530" s="50"/>
      <c r="B530" s="38"/>
      <c r="C530" s="38"/>
      <c r="D530" s="39"/>
      <c r="E530" s="39"/>
      <c r="F530" s="39"/>
      <c r="G530" s="39"/>
      <c r="H530" s="39"/>
      <c r="I530" s="39"/>
    </row>
    <row r="531" spans="1:9" ht="12" customHeight="1" x14ac:dyDescent="0.2">
      <c r="A531" s="50"/>
      <c r="B531" s="38"/>
      <c r="C531" s="38"/>
      <c r="D531" s="39"/>
      <c r="E531" s="39"/>
      <c r="F531" s="39"/>
      <c r="G531" s="39"/>
      <c r="H531" s="39"/>
      <c r="I531" s="39"/>
    </row>
    <row r="532" spans="1:9" ht="12" customHeight="1" x14ac:dyDescent="0.2">
      <c r="A532" s="50"/>
      <c r="B532" s="38"/>
      <c r="C532" s="38"/>
      <c r="D532" s="39"/>
      <c r="E532" s="39"/>
      <c r="F532" s="39"/>
      <c r="G532" s="39"/>
      <c r="H532" s="39"/>
      <c r="I532" s="39"/>
    </row>
    <row r="533" spans="1:9" ht="12" customHeight="1" x14ac:dyDescent="0.2">
      <c r="A533" s="50"/>
      <c r="B533" s="38"/>
      <c r="C533" s="38"/>
      <c r="D533" s="39"/>
      <c r="E533" s="39"/>
      <c r="F533" s="39"/>
      <c r="G533" s="39"/>
      <c r="H533" s="39"/>
      <c r="I533" s="39"/>
    </row>
    <row r="534" spans="1:9" ht="12" customHeight="1" x14ac:dyDescent="0.2">
      <c r="A534" s="50"/>
      <c r="B534" s="38"/>
      <c r="C534" s="38"/>
      <c r="D534" s="39"/>
      <c r="E534" s="39"/>
      <c r="F534" s="39"/>
      <c r="G534" s="39"/>
      <c r="H534" s="39"/>
      <c r="I534" s="39"/>
    </row>
    <row r="535" spans="1:9" ht="12" customHeight="1" x14ac:dyDescent="0.2">
      <c r="A535" s="50"/>
      <c r="B535" s="38"/>
      <c r="C535" s="38"/>
      <c r="D535" s="39"/>
      <c r="E535" s="39"/>
      <c r="F535" s="39"/>
      <c r="G535" s="39"/>
      <c r="H535" s="39"/>
      <c r="I535" s="39"/>
    </row>
    <row r="536" spans="1:9" ht="12" customHeight="1" x14ac:dyDescent="0.2">
      <c r="A536" s="50"/>
      <c r="B536" s="38"/>
      <c r="C536" s="38"/>
      <c r="D536" s="39"/>
      <c r="E536" s="39"/>
      <c r="F536" s="39"/>
      <c r="G536" s="39"/>
      <c r="H536" s="39"/>
      <c r="I536" s="39"/>
    </row>
    <row r="537" spans="1:9" ht="12" customHeight="1" x14ac:dyDescent="0.2">
      <c r="A537" s="50"/>
      <c r="B537" s="38"/>
      <c r="C537" s="38"/>
      <c r="D537" s="39"/>
      <c r="E537" s="39"/>
      <c r="F537" s="39"/>
      <c r="G537" s="39"/>
      <c r="H537" s="39"/>
      <c r="I537" s="39"/>
    </row>
    <row r="538" spans="1:9" ht="12" customHeight="1" x14ac:dyDescent="0.2">
      <c r="A538" s="50"/>
      <c r="B538" s="38"/>
      <c r="C538" s="38"/>
      <c r="D538" s="39"/>
      <c r="E538" s="39"/>
      <c r="F538" s="39"/>
      <c r="G538" s="39"/>
      <c r="H538" s="39"/>
      <c r="I538" s="39"/>
    </row>
    <row r="539" spans="1:9" ht="12" customHeight="1" x14ac:dyDescent="0.2">
      <c r="A539" s="50"/>
      <c r="B539" s="38"/>
      <c r="C539" s="38"/>
      <c r="D539" s="39"/>
      <c r="E539" s="39"/>
      <c r="F539" s="39"/>
      <c r="G539" s="39"/>
      <c r="H539" s="39"/>
      <c r="I539" s="39"/>
    </row>
    <row r="540" spans="1:9" ht="12" customHeight="1" x14ac:dyDescent="0.2">
      <c r="A540" s="50"/>
      <c r="B540" s="38"/>
      <c r="C540" s="38"/>
      <c r="D540" s="39"/>
      <c r="E540" s="39"/>
      <c r="F540" s="39"/>
      <c r="G540" s="39"/>
      <c r="H540" s="39"/>
      <c r="I540" s="39"/>
    </row>
    <row r="541" spans="1:9" ht="12" customHeight="1" x14ac:dyDescent="0.2">
      <c r="A541" s="50"/>
      <c r="B541" s="38"/>
      <c r="C541" s="38"/>
      <c r="D541" s="39"/>
      <c r="E541" s="39"/>
      <c r="F541" s="39"/>
      <c r="G541" s="39"/>
      <c r="H541" s="39"/>
      <c r="I541" s="39"/>
    </row>
    <row r="542" spans="1:9" ht="12" customHeight="1" x14ac:dyDescent="0.2">
      <c r="A542" s="50"/>
      <c r="B542" s="38"/>
      <c r="C542" s="38"/>
      <c r="D542" s="39"/>
      <c r="E542" s="39"/>
      <c r="F542" s="39"/>
      <c r="G542" s="39"/>
      <c r="H542" s="39"/>
      <c r="I542" s="39"/>
    </row>
    <row r="543" spans="1:9" ht="12" customHeight="1" x14ac:dyDescent="0.2">
      <c r="A543" s="50"/>
      <c r="B543" s="38"/>
      <c r="C543" s="38"/>
      <c r="D543" s="39"/>
      <c r="E543" s="39"/>
      <c r="F543" s="39"/>
      <c r="G543" s="39"/>
      <c r="H543" s="39"/>
      <c r="I543" s="39"/>
    </row>
    <row r="544" spans="1:9" ht="12" customHeight="1" x14ac:dyDescent="0.2">
      <c r="A544" s="50"/>
      <c r="B544" s="38"/>
      <c r="C544" s="38"/>
      <c r="D544" s="39"/>
      <c r="E544" s="39"/>
      <c r="F544" s="39"/>
      <c r="G544" s="39"/>
      <c r="H544" s="39"/>
      <c r="I544" s="39"/>
    </row>
    <row r="545" spans="1:9" ht="12" customHeight="1" x14ac:dyDescent="0.2">
      <c r="A545" s="50"/>
      <c r="B545" s="38"/>
      <c r="C545" s="38"/>
      <c r="D545" s="39"/>
      <c r="E545" s="39"/>
      <c r="F545" s="39"/>
      <c r="G545" s="39"/>
      <c r="H545" s="39"/>
      <c r="I545" s="39"/>
    </row>
    <row r="546" spans="1:9" ht="12" customHeight="1" x14ac:dyDescent="0.2">
      <c r="A546" s="50"/>
      <c r="B546" s="38"/>
      <c r="C546" s="38"/>
      <c r="D546" s="39"/>
      <c r="E546" s="39"/>
      <c r="F546" s="39"/>
      <c r="G546" s="39"/>
      <c r="H546" s="39"/>
      <c r="I546" s="39"/>
    </row>
    <row r="547" spans="1:9" ht="12" customHeight="1" x14ac:dyDescent="0.2">
      <c r="A547" s="50"/>
      <c r="B547" s="38"/>
      <c r="C547" s="38"/>
      <c r="D547" s="39"/>
      <c r="E547" s="39"/>
      <c r="F547" s="39"/>
      <c r="G547" s="39"/>
      <c r="H547" s="39"/>
      <c r="I547" s="39"/>
    </row>
    <row r="548" spans="1:9" ht="12" customHeight="1" x14ac:dyDescent="0.2">
      <c r="A548" s="50"/>
      <c r="B548" s="38"/>
      <c r="C548" s="38"/>
      <c r="D548" s="39"/>
      <c r="E548" s="39"/>
      <c r="F548" s="39"/>
      <c r="G548" s="39"/>
      <c r="H548" s="39"/>
      <c r="I548" s="39"/>
    </row>
    <row r="549" spans="1:9" ht="12" customHeight="1" x14ac:dyDescent="0.2">
      <c r="A549" s="50"/>
      <c r="B549" s="38"/>
      <c r="C549" s="38"/>
      <c r="D549" s="39"/>
      <c r="E549" s="39"/>
      <c r="F549" s="39"/>
      <c r="G549" s="39"/>
      <c r="H549" s="39"/>
      <c r="I549" s="39"/>
    </row>
    <row r="550" spans="1:9" ht="12" customHeight="1" x14ac:dyDescent="0.2">
      <c r="A550" s="50"/>
      <c r="B550" s="38"/>
      <c r="C550" s="38"/>
      <c r="D550" s="39"/>
      <c r="E550" s="39"/>
      <c r="F550" s="39"/>
      <c r="G550" s="39"/>
      <c r="H550" s="39"/>
      <c r="I550" s="39"/>
    </row>
    <row r="551" spans="1:9" ht="12" customHeight="1" x14ac:dyDescent="0.2">
      <c r="A551" s="50"/>
      <c r="B551" s="38"/>
      <c r="C551" s="38"/>
      <c r="D551" s="39"/>
      <c r="E551" s="39"/>
      <c r="F551" s="39"/>
      <c r="G551" s="39"/>
      <c r="H551" s="39"/>
      <c r="I551" s="39"/>
    </row>
    <row r="552" spans="1:9" ht="12" customHeight="1" x14ac:dyDescent="0.2">
      <c r="A552" s="50"/>
      <c r="B552" s="38"/>
      <c r="C552" s="38"/>
      <c r="D552" s="39"/>
      <c r="E552" s="39"/>
      <c r="F552" s="39"/>
      <c r="G552" s="39"/>
      <c r="H552" s="39"/>
      <c r="I552" s="39"/>
    </row>
    <row r="553" spans="1:9" ht="12" customHeight="1" x14ac:dyDescent="0.2">
      <c r="A553" s="50"/>
      <c r="B553" s="38"/>
      <c r="C553" s="38"/>
      <c r="D553" s="39"/>
      <c r="E553" s="39"/>
      <c r="F553" s="39"/>
      <c r="G553" s="39"/>
      <c r="H553" s="39"/>
      <c r="I553" s="39"/>
    </row>
    <row r="554" spans="1:9" ht="12" customHeight="1" x14ac:dyDescent="0.2">
      <c r="A554" s="50"/>
      <c r="B554" s="38"/>
      <c r="C554" s="38"/>
      <c r="D554" s="39"/>
      <c r="E554" s="39"/>
      <c r="F554" s="39"/>
      <c r="G554" s="39"/>
      <c r="H554" s="39"/>
      <c r="I554" s="39"/>
    </row>
    <row r="555" spans="1:9" ht="12" customHeight="1" x14ac:dyDescent="0.2">
      <c r="A555" s="50"/>
      <c r="B555" s="38"/>
      <c r="C555" s="38"/>
      <c r="D555" s="39"/>
      <c r="E555" s="39"/>
      <c r="F555" s="39"/>
      <c r="G555" s="39"/>
      <c r="H555" s="39"/>
      <c r="I555" s="39"/>
    </row>
    <row r="556" spans="1:9" ht="12" customHeight="1" x14ac:dyDescent="0.2">
      <c r="A556" s="50"/>
      <c r="B556" s="38"/>
      <c r="C556" s="38"/>
      <c r="D556" s="39"/>
      <c r="E556" s="39"/>
      <c r="F556" s="39"/>
      <c r="G556" s="39"/>
      <c r="H556" s="39"/>
      <c r="I556" s="39"/>
    </row>
    <row r="557" spans="1:9" ht="12" customHeight="1" x14ac:dyDescent="0.2">
      <c r="A557" s="50"/>
      <c r="B557" s="38"/>
      <c r="C557" s="38"/>
      <c r="D557" s="39"/>
      <c r="E557" s="39"/>
      <c r="F557" s="39"/>
      <c r="G557" s="39"/>
      <c r="H557" s="39"/>
      <c r="I557" s="39"/>
    </row>
    <row r="558" spans="1:9" ht="12" customHeight="1" x14ac:dyDescent="0.2">
      <c r="A558" s="50"/>
      <c r="B558" s="38"/>
      <c r="C558" s="38"/>
      <c r="D558" s="39"/>
      <c r="E558" s="39"/>
      <c r="F558" s="39"/>
      <c r="G558" s="39"/>
      <c r="H558" s="39"/>
      <c r="I558" s="39"/>
    </row>
    <row r="559" spans="1:9" ht="12" customHeight="1" x14ac:dyDescent="0.2">
      <c r="A559" s="50"/>
      <c r="B559" s="38"/>
      <c r="C559" s="38"/>
      <c r="D559" s="39"/>
      <c r="E559" s="39"/>
      <c r="F559" s="39"/>
      <c r="G559" s="39"/>
      <c r="H559" s="39"/>
      <c r="I559" s="39"/>
    </row>
    <row r="560" spans="1:9" ht="12" customHeight="1" x14ac:dyDescent="0.2">
      <c r="A560" s="50"/>
      <c r="B560" s="38"/>
      <c r="C560" s="38"/>
      <c r="D560" s="39"/>
      <c r="E560" s="39"/>
      <c r="F560" s="39"/>
      <c r="G560" s="39"/>
      <c r="H560" s="39"/>
      <c r="I560" s="39"/>
    </row>
    <row r="561" spans="1:9" ht="12" customHeight="1" x14ac:dyDescent="0.2">
      <c r="A561" s="50"/>
      <c r="B561" s="38"/>
      <c r="C561" s="38"/>
      <c r="D561" s="39"/>
      <c r="E561" s="39"/>
      <c r="F561" s="39"/>
      <c r="G561" s="39"/>
      <c r="H561" s="39"/>
      <c r="I561" s="39"/>
    </row>
    <row r="562" spans="1:9" ht="12" customHeight="1" x14ac:dyDescent="0.2">
      <c r="A562" s="50"/>
      <c r="B562" s="38"/>
      <c r="C562" s="38"/>
      <c r="D562" s="39"/>
      <c r="E562" s="39"/>
      <c r="F562" s="39"/>
      <c r="G562" s="39"/>
      <c r="H562" s="39"/>
      <c r="I562" s="39"/>
    </row>
    <row r="563" spans="1:9" ht="12" customHeight="1" x14ac:dyDescent="0.2">
      <c r="A563" s="50"/>
      <c r="B563" s="38"/>
      <c r="C563" s="38"/>
      <c r="D563" s="39"/>
      <c r="E563" s="39"/>
      <c r="F563" s="39"/>
      <c r="G563" s="39"/>
      <c r="H563" s="39"/>
      <c r="I563" s="39"/>
    </row>
    <row r="564" spans="1:9" ht="12" customHeight="1" x14ac:dyDescent="0.2">
      <c r="A564" s="50"/>
      <c r="B564" s="38"/>
      <c r="C564" s="38"/>
      <c r="D564" s="39"/>
      <c r="E564" s="39"/>
      <c r="F564" s="39"/>
      <c r="G564" s="39"/>
      <c r="H564" s="39"/>
      <c r="I564" s="39"/>
    </row>
    <row r="565" spans="1:9" ht="12" customHeight="1" x14ac:dyDescent="0.2">
      <c r="A565" s="50"/>
      <c r="B565" s="38"/>
      <c r="C565" s="38"/>
      <c r="D565" s="39"/>
      <c r="E565" s="39"/>
      <c r="F565" s="39"/>
      <c r="G565" s="39"/>
      <c r="H565" s="39"/>
      <c r="I565" s="39"/>
    </row>
    <row r="566" spans="1:9" ht="12" customHeight="1" x14ac:dyDescent="0.2">
      <c r="A566" s="50"/>
      <c r="B566" s="38"/>
      <c r="C566" s="38"/>
      <c r="D566" s="39"/>
      <c r="E566" s="39"/>
      <c r="F566" s="39"/>
      <c r="G566" s="39"/>
      <c r="H566" s="39"/>
      <c r="I566" s="39"/>
    </row>
    <row r="567" spans="1:9" ht="12" customHeight="1" x14ac:dyDescent="0.2">
      <c r="A567" s="50"/>
      <c r="B567" s="38"/>
      <c r="C567" s="38"/>
      <c r="D567" s="39"/>
      <c r="E567" s="39"/>
      <c r="F567" s="39"/>
      <c r="G567" s="39"/>
      <c r="H567" s="39"/>
      <c r="I567" s="39"/>
    </row>
    <row r="568" spans="1:9" ht="12" customHeight="1" x14ac:dyDescent="0.2">
      <c r="A568" s="50"/>
      <c r="B568" s="38"/>
      <c r="C568" s="38"/>
      <c r="D568" s="39"/>
      <c r="E568" s="39"/>
      <c r="F568" s="39"/>
      <c r="G568" s="39"/>
      <c r="H568" s="39"/>
      <c r="I568" s="39"/>
    </row>
    <row r="569" spans="1:9" ht="12" customHeight="1" x14ac:dyDescent="0.2">
      <c r="A569" s="50"/>
      <c r="B569" s="38"/>
      <c r="C569" s="38"/>
      <c r="D569" s="39"/>
      <c r="E569" s="39"/>
      <c r="F569" s="39"/>
      <c r="G569" s="39"/>
      <c r="H569" s="39"/>
      <c r="I569" s="39"/>
    </row>
    <row r="570" spans="1:9" ht="12" customHeight="1" x14ac:dyDescent="0.2">
      <c r="A570" s="50"/>
      <c r="B570" s="38"/>
      <c r="C570" s="38"/>
      <c r="D570" s="39"/>
      <c r="E570" s="39"/>
      <c r="F570" s="39"/>
      <c r="G570" s="39"/>
      <c r="H570" s="39"/>
      <c r="I570" s="39"/>
    </row>
    <row r="571" spans="1:9" ht="12" customHeight="1" x14ac:dyDescent="0.2">
      <c r="A571" s="50"/>
      <c r="B571" s="38"/>
      <c r="C571" s="38"/>
      <c r="D571" s="39"/>
      <c r="E571" s="39"/>
      <c r="F571" s="39"/>
      <c r="G571" s="39"/>
      <c r="H571" s="39"/>
      <c r="I571" s="39"/>
    </row>
    <row r="572" spans="1:9" ht="12" customHeight="1" x14ac:dyDescent="0.2">
      <c r="A572" s="50"/>
      <c r="B572" s="38"/>
      <c r="C572" s="38"/>
      <c r="D572" s="39"/>
      <c r="E572" s="39"/>
      <c r="F572" s="39"/>
      <c r="G572" s="39"/>
      <c r="H572" s="39"/>
      <c r="I572" s="39"/>
    </row>
    <row r="573" spans="1:9" ht="12" customHeight="1" x14ac:dyDescent="0.2">
      <c r="A573" s="50"/>
      <c r="B573" s="38"/>
      <c r="C573" s="38"/>
      <c r="D573" s="39"/>
      <c r="E573" s="39"/>
      <c r="F573" s="39"/>
      <c r="G573" s="39"/>
      <c r="H573" s="39"/>
      <c r="I573" s="39"/>
    </row>
    <row r="574" spans="1:9" ht="12" customHeight="1" x14ac:dyDescent="0.2">
      <c r="A574" s="50"/>
      <c r="B574" s="38"/>
      <c r="C574" s="38"/>
      <c r="D574" s="39"/>
      <c r="E574" s="39"/>
      <c r="F574" s="39"/>
      <c r="G574" s="39"/>
      <c r="H574" s="39"/>
      <c r="I574" s="39"/>
    </row>
    <row r="575" spans="1:9" ht="12" customHeight="1" x14ac:dyDescent="0.2">
      <c r="A575" s="50"/>
      <c r="B575" s="38"/>
      <c r="C575" s="38"/>
      <c r="D575" s="39"/>
      <c r="E575" s="39"/>
      <c r="F575" s="39"/>
      <c r="G575" s="39"/>
      <c r="H575" s="39"/>
      <c r="I575" s="39"/>
    </row>
    <row r="576" spans="1:9" ht="12" customHeight="1" x14ac:dyDescent="0.2">
      <c r="A576" s="50"/>
      <c r="B576" s="38"/>
      <c r="C576" s="38"/>
      <c r="D576" s="39"/>
      <c r="E576" s="39"/>
      <c r="F576" s="39"/>
      <c r="G576" s="39"/>
      <c r="H576" s="39"/>
      <c r="I576" s="39"/>
    </row>
    <row r="577" spans="1:9" ht="12" customHeight="1" x14ac:dyDescent="0.2">
      <c r="A577" s="50"/>
      <c r="B577" s="38"/>
      <c r="C577" s="38"/>
      <c r="D577" s="39"/>
      <c r="E577" s="39"/>
      <c r="F577" s="39"/>
      <c r="G577" s="39"/>
      <c r="H577" s="39"/>
      <c r="I577" s="39"/>
    </row>
    <row r="578" spans="1:9" ht="12" customHeight="1" x14ac:dyDescent="0.2">
      <c r="A578" s="50"/>
      <c r="B578" s="38"/>
      <c r="C578" s="38"/>
      <c r="D578" s="39"/>
      <c r="E578" s="39"/>
      <c r="F578" s="39"/>
      <c r="G578" s="39"/>
      <c r="H578" s="39"/>
      <c r="I578" s="39"/>
    </row>
    <row r="579" spans="1:9" ht="12" customHeight="1" x14ac:dyDescent="0.2">
      <c r="A579" s="50"/>
      <c r="B579" s="38"/>
      <c r="C579" s="38"/>
      <c r="D579" s="39"/>
      <c r="E579" s="39"/>
      <c r="F579" s="39"/>
      <c r="G579" s="39"/>
      <c r="H579" s="39"/>
      <c r="I579" s="39"/>
    </row>
    <row r="580" spans="1:9" ht="12" customHeight="1" x14ac:dyDescent="0.2">
      <c r="A580" s="50"/>
      <c r="B580" s="38"/>
      <c r="C580" s="38"/>
      <c r="D580" s="39"/>
      <c r="E580" s="39"/>
      <c r="F580" s="39"/>
      <c r="G580" s="39"/>
      <c r="H580" s="39"/>
      <c r="I580" s="39"/>
    </row>
    <row r="581" spans="1:9" ht="12" customHeight="1" x14ac:dyDescent="0.2">
      <c r="A581" s="50"/>
      <c r="B581" s="38"/>
      <c r="C581" s="38"/>
      <c r="D581" s="39"/>
      <c r="E581" s="39"/>
      <c r="F581" s="39"/>
      <c r="G581" s="39"/>
      <c r="H581" s="39"/>
      <c r="I581" s="39"/>
    </row>
    <row r="582" spans="1:9" ht="12" customHeight="1" x14ac:dyDescent="0.2">
      <c r="A582" s="50"/>
      <c r="B582" s="38"/>
      <c r="C582" s="38"/>
      <c r="D582" s="39"/>
      <c r="E582" s="39"/>
      <c r="F582" s="39"/>
      <c r="G582" s="39"/>
      <c r="H582" s="39"/>
      <c r="I582" s="39"/>
    </row>
    <row r="583" spans="1:9" ht="12" customHeight="1" x14ac:dyDescent="0.2">
      <c r="A583" s="50"/>
      <c r="B583" s="38"/>
      <c r="C583" s="38"/>
      <c r="D583" s="39"/>
      <c r="E583" s="39"/>
      <c r="F583" s="39"/>
      <c r="G583" s="39"/>
      <c r="H583" s="39"/>
      <c r="I583" s="39"/>
    </row>
    <row r="584" spans="1:9" ht="12" customHeight="1" x14ac:dyDescent="0.2">
      <c r="A584" s="50"/>
      <c r="B584" s="38"/>
      <c r="C584" s="38"/>
      <c r="D584" s="39"/>
      <c r="E584" s="39"/>
      <c r="F584" s="39"/>
      <c r="G584" s="39"/>
      <c r="H584" s="39"/>
      <c r="I584" s="39"/>
    </row>
    <row r="585" spans="1:9" ht="12" customHeight="1" x14ac:dyDescent="0.2">
      <c r="A585" s="50"/>
      <c r="B585" s="38"/>
      <c r="C585" s="38"/>
      <c r="D585" s="39"/>
      <c r="E585" s="39"/>
      <c r="F585" s="39"/>
      <c r="G585" s="39"/>
      <c r="H585" s="39"/>
      <c r="I585" s="39"/>
    </row>
    <row r="586" spans="1:9" ht="12" customHeight="1" x14ac:dyDescent="0.2">
      <c r="A586" s="50"/>
      <c r="B586" s="38"/>
      <c r="C586" s="38"/>
      <c r="D586" s="39"/>
      <c r="E586" s="39"/>
      <c r="F586" s="39"/>
      <c r="G586" s="39"/>
      <c r="H586" s="39"/>
      <c r="I586" s="39"/>
    </row>
    <row r="587" spans="1:9" ht="12" customHeight="1" x14ac:dyDescent="0.2">
      <c r="A587" s="50"/>
      <c r="B587" s="38"/>
      <c r="C587" s="38"/>
      <c r="D587" s="39"/>
      <c r="E587" s="39"/>
      <c r="F587" s="39"/>
      <c r="G587" s="39"/>
      <c r="H587" s="39"/>
      <c r="I587" s="39"/>
    </row>
    <row r="588" spans="1:9" ht="12" customHeight="1" x14ac:dyDescent="0.2">
      <c r="A588" s="50"/>
      <c r="B588" s="38"/>
      <c r="C588" s="38"/>
      <c r="D588" s="39"/>
      <c r="E588" s="39"/>
      <c r="F588" s="39"/>
      <c r="G588" s="39"/>
      <c r="H588" s="39"/>
      <c r="I588" s="39"/>
    </row>
    <row r="589" spans="1:9" ht="12" customHeight="1" x14ac:dyDescent="0.2">
      <c r="A589" s="50"/>
      <c r="B589" s="38"/>
      <c r="C589" s="38"/>
      <c r="D589" s="39"/>
      <c r="E589" s="39"/>
      <c r="F589" s="39"/>
      <c r="G589" s="39"/>
      <c r="H589" s="39"/>
      <c r="I589" s="39"/>
    </row>
    <row r="590" spans="1:9" ht="12" customHeight="1" x14ac:dyDescent="0.2">
      <c r="A590" s="50"/>
      <c r="B590" s="38"/>
      <c r="C590" s="38"/>
      <c r="D590" s="39"/>
      <c r="E590" s="39"/>
      <c r="F590" s="39"/>
      <c r="G590" s="39"/>
      <c r="H590" s="39"/>
      <c r="I590" s="39"/>
    </row>
    <row r="591" spans="1:9" ht="12" customHeight="1" x14ac:dyDescent="0.2">
      <c r="A591" s="50"/>
      <c r="B591" s="38"/>
      <c r="C591" s="38"/>
      <c r="D591" s="39"/>
      <c r="E591" s="39"/>
      <c r="F591" s="39"/>
      <c r="G591" s="39"/>
      <c r="H591" s="39"/>
      <c r="I591" s="39"/>
    </row>
    <row r="592" spans="1:9" ht="12" customHeight="1" x14ac:dyDescent="0.2">
      <c r="A592" s="50"/>
      <c r="B592" s="38"/>
      <c r="C592" s="38"/>
      <c r="D592" s="39"/>
      <c r="E592" s="39"/>
      <c r="F592" s="39"/>
      <c r="G592" s="39"/>
      <c r="H592" s="39"/>
      <c r="I592" s="39"/>
    </row>
    <row r="593" spans="1:9" ht="12" customHeight="1" x14ac:dyDescent="0.2">
      <c r="A593" s="50"/>
      <c r="B593" s="38"/>
      <c r="C593" s="38"/>
      <c r="D593" s="39"/>
      <c r="E593" s="39"/>
      <c r="F593" s="39"/>
      <c r="G593" s="39"/>
      <c r="H593" s="39"/>
      <c r="I593" s="39"/>
    </row>
    <row r="594" spans="1:9" ht="12" customHeight="1" x14ac:dyDescent="0.2">
      <c r="A594" s="50"/>
      <c r="B594" s="38"/>
      <c r="C594" s="38"/>
      <c r="D594" s="39"/>
      <c r="E594" s="39"/>
      <c r="F594" s="39"/>
      <c r="G594" s="39"/>
      <c r="H594" s="39"/>
      <c r="I594" s="39"/>
    </row>
    <row r="595" spans="1:9" ht="12" customHeight="1" x14ac:dyDescent="0.2">
      <c r="A595" s="50"/>
      <c r="B595" s="38"/>
      <c r="C595" s="38"/>
      <c r="D595" s="39"/>
      <c r="E595" s="39"/>
      <c r="F595" s="39"/>
      <c r="G595" s="39"/>
      <c r="H595" s="39"/>
      <c r="I595" s="39"/>
    </row>
    <row r="596" spans="1:9" ht="12" customHeight="1" x14ac:dyDescent="0.2">
      <c r="A596" s="50"/>
      <c r="B596" s="38"/>
      <c r="C596" s="38"/>
      <c r="D596" s="39"/>
      <c r="E596" s="39"/>
      <c r="F596" s="39"/>
      <c r="G596" s="39"/>
      <c r="H596" s="39"/>
      <c r="I596" s="39"/>
    </row>
    <row r="597" spans="1:9" ht="12" customHeight="1" x14ac:dyDescent="0.2">
      <c r="A597" s="50"/>
      <c r="B597" s="38"/>
      <c r="C597" s="38"/>
      <c r="D597" s="39"/>
      <c r="E597" s="39"/>
      <c r="F597" s="39"/>
      <c r="G597" s="39"/>
      <c r="H597" s="39"/>
      <c r="I597" s="39"/>
    </row>
    <row r="598" spans="1:9" ht="12" customHeight="1" x14ac:dyDescent="0.2">
      <c r="A598" s="50"/>
      <c r="B598" s="38"/>
      <c r="C598" s="38"/>
      <c r="D598" s="39"/>
      <c r="E598" s="39"/>
      <c r="F598" s="39"/>
      <c r="G598" s="39"/>
      <c r="H598" s="39"/>
      <c r="I598" s="39"/>
    </row>
    <row r="599" spans="1:9" ht="12" customHeight="1" x14ac:dyDescent="0.2">
      <c r="A599" s="50"/>
      <c r="B599" s="38"/>
      <c r="C599" s="38"/>
      <c r="D599" s="39"/>
      <c r="E599" s="39"/>
      <c r="F599" s="39"/>
      <c r="G599" s="39"/>
      <c r="H599" s="39"/>
      <c r="I599" s="39"/>
    </row>
    <row r="600" spans="1:9" ht="12" customHeight="1" x14ac:dyDescent="0.2">
      <c r="A600" s="50"/>
      <c r="B600" s="38"/>
      <c r="C600" s="38"/>
      <c r="D600" s="39"/>
      <c r="E600" s="39"/>
      <c r="F600" s="39"/>
      <c r="G600" s="39"/>
      <c r="H600" s="39"/>
      <c r="I600" s="39"/>
    </row>
    <row r="601" spans="1:9" ht="12" customHeight="1" x14ac:dyDescent="0.2">
      <c r="A601" s="50"/>
      <c r="B601" s="38"/>
      <c r="C601" s="38"/>
      <c r="D601" s="39"/>
      <c r="E601" s="39"/>
      <c r="F601" s="39"/>
      <c r="G601" s="39"/>
      <c r="H601" s="39"/>
      <c r="I601" s="39"/>
    </row>
    <row r="602" spans="1:9" ht="12" customHeight="1" x14ac:dyDescent="0.2">
      <c r="A602" s="50"/>
      <c r="B602" s="38"/>
      <c r="C602" s="38"/>
      <c r="D602" s="39"/>
      <c r="E602" s="39"/>
      <c r="F602" s="39"/>
      <c r="G602" s="39"/>
      <c r="H602" s="39"/>
      <c r="I602" s="39"/>
    </row>
    <row r="603" spans="1:9" ht="12" customHeight="1" x14ac:dyDescent="0.2">
      <c r="A603" s="50"/>
      <c r="B603" s="38"/>
      <c r="C603" s="38"/>
      <c r="D603" s="39"/>
      <c r="E603" s="39"/>
      <c r="F603" s="39"/>
      <c r="G603" s="39"/>
      <c r="H603" s="39"/>
      <c r="I603" s="39"/>
    </row>
    <row r="604" spans="1:9" ht="12" customHeight="1" x14ac:dyDescent="0.2">
      <c r="A604" s="50"/>
      <c r="B604" s="38"/>
      <c r="C604" s="38"/>
      <c r="D604" s="39"/>
      <c r="E604" s="39"/>
      <c r="F604" s="39"/>
      <c r="G604" s="39"/>
      <c r="H604" s="39"/>
      <c r="I604" s="39"/>
    </row>
    <row r="605" spans="1:9" ht="12" customHeight="1" x14ac:dyDescent="0.2">
      <c r="A605" s="50"/>
      <c r="B605" s="38"/>
      <c r="C605" s="38"/>
      <c r="D605" s="39"/>
      <c r="E605" s="39"/>
      <c r="F605" s="39"/>
      <c r="G605" s="39"/>
      <c r="H605" s="39"/>
      <c r="I605" s="39"/>
    </row>
    <row r="606" spans="1:9" ht="12" customHeight="1" x14ac:dyDescent="0.2">
      <c r="A606" s="50"/>
      <c r="B606" s="38"/>
      <c r="C606" s="38"/>
      <c r="D606" s="39"/>
      <c r="E606" s="39"/>
      <c r="F606" s="39"/>
      <c r="G606" s="39"/>
      <c r="H606" s="39"/>
      <c r="I606" s="39"/>
    </row>
    <row r="607" spans="1:9" ht="12" customHeight="1" x14ac:dyDescent="0.2">
      <c r="A607" s="50"/>
      <c r="B607" s="38"/>
      <c r="C607" s="38"/>
      <c r="D607" s="39"/>
      <c r="E607" s="39"/>
      <c r="F607" s="39"/>
      <c r="G607" s="39"/>
      <c r="H607" s="39"/>
      <c r="I607" s="39"/>
    </row>
    <row r="608" spans="1:9" ht="12" customHeight="1" x14ac:dyDescent="0.2">
      <c r="A608" s="50"/>
      <c r="B608" s="38"/>
      <c r="C608" s="38"/>
      <c r="D608" s="39"/>
      <c r="E608" s="39"/>
      <c r="F608" s="39"/>
      <c r="G608" s="39"/>
      <c r="H608" s="39"/>
      <c r="I608" s="39"/>
    </row>
    <row r="609" spans="1:9" ht="12" customHeight="1" x14ac:dyDescent="0.2">
      <c r="A609" s="50"/>
      <c r="B609" s="38"/>
      <c r="C609" s="38"/>
      <c r="D609" s="39"/>
      <c r="E609" s="39"/>
      <c r="F609" s="39"/>
      <c r="G609" s="39"/>
      <c r="H609" s="39"/>
      <c r="I609" s="39"/>
    </row>
    <row r="610" spans="1:9" ht="12" customHeight="1" x14ac:dyDescent="0.2">
      <c r="A610" s="50"/>
      <c r="B610" s="38"/>
      <c r="C610" s="38"/>
      <c r="D610" s="39"/>
      <c r="E610" s="39"/>
      <c r="F610" s="39"/>
      <c r="G610" s="39"/>
      <c r="H610" s="39"/>
      <c r="I610" s="39"/>
    </row>
    <row r="611" spans="1:9" ht="12" customHeight="1" x14ac:dyDescent="0.2">
      <c r="A611" s="50"/>
      <c r="B611" s="38"/>
      <c r="C611" s="38"/>
      <c r="D611" s="39"/>
      <c r="E611" s="39"/>
      <c r="F611" s="39"/>
      <c r="G611" s="39"/>
      <c r="H611" s="39"/>
      <c r="I611" s="39"/>
    </row>
    <row r="612" spans="1:9" ht="12" customHeight="1" x14ac:dyDescent="0.2">
      <c r="A612" s="50"/>
      <c r="B612" s="38"/>
      <c r="C612" s="38"/>
      <c r="D612" s="39"/>
      <c r="E612" s="39"/>
      <c r="F612" s="39"/>
      <c r="G612" s="39"/>
      <c r="H612" s="39"/>
      <c r="I612" s="39"/>
    </row>
    <row r="613" spans="1:9" ht="12" customHeight="1" x14ac:dyDescent="0.2">
      <c r="A613" s="50"/>
      <c r="B613" s="38"/>
      <c r="C613" s="38"/>
      <c r="D613" s="39"/>
      <c r="E613" s="39"/>
      <c r="F613" s="39"/>
      <c r="G613" s="39"/>
      <c r="H613" s="39"/>
      <c r="I613" s="39"/>
    </row>
    <row r="614" spans="1:9" ht="12" customHeight="1" x14ac:dyDescent="0.2">
      <c r="A614" s="50"/>
      <c r="B614" s="38"/>
      <c r="C614" s="38"/>
      <c r="D614" s="39"/>
      <c r="E614" s="39"/>
      <c r="F614" s="39"/>
      <c r="G614" s="39"/>
      <c r="H614" s="39"/>
      <c r="I614" s="39"/>
    </row>
    <row r="615" spans="1:9" ht="12" customHeight="1" x14ac:dyDescent="0.2">
      <c r="A615" s="50"/>
      <c r="B615" s="38"/>
      <c r="C615" s="38"/>
      <c r="D615" s="39"/>
      <c r="E615" s="39"/>
      <c r="F615" s="39"/>
      <c r="G615" s="39"/>
      <c r="H615" s="39"/>
      <c r="I615" s="39"/>
    </row>
    <row r="616" spans="1:9" ht="12" customHeight="1" x14ac:dyDescent="0.2">
      <c r="A616" s="50"/>
      <c r="B616" s="38"/>
      <c r="C616" s="38"/>
      <c r="D616" s="39"/>
      <c r="E616" s="39"/>
      <c r="F616" s="39"/>
      <c r="G616" s="39"/>
      <c r="H616" s="39"/>
      <c r="I616" s="39"/>
    </row>
    <row r="617" spans="1:9" ht="12" customHeight="1" x14ac:dyDescent="0.2">
      <c r="A617" s="50"/>
      <c r="B617" s="38"/>
      <c r="C617" s="38"/>
      <c r="D617" s="39"/>
      <c r="E617" s="39"/>
      <c r="F617" s="39"/>
      <c r="G617" s="39"/>
      <c r="H617" s="39"/>
      <c r="I617" s="39"/>
    </row>
    <row r="618" spans="1:9" ht="12" customHeight="1" x14ac:dyDescent="0.2">
      <c r="A618" s="50"/>
      <c r="B618" s="38"/>
      <c r="C618" s="38"/>
      <c r="D618" s="39"/>
      <c r="E618" s="39"/>
      <c r="F618" s="39"/>
      <c r="G618" s="39"/>
      <c r="H618" s="39"/>
      <c r="I618" s="39"/>
    </row>
    <row r="619" spans="1:9" ht="12" customHeight="1" x14ac:dyDescent="0.2">
      <c r="A619" s="50"/>
      <c r="B619" s="38"/>
      <c r="C619" s="38"/>
      <c r="D619" s="39"/>
      <c r="E619" s="39"/>
      <c r="F619" s="39"/>
      <c r="G619" s="39"/>
      <c r="H619" s="39"/>
      <c r="I619" s="39"/>
    </row>
    <row r="620" spans="1:9" ht="12" customHeight="1" x14ac:dyDescent="0.2">
      <c r="A620" s="50"/>
      <c r="B620" s="38"/>
      <c r="C620" s="38"/>
      <c r="D620" s="39"/>
      <c r="E620" s="39"/>
      <c r="F620" s="39"/>
      <c r="G620" s="39"/>
      <c r="H620" s="39"/>
      <c r="I620" s="39"/>
    </row>
    <row r="621" spans="1:9" ht="12" customHeight="1" x14ac:dyDescent="0.2">
      <c r="A621" s="50"/>
      <c r="B621" s="38"/>
      <c r="C621" s="38"/>
      <c r="D621" s="39"/>
      <c r="E621" s="39"/>
      <c r="F621" s="39"/>
      <c r="G621" s="39"/>
      <c r="H621" s="39"/>
      <c r="I621" s="39"/>
    </row>
    <row r="622" spans="1:9" ht="12" customHeight="1" x14ac:dyDescent="0.2">
      <c r="A622" s="50"/>
      <c r="B622" s="38"/>
      <c r="C622" s="38"/>
      <c r="D622" s="39"/>
      <c r="E622" s="39"/>
      <c r="F622" s="39"/>
      <c r="G622" s="39"/>
      <c r="H622" s="39"/>
      <c r="I622" s="39"/>
    </row>
    <row r="623" spans="1:9" ht="12" customHeight="1" x14ac:dyDescent="0.2">
      <c r="A623" s="50"/>
      <c r="B623" s="38"/>
      <c r="C623" s="38"/>
      <c r="D623" s="39"/>
      <c r="E623" s="39"/>
      <c r="F623" s="39"/>
      <c r="G623" s="39"/>
      <c r="H623" s="39"/>
      <c r="I623" s="39"/>
    </row>
    <row r="624" spans="1:9" ht="12" customHeight="1" x14ac:dyDescent="0.2">
      <c r="A624" s="50"/>
      <c r="B624" s="38"/>
      <c r="C624" s="38"/>
      <c r="D624" s="39"/>
      <c r="E624" s="39"/>
      <c r="F624" s="39"/>
      <c r="G624" s="39"/>
      <c r="H624" s="39"/>
      <c r="I624" s="39"/>
    </row>
    <row r="625" spans="1:9" ht="12" customHeight="1" x14ac:dyDescent="0.2">
      <c r="A625" s="50"/>
      <c r="B625" s="38"/>
      <c r="C625" s="38"/>
      <c r="D625" s="39"/>
      <c r="E625" s="39"/>
      <c r="F625" s="39"/>
      <c r="G625" s="39"/>
      <c r="H625" s="39"/>
      <c r="I625" s="39"/>
    </row>
    <row r="626" spans="1:9" ht="12" customHeight="1" x14ac:dyDescent="0.2">
      <c r="A626" s="50"/>
      <c r="B626" s="38"/>
      <c r="C626" s="38"/>
      <c r="D626" s="39"/>
      <c r="E626" s="39"/>
      <c r="F626" s="39"/>
      <c r="G626" s="39"/>
      <c r="H626" s="39"/>
      <c r="I626" s="39"/>
    </row>
    <row r="627" spans="1:9" ht="12" customHeight="1" x14ac:dyDescent="0.2">
      <c r="A627" s="50"/>
      <c r="B627" s="38"/>
      <c r="C627" s="38"/>
      <c r="D627" s="39"/>
      <c r="E627" s="39"/>
      <c r="F627" s="39"/>
      <c r="G627" s="39"/>
      <c r="H627" s="39"/>
      <c r="I627" s="39"/>
    </row>
    <row r="628" spans="1:9" ht="12" customHeight="1" x14ac:dyDescent="0.2">
      <c r="A628" s="50"/>
      <c r="B628" s="38"/>
      <c r="C628" s="38"/>
      <c r="D628" s="39"/>
      <c r="E628" s="39"/>
      <c r="F628" s="39"/>
      <c r="G628" s="39"/>
      <c r="H628" s="39"/>
      <c r="I628" s="39"/>
    </row>
    <row r="629" spans="1:9" ht="12" customHeight="1" x14ac:dyDescent="0.2">
      <c r="A629" s="50"/>
      <c r="B629" s="38"/>
      <c r="C629" s="38"/>
      <c r="D629" s="39"/>
      <c r="E629" s="39"/>
      <c r="F629" s="39"/>
      <c r="G629" s="39"/>
      <c r="H629" s="39"/>
      <c r="I629" s="39"/>
    </row>
    <row r="630" spans="1:9" ht="12" customHeight="1" x14ac:dyDescent="0.2">
      <c r="A630" s="50"/>
      <c r="B630" s="38"/>
      <c r="C630" s="38"/>
      <c r="D630" s="39"/>
      <c r="E630" s="39"/>
      <c r="F630" s="39"/>
      <c r="G630" s="39"/>
      <c r="H630" s="39"/>
      <c r="I630" s="39"/>
    </row>
    <row r="631" spans="1:9" ht="12" customHeight="1" x14ac:dyDescent="0.2">
      <c r="A631" s="50"/>
      <c r="B631" s="38"/>
      <c r="C631" s="38"/>
      <c r="D631" s="39"/>
      <c r="E631" s="39"/>
      <c r="F631" s="39"/>
      <c r="G631" s="39"/>
      <c r="H631" s="39"/>
      <c r="I631" s="39"/>
    </row>
    <row r="632" spans="1:9" ht="12" customHeight="1" x14ac:dyDescent="0.2">
      <c r="A632" s="50"/>
      <c r="B632" s="38"/>
      <c r="C632" s="38"/>
      <c r="D632" s="39"/>
      <c r="E632" s="39"/>
      <c r="F632" s="39"/>
      <c r="G632" s="39"/>
      <c r="H632" s="39"/>
      <c r="I632" s="39"/>
    </row>
    <row r="633" spans="1:9" ht="12" customHeight="1" x14ac:dyDescent="0.2">
      <c r="A633" s="50"/>
      <c r="B633" s="38"/>
      <c r="C633" s="38"/>
      <c r="D633" s="39"/>
      <c r="E633" s="39"/>
      <c r="F633" s="39"/>
      <c r="G633" s="39"/>
      <c r="H633" s="39"/>
      <c r="I633" s="39"/>
    </row>
    <row r="634" spans="1:9" ht="12" customHeight="1" x14ac:dyDescent="0.2">
      <c r="A634" s="50"/>
      <c r="B634" s="38"/>
      <c r="C634" s="38"/>
      <c r="D634" s="39"/>
      <c r="E634" s="39"/>
      <c r="F634" s="39"/>
      <c r="G634" s="39"/>
      <c r="H634" s="39"/>
      <c r="I634" s="39"/>
    </row>
    <row r="635" spans="1:9" ht="12" customHeight="1" x14ac:dyDescent="0.2">
      <c r="A635" s="50"/>
      <c r="B635" s="38"/>
      <c r="C635" s="38"/>
      <c r="D635" s="39"/>
      <c r="E635" s="39"/>
      <c r="F635" s="39"/>
      <c r="G635" s="39"/>
      <c r="H635" s="39"/>
      <c r="I635" s="39"/>
    </row>
    <row r="636" spans="1:9" ht="12" customHeight="1" x14ac:dyDescent="0.2">
      <c r="A636" s="50"/>
      <c r="B636" s="38"/>
      <c r="C636" s="38"/>
      <c r="D636" s="39"/>
      <c r="E636" s="39"/>
      <c r="F636" s="39"/>
      <c r="G636" s="39"/>
      <c r="H636" s="39"/>
      <c r="I636" s="39"/>
    </row>
    <row r="637" spans="1:9" ht="12" customHeight="1" x14ac:dyDescent="0.2">
      <c r="A637" s="50"/>
      <c r="B637" s="38"/>
      <c r="C637" s="38"/>
      <c r="D637" s="39"/>
      <c r="E637" s="39"/>
      <c r="F637" s="39"/>
      <c r="G637" s="39"/>
      <c r="H637" s="39"/>
      <c r="I637" s="39"/>
    </row>
    <row r="638" spans="1:9" ht="12" customHeight="1" x14ac:dyDescent="0.2">
      <c r="A638" s="50"/>
      <c r="B638" s="38"/>
      <c r="C638" s="38"/>
      <c r="D638" s="39"/>
      <c r="E638" s="39"/>
      <c r="F638" s="39"/>
      <c r="G638" s="39"/>
      <c r="H638" s="39"/>
      <c r="I638" s="39"/>
    </row>
    <row r="639" spans="1:9" ht="12" customHeight="1" x14ac:dyDescent="0.2">
      <c r="A639" s="50"/>
      <c r="B639" s="38"/>
      <c r="C639" s="38"/>
      <c r="D639" s="39"/>
      <c r="E639" s="39"/>
      <c r="F639" s="39"/>
      <c r="G639" s="39"/>
      <c r="H639" s="39"/>
      <c r="I639" s="39"/>
    </row>
    <row r="640" spans="1:9" ht="12" customHeight="1" x14ac:dyDescent="0.2">
      <c r="A640" s="50"/>
      <c r="B640" s="38"/>
      <c r="C640" s="38"/>
      <c r="D640" s="39"/>
      <c r="E640" s="39"/>
      <c r="F640" s="39"/>
      <c r="G640" s="39"/>
      <c r="H640" s="39"/>
      <c r="I640" s="39"/>
    </row>
    <row r="641" spans="1:9" ht="12" customHeight="1" x14ac:dyDescent="0.2">
      <c r="A641" s="50"/>
      <c r="B641" s="38"/>
      <c r="C641" s="38"/>
      <c r="D641" s="39"/>
      <c r="E641" s="39"/>
      <c r="F641" s="39"/>
      <c r="G641" s="39"/>
      <c r="H641" s="39"/>
      <c r="I641" s="39"/>
    </row>
    <row r="642" spans="1:9" ht="12" customHeight="1" x14ac:dyDescent="0.2">
      <c r="A642" s="50"/>
      <c r="B642" s="38"/>
      <c r="C642" s="38"/>
      <c r="D642" s="39"/>
      <c r="E642" s="39"/>
      <c r="F642" s="39"/>
      <c r="G642" s="39"/>
      <c r="H642" s="39"/>
      <c r="I642" s="39"/>
    </row>
    <row r="643" spans="1:9" ht="12" customHeight="1" x14ac:dyDescent="0.2">
      <c r="A643" s="50"/>
      <c r="B643" s="38"/>
      <c r="C643" s="38"/>
      <c r="D643" s="39"/>
      <c r="E643" s="39"/>
      <c r="F643" s="39"/>
      <c r="G643" s="39"/>
      <c r="H643" s="39"/>
      <c r="I643" s="39"/>
    </row>
    <row r="644" spans="1:9" ht="12" customHeight="1" x14ac:dyDescent="0.2">
      <c r="A644" s="50"/>
      <c r="B644" s="38"/>
      <c r="C644" s="38"/>
      <c r="D644" s="39"/>
      <c r="E644" s="39"/>
      <c r="F644" s="39"/>
      <c r="G644" s="39"/>
      <c r="H644" s="39"/>
      <c r="I644" s="39"/>
    </row>
    <row r="645" spans="1:9" ht="12" customHeight="1" x14ac:dyDescent="0.2">
      <c r="A645" s="50"/>
      <c r="B645" s="38"/>
      <c r="C645" s="38"/>
      <c r="D645" s="39"/>
      <c r="E645" s="39"/>
      <c r="F645" s="39"/>
      <c r="G645" s="39"/>
      <c r="H645" s="39"/>
      <c r="I645" s="39"/>
    </row>
    <row r="646" spans="1:9" ht="12" customHeight="1" x14ac:dyDescent="0.2">
      <c r="A646" s="50"/>
      <c r="B646" s="38"/>
      <c r="C646" s="38"/>
      <c r="D646" s="39"/>
      <c r="E646" s="39"/>
      <c r="F646" s="39"/>
      <c r="G646" s="39"/>
      <c r="H646" s="39"/>
      <c r="I646" s="39"/>
    </row>
    <row r="647" spans="1:9" ht="12" customHeight="1" x14ac:dyDescent="0.2">
      <c r="A647" s="50"/>
      <c r="B647" s="38"/>
      <c r="C647" s="38"/>
      <c r="D647" s="39"/>
      <c r="E647" s="39"/>
      <c r="F647" s="39"/>
      <c r="G647" s="39"/>
      <c r="H647" s="39"/>
      <c r="I647" s="39"/>
    </row>
    <row r="648" spans="1:9" ht="12" customHeight="1" x14ac:dyDescent="0.2">
      <c r="A648" s="50"/>
      <c r="B648" s="38"/>
      <c r="C648" s="38"/>
      <c r="D648" s="39"/>
      <c r="E648" s="39"/>
      <c r="F648" s="39"/>
      <c r="G648" s="39"/>
      <c r="H648" s="39"/>
      <c r="I648" s="39"/>
    </row>
    <row r="649" spans="1:9" ht="12" customHeight="1" x14ac:dyDescent="0.2">
      <c r="A649" s="50"/>
      <c r="B649" s="38"/>
      <c r="C649" s="38"/>
      <c r="D649" s="39"/>
      <c r="E649" s="39"/>
      <c r="F649" s="39"/>
      <c r="G649" s="39"/>
      <c r="H649" s="39"/>
      <c r="I649" s="39"/>
    </row>
    <row r="650" spans="1:9" ht="12" customHeight="1" x14ac:dyDescent="0.2">
      <c r="A650" s="50"/>
      <c r="B650" s="38"/>
      <c r="C650" s="38"/>
      <c r="D650" s="39"/>
      <c r="E650" s="39"/>
      <c r="F650" s="39"/>
      <c r="G650" s="39"/>
      <c r="H650" s="39"/>
      <c r="I650" s="39"/>
    </row>
    <row r="651" spans="1:9" ht="12" customHeight="1" x14ac:dyDescent="0.2">
      <c r="A651" s="50"/>
      <c r="B651" s="38"/>
      <c r="C651" s="38"/>
      <c r="D651" s="39"/>
      <c r="E651" s="39"/>
      <c r="F651" s="39"/>
      <c r="G651" s="39"/>
      <c r="H651" s="39"/>
      <c r="I651" s="39"/>
    </row>
    <row r="652" spans="1:9" ht="12" customHeight="1" x14ac:dyDescent="0.2">
      <c r="A652" s="50"/>
      <c r="B652" s="38"/>
      <c r="C652" s="38"/>
      <c r="D652" s="39"/>
      <c r="E652" s="39"/>
      <c r="F652" s="39"/>
      <c r="G652" s="39"/>
      <c r="H652" s="39"/>
      <c r="I652" s="39"/>
    </row>
    <row r="653" spans="1:9" ht="12" customHeight="1" x14ac:dyDescent="0.2">
      <c r="A653" s="50"/>
      <c r="B653" s="38"/>
      <c r="C653" s="38"/>
      <c r="D653" s="39"/>
      <c r="E653" s="39"/>
      <c r="F653" s="39"/>
      <c r="G653" s="39"/>
      <c r="H653" s="39"/>
      <c r="I653" s="39"/>
    </row>
    <row r="654" spans="1:9" ht="12" customHeight="1" x14ac:dyDescent="0.2">
      <c r="A654" s="50"/>
      <c r="B654" s="38"/>
      <c r="C654" s="38"/>
      <c r="D654" s="39"/>
      <c r="E654" s="39"/>
      <c r="F654" s="39"/>
      <c r="G654" s="39"/>
      <c r="H654" s="39"/>
      <c r="I654" s="39"/>
    </row>
    <row r="655" spans="1:9" ht="12" customHeight="1" x14ac:dyDescent="0.2">
      <c r="A655" s="50"/>
      <c r="B655" s="38"/>
      <c r="C655" s="38"/>
      <c r="D655" s="39"/>
      <c r="E655" s="39"/>
      <c r="F655" s="39"/>
      <c r="G655" s="39"/>
      <c r="H655" s="39"/>
      <c r="I655" s="39"/>
    </row>
    <row r="656" spans="1:9" ht="12" customHeight="1" x14ac:dyDescent="0.2">
      <c r="A656" s="50"/>
      <c r="B656" s="38"/>
      <c r="C656" s="38"/>
      <c r="D656" s="39"/>
      <c r="E656" s="39"/>
      <c r="F656" s="39"/>
      <c r="G656" s="39"/>
      <c r="H656" s="39"/>
      <c r="I656" s="39"/>
    </row>
    <row r="657" spans="1:9" ht="12" customHeight="1" x14ac:dyDescent="0.2">
      <c r="A657" s="50"/>
      <c r="B657" s="38"/>
      <c r="C657" s="38"/>
      <c r="D657" s="39"/>
      <c r="E657" s="39"/>
      <c r="F657" s="39"/>
      <c r="G657" s="39"/>
      <c r="H657" s="39"/>
      <c r="I657" s="39"/>
    </row>
    <row r="658" spans="1:9" ht="12" customHeight="1" x14ac:dyDescent="0.2">
      <c r="A658" s="50"/>
      <c r="B658" s="38"/>
      <c r="C658" s="38"/>
      <c r="D658" s="39"/>
      <c r="E658" s="39"/>
      <c r="F658" s="39"/>
      <c r="G658" s="39"/>
      <c r="H658" s="39"/>
      <c r="I658" s="39"/>
    </row>
    <row r="659" spans="1:9" ht="12" customHeight="1" x14ac:dyDescent="0.2">
      <c r="A659" s="50"/>
      <c r="B659" s="38"/>
      <c r="C659" s="38"/>
      <c r="D659" s="39"/>
      <c r="E659" s="39"/>
      <c r="F659" s="39"/>
      <c r="G659" s="39"/>
      <c r="H659" s="39"/>
      <c r="I659" s="39"/>
    </row>
    <row r="660" spans="1:9" ht="12" customHeight="1" x14ac:dyDescent="0.2">
      <c r="A660" s="50"/>
      <c r="B660" s="38"/>
      <c r="C660" s="38"/>
      <c r="D660" s="39"/>
      <c r="E660" s="39"/>
      <c r="F660" s="39"/>
      <c r="G660" s="39"/>
      <c r="H660" s="39"/>
      <c r="I660" s="39"/>
    </row>
    <row r="661" spans="1:9" ht="12" customHeight="1" x14ac:dyDescent="0.2">
      <c r="A661" s="50"/>
      <c r="B661" s="38"/>
      <c r="C661" s="38"/>
      <c r="D661" s="39"/>
      <c r="E661" s="39"/>
      <c r="F661" s="39"/>
      <c r="G661" s="39"/>
      <c r="H661" s="39"/>
      <c r="I661" s="39"/>
    </row>
    <row r="662" spans="1:9" ht="12" customHeight="1" x14ac:dyDescent="0.2">
      <c r="A662" s="50"/>
      <c r="B662" s="38"/>
      <c r="C662" s="38"/>
      <c r="D662" s="39"/>
      <c r="E662" s="39"/>
      <c r="F662" s="39"/>
      <c r="G662" s="39"/>
      <c r="H662" s="39"/>
      <c r="I662" s="39"/>
    </row>
    <row r="663" spans="1:9" ht="12" customHeight="1" x14ac:dyDescent="0.2">
      <c r="A663" s="50"/>
      <c r="B663" s="38"/>
      <c r="C663" s="38"/>
      <c r="D663" s="39"/>
      <c r="E663" s="39"/>
      <c r="F663" s="39"/>
      <c r="G663" s="39"/>
      <c r="H663" s="39"/>
      <c r="I663" s="39"/>
    </row>
    <row r="664" spans="1:9" ht="12" customHeight="1" x14ac:dyDescent="0.2">
      <c r="A664" s="50"/>
      <c r="B664" s="38"/>
      <c r="C664" s="38"/>
      <c r="D664" s="39"/>
      <c r="E664" s="39"/>
      <c r="F664" s="39"/>
      <c r="G664" s="39"/>
      <c r="H664" s="39"/>
      <c r="I664" s="39"/>
    </row>
    <row r="665" spans="1:9" ht="12" customHeight="1" x14ac:dyDescent="0.2">
      <c r="A665" s="50"/>
      <c r="B665" s="38"/>
      <c r="C665" s="38"/>
      <c r="D665" s="39"/>
      <c r="E665" s="39"/>
      <c r="F665" s="39"/>
      <c r="G665" s="39"/>
      <c r="H665" s="39"/>
      <c r="I665" s="39"/>
    </row>
    <row r="666" spans="1:9" ht="12" customHeight="1" x14ac:dyDescent="0.2">
      <c r="A666" s="50"/>
      <c r="B666" s="38"/>
      <c r="C666" s="38"/>
      <c r="D666" s="39"/>
      <c r="E666" s="39"/>
      <c r="F666" s="39"/>
      <c r="G666" s="39"/>
      <c r="H666" s="39"/>
      <c r="I666" s="39"/>
    </row>
    <row r="667" spans="1:9" ht="12" customHeight="1" x14ac:dyDescent="0.2">
      <c r="A667" s="50"/>
      <c r="B667" s="38"/>
      <c r="C667" s="38"/>
      <c r="D667" s="39"/>
      <c r="E667" s="39"/>
      <c r="F667" s="39"/>
      <c r="G667" s="39"/>
      <c r="H667" s="39"/>
      <c r="I667" s="39"/>
    </row>
    <row r="668" spans="1:9" ht="12" customHeight="1" x14ac:dyDescent="0.2">
      <c r="A668" s="50"/>
      <c r="B668" s="38"/>
      <c r="C668" s="38"/>
      <c r="D668" s="39"/>
      <c r="E668" s="39"/>
      <c r="F668" s="39"/>
      <c r="G668" s="39"/>
      <c r="H668" s="39"/>
      <c r="I668" s="39"/>
    </row>
    <row r="669" spans="1:9" ht="12" customHeight="1" x14ac:dyDescent="0.2">
      <c r="A669" s="50"/>
      <c r="B669" s="38"/>
      <c r="C669" s="38"/>
      <c r="D669" s="39"/>
      <c r="E669" s="39"/>
      <c r="F669" s="39"/>
      <c r="G669" s="39"/>
      <c r="H669" s="39"/>
      <c r="I669" s="39"/>
    </row>
    <row r="670" spans="1:9" ht="12" customHeight="1" x14ac:dyDescent="0.2">
      <c r="A670" s="50"/>
      <c r="B670" s="38"/>
      <c r="C670" s="38"/>
      <c r="D670" s="39"/>
      <c r="E670" s="39"/>
      <c r="F670" s="39"/>
      <c r="G670" s="39"/>
      <c r="H670" s="39"/>
      <c r="I670" s="39"/>
    </row>
    <row r="671" spans="1:9" ht="12" customHeight="1" x14ac:dyDescent="0.2">
      <c r="A671" s="50"/>
      <c r="B671" s="38"/>
      <c r="C671" s="38"/>
      <c r="D671" s="39"/>
      <c r="E671" s="39"/>
      <c r="F671" s="39"/>
      <c r="G671" s="39"/>
      <c r="H671" s="39"/>
      <c r="I671" s="39"/>
    </row>
    <row r="672" spans="1:9" ht="12" customHeight="1" x14ac:dyDescent="0.2">
      <c r="A672" s="50"/>
      <c r="B672" s="38"/>
      <c r="C672" s="38"/>
      <c r="D672" s="39"/>
      <c r="E672" s="39"/>
      <c r="F672" s="39"/>
      <c r="G672" s="39"/>
      <c r="H672" s="39"/>
      <c r="I672" s="39"/>
    </row>
    <row r="673" spans="1:9" ht="12" customHeight="1" x14ac:dyDescent="0.2">
      <c r="A673" s="50"/>
      <c r="B673" s="38"/>
      <c r="C673" s="38"/>
      <c r="D673" s="39"/>
      <c r="E673" s="39"/>
      <c r="F673" s="39"/>
      <c r="G673" s="39"/>
      <c r="H673" s="39"/>
      <c r="I673" s="39"/>
    </row>
    <row r="674" spans="1:9" ht="12" customHeight="1" x14ac:dyDescent="0.2">
      <c r="A674" s="50"/>
      <c r="B674" s="38"/>
      <c r="C674" s="38"/>
      <c r="D674" s="39"/>
      <c r="E674" s="39"/>
      <c r="F674" s="39"/>
      <c r="G674" s="39"/>
      <c r="H674" s="39"/>
      <c r="I674" s="39"/>
    </row>
    <row r="675" spans="1:9" ht="12" customHeight="1" x14ac:dyDescent="0.2">
      <c r="A675" s="50"/>
      <c r="B675" s="38"/>
      <c r="C675" s="38"/>
      <c r="D675" s="39"/>
      <c r="E675" s="39"/>
      <c r="F675" s="39"/>
      <c r="G675" s="39"/>
      <c r="H675" s="39"/>
      <c r="I675" s="39"/>
    </row>
    <row r="676" spans="1:9" ht="12" customHeight="1" x14ac:dyDescent="0.2">
      <c r="A676" s="50"/>
      <c r="B676" s="38"/>
      <c r="C676" s="38"/>
      <c r="D676" s="39"/>
      <c r="E676" s="39"/>
      <c r="F676" s="39"/>
      <c r="G676" s="39"/>
      <c r="H676" s="39"/>
      <c r="I676" s="39"/>
    </row>
    <row r="677" spans="1:9" ht="12" customHeight="1" x14ac:dyDescent="0.2">
      <c r="A677" s="50"/>
      <c r="B677" s="38"/>
      <c r="C677" s="38"/>
      <c r="D677" s="39"/>
      <c r="E677" s="39"/>
      <c r="F677" s="39"/>
      <c r="G677" s="39"/>
      <c r="H677" s="39"/>
      <c r="I677" s="39"/>
    </row>
    <row r="678" spans="1:9" ht="12" customHeight="1" x14ac:dyDescent="0.2">
      <c r="A678" s="50"/>
      <c r="B678" s="38"/>
      <c r="C678" s="38"/>
      <c r="D678" s="39"/>
      <c r="E678" s="39"/>
      <c r="F678" s="39"/>
      <c r="G678" s="39"/>
      <c r="H678" s="39"/>
      <c r="I678" s="39"/>
    </row>
    <row r="679" spans="1:9" ht="12" customHeight="1" x14ac:dyDescent="0.2">
      <c r="A679" s="50"/>
      <c r="B679" s="38"/>
      <c r="C679" s="38"/>
      <c r="D679" s="39"/>
      <c r="E679" s="39"/>
      <c r="F679" s="39"/>
      <c r="G679" s="39"/>
      <c r="H679" s="39"/>
      <c r="I679" s="39"/>
    </row>
    <row r="680" spans="1:9" ht="12" customHeight="1" x14ac:dyDescent="0.2">
      <c r="A680" s="50"/>
      <c r="B680" s="38"/>
      <c r="C680" s="38"/>
      <c r="D680" s="39"/>
      <c r="E680" s="39"/>
      <c r="F680" s="39"/>
      <c r="G680" s="39"/>
      <c r="H680" s="39"/>
      <c r="I680" s="39"/>
    </row>
    <row r="681" spans="1:9" ht="12" customHeight="1" x14ac:dyDescent="0.2">
      <c r="A681" s="50"/>
      <c r="B681" s="38"/>
      <c r="C681" s="38"/>
      <c r="D681" s="39"/>
      <c r="E681" s="39"/>
      <c r="F681" s="39"/>
      <c r="G681" s="39"/>
      <c r="H681" s="39"/>
      <c r="I681" s="39"/>
    </row>
    <row r="682" spans="1:9" ht="12" customHeight="1" x14ac:dyDescent="0.2">
      <c r="A682" s="50"/>
      <c r="B682" s="38"/>
      <c r="C682" s="38"/>
      <c r="D682" s="39"/>
      <c r="E682" s="39"/>
      <c r="F682" s="39"/>
      <c r="G682" s="39"/>
      <c r="H682" s="39"/>
      <c r="I682" s="39"/>
    </row>
    <row r="683" spans="1:9" ht="12" customHeight="1" x14ac:dyDescent="0.2">
      <c r="A683" s="50"/>
      <c r="B683" s="38"/>
      <c r="C683" s="38"/>
      <c r="D683" s="39"/>
      <c r="E683" s="39"/>
      <c r="F683" s="39"/>
      <c r="G683" s="39"/>
      <c r="H683" s="39"/>
      <c r="I683" s="39"/>
    </row>
    <row r="684" spans="1:9" ht="12" customHeight="1" x14ac:dyDescent="0.2">
      <c r="A684" s="50"/>
      <c r="B684" s="38"/>
      <c r="C684" s="38"/>
      <c r="D684" s="39"/>
      <c r="E684" s="39"/>
      <c r="F684" s="39"/>
      <c r="G684" s="39"/>
      <c r="H684" s="39"/>
      <c r="I684" s="39"/>
    </row>
    <row r="685" spans="1:9" ht="12" customHeight="1" x14ac:dyDescent="0.2">
      <c r="A685" s="50"/>
      <c r="B685" s="38"/>
      <c r="C685" s="38"/>
      <c r="D685" s="39"/>
      <c r="E685" s="39"/>
      <c r="F685" s="39"/>
      <c r="G685" s="39"/>
      <c r="H685" s="39"/>
      <c r="I685" s="39"/>
    </row>
    <row r="686" spans="1:9" ht="12" customHeight="1" x14ac:dyDescent="0.2">
      <c r="A686" s="50"/>
      <c r="B686" s="38"/>
      <c r="C686" s="38"/>
      <c r="D686" s="39"/>
      <c r="E686" s="39"/>
      <c r="F686" s="39"/>
      <c r="G686" s="39"/>
      <c r="H686" s="39"/>
      <c r="I686" s="39"/>
    </row>
    <row r="687" spans="1:9" ht="12" customHeight="1" x14ac:dyDescent="0.2">
      <c r="A687" s="50"/>
      <c r="B687" s="38"/>
      <c r="C687" s="38"/>
      <c r="D687" s="39"/>
      <c r="E687" s="39"/>
      <c r="F687" s="39"/>
      <c r="G687" s="39"/>
      <c r="H687" s="39"/>
      <c r="I687" s="39"/>
    </row>
    <row r="688" spans="1:9" ht="12" customHeight="1" x14ac:dyDescent="0.2">
      <c r="A688" s="50"/>
      <c r="B688" s="38"/>
      <c r="C688" s="38"/>
      <c r="D688" s="39"/>
      <c r="E688" s="39"/>
      <c r="F688" s="39"/>
      <c r="G688" s="39"/>
      <c r="H688" s="39"/>
      <c r="I688" s="39"/>
    </row>
    <row r="689" spans="1:9" ht="12" customHeight="1" x14ac:dyDescent="0.2">
      <c r="A689" s="50"/>
      <c r="B689" s="38"/>
      <c r="C689" s="38"/>
      <c r="D689" s="39"/>
      <c r="E689" s="39"/>
      <c r="F689" s="39"/>
      <c r="G689" s="39"/>
      <c r="H689" s="39"/>
      <c r="I689" s="39"/>
    </row>
    <row r="690" spans="1:9" ht="12" customHeight="1" x14ac:dyDescent="0.2">
      <c r="A690" s="50"/>
      <c r="B690" s="38"/>
      <c r="C690" s="38"/>
      <c r="D690" s="39"/>
      <c r="E690" s="39"/>
      <c r="F690" s="39"/>
      <c r="G690" s="39"/>
      <c r="H690" s="39"/>
      <c r="I690" s="39"/>
    </row>
    <row r="691" spans="1:9" ht="12" customHeight="1" x14ac:dyDescent="0.2">
      <c r="A691" s="50"/>
      <c r="B691" s="38"/>
      <c r="C691" s="38"/>
      <c r="D691" s="39"/>
      <c r="E691" s="39"/>
      <c r="F691" s="39"/>
      <c r="G691" s="39"/>
      <c r="H691" s="39"/>
      <c r="I691" s="39"/>
    </row>
    <row r="692" spans="1:9" ht="12" customHeight="1" x14ac:dyDescent="0.2">
      <c r="A692" s="50"/>
      <c r="B692" s="38"/>
      <c r="C692" s="38"/>
      <c r="D692" s="39"/>
      <c r="E692" s="39"/>
      <c r="F692" s="39"/>
      <c r="G692" s="39"/>
      <c r="H692" s="39"/>
      <c r="I692" s="39"/>
    </row>
    <row r="693" spans="1:9" ht="12" customHeight="1" x14ac:dyDescent="0.2">
      <c r="A693" s="50"/>
      <c r="B693" s="38"/>
      <c r="C693" s="38"/>
      <c r="D693" s="39"/>
      <c r="E693" s="39"/>
      <c r="F693" s="39"/>
      <c r="G693" s="39"/>
      <c r="H693" s="39"/>
      <c r="I693" s="39"/>
    </row>
    <row r="694" spans="1:9" ht="12" customHeight="1" x14ac:dyDescent="0.2">
      <c r="A694" s="50"/>
      <c r="B694" s="38"/>
      <c r="C694" s="38"/>
      <c r="D694" s="39"/>
      <c r="E694" s="39"/>
      <c r="F694" s="39"/>
      <c r="G694" s="39"/>
      <c r="H694" s="39"/>
      <c r="I694" s="39"/>
    </row>
    <row r="695" spans="1:9" ht="12" customHeight="1" x14ac:dyDescent="0.2">
      <c r="A695" s="50"/>
      <c r="B695" s="38"/>
      <c r="C695" s="38"/>
      <c r="D695" s="39"/>
      <c r="E695" s="39"/>
      <c r="F695" s="39"/>
      <c r="G695" s="39"/>
      <c r="H695" s="39"/>
      <c r="I695" s="39"/>
    </row>
    <row r="696" spans="1:9" ht="12" customHeight="1" x14ac:dyDescent="0.2">
      <c r="A696" s="50"/>
      <c r="B696" s="38"/>
      <c r="C696" s="38"/>
      <c r="D696" s="39"/>
      <c r="E696" s="39"/>
      <c r="F696" s="39"/>
      <c r="G696" s="39"/>
      <c r="H696" s="39"/>
      <c r="I696" s="39"/>
    </row>
    <row r="697" spans="1:9" ht="12" customHeight="1" x14ac:dyDescent="0.2">
      <c r="A697" s="50"/>
      <c r="B697" s="38"/>
      <c r="C697" s="38"/>
      <c r="D697" s="39"/>
      <c r="E697" s="39"/>
      <c r="F697" s="39"/>
      <c r="G697" s="39"/>
      <c r="H697" s="39"/>
      <c r="I697" s="39"/>
    </row>
    <row r="698" spans="1:9" ht="12" customHeight="1" x14ac:dyDescent="0.2">
      <c r="A698" s="50"/>
      <c r="B698" s="38"/>
      <c r="C698" s="38"/>
      <c r="D698" s="39"/>
      <c r="E698" s="39"/>
      <c r="F698" s="39"/>
      <c r="G698" s="39"/>
      <c r="H698" s="39"/>
      <c r="I698" s="39"/>
    </row>
    <row r="699" spans="1:9" ht="12" customHeight="1" x14ac:dyDescent="0.2">
      <c r="A699" s="50"/>
      <c r="B699" s="38"/>
      <c r="C699" s="38"/>
      <c r="D699" s="39"/>
      <c r="E699" s="39"/>
      <c r="F699" s="39"/>
      <c r="G699" s="39"/>
      <c r="H699" s="39"/>
      <c r="I699" s="39"/>
    </row>
    <row r="700" spans="1:9" ht="12" customHeight="1" x14ac:dyDescent="0.2">
      <c r="A700" s="50"/>
      <c r="B700" s="38"/>
      <c r="C700" s="38"/>
      <c r="D700" s="39"/>
      <c r="E700" s="39"/>
      <c r="F700" s="39"/>
      <c r="G700" s="39"/>
      <c r="H700" s="39"/>
      <c r="I700" s="39"/>
    </row>
    <row r="701" spans="1:9" ht="12" customHeight="1" x14ac:dyDescent="0.2">
      <c r="A701" s="50"/>
      <c r="B701" s="38"/>
      <c r="C701" s="38"/>
      <c r="D701" s="39"/>
      <c r="E701" s="39"/>
      <c r="F701" s="39"/>
      <c r="G701" s="39"/>
      <c r="H701" s="39"/>
      <c r="I701" s="39"/>
    </row>
    <row r="702" spans="1:9" ht="12" customHeight="1" x14ac:dyDescent="0.2">
      <c r="A702" s="50"/>
      <c r="B702" s="38"/>
      <c r="C702" s="38"/>
      <c r="D702" s="39"/>
      <c r="E702" s="39"/>
      <c r="F702" s="39"/>
      <c r="G702" s="39"/>
      <c r="H702" s="39"/>
      <c r="I702" s="39"/>
    </row>
    <row r="703" spans="1:9" ht="12" customHeight="1" x14ac:dyDescent="0.2">
      <c r="A703" s="50"/>
      <c r="B703" s="38"/>
      <c r="C703" s="38"/>
      <c r="D703" s="39"/>
      <c r="E703" s="39"/>
      <c r="F703" s="39"/>
      <c r="G703" s="39"/>
      <c r="H703" s="39"/>
      <c r="I703" s="39"/>
    </row>
    <row r="704" spans="1:9" ht="12" customHeight="1" x14ac:dyDescent="0.2">
      <c r="A704" s="50"/>
      <c r="B704" s="38"/>
      <c r="C704" s="38"/>
      <c r="D704" s="39"/>
      <c r="E704" s="39"/>
      <c r="F704" s="39"/>
      <c r="G704" s="39"/>
      <c r="H704" s="39"/>
      <c r="I704" s="39"/>
    </row>
    <row r="705" spans="1:9" ht="12" customHeight="1" x14ac:dyDescent="0.2">
      <c r="A705" s="50"/>
      <c r="B705" s="38"/>
      <c r="C705" s="38"/>
      <c r="D705" s="39"/>
      <c r="E705" s="39"/>
      <c r="F705" s="39"/>
      <c r="G705" s="39"/>
      <c r="H705" s="39"/>
      <c r="I705" s="39"/>
    </row>
    <row r="706" spans="1:9" ht="12" customHeight="1" x14ac:dyDescent="0.2">
      <c r="A706" s="50"/>
      <c r="B706" s="38"/>
      <c r="C706" s="38"/>
      <c r="D706" s="39"/>
      <c r="E706" s="39"/>
      <c r="F706" s="39"/>
      <c r="G706" s="39"/>
      <c r="H706" s="39"/>
      <c r="I706" s="39"/>
    </row>
    <row r="707" spans="1:9" ht="12" customHeight="1" x14ac:dyDescent="0.2">
      <c r="A707" s="50"/>
      <c r="B707" s="38"/>
      <c r="C707" s="38"/>
      <c r="D707" s="39"/>
      <c r="E707" s="39"/>
      <c r="F707" s="39"/>
      <c r="G707" s="39"/>
      <c r="H707" s="39"/>
      <c r="I707" s="39"/>
    </row>
    <row r="708" spans="1:9" ht="12" customHeight="1" x14ac:dyDescent="0.2">
      <c r="A708" s="50"/>
      <c r="B708" s="38"/>
      <c r="C708" s="38"/>
      <c r="D708" s="39"/>
      <c r="E708" s="39"/>
      <c r="F708" s="39"/>
      <c r="G708" s="39"/>
      <c r="H708" s="39"/>
      <c r="I708" s="39"/>
    </row>
    <row r="709" spans="1:9" ht="12" customHeight="1" x14ac:dyDescent="0.2">
      <c r="A709" s="50"/>
      <c r="B709" s="38"/>
      <c r="C709" s="38"/>
      <c r="D709" s="39"/>
      <c r="E709" s="39"/>
      <c r="F709" s="39"/>
      <c r="G709" s="39"/>
      <c r="H709" s="39"/>
      <c r="I709" s="39"/>
    </row>
    <row r="710" spans="1:9" ht="12" customHeight="1" x14ac:dyDescent="0.2">
      <c r="A710" s="50"/>
      <c r="B710" s="38"/>
      <c r="C710" s="38"/>
      <c r="D710" s="39"/>
      <c r="E710" s="39"/>
      <c r="F710" s="39"/>
      <c r="G710" s="39"/>
      <c r="H710" s="39"/>
      <c r="I710" s="39"/>
    </row>
    <row r="711" spans="1:9" ht="12" customHeight="1" x14ac:dyDescent="0.2">
      <c r="A711" s="50"/>
      <c r="B711" s="38"/>
      <c r="C711" s="38"/>
      <c r="D711" s="39"/>
      <c r="E711" s="39"/>
      <c r="F711" s="39"/>
      <c r="G711" s="39"/>
      <c r="H711" s="39"/>
      <c r="I711" s="39"/>
    </row>
    <row r="712" spans="1:9" ht="12" customHeight="1" x14ac:dyDescent="0.2">
      <c r="A712" s="50"/>
      <c r="B712" s="38"/>
      <c r="C712" s="38"/>
      <c r="D712" s="39"/>
      <c r="E712" s="39"/>
      <c r="F712" s="39"/>
      <c r="G712" s="39"/>
      <c r="H712" s="39"/>
      <c r="I712" s="39"/>
    </row>
    <row r="713" spans="1:9" ht="12" customHeight="1" x14ac:dyDescent="0.2">
      <c r="A713" s="50"/>
      <c r="B713" s="38"/>
      <c r="C713" s="38"/>
      <c r="D713" s="39"/>
      <c r="E713" s="39"/>
      <c r="F713" s="39"/>
      <c r="G713" s="39"/>
      <c r="H713" s="39"/>
      <c r="I713" s="39"/>
    </row>
    <row r="714" spans="1:9" ht="12" customHeight="1" x14ac:dyDescent="0.2">
      <c r="A714" s="50"/>
      <c r="B714" s="38"/>
      <c r="C714" s="38"/>
      <c r="D714" s="39"/>
      <c r="E714" s="39"/>
      <c r="F714" s="39"/>
      <c r="G714" s="39"/>
      <c r="H714" s="39"/>
      <c r="I714" s="39"/>
    </row>
    <row r="715" spans="1:9" ht="12" customHeight="1" x14ac:dyDescent="0.2">
      <c r="A715" s="50"/>
      <c r="B715" s="38"/>
      <c r="C715" s="38"/>
      <c r="D715" s="39"/>
      <c r="E715" s="39"/>
      <c r="F715" s="39"/>
      <c r="G715" s="39"/>
      <c r="H715" s="39"/>
      <c r="I715" s="39"/>
    </row>
    <row r="716" spans="1:9" ht="12" customHeight="1" x14ac:dyDescent="0.2">
      <c r="A716" s="50"/>
      <c r="B716" s="38"/>
      <c r="C716" s="38"/>
      <c r="D716" s="39"/>
      <c r="E716" s="39"/>
      <c r="F716" s="39"/>
      <c r="G716" s="39"/>
      <c r="H716" s="39"/>
      <c r="I716" s="39"/>
    </row>
    <row r="717" spans="1:9" ht="12" customHeight="1" x14ac:dyDescent="0.2">
      <c r="A717" s="50"/>
      <c r="B717" s="38"/>
      <c r="C717" s="38"/>
      <c r="D717" s="39"/>
      <c r="E717" s="39"/>
      <c r="F717" s="39"/>
      <c r="G717" s="39"/>
      <c r="H717" s="39"/>
      <c r="I717" s="39"/>
    </row>
    <row r="718" spans="1:9" ht="12" customHeight="1" x14ac:dyDescent="0.2">
      <c r="A718" s="50"/>
      <c r="B718" s="38"/>
      <c r="C718" s="38"/>
      <c r="D718" s="39"/>
      <c r="E718" s="39"/>
      <c r="F718" s="39"/>
      <c r="G718" s="39"/>
      <c r="H718" s="39"/>
      <c r="I718" s="39"/>
    </row>
    <row r="719" spans="1:9" ht="12" customHeight="1" x14ac:dyDescent="0.2">
      <c r="A719" s="50"/>
      <c r="B719" s="38"/>
      <c r="C719" s="38"/>
      <c r="D719" s="39"/>
      <c r="E719" s="39"/>
      <c r="F719" s="39"/>
      <c r="G719" s="39"/>
      <c r="H719" s="39"/>
      <c r="I719" s="39"/>
    </row>
    <row r="720" spans="1:9" ht="12" customHeight="1" x14ac:dyDescent="0.2">
      <c r="A720" s="50"/>
      <c r="B720" s="38"/>
      <c r="C720" s="38"/>
      <c r="D720" s="39"/>
      <c r="E720" s="39"/>
      <c r="F720" s="39"/>
      <c r="G720" s="39"/>
      <c r="H720" s="39"/>
      <c r="I720" s="39"/>
    </row>
    <row r="721" spans="1:9" ht="12" customHeight="1" x14ac:dyDescent="0.2">
      <c r="A721" s="50"/>
      <c r="B721" s="38"/>
      <c r="C721" s="38"/>
      <c r="D721" s="39"/>
      <c r="E721" s="39"/>
      <c r="F721" s="39"/>
      <c r="G721" s="39"/>
      <c r="H721" s="39"/>
      <c r="I721" s="39"/>
    </row>
    <row r="722" spans="1:9" ht="12" customHeight="1" x14ac:dyDescent="0.2">
      <c r="A722" s="50"/>
      <c r="B722" s="38"/>
      <c r="C722" s="38"/>
      <c r="D722" s="39"/>
      <c r="E722" s="39"/>
      <c r="F722" s="39"/>
      <c r="G722" s="39"/>
      <c r="H722" s="39"/>
      <c r="I722" s="39"/>
    </row>
    <row r="723" spans="1:9" ht="12" customHeight="1" x14ac:dyDescent="0.2">
      <c r="A723" s="50"/>
      <c r="B723" s="38"/>
      <c r="C723" s="38"/>
      <c r="D723" s="39"/>
      <c r="E723" s="39"/>
      <c r="F723" s="39"/>
      <c r="G723" s="39"/>
      <c r="H723" s="39"/>
      <c r="I723" s="39"/>
    </row>
    <row r="724" spans="1:9" ht="12" customHeight="1" x14ac:dyDescent="0.2">
      <c r="A724" s="50"/>
      <c r="B724" s="38"/>
      <c r="C724" s="38"/>
      <c r="D724" s="39"/>
      <c r="E724" s="39"/>
      <c r="F724" s="39"/>
      <c r="G724" s="39"/>
      <c r="H724" s="39"/>
      <c r="I724" s="39"/>
    </row>
    <row r="725" spans="1:9" ht="12" customHeight="1" x14ac:dyDescent="0.2">
      <c r="A725" s="50"/>
      <c r="B725" s="38"/>
      <c r="C725" s="38"/>
      <c r="D725" s="39"/>
      <c r="E725" s="39"/>
      <c r="F725" s="39"/>
      <c r="G725" s="39"/>
      <c r="H725" s="39"/>
      <c r="I725" s="39"/>
    </row>
    <row r="726" spans="1:9" ht="12" customHeight="1" x14ac:dyDescent="0.2">
      <c r="A726" s="50"/>
      <c r="B726" s="38"/>
      <c r="C726" s="38"/>
      <c r="D726" s="39"/>
      <c r="E726" s="39"/>
      <c r="F726" s="39"/>
      <c r="G726" s="39"/>
      <c r="H726" s="39"/>
      <c r="I726" s="39"/>
    </row>
    <row r="727" spans="1:9" ht="12" customHeight="1" x14ac:dyDescent="0.2">
      <c r="A727" s="50"/>
      <c r="B727" s="38"/>
      <c r="C727" s="38"/>
      <c r="D727" s="39"/>
      <c r="E727" s="39"/>
      <c r="F727" s="39"/>
      <c r="G727" s="39"/>
      <c r="H727" s="39"/>
      <c r="I727" s="39"/>
    </row>
    <row r="728" spans="1:9" ht="12" customHeight="1" x14ac:dyDescent="0.2">
      <c r="A728" s="50"/>
      <c r="B728" s="38"/>
      <c r="C728" s="38"/>
      <c r="D728" s="39"/>
      <c r="E728" s="39"/>
      <c r="F728" s="39"/>
      <c r="G728" s="39"/>
      <c r="H728" s="39"/>
      <c r="I728" s="39"/>
    </row>
    <row r="729" spans="1:9" ht="12" customHeight="1" x14ac:dyDescent="0.2">
      <c r="A729" s="50"/>
      <c r="B729" s="38"/>
      <c r="C729" s="38"/>
      <c r="D729" s="39"/>
      <c r="E729" s="39"/>
      <c r="F729" s="39"/>
      <c r="G729" s="39"/>
      <c r="H729" s="39"/>
      <c r="I729" s="39"/>
    </row>
    <row r="730" spans="1:9" ht="12" customHeight="1" x14ac:dyDescent="0.2">
      <c r="A730" s="50"/>
      <c r="B730" s="38"/>
      <c r="C730" s="38"/>
      <c r="D730" s="39"/>
      <c r="E730" s="39"/>
      <c r="F730" s="39"/>
      <c r="G730" s="39"/>
      <c r="H730" s="39"/>
      <c r="I730" s="39"/>
    </row>
    <row r="731" spans="1:9" ht="12" customHeight="1" x14ac:dyDescent="0.2">
      <c r="A731" s="50"/>
      <c r="B731" s="38"/>
      <c r="C731" s="38"/>
      <c r="D731" s="39"/>
      <c r="E731" s="39"/>
      <c r="F731" s="39"/>
      <c r="G731" s="39"/>
      <c r="H731" s="39"/>
      <c r="I731" s="39"/>
    </row>
    <row r="732" spans="1:9" ht="12" customHeight="1" x14ac:dyDescent="0.2">
      <c r="A732" s="50"/>
      <c r="B732" s="38"/>
      <c r="C732" s="38"/>
      <c r="D732" s="39"/>
      <c r="E732" s="39"/>
      <c r="F732" s="39"/>
      <c r="G732" s="39"/>
      <c r="H732" s="39"/>
      <c r="I732" s="39"/>
    </row>
    <row r="733" spans="1:9" ht="12" customHeight="1" x14ac:dyDescent="0.2">
      <c r="A733" s="50"/>
      <c r="B733" s="38"/>
      <c r="C733" s="38"/>
      <c r="D733" s="39"/>
      <c r="E733" s="39"/>
      <c r="F733" s="39"/>
      <c r="G733" s="39"/>
      <c r="H733" s="39"/>
      <c r="I733" s="39"/>
    </row>
    <row r="734" spans="1:9" ht="12" customHeight="1" x14ac:dyDescent="0.2">
      <c r="A734" s="50"/>
      <c r="B734" s="38"/>
      <c r="C734" s="38"/>
      <c r="D734" s="39"/>
      <c r="E734" s="39"/>
      <c r="F734" s="39"/>
      <c r="G734" s="39"/>
      <c r="H734" s="39"/>
      <c r="I734" s="39"/>
    </row>
    <row r="735" spans="1:9" ht="12" customHeight="1" x14ac:dyDescent="0.2">
      <c r="A735" s="50"/>
      <c r="B735" s="38"/>
      <c r="C735" s="38"/>
      <c r="D735" s="39"/>
      <c r="E735" s="39"/>
      <c r="F735" s="39"/>
      <c r="G735" s="39"/>
      <c r="H735" s="39"/>
      <c r="I735" s="39"/>
    </row>
    <row r="736" spans="1:9" ht="12" customHeight="1" x14ac:dyDescent="0.2">
      <c r="A736" s="50"/>
      <c r="B736" s="38"/>
      <c r="C736" s="38"/>
      <c r="D736" s="39"/>
      <c r="E736" s="39"/>
      <c r="F736" s="39"/>
      <c r="G736" s="39"/>
      <c r="H736" s="39"/>
      <c r="I736" s="39"/>
    </row>
    <row r="737" spans="1:9" ht="12" customHeight="1" x14ac:dyDescent="0.2">
      <c r="A737" s="50"/>
      <c r="B737" s="38"/>
      <c r="C737" s="38"/>
      <c r="D737" s="39"/>
      <c r="E737" s="39"/>
      <c r="F737" s="39"/>
      <c r="G737" s="39"/>
      <c r="H737" s="39"/>
      <c r="I737" s="39"/>
    </row>
    <row r="738" spans="1:9" ht="12" customHeight="1" x14ac:dyDescent="0.2">
      <c r="A738" s="50"/>
      <c r="B738" s="38"/>
      <c r="C738" s="38"/>
      <c r="D738" s="39"/>
      <c r="E738" s="39"/>
      <c r="F738" s="39"/>
      <c r="G738" s="39"/>
      <c r="H738" s="39"/>
      <c r="I738" s="39"/>
    </row>
    <row r="739" spans="1:9" ht="12" customHeight="1" x14ac:dyDescent="0.2">
      <c r="A739" s="50"/>
      <c r="B739" s="38"/>
      <c r="C739" s="38"/>
      <c r="D739" s="39"/>
      <c r="E739" s="39"/>
      <c r="F739" s="39"/>
      <c r="G739" s="39"/>
      <c r="H739" s="39"/>
      <c r="I739" s="39"/>
    </row>
    <row r="740" spans="1:9" ht="12" customHeight="1" x14ac:dyDescent="0.2">
      <c r="A740" s="50"/>
      <c r="B740" s="38"/>
      <c r="C740" s="38"/>
      <c r="D740" s="39"/>
      <c r="E740" s="39"/>
      <c r="F740" s="39"/>
      <c r="G740" s="39"/>
      <c r="H740" s="39"/>
      <c r="I740" s="39"/>
    </row>
    <row r="741" spans="1:9" ht="12" customHeight="1" x14ac:dyDescent="0.2">
      <c r="A741" s="50"/>
      <c r="B741" s="38"/>
      <c r="C741" s="38"/>
      <c r="D741" s="39"/>
      <c r="E741" s="39"/>
      <c r="F741" s="39"/>
      <c r="G741" s="39"/>
      <c r="H741" s="39"/>
      <c r="I741" s="39"/>
    </row>
    <row r="742" spans="1:9" ht="12" customHeight="1" x14ac:dyDescent="0.2">
      <c r="A742" s="50"/>
      <c r="B742" s="38"/>
      <c r="C742" s="38"/>
      <c r="D742" s="39"/>
      <c r="E742" s="39"/>
      <c r="F742" s="39"/>
      <c r="G742" s="39"/>
      <c r="H742" s="39"/>
      <c r="I742" s="39"/>
    </row>
    <row r="743" spans="1:9" ht="12" customHeight="1" x14ac:dyDescent="0.2">
      <c r="A743" s="50"/>
      <c r="B743" s="38"/>
      <c r="C743" s="38"/>
      <c r="D743" s="39"/>
      <c r="E743" s="39"/>
      <c r="F743" s="39"/>
      <c r="G743" s="39"/>
      <c r="H743" s="39"/>
      <c r="I743" s="39"/>
    </row>
    <row r="744" spans="1:9" ht="12" customHeight="1" x14ac:dyDescent="0.2">
      <c r="A744" s="50"/>
      <c r="B744" s="38"/>
      <c r="C744" s="38"/>
      <c r="D744" s="39"/>
      <c r="E744" s="39"/>
      <c r="F744" s="39"/>
      <c r="G744" s="39"/>
      <c r="H744" s="39"/>
      <c r="I744" s="39"/>
    </row>
    <row r="745" spans="1:9" ht="12" customHeight="1" x14ac:dyDescent="0.2">
      <c r="A745" s="50"/>
      <c r="B745" s="38"/>
      <c r="C745" s="38"/>
      <c r="D745" s="39"/>
      <c r="E745" s="39"/>
      <c r="F745" s="39"/>
      <c r="G745" s="39"/>
      <c r="H745" s="39"/>
      <c r="I745" s="39"/>
    </row>
    <row r="746" spans="1:9" ht="12" customHeight="1" x14ac:dyDescent="0.2">
      <c r="A746" s="50"/>
      <c r="B746" s="38"/>
      <c r="C746" s="38"/>
      <c r="D746" s="39"/>
      <c r="E746" s="39"/>
      <c r="F746" s="39"/>
      <c r="G746" s="39"/>
      <c r="H746" s="39"/>
      <c r="I746" s="39"/>
    </row>
    <row r="747" spans="1:9" ht="12" customHeight="1" x14ac:dyDescent="0.2">
      <c r="A747" s="50"/>
      <c r="B747" s="38"/>
      <c r="C747" s="38"/>
      <c r="D747" s="39"/>
      <c r="E747" s="39"/>
      <c r="F747" s="39"/>
      <c r="G747" s="39"/>
      <c r="H747" s="39"/>
      <c r="I747" s="39"/>
    </row>
    <row r="748" spans="1:9" ht="12" customHeight="1" x14ac:dyDescent="0.2">
      <c r="A748" s="50"/>
      <c r="B748" s="38"/>
      <c r="C748" s="38"/>
      <c r="D748" s="39"/>
      <c r="E748" s="39"/>
      <c r="F748" s="39"/>
      <c r="G748" s="39"/>
      <c r="H748" s="39"/>
      <c r="I748" s="39"/>
    </row>
    <row r="749" spans="1:9" ht="12" customHeight="1" x14ac:dyDescent="0.2">
      <c r="A749" s="50"/>
      <c r="B749" s="38"/>
      <c r="C749" s="38"/>
      <c r="D749" s="39"/>
      <c r="E749" s="39"/>
      <c r="F749" s="39"/>
      <c r="G749" s="39"/>
      <c r="H749" s="39"/>
      <c r="I749" s="39"/>
    </row>
    <row r="750" spans="1:9" ht="12" customHeight="1" x14ac:dyDescent="0.2">
      <c r="A750" s="50"/>
      <c r="B750" s="38"/>
      <c r="C750" s="38"/>
      <c r="D750" s="39"/>
      <c r="E750" s="39"/>
      <c r="F750" s="39"/>
      <c r="G750" s="39"/>
      <c r="H750" s="39"/>
      <c r="I750" s="39"/>
    </row>
    <row r="751" spans="1:9" ht="12" customHeight="1" x14ac:dyDescent="0.2">
      <c r="A751" s="50"/>
      <c r="B751" s="38"/>
      <c r="C751" s="38"/>
      <c r="D751" s="39"/>
      <c r="E751" s="39"/>
      <c r="F751" s="39"/>
      <c r="G751" s="39"/>
      <c r="H751" s="39"/>
      <c r="I751" s="39"/>
    </row>
    <row r="752" spans="1:9" ht="12" customHeight="1" x14ac:dyDescent="0.2">
      <c r="A752" s="50"/>
      <c r="B752" s="38"/>
      <c r="C752" s="38"/>
      <c r="D752" s="39"/>
      <c r="E752" s="39"/>
      <c r="F752" s="39"/>
      <c r="G752" s="39"/>
      <c r="H752" s="39"/>
      <c r="I752" s="39"/>
    </row>
    <row r="753" spans="1:9" ht="12" customHeight="1" x14ac:dyDescent="0.2">
      <c r="A753" s="50"/>
      <c r="B753" s="38"/>
      <c r="C753" s="38"/>
      <c r="D753" s="39"/>
      <c r="E753" s="39"/>
      <c r="F753" s="39"/>
      <c r="G753" s="39"/>
      <c r="H753" s="39"/>
      <c r="I753" s="39"/>
    </row>
    <row r="754" spans="1:9" ht="12" customHeight="1" x14ac:dyDescent="0.2">
      <c r="A754" s="50"/>
      <c r="B754" s="38"/>
      <c r="C754" s="38"/>
      <c r="D754" s="39"/>
      <c r="E754" s="39"/>
      <c r="F754" s="39"/>
      <c r="G754" s="39"/>
      <c r="H754" s="39"/>
      <c r="I754" s="39"/>
    </row>
    <row r="755" spans="1:9" ht="12" customHeight="1" x14ac:dyDescent="0.2">
      <c r="A755" s="50"/>
      <c r="B755" s="38"/>
      <c r="C755" s="38"/>
      <c r="D755" s="39"/>
      <c r="E755" s="39"/>
      <c r="F755" s="39"/>
      <c r="G755" s="39"/>
      <c r="H755" s="39"/>
      <c r="I755" s="39"/>
    </row>
    <row r="756" spans="1:9" ht="12" customHeight="1" x14ac:dyDescent="0.2">
      <c r="A756" s="50"/>
      <c r="B756" s="38"/>
      <c r="C756" s="38"/>
      <c r="D756" s="39"/>
      <c r="E756" s="39"/>
      <c r="F756" s="39"/>
      <c r="G756" s="39"/>
      <c r="H756" s="39"/>
      <c r="I756" s="39"/>
    </row>
    <row r="757" spans="1:9" ht="12" customHeight="1" x14ac:dyDescent="0.2">
      <c r="A757" s="50"/>
      <c r="B757" s="38"/>
      <c r="C757" s="38"/>
      <c r="D757" s="39"/>
      <c r="E757" s="39"/>
      <c r="F757" s="39"/>
      <c r="G757" s="39"/>
      <c r="H757" s="39"/>
      <c r="I757" s="39"/>
    </row>
    <row r="758" spans="1:9" ht="12" customHeight="1" x14ac:dyDescent="0.2">
      <c r="A758" s="50"/>
      <c r="B758" s="38"/>
      <c r="C758" s="38"/>
      <c r="D758" s="39"/>
      <c r="E758" s="39"/>
      <c r="F758" s="39"/>
      <c r="G758" s="39"/>
      <c r="H758" s="39"/>
      <c r="I758" s="39"/>
    </row>
    <row r="759" spans="1:9" ht="12" customHeight="1" x14ac:dyDescent="0.2">
      <c r="A759" s="50"/>
      <c r="B759" s="38"/>
      <c r="C759" s="38"/>
      <c r="D759" s="39"/>
      <c r="E759" s="39"/>
      <c r="F759" s="39"/>
      <c r="G759" s="39"/>
      <c r="H759" s="39"/>
      <c r="I759" s="39"/>
    </row>
    <row r="760" spans="1:9" ht="12" customHeight="1" x14ac:dyDescent="0.2">
      <c r="A760" s="50"/>
      <c r="B760" s="38"/>
      <c r="C760" s="38"/>
      <c r="D760" s="39"/>
      <c r="E760" s="39"/>
      <c r="F760" s="39"/>
      <c r="G760" s="39"/>
      <c r="H760" s="39"/>
      <c r="I760" s="39"/>
    </row>
    <row r="761" spans="1:9" ht="12" customHeight="1" x14ac:dyDescent="0.2">
      <c r="A761" s="50"/>
      <c r="B761" s="38"/>
      <c r="C761" s="38"/>
      <c r="D761" s="39"/>
      <c r="E761" s="39"/>
      <c r="F761" s="39"/>
      <c r="G761" s="39"/>
      <c r="H761" s="39"/>
      <c r="I761" s="39"/>
    </row>
    <row r="762" spans="1:9" ht="12" customHeight="1" x14ac:dyDescent="0.2">
      <c r="A762" s="50"/>
      <c r="B762" s="38"/>
      <c r="C762" s="38"/>
      <c r="D762" s="39"/>
      <c r="E762" s="39"/>
      <c r="F762" s="39"/>
      <c r="G762" s="39"/>
      <c r="H762" s="39"/>
      <c r="I762" s="39"/>
    </row>
    <row r="763" spans="1:9" ht="12" customHeight="1" x14ac:dyDescent="0.2">
      <c r="A763" s="50"/>
      <c r="B763" s="38"/>
      <c r="C763" s="38"/>
      <c r="D763" s="39"/>
      <c r="E763" s="39"/>
      <c r="F763" s="39"/>
      <c r="G763" s="39"/>
      <c r="H763" s="39"/>
      <c r="I763" s="39"/>
    </row>
    <row r="764" spans="1:9" ht="12" customHeight="1" x14ac:dyDescent="0.2">
      <c r="A764" s="50"/>
      <c r="B764" s="38"/>
      <c r="C764" s="38"/>
      <c r="D764" s="39"/>
      <c r="E764" s="39"/>
      <c r="F764" s="39"/>
      <c r="G764" s="39"/>
      <c r="H764" s="39"/>
      <c r="I764" s="39"/>
    </row>
    <row r="765" spans="1:9" ht="12" customHeight="1" x14ac:dyDescent="0.2">
      <c r="A765" s="50"/>
      <c r="B765" s="38"/>
      <c r="C765" s="38"/>
      <c r="D765" s="39"/>
      <c r="E765" s="39"/>
      <c r="F765" s="39"/>
      <c r="G765" s="39"/>
      <c r="H765" s="39"/>
      <c r="I765" s="39"/>
    </row>
    <row r="766" spans="1:9" ht="12" customHeight="1" x14ac:dyDescent="0.2">
      <c r="A766" s="50"/>
      <c r="B766" s="38"/>
      <c r="C766" s="38"/>
      <c r="D766" s="39"/>
      <c r="E766" s="39"/>
      <c r="F766" s="39"/>
      <c r="G766" s="39"/>
      <c r="H766" s="39"/>
      <c r="I766" s="39"/>
    </row>
    <row r="767" spans="1:9" ht="12" customHeight="1" x14ac:dyDescent="0.2">
      <c r="A767" s="50"/>
      <c r="B767" s="38"/>
      <c r="C767" s="38"/>
      <c r="D767" s="39"/>
      <c r="E767" s="39"/>
      <c r="F767" s="39"/>
      <c r="G767" s="39"/>
      <c r="H767" s="39"/>
      <c r="I767" s="39"/>
    </row>
    <row r="768" spans="1:9" ht="12" customHeight="1" x14ac:dyDescent="0.2">
      <c r="A768" s="50"/>
      <c r="B768" s="38"/>
      <c r="C768" s="38"/>
      <c r="D768" s="39"/>
      <c r="E768" s="39"/>
      <c r="F768" s="39"/>
      <c r="G768" s="39"/>
      <c r="H768" s="39"/>
      <c r="I768" s="39"/>
    </row>
    <row r="769" spans="1:9" ht="12" customHeight="1" x14ac:dyDescent="0.2">
      <c r="A769" s="50"/>
      <c r="B769" s="38"/>
      <c r="C769" s="38"/>
      <c r="D769" s="39"/>
      <c r="E769" s="39"/>
      <c r="F769" s="39"/>
      <c r="G769" s="39"/>
      <c r="H769" s="39"/>
      <c r="I769" s="39"/>
    </row>
    <row r="770" spans="1:9" ht="12" customHeight="1" x14ac:dyDescent="0.2">
      <c r="A770" s="50"/>
      <c r="B770" s="38"/>
      <c r="C770" s="38"/>
      <c r="D770" s="39"/>
      <c r="E770" s="39"/>
      <c r="F770" s="39"/>
      <c r="G770" s="39"/>
      <c r="H770" s="39"/>
      <c r="I770" s="39"/>
    </row>
    <row r="771" spans="1:9" ht="12" customHeight="1" x14ac:dyDescent="0.2">
      <c r="A771" s="50"/>
      <c r="B771" s="38"/>
      <c r="C771" s="38"/>
      <c r="D771" s="39"/>
      <c r="E771" s="39"/>
      <c r="F771" s="39"/>
      <c r="G771" s="39"/>
      <c r="H771" s="39"/>
      <c r="I771" s="39"/>
    </row>
    <row r="772" spans="1:9" ht="12" customHeight="1" x14ac:dyDescent="0.2">
      <c r="A772" s="50"/>
      <c r="B772" s="38"/>
      <c r="C772" s="38"/>
      <c r="D772" s="39"/>
      <c r="E772" s="39"/>
      <c r="F772" s="39"/>
      <c r="G772" s="39"/>
      <c r="H772" s="39"/>
      <c r="I772" s="39"/>
    </row>
    <row r="773" spans="1:9" ht="12" customHeight="1" x14ac:dyDescent="0.2">
      <c r="A773" s="50"/>
      <c r="B773" s="38"/>
      <c r="C773" s="38"/>
      <c r="D773" s="39"/>
      <c r="E773" s="39"/>
      <c r="F773" s="39"/>
      <c r="G773" s="39"/>
      <c r="H773" s="39"/>
      <c r="I773" s="39"/>
    </row>
    <row r="774" spans="1:9" ht="12" customHeight="1" x14ac:dyDescent="0.2">
      <c r="A774" s="50"/>
      <c r="B774" s="38"/>
      <c r="C774" s="38"/>
      <c r="D774" s="39"/>
      <c r="E774" s="39"/>
      <c r="F774" s="39"/>
      <c r="G774" s="39"/>
      <c r="H774" s="39"/>
      <c r="I774" s="39"/>
    </row>
    <row r="775" spans="1:9" ht="12" customHeight="1" x14ac:dyDescent="0.2">
      <c r="A775" s="50"/>
      <c r="B775" s="38"/>
      <c r="C775" s="38"/>
      <c r="D775" s="39"/>
      <c r="E775" s="39"/>
      <c r="F775" s="39"/>
      <c r="G775" s="39"/>
      <c r="H775" s="39"/>
      <c r="I775" s="39"/>
    </row>
    <row r="776" spans="1:9" ht="12" customHeight="1" x14ac:dyDescent="0.2">
      <c r="A776" s="50"/>
      <c r="B776" s="38"/>
      <c r="C776" s="38"/>
      <c r="D776" s="39"/>
      <c r="E776" s="39"/>
      <c r="F776" s="39"/>
      <c r="G776" s="39"/>
      <c r="H776" s="39"/>
      <c r="I776" s="39"/>
    </row>
    <row r="777" spans="1:9" ht="12" customHeight="1" x14ac:dyDescent="0.2">
      <c r="A777" s="50"/>
      <c r="B777" s="38"/>
      <c r="C777" s="38"/>
      <c r="D777" s="39"/>
      <c r="E777" s="39"/>
      <c r="F777" s="39"/>
      <c r="G777" s="39"/>
      <c r="H777" s="39"/>
      <c r="I777" s="39"/>
    </row>
    <row r="778" spans="1:9" ht="12" customHeight="1" x14ac:dyDescent="0.2">
      <c r="A778" s="50"/>
      <c r="B778" s="38"/>
      <c r="C778" s="38"/>
      <c r="D778" s="39"/>
      <c r="E778" s="39"/>
      <c r="F778" s="39"/>
      <c r="G778" s="39"/>
      <c r="H778" s="39"/>
      <c r="I778" s="39"/>
    </row>
    <row r="779" spans="1:9" ht="12" customHeight="1" x14ac:dyDescent="0.2">
      <c r="A779" s="50"/>
      <c r="B779" s="38"/>
      <c r="C779" s="38"/>
      <c r="D779" s="39"/>
      <c r="E779" s="39"/>
      <c r="F779" s="39"/>
      <c r="G779" s="39"/>
      <c r="H779" s="39"/>
      <c r="I779" s="39"/>
    </row>
    <row r="780" spans="1:9" ht="12" customHeight="1" x14ac:dyDescent="0.2">
      <c r="A780" s="50"/>
      <c r="B780" s="38"/>
      <c r="C780" s="38"/>
      <c r="D780" s="39"/>
      <c r="E780" s="39"/>
      <c r="F780" s="39"/>
      <c r="G780" s="39"/>
      <c r="H780" s="39"/>
      <c r="I780" s="39"/>
    </row>
    <row r="781" spans="1:9" ht="12" customHeight="1" x14ac:dyDescent="0.2">
      <c r="A781" s="50"/>
      <c r="B781" s="38"/>
      <c r="C781" s="38"/>
      <c r="D781" s="39"/>
      <c r="E781" s="39"/>
      <c r="F781" s="39"/>
      <c r="G781" s="39"/>
      <c r="H781" s="39"/>
      <c r="I781" s="39"/>
    </row>
    <row r="782" spans="1:9" ht="12" customHeight="1" x14ac:dyDescent="0.2">
      <c r="A782" s="50"/>
      <c r="B782" s="38"/>
      <c r="C782" s="38"/>
      <c r="D782" s="39"/>
      <c r="E782" s="39"/>
      <c r="F782" s="39"/>
      <c r="G782" s="39"/>
      <c r="H782" s="39"/>
      <c r="I782" s="39"/>
    </row>
    <row r="783" spans="1:9" ht="12" customHeight="1" x14ac:dyDescent="0.2">
      <c r="A783" s="50"/>
      <c r="B783" s="38"/>
      <c r="C783" s="38"/>
      <c r="D783" s="39"/>
      <c r="E783" s="39"/>
      <c r="F783" s="39"/>
      <c r="G783" s="39"/>
      <c r="H783" s="39"/>
      <c r="I783" s="39"/>
    </row>
    <row r="784" spans="1:9" ht="12" customHeight="1" x14ac:dyDescent="0.2">
      <c r="A784" s="50"/>
      <c r="B784" s="38"/>
      <c r="C784" s="38"/>
      <c r="D784" s="39"/>
      <c r="E784" s="39"/>
      <c r="F784" s="39"/>
      <c r="G784" s="39"/>
      <c r="H784" s="39"/>
      <c r="I784" s="39"/>
    </row>
    <row r="785" spans="1:9" ht="12" customHeight="1" x14ac:dyDescent="0.2">
      <c r="A785" s="50"/>
      <c r="B785" s="38"/>
      <c r="C785" s="38"/>
      <c r="D785" s="39"/>
      <c r="E785" s="39"/>
      <c r="F785" s="39"/>
      <c r="G785" s="39"/>
      <c r="H785" s="39"/>
      <c r="I785" s="39"/>
    </row>
    <row r="786" spans="1:9" ht="12" customHeight="1" x14ac:dyDescent="0.2">
      <c r="A786" s="50"/>
      <c r="B786" s="38"/>
      <c r="C786" s="38"/>
      <c r="D786" s="39"/>
      <c r="E786" s="39"/>
      <c r="F786" s="39"/>
      <c r="G786" s="39"/>
      <c r="H786" s="39"/>
      <c r="I786" s="39"/>
    </row>
    <row r="787" spans="1:9" ht="12" customHeight="1" x14ac:dyDescent="0.2">
      <c r="A787" s="50"/>
      <c r="B787" s="38"/>
      <c r="C787" s="38"/>
      <c r="D787" s="39"/>
      <c r="E787" s="39"/>
      <c r="F787" s="39"/>
      <c r="G787" s="39"/>
      <c r="H787" s="39"/>
      <c r="I787" s="39"/>
    </row>
    <row r="788" spans="1:9" ht="12" customHeight="1" x14ac:dyDescent="0.2">
      <c r="A788" s="50"/>
      <c r="B788" s="38"/>
      <c r="C788" s="38"/>
      <c r="D788" s="39"/>
      <c r="E788" s="39"/>
      <c r="F788" s="39"/>
      <c r="G788" s="39"/>
      <c r="H788" s="39"/>
      <c r="I788" s="39"/>
    </row>
    <row r="789" spans="1:9" ht="12" customHeight="1" x14ac:dyDescent="0.2">
      <c r="A789" s="50"/>
      <c r="B789" s="38"/>
      <c r="C789" s="38"/>
      <c r="D789" s="39"/>
      <c r="E789" s="39"/>
      <c r="F789" s="39"/>
      <c r="G789" s="39"/>
      <c r="H789" s="39"/>
      <c r="I789" s="39"/>
    </row>
    <row r="790" spans="1:9" ht="12" customHeight="1" x14ac:dyDescent="0.2">
      <c r="A790" s="50"/>
      <c r="B790" s="38"/>
      <c r="C790" s="38"/>
      <c r="D790" s="39"/>
      <c r="E790" s="39"/>
      <c r="F790" s="39"/>
      <c r="G790" s="39"/>
      <c r="H790" s="39"/>
      <c r="I790" s="39"/>
    </row>
    <row r="791" spans="1:9" ht="12" customHeight="1" x14ac:dyDescent="0.2">
      <c r="A791" s="50"/>
      <c r="B791" s="38"/>
      <c r="C791" s="38"/>
      <c r="D791" s="39"/>
      <c r="E791" s="39"/>
      <c r="F791" s="39"/>
      <c r="G791" s="39"/>
      <c r="H791" s="39"/>
      <c r="I791" s="39"/>
    </row>
    <row r="792" spans="1:9" ht="12" customHeight="1" x14ac:dyDescent="0.2">
      <c r="A792" s="50"/>
      <c r="B792" s="38"/>
      <c r="C792" s="38"/>
      <c r="D792" s="39"/>
      <c r="E792" s="39"/>
      <c r="F792" s="39"/>
      <c r="G792" s="39"/>
      <c r="H792" s="39"/>
      <c r="I792" s="39"/>
    </row>
    <row r="793" spans="1:9" ht="12" customHeight="1" x14ac:dyDescent="0.2">
      <c r="A793" s="50"/>
      <c r="B793" s="38"/>
      <c r="C793" s="38"/>
      <c r="D793" s="39"/>
      <c r="E793" s="39"/>
      <c r="F793" s="39"/>
      <c r="G793" s="39"/>
      <c r="H793" s="39"/>
      <c r="I793" s="39"/>
    </row>
    <row r="794" spans="1:9" ht="12" customHeight="1" x14ac:dyDescent="0.2">
      <c r="A794" s="50"/>
      <c r="B794" s="38"/>
      <c r="C794" s="38"/>
      <c r="D794" s="39"/>
      <c r="E794" s="39"/>
      <c r="F794" s="39"/>
      <c r="G794" s="39"/>
      <c r="H794" s="39"/>
      <c r="I794" s="39"/>
    </row>
    <row r="795" spans="1:9" ht="12" customHeight="1" x14ac:dyDescent="0.2">
      <c r="A795" s="50"/>
      <c r="B795" s="38"/>
      <c r="C795" s="38"/>
      <c r="D795" s="39"/>
      <c r="E795" s="39"/>
      <c r="F795" s="39"/>
      <c r="G795" s="39"/>
      <c r="H795" s="39"/>
      <c r="I795" s="39"/>
    </row>
    <row r="796" spans="1:9" ht="12" customHeight="1" x14ac:dyDescent="0.2">
      <c r="A796" s="50"/>
      <c r="B796" s="38"/>
      <c r="C796" s="38"/>
      <c r="D796" s="39"/>
      <c r="E796" s="39"/>
      <c r="F796" s="39"/>
      <c r="G796" s="39"/>
      <c r="H796" s="39"/>
      <c r="I796" s="39"/>
    </row>
    <row r="797" spans="1:9" ht="12" customHeight="1" x14ac:dyDescent="0.2">
      <c r="A797" s="50"/>
      <c r="B797" s="38"/>
      <c r="C797" s="38"/>
      <c r="D797" s="39"/>
      <c r="E797" s="39"/>
      <c r="F797" s="39"/>
      <c r="G797" s="39"/>
      <c r="H797" s="39"/>
      <c r="I797" s="39"/>
    </row>
    <row r="798" spans="1:9" ht="12" customHeight="1" x14ac:dyDescent="0.2">
      <c r="A798" s="50"/>
      <c r="B798" s="38"/>
      <c r="C798" s="38"/>
      <c r="D798" s="39"/>
      <c r="E798" s="39"/>
      <c r="F798" s="39"/>
      <c r="G798" s="39"/>
      <c r="H798" s="39"/>
      <c r="I798" s="39"/>
    </row>
    <row r="799" spans="1:9" ht="12" customHeight="1" x14ac:dyDescent="0.2">
      <c r="A799" s="50"/>
      <c r="B799" s="38"/>
      <c r="C799" s="38"/>
      <c r="D799" s="39"/>
      <c r="E799" s="39"/>
      <c r="F799" s="39"/>
      <c r="G799" s="39"/>
      <c r="H799" s="39"/>
      <c r="I799" s="39"/>
    </row>
    <row r="800" spans="1:9" ht="12" customHeight="1" x14ac:dyDescent="0.2">
      <c r="A800" s="50"/>
      <c r="B800" s="38"/>
      <c r="C800" s="38"/>
      <c r="D800" s="39"/>
      <c r="E800" s="39"/>
      <c r="F800" s="39"/>
      <c r="G800" s="39"/>
      <c r="H800" s="39"/>
      <c r="I800" s="39"/>
    </row>
    <row r="801" spans="1:9" ht="12" customHeight="1" x14ac:dyDescent="0.2">
      <c r="A801" s="50"/>
      <c r="B801" s="38"/>
      <c r="C801" s="38"/>
      <c r="D801" s="39"/>
      <c r="E801" s="39"/>
      <c r="F801" s="39"/>
      <c r="G801" s="39"/>
      <c r="H801" s="39"/>
      <c r="I801" s="39"/>
    </row>
    <row r="802" spans="1:9" ht="12" customHeight="1" x14ac:dyDescent="0.2">
      <c r="A802" s="50"/>
      <c r="B802" s="38"/>
      <c r="C802" s="38"/>
      <c r="D802" s="39"/>
      <c r="E802" s="39"/>
      <c r="F802" s="39"/>
      <c r="G802" s="39"/>
      <c r="H802" s="39"/>
      <c r="I802" s="39"/>
    </row>
    <row r="803" spans="1:9" ht="12" customHeight="1" x14ac:dyDescent="0.2">
      <c r="A803" s="50"/>
      <c r="B803" s="38"/>
      <c r="C803" s="38"/>
      <c r="D803" s="39"/>
      <c r="E803" s="39"/>
      <c r="F803" s="39"/>
      <c r="G803" s="39"/>
      <c r="H803" s="39"/>
      <c r="I803" s="39"/>
    </row>
    <row r="804" spans="1:9" ht="12" customHeight="1" x14ac:dyDescent="0.2">
      <c r="A804" s="50"/>
      <c r="B804" s="38"/>
      <c r="C804" s="38"/>
      <c r="D804" s="39"/>
      <c r="E804" s="39"/>
      <c r="F804" s="39"/>
      <c r="G804" s="39"/>
      <c r="H804" s="39"/>
      <c r="I804" s="39"/>
    </row>
    <row r="805" spans="1:9" ht="12" customHeight="1" x14ac:dyDescent="0.2">
      <c r="A805" s="50"/>
      <c r="B805" s="38"/>
      <c r="C805" s="38"/>
      <c r="D805" s="39"/>
      <c r="E805" s="39"/>
      <c r="F805" s="39"/>
      <c r="G805" s="39"/>
      <c r="H805" s="39"/>
      <c r="I805" s="39"/>
    </row>
    <row r="806" spans="1:9" ht="12" customHeight="1" x14ac:dyDescent="0.2">
      <c r="A806" s="50"/>
      <c r="B806" s="38"/>
      <c r="C806" s="38"/>
      <c r="D806" s="39"/>
      <c r="E806" s="39"/>
      <c r="F806" s="39"/>
      <c r="G806" s="39"/>
      <c r="H806" s="39"/>
      <c r="I806" s="39"/>
    </row>
    <row r="807" spans="1:9" ht="12" customHeight="1" x14ac:dyDescent="0.2">
      <c r="A807" s="50"/>
      <c r="B807" s="38"/>
      <c r="C807" s="38"/>
      <c r="D807" s="39"/>
      <c r="E807" s="39"/>
      <c r="F807" s="39"/>
      <c r="G807" s="39"/>
      <c r="H807" s="39"/>
      <c r="I807" s="39"/>
    </row>
    <row r="808" spans="1:9" ht="12" customHeight="1" x14ac:dyDescent="0.2">
      <c r="A808" s="50"/>
      <c r="B808" s="38"/>
      <c r="C808" s="38"/>
      <c r="D808" s="39"/>
      <c r="E808" s="39"/>
      <c r="F808" s="39"/>
      <c r="G808" s="39"/>
      <c r="H808" s="39"/>
      <c r="I808" s="39"/>
    </row>
    <row r="809" spans="1:9" ht="12" customHeight="1" x14ac:dyDescent="0.2">
      <c r="A809" s="50"/>
      <c r="B809" s="38"/>
      <c r="C809" s="38"/>
      <c r="D809" s="39"/>
      <c r="E809" s="39"/>
      <c r="F809" s="39"/>
      <c r="G809" s="39"/>
      <c r="H809" s="39"/>
      <c r="I809" s="39"/>
    </row>
    <row r="810" spans="1:9" ht="12" customHeight="1" x14ac:dyDescent="0.2">
      <c r="A810" s="50"/>
      <c r="B810" s="38"/>
      <c r="C810" s="38"/>
      <c r="D810" s="39"/>
      <c r="E810" s="39"/>
      <c r="F810" s="39"/>
      <c r="G810" s="39"/>
      <c r="H810" s="39"/>
      <c r="I810" s="39"/>
    </row>
    <row r="811" spans="1:9" ht="12" customHeight="1" x14ac:dyDescent="0.2">
      <c r="A811" s="50"/>
      <c r="B811" s="38"/>
      <c r="C811" s="38"/>
      <c r="D811" s="39"/>
      <c r="E811" s="39"/>
      <c r="F811" s="39"/>
      <c r="G811" s="39"/>
      <c r="H811" s="39"/>
      <c r="I811" s="39"/>
    </row>
    <row r="812" spans="1:9" ht="12" customHeight="1" x14ac:dyDescent="0.2">
      <c r="A812" s="50"/>
      <c r="B812" s="38"/>
      <c r="C812" s="38"/>
      <c r="D812" s="39"/>
      <c r="E812" s="39"/>
      <c r="F812" s="39"/>
      <c r="G812" s="39"/>
      <c r="H812" s="39"/>
      <c r="I812" s="39"/>
    </row>
    <row r="813" spans="1:9" ht="12" customHeight="1" x14ac:dyDescent="0.2">
      <c r="A813" s="50"/>
      <c r="B813" s="38"/>
      <c r="C813" s="38"/>
      <c r="D813" s="39"/>
      <c r="E813" s="39"/>
      <c r="F813" s="39"/>
      <c r="G813" s="39"/>
      <c r="H813" s="39"/>
      <c r="I813" s="39"/>
    </row>
    <row r="814" spans="1:9" ht="12" customHeight="1" x14ac:dyDescent="0.2">
      <c r="A814" s="50"/>
      <c r="B814" s="38"/>
      <c r="C814" s="38"/>
      <c r="D814" s="39"/>
      <c r="E814" s="39"/>
      <c r="F814" s="39"/>
      <c r="G814" s="39"/>
      <c r="H814" s="39"/>
      <c r="I814" s="39"/>
    </row>
    <row r="815" spans="1:9" ht="12" customHeight="1" x14ac:dyDescent="0.2">
      <c r="A815" s="50"/>
      <c r="B815" s="38"/>
      <c r="C815" s="38"/>
      <c r="D815" s="39"/>
      <c r="E815" s="39"/>
      <c r="F815" s="39"/>
      <c r="G815" s="39"/>
      <c r="H815" s="39"/>
      <c r="I815" s="39"/>
    </row>
    <row r="816" spans="1:9" ht="12" customHeight="1" x14ac:dyDescent="0.2">
      <c r="A816" s="50"/>
      <c r="B816" s="38"/>
      <c r="C816" s="38"/>
      <c r="D816" s="39"/>
      <c r="E816" s="39"/>
      <c r="F816" s="39"/>
      <c r="G816" s="39"/>
      <c r="H816" s="39"/>
      <c r="I816" s="39"/>
    </row>
    <row r="817" spans="1:9" ht="12" customHeight="1" x14ac:dyDescent="0.2">
      <c r="A817" s="50"/>
      <c r="B817" s="38"/>
      <c r="C817" s="38"/>
      <c r="D817" s="39"/>
      <c r="E817" s="39"/>
      <c r="F817" s="39"/>
      <c r="G817" s="39"/>
      <c r="H817" s="39"/>
      <c r="I817" s="39"/>
    </row>
    <row r="818" spans="1:9" ht="12" customHeight="1" x14ac:dyDescent="0.2">
      <c r="A818" s="50"/>
      <c r="B818" s="38"/>
      <c r="C818" s="38"/>
      <c r="D818" s="39"/>
      <c r="E818" s="39"/>
      <c r="F818" s="39"/>
      <c r="G818" s="39"/>
      <c r="H818" s="39"/>
      <c r="I818" s="39"/>
    </row>
    <row r="819" spans="1:9" ht="12" customHeight="1" x14ac:dyDescent="0.2">
      <c r="A819" s="50"/>
      <c r="B819" s="38"/>
      <c r="C819" s="38"/>
      <c r="D819" s="39"/>
      <c r="E819" s="39"/>
      <c r="F819" s="39"/>
      <c r="G819" s="39"/>
      <c r="H819" s="39"/>
      <c r="I819" s="39"/>
    </row>
    <row r="820" spans="1:9" ht="12" customHeight="1" x14ac:dyDescent="0.2">
      <c r="A820" s="50"/>
      <c r="B820" s="38"/>
      <c r="C820" s="38"/>
      <c r="D820" s="39"/>
      <c r="E820" s="39"/>
      <c r="F820" s="39"/>
      <c r="G820" s="39"/>
      <c r="H820" s="39"/>
      <c r="I820" s="39"/>
    </row>
    <row r="821" spans="1:9" ht="12" customHeight="1" x14ac:dyDescent="0.2">
      <c r="A821" s="50"/>
      <c r="B821" s="38"/>
      <c r="C821" s="38"/>
      <c r="D821" s="39"/>
      <c r="E821" s="39"/>
      <c r="F821" s="39"/>
      <c r="G821" s="39"/>
      <c r="H821" s="39"/>
      <c r="I821" s="39"/>
    </row>
    <row r="822" spans="1:9" ht="12" customHeight="1" x14ac:dyDescent="0.2">
      <c r="A822" s="50"/>
      <c r="B822" s="38"/>
      <c r="C822" s="38"/>
      <c r="D822" s="39"/>
      <c r="E822" s="39"/>
      <c r="F822" s="39"/>
      <c r="G822" s="39"/>
      <c r="H822" s="39"/>
      <c r="I822" s="39"/>
    </row>
    <row r="823" spans="1:9" ht="12" customHeight="1" x14ac:dyDescent="0.2">
      <c r="A823" s="50"/>
      <c r="B823" s="38"/>
      <c r="C823" s="38"/>
      <c r="D823" s="39"/>
      <c r="E823" s="39"/>
      <c r="F823" s="39"/>
      <c r="G823" s="39"/>
      <c r="H823" s="39"/>
      <c r="I823" s="39"/>
    </row>
    <row r="824" spans="1:9" ht="12" customHeight="1" x14ac:dyDescent="0.2">
      <c r="A824" s="50"/>
      <c r="B824" s="38"/>
      <c r="C824" s="38"/>
      <c r="D824" s="39"/>
      <c r="E824" s="39"/>
      <c r="F824" s="39"/>
      <c r="G824" s="39"/>
      <c r="H824" s="39"/>
      <c r="I824" s="39"/>
    </row>
    <row r="825" spans="1:9" ht="12" customHeight="1" x14ac:dyDescent="0.2">
      <c r="A825" s="50"/>
      <c r="B825" s="38"/>
      <c r="C825" s="38"/>
      <c r="D825" s="39"/>
      <c r="E825" s="39"/>
      <c r="F825" s="39"/>
      <c r="G825" s="39"/>
      <c r="H825" s="39"/>
      <c r="I825" s="39"/>
    </row>
    <row r="826" spans="1:9" ht="12" customHeight="1" x14ac:dyDescent="0.2">
      <c r="A826" s="50"/>
      <c r="B826" s="38"/>
      <c r="C826" s="38"/>
      <c r="D826" s="39"/>
      <c r="E826" s="39"/>
      <c r="F826" s="39"/>
      <c r="G826" s="39"/>
      <c r="H826" s="39"/>
      <c r="I826" s="39"/>
    </row>
    <row r="827" spans="1:9" ht="12" customHeight="1" x14ac:dyDescent="0.2">
      <c r="A827" s="50"/>
      <c r="B827" s="38"/>
      <c r="C827" s="38"/>
      <c r="D827" s="39"/>
      <c r="E827" s="39"/>
      <c r="F827" s="39"/>
      <c r="G827" s="39"/>
      <c r="H827" s="39"/>
      <c r="I827" s="39"/>
    </row>
    <row r="828" spans="1:9" ht="12" customHeight="1" x14ac:dyDescent="0.2">
      <c r="A828" s="50"/>
      <c r="B828" s="38"/>
      <c r="C828" s="38"/>
      <c r="D828" s="39"/>
      <c r="E828" s="39"/>
      <c r="F828" s="39"/>
      <c r="G828" s="39"/>
      <c r="H828" s="39"/>
      <c r="I828" s="39"/>
    </row>
    <row r="829" spans="1:9" ht="12" customHeight="1" x14ac:dyDescent="0.2">
      <c r="A829" s="50"/>
      <c r="B829" s="38"/>
      <c r="C829" s="38"/>
      <c r="D829" s="39"/>
      <c r="E829" s="39"/>
      <c r="F829" s="39"/>
      <c r="G829" s="39"/>
      <c r="H829" s="39"/>
      <c r="I829" s="39"/>
    </row>
    <row r="830" spans="1:9" ht="12" customHeight="1" x14ac:dyDescent="0.2">
      <c r="A830" s="50"/>
      <c r="B830" s="38"/>
      <c r="C830" s="38"/>
      <c r="D830" s="39"/>
      <c r="E830" s="39"/>
      <c r="F830" s="39"/>
      <c r="G830" s="39"/>
      <c r="H830" s="39"/>
      <c r="I830" s="39"/>
    </row>
    <row r="831" spans="1:9" ht="12" customHeight="1" x14ac:dyDescent="0.2">
      <c r="A831" s="50"/>
      <c r="B831" s="38"/>
      <c r="C831" s="38"/>
      <c r="D831" s="39"/>
      <c r="E831" s="39"/>
      <c r="F831" s="39"/>
      <c r="G831" s="39"/>
      <c r="H831" s="39"/>
      <c r="I831" s="39"/>
    </row>
    <row r="832" spans="1:9" ht="12" customHeight="1" x14ac:dyDescent="0.2">
      <c r="A832" s="50"/>
      <c r="B832" s="38"/>
      <c r="C832" s="38"/>
      <c r="D832" s="39"/>
      <c r="E832" s="39"/>
      <c r="F832" s="39"/>
      <c r="G832" s="39"/>
      <c r="H832" s="39"/>
      <c r="I832" s="39"/>
    </row>
    <row r="833" spans="1:9" ht="12" customHeight="1" x14ac:dyDescent="0.2">
      <c r="A833" s="50"/>
      <c r="B833" s="38"/>
      <c r="C833" s="38"/>
      <c r="D833" s="39"/>
      <c r="E833" s="39"/>
      <c r="F833" s="39"/>
      <c r="G833" s="39"/>
      <c r="H833" s="39"/>
      <c r="I833" s="39"/>
    </row>
    <row r="834" spans="1:9" ht="12" customHeight="1" x14ac:dyDescent="0.2">
      <c r="A834" s="50"/>
      <c r="B834" s="38"/>
      <c r="C834" s="38"/>
      <c r="D834" s="39"/>
      <c r="E834" s="39"/>
      <c r="F834" s="39"/>
      <c r="G834" s="39"/>
      <c r="H834" s="39"/>
      <c r="I834" s="39"/>
    </row>
    <row r="835" spans="1:9" ht="12" customHeight="1" x14ac:dyDescent="0.2">
      <c r="A835" s="50"/>
      <c r="B835" s="38"/>
      <c r="C835" s="38"/>
      <c r="D835" s="39"/>
      <c r="E835" s="39"/>
      <c r="F835" s="39"/>
      <c r="G835" s="39"/>
      <c r="H835" s="39"/>
      <c r="I835" s="39"/>
    </row>
    <row r="836" spans="1:9" ht="12" customHeight="1" x14ac:dyDescent="0.2">
      <c r="A836" s="50"/>
      <c r="B836" s="38"/>
      <c r="C836" s="38"/>
      <c r="D836" s="39"/>
      <c r="E836" s="39"/>
      <c r="F836" s="39"/>
      <c r="G836" s="39"/>
      <c r="H836" s="39"/>
      <c r="I836" s="39"/>
    </row>
    <row r="837" spans="1:9" ht="12" customHeight="1" x14ac:dyDescent="0.2">
      <c r="A837" s="50"/>
      <c r="B837" s="38"/>
      <c r="C837" s="38"/>
      <c r="D837" s="39"/>
      <c r="E837" s="39"/>
      <c r="F837" s="39"/>
      <c r="G837" s="39"/>
      <c r="H837" s="39"/>
      <c r="I837" s="39"/>
    </row>
    <row r="838" spans="1:9" ht="12" customHeight="1" x14ac:dyDescent="0.2">
      <c r="A838" s="50"/>
      <c r="B838" s="38"/>
      <c r="C838" s="38"/>
      <c r="D838" s="39"/>
      <c r="E838" s="39"/>
      <c r="F838" s="39"/>
      <c r="G838" s="39"/>
      <c r="H838" s="39"/>
      <c r="I838" s="39"/>
    </row>
    <row r="839" spans="1:9" ht="12" customHeight="1" x14ac:dyDescent="0.2">
      <c r="A839" s="50"/>
      <c r="B839" s="38"/>
      <c r="C839" s="38"/>
      <c r="D839" s="39"/>
      <c r="E839" s="39"/>
      <c r="F839" s="39"/>
      <c r="G839" s="39"/>
      <c r="H839" s="39"/>
      <c r="I839" s="39"/>
    </row>
    <row r="840" spans="1:9" ht="12" customHeight="1" x14ac:dyDescent="0.2">
      <c r="A840" s="50"/>
      <c r="B840" s="38"/>
      <c r="C840" s="38"/>
      <c r="D840" s="39"/>
      <c r="E840" s="39"/>
      <c r="F840" s="39"/>
      <c r="G840" s="39"/>
      <c r="H840" s="39"/>
      <c r="I840" s="39"/>
    </row>
    <row r="841" spans="1:9" ht="12" customHeight="1" x14ac:dyDescent="0.2">
      <c r="A841" s="50"/>
      <c r="B841" s="38"/>
      <c r="C841" s="38"/>
      <c r="D841" s="39"/>
      <c r="E841" s="39"/>
      <c r="F841" s="39"/>
      <c r="G841" s="39"/>
      <c r="H841" s="39"/>
      <c r="I841" s="39"/>
    </row>
    <row r="842" spans="1:9" ht="12" customHeight="1" x14ac:dyDescent="0.2">
      <c r="A842" s="50"/>
      <c r="B842" s="38"/>
      <c r="C842" s="38"/>
      <c r="D842" s="39"/>
      <c r="E842" s="39"/>
      <c r="F842" s="39"/>
      <c r="G842" s="39"/>
      <c r="H842" s="39"/>
      <c r="I842" s="39"/>
    </row>
    <row r="843" spans="1:9" ht="12" customHeight="1" x14ac:dyDescent="0.2">
      <c r="A843" s="50"/>
      <c r="B843" s="38"/>
      <c r="C843" s="38"/>
      <c r="D843" s="39"/>
      <c r="E843" s="39"/>
      <c r="F843" s="39"/>
      <c r="G843" s="39"/>
      <c r="H843" s="39"/>
      <c r="I843" s="39"/>
    </row>
    <row r="844" spans="1:9" ht="12" customHeight="1" x14ac:dyDescent="0.2">
      <c r="A844" s="50"/>
      <c r="B844" s="38"/>
      <c r="C844" s="38"/>
      <c r="D844" s="39"/>
      <c r="E844" s="39"/>
      <c r="F844" s="39"/>
      <c r="G844" s="39"/>
      <c r="H844" s="39"/>
      <c r="I844" s="39"/>
    </row>
    <row r="845" spans="1:9" ht="12" customHeight="1" x14ac:dyDescent="0.2">
      <c r="A845" s="50"/>
      <c r="B845" s="38"/>
      <c r="C845" s="38"/>
      <c r="D845" s="39"/>
      <c r="E845" s="39"/>
      <c r="F845" s="39"/>
      <c r="G845" s="39"/>
      <c r="H845" s="39"/>
      <c r="I845" s="39"/>
    </row>
    <row r="846" spans="1:9" ht="12" customHeight="1" x14ac:dyDescent="0.2">
      <c r="A846" s="50"/>
      <c r="B846" s="38"/>
      <c r="C846" s="38"/>
      <c r="D846" s="39"/>
      <c r="E846" s="39"/>
      <c r="F846" s="39"/>
      <c r="G846" s="39"/>
      <c r="H846" s="39"/>
      <c r="I846" s="39"/>
    </row>
    <row r="847" spans="1:9" ht="12" customHeight="1" x14ac:dyDescent="0.2">
      <c r="A847" s="50"/>
      <c r="B847" s="38"/>
      <c r="C847" s="38"/>
      <c r="D847" s="39"/>
      <c r="E847" s="39"/>
      <c r="F847" s="39"/>
      <c r="G847" s="39"/>
      <c r="H847" s="39"/>
      <c r="I847" s="39"/>
    </row>
    <row r="848" spans="1:9" ht="12" customHeight="1" x14ac:dyDescent="0.2">
      <c r="A848" s="50"/>
      <c r="B848" s="38"/>
      <c r="C848" s="38"/>
      <c r="D848" s="39"/>
      <c r="E848" s="39"/>
      <c r="F848" s="39"/>
      <c r="G848" s="39"/>
      <c r="H848" s="39"/>
      <c r="I848" s="39"/>
    </row>
    <row r="849" spans="1:9" ht="12" customHeight="1" x14ac:dyDescent="0.2">
      <c r="A849" s="50"/>
      <c r="B849" s="38"/>
      <c r="C849" s="38"/>
      <c r="D849" s="39"/>
      <c r="E849" s="39"/>
      <c r="F849" s="39"/>
      <c r="G849" s="39"/>
      <c r="H849" s="39"/>
      <c r="I849" s="39"/>
    </row>
    <row r="850" spans="1:9" ht="12" customHeight="1" x14ac:dyDescent="0.2">
      <c r="A850" s="50"/>
      <c r="B850" s="38"/>
      <c r="C850" s="38"/>
      <c r="D850" s="39"/>
      <c r="E850" s="39"/>
      <c r="F850" s="39"/>
      <c r="G850" s="39"/>
      <c r="H850" s="39"/>
      <c r="I850" s="39"/>
    </row>
    <row r="851" spans="1:9" ht="12" customHeight="1" x14ac:dyDescent="0.2">
      <c r="A851" s="50"/>
      <c r="B851" s="38"/>
      <c r="C851" s="38"/>
      <c r="D851" s="39"/>
      <c r="E851" s="39"/>
      <c r="F851" s="39"/>
      <c r="G851" s="39"/>
      <c r="H851" s="39"/>
      <c r="I851" s="39"/>
    </row>
    <row r="852" spans="1:9" ht="12" customHeight="1" x14ac:dyDescent="0.2">
      <c r="A852" s="50"/>
      <c r="B852" s="38"/>
      <c r="C852" s="38"/>
      <c r="D852" s="39"/>
      <c r="E852" s="39"/>
      <c r="F852" s="39"/>
      <c r="G852" s="39"/>
      <c r="H852" s="39"/>
      <c r="I852" s="39"/>
    </row>
    <row r="853" spans="1:9" ht="12" customHeight="1" x14ac:dyDescent="0.2">
      <c r="A853" s="50"/>
      <c r="B853" s="38"/>
      <c r="C853" s="38"/>
      <c r="D853" s="39"/>
      <c r="E853" s="39"/>
      <c r="F853" s="39"/>
      <c r="G853" s="39"/>
      <c r="H853" s="39"/>
      <c r="I853" s="39"/>
    </row>
    <row r="854" spans="1:9" ht="12" customHeight="1" x14ac:dyDescent="0.2">
      <c r="A854" s="50"/>
      <c r="B854" s="38"/>
      <c r="C854" s="38"/>
      <c r="D854" s="39"/>
      <c r="E854" s="39"/>
      <c r="F854" s="39"/>
      <c r="G854" s="39"/>
      <c r="H854" s="39"/>
      <c r="I854" s="39"/>
    </row>
    <row r="855" spans="1:9" ht="12" customHeight="1" x14ac:dyDescent="0.2">
      <c r="A855" s="50"/>
      <c r="B855" s="38"/>
      <c r="C855" s="38"/>
      <c r="D855" s="39"/>
      <c r="E855" s="39"/>
      <c r="F855" s="39"/>
      <c r="G855" s="39"/>
      <c r="H855" s="39"/>
      <c r="I855" s="39"/>
    </row>
    <row r="856" spans="1:9" ht="12" customHeight="1" x14ac:dyDescent="0.2">
      <c r="A856" s="50"/>
      <c r="B856" s="38"/>
      <c r="C856" s="38"/>
      <c r="D856" s="39"/>
      <c r="E856" s="39"/>
      <c r="F856" s="39"/>
      <c r="G856" s="39"/>
      <c r="H856" s="39"/>
      <c r="I856" s="39"/>
    </row>
    <row r="857" spans="1:9" ht="12" customHeight="1" x14ac:dyDescent="0.2">
      <c r="A857" s="50"/>
      <c r="B857" s="38"/>
      <c r="C857" s="38"/>
      <c r="D857" s="39"/>
      <c r="E857" s="39"/>
      <c r="F857" s="39"/>
      <c r="G857" s="39"/>
      <c r="H857" s="39"/>
      <c r="I857" s="39"/>
    </row>
    <row r="858" spans="1:9" ht="12" customHeight="1" x14ac:dyDescent="0.2">
      <c r="A858" s="50"/>
      <c r="B858" s="38"/>
      <c r="C858" s="38"/>
      <c r="D858" s="39"/>
      <c r="E858" s="39"/>
      <c r="F858" s="39"/>
      <c r="G858" s="39"/>
      <c r="H858" s="39"/>
      <c r="I858" s="39"/>
    </row>
    <row r="859" spans="1:9" ht="12" customHeight="1" x14ac:dyDescent="0.2">
      <c r="A859" s="50"/>
      <c r="B859" s="38"/>
      <c r="C859" s="38"/>
      <c r="D859" s="39"/>
      <c r="E859" s="39"/>
      <c r="F859" s="39"/>
      <c r="G859" s="39"/>
      <c r="H859" s="39"/>
      <c r="I859" s="39"/>
    </row>
    <row r="860" spans="1:9" ht="12" customHeight="1" x14ac:dyDescent="0.2">
      <c r="A860" s="50"/>
      <c r="B860" s="38"/>
      <c r="C860" s="38"/>
      <c r="D860" s="39"/>
      <c r="E860" s="39"/>
      <c r="F860" s="39"/>
      <c r="G860" s="39"/>
      <c r="H860" s="39"/>
      <c r="I860" s="39"/>
    </row>
    <row r="861" spans="1:9" ht="12" customHeight="1" x14ac:dyDescent="0.2">
      <c r="A861" s="50"/>
      <c r="B861" s="38"/>
      <c r="C861" s="38"/>
      <c r="D861" s="39"/>
      <c r="E861" s="39"/>
      <c r="F861" s="39"/>
      <c r="G861" s="39"/>
      <c r="H861" s="39"/>
      <c r="I861" s="39"/>
    </row>
    <row r="862" spans="1:9" ht="12" customHeight="1" x14ac:dyDescent="0.2">
      <c r="A862" s="50"/>
      <c r="B862" s="38"/>
      <c r="C862" s="38"/>
      <c r="D862" s="39"/>
      <c r="E862" s="39"/>
      <c r="F862" s="39"/>
      <c r="G862" s="39"/>
      <c r="H862" s="39"/>
      <c r="I862" s="39"/>
    </row>
    <row r="863" spans="1:9" ht="12" customHeight="1" x14ac:dyDescent="0.2">
      <c r="A863" s="50"/>
      <c r="B863" s="38"/>
      <c r="C863" s="38"/>
      <c r="D863" s="39"/>
      <c r="E863" s="39"/>
      <c r="F863" s="39"/>
      <c r="G863" s="39"/>
      <c r="H863" s="39"/>
      <c r="I863" s="39"/>
    </row>
    <row r="864" spans="1:9" ht="12" customHeight="1" x14ac:dyDescent="0.2">
      <c r="A864" s="50"/>
      <c r="B864" s="38"/>
      <c r="C864" s="38"/>
      <c r="D864" s="39"/>
      <c r="E864" s="39"/>
      <c r="F864" s="39"/>
      <c r="G864" s="39"/>
      <c r="H864" s="39"/>
      <c r="I864" s="39"/>
    </row>
    <row r="865" spans="1:9" ht="12" customHeight="1" x14ac:dyDescent="0.2">
      <c r="A865" s="50"/>
      <c r="B865" s="38"/>
      <c r="C865" s="38"/>
      <c r="D865" s="39"/>
      <c r="E865" s="39"/>
      <c r="F865" s="39"/>
      <c r="G865" s="39"/>
      <c r="H865" s="39"/>
      <c r="I865" s="39"/>
    </row>
    <row r="866" spans="1:9" ht="12" customHeight="1" x14ac:dyDescent="0.2">
      <c r="A866" s="50"/>
      <c r="B866" s="38"/>
      <c r="C866" s="38"/>
      <c r="D866" s="39"/>
      <c r="E866" s="39"/>
      <c r="F866" s="39"/>
      <c r="G866" s="39"/>
      <c r="H866" s="39"/>
      <c r="I866" s="39"/>
    </row>
    <row r="867" spans="1:9" ht="12" customHeight="1" x14ac:dyDescent="0.2">
      <c r="A867" s="50"/>
      <c r="B867" s="38"/>
      <c r="C867" s="38"/>
      <c r="D867" s="39"/>
      <c r="E867" s="39"/>
      <c r="F867" s="39"/>
      <c r="G867" s="39"/>
      <c r="H867" s="39"/>
      <c r="I867" s="39"/>
    </row>
    <row r="868" spans="1:9" ht="12" customHeight="1" x14ac:dyDescent="0.2">
      <c r="A868" s="50"/>
      <c r="B868" s="38"/>
      <c r="C868" s="38"/>
      <c r="D868" s="39"/>
      <c r="E868" s="39"/>
      <c r="F868" s="39"/>
      <c r="G868" s="39"/>
      <c r="H868" s="39"/>
      <c r="I868" s="39"/>
    </row>
    <row r="869" spans="1:9" ht="12" customHeight="1" x14ac:dyDescent="0.2">
      <c r="A869" s="50"/>
      <c r="B869" s="38"/>
      <c r="C869" s="38"/>
      <c r="D869" s="39"/>
      <c r="E869" s="39"/>
      <c r="F869" s="39"/>
      <c r="G869" s="39"/>
      <c r="H869" s="39"/>
      <c r="I869" s="39"/>
    </row>
    <row r="870" spans="1:9" ht="12" customHeight="1" x14ac:dyDescent="0.2">
      <c r="A870" s="50"/>
      <c r="B870" s="38"/>
      <c r="C870" s="38"/>
      <c r="D870" s="39"/>
      <c r="E870" s="39"/>
      <c r="F870" s="39"/>
      <c r="G870" s="39"/>
      <c r="H870" s="39"/>
      <c r="I870" s="39"/>
    </row>
    <row r="871" spans="1:9" ht="12" customHeight="1" x14ac:dyDescent="0.2">
      <c r="A871" s="50"/>
      <c r="B871" s="38"/>
      <c r="C871" s="38"/>
      <c r="D871" s="39"/>
      <c r="E871" s="39"/>
      <c r="F871" s="39"/>
      <c r="G871" s="39"/>
      <c r="H871" s="39"/>
      <c r="I871" s="39"/>
    </row>
    <row r="872" spans="1:9" ht="12" customHeight="1" x14ac:dyDescent="0.2">
      <c r="A872" s="50"/>
      <c r="B872" s="38"/>
      <c r="C872" s="38"/>
      <c r="D872" s="39"/>
      <c r="E872" s="39"/>
      <c r="F872" s="39"/>
      <c r="G872" s="39"/>
      <c r="H872" s="39"/>
      <c r="I872" s="39"/>
    </row>
    <row r="873" spans="1:9" ht="12" customHeight="1" x14ac:dyDescent="0.2">
      <c r="A873" s="50"/>
      <c r="B873" s="38"/>
      <c r="C873" s="38"/>
      <c r="D873" s="39"/>
      <c r="E873" s="39"/>
      <c r="F873" s="39"/>
      <c r="G873" s="39"/>
      <c r="H873" s="39"/>
      <c r="I873" s="39"/>
    </row>
    <row r="874" spans="1:9" ht="12" customHeight="1" x14ac:dyDescent="0.2">
      <c r="A874" s="50"/>
      <c r="B874" s="38"/>
      <c r="C874" s="38"/>
      <c r="D874" s="39"/>
      <c r="E874" s="39"/>
      <c r="F874" s="39"/>
      <c r="G874" s="39"/>
      <c r="H874" s="39"/>
      <c r="I874" s="39"/>
    </row>
    <row r="875" spans="1:9" ht="12" customHeight="1" x14ac:dyDescent="0.2">
      <c r="A875" s="50"/>
      <c r="B875" s="38"/>
      <c r="C875" s="38"/>
      <c r="D875" s="39"/>
      <c r="E875" s="39"/>
      <c r="F875" s="39"/>
      <c r="G875" s="39"/>
      <c r="H875" s="39"/>
      <c r="I875" s="39"/>
    </row>
    <row r="876" spans="1:9" ht="12" customHeight="1" x14ac:dyDescent="0.2">
      <c r="A876" s="50"/>
      <c r="B876" s="38"/>
      <c r="C876" s="38"/>
      <c r="D876" s="39"/>
      <c r="E876" s="39"/>
      <c r="F876" s="39"/>
      <c r="G876" s="39"/>
      <c r="H876" s="39"/>
      <c r="I876" s="39"/>
    </row>
    <row r="877" spans="1:9" ht="12" customHeight="1" x14ac:dyDescent="0.2">
      <c r="A877" s="50"/>
      <c r="B877" s="38"/>
      <c r="C877" s="38"/>
      <c r="D877" s="39"/>
      <c r="E877" s="39"/>
      <c r="F877" s="39"/>
      <c r="G877" s="39"/>
      <c r="H877" s="39"/>
      <c r="I877" s="39"/>
    </row>
    <row r="878" spans="1:9" ht="12" customHeight="1" x14ac:dyDescent="0.2">
      <c r="A878" s="50"/>
      <c r="B878" s="38"/>
      <c r="C878" s="38"/>
      <c r="D878" s="39"/>
      <c r="E878" s="39"/>
      <c r="F878" s="39"/>
      <c r="G878" s="39"/>
      <c r="H878" s="39"/>
      <c r="I878" s="39"/>
    </row>
    <row r="879" spans="1:9" ht="12" customHeight="1" x14ac:dyDescent="0.2">
      <c r="A879" s="50"/>
      <c r="B879" s="38"/>
      <c r="C879" s="38"/>
      <c r="D879" s="39"/>
      <c r="E879" s="39"/>
      <c r="F879" s="39"/>
      <c r="G879" s="39"/>
      <c r="H879" s="39"/>
      <c r="I879" s="39"/>
    </row>
    <row r="880" spans="1:9" ht="12" customHeight="1" x14ac:dyDescent="0.2">
      <c r="A880" s="50"/>
      <c r="B880" s="38"/>
      <c r="C880" s="38"/>
      <c r="D880" s="39"/>
      <c r="E880" s="39"/>
      <c r="F880" s="39"/>
      <c r="G880" s="39"/>
      <c r="H880" s="39"/>
      <c r="I880" s="39"/>
    </row>
    <row r="881" spans="1:9" ht="12" customHeight="1" x14ac:dyDescent="0.2">
      <c r="A881" s="50"/>
      <c r="B881" s="38"/>
      <c r="C881" s="38"/>
      <c r="D881" s="39"/>
      <c r="E881" s="39"/>
      <c r="F881" s="39"/>
      <c r="G881" s="39"/>
      <c r="H881" s="39"/>
      <c r="I881" s="39"/>
    </row>
    <row r="882" spans="1:9" ht="12" customHeight="1" x14ac:dyDescent="0.2">
      <c r="A882" s="50"/>
      <c r="B882" s="38"/>
      <c r="C882" s="38"/>
      <c r="D882" s="39"/>
      <c r="E882" s="39"/>
      <c r="F882" s="39"/>
      <c r="G882" s="39"/>
      <c r="H882" s="39"/>
      <c r="I882" s="39"/>
    </row>
    <row r="883" spans="1:9" ht="12" customHeight="1" x14ac:dyDescent="0.2">
      <c r="A883" s="50"/>
      <c r="B883" s="38"/>
      <c r="C883" s="38"/>
      <c r="D883" s="39"/>
      <c r="E883" s="39"/>
      <c r="F883" s="39"/>
      <c r="G883" s="39"/>
      <c r="H883" s="39"/>
      <c r="I883" s="39"/>
    </row>
    <row r="884" spans="1:9" ht="12" customHeight="1" x14ac:dyDescent="0.2">
      <c r="A884" s="50"/>
      <c r="B884" s="38"/>
      <c r="C884" s="38"/>
      <c r="D884" s="39"/>
      <c r="E884" s="39"/>
      <c r="F884" s="39"/>
      <c r="G884" s="39"/>
      <c r="H884" s="39"/>
      <c r="I884" s="39"/>
    </row>
    <row r="885" spans="1:9" ht="12" customHeight="1" x14ac:dyDescent="0.2">
      <c r="A885" s="50"/>
      <c r="B885" s="38"/>
      <c r="C885" s="38"/>
      <c r="D885" s="39"/>
      <c r="E885" s="39"/>
      <c r="F885" s="39"/>
      <c r="G885" s="39"/>
      <c r="H885" s="39"/>
      <c r="I885" s="39"/>
    </row>
    <row r="886" spans="1:9" ht="12" customHeight="1" x14ac:dyDescent="0.2">
      <c r="A886" s="50"/>
      <c r="B886" s="38"/>
      <c r="C886" s="38"/>
      <c r="D886" s="39"/>
      <c r="E886" s="39"/>
      <c r="F886" s="39"/>
      <c r="G886" s="39"/>
      <c r="H886" s="39"/>
      <c r="I886" s="39"/>
    </row>
    <row r="887" spans="1:9" ht="12" customHeight="1" x14ac:dyDescent="0.2">
      <c r="A887" s="50"/>
      <c r="B887" s="38"/>
      <c r="C887" s="38"/>
      <c r="D887" s="39"/>
      <c r="E887" s="39"/>
      <c r="F887" s="39"/>
      <c r="G887" s="39"/>
      <c r="H887" s="39"/>
      <c r="I887" s="39"/>
    </row>
    <row r="888" spans="1:9" ht="12" customHeight="1" x14ac:dyDescent="0.2">
      <c r="A888" s="50"/>
      <c r="B888" s="38"/>
      <c r="C888" s="38"/>
      <c r="D888" s="39"/>
      <c r="E888" s="39"/>
      <c r="F888" s="39"/>
      <c r="G888" s="39"/>
      <c r="H888" s="39"/>
      <c r="I888" s="39"/>
    </row>
    <row r="889" spans="1:9" ht="12" customHeight="1" x14ac:dyDescent="0.2">
      <c r="A889" s="50"/>
      <c r="B889" s="38"/>
      <c r="C889" s="38"/>
      <c r="D889" s="39"/>
      <c r="E889" s="39"/>
      <c r="F889" s="39"/>
      <c r="G889" s="39"/>
      <c r="H889" s="39"/>
      <c r="I889" s="39"/>
    </row>
    <row r="890" spans="1:9" ht="12" customHeight="1" x14ac:dyDescent="0.2">
      <c r="A890" s="50"/>
      <c r="B890" s="38"/>
      <c r="C890" s="38"/>
      <c r="D890" s="39"/>
      <c r="E890" s="39"/>
      <c r="F890" s="39"/>
      <c r="G890" s="39"/>
      <c r="H890" s="39"/>
      <c r="I890" s="39"/>
    </row>
    <row r="891" spans="1:9" ht="12" customHeight="1" x14ac:dyDescent="0.2">
      <c r="A891" s="50"/>
      <c r="B891" s="38"/>
      <c r="C891" s="38"/>
      <c r="D891" s="39"/>
      <c r="E891" s="39"/>
      <c r="F891" s="39"/>
      <c r="G891" s="39"/>
      <c r="H891" s="39"/>
      <c r="I891" s="39"/>
    </row>
    <row r="892" spans="1:9" ht="12" customHeight="1" x14ac:dyDescent="0.2">
      <c r="A892" s="50"/>
      <c r="B892" s="38"/>
      <c r="C892" s="38"/>
      <c r="D892" s="39"/>
      <c r="E892" s="39"/>
      <c r="F892" s="39"/>
      <c r="G892" s="39"/>
      <c r="H892" s="39"/>
      <c r="I892" s="39"/>
    </row>
    <row r="893" spans="1:9" ht="12" customHeight="1" x14ac:dyDescent="0.2">
      <c r="A893" s="50"/>
      <c r="B893" s="38"/>
      <c r="C893" s="38"/>
      <c r="D893" s="39"/>
      <c r="E893" s="39"/>
      <c r="F893" s="39"/>
      <c r="G893" s="39"/>
      <c r="H893" s="39"/>
      <c r="I893" s="39"/>
    </row>
    <row r="894" spans="1:9" ht="12" customHeight="1" x14ac:dyDescent="0.2">
      <c r="A894" s="50"/>
      <c r="B894" s="38"/>
      <c r="C894" s="38"/>
      <c r="D894" s="39"/>
      <c r="E894" s="39"/>
      <c r="F894" s="39"/>
      <c r="G894" s="39"/>
      <c r="H894" s="39"/>
      <c r="I894" s="39"/>
    </row>
    <row r="895" spans="1:9" ht="12" customHeight="1" x14ac:dyDescent="0.2">
      <c r="A895" s="50"/>
      <c r="B895" s="38"/>
      <c r="C895" s="38"/>
      <c r="D895" s="39"/>
      <c r="E895" s="39"/>
      <c r="F895" s="39"/>
      <c r="G895" s="39"/>
      <c r="H895" s="39"/>
      <c r="I895" s="39"/>
    </row>
    <row r="896" spans="1:9" ht="12" customHeight="1" x14ac:dyDescent="0.2">
      <c r="A896" s="50"/>
      <c r="B896" s="38"/>
      <c r="C896" s="38"/>
      <c r="D896" s="39"/>
      <c r="E896" s="39"/>
      <c r="F896" s="39"/>
      <c r="G896" s="39"/>
      <c r="H896" s="39"/>
      <c r="I896" s="39"/>
    </row>
    <row r="897" spans="1:9" ht="12" customHeight="1" x14ac:dyDescent="0.2">
      <c r="A897" s="50"/>
      <c r="B897" s="38"/>
      <c r="C897" s="38"/>
      <c r="D897" s="39"/>
      <c r="E897" s="39"/>
      <c r="F897" s="39"/>
      <c r="G897" s="39"/>
      <c r="H897" s="39"/>
      <c r="I897" s="39"/>
    </row>
    <row r="898" spans="1:9" ht="12" customHeight="1" x14ac:dyDescent="0.2">
      <c r="A898" s="50"/>
      <c r="B898" s="38"/>
      <c r="C898" s="38"/>
      <c r="D898" s="39"/>
      <c r="E898" s="39"/>
      <c r="F898" s="39"/>
      <c r="G898" s="39"/>
      <c r="H898" s="39"/>
      <c r="I898" s="39"/>
    </row>
    <row r="899" spans="1:9" ht="12" customHeight="1" x14ac:dyDescent="0.2">
      <c r="A899" s="50"/>
      <c r="B899" s="38"/>
      <c r="C899" s="38"/>
      <c r="D899" s="39"/>
      <c r="E899" s="39"/>
      <c r="F899" s="39"/>
      <c r="G899" s="39"/>
      <c r="H899" s="39"/>
      <c r="I899" s="39"/>
    </row>
    <row r="900" spans="1:9" ht="12" customHeight="1" x14ac:dyDescent="0.2">
      <c r="A900" s="50"/>
      <c r="B900" s="38"/>
      <c r="C900" s="38"/>
      <c r="D900" s="39"/>
      <c r="E900" s="39"/>
      <c r="F900" s="39"/>
      <c r="G900" s="39"/>
      <c r="H900" s="39"/>
      <c r="I900" s="39"/>
    </row>
    <row r="901" spans="1:9" ht="12" customHeight="1" x14ac:dyDescent="0.2">
      <c r="A901" s="50"/>
      <c r="B901" s="38"/>
      <c r="C901" s="38"/>
      <c r="D901" s="39"/>
      <c r="E901" s="39"/>
      <c r="F901" s="39"/>
      <c r="G901" s="39"/>
      <c r="H901" s="39"/>
      <c r="I901" s="39"/>
    </row>
    <row r="902" spans="1:9" ht="12" customHeight="1" x14ac:dyDescent="0.2">
      <c r="A902" s="50"/>
      <c r="B902" s="38"/>
      <c r="C902" s="38"/>
      <c r="D902" s="39"/>
      <c r="E902" s="39"/>
      <c r="F902" s="39"/>
      <c r="G902" s="39"/>
      <c r="H902" s="39"/>
      <c r="I902" s="39"/>
    </row>
    <row r="903" spans="1:9" ht="12" customHeight="1" x14ac:dyDescent="0.2">
      <c r="A903" s="50"/>
      <c r="B903" s="38"/>
      <c r="C903" s="38"/>
      <c r="D903" s="39"/>
      <c r="E903" s="39"/>
      <c r="F903" s="39"/>
      <c r="G903" s="39"/>
      <c r="H903" s="39"/>
      <c r="I903" s="39"/>
    </row>
    <row r="904" spans="1:9" ht="12" customHeight="1" x14ac:dyDescent="0.2">
      <c r="A904" s="50"/>
      <c r="B904" s="38"/>
      <c r="C904" s="38"/>
      <c r="D904" s="39"/>
      <c r="E904" s="39"/>
      <c r="F904" s="39"/>
      <c r="G904" s="39"/>
      <c r="H904" s="39"/>
      <c r="I904" s="39"/>
    </row>
    <row r="905" spans="1:9" ht="12" customHeight="1" x14ac:dyDescent="0.2">
      <c r="A905" s="50"/>
      <c r="B905" s="38"/>
      <c r="C905" s="38"/>
      <c r="D905" s="39"/>
      <c r="E905" s="39"/>
      <c r="F905" s="39"/>
      <c r="G905" s="39"/>
      <c r="H905" s="39"/>
      <c r="I905" s="39"/>
    </row>
    <row r="906" spans="1:9" ht="12" customHeight="1" x14ac:dyDescent="0.2">
      <c r="A906" s="50"/>
      <c r="B906" s="38"/>
      <c r="C906" s="38"/>
      <c r="D906" s="39"/>
      <c r="E906" s="39"/>
      <c r="F906" s="39"/>
      <c r="G906" s="39"/>
      <c r="H906" s="39"/>
      <c r="I906" s="39"/>
    </row>
    <row r="907" spans="1:9" ht="12" customHeight="1" x14ac:dyDescent="0.2">
      <c r="A907" s="50"/>
      <c r="B907" s="38"/>
      <c r="C907" s="38"/>
      <c r="D907" s="39"/>
      <c r="E907" s="39"/>
      <c r="F907" s="39"/>
      <c r="G907" s="39"/>
      <c r="H907" s="39"/>
      <c r="I907" s="39"/>
    </row>
    <row r="908" spans="1:9" ht="12" customHeight="1" x14ac:dyDescent="0.2">
      <c r="A908" s="50"/>
      <c r="B908" s="38"/>
      <c r="C908" s="38"/>
      <c r="D908" s="39"/>
      <c r="E908" s="39"/>
      <c r="F908" s="39"/>
      <c r="G908" s="39"/>
      <c r="H908" s="39"/>
      <c r="I908" s="39"/>
    </row>
    <row r="909" spans="1:9" ht="12" customHeight="1" x14ac:dyDescent="0.2">
      <c r="A909" s="50"/>
      <c r="B909" s="38"/>
      <c r="C909" s="38"/>
      <c r="D909" s="39"/>
      <c r="E909" s="39"/>
      <c r="F909" s="39"/>
      <c r="G909" s="39"/>
      <c r="H909" s="39"/>
      <c r="I909" s="39"/>
    </row>
    <row r="910" spans="1:9" ht="12" customHeight="1" x14ac:dyDescent="0.2">
      <c r="A910" s="50"/>
      <c r="B910" s="38"/>
      <c r="C910" s="38"/>
      <c r="D910" s="39"/>
      <c r="E910" s="39"/>
      <c r="F910" s="39"/>
      <c r="G910" s="39"/>
      <c r="H910" s="39"/>
      <c r="I910" s="39"/>
    </row>
    <row r="911" spans="1:9" ht="12" customHeight="1" x14ac:dyDescent="0.2">
      <c r="A911" s="50"/>
      <c r="B911" s="38"/>
      <c r="C911" s="38"/>
      <c r="D911" s="39"/>
      <c r="E911" s="39"/>
      <c r="F911" s="39"/>
      <c r="G911" s="39"/>
      <c r="H911" s="39"/>
      <c r="I911" s="39"/>
    </row>
    <row r="912" spans="1:9" ht="12" customHeight="1" x14ac:dyDescent="0.2">
      <c r="A912" s="50"/>
      <c r="B912" s="38"/>
      <c r="C912" s="38"/>
      <c r="D912" s="39"/>
      <c r="E912" s="39"/>
      <c r="F912" s="39"/>
      <c r="G912" s="39"/>
      <c r="H912" s="39"/>
      <c r="I912" s="39"/>
    </row>
    <row r="913" spans="1:9" ht="12" customHeight="1" x14ac:dyDescent="0.2">
      <c r="A913" s="50"/>
      <c r="B913" s="38"/>
      <c r="C913" s="38"/>
      <c r="D913" s="39"/>
      <c r="E913" s="39"/>
      <c r="F913" s="39"/>
      <c r="G913" s="39"/>
      <c r="H913" s="39"/>
      <c r="I913" s="39"/>
    </row>
    <row r="914" spans="1:9" ht="12" customHeight="1" x14ac:dyDescent="0.2">
      <c r="A914" s="50"/>
      <c r="B914" s="38"/>
      <c r="C914" s="38"/>
      <c r="D914" s="39"/>
      <c r="E914" s="39"/>
      <c r="F914" s="39"/>
      <c r="G914" s="39"/>
      <c r="H914" s="39"/>
      <c r="I914" s="39"/>
    </row>
    <row r="915" spans="1:9" ht="12" customHeight="1" x14ac:dyDescent="0.2">
      <c r="A915" s="50"/>
      <c r="B915" s="38"/>
      <c r="C915" s="38"/>
      <c r="D915" s="39"/>
      <c r="E915" s="39"/>
      <c r="F915" s="39"/>
      <c r="G915" s="39"/>
      <c r="H915" s="39"/>
      <c r="I915" s="39"/>
    </row>
    <row r="916" spans="1:9" ht="12" customHeight="1" x14ac:dyDescent="0.2">
      <c r="A916" s="50"/>
      <c r="B916" s="38"/>
      <c r="C916" s="38"/>
      <c r="D916" s="39"/>
      <c r="E916" s="39"/>
      <c r="F916" s="39"/>
      <c r="G916" s="39"/>
      <c r="H916" s="39"/>
      <c r="I916" s="39"/>
    </row>
    <row r="917" spans="1:9" ht="12" customHeight="1" x14ac:dyDescent="0.2">
      <c r="A917" s="50"/>
      <c r="B917" s="38"/>
      <c r="C917" s="38"/>
      <c r="D917" s="39"/>
      <c r="E917" s="39"/>
      <c r="F917" s="39"/>
      <c r="G917" s="39"/>
      <c r="H917" s="39"/>
      <c r="I917" s="39"/>
    </row>
    <row r="918" spans="1:9" ht="12" customHeight="1" x14ac:dyDescent="0.2">
      <c r="A918" s="50"/>
      <c r="B918" s="38"/>
      <c r="C918" s="38"/>
      <c r="D918" s="39"/>
      <c r="E918" s="39"/>
      <c r="F918" s="39"/>
      <c r="G918" s="39"/>
      <c r="H918" s="39"/>
      <c r="I918" s="39"/>
    </row>
    <row r="919" spans="1:9" ht="12" customHeight="1" x14ac:dyDescent="0.2">
      <c r="A919" s="50"/>
      <c r="B919" s="38"/>
      <c r="C919" s="38"/>
      <c r="D919" s="39"/>
      <c r="E919" s="39"/>
      <c r="F919" s="39"/>
      <c r="G919" s="39"/>
      <c r="H919" s="39"/>
      <c r="I919" s="39"/>
    </row>
    <row r="920" spans="1:9" ht="12" customHeight="1" x14ac:dyDescent="0.2">
      <c r="A920" s="50"/>
      <c r="B920" s="38"/>
      <c r="C920" s="38"/>
      <c r="D920" s="39"/>
      <c r="E920" s="39"/>
      <c r="F920" s="39"/>
      <c r="G920" s="39"/>
      <c r="H920" s="39"/>
      <c r="I920" s="39"/>
    </row>
    <row r="921" spans="1:9" ht="12" customHeight="1" x14ac:dyDescent="0.2">
      <c r="A921" s="50"/>
      <c r="B921" s="38"/>
      <c r="C921" s="38"/>
      <c r="D921" s="39"/>
      <c r="E921" s="39"/>
      <c r="F921" s="39"/>
      <c r="G921" s="39"/>
      <c r="H921" s="39"/>
      <c r="I921" s="39"/>
    </row>
    <row r="922" spans="1:9" ht="12" customHeight="1" x14ac:dyDescent="0.2">
      <c r="A922" s="50"/>
      <c r="B922" s="38"/>
      <c r="C922" s="38"/>
      <c r="D922" s="39"/>
      <c r="E922" s="39"/>
      <c r="F922" s="39"/>
      <c r="G922" s="39"/>
      <c r="H922" s="39"/>
      <c r="I922" s="39"/>
    </row>
    <row r="923" spans="1:9" ht="12" customHeight="1" x14ac:dyDescent="0.2">
      <c r="A923" s="50"/>
      <c r="B923" s="38"/>
      <c r="C923" s="38"/>
      <c r="D923" s="39"/>
      <c r="E923" s="39"/>
      <c r="F923" s="39"/>
      <c r="G923" s="39"/>
      <c r="H923" s="39"/>
      <c r="I923" s="39"/>
    </row>
    <row r="924" spans="1:9" ht="12" customHeight="1" x14ac:dyDescent="0.2">
      <c r="A924" s="50"/>
      <c r="B924" s="38"/>
      <c r="C924" s="38"/>
      <c r="D924" s="39"/>
      <c r="E924" s="39"/>
      <c r="F924" s="39"/>
      <c r="G924" s="39"/>
      <c r="H924" s="39"/>
      <c r="I924" s="39"/>
    </row>
    <row r="925" spans="1:9" ht="12" customHeight="1" x14ac:dyDescent="0.2">
      <c r="A925" s="50"/>
      <c r="B925" s="38"/>
      <c r="C925" s="38"/>
      <c r="D925" s="39"/>
      <c r="E925" s="39"/>
      <c r="F925" s="39"/>
      <c r="G925" s="39"/>
      <c r="H925" s="39"/>
      <c r="I925" s="39"/>
    </row>
    <row r="926" spans="1:9" ht="12" customHeight="1" x14ac:dyDescent="0.2">
      <c r="A926" s="50"/>
      <c r="B926" s="38"/>
      <c r="C926" s="38"/>
      <c r="D926" s="39"/>
      <c r="E926" s="39"/>
      <c r="F926" s="39"/>
      <c r="G926" s="39"/>
      <c r="H926" s="39"/>
      <c r="I926" s="39"/>
    </row>
    <row r="927" spans="1:9" ht="12" customHeight="1" x14ac:dyDescent="0.2">
      <c r="A927" s="50"/>
      <c r="B927" s="38"/>
      <c r="C927" s="38"/>
      <c r="D927" s="39"/>
      <c r="E927" s="39"/>
      <c r="F927" s="39"/>
      <c r="G927" s="39"/>
      <c r="H927" s="39"/>
      <c r="I927" s="39"/>
    </row>
    <row r="928" spans="1:9" ht="12" customHeight="1" x14ac:dyDescent="0.2">
      <c r="A928" s="50"/>
      <c r="B928" s="38"/>
      <c r="C928" s="38"/>
      <c r="D928" s="39"/>
      <c r="E928" s="39"/>
      <c r="F928" s="39"/>
      <c r="G928" s="39"/>
      <c r="H928" s="39"/>
      <c r="I928" s="39"/>
    </row>
    <row r="929" spans="1:9" ht="12" customHeight="1" x14ac:dyDescent="0.2">
      <c r="A929" s="50"/>
      <c r="B929" s="38"/>
      <c r="C929" s="38"/>
      <c r="D929" s="39"/>
      <c r="E929" s="39"/>
      <c r="F929" s="39"/>
      <c r="G929" s="39"/>
      <c r="H929" s="39"/>
      <c r="I929" s="39"/>
    </row>
    <row r="930" spans="1:9" ht="12" customHeight="1" x14ac:dyDescent="0.2">
      <c r="A930" s="50"/>
      <c r="B930" s="38"/>
      <c r="C930" s="38"/>
      <c r="D930" s="39"/>
      <c r="E930" s="39"/>
      <c r="F930" s="39"/>
      <c r="G930" s="39"/>
      <c r="H930" s="39"/>
      <c r="I930" s="39"/>
    </row>
    <row r="931" spans="1:9" ht="12" customHeight="1" x14ac:dyDescent="0.2">
      <c r="A931" s="50"/>
      <c r="B931" s="38"/>
      <c r="C931" s="38"/>
      <c r="D931" s="39"/>
      <c r="E931" s="39"/>
      <c r="F931" s="39"/>
      <c r="G931" s="39"/>
      <c r="H931" s="39"/>
      <c r="I931" s="39"/>
    </row>
    <row r="932" spans="1:9" ht="12" customHeight="1" x14ac:dyDescent="0.2">
      <c r="A932" s="50"/>
      <c r="B932" s="38"/>
      <c r="C932" s="38"/>
      <c r="D932" s="39"/>
      <c r="E932" s="39"/>
      <c r="F932" s="39"/>
      <c r="G932" s="39"/>
      <c r="H932" s="39"/>
      <c r="I932" s="39"/>
    </row>
    <row r="933" spans="1:9" ht="12" customHeight="1" x14ac:dyDescent="0.2">
      <c r="A933" s="50"/>
      <c r="B933" s="38"/>
      <c r="C933" s="38"/>
      <c r="D933" s="39"/>
      <c r="E933" s="39"/>
      <c r="F933" s="39"/>
      <c r="G933" s="39"/>
      <c r="H933" s="39"/>
      <c r="I933" s="39"/>
    </row>
    <row r="934" spans="1:9" ht="12" customHeight="1" x14ac:dyDescent="0.2">
      <c r="A934" s="50"/>
      <c r="B934" s="38"/>
      <c r="C934" s="38"/>
      <c r="D934" s="39"/>
      <c r="E934" s="39"/>
      <c r="F934" s="39"/>
      <c r="G934" s="39"/>
      <c r="H934" s="39"/>
      <c r="I934" s="39"/>
    </row>
    <row r="935" spans="1:9" ht="12" customHeight="1" x14ac:dyDescent="0.2">
      <c r="A935" s="50"/>
      <c r="B935" s="38"/>
      <c r="C935" s="38"/>
      <c r="D935" s="39"/>
      <c r="E935" s="39"/>
      <c r="F935" s="39"/>
      <c r="G935" s="39"/>
      <c r="H935" s="39"/>
      <c r="I935" s="39"/>
    </row>
    <row r="936" spans="1:9" ht="12" customHeight="1" x14ac:dyDescent="0.2">
      <c r="A936" s="50"/>
      <c r="B936" s="38"/>
      <c r="C936" s="38"/>
      <c r="D936" s="39"/>
      <c r="E936" s="39"/>
      <c r="F936" s="39"/>
      <c r="G936" s="39"/>
      <c r="H936" s="39"/>
      <c r="I936" s="39"/>
    </row>
    <row r="937" spans="1:9" ht="12" customHeight="1" x14ac:dyDescent="0.2">
      <c r="A937" s="50"/>
      <c r="B937" s="38"/>
      <c r="C937" s="38"/>
      <c r="D937" s="39"/>
      <c r="E937" s="39"/>
      <c r="F937" s="39"/>
      <c r="G937" s="39"/>
      <c r="H937" s="39"/>
      <c r="I937" s="39"/>
    </row>
    <row r="938" spans="1:9" ht="12" customHeight="1" x14ac:dyDescent="0.2">
      <c r="A938" s="50"/>
      <c r="B938" s="38"/>
      <c r="C938" s="38"/>
      <c r="D938" s="39"/>
      <c r="E938" s="39"/>
      <c r="F938" s="39"/>
      <c r="G938" s="39"/>
      <c r="H938" s="39"/>
      <c r="I938" s="39"/>
    </row>
    <row r="939" spans="1:9" ht="12" customHeight="1" x14ac:dyDescent="0.2">
      <c r="A939" s="50"/>
      <c r="B939" s="38"/>
      <c r="C939" s="38"/>
      <c r="D939" s="39"/>
      <c r="E939" s="39"/>
      <c r="F939" s="39"/>
      <c r="G939" s="39"/>
      <c r="H939" s="39"/>
      <c r="I939" s="39"/>
    </row>
    <row r="940" spans="1:9" ht="12" customHeight="1" x14ac:dyDescent="0.2">
      <c r="A940" s="50"/>
      <c r="B940" s="38"/>
      <c r="C940" s="38"/>
      <c r="D940" s="39"/>
      <c r="E940" s="39"/>
      <c r="F940" s="39"/>
      <c r="G940" s="39"/>
      <c r="H940" s="39"/>
      <c r="I940" s="39"/>
    </row>
    <row r="941" spans="1:9" ht="12" customHeight="1" x14ac:dyDescent="0.2">
      <c r="A941" s="50"/>
      <c r="B941" s="38"/>
      <c r="C941" s="38"/>
      <c r="D941" s="39"/>
      <c r="E941" s="39"/>
      <c r="F941" s="39"/>
      <c r="G941" s="39"/>
      <c r="H941" s="39"/>
      <c r="I941" s="39"/>
    </row>
    <row r="942" spans="1:9" ht="12" customHeight="1" x14ac:dyDescent="0.2">
      <c r="A942" s="50"/>
      <c r="B942" s="38"/>
      <c r="C942" s="38"/>
      <c r="D942" s="39"/>
      <c r="E942" s="39"/>
      <c r="F942" s="39"/>
      <c r="G942" s="39"/>
      <c r="H942" s="39"/>
      <c r="I942" s="39"/>
    </row>
    <row r="943" spans="1:9" ht="12" customHeight="1" x14ac:dyDescent="0.2">
      <c r="A943" s="50"/>
      <c r="B943" s="38"/>
      <c r="C943" s="38"/>
      <c r="D943" s="39"/>
      <c r="E943" s="39"/>
      <c r="F943" s="39"/>
      <c r="G943" s="39"/>
      <c r="H943" s="39"/>
      <c r="I943" s="39"/>
    </row>
    <row r="944" spans="1:9" ht="12" customHeight="1" x14ac:dyDescent="0.2">
      <c r="A944" s="50"/>
      <c r="B944" s="38"/>
      <c r="C944" s="38"/>
      <c r="D944" s="39"/>
      <c r="E944" s="39"/>
      <c r="F944" s="39"/>
      <c r="G944" s="39"/>
      <c r="H944" s="39"/>
      <c r="I944" s="39"/>
    </row>
    <row r="945" spans="1:9" ht="12" customHeight="1" x14ac:dyDescent="0.2">
      <c r="A945" s="50"/>
      <c r="B945" s="38"/>
      <c r="C945" s="38"/>
      <c r="D945" s="39"/>
      <c r="E945" s="39"/>
      <c r="F945" s="39"/>
      <c r="G945" s="39"/>
      <c r="H945" s="39"/>
      <c r="I945" s="39"/>
    </row>
    <row r="946" spans="1:9" ht="12" customHeight="1" x14ac:dyDescent="0.2">
      <c r="A946" s="50"/>
      <c r="B946" s="38"/>
      <c r="C946" s="38"/>
      <c r="D946" s="39"/>
      <c r="E946" s="39"/>
      <c r="F946" s="39"/>
      <c r="G946" s="39"/>
      <c r="H946" s="39"/>
      <c r="I946" s="39"/>
    </row>
    <row r="947" spans="1:9" ht="12" customHeight="1" x14ac:dyDescent="0.2">
      <c r="A947" s="50"/>
      <c r="B947" s="38"/>
      <c r="C947" s="38"/>
      <c r="D947" s="39"/>
      <c r="E947" s="39"/>
      <c r="F947" s="39"/>
      <c r="G947" s="39"/>
      <c r="H947" s="39"/>
      <c r="I947" s="39"/>
    </row>
    <row r="948" spans="1:9" ht="12" customHeight="1" x14ac:dyDescent="0.2">
      <c r="A948" s="50"/>
      <c r="B948" s="38"/>
      <c r="C948" s="38"/>
      <c r="D948" s="39"/>
      <c r="E948" s="39"/>
      <c r="F948" s="39"/>
      <c r="G948" s="39"/>
      <c r="H948" s="39"/>
      <c r="I948" s="39"/>
    </row>
    <row r="949" spans="1:9" ht="12" customHeight="1" x14ac:dyDescent="0.2">
      <c r="A949" s="50"/>
      <c r="B949" s="38"/>
      <c r="C949" s="38"/>
      <c r="D949" s="39"/>
      <c r="E949" s="39"/>
      <c r="F949" s="39"/>
      <c r="G949" s="39"/>
      <c r="H949" s="39"/>
      <c r="I949" s="39"/>
    </row>
    <row r="950" spans="1:9" ht="12" customHeight="1" x14ac:dyDescent="0.2">
      <c r="A950" s="50"/>
      <c r="B950" s="38"/>
      <c r="C950" s="38"/>
      <c r="D950" s="39"/>
      <c r="E950" s="39"/>
      <c r="F950" s="39"/>
      <c r="G950" s="39"/>
      <c r="H950" s="39"/>
      <c r="I950" s="39"/>
    </row>
    <row r="951" spans="1:9" ht="12" customHeight="1" x14ac:dyDescent="0.2">
      <c r="A951" s="50"/>
      <c r="B951" s="38"/>
      <c r="C951" s="38"/>
      <c r="D951" s="39"/>
      <c r="E951" s="39"/>
      <c r="F951" s="39"/>
      <c r="G951" s="39"/>
      <c r="H951" s="39"/>
      <c r="I951" s="39"/>
    </row>
    <row r="952" spans="1:9" ht="12" customHeight="1" x14ac:dyDescent="0.2">
      <c r="A952" s="50"/>
      <c r="B952" s="38"/>
      <c r="C952" s="38"/>
      <c r="D952" s="39"/>
      <c r="E952" s="39"/>
      <c r="F952" s="39"/>
      <c r="G952" s="39"/>
      <c r="H952" s="39"/>
      <c r="I952" s="39"/>
    </row>
    <row r="953" spans="1:9" ht="12" customHeight="1" x14ac:dyDescent="0.2">
      <c r="A953" s="50"/>
      <c r="B953" s="38"/>
      <c r="C953" s="38"/>
      <c r="D953" s="39"/>
      <c r="E953" s="39"/>
      <c r="F953" s="39"/>
      <c r="G953" s="39"/>
      <c r="H953" s="39"/>
      <c r="I953" s="39"/>
    </row>
    <row r="954" spans="1:9" ht="12" customHeight="1" x14ac:dyDescent="0.2">
      <c r="A954" s="50"/>
      <c r="B954" s="38"/>
      <c r="C954" s="38"/>
      <c r="D954" s="39"/>
      <c r="E954" s="39"/>
      <c r="F954" s="39"/>
      <c r="G954" s="39"/>
      <c r="H954" s="39"/>
      <c r="I954" s="39"/>
    </row>
    <row r="955" spans="1:9" ht="12" customHeight="1" x14ac:dyDescent="0.2">
      <c r="A955" s="50"/>
      <c r="B955" s="38"/>
      <c r="C955" s="38"/>
      <c r="D955" s="39"/>
      <c r="E955" s="39"/>
      <c r="F955" s="39"/>
      <c r="G955" s="39"/>
      <c r="H955" s="39"/>
      <c r="I955" s="39"/>
    </row>
    <row r="956" spans="1:9" ht="12" customHeight="1" x14ac:dyDescent="0.2">
      <c r="A956" s="50"/>
      <c r="B956" s="38"/>
      <c r="C956" s="38"/>
      <c r="D956" s="39"/>
      <c r="E956" s="39"/>
      <c r="F956" s="39"/>
      <c r="G956" s="39"/>
      <c r="H956" s="39"/>
      <c r="I956" s="39"/>
    </row>
    <row r="957" spans="1:9" ht="12" customHeight="1" x14ac:dyDescent="0.2">
      <c r="A957" s="50"/>
      <c r="B957" s="38"/>
      <c r="C957" s="38"/>
      <c r="D957" s="39"/>
      <c r="E957" s="39"/>
      <c r="F957" s="39"/>
      <c r="G957" s="39"/>
      <c r="H957" s="39"/>
      <c r="I957" s="39"/>
    </row>
    <row r="958" spans="1:9" ht="12" customHeight="1" x14ac:dyDescent="0.2">
      <c r="A958" s="50"/>
      <c r="B958" s="38"/>
      <c r="C958" s="38"/>
      <c r="D958" s="39"/>
      <c r="E958" s="39"/>
      <c r="F958" s="39"/>
      <c r="G958" s="39"/>
      <c r="H958" s="39"/>
      <c r="I958" s="39"/>
    </row>
    <row r="959" spans="1:9" ht="12" customHeight="1" x14ac:dyDescent="0.2">
      <c r="A959" s="50"/>
      <c r="B959" s="38"/>
      <c r="C959" s="38"/>
      <c r="D959" s="39"/>
      <c r="E959" s="39"/>
      <c r="F959" s="39"/>
      <c r="G959" s="39"/>
      <c r="H959" s="39"/>
      <c r="I959" s="39"/>
    </row>
    <row r="960" spans="1:9" ht="12" customHeight="1" x14ac:dyDescent="0.2">
      <c r="A960" s="50"/>
      <c r="B960" s="38"/>
      <c r="C960" s="38"/>
      <c r="D960" s="39"/>
      <c r="E960" s="39"/>
      <c r="F960" s="39"/>
      <c r="G960" s="39"/>
      <c r="H960" s="39"/>
      <c r="I960" s="39"/>
    </row>
    <row r="961" spans="1:9" ht="12" customHeight="1" x14ac:dyDescent="0.2">
      <c r="A961" s="50"/>
      <c r="B961" s="38"/>
      <c r="C961" s="38"/>
      <c r="D961" s="39"/>
      <c r="E961" s="39"/>
      <c r="F961" s="39"/>
      <c r="G961" s="39"/>
      <c r="H961" s="39"/>
      <c r="I961" s="39"/>
    </row>
    <row r="962" spans="1:9" ht="12" customHeight="1" x14ac:dyDescent="0.2">
      <c r="A962" s="50"/>
      <c r="B962" s="38"/>
      <c r="C962" s="38"/>
      <c r="D962" s="39"/>
      <c r="E962" s="39"/>
      <c r="F962" s="39"/>
      <c r="G962" s="39"/>
      <c r="H962" s="39"/>
      <c r="I962" s="39"/>
    </row>
    <row r="963" spans="1:9" ht="12" customHeight="1" x14ac:dyDescent="0.2">
      <c r="A963" s="50"/>
      <c r="B963" s="38"/>
      <c r="C963" s="38"/>
      <c r="D963" s="39"/>
      <c r="E963" s="39"/>
      <c r="F963" s="39"/>
      <c r="G963" s="39"/>
      <c r="H963" s="39"/>
      <c r="I963" s="39"/>
    </row>
    <row r="964" spans="1:9" ht="12" customHeight="1" x14ac:dyDescent="0.2">
      <c r="A964" s="50"/>
      <c r="B964" s="38"/>
      <c r="C964" s="38"/>
      <c r="D964" s="39"/>
      <c r="E964" s="39"/>
      <c r="F964" s="39"/>
      <c r="G964" s="39"/>
      <c r="H964" s="39"/>
      <c r="I964" s="39"/>
    </row>
    <row r="965" spans="1:9" ht="12" customHeight="1" x14ac:dyDescent="0.2">
      <c r="A965" s="50"/>
      <c r="B965" s="38"/>
      <c r="C965" s="38"/>
      <c r="D965" s="39"/>
      <c r="E965" s="39"/>
      <c r="F965" s="39"/>
      <c r="G965" s="39"/>
      <c r="H965" s="39"/>
      <c r="I965" s="39"/>
    </row>
    <row r="966" spans="1:9" ht="12" customHeight="1" x14ac:dyDescent="0.2">
      <c r="A966" s="50"/>
      <c r="B966" s="38"/>
      <c r="C966" s="38"/>
      <c r="D966" s="39"/>
      <c r="E966" s="39"/>
      <c r="F966" s="39"/>
      <c r="G966" s="39"/>
      <c r="H966" s="39"/>
      <c r="I966" s="39"/>
    </row>
    <row r="967" spans="1:9" ht="12" customHeight="1" x14ac:dyDescent="0.2">
      <c r="A967" s="50"/>
      <c r="B967" s="38"/>
      <c r="C967" s="38"/>
      <c r="D967" s="39"/>
      <c r="E967" s="39"/>
      <c r="F967" s="39"/>
      <c r="G967" s="39"/>
      <c r="H967" s="39"/>
      <c r="I967" s="39"/>
    </row>
    <row r="968" spans="1:9" ht="12" customHeight="1" x14ac:dyDescent="0.2">
      <c r="A968" s="50"/>
      <c r="B968" s="38"/>
      <c r="C968" s="38"/>
      <c r="D968" s="39"/>
      <c r="E968" s="39"/>
      <c r="F968" s="39"/>
      <c r="G968" s="39"/>
      <c r="H968" s="39"/>
      <c r="I968" s="39"/>
    </row>
    <row r="969" spans="1:9" ht="12" customHeight="1" x14ac:dyDescent="0.2">
      <c r="A969" s="50"/>
      <c r="B969" s="38"/>
      <c r="C969" s="38"/>
      <c r="D969" s="39"/>
      <c r="E969" s="39"/>
      <c r="F969" s="39"/>
      <c r="G969" s="39"/>
      <c r="H969" s="39"/>
      <c r="I969" s="39"/>
    </row>
    <row r="970" spans="1:9" ht="12" customHeight="1" x14ac:dyDescent="0.2">
      <c r="A970" s="50"/>
      <c r="B970" s="38"/>
      <c r="C970" s="38"/>
      <c r="D970" s="39"/>
      <c r="E970" s="39"/>
      <c r="F970" s="39"/>
      <c r="G970" s="39"/>
      <c r="H970" s="39"/>
      <c r="I970" s="39"/>
    </row>
    <row r="971" spans="1:9" ht="12" customHeight="1" x14ac:dyDescent="0.2">
      <c r="A971" s="50"/>
      <c r="B971" s="38"/>
      <c r="C971" s="38"/>
      <c r="D971" s="39"/>
      <c r="E971" s="39"/>
      <c r="F971" s="39"/>
      <c r="G971" s="39"/>
      <c r="H971" s="39"/>
      <c r="I971" s="39"/>
    </row>
    <row r="972" spans="1:9" ht="12" customHeight="1" x14ac:dyDescent="0.2">
      <c r="A972" s="50"/>
      <c r="B972" s="38"/>
      <c r="C972" s="38"/>
      <c r="D972" s="39"/>
      <c r="E972" s="39"/>
      <c r="F972" s="39"/>
      <c r="G972" s="39"/>
      <c r="H972" s="39"/>
      <c r="I972" s="39"/>
    </row>
    <row r="973" spans="1:9" ht="12" customHeight="1" x14ac:dyDescent="0.2">
      <c r="A973" s="50"/>
      <c r="B973" s="38"/>
      <c r="C973" s="38"/>
      <c r="D973" s="39"/>
      <c r="E973" s="39"/>
      <c r="F973" s="39"/>
      <c r="G973" s="39"/>
      <c r="H973" s="39"/>
      <c r="I973" s="39"/>
    </row>
    <row r="974" spans="1:9" ht="12" customHeight="1" x14ac:dyDescent="0.2">
      <c r="A974" s="50"/>
      <c r="B974" s="38"/>
      <c r="C974" s="38"/>
      <c r="D974" s="39"/>
      <c r="E974" s="39"/>
      <c r="F974" s="39"/>
      <c r="G974" s="39"/>
      <c r="H974" s="39"/>
      <c r="I974" s="39"/>
    </row>
    <row r="975" spans="1:9" ht="12" customHeight="1" x14ac:dyDescent="0.2">
      <c r="A975" s="50"/>
      <c r="B975" s="38"/>
      <c r="C975" s="38"/>
      <c r="D975" s="39"/>
      <c r="E975" s="39"/>
      <c r="F975" s="39"/>
      <c r="G975" s="39"/>
      <c r="H975" s="39"/>
      <c r="I975" s="39"/>
    </row>
    <row r="976" spans="1:9" ht="12" customHeight="1" x14ac:dyDescent="0.2">
      <c r="A976" s="50"/>
      <c r="B976" s="38"/>
      <c r="C976" s="38"/>
      <c r="D976" s="39"/>
      <c r="E976" s="39"/>
      <c r="F976" s="39"/>
      <c r="G976" s="39"/>
      <c r="H976" s="39"/>
      <c r="I976" s="39"/>
    </row>
    <row r="977" spans="1:9" ht="12" customHeight="1" x14ac:dyDescent="0.2">
      <c r="A977" s="50"/>
      <c r="B977" s="38"/>
      <c r="C977" s="38"/>
      <c r="D977" s="39"/>
      <c r="E977" s="39"/>
      <c r="F977" s="39"/>
      <c r="G977" s="39"/>
      <c r="H977" s="39"/>
      <c r="I977" s="39"/>
    </row>
    <row r="978" spans="1:9" ht="12" customHeight="1" x14ac:dyDescent="0.2">
      <c r="A978" s="50"/>
      <c r="B978" s="38"/>
      <c r="C978" s="38"/>
      <c r="D978" s="39"/>
      <c r="E978" s="39"/>
      <c r="F978" s="39"/>
      <c r="G978" s="39"/>
      <c r="H978" s="39"/>
      <c r="I978" s="39"/>
    </row>
    <row r="979" spans="1:9" ht="12" customHeight="1" x14ac:dyDescent="0.2">
      <c r="A979" s="50"/>
      <c r="B979" s="38"/>
      <c r="C979" s="38"/>
      <c r="D979" s="39"/>
      <c r="E979" s="39"/>
      <c r="F979" s="39"/>
      <c r="G979" s="39"/>
      <c r="H979" s="39"/>
      <c r="I979" s="39"/>
    </row>
    <row r="980" spans="1:9" ht="12" customHeight="1" x14ac:dyDescent="0.2">
      <c r="A980" s="50"/>
      <c r="B980" s="38"/>
      <c r="C980" s="38"/>
      <c r="D980" s="39"/>
      <c r="E980" s="39"/>
      <c r="F980" s="39"/>
      <c r="G980" s="39"/>
      <c r="H980" s="39"/>
      <c r="I980" s="39"/>
    </row>
    <row r="981" spans="1:9" ht="12" customHeight="1" x14ac:dyDescent="0.2">
      <c r="A981" s="50"/>
      <c r="B981" s="38"/>
      <c r="C981" s="38"/>
      <c r="D981" s="39"/>
      <c r="E981" s="39"/>
      <c r="F981" s="39"/>
      <c r="G981" s="39"/>
      <c r="H981" s="39"/>
      <c r="I981" s="39"/>
    </row>
    <row r="982" spans="1:9" ht="12" customHeight="1" x14ac:dyDescent="0.2">
      <c r="A982" s="50"/>
      <c r="B982" s="38"/>
      <c r="C982" s="38"/>
      <c r="D982" s="39"/>
      <c r="E982" s="39"/>
      <c r="F982" s="39"/>
      <c r="G982" s="39"/>
      <c r="H982" s="39"/>
      <c r="I982" s="39"/>
    </row>
    <row r="983" spans="1:9" ht="12" customHeight="1" x14ac:dyDescent="0.2">
      <c r="A983" s="50"/>
      <c r="B983" s="38"/>
      <c r="C983" s="38"/>
      <c r="D983" s="39"/>
      <c r="E983" s="39"/>
      <c r="F983" s="39"/>
      <c r="G983" s="39"/>
      <c r="H983" s="39"/>
      <c r="I983" s="39"/>
    </row>
    <row r="984" spans="1:9" ht="12" customHeight="1" x14ac:dyDescent="0.2">
      <c r="A984" s="50"/>
      <c r="B984" s="38"/>
      <c r="C984" s="38"/>
      <c r="D984" s="39"/>
      <c r="E984" s="39"/>
      <c r="F984" s="39"/>
      <c r="G984" s="39"/>
      <c r="H984" s="39"/>
      <c r="I984" s="39"/>
    </row>
    <row r="985" spans="1:9" ht="12" customHeight="1" x14ac:dyDescent="0.2">
      <c r="A985" s="50"/>
      <c r="B985" s="38"/>
      <c r="C985" s="38"/>
      <c r="D985" s="39"/>
      <c r="E985" s="39"/>
      <c r="F985" s="39"/>
      <c r="G985" s="39"/>
      <c r="H985" s="39"/>
      <c r="I985" s="39"/>
    </row>
    <row r="986" spans="1:9" ht="12" customHeight="1" x14ac:dyDescent="0.2">
      <c r="A986" s="50"/>
      <c r="B986" s="38"/>
      <c r="C986" s="38"/>
      <c r="D986" s="39"/>
      <c r="E986" s="39"/>
      <c r="F986" s="39"/>
      <c r="G986" s="39"/>
      <c r="H986" s="39"/>
      <c r="I986" s="39"/>
    </row>
    <row r="987" spans="1:9" ht="12" customHeight="1" x14ac:dyDescent="0.2">
      <c r="A987" s="50"/>
      <c r="B987" s="38"/>
      <c r="C987" s="38"/>
      <c r="D987" s="39"/>
      <c r="E987" s="39"/>
      <c r="F987" s="39"/>
      <c r="G987" s="39"/>
      <c r="H987" s="39"/>
      <c r="I987" s="39"/>
    </row>
    <row r="988" spans="1:9" ht="12" customHeight="1" x14ac:dyDescent="0.2">
      <c r="A988" s="50"/>
      <c r="B988" s="38"/>
      <c r="C988" s="38"/>
      <c r="D988" s="39"/>
      <c r="E988" s="39"/>
      <c r="F988" s="39"/>
      <c r="G988" s="39"/>
      <c r="H988" s="39"/>
      <c r="I988" s="39"/>
    </row>
    <row r="989" spans="1:9" ht="12" customHeight="1" x14ac:dyDescent="0.2">
      <c r="A989" s="50"/>
      <c r="B989" s="38"/>
      <c r="C989" s="38"/>
      <c r="D989" s="39"/>
      <c r="E989" s="39"/>
      <c r="F989" s="39"/>
      <c r="G989" s="39"/>
      <c r="H989" s="39"/>
      <c r="I989" s="39"/>
    </row>
    <row r="990" spans="1:9" ht="12" customHeight="1" x14ac:dyDescent="0.2">
      <c r="A990" s="50"/>
      <c r="B990" s="38"/>
      <c r="C990" s="38"/>
      <c r="D990" s="39"/>
      <c r="E990" s="39"/>
      <c r="F990" s="39"/>
      <c r="G990" s="39"/>
      <c r="H990" s="39"/>
      <c r="I990" s="39"/>
    </row>
    <row r="991" spans="1:9" ht="12" customHeight="1" x14ac:dyDescent="0.2">
      <c r="A991" s="50"/>
      <c r="B991" s="38"/>
      <c r="C991" s="38"/>
      <c r="D991" s="39"/>
      <c r="E991" s="39"/>
      <c r="F991" s="39"/>
      <c r="G991" s="39"/>
      <c r="H991" s="39"/>
      <c r="I991" s="39"/>
    </row>
    <row r="992" spans="1:9" ht="12" customHeight="1" x14ac:dyDescent="0.2">
      <c r="A992" s="50"/>
      <c r="B992" s="38"/>
      <c r="C992" s="38"/>
      <c r="D992" s="39"/>
      <c r="E992" s="39"/>
      <c r="F992" s="39"/>
      <c r="G992" s="39"/>
      <c r="H992" s="39"/>
      <c r="I992" s="39"/>
    </row>
    <row r="993" spans="1:9" ht="12" customHeight="1" x14ac:dyDescent="0.2">
      <c r="A993" s="50"/>
      <c r="B993" s="38"/>
      <c r="C993" s="38"/>
      <c r="D993" s="39"/>
      <c r="E993" s="39"/>
      <c r="F993" s="39"/>
      <c r="G993" s="39"/>
      <c r="H993" s="39"/>
      <c r="I993" s="39"/>
    </row>
    <row r="994" spans="1:9" ht="12" customHeight="1" x14ac:dyDescent="0.2">
      <c r="A994" s="50"/>
      <c r="B994" s="38"/>
      <c r="C994" s="38"/>
      <c r="D994" s="39"/>
      <c r="E994" s="39"/>
      <c r="F994" s="39"/>
      <c r="G994" s="39"/>
      <c r="H994" s="39"/>
      <c r="I994" s="39"/>
    </row>
    <row r="995" spans="1:9" ht="12" customHeight="1" x14ac:dyDescent="0.2">
      <c r="A995" s="50"/>
      <c r="B995" s="38"/>
      <c r="C995" s="38"/>
      <c r="D995" s="39"/>
      <c r="E995" s="39"/>
      <c r="F995" s="39"/>
      <c r="G995" s="39"/>
      <c r="H995" s="39"/>
      <c r="I995" s="39"/>
    </row>
    <row r="996" spans="1:9" ht="12" customHeight="1" x14ac:dyDescent="0.2">
      <c r="A996" s="50"/>
      <c r="B996" s="38"/>
      <c r="C996" s="38"/>
      <c r="D996" s="39"/>
      <c r="E996" s="39"/>
      <c r="F996" s="39"/>
      <c r="G996" s="39"/>
      <c r="H996" s="39"/>
      <c r="I996" s="39"/>
    </row>
    <row r="997" spans="1:9" ht="12" customHeight="1" x14ac:dyDescent="0.2">
      <c r="A997" s="50"/>
      <c r="B997" s="38"/>
      <c r="C997" s="38"/>
      <c r="D997" s="39"/>
      <c r="E997" s="39"/>
      <c r="F997" s="39"/>
      <c r="G997" s="39"/>
      <c r="H997" s="39"/>
      <c r="I997" s="39"/>
    </row>
    <row r="998" spans="1:9" ht="12" customHeight="1" x14ac:dyDescent="0.2">
      <c r="A998" s="50"/>
      <c r="B998" s="38"/>
      <c r="C998" s="38"/>
      <c r="D998" s="39"/>
      <c r="E998" s="39"/>
      <c r="F998" s="39"/>
      <c r="G998" s="39"/>
      <c r="H998" s="39"/>
      <c r="I998" s="39"/>
    </row>
    <row r="999" spans="1:9" ht="12" customHeight="1" x14ac:dyDescent="0.2">
      <c r="A999" s="50"/>
      <c r="B999" s="38"/>
      <c r="C999" s="38"/>
      <c r="D999" s="39"/>
      <c r="E999" s="39"/>
      <c r="F999" s="39"/>
      <c r="G999" s="39"/>
      <c r="H999" s="39"/>
      <c r="I999" s="39"/>
    </row>
    <row r="1000" spans="1:9" ht="12" customHeight="1" x14ac:dyDescent="0.2">
      <c r="A1000" s="50"/>
      <c r="B1000" s="38"/>
      <c r="C1000" s="38"/>
      <c r="D1000" s="39"/>
      <c r="E1000" s="39"/>
      <c r="F1000" s="39"/>
      <c r="G1000" s="39"/>
      <c r="H1000" s="39"/>
      <c r="I1000" s="39"/>
    </row>
    <row r="1001" spans="1:9" ht="12" customHeight="1" x14ac:dyDescent="0.2">
      <c r="A1001" s="50"/>
      <c r="B1001" s="38"/>
      <c r="C1001" s="38"/>
      <c r="D1001" s="39"/>
      <c r="E1001" s="39"/>
      <c r="F1001" s="39"/>
      <c r="G1001" s="39"/>
      <c r="H1001" s="39"/>
      <c r="I1001" s="39"/>
    </row>
    <row r="1002" spans="1:9" ht="12" customHeight="1" x14ac:dyDescent="0.2">
      <c r="A1002" s="50"/>
      <c r="B1002" s="38"/>
      <c r="C1002" s="38"/>
      <c r="D1002" s="39"/>
      <c r="E1002" s="39"/>
      <c r="F1002" s="39"/>
      <c r="G1002" s="39"/>
      <c r="H1002" s="39"/>
      <c r="I1002" s="39"/>
    </row>
    <row r="1003" spans="1:9" ht="12" customHeight="1" x14ac:dyDescent="0.2">
      <c r="A1003" s="50"/>
      <c r="B1003" s="38"/>
      <c r="C1003" s="38"/>
      <c r="D1003" s="39"/>
      <c r="E1003" s="39"/>
      <c r="F1003" s="39"/>
      <c r="G1003" s="39"/>
      <c r="H1003" s="39"/>
      <c r="I1003" s="39"/>
    </row>
    <row r="1004" spans="1:9" ht="12" customHeight="1" x14ac:dyDescent="0.2">
      <c r="A1004" s="50"/>
      <c r="B1004" s="38"/>
      <c r="C1004" s="38"/>
      <c r="D1004" s="39"/>
      <c r="E1004" s="39"/>
      <c r="F1004" s="39"/>
      <c r="G1004" s="39"/>
      <c r="H1004" s="39"/>
      <c r="I1004" s="39"/>
    </row>
    <row r="1005" spans="1:9" ht="12" customHeight="1" x14ac:dyDescent="0.2">
      <c r="A1005" s="50"/>
      <c r="B1005" s="38"/>
      <c r="C1005" s="38"/>
      <c r="D1005" s="39"/>
      <c r="E1005" s="39"/>
      <c r="F1005" s="39"/>
      <c r="G1005" s="39"/>
      <c r="H1005" s="39"/>
      <c r="I1005" s="39"/>
    </row>
    <row r="1006" spans="1:9" ht="12" customHeight="1" x14ac:dyDescent="0.2">
      <c r="A1006" s="50"/>
      <c r="B1006" s="38"/>
      <c r="C1006" s="38"/>
      <c r="D1006" s="39"/>
      <c r="E1006" s="39"/>
      <c r="F1006" s="39"/>
      <c r="G1006" s="39"/>
      <c r="H1006" s="39"/>
      <c r="I1006" s="39"/>
    </row>
    <row r="1007" spans="1:9" ht="12" customHeight="1" x14ac:dyDescent="0.2">
      <c r="A1007" s="50"/>
      <c r="B1007" s="38"/>
      <c r="C1007" s="38"/>
      <c r="D1007" s="39"/>
      <c r="E1007" s="39"/>
      <c r="F1007" s="39"/>
      <c r="G1007" s="39"/>
      <c r="H1007" s="39"/>
      <c r="I1007" s="39"/>
    </row>
    <row r="1008" spans="1:9" ht="12" customHeight="1" x14ac:dyDescent="0.2">
      <c r="A1008" s="50"/>
      <c r="B1008" s="38"/>
      <c r="C1008" s="38"/>
      <c r="D1008" s="39"/>
      <c r="E1008" s="39"/>
      <c r="F1008" s="39"/>
      <c r="G1008" s="39"/>
      <c r="H1008" s="39"/>
      <c r="I1008" s="39"/>
    </row>
    <row r="1009" spans="1:9" ht="12" customHeight="1" x14ac:dyDescent="0.2">
      <c r="A1009" s="50"/>
      <c r="B1009" s="38"/>
      <c r="C1009" s="38"/>
      <c r="D1009" s="39"/>
      <c r="E1009" s="39"/>
      <c r="F1009" s="39"/>
      <c r="G1009" s="39"/>
      <c r="H1009" s="39"/>
      <c r="I1009" s="39"/>
    </row>
    <row r="1010" spans="1:9" ht="12" customHeight="1" x14ac:dyDescent="0.2">
      <c r="A1010" s="50"/>
      <c r="B1010" s="38"/>
      <c r="C1010" s="38"/>
      <c r="D1010" s="39"/>
      <c r="E1010" s="39"/>
      <c r="F1010" s="39"/>
      <c r="G1010" s="39"/>
      <c r="H1010" s="39"/>
      <c r="I1010" s="39"/>
    </row>
    <row r="1011" spans="1:9" ht="12" customHeight="1" x14ac:dyDescent="0.2">
      <c r="A1011" s="50"/>
      <c r="B1011" s="38"/>
      <c r="C1011" s="38"/>
      <c r="D1011" s="39"/>
      <c r="E1011" s="39"/>
      <c r="F1011" s="39"/>
      <c r="G1011" s="39"/>
      <c r="H1011" s="39"/>
      <c r="I1011" s="39"/>
    </row>
    <row r="1012" spans="1:9" ht="12" customHeight="1" x14ac:dyDescent="0.2">
      <c r="A1012" s="50"/>
      <c r="B1012" s="38"/>
      <c r="C1012" s="38"/>
      <c r="D1012" s="39"/>
      <c r="E1012" s="39"/>
      <c r="F1012" s="39"/>
      <c r="G1012" s="39"/>
      <c r="H1012" s="39"/>
      <c r="I1012" s="39"/>
    </row>
    <row r="1013" spans="1:9" ht="12" customHeight="1" x14ac:dyDescent="0.2">
      <c r="A1013" s="50"/>
      <c r="B1013" s="38"/>
      <c r="C1013" s="38"/>
      <c r="D1013" s="39"/>
      <c r="E1013" s="39"/>
      <c r="F1013" s="39"/>
      <c r="G1013" s="39"/>
      <c r="H1013" s="39"/>
      <c r="I1013" s="39"/>
    </row>
    <row r="1014" spans="1:9" ht="12" customHeight="1" x14ac:dyDescent="0.2">
      <c r="A1014" s="50"/>
      <c r="B1014" s="38"/>
      <c r="C1014" s="38"/>
      <c r="D1014" s="39"/>
      <c r="E1014" s="39"/>
      <c r="F1014" s="39"/>
      <c r="G1014" s="39"/>
      <c r="H1014" s="39"/>
      <c r="I1014" s="39"/>
    </row>
    <row r="1015" spans="1:9" ht="12" customHeight="1" x14ac:dyDescent="0.2">
      <c r="A1015" s="50"/>
      <c r="B1015" s="38"/>
      <c r="C1015" s="38"/>
      <c r="D1015" s="39"/>
      <c r="E1015" s="39"/>
      <c r="F1015" s="39"/>
      <c r="G1015" s="39"/>
      <c r="H1015" s="39"/>
      <c r="I1015" s="39"/>
    </row>
    <row r="1016" spans="1:9" ht="12" customHeight="1" x14ac:dyDescent="0.2">
      <c r="A1016" s="50"/>
      <c r="B1016" s="38"/>
      <c r="C1016" s="38"/>
      <c r="D1016" s="39"/>
      <c r="E1016" s="39"/>
      <c r="F1016" s="39"/>
      <c r="G1016" s="39"/>
      <c r="H1016" s="39"/>
      <c r="I1016" s="39"/>
    </row>
    <row r="1017" spans="1:9" ht="12" customHeight="1" x14ac:dyDescent="0.2">
      <c r="A1017" s="50"/>
      <c r="B1017" s="38"/>
      <c r="C1017" s="38"/>
      <c r="D1017" s="39"/>
      <c r="E1017" s="39"/>
      <c r="F1017" s="39"/>
      <c r="G1017" s="39"/>
      <c r="H1017" s="39"/>
      <c r="I1017" s="39"/>
    </row>
    <row r="1018" spans="1:9" ht="12" customHeight="1" x14ac:dyDescent="0.2">
      <c r="A1018" s="50"/>
      <c r="B1018" s="38"/>
      <c r="C1018" s="38"/>
      <c r="D1018" s="39"/>
      <c r="E1018" s="39"/>
      <c r="F1018" s="39"/>
      <c r="G1018" s="39"/>
      <c r="H1018" s="39"/>
      <c r="I1018" s="39"/>
    </row>
    <row r="1019" spans="1:9" ht="12" customHeight="1" x14ac:dyDescent="0.2">
      <c r="A1019" s="50"/>
      <c r="B1019" s="38"/>
      <c r="C1019" s="38"/>
      <c r="D1019" s="39"/>
      <c r="E1019" s="39"/>
      <c r="F1019" s="39"/>
      <c r="G1019" s="39"/>
      <c r="H1019" s="39"/>
      <c r="I1019" s="39"/>
    </row>
    <row r="1020" spans="1:9" ht="12" customHeight="1" x14ac:dyDescent="0.2">
      <c r="A1020" s="50"/>
      <c r="B1020" s="38"/>
      <c r="C1020" s="38"/>
      <c r="D1020" s="39"/>
      <c r="E1020" s="39"/>
      <c r="F1020" s="39"/>
      <c r="G1020" s="39"/>
      <c r="H1020" s="39"/>
      <c r="I1020" s="39"/>
    </row>
    <row r="1021" spans="1:9" ht="12" customHeight="1" x14ac:dyDescent="0.2">
      <c r="A1021" s="50"/>
      <c r="B1021" s="38"/>
      <c r="C1021" s="38"/>
      <c r="D1021" s="39"/>
      <c r="E1021" s="39"/>
      <c r="F1021" s="39"/>
      <c r="G1021" s="39"/>
      <c r="H1021" s="39"/>
      <c r="I1021" s="39"/>
    </row>
    <row r="1022" spans="1:9" ht="12" customHeight="1" x14ac:dyDescent="0.2">
      <c r="A1022" s="50"/>
      <c r="B1022" s="38"/>
      <c r="C1022" s="38"/>
      <c r="D1022" s="39"/>
      <c r="E1022" s="39"/>
      <c r="F1022" s="39"/>
      <c r="G1022" s="39"/>
      <c r="H1022" s="39"/>
      <c r="I1022" s="39"/>
    </row>
    <row r="1023" spans="1:9" ht="12" customHeight="1" x14ac:dyDescent="0.2">
      <c r="A1023" s="50"/>
      <c r="B1023" s="38"/>
      <c r="C1023" s="38"/>
      <c r="D1023" s="39"/>
      <c r="E1023" s="39"/>
      <c r="F1023" s="39"/>
      <c r="G1023" s="39"/>
      <c r="H1023" s="39"/>
      <c r="I1023" s="39"/>
    </row>
    <row r="1024" spans="1:9" ht="12" customHeight="1" x14ac:dyDescent="0.2">
      <c r="A1024" s="50"/>
      <c r="B1024" s="38"/>
      <c r="C1024" s="38"/>
      <c r="D1024" s="39"/>
      <c r="E1024" s="39"/>
      <c r="F1024" s="39"/>
      <c r="G1024" s="39"/>
      <c r="H1024" s="39"/>
      <c r="I1024" s="39"/>
    </row>
    <row r="1025" spans="1:9" ht="12" customHeight="1" x14ac:dyDescent="0.2">
      <c r="A1025" s="50"/>
      <c r="B1025" s="38"/>
      <c r="C1025" s="38"/>
      <c r="D1025" s="39"/>
      <c r="E1025" s="39"/>
      <c r="F1025" s="39"/>
      <c r="G1025" s="39"/>
      <c r="H1025" s="39"/>
      <c r="I1025" s="39"/>
    </row>
    <row r="1026" spans="1:9" ht="12" customHeight="1" x14ac:dyDescent="0.2">
      <c r="A1026" s="50"/>
      <c r="B1026" s="38"/>
      <c r="C1026" s="38"/>
      <c r="D1026" s="39"/>
      <c r="E1026" s="39"/>
      <c r="F1026" s="39"/>
      <c r="G1026" s="39"/>
      <c r="H1026" s="39"/>
      <c r="I1026" s="39"/>
    </row>
    <row r="1027" spans="1:9" ht="12" customHeight="1" x14ac:dyDescent="0.2">
      <c r="A1027" s="50"/>
      <c r="B1027" s="38"/>
      <c r="C1027" s="38"/>
      <c r="D1027" s="39"/>
      <c r="E1027" s="39"/>
      <c r="F1027" s="39"/>
      <c r="G1027" s="39"/>
      <c r="H1027" s="39"/>
      <c r="I1027" s="39"/>
    </row>
    <row r="1028" spans="1:9" ht="12" customHeight="1" x14ac:dyDescent="0.2">
      <c r="A1028" s="50"/>
      <c r="B1028" s="38"/>
      <c r="C1028" s="38"/>
      <c r="D1028" s="39"/>
      <c r="E1028" s="39"/>
      <c r="F1028" s="39"/>
      <c r="G1028" s="39"/>
      <c r="H1028" s="39"/>
      <c r="I1028" s="39"/>
    </row>
    <row r="1029" spans="1:9" ht="12" customHeight="1" x14ac:dyDescent="0.2">
      <c r="A1029" s="50"/>
      <c r="B1029" s="38"/>
      <c r="C1029" s="38"/>
      <c r="D1029" s="39"/>
      <c r="E1029" s="39"/>
      <c r="F1029" s="39"/>
      <c r="G1029" s="39"/>
      <c r="H1029" s="39"/>
      <c r="I1029" s="39"/>
    </row>
    <row r="1030" spans="1:9" ht="12" customHeight="1" x14ac:dyDescent="0.2">
      <c r="A1030" s="50"/>
      <c r="B1030" s="38"/>
      <c r="C1030" s="38"/>
      <c r="D1030" s="39"/>
      <c r="E1030" s="39"/>
      <c r="F1030" s="39"/>
      <c r="G1030" s="39"/>
      <c r="H1030" s="39"/>
      <c r="I1030" s="39"/>
    </row>
    <row r="1031" spans="1:9" ht="12" customHeight="1" x14ac:dyDescent="0.2">
      <c r="A1031" s="50"/>
      <c r="B1031" s="38"/>
      <c r="C1031" s="38"/>
      <c r="D1031" s="39"/>
      <c r="E1031" s="39"/>
      <c r="F1031" s="39"/>
      <c r="G1031" s="39"/>
      <c r="H1031" s="39"/>
      <c r="I1031" s="39"/>
    </row>
    <row r="1032" spans="1:9" ht="12" customHeight="1" x14ac:dyDescent="0.2">
      <c r="A1032" s="50"/>
      <c r="B1032" s="38"/>
      <c r="C1032" s="38"/>
      <c r="D1032" s="39"/>
      <c r="E1032" s="39"/>
      <c r="F1032" s="39"/>
      <c r="G1032" s="39"/>
      <c r="H1032" s="39"/>
      <c r="I1032" s="39"/>
    </row>
    <row r="1033" spans="1:9" ht="12" customHeight="1" x14ac:dyDescent="0.2">
      <c r="A1033" s="50"/>
      <c r="B1033" s="38"/>
      <c r="C1033" s="38"/>
      <c r="D1033" s="39"/>
      <c r="E1033" s="39"/>
      <c r="F1033" s="39"/>
      <c r="G1033" s="39"/>
      <c r="H1033" s="39"/>
      <c r="I1033" s="39"/>
    </row>
    <row r="1034" spans="1:9" ht="12" customHeight="1" x14ac:dyDescent="0.2">
      <c r="A1034" s="50"/>
      <c r="B1034" s="38"/>
      <c r="C1034" s="38"/>
      <c r="D1034" s="39"/>
      <c r="E1034" s="39"/>
      <c r="F1034" s="39"/>
      <c r="G1034" s="39"/>
      <c r="H1034" s="39"/>
      <c r="I1034" s="39"/>
    </row>
    <row r="1035" spans="1:9" ht="12" customHeight="1" x14ac:dyDescent="0.2">
      <c r="A1035" s="50"/>
      <c r="B1035" s="38"/>
      <c r="C1035" s="38"/>
      <c r="D1035" s="39"/>
      <c r="E1035" s="39"/>
      <c r="F1035" s="39"/>
      <c r="G1035" s="39"/>
      <c r="H1035" s="39"/>
      <c r="I1035" s="39"/>
    </row>
    <row r="1036" spans="1:9" ht="12" customHeight="1" x14ac:dyDescent="0.2">
      <c r="A1036" s="50"/>
      <c r="B1036" s="38"/>
      <c r="C1036" s="38"/>
      <c r="D1036" s="39"/>
      <c r="E1036" s="39"/>
      <c r="F1036" s="39"/>
      <c r="G1036" s="39"/>
      <c r="H1036" s="39"/>
      <c r="I1036" s="39"/>
    </row>
    <row r="1037" spans="1:9" ht="12" customHeight="1" x14ac:dyDescent="0.2">
      <c r="A1037" s="50"/>
      <c r="B1037" s="38"/>
      <c r="C1037" s="38"/>
      <c r="D1037" s="39"/>
      <c r="E1037" s="39"/>
      <c r="F1037" s="39"/>
      <c r="G1037" s="39"/>
      <c r="H1037" s="39"/>
      <c r="I1037" s="39"/>
    </row>
    <row r="1038" spans="1:9" ht="12" customHeight="1" x14ac:dyDescent="0.2">
      <c r="A1038" s="50"/>
      <c r="B1038" s="38"/>
      <c r="C1038" s="38"/>
      <c r="D1038" s="39"/>
      <c r="E1038" s="39"/>
      <c r="F1038" s="39"/>
      <c r="G1038" s="39"/>
      <c r="H1038" s="39"/>
      <c r="I1038" s="39"/>
    </row>
    <row r="1039" spans="1:9" ht="12" customHeight="1" x14ac:dyDescent="0.2">
      <c r="A1039" s="50"/>
      <c r="B1039" s="38"/>
      <c r="C1039" s="38"/>
      <c r="D1039" s="39"/>
      <c r="E1039" s="39"/>
      <c r="F1039" s="39"/>
      <c r="G1039" s="39"/>
      <c r="H1039" s="39"/>
      <c r="I1039" s="39"/>
    </row>
    <row r="1040" spans="1:9" ht="12" customHeight="1" x14ac:dyDescent="0.2">
      <c r="A1040" s="50"/>
      <c r="B1040" s="38"/>
      <c r="C1040" s="38"/>
      <c r="D1040" s="39"/>
      <c r="E1040" s="39"/>
      <c r="F1040" s="39"/>
      <c r="G1040" s="39"/>
      <c r="H1040" s="39"/>
      <c r="I1040" s="39"/>
    </row>
    <row r="1041" spans="1:9" ht="12" customHeight="1" x14ac:dyDescent="0.2">
      <c r="A1041" s="50"/>
      <c r="B1041" s="38"/>
      <c r="C1041" s="38"/>
      <c r="D1041" s="39"/>
      <c r="E1041" s="39"/>
      <c r="F1041" s="39"/>
      <c r="G1041" s="39"/>
      <c r="H1041" s="39"/>
      <c r="I1041" s="39"/>
    </row>
    <row r="1042" spans="1:9" ht="12" customHeight="1" x14ac:dyDescent="0.2">
      <c r="A1042" s="50"/>
      <c r="B1042" s="38"/>
      <c r="C1042" s="38"/>
      <c r="D1042" s="39"/>
      <c r="E1042" s="39"/>
      <c r="F1042" s="39"/>
      <c r="G1042" s="39"/>
      <c r="H1042" s="39"/>
      <c r="I1042" s="39"/>
    </row>
    <row r="1043" spans="1:9" ht="12" customHeight="1" x14ac:dyDescent="0.2">
      <c r="A1043" s="50"/>
      <c r="B1043" s="38"/>
      <c r="C1043" s="38"/>
      <c r="D1043" s="39"/>
      <c r="E1043" s="39"/>
      <c r="F1043" s="39"/>
      <c r="G1043" s="39"/>
      <c r="H1043" s="39"/>
      <c r="I1043" s="39"/>
    </row>
    <row r="1044" spans="1:9" ht="12" customHeight="1" x14ac:dyDescent="0.2">
      <c r="A1044" s="50"/>
      <c r="B1044" s="38"/>
      <c r="C1044" s="38"/>
      <c r="D1044" s="39"/>
      <c r="E1044" s="39"/>
      <c r="F1044" s="39"/>
      <c r="G1044" s="39"/>
      <c r="H1044" s="39"/>
      <c r="I1044" s="39"/>
    </row>
    <row r="1045" spans="1:9" ht="12" customHeight="1" x14ac:dyDescent="0.2">
      <c r="A1045" s="50"/>
      <c r="B1045" s="38"/>
      <c r="C1045" s="38"/>
      <c r="D1045" s="39"/>
      <c r="E1045" s="39"/>
      <c r="F1045" s="39"/>
      <c r="G1045" s="39"/>
      <c r="H1045" s="39"/>
      <c r="I1045" s="39"/>
    </row>
    <row r="1046" spans="1:9" ht="12" customHeight="1" x14ac:dyDescent="0.2">
      <c r="A1046" s="50"/>
      <c r="B1046" s="38"/>
      <c r="C1046" s="38"/>
      <c r="D1046" s="39"/>
      <c r="E1046" s="39"/>
      <c r="F1046" s="39"/>
      <c r="G1046" s="39"/>
      <c r="H1046" s="39"/>
      <c r="I1046" s="39"/>
    </row>
    <row r="1047" spans="1:9" ht="12" customHeight="1" x14ac:dyDescent="0.2">
      <c r="A1047" s="50"/>
      <c r="B1047" s="38"/>
      <c r="C1047" s="38"/>
      <c r="D1047" s="39"/>
      <c r="E1047" s="39"/>
      <c r="F1047" s="39"/>
      <c r="G1047" s="39"/>
      <c r="H1047" s="39"/>
      <c r="I1047" s="39"/>
    </row>
    <row r="1048" spans="1:9" ht="12" customHeight="1" x14ac:dyDescent="0.2">
      <c r="A1048" s="50"/>
      <c r="B1048" s="38"/>
      <c r="C1048" s="38"/>
      <c r="D1048" s="39"/>
      <c r="E1048" s="39"/>
      <c r="F1048" s="39"/>
      <c r="G1048" s="39"/>
      <c r="H1048" s="39"/>
      <c r="I1048" s="39"/>
    </row>
    <row r="1049" spans="1:9" ht="12" customHeight="1" x14ac:dyDescent="0.2">
      <c r="A1049" s="50"/>
      <c r="B1049" s="38"/>
      <c r="C1049" s="38"/>
      <c r="D1049" s="39"/>
      <c r="E1049" s="39"/>
      <c r="F1049" s="39"/>
      <c r="G1049" s="39"/>
      <c r="H1049" s="39"/>
      <c r="I1049" s="39"/>
    </row>
    <row r="1050" spans="1:9" ht="12" customHeight="1" x14ac:dyDescent="0.2">
      <c r="A1050" s="50"/>
      <c r="B1050" s="38"/>
      <c r="C1050" s="38"/>
      <c r="D1050" s="39"/>
      <c r="E1050" s="39"/>
      <c r="F1050" s="39"/>
      <c r="G1050" s="39"/>
      <c r="H1050" s="39"/>
      <c r="I1050" s="39"/>
    </row>
    <row r="1051" spans="1:9" ht="12" customHeight="1" x14ac:dyDescent="0.2">
      <c r="A1051" s="50"/>
      <c r="B1051" s="38"/>
      <c r="C1051" s="38"/>
      <c r="D1051" s="39"/>
      <c r="E1051" s="39"/>
      <c r="F1051" s="39"/>
      <c r="G1051" s="39"/>
      <c r="H1051" s="39"/>
      <c r="I1051" s="39"/>
    </row>
    <row r="1052" spans="1:9" ht="12" customHeight="1" x14ac:dyDescent="0.2">
      <c r="A1052" s="50"/>
      <c r="B1052" s="38"/>
      <c r="C1052" s="38"/>
      <c r="D1052" s="39"/>
      <c r="E1052" s="39"/>
      <c r="F1052" s="39"/>
      <c r="G1052" s="39"/>
      <c r="H1052" s="39"/>
      <c r="I1052" s="39"/>
    </row>
    <row r="1053" spans="1:9" ht="12" customHeight="1" x14ac:dyDescent="0.2">
      <c r="A1053" s="50"/>
      <c r="B1053" s="38"/>
      <c r="C1053" s="38"/>
      <c r="D1053" s="39"/>
      <c r="E1053" s="39"/>
      <c r="F1053" s="39"/>
      <c r="G1053" s="39"/>
      <c r="H1053" s="39"/>
      <c r="I1053" s="39"/>
    </row>
    <row r="1054" spans="1:9" ht="12" customHeight="1" x14ac:dyDescent="0.2">
      <c r="A1054" s="50"/>
      <c r="B1054" s="38"/>
      <c r="C1054" s="38"/>
      <c r="D1054" s="39"/>
      <c r="E1054" s="39"/>
      <c r="F1054" s="39"/>
      <c r="G1054" s="39"/>
      <c r="H1054" s="39"/>
      <c r="I1054" s="39"/>
    </row>
    <row r="1055" spans="1:9" ht="12" customHeight="1" x14ac:dyDescent="0.2">
      <c r="A1055" s="50"/>
      <c r="B1055" s="38"/>
      <c r="C1055" s="38"/>
      <c r="D1055" s="39"/>
      <c r="E1055" s="39"/>
      <c r="F1055" s="39"/>
      <c r="G1055" s="39"/>
      <c r="H1055" s="39"/>
      <c r="I1055" s="39"/>
    </row>
    <row r="1056" spans="1:9" ht="12" customHeight="1" x14ac:dyDescent="0.2">
      <c r="A1056" s="50"/>
      <c r="B1056" s="38"/>
      <c r="C1056" s="38"/>
      <c r="D1056" s="39"/>
      <c r="E1056" s="39"/>
      <c r="F1056" s="39"/>
      <c r="G1056" s="39"/>
      <c r="H1056" s="39"/>
      <c r="I1056" s="39"/>
    </row>
    <row r="1057" spans="1:9" ht="12" customHeight="1" x14ac:dyDescent="0.2">
      <c r="A1057" s="50"/>
      <c r="B1057" s="38"/>
      <c r="C1057" s="38"/>
      <c r="D1057" s="39"/>
      <c r="E1057" s="39"/>
      <c r="F1057" s="39"/>
      <c r="G1057" s="39"/>
      <c r="H1057" s="39"/>
      <c r="I1057" s="39"/>
    </row>
    <row r="1058" spans="1:9" ht="12" customHeight="1" x14ac:dyDescent="0.2">
      <c r="A1058" s="50"/>
      <c r="B1058" s="38"/>
      <c r="C1058" s="38"/>
      <c r="D1058" s="39"/>
      <c r="E1058" s="39"/>
      <c r="F1058" s="39"/>
      <c r="G1058" s="39"/>
      <c r="H1058" s="39"/>
      <c r="I1058" s="39"/>
    </row>
    <row r="1059" spans="1:9" ht="12" customHeight="1" x14ac:dyDescent="0.2">
      <c r="A1059" s="50"/>
      <c r="B1059" s="38"/>
      <c r="C1059" s="38"/>
      <c r="D1059" s="39"/>
      <c r="E1059" s="39"/>
      <c r="F1059" s="39"/>
      <c r="G1059" s="39"/>
      <c r="H1059" s="39"/>
      <c r="I1059" s="39"/>
    </row>
    <row r="1060" spans="1:9" ht="12" customHeight="1" x14ac:dyDescent="0.2">
      <c r="A1060" s="50"/>
      <c r="B1060" s="38"/>
      <c r="C1060" s="38"/>
      <c r="D1060" s="39"/>
      <c r="E1060" s="39"/>
      <c r="F1060" s="39"/>
      <c r="G1060" s="39"/>
      <c r="H1060" s="39"/>
      <c r="I1060" s="39"/>
    </row>
    <row r="1061" spans="1:9" ht="12" customHeight="1" x14ac:dyDescent="0.2">
      <c r="A1061" s="50"/>
      <c r="B1061" s="38"/>
      <c r="C1061" s="38"/>
      <c r="D1061" s="39"/>
      <c r="E1061" s="39"/>
      <c r="F1061" s="39"/>
      <c r="G1061" s="39"/>
      <c r="H1061" s="39"/>
      <c r="I1061" s="39"/>
    </row>
    <row r="1062" spans="1:9" ht="12" customHeight="1" x14ac:dyDescent="0.2">
      <c r="A1062" s="50"/>
      <c r="B1062" s="38"/>
      <c r="C1062" s="38"/>
      <c r="D1062" s="39"/>
      <c r="E1062" s="39"/>
      <c r="F1062" s="39"/>
      <c r="G1062" s="39"/>
      <c r="H1062" s="39"/>
      <c r="I1062" s="39"/>
    </row>
    <row r="1063" spans="1:9" ht="12" customHeight="1" x14ac:dyDescent="0.2">
      <c r="A1063" s="50"/>
      <c r="B1063" s="38"/>
      <c r="C1063" s="38"/>
      <c r="D1063" s="39"/>
      <c r="E1063" s="39"/>
      <c r="F1063" s="39"/>
      <c r="G1063" s="39"/>
      <c r="H1063" s="39"/>
      <c r="I1063" s="39"/>
    </row>
    <row r="1064" spans="1:9" ht="12" customHeight="1" x14ac:dyDescent="0.2">
      <c r="A1064" s="50"/>
      <c r="B1064" s="38"/>
      <c r="C1064" s="38"/>
      <c r="D1064" s="39"/>
      <c r="E1064" s="39"/>
      <c r="F1064" s="39"/>
      <c r="G1064" s="39"/>
      <c r="H1064" s="39"/>
      <c r="I1064" s="39"/>
    </row>
    <row r="1065" spans="1:9" ht="12" customHeight="1" x14ac:dyDescent="0.2">
      <c r="A1065" s="50"/>
      <c r="B1065" s="38"/>
      <c r="C1065" s="38"/>
      <c r="D1065" s="39"/>
      <c r="E1065" s="39"/>
      <c r="F1065" s="39"/>
      <c r="G1065" s="39"/>
      <c r="H1065" s="39"/>
      <c r="I1065" s="39"/>
    </row>
    <row r="1066" spans="1:9" ht="12" customHeight="1" x14ac:dyDescent="0.2">
      <c r="A1066" s="50"/>
      <c r="B1066" s="38"/>
      <c r="C1066" s="38"/>
      <c r="D1066" s="39"/>
      <c r="E1066" s="39"/>
      <c r="F1066" s="39"/>
      <c r="G1066" s="39"/>
      <c r="H1066" s="39"/>
      <c r="I1066" s="39"/>
    </row>
    <row r="1067" spans="1:9" ht="12" customHeight="1" x14ac:dyDescent="0.2">
      <c r="A1067" s="50"/>
      <c r="B1067" s="38"/>
      <c r="C1067" s="38"/>
      <c r="D1067" s="39"/>
      <c r="E1067" s="39"/>
      <c r="F1067" s="39"/>
      <c r="G1067" s="39"/>
      <c r="H1067" s="39"/>
      <c r="I1067" s="39"/>
    </row>
    <row r="1068" spans="1:9" ht="12" customHeight="1" x14ac:dyDescent="0.2">
      <c r="A1068" s="50"/>
      <c r="B1068" s="38"/>
      <c r="C1068" s="38"/>
      <c r="D1068" s="39"/>
      <c r="E1068" s="39"/>
      <c r="F1068" s="39"/>
      <c r="G1068" s="39"/>
      <c r="H1068" s="39"/>
      <c r="I1068" s="39"/>
    </row>
    <row r="1069" spans="1:9" ht="12" customHeight="1" x14ac:dyDescent="0.2">
      <c r="A1069" s="50"/>
      <c r="B1069" s="38"/>
      <c r="C1069" s="38"/>
      <c r="D1069" s="39"/>
      <c r="E1069" s="39"/>
      <c r="F1069" s="39"/>
      <c r="G1069" s="39"/>
      <c r="H1069" s="39"/>
      <c r="I1069" s="39"/>
    </row>
    <row r="1070" spans="1:9" ht="12" customHeight="1" x14ac:dyDescent="0.2">
      <c r="A1070" s="50"/>
      <c r="B1070" s="38"/>
      <c r="C1070" s="38"/>
      <c r="D1070" s="39"/>
      <c r="E1070" s="39"/>
      <c r="F1070" s="39"/>
      <c r="G1070" s="39"/>
      <c r="H1070" s="39"/>
      <c r="I1070" s="39"/>
    </row>
    <row r="1071" spans="1:9" ht="12" customHeight="1" x14ac:dyDescent="0.2">
      <c r="A1071" s="50"/>
      <c r="B1071" s="38"/>
      <c r="C1071" s="38"/>
      <c r="D1071" s="39"/>
      <c r="E1071" s="39"/>
      <c r="F1071" s="39"/>
      <c r="G1071" s="39"/>
      <c r="H1071" s="39"/>
      <c r="I1071" s="39"/>
    </row>
    <row r="1072" spans="1:9" ht="12" customHeight="1" x14ac:dyDescent="0.2">
      <c r="A1072" s="50"/>
      <c r="B1072" s="38"/>
      <c r="C1072" s="38"/>
      <c r="D1072" s="39"/>
      <c r="E1072" s="39"/>
      <c r="F1072" s="39"/>
      <c r="G1072" s="39"/>
      <c r="H1072" s="39"/>
      <c r="I1072" s="39"/>
    </row>
    <row r="1073" spans="1:9" ht="12" customHeight="1" x14ac:dyDescent="0.2">
      <c r="A1073" s="50"/>
      <c r="B1073" s="38"/>
      <c r="C1073" s="38"/>
      <c r="D1073" s="39"/>
      <c r="E1073" s="39"/>
      <c r="F1073" s="39"/>
      <c r="G1073" s="39"/>
      <c r="H1073" s="39"/>
      <c r="I1073" s="39"/>
    </row>
    <row r="1074" spans="1:9" ht="12" customHeight="1" x14ac:dyDescent="0.2">
      <c r="A1074" s="50"/>
      <c r="B1074" s="38"/>
      <c r="C1074" s="38"/>
      <c r="D1074" s="39"/>
      <c r="E1074" s="39"/>
      <c r="F1074" s="39"/>
      <c r="G1074" s="39"/>
      <c r="H1074" s="39"/>
      <c r="I1074" s="39"/>
    </row>
    <row r="1075" spans="1:9" ht="12" customHeight="1" x14ac:dyDescent="0.2">
      <c r="A1075" s="50"/>
      <c r="B1075" s="38"/>
      <c r="C1075" s="38"/>
      <c r="D1075" s="39"/>
      <c r="E1075" s="39"/>
      <c r="F1075" s="39"/>
      <c r="G1075" s="39"/>
      <c r="H1075" s="39"/>
      <c r="I1075" s="39"/>
    </row>
    <row r="1076" spans="1:9" ht="12" customHeight="1" x14ac:dyDescent="0.2">
      <c r="A1076" s="50"/>
      <c r="B1076" s="38"/>
      <c r="C1076" s="38"/>
      <c r="D1076" s="39"/>
      <c r="E1076" s="39"/>
      <c r="F1076" s="39"/>
      <c r="G1076" s="39"/>
      <c r="H1076" s="39"/>
      <c r="I1076" s="39"/>
    </row>
    <row r="1077" spans="1:9" ht="12" customHeight="1" x14ac:dyDescent="0.2">
      <c r="A1077" s="50"/>
      <c r="B1077" s="38"/>
      <c r="C1077" s="38"/>
      <c r="D1077" s="39"/>
      <c r="E1077" s="39"/>
      <c r="F1077" s="39"/>
      <c r="G1077" s="39"/>
      <c r="H1077" s="39"/>
      <c r="I1077" s="39"/>
    </row>
    <row r="1078" spans="1:9" ht="12" customHeight="1" x14ac:dyDescent="0.2">
      <c r="A1078" s="50"/>
      <c r="B1078" s="38"/>
      <c r="C1078" s="38"/>
      <c r="D1078" s="39"/>
      <c r="E1078" s="39"/>
      <c r="F1078" s="39"/>
      <c r="G1078" s="39"/>
      <c r="H1078" s="39"/>
      <c r="I1078" s="39"/>
    </row>
    <row r="1079" spans="1:9" ht="12" customHeight="1" x14ac:dyDescent="0.2">
      <c r="A1079" s="50"/>
      <c r="B1079" s="38"/>
      <c r="C1079" s="38"/>
      <c r="D1079" s="39"/>
      <c r="E1079" s="39"/>
      <c r="F1079" s="39"/>
      <c r="G1079" s="39"/>
      <c r="H1079" s="39"/>
      <c r="I1079" s="39"/>
    </row>
    <row r="1080" spans="1:9" ht="12" customHeight="1" x14ac:dyDescent="0.2">
      <c r="A1080" s="50"/>
      <c r="B1080" s="38"/>
      <c r="C1080" s="38"/>
      <c r="D1080" s="39"/>
      <c r="E1080" s="39"/>
      <c r="F1080" s="39"/>
      <c r="G1080" s="39"/>
      <c r="H1080" s="39"/>
      <c r="I1080" s="39"/>
    </row>
    <row r="1081" spans="1:9" ht="12" customHeight="1" x14ac:dyDescent="0.2">
      <c r="A1081" s="50"/>
      <c r="B1081" s="38"/>
      <c r="C1081" s="38"/>
      <c r="D1081" s="39"/>
      <c r="E1081" s="39"/>
      <c r="F1081" s="39"/>
      <c r="G1081" s="39"/>
      <c r="H1081" s="39"/>
      <c r="I1081" s="39"/>
    </row>
    <row r="1082" spans="1:9" ht="12" customHeight="1" x14ac:dyDescent="0.2">
      <c r="A1082" s="50"/>
      <c r="B1082" s="38"/>
      <c r="C1082" s="38"/>
      <c r="D1082" s="39"/>
      <c r="E1082" s="39"/>
      <c r="F1082" s="39"/>
      <c r="G1082" s="39"/>
      <c r="H1082" s="39"/>
      <c r="I1082" s="39"/>
    </row>
    <row r="1083" spans="1:9" ht="12" customHeight="1" x14ac:dyDescent="0.2">
      <c r="A1083" s="50"/>
      <c r="B1083" s="38"/>
      <c r="C1083" s="38"/>
      <c r="D1083" s="39"/>
      <c r="E1083" s="39"/>
      <c r="F1083" s="39"/>
      <c r="G1083" s="39"/>
      <c r="H1083" s="39"/>
      <c r="I1083" s="39"/>
    </row>
  </sheetData>
  <sheetProtection formatCells="0" formatColumns="0" formatRows="0" insertColumns="0" insertRows="0" deleteColumns="0" deleteRows="0"/>
  <mergeCells count="14">
    <mergeCell ref="B10:D10"/>
    <mergeCell ref="D11:F11"/>
    <mergeCell ref="G11:H11"/>
    <mergeCell ref="K25:L25"/>
    <mergeCell ref="J1:M1"/>
    <mergeCell ref="B2:D2"/>
    <mergeCell ref="L2:L11"/>
    <mergeCell ref="B3:D3"/>
    <mergeCell ref="B4:D4"/>
    <mergeCell ref="B5:D5"/>
    <mergeCell ref="B6:D6"/>
    <mergeCell ref="B7:D7"/>
    <mergeCell ref="B8:D8"/>
    <mergeCell ref="B9:D9"/>
  </mergeCells>
  <dataValidations count="1">
    <dataValidation type="list" allowBlank="1" showInputMessage="1" showErrorMessage="1" sqref="B10:D10" xr:uid="{00000000-0002-0000-0300-000000000000}">
      <formula1>$E$321:$E$323</formula1>
    </dataValidation>
  </dataValidations>
  <pageMargins left="0.75" right="0.75" top="1" bottom="1" header="0.4921259845" footer="0.4921259845"/>
  <pageSetup paperSize="9" orientation="landscape" horizontalDpi="300"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G318"/>
  <sheetViews>
    <sheetView workbookViewId="0"/>
  </sheetViews>
  <sheetFormatPr defaultColWidth="9.140625" defaultRowHeight="11.25" x14ac:dyDescent="0.2"/>
  <cols>
    <col min="1" max="1" width="30.5703125" style="55" bestFit="1" customWidth="1"/>
    <col min="2" max="2" width="48.28515625" style="55" bestFit="1" customWidth="1"/>
    <col min="3" max="3" width="71" style="54" bestFit="1" customWidth="1"/>
    <col min="4" max="4" width="55.42578125" style="54" bestFit="1" customWidth="1"/>
    <col min="5" max="5" width="41.7109375" style="54" customWidth="1"/>
    <col min="6" max="6" width="7.85546875" style="58" customWidth="1"/>
    <col min="7" max="16384" width="9.140625" style="54"/>
  </cols>
  <sheetData>
    <row r="1" spans="1:7" x14ac:dyDescent="0.2">
      <c r="A1" s="51" t="s">
        <v>129</v>
      </c>
      <c r="B1" s="51"/>
      <c r="C1" s="52"/>
      <c r="D1" s="52"/>
      <c r="E1" s="52"/>
      <c r="F1" s="53" t="s">
        <v>130</v>
      </c>
      <c r="G1" s="52"/>
    </row>
    <row r="2" spans="1:7" x14ac:dyDescent="0.2">
      <c r="A2" s="55" t="s">
        <v>131</v>
      </c>
      <c r="F2" s="54"/>
    </row>
    <row r="3" spans="1:7" x14ac:dyDescent="0.2">
      <c r="A3" s="55" t="s">
        <v>132</v>
      </c>
      <c r="C3" s="54" t="s">
        <v>133</v>
      </c>
      <c r="F3" s="54" t="s">
        <v>134</v>
      </c>
      <c r="G3" s="54" t="s">
        <v>135</v>
      </c>
    </row>
    <row r="4" spans="1:7" x14ac:dyDescent="0.2">
      <c r="A4" s="55" t="s">
        <v>136</v>
      </c>
      <c r="B4" s="55" t="s">
        <v>137</v>
      </c>
      <c r="C4" s="54" t="s">
        <v>138</v>
      </c>
      <c r="D4" s="55" t="s">
        <v>139</v>
      </c>
      <c r="F4" s="54" t="s">
        <v>134</v>
      </c>
      <c r="G4" s="54" t="s">
        <v>135</v>
      </c>
    </row>
    <row r="5" spans="1:7" x14ac:dyDescent="0.2">
      <c r="A5" s="55" t="s">
        <v>44</v>
      </c>
      <c r="B5" s="55" t="s">
        <v>140</v>
      </c>
      <c r="C5" s="54" t="s">
        <v>141</v>
      </c>
      <c r="D5" s="55" t="s">
        <v>140</v>
      </c>
      <c r="F5" s="54" t="s">
        <v>134</v>
      </c>
      <c r="G5" s="54" t="s">
        <v>135</v>
      </c>
    </row>
    <row r="6" spans="1:7" x14ac:dyDescent="0.2">
      <c r="A6" s="55" t="s">
        <v>142</v>
      </c>
      <c r="B6" s="55" t="s">
        <v>143</v>
      </c>
      <c r="C6" s="54" t="s">
        <v>144</v>
      </c>
      <c r="D6" s="55" t="s">
        <v>145</v>
      </c>
      <c r="F6" s="54" t="s">
        <v>134</v>
      </c>
      <c r="G6" s="54" t="s">
        <v>135</v>
      </c>
    </row>
    <row r="7" spans="1:7" x14ac:dyDescent="0.2">
      <c r="A7" s="55" t="s">
        <v>146</v>
      </c>
      <c r="B7" s="55" t="s">
        <v>147</v>
      </c>
      <c r="C7" s="54" t="s">
        <v>148</v>
      </c>
      <c r="D7" s="55" t="s">
        <v>147</v>
      </c>
      <c r="F7" s="54" t="s">
        <v>134</v>
      </c>
      <c r="G7" s="54" t="s">
        <v>135</v>
      </c>
    </row>
    <row r="8" spans="1:7" x14ac:dyDescent="0.2">
      <c r="A8" s="55" t="s">
        <v>149</v>
      </c>
      <c r="B8" s="55" t="s">
        <v>150</v>
      </c>
      <c r="C8" s="54" t="s">
        <v>151</v>
      </c>
      <c r="D8" s="55" t="s">
        <v>152</v>
      </c>
      <c r="F8" s="54" t="s">
        <v>134</v>
      </c>
      <c r="G8" s="54" t="s">
        <v>135</v>
      </c>
    </row>
    <row r="9" spans="1:7" x14ac:dyDescent="0.2">
      <c r="A9" s="55" t="s">
        <v>153</v>
      </c>
      <c r="B9" s="55" t="s">
        <v>154</v>
      </c>
      <c r="C9" s="54" t="s">
        <v>155</v>
      </c>
      <c r="F9" s="54" t="s">
        <v>134</v>
      </c>
      <c r="G9" s="54" t="s">
        <v>135</v>
      </c>
    </row>
    <row r="10" spans="1:7" ht="12.75" x14ac:dyDescent="0.2">
      <c r="A10" s="55" t="s">
        <v>156</v>
      </c>
      <c r="B10" s="55" t="s">
        <v>157</v>
      </c>
      <c r="C10" s="54" t="s">
        <v>158</v>
      </c>
      <c r="D10" s="54" t="s">
        <v>159</v>
      </c>
      <c r="E10" s="56" t="s">
        <v>160</v>
      </c>
      <c r="F10" s="54" t="s">
        <v>134</v>
      </c>
      <c r="G10" s="54" t="s">
        <v>135</v>
      </c>
    </row>
    <row r="11" spans="1:7" x14ac:dyDescent="0.2">
      <c r="A11" s="55" t="s">
        <v>45</v>
      </c>
      <c r="B11" s="55" t="s">
        <v>161</v>
      </c>
      <c r="C11" s="54" t="s">
        <v>162</v>
      </c>
      <c r="D11" s="54" t="s">
        <v>163</v>
      </c>
      <c r="E11" s="54" t="s">
        <v>164</v>
      </c>
      <c r="F11" s="54" t="s">
        <v>134</v>
      </c>
      <c r="G11" s="54" t="s">
        <v>135</v>
      </c>
    </row>
    <row r="12" spans="1:7" x14ac:dyDescent="0.2">
      <c r="A12" s="55" t="s">
        <v>165</v>
      </c>
      <c r="B12" s="55" t="s">
        <v>166</v>
      </c>
      <c r="C12" s="54" t="s">
        <v>167</v>
      </c>
      <c r="D12" s="54" t="s">
        <v>168</v>
      </c>
      <c r="F12" s="54" t="s">
        <v>134</v>
      </c>
      <c r="G12" s="54" t="s">
        <v>135</v>
      </c>
    </row>
    <row r="13" spans="1:7" x14ac:dyDescent="0.2">
      <c r="A13" s="55" t="s">
        <v>169</v>
      </c>
      <c r="B13" s="55" t="s">
        <v>170</v>
      </c>
      <c r="C13" s="54" t="s">
        <v>171</v>
      </c>
      <c r="D13" s="54" t="s">
        <v>172</v>
      </c>
      <c r="F13" s="54" t="s">
        <v>134</v>
      </c>
      <c r="G13" s="54" t="s">
        <v>135</v>
      </c>
    </row>
    <row r="14" spans="1:7" x14ac:dyDescent="0.2">
      <c r="A14" s="55" t="s">
        <v>173</v>
      </c>
      <c r="B14" s="55" t="s">
        <v>174</v>
      </c>
      <c r="C14" s="54" t="s">
        <v>175</v>
      </c>
      <c r="D14" s="54" t="s">
        <v>176</v>
      </c>
      <c r="F14" s="54" t="s">
        <v>134</v>
      </c>
      <c r="G14" s="54" t="s">
        <v>135</v>
      </c>
    </row>
    <row r="15" spans="1:7" x14ac:dyDescent="0.2">
      <c r="A15" s="55" t="s">
        <v>177</v>
      </c>
      <c r="B15" s="55" t="s">
        <v>154</v>
      </c>
      <c r="C15" s="54" t="s">
        <v>178</v>
      </c>
      <c r="F15" s="54" t="s">
        <v>134</v>
      </c>
      <c r="G15" s="54" t="s">
        <v>135</v>
      </c>
    </row>
    <row r="16" spans="1:7" ht="12.75" x14ac:dyDescent="0.2">
      <c r="A16" s="55" t="s">
        <v>179</v>
      </c>
      <c r="B16" s="55" t="s">
        <v>180</v>
      </c>
      <c r="C16" s="54" t="s">
        <v>181</v>
      </c>
      <c r="D16" s="54" t="s">
        <v>182</v>
      </c>
      <c r="E16" s="56" t="s">
        <v>183</v>
      </c>
      <c r="F16" s="54" t="s">
        <v>134</v>
      </c>
      <c r="G16" s="54" t="s">
        <v>135</v>
      </c>
    </row>
    <row r="17" spans="1:7" x14ac:dyDescent="0.2">
      <c r="A17" s="55" t="s">
        <v>184</v>
      </c>
      <c r="B17" s="55" t="s">
        <v>185</v>
      </c>
      <c r="C17" s="54" t="s">
        <v>186</v>
      </c>
      <c r="D17" s="54" t="s">
        <v>187</v>
      </c>
      <c r="F17" s="54" t="s">
        <v>134</v>
      </c>
      <c r="G17" s="54" t="s">
        <v>135</v>
      </c>
    </row>
    <row r="18" spans="1:7" x14ac:dyDescent="0.2">
      <c r="A18" s="55" t="s">
        <v>188</v>
      </c>
      <c r="B18" s="55" t="s">
        <v>154</v>
      </c>
      <c r="C18" s="54" t="s">
        <v>189</v>
      </c>
      <c r="F18" s="54" t="s">
        <v>134</v>
      </c>
      <c r="G18" s="54" t="s">
        <v>135</v>
      </c>
    </row>
    <row r="19" spans="1:7" x14ac:dyDescent="0.2">
      <c r="A19" s="55" t="s">
        <v>46</v>
      </c>
      <c r="B19" s="55" t="s">
        <v>190</v>
      </c>
      <c r="C19" s="54" t="s">
        <v>191</v>
      </c>
      <c r="D19" s="57"/>
      <c r="F19" s="54" t="s">
        <v>134</v>
      </c>
      <c r="G19" s="54" t="s">
        <v>135</v>
      </c>
    </row>
    <row r="20" spans="1:7" ht="12.75" x14ac:dyDescent="0.2">
      <c r="A20" s="55" t="s">
        <v>47</v>
      </c>
      <c r="B20" s="55" t="s">
        <v>192</v>
      </c>
      <c r="C20" s="54" t="s">
        <v>193</v>
      </c>
      <c r="D20" s="54" t="s">
        <v>194</v>
      </c>
      <c r="E20" s="56" t="s">
        <v>195</v>
      </c>
      <c r="F20" s="54" t="s">
        <v>134</v>
      </c>
      <c r="G20" s="54" t="s">
        <v>135</v>
      </c>
    </row>
    <row r="21" spans="1:7" x14ac:dyDescent="0.2">
      <c r="A21" s="55" t="s">
        <v>196</v>
      </c>
      <c r="B21" s="55" t="s">
        <v>197</v>
      </c>
      <c r="C21" s="54" t="s">
        <v>198</v>
      </c>
      <c r="D21" s="54" t="s">
        <v>199</v>
      </c>
      <c r="F21" s="54" t="s">
        <v>134</v>
      </c>
      <c r="G21" s="54" t="s">
        <v>135</v>
      </c>
    </row>
    <row r="22" spans="1:7" x14ac:dyDescent="0.2">
      <c r="A22" s="55" t="s">
        <v>200</v>
      </c>
      <c r="B22" s="55" t="s">
        <v>154</v>
      </c>
      <c r="C22" s="54" t="s">
        <v>201</v>
      </c>
      <c r="F22" s="54" t="s">
        <v>134</v>
      </c>
      <c r="G22" s="54" t="s">
        <v>135</v>
      </c>
    </row>
    <row r="23" spans="1:7" x14ac:dyDescent="0.2">
      <c r="A23" s="55" t="s">
        <v>202</v>
      </c>
      <c r="B23" s="55" t="s">
        <v>203</v>
      </c>
      <c r="C23" s="54" t="s">
        <v>204</v>
      </c>
      <c r="D23" s="54" t="s">
        <v>205</v>
      </c>
      <c r="F23" s="54" t="s">
        <v>134</v>
      </c>
      <c r="G23" s="54" t="s">
        <v>135</v>
      </c>
    </row>
    <row r="24" spans="1:7" x14ac:dyDescent="0.2">
      <c r="A24" s="55" t="s">
        <v>206</v>
      </c>
      <c r="B24" s="55" t="s">
        <v>207</v>
      </c>
      <c r="C24" s="54" t="s">
        <v>208</v>
      </c>
      <c r="D24" s="54" t="s">
        <v>209</v>
      </c>
      <c r="F24" s="54" t="s">
        <v>134</v>
      </c>
      <c r="G24" s="54" t="s">
        <v>135</v>
      </c>
    </row>
    <row r="25" spans="1:7" x14ac:dyDescent="0.2">
      <c r="A25" s="55" t="s">
        <v>210</v>
      </c>
      <c r="B25" s="55" t="s">
        <v>211</v>
      </c>
      <c r="C25" s="54" t="s">
        <v>212</v>
      </c>
      <c r="D25" s="54" t="s">
        <v>213</v>
      </c>
      <c r="F25" s="54" t="s">
        <v>134</v>
      </c>
      <c r="G25" s="54" t="s">
        <v>135</v>
      </c>
    </row>
    <row r="26" spans="1:7" x14ac:dyDescent="0.2">
      <c r="A26" s="55" t="s">
        <v>214</v>
      </c>
      <c r="B26" s="55" t="s">
        <v>154</v>
      </c>
      <c r="C26" s="54" t="s">
        <v>215</v>
      </c>
      <c r="F26" s="54" t="s">
        <v>134</v>
      </c>
      <c r="G26" s="54" t="s">
        <v>135</v>
      </c>
    </row>
    <row r="27" spans="1:7" x14ac:dyDescent="0.2">
      <c r="A27" s="55" t="s">
        <v>216</v>
      </c>
      <c r="B27" s="55" t="s">
        <v>217</v>
      </c>
      <c r="C27" s="54" t="s">
        <v>218</v>
      </c>
      <c r="D27" s="54" t="s">
        <v>219</v>
      </c>
      <c r="F27" s="54" t="s">
        <v>134</v>
      </c>
      <c r="G27" s="54" t="s">
        <v>135</v>
      </c>
    </row>
    <row r="28" spans="1:7" x14ac:dyDescent="0.2">
      <c r="A28" s="55" t="s">
        <v>220</v>
      </c>
      <c r="B28" s="55" t="s">
        <v>221</v>
      </c>
      <c r="C28" s="54" t="s">
        <v>222</v>
      </c>
      <c r="D28" s="54" t="s">
        <v>223</v>
      </c>
      <c r="F28" s="54" t="s">
        <v>134</v>
      </c>
      <c r="G28" s="54" t="s">
        <v>135</v>
      </c>
    </row>
    <row r="29" spans="1:7" x14ac:dyDescent="0.2">
      <c r="A29" s="55" t="s">
        <v>224</v>
      </c>
      <c r="B29" s="55" t="s">
        <v>225</v>
      </c>
      <c r="C29" s="54" t="s">
        <v>226</v>
      </c>
      <c r="D29" s="54" t="s">
        <v>227</v>
      </c>
      <c r="F29" s="54" t="s">
        <v>134</v>
      </c>
      <c r="G29" s="54" t="s">
        <v>135</v>
      </c>
    </row>
    <row r="30" spans="1:7" x14ac:dyDescent="0.2">
      <c r="A30" s="55" t="s">
        <v>228</v>
      </c>
      <c r="B30" s="55" t="s">
        <v>229</v>
      </c>
      <c r="C30" s="54" t="s">
        <v>230</v>
      </c>
      <c r="D30" s="54" t="s">
        <v>231</v>
      </c>
      <c r="F30" s="54" t="s">
        <v>134</v>
      </c>
      <c r="G30" s="54" t="s">
        <v>135</v>
      </c>
    </row>
    <row r="31" spans="1:7" x14ac:dyDescent="0.2">
      <c r="A31" s="55" t="s">
        <v>232</v>
      </c>
      <c r="B31" s="55" t="s">
        <v>233</v>
      </c>
      <c r="C31" s="54" t="s">
        <v>234</v>
      </c>
      <c r="D31" s="54" t="s">
        <v>235</v>
      </c>
      <c r="F31" s="54" t="s">
        <v>134</v>
      </c>
      <c r="G31" s="54" t="s">
        <v>135</v>
      </c>
    </row>
    <row r="32" spans="1:7" x14ac:dyDescent="0.2">
      <c r="A32" s="55" t="s">
        <v>236</v>
      </c>
      <c r="B32" s="55" t="s">
        <v>237</v>
      </c>
      <c r="C32" s="54" t="s">
        <v>238</v>
      </c>
      <c r="D32" s="54" t="s">
        <v>239</v>
      </c>
      <c r="F32" s="54" t="s">
        <v>134</v>
      </c>
      <c r="G32" s="54" t="s">
        <v>135</v>
      </c>
    </row>
    <row r="33" spans="1:7" x14ac:dyDescent="0.2">
      <c r="A33" s="55" t="s">
        <v>240</v>
      </c>
      <c r="B33" s="55" t="s">
        <v>241</v>
      </c>
      <c r="C33" s="54" t="s">
        <v>242</v>
      </c>
      <c r="D33" s="54" t="s">
        <v>243</v>
      </c>
      <c r="F33" s="54" t="s">
        <v>134</v>
      </c>
      <c r="G33" s="54" t="s">
        <v>135</v>
      </c>
    </row>
    <row r="34" spans="1:7" x14ac:dyDescent="0.2">
      <c r="A34" s="55" t="s">
        <v>244</v>
      </c>
      <c r="B34" s="55" t="s">
        <v>154</v>
      </c>
      <c r="C34" s="54" t="s">
        <v>245</v>
      </c>
      <c r="F34" s="54" t="s">
        <v>246</v>
      </c>
      <c r="G34" s="54" t="s">
        <v>135</v>
      </c>
    </row>
    <row r="35" spans="1:7" x14ac:dyDescent="0.2">
      <c r="A35" s="55" t="s">
        <v>247</v>
      </c>
      <c r="B35" s="55" t="s">
        <v>248</v>
      </c>
      <c r="C35" s="54" t="s">
        <v>249</v>
      </c>
      <c r="D35" s="54" t="s">
        <v>250</v>
      </c>
      <c r="F35" s="54" t="s">
        <v>246</v>
      </c>
      <c r="G35" s="54" t="s">
        <v>135</v>
      </c>
    </row>
    <row r="36" spans="1:7" x14ac:dyDescent="0.2">
      <c r="A36" s="55" t="s">
        <v>48</v>
      </c>
      <c r="B36" s="55" t="s">
        <v>251</v>
      </c>
      <c r="C36" s="54" t="s">
        <v>252</v>
      </c>
      <c r="D36" s="54" t="s">
        <v>253</v>
      </c>
      <c r="F36" s="54" t="s">
        <v>246</v>
      </c>
      <c r="G36" s="54" t="s">
        <v>135</v>
      </c>
    </row>
    <row r="37" spans="1:7" x14ac:dyDescent="0.2">
      <c r="A37" s="55" t="s">
        <v>254</v>
      </c>
      <c r="B37" s="55" t="s">
        <v>255</v>
      </c>
      <c r="C37" s="54" t="s">
        <v>256</v>
      </c>
      <c r="D37" s="54" t="s">
        <v>257</v>
      </c>
      <c r="F37" s="54" t="s">
        <v>246</v>
      </c>
      <c r="G37" s="54" t="s">
        <v>135</v>
      </c>
    </row>
    <row r="38" spans="1:7" x14ac:dyDescent="0.2">
      <c r="A38" s="55" t="s">
        <v>258</v>
      </c>
      <c r="B38" s="55" t="s">
        <v>259</v>
      </c>
      <c r="C38" s="54" t="s">
        <v>260</v>
      </c>
      <c r="D38" s="54" t="s">
        <v>261</v>
      </c>
      <c r="F38" s="54" t="s">
        <v>246</v>
      </c>
      <c r="G38" s="54" t="s">
        <v>135</v>
      </c>
    </row>
    <row r="39" spans="1:7" x14ac:dyDescent="0.2">
      <c r="A39" s="55" t="s">
        <v>262</v>
      </c>
      <c r="B39" s="55" t="s">
        <v>263</v>
      </c>
      <c r="C39" s="54" t="s">
        <v>264</v>
      </c>
      <c r="D39" s="54" t="s">
        <v>265</v>
      </c>
      <c r="F39" s="54" t="s">
        <v>246</v>
      </c>
      <c r="G39" s="54" t="s">
        <v>135</v>
      </c>
    </row>
    <row r="40" spans="1:7" x14ac:dyDescent="0.2">
      <c r="A40" s="55" t="s">
        <v>266</v>
      </c>
      <c r="B40" s="55" t="s">
        <v>154</v>
      </c>
      <c r="C40" s="54" t="s">
        <v>267</v>
      </c>
      <c r="F40" s="54" t="s">
        <v>246</v>
      </c>
      <c r="G40" s="54" t="s">
        <v>135</v>
      </c>
    </row>
    <row r="41" spans="1:7" x14ac:dyDescent="0.2">
      <c r="A41" s="55" t="s">
        <v>268</v>
      </c>
      <c r="B41" s="55" t="s">
        <v>269</v>
      </c>
      <c r="C41" s="54" t="s">
        <v>270</v>
      </c>
      <c r="D41" s="54" t="s">
        <v>271</v>
      </c>
      <c r="E41" s="54" t="s">
        <v>272</v>
      </c>
      <c r="F41" s="54" t="s">
        <v>246</v>
      </c>
      <c r="G41" s="54" t="s">
        <v>135</v>
      </c>
    </row>
    <row r="42" spans="1:7" x14ac:dyDescent="0.2">
      <c r="A42" s="55" t="s">
        <v>49</v>
      </c>
      <c r="B42" s="55" t="s">
        <v>273</v>
      </c>
      <c r="C42" s="54" t="s">
        <v>274</v>
      </c>
      <c r="D42" s="54" t="s">
        <v>275</v>
      </c>
      <c r="F42" s="54" t="s">
        <v>246</v>
      </c>
      <c r="G42" s="54" t="s">
        <v>135</v>
      </c>
    </row>
    <row r="43" spans="1:7" x14ac:dyDescent="0.2">
      <c r="A43" s="55" t="s">
        <v>276</v>
      </c>
      <c r="B43" s="55" t="s">
        <v>277</v>
      </c>
      <c r="C43" s="54" t="s">
        <v>278</v>
      </c>
      <c r="D43" s="54" t="s">
        <v>279</v>
      </c>
      <c r="F43" s="54" t="s">
        <v>246</v>
      </c>
      <c r="G43" s="54" t="s">
        <v>135</v>
      </c>
    </row>
    <row r="44" spans="1:7" x14ac:dyDescent="0.2">
      <c r="A44" s="55" t="s">
        <v>280</v>
      </c>
      <c r="B44" s="55" t="s">
        <v>281</v>
      </c>
      <c r="C44" s="54" t="s">
        <v>282</v>
      </c>
      <c r="D44" s="54" t="s">
        <v>283</v>
      </c>
      <c r="F44" s="54" t="s">
        <v>246</v>
      </c>
      <c r="G44" s="54" t="s">
        <v>135</v>
      </c>
    </row>
    <row r="45" spans="1:7" x14ac:dyDescent="0.2">
      <c r="A45" s="55" t="s">
        <v>284</v>
      </c>
      <c r="B45" s="55" t="s">
        <v>285</v>
      </c>
      <c r="C45" s="54" t="s">
        <v>286</v>
      </c>
      <c r="D45" s="54" t="s">
        <v>287</v>
      </c>
      <c r="F45" s="54" t="s">
        <v>246</v>
      </c>
      <c r="G45" s="54" t="s">
        <v>135</v>
      </c>
    </row>
    <row r="46" spans="1:7" x14ac:dyDescent="0.2">
      <c r="A46" s="55" t="s">
        <v>288</v>
      </c>
      <c r="B46" s="55" t="s">
        <v>154</v>
      </c>
      <c r="C46" s="54" t="s">
        <v>289</v>
      </c>
      <c r="F46" s="54" t="s">
        <v>246</v>
      </c>
      <c r="G46" s="54" t="s">
        <v>135</v>
      </c>
    </row>
    <row r="47" spans="1:7" x14ac:dyDescent="0.2">
      <c r="A47" s="55" t="s">
        <v>290</v>
      </c>
      <c r="B47" s="55" t="s">
        <v>291</v>
      </c>
      <c r="C47" s="54" t="s">
        <v>292</v>
      </c>
      <c r="D47" s="54" t="s">
        <v>293</v>
      </c>
      <c r="F47" s="54" t="s">
        <v>246</v>
      </c>
      <c r="G47" s="54" t="s">
        <v>135</v>
      </c>
    </row>
    <row r="48" spans="1:7" x14ac:dyDescent="0.2">
      <c r="A48" s="55" t="s">
        <v>294</v>
      </c>
      <c r="B48" s="55" t="s">
        <v>295</v>
      </c>
      <c r="C48" s="54" t="s">
        <v>296</v>
      </c>
      <c r="D48" s="54" t="s">
        <v>297</v>
      </c>
      <c r="F48" s="54" t="s">
        <v>246</v>
      </c>
      <c r="G48" s="54" t="s">
        <v>135</v>
      </c>
    </row>
    <row r="49" spans="1:7" x14ac:dyDescent="0.2">
      <c r="A49" s="55" t="s">
        <v>298</v>
      </c>
      <c r="B49" s="55" t="s">
        <v>299</v>
      </c>
      <c r="C49" s="54" t="s">
        <v>300</v>
      </c>
      <c r="D49" s="54" t="s">
        <v>301</v>
      </c>
      <c r="F49" s="54" t="s">
        <v>246</v>
      </c>
      <c r="G49" s="54" t="s">
        <v>135</v>
      </c>
    </row>
    <row r="50" spans="1:7" x14ac:dyDescent="0.2">
      <c r="A50" s="55" t="s">
        <v>302</v>
      </c>
      <c r="B50" s="55" t="s">
        <v>303</v>
      </c>
      <c r="C50" s="54" t="s">
        <v>304</v>
      </c>
      <c r="D50" s="54" t="s">
        <v>305</v>
      </c>
      <c r="F50" s="54" t="s">
        <v>246</v>
      </c>
      <c r="G50" s="54" t="s">
        <v>135</v>
      </c>
    </row>
    <row r="51" spans="1:7" x14ac:dyDescent="0.2">
      <c r="A51" s="55" t="s">
        <v>306</v>
      </c>
      <c r="B51" s="55" t="s">
        <v>307</v>
      </c>
      <c r="C51" s="54" t="s">
        <v>308</v>
      </c>
      <c r="D51" s="54" t="s">
        <v>309</v>
      </c>
      <c r="F51" s="54" t="s">
        <v>246</v>
      </c>
      <c r="G51" s="54" t="s">
        <v>135</v>
      </c>
    </row>
    <row r="52" spans="1:7" x14ac:dyDescent="0.2">
      <c r="A52" s="55" t="s">
        <v>310</v>
      </c>
      <c r="B52" s="55" t="s">
        <v>311</v>
      </c>
      <c r="C52" s="54" t="s">
        <v>312</v>
      </c>
      <c r="D52" s="54" t="s">
        <v>313</v>
      </c>
      <c r="F52" s="54" t="s">
        <v>246</v>
      </c>
      <c r="G52" s="54" t="s">
        <v>135</v>
      </c>
    </row>
    <row r="53" spans="1:7" x14ac:dyDescent="0.2">
      <c r="A53" s="55" t="s">
        <v>314</v>
      </c>
      <c r="B53" s="55" t="s">
        <v>315</v>
      </c>
      <c r="C53" s="54" t="s">
        <v>316</v>
      </c>
      <c r="D53" s="54" t="s">
        <v>317</v>
      </c>
      <c r="F53" s="54" t="s">
        <v>246</v>
      </c>
      <c r="G53" s="54" t="s">
        <v>135</v>
      </c>
    </row>
    <row r="54" spans="1:7" x14ac:dyDescent="0.2">
      <c r="A54" s="55" t="s">
        <v>318</v>
      </c>
      <c r="B54" s="55" t="s">
        <v>319</v>
      </c>
      <c r="C54" s="54" t="s">
        <v>320</v>
      </c>
      <c r="D54" s="54" t="s">
        <v>321</v>
      </c>
      <c r="F54" s="54" t="s">
        <v>246</v>
      </c>
      <c r="G54" s="54" t="s">
        <v>135</v>
      </c>
    </row>
    <row r="55" spans="1:7" x14ac:dyDescent="0.2">
      <c r="B55" s="54" t="s">
        <v>154</v>
      </c>
      <c r="F55" s="54"/>
    </row>
    <row r="56" spans="1:7" x14ac:dyDescent="0.2">
      <c r="A56" s="55" t="s">
        <v>322</v>
      </c>
      <c r="B56" s="55" t="s">
        <v>154</v>
      </c>
      <c r="F56" s="54"/>
    </row>
    <row r="57" spans="1:7" x14ac:dyDescent="0.2">
      <c r="A57" s="55" t="s">
        <v>323</v>
      </c>
      <c r="B57" s="55" t="s">
        <v>154</v>
      </c>
      <c r="C57" s="54" t="s">
        <v>324</v>
      </c>
      <c r="F57" s="54" t="s">
        <v>134</v>
      </c>
      <c r="G57" s="54" t="s">
        <v>135</v>
      </c>
    </row>
    <row r="58" spans="1:7" x14ac:dyDescent="0.2">
      <c r="A58" s="55" t="s">
        <v>50</v>
      </c>
      <c r="B58" s="55" t="s">
        <v>325</v>
      </c>
      <c r="C58" s="54" t="s">
        <v>326</v>
      </c>
      <c r="D58" s="54" t="s">
        <v>327</v>
      </c>
      <c r="F58" s="54" t="s">
        <v>134</v>
      </c>
      <c r="G58" s="54" t="s">
        <v>135</v>
      </c>
    </row>
    <row r="59" spans="1:7" x14ac:dyDescent="0.2">
      <c r="A59" s="55" t="s">
        <v>51</v>
      </c>
      <c r="B59" s="55" t="s">
        <v>328</v>
      </c>
      <c r="C59" s="54" t="s">
        <v>329</v>
      </c>
      <c r="D59" s="54" t="s">
        <v>330</v>
      </c>
      <c r="F59" s="54" t="s">
        <v>134</v>
      </c>
      <c r="G59" s="54" t="s">
        <v>135</v>
      </c>
    </row>
    <row r="60" spans="1:7" x14ac:dyDescent="0.2">
      <c r="A60" s="55" t="s">
        <v>331</v>
      </c>
      <c r="B60" s="55" t="s">
        <v>332</v>
      </c>
      <c r="C60" s="54" t="s">
        <v>333</v>
      </c>
      <c r="D60" s="54" t="s">
        <v>334</v>
      </c>
      <c r="F60" s="54" t="s">
        <v>134</v>
      </c>
      <c r="G60" s="54" t="s">
        <v>135</v>
      </c>
    </row>
    <row r="61" spans="1:7" x14ac:dyDescent="0.2">
      <c r="A61" s="55" t="s">
        <v>335</v>
      </c>
      <c r="B61" s="55" t="s">
        <v>154</v>
      </c>
      <c r="C61" s="54" t="s">
        <v>336</v>
      </c>
      <c r="F61" s="54" t="s">
        <v>134</v>
      </c>
      <c r="G61" s="54" t="s">
        <v>135</v>
      </c>
    </row>
    <row r="62" spans="1:7" x14ac:dyDescent="0.2">
      <c r="A62" s="55" t="s">
        <v>52</v>
      </c>
      <c r="B62" s="55" t="s">
        <v>337</v>
      </c>
      <c r="C62" s="54" t="s">
        <v>338</v>
      </c>
      <c r="D62" s="54" t="s">
        <v>339</v>
      </c>
      <c r="F62" s="54" t="s">
        <v>134</v>
      </c>
      <c r="G62" s="54" t="s">
        <v>135</v>
      </c>
    </row>
    <row r="63" spans="1:7" x14ac:dyDescent="0.2">
      <c r="A63" s="55" t="s">
        <v>340</v>
      </c>
      <c r="B63" s="55" t="s">
        <v>341</v>
      </c>
      <c r="C63" s="54" t="s">
        <v>342</v>
      </c>
      <c r="D63" s="54" t="s">
        <v>343</v>
      </c>
      <c r="F63" s="54" t="s">
        <v>134</v>
      </c>
      <c r="G63" s="54" t="s">
        <v>135</v>
      </c>
    </row>
    <row r="64" spans="1:7" x14ac:dyDescent="0.2">
      <c r="A64" s="55" t="s">
        <v>53</v>
      </c>
      <c r="B64" s="55" t="s">
        <v>344</v>
      </c>
      <c r="C64" s="54" t="s">
        <v>345</v>
      </c>
      <c r="D64" s="54" t="s">
        <v>346</v>
      </c>
      <c r="F64" s="54" t="s">
        <v>134</v>
      </c>
      <c r="G64" s="54" t="s">
        <v>135</v>
      </c>
    </row>
    <row r="65" spans="1:7" x14ac:dyDescent="0.2">
      <c r="A65" s="55" t="s">
        <v>347</v>
      </c>
      <c r="B65" s="55" t="s">
        <v>348</v>
      </c>
      <c r="C65" s="54" t="s">
        <v>349</v>
      </c>
      <c r="D65" s="54" t="s">
        <v>350</v>
      </c>
      <c r="F65" s="54" t="s">
        <v>134</v>
      </c>
      <c r="G65" s="54" t="s">
        <v>135</v>
      </c>
    </row>
    <row r="66" spans="1:7" x14ac:dyDescent="0.2">
      <c r="A66" s="55" t="s">
        <v>351</v>
      </c>
      <c r="B66" s="55" t="s">
        <v>154</v>
      </c>
      <c r="C66" s="54" t="s">
        <v>352</v>
      </c>
      <c r="F66" s="54" t="s">
        <v>134</v>
      </c>
      <c r="G66" s="54" t="s">
        <v>135</v>
      </c>
    </row>
    <row r="67" spans="1:7" x14ac:dyDescent="0.2">
      <c r="A67" s="55" t="s">
        <v>353</v>
      </c>
      <c r="B67" s="55" t="s">
        <v>354</v>
      </c>
      <c r="C67" s="54" t="s">
        <v>355</v>
      </c>
      <c r="D67" s="54" t="s">
        <v>356</v>
      </c>
      <c r="F67" s="54" t="s">
        <v>134</v>
      </c>
      <c r="G67" s="54" t="s">
        <v>135</v>
      </c>
    </row>
    <row r="68" spans="1:7" x14ac:dyDescent="0.2">
      <c r="A68" s="55" t="s">
        <v>357</v>
      </c>
      <c r="B68" s="55" t="s">
        <v>358</v>
      </c>
      <c r="C68" s="54" t="s">
        <v>359</v>
      </c>
      <c r="D68" s="54" t="s">
        <v>360</v>
      </c>
      <c r="F68" s="54" t="s">
        <v>134</v>
      </c>
      <c r="G68" s="54" t="s">
        <v>135</v>
      </c>
    </row>
    <row r="69" spans="1:7" x14ac:dyDescent="0.2">
      <c r="A69" s="55" t="s">
        <v>361</v>
      </c>
      <c r="B69" s="55" t="s">
        <v>20</v>
      </c>
      <c r="C69" s="54" t="s">
        <v>362</v>
      </c>
      <c r="D69" s="54" t="s">
        <v>363</v>
      </c>
      <c r="F69" s="54" t="s">
        <v>134</v>
      </c>
      <c r="G69" s="54" t="s">
        <v>135</v>
      </c>
    </row>
    <row r="70" spans="1:7" x14ac:dyDescent="0.2">
      <c r="A70" s="55" t="s">
        <v>364</v>
      </c>
      <c r="B70" s="55" t="s">
        <v>365</v>
      </c>
      <c r="C70" s="54" t="s">
        <v>366</v>
      </c>
      <c r="D70" s="54" t="s">
        <v>367</v>
      </c>
      <c r="F70" s="54" t="s">
        <v>134</v>
      </c>
      <c r="G70" s="54" t="s">
        <v>135</v>
      </c>
    </row>
    <row r="71" spans="1:7" x14ac:dyDescent="0.2">
      <c r="A71" s="55" t="s">
        <v>368</v>
      </c>
      <c r="B71" s="55" t="s">
        <v>154</v>
      </c>
      <c r="C71" s="54" t="s">
        <v>369</v>
      </c>
      <c r="F71" s="54" t="s">
        <v>246</v>
      </c>
      <c r="G71" s="54" t="s">
        <v>135</v>
      </c>
    </row>
    <row r="72" spans="1:7" x14ac:dyDescent="0.2">
      <c r="A72" s="55" t="s">
        <v>370</v>
      </c>
      <c r="B72" s="55" t="s">
        <v>371</v>
      </c>
      <c r="C72" s="54" t="s">
        <v>372</v>
      </c>
      <c r="D72" s="54" t="s">
        <v>373</v>
      </c>
      <c r="F72" s="54" t="s">
        <v>246</v>
      </c>
      <c r="G72" s="54" t="s">
        <v>135</v>
      </c>
    </row>
    <row r="73" spans="1:7" x14ac:dyDescent="0.2">
      <c r="A73" s="55" t="s">
        <v>374</v>
      </c>
      <c r="B73" s="55" t="s">
        <v>375</v>
      </c>
      <c r="C73" s="54" t="s">
        <v>376</v>
      </c>
      <c r="D73" s="54" t="s">
        <v>377</v>
      </c>
      <c r="F73" s="54" t="s">
        <v>246</v>
      </c>
      <c r="G73" s="54" t="s">
        <v>135</v>
      </c>
    </row>
    <row r="74" spans="1:7" x14ac:dyDescent="0.2">
      <c r="A74" s="55" t="s">
        <v>378</v>
      </c>
      <c r="B74" s="55" t="s">
        <v>379</v>
      </c>
      <c r="C74" s="54" t="s">
        <v>380</v>
      </c>
      <c r="D74" s="54" t="s">
        <v>381</v>
      </c>
      <c r="F74" s="54" t="s">
        <v>246</v>
      </c>
      <c r="G74" s="54" t="s">
        <v>135</v>
      </c>
    </row>
    <row r="75" spans="1:7" x14ac:dyDescent="0.2">
      <c r="A75" s="55" t="s">
        <v>382</v>
      </c>
      <c r="B75" s="55" t="s">
        <v>383</v>
      </c>
      <c r="C75" s="54" t="s">
        <v>384</v>
      </c>
      <c r="D75" s="54" t="s">
        <v>385</v>
      </c>
      <c r="F75" s="54" t="s">
        <v>246</v>
      </c>
      <c r="G75" s="54" t="s">
        <v>135</v>
      </c>
    </row>
    <row r="76" spans="1:7" x14ac:dyDescent="0.2">
      <c r="A76" s="55" t="s">
        <v>386</v>
      </c>
      <c r="B76" s="55" t="s">
        <v>387</v>
      </c>
      <c r="C76" s="54" t="s">
        <v>388</v>
      </c>
      <c r="D76" s="54" t="s">
        <v>389</v>
      </c>
      <c r="F76" s="54" t="s">
        <v>246</v>
      </c>
      <c r="G76" s="54" t="s">
        <v>135</v>
      </c>
    </row>
    <row r="77" spans="1:7" x14ac:dyDescent="0.2">
      <c r="A77" s="55" t="s">
        <v>390</v>
      </c>
      <c r="B77" s="55" t="s">
        <v>391</v>
      </c>
      <c r="C77" s="54" t="s">
        <v>392</v>
      </c>
      <c r="D77" s="54" t="s">
        <v>393</v>
      </c>
      <c r="F77" s="54" t="s">
        <v>246</v>
      </c>
      <c r="G77" s="54" t="s">
        <v>135</v>
      </c>
    </row>
    <row r="78" spans="1:7" x14ac:dyDescent="0.2">
      <c r="B78" s="54" t="s">
        <v>154</v>
      </c>
      <c r="F78" s="54"/>
    </row>
    <row r="79" spans="1:7" x14ac:dyDescent="0.2">
      <c r="A79" s="55" t="s">
        <v>394</v>
      </c>
      <c r="B79" s="55" t="s">
        <v>154</v>
      </c>
      <c r="F79" s="54"/>
    </row>
    <row r="80" spans="1:7" x14ac:dyDescent="0.2">
      <c r="A80" s="55" t="s">
        <v>395</v>
      </c>
      <c r="B80" s="55" t="s">
        <v>154</v>
      </c>
      <c r="C80" s="54" t="s">
        <v>396</v>
      </c>
      <c r="F80" s="54" t="s">
        <v>134</v>
      </c>
      <c r="G80" s="54" t="s">
        <v>135</v>
      </c>
    </row>
    <row r="81" spans="1:7" x14ac:dyDescent="0.2">
      <c r="A81" s="55" t="s">
        <v>54</v>
      </c>
      <c r="B81" s="55" t="s">
        <v>397</v>
      </c>
      <c r="C81" s="54" t="s">
        <v>398</v>
      </c>
      <c r="D81" s="54" t="s">
        <v>399</v>
      </c>
      <c r="F81" s="54" t="s">
        <v>134</v>
      </c>
      <c r="G81" s="54" t="s">
        <v>135</v>
      </c>
    </row>
    <row r="82" spans="1:7" x14ac:dyDescent="0.2">
      <c r="A82" s="55" t="s">
        <v>55</v>
      </c>
      <c r="B82" s="55" t="s">
        <v>400</v>
      </c>
      <c r="C82" s="54" t="s">
        <v>401</v>
      </c>
      <c r="D82" s="54" t="s">
        <v>402</v>
      </c>
      <c r="F82" s="54" t="s">
        <v>134</v>
      </c>
      <c r="G82" s="54" t="s">
        <v>135</v>
      </c>
    </row>
    <row r="83" spans="1:7" x14ac:dyDescent="0.2">
      <c r="A83" s="55" t="s">
        <v>403</v>
      </c>
      <c r="B83" s="55" t="s">
        <v>154</v>
      </c>
      <c r="C83" s="54" t="s">
        <v>404</v>
      </c>
      <c r="F83" s="54" t="s">
        <v>134</v>
      </c>
      <c r="G83" s="54" t="s">
        <v>135</v>
      </c>
    </row>
    <row r="84" spans="1:7" x14ac:dyDescent="0.2">
      <c r="A84" s="55" t="s">
        <v>56</v>
      </c>
      <c r="B84" s="55" t="s">
        <v>405</v>
      </c>
      <c r="C84" s="54" t="s">
        <v>406</v>
      </c>
      <c r="D84" s="54" t="s">
        <v>407</v>
      </c>
      <c r="F84" s="54" t="s">
        <v>134</v>
      </c>
      <c r="G84" s="54" t="s">
        <v>135</v>
      </c>
    </row>
    <row r="85" spans="1:7" x14ac:dyDescent="0.2">
      <c r="A85" s="55" t="s">
        <v>408</v>
      </c>
      <c r="B85" s="55" t="s">
        <v>154</v>
      </c>
      <c r="C85" s="54" t="s">
        <v>409</v>
      </c>
      <c r="F85" s="54" t="s">
        <v>246</v>
      </c>
      <c r="G85" s="54" t="s">
        <v>135</v>
      </c>
    </row>
    <row r="86" spans="1:7" x14ac:dyDescent="0.2">
      <c r="A86" s="55" t="s">
        <v>410</v>
      </c>
      <c r="B86" s="55" t="s">
        <v>411</v>
      </c>
      <c r="C86" s="54" t="s">
        <v>412</v>
      </c>
      <c r="D86" s="54" t="s">
        <v>413</v>
      </c>
      <c r="F86" s="54" t="s">
        <v>246</v>
      </c>
      <c r="G86" s="54" t="s">
        <v>135</v>
      </c>
    </row>
    <row r="87" spans="1:7" x14ac:dyDescent="0.2">
      <c r="A87" s="55" t="s">
        <v>414</v>
      </c>
      <c r="B87" s="55" t="s">
        <v>415</v>
      </c>
      <c r="C87" s="54" t="s">
        <v>416</v>
      </c>
      <c r="D87" s="54" t="s">
        <v>417</v>
      </c>
      <c r="F87" s="54" t="s">
        <v>246</v>
      </c>
      <c r="G87" s="54" t="s">
        <v>135</v>
      </c>
    </row>
    <row r="88" spans="1:7" x14ac:dyDescent="0.2">
      <c r="A88" s="55" t="s">
        <v>418</v>
      </c>
      <c r="B88" s="55" t="s">
        <v>154</v>
      </c>
      <c r="C88" s="54" t="s">
        <v>419</v>
      </c>
      <c r="F88" s="54" t="s">
        <v>246</v>
      </c>
      <c r="G88" s="54" t="s">
        <v>135</v>
      </c>
    </row>
    <row r="89" spans="1:7" x14ac:dyDescent="0.2">
      <c r="A89" s="55" t="s">
        <v>420</v>
      </c>
      <c r="B89" s="55" t="s">
        <v>421</v>
      </c>
      <c r="C89" s="54" t="s">
        <v>422</v>
      </c>
      <c r="D89" s="54" t="s">
        <v>423</v>
      </c>
      <c r="F89" s="54" t="s">
        <v>246</v>
      </c>
      <c r="G89" s="54" t="s">
        <v>135</v>
      </c>
    </row>
    <row r="90" spans="1:7" x14ac:dyDescent="0.2">
      <c r="A90" s="55" t="s">
        <v>424</v>
      </c>
      <c r="B90" s="55" t="s">
        <v>425</v>
      </c>
      <c r="C90" s="54" t="s">
        <v>426</v>
      </c>
      <c r="D90" s="54" t="s">
        <v>427</v>
      </c>
      <c r="F90" s="54" t="s">
        <v>246</v>
      </c>
      <c r="G90" s="54" t="s">
        <v>135</v>
      </c>
    </row>
    <row r="91" spans="1:7" x14ac:dyDescent="0.2">
      <c r="A91" s="55" t="s">
        <v>428</v>
      </c>
      <c r="B91" s="55" t="s">
        <v>154</v>
      </c>
      <c r="C91" s="54" t="s">
        <v>429</v>
      </c>
      <c r="F91" s="54" t="s">
        <v>134</v>
      </c>
      <c r="G91" s="54" t="s">
        <v>135</v>
      </c>
    </row>
    <row r="92" spans="1:7" x14ac:dyDescent="0.2">
      <c r="A92" s="55" t="s">
        <v>430</v>
      </c>
      <c r="B92" s="55" t="s">
        <v>431</v>
      </c>
      <c r="C92" s="54" t="s">
        <v>432</v>
      </c>
      <c r="D92" s="54" t="s">
        <v>433</v>
      </c>
      <c r="F92" s="54" t="s">
        <v>134</v>
      </c>
      <c r="G92" s="54" t="s">
        <v>135</v>
      </c>
    </row>
    <row r="93" spans="1:7" x14ac:dyDescent="0.2">
      <c r="A93" s="55" t="s">
        <v>434</v>
      </c>
      <c r="B93" s="55" t="s">
        <v>435</v>
      </c>
      <c r="C93" s="54" t="s">
        <v>436</v>
      </c>
      <c r="D93" s="54" t="s">
        <v>437</v>
      </c>
      <c r="F93" s="54" t="s">
        <v>134</v>
      </c>
      <c r="G93" s="54" t="s">
        <v>135</v>
      </c>
    </row>
    <row r="94" spans="1:7" x14ac:dyDescent="0.2">
      <c r="A94" s="55" t="s">
        <v>438</v>
      </c>
      <c r="B94" s="55" t="s">
        <v>439</v>
      </c>
      <c r="C94" s="54" t="s">
        <v>440</v>
      </c>
      <c r="D94" s="54" t="s">
        <v>441</v>
      </c>
      <c r="F94" s="54" t="s">
        <v>134</v>
      </c>
      <c r="G94" s="54" t="s">
        <v>135</v>
      </c>
    </row>
    <row r="95" spans="1:7" x14ac:dyDescent="0.2">
      <c r="A95" s="55" t="s">
        <v>442</v>
      </c>
      <c r="B95" s="55" t="s">
        <v>443</v>
      </c>
      <c r="C95" s="54" t="s">
        <v>444</v>
      </c>
      <c r="D95" s="54" t="s">
        <v>445</v>
      </c>
      <c r="F95" s="54" t="s">
        <v>134</v>
      </c>
      <c r="G95" s="54" t="s">
        <v>135</v>
      </c>
    </row>
    <row r="96" spans="1:7" x14ac:dyDescent="0.2">
      <c r="A96" s="55" t="s">
        <v>446</v>
      </c>
      <c r="B96" s="55" t="s">
        <v>447</v>
      </c>
      <c r="C96" s="54" t="s">
        <v>448</v>
      </c>
      <c r="D96" s="54" t="s">
        <v>449</v>
      </c>
      <c r="F96" s="54" t="s">
        <v>134</v>
      </c>
      <c r="G96" s="54" t="s">
        <v>135</v>
      </c>
    </row>
    <row r="97" spans="1:7" x14ac:dyDescent="0.2">
      <c r="A97" s="55" t="s">
        <v>450</v>
      </c>
      <c r="B97" s="55" t="s">
        <v>451</v>
      </c>
      <c r="C97" s="54" t="s">
        <v>452</v>
      </c>
      <c r="D97" s="54" t="s">
        <v>453</v>
      </c>
      <c r="F97" s="54" t="s">
        <v>134</v>
      </c>
      <c r="G97" s="54" t="s">
        <v>135</v>
      </c>
    </row>
    <row r="98" spans="1:7" x14ac:dyDescent="0.2">
      <c r="A98" s="55" t="s">
        <v>454</v>
      </c>
      <c r="B98" s="55" t="s">
        <v>455</v>
      </c>
      <c r="C98" s="54" t="s">
        <v>456</v>
      </c>
      <c r="D98" s="54" t="s">
        <v>457</v>
      </c>
      <c r="F98" s="54" t="s">
        <v>134</v>
      </c>
      <c r="G98" s="54" t="s">
        <v>135</v>
      </c>
    </row>
    <row r="99" spans="1:7" x14ac:dyDescent="0.2">
      <c r="A99" s="55" t="s">
        <v>458</v>
      </c>
      <c r="B99" s="55" t="s">
        <v>154</v>
      </c>
      <c r="C99" s="54" t="s">
        <v>459</v>
      </c>
      <c r="F99" s="54" t="s">
        <v>134</v>
      </c>
      <c r="G99" s="54" t="s">
        <v>135</v>
      </c>
    </row>
    <row r="100" spans="1:7" x14ac:dyDescent="0.2">
      <c r="A100" s="55" t="s">
        <v>57</v>
      </c>
      <c r="B100" s="55" t="s">
        <v>460</v>
      </c>
      <c r="C100" s="54" t="s">
        <v>461</v>
      </c>
      <c r="D100" s="54" t="s">
        <v>462</v>
      </c>
      <c r="F100" s="54" t="s">
        <v>134</v>
      </c>
      <c r="G100" s="54" t="s">
        <v>135</v>
      </c>
    </row>
    <row r="101" spans="1:7" x14ac:dyDescent="0.2">
      <c r="A101" s="55" t="s">
        <v>463</v>
      </c>
      <c r="B101" s="55" t="s">
        <v>154</v>
      </c>
      <c r="C101" s="54" t="s">
        <v>464</v>
      </c>
      <c r="F101" s="54" t="s">
        <v>246</v>
      </c>
      <c r="G101" s="54" t="s">
        <v>135</v>
      </c>
    </row>
    <row r="102" spans="1:7" x14ac:dyDescent="0.2">
      <c r="A102" s="55" t="s">
        <v>465</v>
      </c>
      <c r="B102" s="55" t="s">
        <v>466</v>
      </c>
      <c r="C102" s="54" t="s">
        <v>464</v>
      </c>
      <c r="D102" s="54" t="s">
        <v>467</v>
      </c>
      <c r="F102" s="54" t="s">
        <v>246</v>
      </c>
      <c r="G102" s="54" t="s">
        <v>135</v>
      </c>
    </row>
    <row r="103" spans="1:7" x14ac:dyDescent="0.2">
      <c r="B103" s="54" t="s">
        <v>154</v>
      </c>
      <c r="F103" s="54"/>
    </row>
    <row r="104" spans="1:7" x14ac:dyDescent="0.2">
      <c r="A104" s="55" t="s">
        <v>468</v>
      </c>
      <c r="B104" s="55" t="s">
        <v>154</v>
      </c>
      <c r="F104" s="54"/>
    </row>
    <row r="105" spans="1:7" x14ac:dyDescent="0.2">
      <c r="A105" s="55" t="s">
        <v>469</v>
      </c>
      <c r="B105" s="55" t="s">
        <v>154</v>
      </c>
      <c r="C105" s="54" t="s">
        <v>470</v>
      </c>
      <c r="F105" s="54" t="s">
        <v>134</v>
      </c>
      <c r="G105" s="54" t="s">
        <v>135</v>
      </c>
    </row>
    <row r="106" spans="1:7" x14ac:dyDescent="0.2">
      <c r="A106" s="55" t="s">
        <v>58</v>
      </c>
      <c r="B106" s="55" t="s">
        <v>471</v>
      </c>
      <c r="C106" s="54" t="s">
        <v>472</v>
      </c>
      <c r="D106" s="54" t="s">
        <v>473</v>
      </c>
      <c r="F106" s="54" t="s">
        <v>134</v>
      </c>
      <c r="G106" s="54" t="s">
        <v>135</v>
      </c>
    </row>
    <row r="107" spans="1:7" x14ac:dyDescent="0.2">
      <c r="A107" s="55" t="s">
        <v>474</v>
      </c>
      <c r="B107" s="55" t="s">
        <v>475</v>
      </c>
      <c r="C107" s="54" t="s">
        <v>476</v>
      </c>
      <c r="D107" s="54" t="s">
        <v>477</v>
      </c>
      <c r="F107" s="54" t="s">
        <v>134</v>
      </c>
      <c r="G107" s="54" t="s">
        <v>135</v>
      </c>
    </row>
    <row r="108" spans="1:7" x14ac:dyDescent="0.2">
      <c r="A108" s="55" t="s">
        <v>478</v>
      </c>
      <c r="B108" s="55" t="s">
        <v>479</v>
      </c>
      <c r="C108" s="54" t="s">
        <v>480</v>
      </c>
      <c r="D108" s="54" t="s">
        <v>481</v>
      </c>
      <c r="F108" s="54" t="s">
        <v>134</v>
      </c>
      <c r="G108" s="54" t="s">
        <v>135</v>
      </c>
    </row>
    <row r="109" spans="1:7" x14ac:dyDescent="0.2">
      <c r="A109" s="55" t="s">
        <v>59</v>
      </c>
      <c r="B109" s="55" t="s">
        <v>482</v>
      </c>
      <c r="C109" s="54" t="s">
        <v>483</v>
      </c>
      <c r="D109" s="54" t="s">
        <v>484</v>
      </c>
      <c r="F109" s="54" t="s">
        <v>134</v>
      </c>
      <c r="G109" s="54" t="s">
        <v>135</v>
      </c>
    </row>
    <row r="110" spans="1:7" x14ac:dyDescent="0.2">
      <c r="A110" s="55" t="s">
        <v>60</v>
      </c>
      <c r="B110" s="55" t="s">
        <v>485</v>
      </c>
      <c r="C110" s="54" t="s">
        <v>486</v>
      </c>
      <c r="D110" s="54" t="s">
        <v>487</v>
      </c>
      <c r="F110" s="54" t="s">
        <v>134</v>
      </c>
      <c r="G110" s="54" t="s">
        <v>135</v>
      </c>
    </row>
    <row r="111" spans="1:7" x14ac:dyDescent="0.2">
      <c r="A111" s="55" t="s">
        <v>488</v>
      </c>
      <c r="B111" s="55" t="s">
        <v>489</v>
      </c>
      <c r="C111" s="54" t="s">
        <v>490</v>
      </c>
      <c r="D111" s="54" t="s">
        <v>491</v>
      </c>
      <c r="F111" s="54" t="s">
        <v>134</v>
      </c>
      <c r="G111" s="54" t="s">
        <v>135</v>
      </c>
    </row>
    <row r="112" spans="1:7" x14ac:dyDescent="0.2">
      <c r="A112" s="55" t="s">
        <v>492</v>
      </c>
      <c r="B112" s="55" t="s">
        <v>154</v>
      </c>
      <c r="C112" s="54" t="s">
        <v>493</v>
      </c>
      <c r="F112" s="54" t="s">
        <v>246</v>
      </c>
      <c r="G112" s="54" t="s">
        <v>135</v>
      </c>
    </row>
    <row r="113" spans="1:7" x14ac:dyDescent="0.2">
      <c r="A113" s="55" t="s">
        <v>61</v>
      </c>
      <c r="B113" s="55" t="s">
        <v>494</v>
      </c>
      <c r="C113" s="54" t="s">
        <v>495</v>
      </c>
      <c r="D113" s="54" t="s">
        <v>496</v>
      </c>
      <c r="F113" s="54" t="s">
        <v>246</v>
      </c>
      <c r="G113" s="54" t="s">
        <v>135</v>
      </c>
    </row>
    <row r="114" spans="1:7" x14ac:dyDescent="0.2">
      <c r="A114" s="55" t="s">
        <v>497</v>
      </c>
      <c r="B114" s="55" t="s">
        <v>498</v>
      </c>
      <c r="C114" s="54" t="s">
        <v>499</v>
      </c>
      <c r="D114" s="54" t="s">
        <v>500</v>
      </c>
      <c r="F114" s="54" t="s">
        <v>246</v>
      </c>
      <c r="G114" s="54" t="s">
        <v>135</v>
      </c>
    </row>
    <row r="115" spans="1:7" x14ac:dyDescent="0.2">
      <c r="A115" s="55" t="s">
        <v>62</v>
      </c>
      <c r="B115" s="55" t="s">
        <v>501</v>
      </c>
      <c r="C115" s="54" t="s">
        <v>502</v>
      </c>
      <c r="D115" s="54" t="s">
        <v>503</v>
      </c>
      <c r="F115" s="54" t="s">
        <v>246</v>
      </c>
      <c r="G115" s="54" t="s">
        <v>135</v>
      </c>
    </row>
    <row r="116" spans="1:7" x14ac:dyDescent="0.2">
      <c r="A116" s="55" t="s">
        <v>63</v>
      </c>
      <c r="B116" s="55" t="s">
        <v>504</v>
      </c>
      <c r="C116" s="54" t="s">
        <v>505</v>
      </c>
      <c r="D116" s="54" t="s">
        <v>506</v>
      </c>
      <c r="F116" s="54" t="s">
        <v>246</v>
      </c>
      <c r="G116" s="54" t="s">
        <v>135</v>
      </c>
    </row>
    <row r="117" spans="1:7" x14ac:dyDescent="0.2">
      <c r="A117" s="55" t="s">
        <v>64</v>
      </c>
      <c r="B117" s="55" t="s">
        <v>507</v>
      </c>
      <c r="C117" s="54" t="s">
        <v>508</v>
      </c>
      <c r="D117" s="57"/>
      <c r="F117" s="54" t="s">
        <v>246</v>
      </c>
      <c r="G117" s="54" t="s">
        <v>135</v>
      </c>
    </row>
    <row r="118" spans="1:7" x14ac:dyDescent="0.2">
      <c r="A118" s="55" t="s">
        <v>65</v>
      </c>
      <c r="B118" s="55" t="s">
        <v>509</v>
      </c>
      <c r="C118" s="54" t="s">
        <v>510</v>
      </c>
      <c r="D118" s="57"/>
      <c r="F118" s="54" t="s">
        <v>246</v>
      </c>
      <c r="G118" s="54" t="s">
        <v>135</v>
      </c>
    </row>
    <row r="119" spans="1:7" x14ac:dyDescent="0.2">
      <c r="A119" s="55" t="s">
        <v>511</v>
      </c>
      <c r="B119" s="55" t="s">
        <v>154</v>
      </c>
      <c r="C119" s="54" t="s">
        <v>512</v>
      </c>
      <c r="F119" s="54" t="s">
        <v>246</v>
      </c>
      <c r="G119" s="54" t="s">
        <v>135</v>
      </c>
    </row>
    <row r="120" spans="1:7" x14ac:dyDescent="0.2">
      <c r="A120" s="55" t="s">
        <v>66</v>
      </c>
      <c r="B120" s="55" t="s">
        <v>513</v>
      </c>
      <c r="C120" s="54" t="s">
        <v>514</v>
      </c>
      <c r="D120" s="54" t="s">
        <v>515</v>
      </c>
      <c r="F120" s="54" t="s">
        <v>246</v>
      </c>
      <c r="G120" s="54" t="s">
        <v>135</v>
      </c>
    </row>
    <row r="121" spans="1:7" x14ac:dyDescent="0.2">
      <c r="A121" s="55" t="s">
        <v>516</v>
      </c>
      <c r="B121" s="55" t="s">
        <v>517</v>
      </c>
      <c r="C121" s="54" t="s">
        <v>518</v>
      </c>
      <c r="F121" s="54" t="s">
        <v>246</v>
      </c>
      <c r="G121" s="54" t="s">
        <v>135</v>
      </c>
    </row>
    <row r="122" spans="1:7" x14ac:dyDescent="0.2">
      <c r="A122" s="55" t="s">
        <v>125</v>
      </c>
      <c r="B122" s="55" t="s">
        <v>519</v>
      </c>
      <c r="C122" s="54" t="s">
        <v>520</v>
      </c>
      <c r="D122" s="54" t="s">
        <v>521</v>
      </c>
      <c r="F122" s="54" t="s">
        <v>134</v>
      </c>
      <c r="G122" s="54" t="s">
        <v>135</v>
      </c>
    </row>
    <row r="123" spans="1:7" x14ac:dyDescent="0.2">
      <c r="A123" s="55" t="s">
        <v>67</v>
      </c>
      <c r="B123" s="55" t="s">
        <v>522</v>
      </c>
      <c r="C123" s="54" t="s">
        <v>523</v>
      </c>
      <c r="D123" s="54" t="s">
        <v>524</v>
      </c>
      <c r="F123" s="54" t="s">
        <v>246</v>
      </c>
      <c r="G123" s="54" t="s">
        <v>135</v>
      </c>
    </row>
    <row r="124" spans="1:7" x14ac:dyDescent="0.2">
      <c r="A124" s="55" t="s">
        <v>525</v>
      </c>
      <c r="B124" s="55" t="s">
        <v>154</v>
      </c>
      <c r="C124" s="54" t="s">
        <v>526</v>
      </c>
      <c r="F124" s="54" t="s">
        <v>246</v>
      </c>
      <c r="G124" s="54" t="s">
        <v>135</v>
      </c>
    </row>
    <row r="125" spans="1:7" x14ac:dyDescent="0.2">
      <c r="A125" s="55" t="s">
        <v>68</v>
      </c>
      <c r="B125" s="55" t="s">
        <v>527</v>
      </c>
      <c r="C125" s="54" t="s">
        <v>528</v>
      </c>
      <c r="D125" s="54" t="s">
        <v>529</v>
      </c>
      <c r="F125" s="54" t="s">
        <v>246</v>
      </c>
      <c r="G125" s="54" t="s">
        <v>135</v>
      </c>
    </row>
    <row r="126" spans="1:7" x14ac:dyDescent="0.2">
      <c r="A126" s="55" t="s">
        <v>69</v>
      </c>
      <c r="B126" s="55" t="s">
        <v>530</v>
      </c>
      <c r="C126" s="54" t="s">
        <v>531</v>
      </c>
      <c r="D126" s="54" t="s">
        <v>532</v>
      </c>
      <c r="F126" s="54" t="s">
        <v>246</v>
      </c>
      <c r="G126" s="54" t="s">
        <v>135</v>
      </c>
    </row>
    <row r="127" spans="1:7" x14ac:dyDescent="0.2">
      <c r="A127" s="55" t="s">
        <v>70</v>
      </c>
      <c r="B127" s="55" t="s">
        <v>533</v>
      </c>
      <c r="C127" s="54" t="s">
        <v>534</v>
      </c>
      <c r="D127" s="54" t="s">
        <v>535</v>
      </c>
      <c r="F127" s="54" t="s">
        <v>246</v>
      </c>
      <c r="G127" s="54" t="s">
        <v>135</v>
      </c>
    </row>
    <row r="128" spans="1:7" x14ac:dyDescent="0.2">
      <c r="A128" s="55" t="s">
        <v>71</v>
      </c>
      <c r="B128" s="55" t="s">
        <v>536</v>
      </c>
      <c r="C128" s="54" t="s">
        <v>537</v>
      </c>
      <c r="D128" s="54" t="s">
        <v>538</v>
      </c>
      <c r="E128" s="54" t="s">
        <v>539</v>
      </c>
      <c r="F128" s="54" t="s">
        <v>246</v>
      </c>
      <c r="G128" s="54" t="s">
        <v>135</v>
      </c>
    </row>
    <row r="129" spans="1:7" x14ac:dyDescent="0.2">
      <c r="A129" s="55" t="s">
        <v>540</v>
      </c>
      <c r="B129" s="55" t="s">
        <v>541</v>
      </c>
      <c r="C129" s="54" t="s">
        <v>542</v>
      </c>
      <c r="D129" s="54" t="s">
        <v>543</v>
      </c>
      <c r="F129" s="54" t="s">
        <v>246</v>
      </c>
      <c r="G129" s="54" t="s">
        <v>135</v>
      </c>
    </row>
    <row r="130" spans="1:7" x14ac:dyDescent="0.2">
      <c r="A130" s="55" t="s">
        <v>544</v>
      </c>
      <c r="B130" s="55" t="s">
        <v>541</v>
      </c>
      <c r="C130" s="54" t="s">
        <v>545</v>
      </c>
      <c r="D130" s="54" t="s">
        <v>546</v>
      </c>
      <c r="F130" s="54" t="s">
        <v>246</v>
      </c>
      <c r="G130" s="54" t="s">
        <v>135</v>
      </c>
    </row>
    <row r="131" spans="1:7" x14ac:dyDescent="0.2">
      <c r="A131" s="55" t="s">
        <v>547</v>
      </c>
      <c r="B131" s="55" t="s">
        <v>154</v>
      </c>
      <c r="C131" s="54" t="s">
        <v>548</v>
      </c>
      <c r="F131" s="54" t="s">
        <v>134</v>
      </c>
      <c r="G131" s="54" t="s">
        <v>135</v>
      </c>
    </row>
    <row r="132" spans="1:7" x14ac:dyDescent="0.2">
      <c r="A132" s="55" t="s">
        <v>549</v>
      </c>
      <c r="B132" s="55" t="s">
        <v>550</v>
      </c>
      <c r="C132" s="54" t="s">
        <v>551</v>
      </c>
      <c r="D132" s="54" t="s">
        <v>552</v>
      </c>
      <c r="F132" s="54" t="s">
        <v>134</v>
      </c>
      <c r="G132" s="54" t="s">
        <v>135</v>
      </c>
    </row>
    <row r="133" spans="1:7" x14ac:dyDescent="0.2">
      <c r="A133" s="55" t="s">
        <v>553</v>
      </c>
      <c r="B133" s="55" t="s">
        <v>554</v>
      </c>
      <c r="C133" s="54" t="s">
        <v>555</v>
      </c>
      <c r="D133" s="54" t="s">
        <v>556</v>
      </c>
      <c r="F133" s="54" t="s">
        <v>134</v>
      </c>
      <c r="G133" s="54" t="s">
        <v>135</v>
      </c>
    </row>
    <row r="134" spans="1:7" x14ac:dyDescent="0.2">
      <c r="A134" s="55" t="s">
        <v>557</v>
      </c>
      <c r="B134" s="55" t="s">
        <v>558</v>
      </c>
      <c r="C134" s="54" t="s">
        <v>559</v>
      </c>
      <c r="D134" s="54" t="s">
        <v>560</v>
      </c>
      <c r="F134" s="54" t="s">
        <v>134</v>
      </c>
      <c r="G134" s="54" t="s">
        <v>135</v>
      </c>
    </row>
    <row r="135" spans="1:7" x14ac:dyDescent="0.2">
      <c r="A135" s="55" t="s">
        <v>561</v>
      </c>
      <c r="B135" s="55" t="s">
        <v>562</v>
      </c>
      <c r="C135" s="54" t="s">
        <v>563</v>
      </c>
      <c r="D135" s="54" t="s">
        <v>564</v>
      </c>
      <c r="F135" s="54" t="s">
        <v>134</v>
      </c>
      <c r="G135" s="54" t="s">
        <v>135</v>
      </c>
    </row>
    <row r="136" spans="1:7" x14ac:dyDescent="0.2">
      <c r="A136" s="55" t="s">
        <v>565</v>
      </c>
      <c r="B136" s="55" t="s">
        <v>566</v>
      </c>
      <c r="C136" s="54" t="s">
        <v>567</v>
      </c>
      <c r="D136" s="54" t="s">
        <v>568</v>
      </c>
      <c r="F136" s="54" t="s">
        <v>134</v>
      </c>
      <c r="G136" s="54" t="s">
        <v>135</v>
      </c>
    </row>
    <row r="137" spans="1:7" x14ac:dyDescent="0.2">
      <c r="A137" s="55" t="s">
        <v>569</v>
      </c>
      <c r="B137" s="55" t="s">
        <v>154</v>
      </c>
      <c r="C137" s="54" t="s">
        <v>570</v>
      </c>
      <c r="F137" s="54" t="s">
        <v>246</v>
      </c>
      <c r="G137" s="54" t="s">
        <v>135</v>
      </c>
    </row>
    <row r="138" spans="1:7" x14ac:dyDescent="0.2">
      <c r="A138" s="55" t="s">
        <v>571</v>
      </c>
      <c r="B138" s="55" t="s">
        <v>572</v>
      </c>
      <c r="C138" s="54" t="s">
        <v>573</v>
      </c>
      <c r="D138" s="54" t="s">
        <v>574</v>
      </c>
      <c r="F138" s="54" t="s">
        <v>246</v>
      </c>
      <c r="G138" s="54" t="s">
        <v>135</v>
      </c>
    </row>
    <row r="139" spans="1:7" x14ac:dyDescent="0.2">
      <c r="A139" s="55" t="s">
        <v>575</v>
      </c>
      <c r="B139" s="55" t="s">
        <v>576</v>
      </c>
      <c r="C139" s="54" t="s">
        <v>577</v>
      </c>
      <c r="D139" s="54" t="s">
        <v>578</v>
      </c>
      <c r="F139" s="54" t="s">
        <v>246</v>
      </c>
      <c r="G139" s="54" t="s">
        <v>135</v>
      </c>
    </row>
    <row r="140" spans="1:7" x14ac:dyDescent="0.2">
      <c r="A140" s="55" t="s">
        <v>72</v>
      </c>
      <c r="B140" s="55" t="s">
        <v>579</v>
      </c>
      <c r="C140" s="54" t="s">
        <v>580</v>
      </c>
      <c r="D140" s="54" t="s">
        <v>581</v>
      </c>
      <c r="E140" s="54" t="s">
        <v>582</v>
      </c>
      <c r="F140" s="54" t="s">
        <v>246</v>
      </c>
      <c r="G140" s="54" t="s">
        <v>135</v>
      </c>
    </row>
    <row r="141" spans="1:7" x14ac:dyDescent="0.2">
      <c r="A141" s="55" t="s">
        <v>583</v>
      </c>
      <c r="B141" s="55" t="s">
        <v>584</v>
      </c>
      <c r="C141" s="54" t="s">
        <v>585</v>
      </c>
      <c r="D141" s="54" t="s">
        <v>586</v>
      </c>
      <c r="F141" s="54" t="s">
        <v>246</v>
      </c>
      <c r="G141" s="54" t="s">
        <v>135</v>
      </c>
    </row>
    <row r="142" spans="1:7" x14ac:dyDescent="0.2">
      <c r="A142" s="55" t="s">
        <v>587</v>
      </c>
      <c r="B142" s="55" t="s">
        <v>588</v>
      </c>
      <c r="C142" s="54" t="s">
        <v>589</v>
      </c>
      <c r="D142" s="54" t="s">
        <v>590</v>
      </c>
      <c r="F142" s="54" t="s">
        <v>246</v>
      </c>
      <c r="G142" s="54" t="s">
        <v>135</v>
      </c>
    </row>
    <row r="143" spans="1:7" x14ac:dyDescent="0.2">
      <c r="A143" s="55" t="s">
        <v>591</v>
      </c>
      <c r="B143" s="55" t="s">
        <v>592</v>
      </c>
      <c r="C143" s="54" t="s">
        <v>593</v>
      </c>
      <c r="D143" s="54" t="s">
        <v>594</v>
      </c>
      <c r="F143" s="54" t="s">
        <v>246</v>
      </c>
      <c r="G143" s="54" t="s">
        <v>135</v>
      </c>
    </row>
    <row r="144" spans="1:7" x14ac:dyDescent="0.2">
      <c r="A144" s="55" t="s">
        <v>595</v>
      </c>
      <c r="B144" s="55" t="s">
        <v>154</v>
      </c>
      <c r="C144" s="54" t="s">
        <v>596</v>
      </c>
      <c r="F144" s="54" t="s">
        <v>134</v>
      </c>
      <c r="G144" s="54" t="s">
        <v>135</v>
      </c>
    </row>
    <row r="145" spans="1:7" x14ac:dyDescent="0.2">
      <c r="A145" s="55" t="s">
        <v>597</v>
      </c>
      <c r="B145" s="55" t="s">
        <v>598</v>
      </c>
      <c r="C145" s="54" t="s">
        <v>599</v>
      </c>
      <c r="D145" s="54" t="s">
        <v>600</v>
      </c>
      <c r="F145" s="54" t="s">
        <v>134</v>
      </c>
      <c r="G145" s="54" t="s">
        <v>135</v>
      </c>
    </row>
    <row r="146" spans="1:7" x14ac:dyDescent="0.2">
      <c r="A146" s="55" t="s">
        <v>601</v>
      </c>
      <c r="B146" s="55" t="s">
        <v>602</v>
      </c>
      <c r="C146" s="54" t="s">
        <v>603</v>
      </c>
      <c r="D146" s="54" t="s">
        <v>604</v>
      </c>
      <c r="F146" s="54" t="s">
        <v>246</v>
      </c>
      <c r="G146" s="54" t="s">
        <v>135</v>
      </c>
    </row>
    <row r="147" spans="1:7" x14ac:dyDescent="0.2">
      <c r="A147" s="55" t="s">
        <v>605</v>
      </c>
      <c r="B147" s="55" t="s">
        <v>606</v>
      </c>
      <c r="C147" s="54" t="s">
        <v>607</v>
      </c>
      <c r="D147" s="54" t="s">
        <v>608</v>
      </c>
      <c r="F147" s="54" t="s">
        <v>134</v>
      </c>
      <c r="G147" s="54" t="s">
        <v>135</v>
      </c>
    </row>
    <row r="148" spans="1:7" x14ac:dyDescent="0.2">
      <c r="A148" s="55" t="s">
        <v>609</v>
      </c>
      <c r="B148" s="55" t="s">
        <v>610</v>
      </c>
      <c r="C148" s="54" t="s">
        <v>611</v>
      </c>
      <c r="D148" s="54" t="s">
        <v>612</v>
      </c>
      <c r="F148" s="54" t="s">
        <v>134</v>
      </c>
      <c r="G148" s="54" t="s">
        <v>135</v>
      </c>
    </row>
    <row r="149" spans="1:7" x14ac:dyDescent="0.2">
      <c r="A149" s="55" t="s">
        <v>613</v>
      </c>
      <c r="B149" s="55" t="s">
        <v>614</v>
      </c>
      <c r="C149" s="54" t="s">
        <v>615</v>
      </c>
      <c r="D149" s="54" t="s">
        <v>616</v>
      </c>
      <c r="F149" s="54" t="s">
        <v>134</v>
      </c>
      <c r="G149" s="54" t="s">
        <v>135</v>
      </c>
    </row>
    <row r="150" spans="1:7" x14ac:dyDescent="0.2">
      <c r="A150" s="55" t="s">
        <v>617</v>
      </c>
      <c r="B150" s="55" t="s">
        <v>618</v>
      </c>
      <c r="C150" s="54" t="s">
        <v>619</v>
      </c>
      <c r="D150" s="54" t="s">
        <v>620</v>
      </c>
      <c r="F150" s="54" t="s">
        <v>134</v>
      </c>
      <c r="G150" s="54" t="s">
        <v>135</v>
      </c>
    </row>
    <row r="151" spans="1:7" x14ac:dyDescent="0.2">
      <c r="A151" s="55" t="s">
        <v>621</v>
      </c>
      <c r="B151" s="55" t="s">
        <v>622</v>
      </c>
      <c r="C151" s="54" t="s">
        <v>623</v>
      </c>
      <c r="D151" s="54" t="s">
        <v>624</v>
      </c>
      <c r="F151" s="54" t="s">
        <v>246</v>
      </c>
      <c r="G151" s="54" t="s">
        <v>135</v>
      </c>
    </row>
    <row r="152" spans="1:7" x14ac:dyDescent="0.2">
      <c r="A152" s="55" t="s">
        <v>73</v>
      </c>
      <c r="B152" s="55" t="s">
        <v>625</v>
      </c>
      <c r="C152" s="54" t="s">
        <v>626</v>
      </c>
      <c r="D152" s="54" t="s">
        <v>487</v>
      </c>
      <c r="E152" s="54" t="s">
        <v>627</v>
      </c>
      <c r="F152" s="54" t="s">
        <v>134</v>
      </c>
      <c r="G152" s="54" t="s">
        <v>135</v>
      </c>
    </row>
    <row r="153" spans="1:7" x14ac:dyDescent="0.2">
      <c r="A153" s="55" t="s">
        <v>74</v>
      </c>
      <c r="B153" s="55" t="s">
        <v>628</v>
      </c>
      <c r="C153" s="54" t="s">
        <v>629</v>
      </c>
      <c r="D153" s="54" t="s">
        <v>630</v>
      </c>
      <c r="E153" s="54" t="s">
        <v>631</v>
      </c>
      <c r="F153" s="54" t="s">
        <v>246</v>
      </c>
      <c r="G153" s="54" t="s">
        <v>135</v>
      </c>
    </row>
    <row r="154" spans="1:7" x14ac:dyDescent="0.2">
      <c r="A154" s="55" t="s">
        <v>632</v>
      </c>
      <c r="B154" s="55" t="s">
        <v>154</v>
      </c>
      <c r="C154" s="54" t="s">
        <v>633</v>
      </c>
      <c r="F154" s="54" t="s">
        <v>134</v>
      </c>
      <c r="G154" s="54" t="s">
        <v>135</v>
      </c>
    </row>
    <row r="155" spans="1:7" x14ac:dyDescent="0.2">
      <c r="A155" s="55" t="s">
        <v>75</v>
      </c>
      <c r="B155" s="55" t="s">
        <v>634</v>
      </c>
      <c r="C155" s="54" t="s">
        <v>635</v>
      </c>
      <c r="D155" s="54" t="s">
        <v>636</v>
      </c>
      <c r="E155" s="54" t="s">
        <v>637</v>
      </c>
      <c r="F155" s="54" t="s">
        <v>134</v>
      </c>
      <c r="G155" s="54" t="s">
        <v>135</v>
      </c>
    </row>
    <row r="156" spans="1:7" x14ac:dyDescent="0.2">
      <c r="A156" s="55" t="s">
        <v>638</v>
      </c>
      <c r="B156" s="55" t="s">
        <v>639</v>
      </c>
      <c r="C156" s="54" t="s">
        <v>640</v>
      </c>
      <c r="D156" s="54" t="s">
        <v>641</v>
      </c>
      <c r="F156" s="54" t="s">
        <v>134</v>
      </c>
      <c r="G156" s="54" t="s">
        <v>135</v>
      </c>
    </row>
    <row r="157" spans="1:7" x14ac:dyDescent="0.2">
      <c r="A157" s="55" t="s">
        <v>642</v>
      </c>
      <c r="B157" s="55" t="s">
        <v>643</v>
      </c>
      <c r="C157" s="54" t="s">
        <v>644</v>
      </c>
      <c r="D157" s="54" t="s">
        <v>645</v>
      </c>
      <c r="F157" s="54" t="s">
        <v>246</v>
      </c>
      <c r="G157" s="54" t="s">
        <v>135</v>
      </c>
    </row>
    <row r="158" spans="1:7" x14ac:dyDescent="0.2">
      <c r="A158" s="55" t="s">
        <v>646</v>
      </c>
      <c r="B158" s="55" t="s">
        <v>647</v>
      </c>
      <c r="C158" s="54" t="s">
        <v>648</v>
      </c>
      <c r="D158" s="54" t="s">
        <v>649</v>
      </c>
      <c r="F158" s="54" t="s">
        <v>246</v>
      </c>
      <c r="G158" s="54" t="s">
        <v>135</v>
      </c>
    </row>
    <row r="159" spans="1:7" x14ac:dyDescent="0.2">
      <c r="A159" s="55" t="s">
        <v>650</v>
      </c>
      <c r="B159" s="55" t="s">
        <v>651</v>
      </c>
      <c r="C159" s="54" t="s">
        <v>652</v>
      </c>
      <c r="D159" s="54" t="s">
        <v>653</v>
      </c>
      <c r="E159" s="54" t="s">
        <v>654</v>
      </c>
      <c r="F159" s="54" t="s">
        <v>134</v>
      </c>
      <c r="G159" s="54" t="s">
        <v>135</v>
      </c>
    </row>
    <row r="160" spans="1:7" x14ac:dyDescent="0.2">
      <c r="A160" s="55" t="s">
        <v>655</v>
      </c>
      <c r="B160" s="55" t="s">
        <v>154</v>
      </c>
      <c r="C160" s="54" t="s">
        <v>656</v>
      </c>
      <c r="F160" s="54" t="s">
        <v>246</v>
      </c>
      <c r="G160" s="54" t="s">
        <v>135</v>
      </c>
    </row>
    <row r="161" spans="1:7" x14ac:dyDescent="0.2">
      <c r="A161" s="55" t="s">
        <v>657</v>
      </c>
      <c r="B161" s="55" t="s">
        <v>658</v>
      </c>
      <c r="C161" s="54" t="s">
        <v>659</v>
      </c>
      <c r="D161" s="54" t="s">
        <v>660</v>
      </c>
      <c r="E161" s="54" t="s">
        <v>661</v>
      </c>
      <c r="F161" s="54" t="s">
        <v>246</v>
      </c>
      <c r="G161" s="54" t="s">
        <v>135</v>
      </c>
    </row>
    <row r="162" spans="1:7" x14ac:dyDescent="0.2">
      <c r="A162" s="55" t="s">
        <v>662</v>
      </c>
      <c r="B162" s="55" t="s">
        <v>663</v>
      </c>
      <c r="C162" s="54" t="s">
        <v>664</v>
      </c>
      <c r="D162" s="54" t="s">
        <v>665</v>
      </c>
      <c r="E162" s="54" t="s">
        <v>666</v>
      </c>
      <c r="F162" s="54" t="s">
        <v>134</v>
      </c>
      <c r="G162" s="54" t="s">
        <v>135</v>
      </c>
    </row>
    <row r="163" spans="1:7" x14ac:dyDescent="0.2">
      <c r="A163" s="55" t="s">
        <v>667</v>
      </c>
      <c r="B163" s="55" t="s">
        <v>668</v>
      </c>
      <c r="C163" s="54" t="s">
        <v>669</v>
      </c>
      <c r="D163" s="54" t="s">
        <v>670</v>
      </c>
      <c r="F163" s="54" t="s">
        <v>134</v>
      </c>
      <c r="G163" s="54" t="s">
        <v>135</v>
      </c>
    </row>
    <row r="164" spans="1:7" x14ac:dyDescent="0.2">
      <c r="B164" s="54" t="s">
        <v>154</v>
      </c>
      <c r="F164" s="54"/>
    </row>
    <row r="165" spans="1:7" x14ac:dyDescent="0.2">
      <c r="A165" s="55" t="s">
        <v>671</v>
      </c>
      <c r="B165" s="55" t="s">
        <v>154</v>
      </c>
      <c r="F165" s="54"/>
    </row>
    <row r="166" spans="1:7" x14ac:dyDescent="0.2">
      <c r="A166" s="55" t="s">
        <v>672</v>
      </c>
      <c r="B166" s="55" t="s">
        <v>154</v>
      </c>
      <c r="C166" s="54" t="s">
        <v>673</v>
      </c>
      <c r="F166" s="54" t="s">
        <v>246</v>
      </c>
      <c r="G166" s="54" t="s">
        <v>674</v>
      </c>
    </row>
    <row r="167" spans="1:7" x14ac:dyDescent="0.2">
      <c r="A167" s="55" t="s">
        <v>76</v>
      </c>
      <c r="B167" s="55" t="s">
        <v>675</v>
      </c>
      <c r="C167" s="54" t="s">
        <v>676</v>
      </c>
      <c r="D167" s="54" t="s">
        <v>677</v>
      </c>
      <c r="E167" s="54" t="s">
        <v>678</v>
      </c>
      <c r="F167" s="54" t="s">
        <v>246</v>
      </c>
      <c r="G167" s="54" t="s">
        <v>135</v>
      </c>
    </row>
    <row r="168" spans="1:7" x14ac:dyDescent="0.2">
      <c r="A168" s="55" t="s">
        <v>679</v>
      </c>
      <c r="B168" s="55" t="s">
        <v>680</v>
      </c>
      <c r="C168" s="54" t="s">
        <v>681</v>
      </c>
      <c r="D168" s="54" t="s">
        <v>682</v>
      </c>
      <c r="F168" s="54" t="s">
        <v>246</v>
      </c>
      <c r="G168" s="54" t="s">
        <v>135</v>
      </c>
    </row>
    <row r="169" spans="1:7" x14ac:dyDescent="0.2">
      <c r="A169" s="55" t="s">
        <v>683</v>
      </c>
      <c r="B169" s="55" t="s">
        <v>684</v>
      </c>
      <c r="C169" s="54" t="s">
        <v>685</v>
      </c>
      <c r="D169" s="54" t="s">
        <v>686</v>
      </c>
      <c r="E169" s="54" t="s">
        <v>687</v>
      </c>
      <c r="F169" s="54" t="s">
        <v>246</v>
      </c>
      <c r="G169" s="54" t="s">
        <v>135</v>
      </c>
    </row>
    <row r="170" spans="1:7" x14ac:dyDescent="0.2">
      <c r="A170" s="55" t="s">
        <v>688</v>
      </c>
      <c r="B170" s="55" t="s">
        <v>689</v>
      </c>
      <c r="C170" s="54" t="s">
        <v>690</v>
      </c>
      <c r="D170" s="54" t="s">
        <v>691</v>
      </c>
      <c r="F170" s="54" t="s">
        <v>246</v>
      </c>
      <c r="G170" s="54" t="s">
        <v>135</v>
      </c>
    </row>
    <row r="171" spans="1:7" x14ac:dyDescent="0.2">
      <c r="A171" s="55" t="s">
        <v>692</v>
      </c>
      <c r="B171" s="55" t="s">
        <v>693</v>
      </c>
      <c r="C171" s="54" t="s">
        <v>694</v>
      </c>
      <c r="D171" s="54" t="s">
        <v>695</v>
      </c>
      <c r="F171" s="54" t="s">
        <v>246</v>
      </c>
      <c r="G171" s="54" t="s">
        <v>135</v>
      </c>
    </row>
    <row r="172" spans="1:7" x14ac:dyDescent="0.2">
      <c r="A172" s="55" t="s">
        <v>696</v>
      </c>
      <c r="B172" s="55" t="s">
        <v>697</v>
      </c>
      <c r="C172" s="54" t="s">
        <v>698</v>
      </c>
      <c r="D172" s="54" t="s">
        <v>699</v>
      </c>
      <c r="F172" s="54" t="s">
        <v>246</v>
      </c>
      <c r="G172" s="54" t="s">
        <v>135</v>
      </c>
    </row>
    <row r="173" spans="1:7" x14ac:dyDescent="0.2">
      <c r="A173" s="55" t="s">
        <v>700</v>
      </c>
      <c r="B173" s="55" t="s">
        <v>697</v>
      </c>
      <c r="C173" s="54" t="s">
        <v>701</v>
      </c>
      <c r="D173" s="54" t="s">
        <v>702</v>
      </c>
      <c r="F173" s="54" t="s">
        <v>246</v>
      </c>
      <c r="G173" s="54" t="s">
        <v>135</v>
      </c>
    </row>
    <row r="174" spans="1:7" x14ac:dyDescent="0.2">
      <c r="A174" s="55" t="s">
        <v>703</v>
      </c>
      <c r="B174" s="55" t="s">
        <v>704</v>
      </c>
      <c r="C174" s="54" t="s">
        <v>705</v>
      </c>
      <c r="D174" s="54" t="s">
        <v>706</v>
      </c>
      <c r="F174" s="54" t="s">
        <v>246</v>
      </c>
      <c r="G174" s="54" t="s">
        <v>135</v>
      </c>
    </row>
    <row r="175" spans="1:7" x14ac:dyDescent="0.2">
      <c r="A175" s="55" t="s">
        <v>707</v>
      </c>
      <c r="B175" s="55" t="s">
        <v>708</v>
      </c>
      <c r="C175" s="54" t="s">
        <v>709</v>
      </c>
      <c r="D175" s="54" t="s">
        <v>710</v>
      </c>
      <c r="F175" s="54" t="s">
        <v>246</v>
      </c>
      <c r="G175" s="54" t="s">
        <v>135</v>
      </c>
    </row>
    <row r="176" spans="1:7" x14ac:dyDescent="0.2">
      <c r="A176" s="55" t="s">
        <v>711</v>
      </c>
      <c r="B176" s="55" t="s">
        <v>154</v>
      </c>
      <c r="C176" s="54" t="s">
        <v>712</v>
      </c>
      <c r="F176" s="54" t="s">
        <v>246</v>
      </c>
      <c r="G176" s="54" t="s">
        <v>135</v>
      </c>
    </row>
    <row r="177" spans="1:7" x14ac:dyDescent="0.2">
      <c r="A177" s="55" t="s">
        <v>77</v>
      </c>
      <c r="B177" s="55" t="s">
        <v>713</v>
      </c>
      <c r="C177" s="54" t="s">
        <v>714</v>
      </c>
      <c r="D177" s="54" t="s">
        <v>715</v>
      </c>
      <c r="E177" s="54" t="s">
        <v>716</v>
      </c>
      <c r="F177" s="54" t="s">
        <v>246</v>
      </c>
      <c r="G177" s="54" t="s">
        <v>135</v>
      </c>
    </row>
    <row r="178" spans="1:7" x14ac:dyDescent="0.2">
      <c r="A178" s="55" t="s">
        <v>717</v>
      </c>
      <c r="B178" s="55" t="s">
        <v>718</v>
      </c>
      <c r="C178" s="54" t="s">
        <v>719</v>
      </c>
      <c r="D178" s="54" t="s">
        <v>720</v>
      </c>
      <c r="F178" s="54" t="s">
        <v>246</v>
      </c>
      <c r="G178" s="54" t="s">
        <v>135</v>
      </c>
    </row>
    <row r="179" spans="1:7" x14ac:dyDescent="0.2">
      <c r="A179" s="55" t="s">
        <v>721</v>
      </c>
      <c r="B179" s="55" t="s">
        <v>722</v>
      </c>
      <c r="C179" s="54" t="s">
        <v>723</v>
      </c>
      <c r="D179" s="54" t="s">
        <v>724</v>
      </c>
      <c r="F179" s="54" t="s">
        <v>246</v>
      </c>
      <c r="G179" s="54" t="s">
        <v>135</v>
      </c>
    </row>
    <row r="180" spans="1:7" x14ac:dyDescent="0.2">
      <c r="A180" s="55" t="s">
        <v>725</v>
      </c>
      <c r="B180" s="55" t="s">
        <v>726</v>
      </c>
      <c r="C180" s="54" t="s">
        <v>727</v>
      </c>
      <c r="D180" s="54" t="s">
        <v>728</v>
      </c>
      <c r="F180" s="54" t="s">
        <v>246</v>
      </c>
      <c r="G180" s="54" t="s">
        <v>135</v>
      </c>
    </row>
    <row r="181" spans="1:7" x14ac:dyDescent="0.2">
      <c r="A181" s="55" t="s">
        <v>78</v>
      </c>
      <c r="B181" s="55" t="s">
        <v>729</v>
      </c>
      <c r="C181" s="54" t="s">
        <v>730</v>
      </c>
      <c r="D181" s="54" t="s">
        <v>731</v>
      </c>
      <c r="E181" s="54" t="s">
        <v>732</v>
      </c>
      <c r="F181" s="54" t="s">
        <v>246</v>
      </c>
      <c r="G181" s="54" t="s">
        <v>135</v>
      </c>
    </row>
    <row r="182" spans="1:7" x14ac:dyDescent="0.2">
      <c r="A182" s="55" t="s">
        <v>126</v>
      </c>
      <c r="B182" s="55" t="s">
        <v>733</v>
      </c>
      <c r="C182" s="54" t="s">
        <v>734</v>
      </c>
      <c r="D182" s="54" t="s">
        <v>735</v>
      </c>
      <c r="E182" s="54" t="s">
        <v>736</v>
      </c>
      <c r="F182" s="54" t="s">
        <v>246</v>
      </c>
      <c r="G182" s="54" t="s">
        <v>135</v>
      </c>
    </row>
    <row r="183" spans="1:7" x14ac:dyDescent="0.2">
      <c r="A183" s="55" t="s">
        <v>737</v>
      </c>
      <c r="B183" s="55" t="s">
        <v>154</v>
      </c>
      <c r="C183" s="54" t="s">
        <v>738</v>
      </c>
      <c r="F183" s="54" t="s">
        <v>246</v>
      </c>
      <c r="G183" s="54" t="s">
        <v>135</v>
      </c>
    </row>
    <row r="184" spans="1:7" x14ac:dyDescent="0.2">
      <c r="A184" s="55" t="s">
        <v>79</v>
      </c>
      <c r="B184" s="55" t="s">
        <v>739</v>
      </c>
      <c r="C184" s="54" t="s">
        <v>740</v>
      </c>
      <c r="D184" s="54" t="s">
        <v>741</v>
      </c>
      <c r="E184" s="54" t="s">
        <v>742</v>
      </c>
      <c r="F184" s="54" t="s">
        <v>246</v>
      </c>
      <c r="G184" s="54" t="s">
        <v>135</v>
      </c>
    </row>
    <row r="185" spans="1:7" x14ac:dyDescent="0.2">
      <c r="A185" s="55" t="s">
        <v>743</v>
      </c>
      <c r="B185" s="55" t="s">
        <v>154</v>
      </c>
      <c r="C185" s="54" t="s">
        <v>744</v>
      </c>
      <c r="F185" s="54" t="s">
        <v>246</v>
      </c>
      <c r="G185" s="54" t="s">
        <v>135</v>
      </c>
    </row>
    <row r="186" spans="1:7" x14ac:dyDescent="0.2">
      <c r="A186" s="55" t="s">
        <v>745</v>
      </c>
      <c r="B186" s="55" t="s">
        <v>746</v>
      </c>
      <c r="C186" s="54" t="s">
        <v>747</v>
      </c>
      <c r="D186" s="54" t="s">
        <v>748</v>
      </c>
      <c r="F186" s="54" t="s">
        <v>246</v>
      </c>
      <c r="G186" s="54" t="s">
        <v>135</v>
      </c>
    </row>
    <row r="187" spans="1:7" x14ac:dyDescent="0.2">
      <c r="A187" s="55" t="s">
        <v>749</v>
      </c>
      <c r="B187" s="55" t="s">
        <v>750</v>
      </c>
      <c r="C187" s="54" t="s">
        <v>751</v>
      </c>
      <c r="D187" s="54" t="s">
        <v>752</v>
      </c>
      <c r="F187" s="54" t="s">
        <v>246</v>
      </c>
      <c r="G187" s="54" t="s">
        <v>135</v>
      </c>
    </row>
    <row r="188" spans="1:7" x14ac:dyDescent="0.2">
      <c r="A188" s="55" t="s">
        <v>753</v>
      </c>
      <c r="B188" s="55" t="s">
        <v>154</v>
      </c>
      <c r="C188" s="54" t="s">
        <v>754</v>
      </c>
      <c r="F188" s="54" t="s">
        <v>246</v>
      </c>
      <c r="G188" s="54" t="s">
        <v>135</v>
      </c>
    </row>
    <row r="189" spans="1:7" x14ac:dyDescent="0.2">
      <c r="A189" s="55" t="s">
        <v>755</v>
      </c>
      <c r="B189" s="55" t="s">
        <v>756</v>
      </c>
      <c r="C189" s="54" t="s">
        <v>754</v>
      </c>
      <c r="D189" s="54" t="s">
        <v>757</v>
      </c>
      <c r="E189" s="54" t="s">
        <v>758</v>
      </c>
      <c r="F189" s="54" t="s">
        <v>246</v>
      </c>
      <c r="G189" s="54" t="s">
        <v>135</v>
      </c>
    </row>
    <row r="190" spans="1:7" x14ac:dyDescent="0.2">
      <c r="A190" s="55" t="s">
        <v>759</v>
      </c>
      <c r="B190" s="55" t="s">
        <v>154</v>
      </c>
      <c r="C190" s="54" t="s">
        <v>760</v>
      </c>
      <c r="F190" s="54" t="s">
        <v>246</v>
      </c>
      <c r="G190" s="54" t="s">
        <v>135</v>
      </c>
    </row>
    <row r="191" spans="1:7" x14ac:dyDescent="0.2">
      <c r="A191" s="55" t="s">
        <v>761</v>
      </c>
      <c r="B191" s="55" t="s">
        <v>762</v>
      </c>
      <c r="C191" s="54" t="s">
        <v>763</v>
      </c>
      <c r="D191" s="54" t="s">
        <v>764</v>
      </c>
      <c r="F191" s="54" t="s">
        <v>246</v>
      </c>
      <c r="G191" s="54" t="s">
        <v>135</v>
      </c>
    </row>
    <row r="192" spans="1:7" x14ac:dyDescent="0.2">
      <c r="A192" s="55" t="s">
        <v>80</v>
      </c>
      <c r="B192" s="55" t="s">
        <v>765</v>
      </c>
      <c r="C192" s="54" t="s">
        <v>766</v>
      </c>
      <c r="D192" s="54" t="s">
        <v>767</v>
      </c>
      <c r="E192" s="54" t="s">
        <v>768</v>
      </c>
      <c r="F192" s="54" t="s">
        <v>246</v>
      </c>
      <c r="G192" s="54" t="s">
        <v>135</v>
      </c>
    </row>
    <row r="193" spans="1:7" x14ac:dyDescent="0.2">
      <c r="A193" s="55" t="s">
        <v>769</v>
      </c>
      <c r="B193" s="55" t="s">
        <v>770</v>
      </c>
      <c r="C193" s="54" t="s">
        <v>771</v>
      </c>
      <c r="D193" s="54" t="s">
        <v>772</v>
      </c>
      <c r="F193" s="54" t="s">
        <v>246</v>
      </c>
      <c r="G193" s="54" t="s">
        <v>135</v>
      </c>
    </row>
    <row r="194" spans="1:7" x14ac:dyDescent="0.2">
      <c r="A194" s="55" t="s">
        <v>81</v>
      </c>
      <c r="B194" s="55" t="s">
        <v>773</v>
      </c>
      <c r="C194" s="54" t="s">
        <v>774</v>
      </c>
      <c r="D194" s="54" t="s">
        <v>775</v>
      </c>
      <c r="E194" s="54" t="s">
        <v>776</v>
      </c>
      <c r="F194" s="54" t="s">
        <v>246</v>
      </c>
      <c r="G194" s="54" t="s">
        <v>135</v>
      </c>
    </row>
    <row r="195" spans="1:7" x14ac:dyDescent="0.2">
      <c r="A195" s="55" t="s">
        <v>777</v>
      </c>
      <c r="B195" s="55" t="s">
        <v>778</v>
      </c>
      <c r="C195" s="54" t="s">
        <v>779</v>
      </c>
      <c r="D195" s="54" t="s">
        <v>780</v>
      </c>
      <c r="F195" s="54" t="s">
        <v>246</v>
      </c>
      <c r="G195" s="54" t="s">
        <v>135</v>
      </c>
    </row>
    <row r="196" spans="1:7" x14ac:dyDescent="0.2">
      <c r="A196" s="55" t="s">
        <v>781</v>
      </c>
      <c r="B196" s="55" t="s">
        <v>782</v>
      </c>
      <c r="C196" s="54" t="s">
        <v>783</v>
      </c>
      <c r="D196" s="54" t="s">
        <v>784</v>
      </c>
      <c r="F196" s="54" t="s">
        <v>246</v>
      </c>
      <c r="G196" s="54" t="s">
        <v>135</v>
      </c>
    </row>
    <row r="197" spans="1:7" x14ac:dyDescent="0.2">
      <c r="A197" s="55" t="s">
        <v>785</v>
      </c>
      <c r="B197" s="55" t="s">
        <v>786</v>
      </c>
      <c r="C197" s="54" t="s">
        <v>787</v>
      </c>
      <c r="D197" s="54" t="s">
        <v>788</v>
      </c>
      <c r="F197" s="54" t="s">
        <v>246</v>
      </c>
      <c r="G197" s="54" t="s">
        <v>135</v>
      </c>
    </row>
    <row r="198" spans="1:7" x14ac:dyDescent="0.2">
      <c r="A198" s="55" t="s">
        <v>789</v>
      </c>
      <c r="B198" s="55" t="s">
        <v>790</v>
      </c>
      <c r="C198" s="54" t="s">
        <v>791</v>
      </c>
      <c r="D198" s="54" t="s">
        <v>792</v>
      </c>
      <c r="E198" s="54" t="s">
        <v>793</v>
      </c>
      <c r="F198" s="54" t="s">
        <v>246</v>
      </c>
      <c r="G198" s="54" t="s">
        <v>135</v>
      </c>
    </row>
    <row r="199" spans="1:7" x14ac:dyDescent="0.2">
      <c r="A199" s="55" t="s">
        <v>794</v>
      </c>
      <c r="B199" s="55" t="s">
        <v>154</v>
      </c>
      <c r="C199" s="54" t="s">
        <v>795</v>
      </c>
      <c r="F199" s="54" t="s">
        <v>246</v>
      </c>
      <c r="G199" s="54" t="s">
        <v>135</v>
      </c>
    </row>
    <row r="200" spans="1:7" x14ac:dyDescent="0.2">
      <c r="A200" s="55" t="s">
        <v>82</v>
      </c>
      <c r="B200" s="55" t="s">
        <v>796</v>
      </c>
      <c r="C200" s="54" t="s">
        <v>795</v>
      </c>
      <c r="D200" s="54" t="s">
        <v>797</v>
      </c>
      <c r="F200" s="54" t="s">
        <v>246</v>
      </c>
      <c r="G200" s="54" t="s">
        <v>135</v>
      </c>
    </row>
    <row r="201" spans="1:7" x14ac:dyDescent="0.2">
      <c r="A201" s="55" t="s">
        <v>798</v>
      </c>
      <c r="B201" s="55" t="s">
        <v>154</v>
      </c>
      <c r="C201" s="54" t="s">
        <v>799</v>
      </c>
      <c r="F201" s="54" t="s">
        <v>246</v>
      </c>
      <c r="G201" s="54" t="s">
        <v>135</v>
      </c>
    </row>
    <row r="202" spans="1:7" x14ac:dyDescent="0.2">
      <c r="A202" s="55" t="s">
        <v>800</v>
      </c>
      <c r="B202" s="55" t="s">
        <v>801</v>
      </c>
      <c r="C202" s="54" t="s">
        <v>802</v>
      </c>
      <c r="D202" s="54" t="s">
        <v>803</v>
      </c>
      <c r="F202" s="54" t="s">
        <v>246</v>
      </c>
      <c r="G202" s="54" t="s">
        <v>135</v>
      </c>
    </row>
    <row r="203" spans="1:7" x14ac:dyDescent="0.2">
      <c r="B203" s="54" t="s">
        <v>154</v>
      </c>
      <c r="F203" s="54"/>
    </row>
    <row r="204" spans="1:7" x14ac:dyDescent="0.2">
      <c r="A204" s="55" t="s">
        <v>804</v>
      </c>
      <c r="B204" s="55" t="s">
        <v>154</v>
      </c>
      <c r="F204" s="54"/>
    </row>
    <row r="205" spans="1:7" x14ac:dyDescent="0.2">
      <c r="A205" s="55" t="s">
        <v>805</v>
      </c>
      <c r="B205" s="55" t="s">
        <v>154</v>
      </c>
      <c r="C205" s="54" t="s">
        <v>806</v>
      </c>
      <c r="F205" s="54" t="s">
        <v>807</v>
      </c>
      <c r="G205" s="54" t="s">
        <v>808</v>
      </c>
    </row>
    <row r="206" spans="1:7" x14ac:dyDescent="0.2">
      <c r="A206" s="55" t="s">
        <v>83</v>
      </c>
      <c r="B206" s="55" t="s">
        <v>809</v>
      </c>
      <c r="C206" s="54" t="s">
        <v>810</v>
      </c>
      <c r="D206" s="54" t="s">
        <v>811</v>
      </c>
      <c r="E206" s="54" t="s">
        <v>812</v>
      </c>
      <c r="F206" s="54" t="s">
        <v>807</v>
      </c>
      <c r="G206" s="54" t="s">
        <v>808</v>
      </c>
    </row>
    <row r="207" spans="1:7" x14ac:dyDescent="0.2">
      <c r="A207" s="55" t="s">
        <v>84</v>
      </c>
      <c r="B207" s="55" t="s">
        <v>813</v>
      </c>
      <c r="C207" s="54" t="s">
        <v>814</v>
      </c>
      <c r="D207" s="54" t="s">
        <v>815</v>
      </c>
      <c r="E207" s="54" t="s">
        <v>816</v>
      </c>
      <c r="F207" s="54" t="s">
        <v>807</v>
      </c>
      <c r="G207" s="54" t="s">
        <v>808</v>
      </c>
    </row>
    <row r="208" spans="1:7" x14ac:dyDescent="0.2">
      <c r="A208" s="55" t="s">
        <v>85</v>
      </c>
      <c r="B208" s="55" t="s">
        <v>817</v>
      </c>
      <c r="C208" s="54" t="s">
        <v>818</v>
      </c>
      <c r="D208" s="54" t="s">
        <v>819</v>
      </c>
      <c r="E208" s="54" t="s">
        <v>820</v>
      </c>
      <c r="F208" s="54" t="s">
        <v>807</v>
      </c>
      <c r="G208" s="54" t="s">
        <v>808</v>
      </c>
    </row>
    <row r="209" spans="1:7" x14ac:dyDescent="0.2">
      <c r="A209" s="55" t="s">
        <v>821</v>
      </c>
      <c r="B209" s="55" t="s">
        <v>822</v>
      </c>
      <c r="C209" s="54" t="s">
        <v>823</v>
      </c>
      <c r="D209" s="54" t="s">
        <v>824</v>
      </c>
      <c r="E209" s="54" t="s">
        <v>825</v>
      </c>
      <c r="F209" s="54" t="s">
        <v>807</v>
      </c>
      <c r="G209" s="54" t="s">
        <v>808</v>
      </c>
    </row>
    <row r="210" spans="1:7" x14ac:dyDescent="0.2">
      <c r="A210" s="55" t="s">
        <v>826</v>
      </c>
      <c r="B210" s="55" t="s">
        <v>827</v>
      </c>
      <c r="C210" s="54" t="s">
        <v>828</v>
      </c>
      <c r="D210" s="54" t="s">
        <v>829</v>
      </c>
      <c r="F210" s="54" t="s">
        <v>807</v>
      </c>
      <c r="G210" s="54" t="s">
        <v>808</v>
      </c>
    </row>
    <row r="211" spans="1:7" x14ac:dyDescent="0.2">
      <c r="A211" s="55" t="s">
        <v>830</v>
      </c>
      <c r="B211" s="55" t="s">
        <v>154</v>
      </c>
      <c r="C211" s="54" t="s">
        <v>831</v>
      </c>
      <c r="D211" s="54" t="s">
        <v>832</v>
      </c>
      <c r="F211" s="54" t="s">
        <v>807</v>
      </c>
      <c r="G211" s="54" t="s">
        <v>808</v>
      </c>
    </row>
    <row r="212" spans="1:7" x14ac:dyDescent="0.2">
      <c r="A212" s="55" t="s">
        <v>833</v>
      </c>
      <c r="B212" s="55" t="s">
        <v>154</v>
      </c>
      <c r="C212" s="54" t="s">
        <v>834</v>
      </c>
      <c r="F212" s="54" t="s">
        <v>807</v>
      </c>
      <c r="G212" s="54" t="s">
        <v>808</v>
      </c>
    </row>
    <row r="213" spans="1:7" x14ac:dyDescent="0.2">
      <c r="A213" s="55" t="s">
        <v>86</v>
      </c>
      <c r="B213" s="55" t="s">
        <v>835</v>
      </c>
      <c r="C213" s="54" t="s">
        <v>836</v>
      </c>
      <c r="D213" s="54" t="s">
        <v>837</v>
      </c>
      <c r="E213" s="54" t="s">
        <v>838</v>
      </c>
      <c r="F213" s="54" t="s">
        <v>807</v>
      </c>
      <c r="G213" s="54" t="s">
        <v>808</v>
      </c>
    </row>
    <row r="214" spans="1:7" x14ac:dyDescent="0.2">
      <c r="A214" s="55" t="s">
        <v>87</v>
      </c>
      <c r="B214" s="55" t="s">
        <v>839</v>
      </c>
      <c r="C214" s="54" t="s">
        <v>840</v>
      </c>
      <c r="D214" s="54" t="s">
        <v>841</v>
      </c>
      <c r="F214" s="54" t="s">
        <v>807</v>
      </c>
      <c r="G214" s="54" t="s">
        <v>808</v>
      </c>
    </row>
    <row r="215" spans="1:7" x14ac:dyDescent="0.2">
      <c r="A215" s="55" t="s">
        <v>88</v>
      </c>
      <c r="B215" s="55" t="s">
        <v>842</v>
      </c>
      <c r="C215" s="54" t="s">
        <v>843</v>
      </c>
      <c r="D215" s="54" t="s">
        <v>844</v>
      </c>
      <c r="E215" s="54" t="s">
        <v>845</v>
      </c>
      <c r="F215" s="54" t="s">
        <v>807</v>
      </c>
      <c r="G215" s="54" t="s">
        <v>808</v>
      </c>
    </row>
    <row r="216" spans="1:7" x14ac:dyDescent="0.2">
      <c r="A216" s="55" t="s">
        <v>89</v>
      </c>
      <c r="B216" s="55" t="s">
        <v>846</v>
      </c>
      <c r="C216" s="54" t="s">
        <v>847</v>
      </c>
      <c r="D216" s="54" t="s">
        <v>848</v>
      </c>
      <c r="E216" s="54" t="s">
        <v>849</v>
      </c>
      <c r="F216" s="54" t="s">
        <v>807</v>
      </c>
      <c r="G216" s="54" t="s">
        <v>808</v>
      </c>
    </row>
    <row r="217" spans="1:7" x14ac:dyDescent="0.2">
      <c r="A217" s="55" t="s">
        <v>850</v>
      </c>
      <c r="B217" s="55" t="s">
        <v>154</v>
      </c>
      <c r="C217" s="54" t="s">
        <v>851</v>
      </c>
      <c r="F217" s="54" t="s">
        <v>807</v>
      </c>
      <c r="G217" s="54" t="s">
        <v>808</v>
      </c>
    </row>
    <row r="218" spans="1:7" x14ac:dyDescent="0.2">
      <c r="A218" s="55" t="s">
        <v>90</v>
      </c>
      <c r="B218" s="55" t="s">
        <v>852</v>
      </c>
      <c r="C218" s="54" t="s">
        <v>853</v>
      </c>
      <c r="D218" s="54" t="s">
        <v>854</v>
      </c>
      <c r="E218" s="54" t="s">
        <v>855</v>
      </c>
      <c r="F218" s="54" t="s">
        <v>807</v>
      </c>
      <c r="G218" s="54" t="s">
        <v>808</v>
      </c>
    </row>
    <row r="219" spans="1:7" x14ac:dyDescent="0.2">
      <c r="A219" s="55" t="s">
        <v>856</v>
      </c>
      <c r="B219" s="55" t="s">
        <v>857</v>
      </c>
      <c r="C219" s="54" t="s">
        <v>858</v>
      </c>
      <c r="D219" s="54" t="s">
        <v>859</v>
      </c>
      <c r="E219" s="54" t="s">
        <v>860</v>
      </c>
      <c r="F219" s="54" t="s">
        <v>807</v>
      </c>
      <c r="G219" s="54" t="s">
        <v>808</v>
      </c>
    </row>
    <row r="220" spans="1:7" x14ac:dyDescent="0.2">
      <c r="A220" s="55" t="s">
        <v>861</v>
      </c>
      <c r="B220" s="55" t="s">
        <v>862</v>
      </c>
      <c r="C220" s="54" t="s">
        <v>863</v>
      </c>
      <c r="D220" s="54" t="s">
        <v>864</v>
      </c>
      <c r="F220" s="54" t="s">
        <v>807</v>
      </c>
      <c r="G220" s="54" t="s">
        <v>808</v>
      </c>
    </row>
    <row r="221" spans="1:7" x14ac:dyDescent="0.2">
      <c r="A221" s="55" t="s">
        <v>91</v>
      </c>
      <c r="B221" s="55" t="s">
        <v>865</v>
      </c>
      <c r="C221" s="54" t="s">
        <v>866</v>
      </c>
      <c r="D221" s="54" t="s">
        <v>867</v>
      </c>
      <c r="E221" s="54" t="s">
        <v>868</v>
      </c>
      <c r="F221" s="54" t="s">
        <v>807</v>
      </c>
      <c r="G221" s="54" t="s">
        <v>808</v>
      </c>
    </row>
    <row r="222" spans="1:7" x14ac:dyDescent="0.2">
      <c r="A222" s="55" t="s">
        <v>869</v>
      </c>
      <c r="B222" s="55" t="s">
        <v>870</v>
      </c>
      <c r="C222" s="54" t="s">
        <v>871</v>
      </c>
      <c r="D222" s="54" t="s">
        <v>872</v>
      </c>
      <c r="F222" s="54" t="s">
        <v>807</v>
      </c>
      <c r="G222" s="54" t="s">
        <v>808</v>
      </c>
    </row>
    <row r="223" spans="1:7" x14ac:dyDescent="0.2">
      <c r="A223" s="55" t="s">
        <v>873</v>
      </c>
      <c r="B223" s="55" t="s">
        <v>874</v>
      </c>
      <c r="C223" s="54" t="s">
        <v>875</v>
      </c>
      <c r="D223" s="54" t="s">
        <v>876</v>
      </c>
      <c r="F223" s="54" t="s">
        <v>807</v>
      </c>
      <c r="G223" s="54" t="s">
        <v>808</v>
      </c>
    </row>
    <row r="224" spans="1:7" x14ac:dyDescent="0.2">
      <c r="A224" s="55" t="s">
        <v>92</v>
      </c>
      <c r="B224" s="55" t="s">
        <v>877</v>
      </c>
      <c r="C224" s="54" t="s">
        <v>878</v>
      </c>
      <c r="D224" s="54" t="s">
        <v>879</v>
      </c>
      <c r="E224" s="54" t="s">
        <v>880</v>
      </c>
      <c r="F224" s="54" t="s">
        <v>807</v>
      </c>
      <c r="G224" s="54" t="s">
        <v>808</v>
      </c>
    </row>
    <row r="225" spans="1:7" x14ac:dyDescent="0.2">
      <c r="A225" s="55" t="s">
        <v>881</v>
      </c>
      <c r="B225" s="55" t="s">
        <v>882</v>
      </c>
      <c r="C225" s="54" t="s">
        <v>883</v>
      </c>
      <c r="D225" s="54" t="s">
        <v>884</v>
      </c>
      <c r="F225" s="54" t="s">
        <v>807</v>
      </c>
      <c r="G225" s="54" t="s">
        <v>808</v>
      </c>
    </row>
    <row r="226" spans="1:7" x14ac:dyDescent="0.2">
      <c r="A226" s="55" t="s">
        <v>885</v>
      </c>
      <c r="B226" s="55" t="s">
        <v>154</v>
      </c>
      <c r="C226" s="54" t="s">
        <v>886</v>
      </c>
      <c r="F226" s="54" t="s">
        <v>807</v>
      </c>
      <c r="G226" s="54" t="s">
        <v>808</v>
      </c>
    </row>
    <row r="227" spans="1:7" x14ac:dyDescent="0.2">
      <c r="A227" s="55" t="s">
        <v>93</v>
      </c>
      <c r="B227" s="55" t="s">
        <v>887</v>
      </c>
      <c r="C227" s="54" t="s">
        <v>888</v>
      </c>
      <c r="D227" s="54" t="s">
        <v>889</v>
      </c>
      <c r="E227" s="54" t="s">
        <v>890</v>
      </c>
      <c r="F227" s="54" t="s">
        <v>807</v>
      </c>
      <c r="G227" s="54" t="s">
        <v>808</v>
      </c>
    </row>
    <row r="228" spans="1:7" x14ac:dyDescent="0.2">
      <c r="A228" s="55" t="s">
        <v>891</v>
      </c>
      <c r="B228" s="55" t="s">
        <v>892</v>
      </c>
      <c r="C228" s="54" t="s">
        <v>893</v>
      </c>
      <c r="D228" s="54" t="s">
        <v>894</v>
      </c>
      <c r="E228" s="54" t="s">
        <v>895</v>
      </c>
      <c r="F228" s="54" t="s">
        <v>807</v>
      </c>
      <c r="G228" s="54" t="s">
        <v>808</v>
      </c>
    </row>
    <row r="229" spans="1:7" x14ac:dyDescent="0.2">
      <c r="A229" s="55" t="s">
        <v>94</v>
      </c>
      <c r="B229" s="55" t="s">
        <v>896</v>
      </c>
      <c r="C229" s="54" t="s">
        <v>537</v>
      </c>
      <c r="D229" s="54" t="s">
        <v>538</v>
      </c>
      <c r="E229" s="54" t="s">
        <v>897</v>
      </c>
      <c r="F229" s="54" t="s">
        <v>807</v>
      </c>
      <c r="G229" s="54" t="s">
        <v>808</v>
      </c>
    </row>
    <row r="230" spans="1:7" x14ac:dyDescent="0.2">
      <c r="A230" s="55" t="s">
        <v>898</v>
      </c>
      <c r="B230" s="55" t="s">
        <v>154</v>
      </c>
      <c r="C230" s="54" t="s">
        <v>899</v>
      </c>
      <c r="F230" s="54" t="s">
        <v>807</v>
      </c>
      <c r="G230" s="54" t="s">
        <v>808</v>
      </c>
    </row>
    <row r="231" spans="1:7" x14ac:dyDescent="0.2">
      <c r="A231" s="55" t="s">
        <v>95</v>
      </c>
      <c r="B231" s="55" t="s">
        <v>900</v>
      </c>
      <c r="C231" s="54" t="s">
        <v>901</v>
      </c>
      <c r="D231" s="54" t="s">
        <v>902</v>
      </c>
      <c r="E231" s="54" t="s">
        <v>903</v>
      </c>
      <c r="F231" s="54" t="s">
        <v>807</v>
      </c>
      <c r="G231" s="54" t="s">
        <v>808</v>
      </c>
    </row>
    <row r="232" spans="1:7" x14ac:dyDescent="0.2">
      <c r="A232" s="55" t="s">
        <v>904</v>
      </c>
      <c r="B232" s="55" t="s">
        <v>905</v>
      </c>
      <c r="C232" s="54" t="s">
        <v>906</v>
      </c>
      <c r="D232" s="54" t="s">
        <v>907</v>
      </c>
      <c r="F232" s="54" t="s">
        <v>807</v>
      </c>
      <c r="G232" s="54" t="s">
        <v>808</v>
      </c>
    </row>
    <row r="233" spans="1:7" x14ac:dyDescent="0.2">
      <c r="A233" s="55" t="s">
        <v>96</v>
      </c>
      <c r="B233" s="55" t="s">
        <v>908</v>
      </c>
      <c r="C233" s="54" t="s">
        <v>909</v>
      </c>
      <c r="D233" s="54" t="s">
        <v>910</v>
      </c>
      <c r="F233" s="54" t="s">
        <v>807</v>
      </c>
      <c r="G233" s="54" t="s">
        <v>808</v>
      </c>
    </row>
    <row r="234" spans="1:7" x14ac:dyDescent="0.2">
      <c r="A234" s="55" t="s">
        <v>97</v>
      </c>
      <c r="B234" s="55" t="s">
        <v>911</v>
      </c>
      <c r="C234" s="54" t="s">
        <v>912</v>
      </c>
      <c r="D234" s="54" t="s">
        <v>913</v>
      </c>
      <c r="E234" s="54" t="s">
        <v>914</v>
      </c>
      <c r="F234" s="54" t="s">
        <v>807</v>
      </c>
      <c r="G234" s="54" t="s">
        <v>808</v>
      </c>
    </row>
    <row r="235" spans="1:7" x14ac:dyDescent="0.2">
      <c r="A235" s="55" t="s">
        <v>98</v>
      </c>
      <c r="B235" s="55" t="s">
        <v>915</v>
      </c>
      <c r="C235" s="54" t="s">
        <v>916</v>
      </c>
      <c r="D235" s="54" t="s">
        <v>917</v>
      </c>
      <c r="E235" s="54" t="s">
        <v>918</v>
      </c>
      <c r="F235" s="54" t="s">
        <v>807</v>
      </c>
      <c r="G235" s="54" t="s">
        <v>808</v>
      </c>
    </row>
    <row r="236" spans="1:7" x14ac:dyDescent="0.2">
      <c r="A236" s="55" t="s">
        <v>919</v>
      </c>
      <c r="B236" s="55" t="s">
        <v>920</v>
      </c>
      <c r="C236" s="54" t="s">
        <v>921</v>
      </c>
      <c r="D236" s="54" t="s">
        <v>922</v>
      </c>
      <c r="E236" s="54" t="s">
        <v>923</v>
      </c>
      <c r="F236" s="54" t="s">
        <v>807</v>
      </c>
      <c r="G236" s="54" t="s">
        <v>808</v>
      </c>
    </row>
    <row r="237" spans="1:7" x14ac:dyDescent="0.2">
      <c r="A237" s="55" t="s">
        <v>924</v>
      </c>
      <c r="B237" s="55" t="s">
        <v>925</v>
      </c>
      <c r="C237" s="54" t="s">
        <v>926</v>
      </c>
      <c r="D237" s="54" t="s">
        <v>927</v>
      </c>
      <c r="E237" s="54" t="s">
        <v>928</v>
      </c>
      <c r="F237" s="54" t="s">
        <v>807</v>
      </c>
      <c r="G237" s="54" t="s">
        <v>808</v>
      </c>
    </row>
    <row r="238" spans="1:7" x14ac:dyDescent="0.2">
      <c r="A238" s="55" t="s">
        <v>99</v>
      </c>
      <c r="B238" s="55" t="s">
        <v>929</v>
      </c>
      <c r="C238" s="54" t="s">
        <v>930</v>
      </c>
      <c r="D238" s="54" t="s">
        <v>931</v>
      </c>
      <c r="E238" s="54" t="s">
        <v>928</v>
      </c>
      <c r="F238" s="54" t="s">
        <v>807</v>
      </c>
      <c r="G238" s="54" t="s">
        <v>808</v>
      </c>
    </row>
    <row r="239" spans="1:7" x14ac:dyDescent="0.2">
      <c r="A239" s="55" t="s">
        <v>932</v>
      </c>
      <c r="B239" s="55" t="s">
        <v>933</v>
      </c>
      <c r="C239" s="54" t="s">
        <v>934</v>
      </c>
      <c r="D239" s="54" t="s">
        <v>935</v>
      </c>
      <c r="F239" s="54" t="s">
        <v>807</v>
      </c>
      <c r="G239" s="54" t="s">
        <v>808</v>
      </c>
    </row>
    <row r="240" spans="1:7" x14ac:dyDescent="0.2">
      <c r="A240" s="55" t="s">
        <v>936</v>
      </c>
      <c r="B240" s="55" t="s">
        <v>154</v>
      </c>
      <c r="C240" s="54" t="s">
        <v>937</v>
      </c>
      <c r="F240" s="54" t="s">
        <v>807</v>
      </c>
      <c r="G240" s="54" t="s">
        <v>808</v>
      </c>
    </row>
    <row r="241" spans="1:7" x14ac:dyDescent="0.2">
      <c r="A241" s="55" t="s">
        <v>100</v>
      </c>
      <c r="B241" s="55" t="s">
        <v>938</v>
      </c>
      <c r="C241" s="54" t="s">
        <v>939</v>
      </c>
      <c r="D241" s="54" t="s">
        <v>940</v>
      </c>
      <c r="E241" s="54" t="s">
        <v>941</v>
      </c>
      <c r="F241" s="54" t="s">
        <v>807</v>
      </c>
      <c r="G241" s="54" t="s">
        <v>808</v>
      </c>
    </row>
    <row r="242" spans="1:7" x14ac:dyDescent="0.2">
      <c r="A242" s="55" t="s">
        <v>942</v>
      </c>
      <c r="B242" s="55" t="s">
        <v>943</v>
      </c>
      <c r="C242" s="54" t="s">
        <v>944</v>
      </c>
      <c r="D242" s="54" t="s">
        <v>945</v>
      </c>
      <c r="F242" s="54" t="s">
        <v>807</v>
      </c>
      <c r="G242" s="54" t="s">
        <v>808</v>
      </c>
    </row>
    <row r="243" spans="1:7" x14ac:dyDescent="0.2">
      <c r="A243" s="55" t="s">
        <v>946</v>
      </c>
      <c r="B243" s="55" t="s">
        <v>947</v>
      </c>
      <c r="C243" s="54" t="s">
        <v>948</v>
      </c>
      <c r="D243" s="54" t="s">
        <v>949</v>
      </c>
      <c r="F243" s="54" t="s">
        <v>807</v>
      </c>
      <c r="G243" s="54" t="s">
        <v>808</v>
      </c>
    </row>
    <row r="244" spans="1:7" x14ac:dyDescent="0.2">
      <c r="A244" s="55" t="s">
        <v>950</v>
      </c>
      <c r="B244" s="55" t="s">
        <v>951</v>
      </c>
      <c r="C244" s="54" t="s">
        <v>952</v>
      </c>
      <c r="D244" s="54" t="s">
        <v>953</v>
      </c>
      <c r="F244" s="54" t="s">
        <v>807</v>
      </c>
      <c r="G244" s="54" t="s">
        <v>808</v>
      </c>
    </row>
    <row r="245" spans="1:7" x14ac:dyDescent="0.2">
      <c r="A245" s="55" t="s">
        <v>954</v>
      </c>
      <c r="B245" s="55" t="s">
        <v>154</v>
      </c>
      <c r="C245" s="54" t="s">
        <v>955</v>
      </c>
      <c r="F245" s="54" t="s">
        <v>807</v>
      </c>
      <c r="G245" s="54" t="s">
        <v>808</v>
      </c>
    </row>
    <row r="246" spans="1:7" x14ac:dyDescent="0.2">
      <c r="A246" s="55" t="s">
        <v>956</v>
      </c>
      <c r="B246" s="55" t="s">
        <v>957</v>
      </c>
      <c r="C246" s="54" t="s">
        <v>958</v>
      </c>
      <c r="D246" s="54" t="s">
        <v>959</v>
      </c>
      <c r="F246" s="54" t="s">
        <v>807</v>
      </c>
      <c r="G246" s="54" t="s">
        <v>808</v>
      </c>
    </row>
    <row r="247" spans="1:7" x14ac:dyDescent="0.2">
      <c r="A247" s="55" t="s">
        <v>101</v>
      </c>
      <c r="B247" s="55" t="s">
        <v>960</v>
      </c>
      <c r="C247" s="54" t="s">
        <v>961</v>
      </c>
      <c r="D247" s="54" t="s">
        <v>962</v>
      </c>
      <c r="E247" s="54" t="s">
        <v>963</v>
      </c>
      <c r="F247" s="54" t="s">
        <v>807</v>
      </c>
      <c r="G247" s="54" t="s">
        <v>808</v>
      </c>
    </row>
    <row r="248" spans="1:7" x14ac:dyDescent="0.2">
      <c r="A248" s="55" t="s">
        <v>102</v>
      </c>
      <c r="B248" s="55" t="s">
        <v>964</v>
      </c>
      <c r="C248" s="54" t="s">
        <v>965</v>
      </c>
      <c r="D248" s="54" t="s">
        <v>966</v>
      </c>
      <c r="E248" s="54" t="s">
        <v>967</v>
      </c>
      <c r="F248" s="54" t="s">
        <v>807</v>
      </c>
      <c r="G248" s="54" t="s">
        <v>808</v>
      </c>
    </row>
    <row r="249" spans="1:7" x14ac:dyDescent="0.2">
      <c r="A249" s="55" t="s">
        <v>968</v>
      </c>
      <c r="B249" s="55" t="s">
        <v>969</v>
      </c>
      <c r="C249" s="54" t="s">
        <v>970</v>
      </c>
      <c r="D249" s="54" t="s">
        <v>971</v>
      </c>
      <c r="F249" s="54" t="s">
        <v>807</v>
      </c>
      <c r="G249" s="54" t="s">
        <v>808</v>
      </c>
    </row>
    <row r="250" spans="1:7" x14ac:dyDescent="0.2">
      <c r="A250" s="55" t="s">
        <v>972</v>
      </c>
      <c r="B250" s="55" t="s">
        <v>973</v>
      </c>
      <c r="C250" s="54" t="s">
        <v>974</v>
      </c>
      <c r="D250" s="54" t="s">
        <v>975</v>
      </c>
      <c r="F250" s="54" t="s">
        <v>807</v>
      </c>
      <c r="G250" s="54" t="s">
        <v>808</v>
      </c>
    </row>
    <row r="251" spans="1:7" x14ac:dyDescent="0.2">
      <c r="A251" s="55" t="s">
        <v>976</v>
      </c>
      <c r="B251" s="55" t="s">
        <v>977</v>
      </c>
      <c r="C251" s="54" t="s">
        <v>978</v>
      </c>
      <c r="D251" s="54" t="s">
        <v>979</v>
      </c>
      <c r="F251" s="54" t="s">
        <v>807</v>
      </c>
      <c r="G251" s="54" t="s">
        <v>808</v>
      </c>
    </row>
    <row r="252" spans="1:7" x14ac:dyDescent="0.2">
      <c r="A252" s="55" t="s">
        <v>980</v>
      </c>
      <c r="B252" s="55" t="s">
        <v>981</v>
      </c>
      <c r="C252" s="54" t="s">
        <v>982</v>
      </c>
      <c r="D252" s="54" t="s">
        <v>983</v>
      </c>
      <c r="F252" s="54" t="s">
        <v>807</v>
      </c>
      <c r="G252" s="54" t="s">
        <v>808</v>
      </c>
    </row>
    <row r="253" spans="1:7" x14ac:dyDescent="0.2">
      <c r="A253" s="55" t="s">
        <v>103</v>
      </c>
      <c r="B253" s="55" t="s">
        <v>984</v>
      </c>
      <c r="C253" s="54" t="s">
        <v>985</v>
      </c>
      <c r="D253" s="54" t="s">
        <v>986</v>
      </c>
      <c r="E253" s="54" t="s">
        <v>987</v>
      </c>
      <c r="F253" s="54" t="s">
        <v>807</v>
      </c>
      <c r="G253" s="54" t="s">
        <v>808</v>
      </c>
    </row>
    <row r="254" spans="1:7" x14ac:dyDescent="0.2">
      <c r="A254" s="55" t="s">
        <v>988</v>
      </c>
      <c r="B254" s="55" t="s">
        <v>989</v>
      </c>
      <c r="C254" s="54" t="s">
        <v>990</v>
      </c>
      <c r="D254" s="54" t="s">
        <v>991</v>
      </c>
      <c r="F254" s="54" t="s">
        <v>807</v>
      </c>
      <c r="G254" s="54" t="s">
        <v>808</v>
      </c>
    </row>
    <row r="255" spans="1:7" x14ac:dyDescent="0.2">
      <c r="A255" s="55" t="s">
        <v>992</v>
      </c>
      <c r="B255" s="55" t="s">
        <v>154</v>
      </c>
      <c r="C255" s="54" t="s">
        <v>993</v>
      </c>
      <c r="D255" s="54" t="s">
        <v>994</v>
      </c>
      <c r="F255" s="54" t="s">
        <v>807</v>
      </c>
      <c r="G255" s="54" t="s">
        <v>808</v>
      </c>
    </row>
    <row r="256" spans="1:7" x14ac:dyDescent="0.2">
      <c r="A256" s="55" t="s">
        <v>995</v>
      </c>
      <c r="B256" s="55" t="s">
        <v>154</v>
      </c>
      <c r="C256" s="54" t="s">
        <v>996</v>
      </c>
      <c r="D256" s="57"/>
      <c r="F256" s="54" t="s">
        <v>807</v>
      </c>
      <c r="G256" s="54" t="s">
        <v>808</v>
      </c>
    </row>
    <row r="257" spans="1:7" x14ac:dyDescent="0.2">
      <c r="A257" s="55" t="s">
        <v>997</v>
      </c>
      <c r="B257" s="55" t="s">
        <v>154</v>
      </c>
      <c r="C257" s="54" t="s">
        <v>998</v>
      </c>
      <c r="F257" s="54" t="s">
        <v>807</v>
      </c>
      <c r="G257" s="54" t="s">
        <v>808</v>
      </c>
    </row>
    <row r="258" spans="1:7" x14ac:dyDescent="0.2">
      <c r="A258" s="55" t="s">
        <v>999</v>
      </c>
      <c r="B258" s="55" t="s">
        <v>1000</v>
      </c>
      <c r="C258" s="54" t="s">
        <v>1001</v>
      </c>
      <c r="F258" s="54" t="s">
        <v>807</v>
      </c>
      <c r="G258" s="54" t="s">
        <v>808</v>
      </c>
    </row>
    <row r="259" spans="1:7" x14ac:dyDescent="0.2">
      <c r="A259" s="55" t="s">
        <v>1002</v>
      </c>
      <c r="B259" s="55" t="s">
        <v>1003</v>
      </c>
      <c r="C259" s="54" t="s">
        <v>1004</v>
      </c>
      <c r="F259" s="54" t="s">
        <v>807</v>
      </c>
      <c r="G259" s="54" t="s">
        <v>808</v>
      </c>
    </row>
    <row r="260" spans="1:7" x14ac:dyDescent="0.2">
      <c r="A260" s="55" t="s">
        <v>1005</v>
      </c>
      <c r="B260" s="55" t="s">
        <v>154</v>
      </c>
      <c r="C260" s="54" t="s">
        <v>1006</v>
      </c>
      <c r="F260" s="54" t="s">
        <v>807</v>
      </c>
      <c r="G260" s="54" t="s">
        <v>808</v>
      </c>
    </row>
    <row r="261" spans="1:7" x14ac:dyDescent="0.2">
      <c r="A261" s="55" t="s">
        <v>104</v>
      </c>
      <c r="B261" s="55" t="s">
        <v>1007</v>
      </c>
      <c r="C261" s="54" t="s">
        <v>1008</v>
      </c>
      <c r="D261" s="54" t="s">
        <v>1009</v>
      </c>
      <c r="E261" s="54" t="s">
        <v>1010</v>
      </c>
      <c r="F261" s="54" t="s">
        <v>807</v>
      </c>
      <c r="G261" s="54" t="s">
        <v>808</v>
      </c>
    </row>
    <row r="262" spans="1:7" x14ac:dyDescent="0.2">
      <c r="A262" s="55" t="s">
        <v>105</v>
      </c>
      <c r="B262" s="55" t="s">
        <v>1011</v>
      </c>
      <c r="C262" s="54" t="s">
        <v>1012</v>
      </c>
      <c r="D262" s="54" t="s">
        <v>1013</v>
      </c>
      <c r="E262" s="54" t="s">
        <v>1014</v>
      </c>
      <c r="F262" s="54" t="s">
        <v>807</v>
      </c>
      <c r="G262" s="54" t="s">
        <v>808</v>
      </c>
    </row>
    <row r="263" spans="1:7" x14ac:dyDescent="0.2">
      <c r="A263" s="55" t="s">
        <v>1015</v>
      </c>
      <c r="B263" s="55" t="s">
        <v>1016</v>
      </c>
      <c r="C263" s="54" t="s">
        <v>1017</v>
      </c>
      <c r="D263" s="54" t="s">
        <v>1018</v>
      </c>
      <c r="F263" s="54" t="s">
        <v>807</v>
      </c>
      <c r="G263" s="54" t="s">
        <v>808</v>
      </c>
    </row>
    <row r="264" spans="1:7" x14ac:dyDescent="0.2">
      <c r="A264" s="55" t="s">
        <v>1019</v>
      </c>
      <c r="B264" s="55" t="s">
        <v>1020</v>
      </c>
      <c r="C264" s="54" t="s">
        <v>1021</v>
      </c>
      <c r="D264" s="54" t="s">
        <v>1022</v>
      </c>
      <c r="F264" s="54" t="s">
        <v>807</v>
      </c>
      <c r="G264" s="54" t="s">
        <v>808</v>
      </c>
    </row>
    <row r="265" spans="1:7" x14ac:dyDescent="0.2">
      <c r="A265" s="55" t="s">
        <v>1023</v>
      </c>
      <c r="B265" s="55" t="s">
        <v>1024</v>
      </c>
      <c r="C265" s="54" t="s">
        <v>1025</v>
      </c>
      <c r="D265" s="54" t="s">
        <v>1026</v>
      </c>
      <c r="F265" s="54" t="s">
        <v>807</v>
      </c>
      <c r="G265" s="54" t="s">
        <v>808</v>
      </c>
    </row>
    <row r="266" spans="1:7" x14ac:dyDescent="0.2">
      <c r="A266" s="55" t="s">
        <v>1027</v>
      </c>
      <c r="B266" s="55" t="s">
        <v>1028</v>
      </c>
      <c r="C266" s="54" t="s">
        <v>1029</v>
      </c>
      <c r="D266" s="54" t="s">
        <v>1030</v>
      </c>
      <c r="F266" s="54" t="s">
        <v>807</v>
      </c>
      <c r="G266" s="54" t="s">
        <v>808</v>
      </c>
    </row>
    <row r="267" spans="1:7" x14ac:dyDescent="0.2">
      <c r="A267" s="55" t="s">
        <v>1031</v>
      </c>
      <c r="B267" s="55" t="s">
        <v>1032</v>
      </c>
      <c r="C267" s="54" t="s">
        <v>1033</v>
      </c>
      <c r="D267" s="54" t="s">
        <v>1034</v>
      </c>
      <c r="F267" s="54" t="s">
        <v>807</v>
      </c>
      <c r="G267" s="54" t="s">
        <v>808</v>
      </c>
    </row>
    <row r="268" spans="1:7" x14ac:dyDescent="0.2">
      <c r="A268" s="55" t="s">
        <v>1035</v>
      </c>
      <c r="B268" s="55" t="s">
        <v>1036</v>
      </c>
      <c r="C268" s="54" t="s">
        <v>1037</v>
      </c>
      <c r="D268" s="54" t="s">
        <v>1038</v>
      </c>
      <c r="F268" s="54" t="s">
        <v>807</v>
      </c>
      <c r="G268" s="54" t="s">
        <v>808</v>
      </c>
    </row>
    <row r="269" spans="1:7" x14ac:dyDescent="0.2">
      <c r="B269" s="54" t="s">
        <v>154</v>
      </c>
      <c r="F269" s="54"/>
    </row>
    <row r="270" spans="1:7" x14ac:dyDescent="0.2">
      <c r="A270" s="55" t="s">
        <v>1039</v>
      </c>
      <c r="B270" s="55" t="s">
        <v>154</v>
      </c>
      <c r="F270" s="54"/>
    </row>
    <row r="271" spans="1:7" x14ac:dyDescent="0.2">
      <c r="A271" s="55" t="s">
        <v>1040</v>
      </c>
      <c r="B271" s="55" t="s">
        <v>154</v>
      </c>
      <c r="C271" s="54" t="s">
        <v>1041</v>
      </c>
      <c r="F271" s="54" t="s">
        <v>1042</v>
      </c>
      <c r="G271" s="54" t="s">
        <v>808</v>
      </c>
    </row>
    <row r="272" spans="1:7" x14ac:dyDescent="0.2">
      <c r="A272" s="55" t="s">
        <v>106</v>
      </c>
      <c r="B272" s="55" t="s">
        <v>1043</v>
      </c>
      <c r="C272" s="54" t="s">
        <v>1044</v>
      </c>
      <c r="D272" s="54" t="s">
        <v>1045</v>
      </c>
      <c r="F272" s="54" t="s">
        <v>1042</v>
      </c>
      <c r="G272" s="54" t="s">
        <v>808</v>
      </c>
    </row>
    <row r="273" spans="1:7" x14ac:dyDescent="0.2">
      <c r="A273" s="55" t="s">
        <v>107</v>
      </c>
      <c r="B273" s="55" t="s">
        <v>1046</v>
      </c>
      <c r="C273" s="54" t="s">
        <v>1047</v>
      </c>
      <c r="D273" s="54" t="s">
        <v>1048</v>
      </c>
      <c r="E273" s="54" t="s">
        <v>1049</v>
      </c>
      <c r="F273" s="54" t="s">
        <v>1042</v>
      </c>
      <c r="G273" s="54" t="s">
        <v>808</v>
      </c>
    </row>
    <row r="274" spans="1:7" x14ac:dyDescent="0.2">
      <c r="A274" s="55" t="s">
        <v>127</v>
      </c>
      <c r="B274" s="55" t="s">
        <v>1050</v>
      </c>
      <c r="C274" s="54" t="s">
        <v>1051</v>
      </c>
      <c r="D274" s="54" t="s">
        <v>1052</v>
      </c>
      <c r="E274" s="54" t="s">
        <v>1053</v>
      </c>
      <c r="F274" s="54" t="s">
        <v>1042</v>
      </c>
      <c r="G274" s="54" t="s">
        <v>808</v>
      </c>
    </row>
    <row r="275" spans="1:7" x14ac:dyDescent="0.2">
      <c r="A275" s="55" t="s">
        <v>1054</v>
      </c>
      <c r="B275" s="55" t="s">
        <v>154</v>
      </c>
      <c r="C275" s="54" t="s">
        <v>1055</v>
      </c>
      <c r="D275" s="54" t="s">
        <v>1056</v>
      </c>
      <c r="F275" s="54" t="s">
        <v>1042</v>
      </c>
      <c r="G275" s="54" t="s">
        <v>808</v>
      </c>
    </row>
    <row r="276" spans="1:7" x14ac:dyDescent="0.2">
      <c r="A276" s="55" t="s">
        <v>1057</v>
      </c>
      <c r="B276" s="55" t="s">
        <v>154</v>
      </c>
      <c r="C276" s="54" t="s">
        <v>1058</v>
      </c>
      <c r="D276" s="54" t="s">
        <v>1059</v>
      </c>
      <c r="F276" s="54" t="s">
        <v>1042</v>
      </c>
      <c r="G276" s="54" t="s">
        <v>808</v>
      </c>
    </row>
    <row r="277" spans="1:7" x14ac:dyDescent="0.2">
      <c r="A277" s="55" t="s">
        <v>1060</v>
      </c>
      <c r="B277" s="55" t="s">
        <v>154</v>
      </c>
      <c r="C277" s="54" t="s">
        <v>1061</v>
      </c>
      <c r="F277" s="54" t="s">
        <v>1042</v>
      </c>
      <c r="G277" s="54" t="s">
        <v>808</v>
      </c>
    </row>
    <row r="278" spans="1:7" x14ac:dyDescent="0.2">
      <c r="A278" s="55" t="s">
        <v>108</v>
      </c>
      <c r="B278" s="55" t="s">
        <v>1062</v>
      </c>
      <c r="C278" s="54" t="s">
        <v>1063</v>
      </c>
      <c r="D278" s="54" t="s">
        <v>1064</v>
      </c>
      <c r="F278" s="54" t="s">
        <v>1042</v>
      </c>
      <c r="G278" s="54" t="s">
        <v>808</v>
      </c>
    </row>
    <row r="279" spans="1:7" x14ac:dyDescent="0.2">
      <c r="A279" s="55" t="s">
        <v>1065</v>
      </c>
      <c r="B279" s="55" t="s">
        <v>1066</v>
      </c>
      <c r="C279" s="54" t="s">
        <v>1067</v>
      </c>
      <c r="D279" s="54" t="s">
        <v>1068</v>
      </c>
      <c r="F279" s="54" t="s">
        <v>1042</v>
      </c>
      <c r="G279" s="54" t="s">
        <v>808</v>
      </c>
    </row>
    <row r="280" spans="1:7" x14ac:dyDescent="0.2">
      <c r="A280" s="55" t="s">
        <v>109</v>
      </c>
      <c r="B280" s="55" t="s">
        <v>1069</v>
      </c>
      <c r="C280" s="54" t="s">
        <v>1070</v>
      </c>
      <c r="D280" s="54" t="s">
        <v>1071</v>
      </c>
      <c r="F280" s="54" t="s">
        <v>1042</v>
      </c>
      <c r="G280" s="54" t="s">
        <v>808</v>
      </c>
    </row>
    <row r="281" spans="1:7" x14ac:dyDescent="0.2">
      <c r="A281" s="55" t="s">
        <v>1072</v>
      </c>
      <c r="B281" s="55" t="s">
        <v>1073</v>
      </c>
      <c r="C281" s="54" t="s">
        <v>1074</v>
      </c>
      <c r="D281" s="54" t="s">
        <v>1075</v>
      </c>
      <c r="F281" s="54" t="s">
        <v>1042</v>
      </c>
      <c r="G281" s="54" t="s">
        <v>808</v>
      </c>
    </row>
    <row r="282" spans="1:7" x14ac:dyDescent="0.2">
      <c r="A282" s="55" t="s">
        <v>1076</v>
      </c>
      <c r="B282" s="55" t="s">
        <v>154</v>
      </c>
      <c r="C282" s="54" t="s">
        <v>1077</v>
      </c>
      <c r="F282" s="54" t="s">
        <v>1042</v>
      </c>
      <c r="G282" s="54" t="s">
        <v>808</v>
      </c>
    </row>
    <row r="283" spans="1:7" x14ac:dyDescent="0.2">
      <c r="A283" s="55" t="s">
        <v>1078</v>
      </c>
      <c r="B283" s="55" t="s">
        <v>1079</v>
      </c>
      <c r="C283" s="54" t="s">
        <v>1080</v>
      </c>
      <c r="D283" s="54" t="s">
        <v>1081</v>
      </c>
      <c r="F283" s="54" t="s">
        <v>1042</v>
      </c>
      <c r="G283" s="54" t="s">
        <v>808</v>
      </c>
    </row>
    <row r="284" spans="1:7" x14ac:dyDescent="0.2">
      <c r="A284" s="55" t="s">
        <v>1082</v>
      </c>
      <c r="B284" s="55" t="s">
        <v>1083</v>
      </c>
      <c r="C284" s="54" t="s">
        <v>1084</v>
      </c>
      <c r="D284" s="54" t="s">
        <v>1085</v>
      </c>
      <c r="F284" s="54" t="s">
        <v>1042</v>
      </c>
      <c r="G284" s="54" t="s">
        <v>808</v>
      </c>
    </row>
    <row r="285" spans="1:7" x14ac:dyDescent="0.2">
      <c r="A285" s="55" t="s">
        <v>1086</v>
      </c>
      <c r="B285" s="55" t="s">
        <v>1087</v>
      </c>
      <c r="C285" s="54" t="s">
        <v>1088</v>
      </c>
      <c r="D285" s="54" t="s">
        <v>1089</v>
      </c>
      <c r="F285" s="54" t="s">
        <v>1042</v>
      </c>
      <c r="G285" s="54" t="s">
        <v>808</v>
      </c>
    </row>
    <row r="286" spans="1:7" x14ac:dyDescent="0.2">
      <c r="A286" s="55" t="s">
        <v>1090</v>
      </c>
      <c r="B286" s="55" t="s">
        <v>1091</v>
      </c>
      <c r="C286" s="54" t="s">
        <v>1092</v>
      </c>
      <c r="D286" s="54" t="s">
        <v>1093</v>
      </c>
      <c r="F286" s="54" t="s">
        <v>1042</v>
      </c>
      <c r="G286" s="54" t="s">
        <v>808</v>
      </c>
    </row>
    <row r="287" spans="1:7" x14ac:dyDescent="0.2">
      <c r="A287" s="55" t="s">
        <v>1094</v>
      </c>
      <c r="B287" s="55" t="s">
        <v>154</v>
      </c>
      <c r="C287" s="54" t="s">
        <v>1095</v>
      </c>
      <c r="F287" s="54" t="s">
        <v>1042</v>
      </c>
      <c r="G287" s="54" t="s">
        <v>808</v>
      </c>
    </row>
    <row r="288" spans="1:7" x14ac:dyDescent="0.2">
      <c r="A288" s="55" t="s">
        <v>110</v>
      </c>
      <c r="B288" s="55" t="s">
        <v>1096</v>
      </c>
      <c r="C288" s="54" t="s">
        <v>1097</v>
      </c>
      <c r="D288" s="54" t="s">
        <v>1098</v>
      </c>
      <c r="E288" s="54" t="s">
        <v>1099</v>
      </c>
      <c r="F288" s="54" t="s">
        <v>1042</v>
      </c>
      <c r="G288" s="54" t="s">
        <v>808</v>
      </c>
    </row>
    <row r="289" spans="1:7" x14ac:dyDescent="0.2">
      <c r="A289" s="55" t="s">
        <v>128</v>
      </c>
      <c r="B289" s="55" t="s">
        <v>1100</v>
      </c>
      <c r="C289" s="54" t="s">
        <v>1101</v>
      </c>
      <c r="D289" s="54" t="s">
        <v>1102</v>
      </c>
      <c r="E289" s="54" t="s">
        <v>1103</v>
      </c>
      <c r="F289" s="54" t="s">
        <v>1042</v>
      </c>
      <c r="G289" s="54" t="s">
        <v>808</v>
      </c>
    </row>
    <row r="290" spans="1:7" x14ac:dyDescent="0.2">
      <c r="A290" s="55" t="s">
        <v>111</v>
      </c>
      <c r="B290" s="55" t="s">
        <v>1104</v>
      </c>
      <c r="C290" s="54" t="s">
        <v>912</v>
      </c>
      <c r="D290" s="54" t="s">
        <v>913</v>
      </c>
      <c r="F290" s="54" t="s">
        <v>1042</v>
      </c>
      <c r="G290" s="54" t="s">
        <v>808</v>
      </c>
    </row>
    <row r="291" spans="1:7" x14ac:dyDescent="0.2">
      <c r="A291" s="55" t="s">
        <v>1105</v>
      </c>
      <c r="B291" s="55" t="s">
        <v>915</v>
      </c>
      <c r="C291" s="54" t="s">
        <v>916</v>
      </c>
      <c r="D291" s="54" t="s">
        <v>1106</v>
      </c>
      <c r="F291" s="54" t="s">
        <v>1042</v>
      </c>
      <c r="G291" s="54" t="s">
        <v>808</v>
      </c>
    </row>
    <row r="292" spans="1:7" x14ac:dyDescent="0.2">
      <c r="A292" s="55" t="s">
        <v>1107</v>
      </c>
      <c r="B292" s="55" t="s">
        <v>1108</v>
      </c>
      <c r="C292" s="54" t="s">
        <v>1109</v>
      </c>
      <c r="D292" s="54" t="s">
        <v>1110</v>
      </c>
      <c r="F292" s="54" t="s">
        <v>1042</v>
      </c>
      <c r="G292" s="54" t="s">
        <v>808</v>
      </c>
    </row>
    <row r="293" spans="1:7" x14ac:dyDescent="0.2">
      <c r="A293" s="55" t="s">
        <v>112</v>
      </c>
      <c r="B293" s="55" t="s">
        <v>1111</v>
      </c>
      <c r="C293" s="54" t="s">
        <v>1112</v>
      </c>
      <c r="D293" s="54" t="s">
        <v>1113</v>
      </c>
      <c r="E293" s="54" t="s">
        <v>1114</v>
      </c>
      <c r="F293" s="54" t="s">
        <v>1042</v>
      </c>
      <c r="G293" s="54" t="s">
        <v>808</v>
      </c>
    </row>
    <row r="294" spans="1:7" x14ac:dyDescent="0.2">
      <c r="A294" s="55" t="s">
        <v>1115</v>
      </c>
      <c r="B294" s="55" t="s">
        <v>154</v>
      </c>
      <c r="C294" s="54" t="s">
        <v>1116</v>
      </c>
      <c r="F294" s="54" t="s">
        <v>1042</v>
      </c>
      <c r="G294" s="54" t="s">
        <v>808</v>
      </c>
    </row>
    <row r="295" spans="1:7" x14ac:dyDescent="0.2">
      <c r="A295" s="55" t="s">
        <v>1117</v>
      </c>
      <c r="B295" s="55" t="s">
        <v>947</v>
      </c>
      <c r="C295" s="54" t="s">
        <v>948</v>
      </c>
      <c r="D295" s="54" t="s">
        <v>949</v>
      </c>
      <c r="F295" s="54" t="s">
        <v>1042</v>
      </c>
      <c r="G295" s="54" t="s">
        <v>808</v>
      </c>
    </row>
    <row r="296" spans="1:7" x14ac:dyDescent="0.2">
      <c r="A296" s="55" t="s">
        <v>1118</v>
      </c>
      <c r="B296" s="55" t="s">
        <v>1119</v>
      </c>
      <c r="C296" s="54" t="s">
        <v>1120</v>
      </c>
      <c r="D296" s="54" t="s">
        <v>1121</v>
      </c>
      <c r="F296" s="54" t="s">
        <v>1042</v>
      </c>
      <c r="G296" s="54" t="s">
        <v>808</v>
      </c>
    </row>
    <row r="297" spans="1:7" x14ac:dyDescent="0.2">
      <c r="A297" s="55" t="s">
        <v>1122</v>
      </c>
      <c r="B297" s="55" t="s">
        <v>154</v>
      </c>
      <c r="C297" s="54" t="s">
        <v>1123</v>
      </c>
      <c r="F297" s="54" t="s">
        <v>1042</v>
      </c>
      <c r="G297" s="54" t="s">
        <v>808</v>
      </c>
    </row>
    <row r="298" spans="1:7" x14ac:dyDescent="0.2">
      <c r="A298" s="55" t="s">
        <v>1124</v>
      </c>
      <c r="B298" s="55" t="s">
        <v>1125</v>
      </c>
      <c r="C298" s="54" t="s">
        <v>1126</v>
      </c>
      <c r="D298" s="54" t="s">
        <v>1127</v>
      </c>
      <c r="F298" s="54" t="s">
        <v>1042</v>
      </c>
      <c r="G298" s="54" t="s">
        <v>808</v>
      </c>
    </row>
    <row r="299" spans="1:7" x14ac:dyDescent="0.2">
      <c r="A299" s="55" t="s">
        <v>113</v>
      </c>
      <c r="B299" s="55" t="s">
        <v>1128</v>
      </c>
      <c r="C299" s="54" t="s">
        <v>961</v>
      </c>
      <c r="D299" s="54" t="s">
        <v>962</v>
      </c>
      <c r="E299" s="54" t="s">
        <v>1129</v>
      </c>
      <c r="F299" s="54" t="s">
        <v>1042</v>
      </c>
      <c r="G299" s="54" t="s">
        <v>808</v>
      </c>
    </row>
    <row r="300" spans="1:7" x14ac:dyDescent="0.2">
      <c r="A300" s="55" t="s">
        <v>1130</v>
      </c>
      <c r="B300" s="55" t="s">
        <v>1131</v>
      </c>
      <c r="C300" s="54" t="s">
        <v>1132</v>
      </c>
      <c r="D300" s="54" t="s">
        <v>1133</v>
      </c>
      <c r="E300" s="54" t="s">
        <v>1134</v>
      </c>
      <c r="F300" s="54" t="s">
        <v>1042</v>
      </c>
      <c r="G300" s="54" t="s">
        <v>808</v>
      </c>
    </row>
    <row r="301" spans="1:7" x14ac:dyDescent="0.2">
      <c r="A301" s="55" t="s">
        <v>1135</v>
      </c>
      <c r="B301" s="55" t="s">
        <v>1136</v>
      </c>
      <c r="C301" s="54" t="s">
        <v>1137</v>
      </c>
      <c r="D301" s="54" t="s">
        <v>1138</v>
      </c>
      <c r="F301" s="54" t="s">
        <v>1042</v>
      </c>
      <c r="G301" s="54" t="s">
        <v>808</v>
      </c>
    </row>
    <row r="302" spans="1:7" x14ac:dyDescent="0.2">
      <c r="A302" s="55" t="s">
        <v>1139</v>
      </c>
      <c r="B302" s="55" t="s">
        <v>1140</v>
      </c>
      <c r="C302" s="54" t="s">
        <v>1141</v>
      </c>
      <c r="D302" s="54" t="s">
        <v>1142</v>
      </c>
      <c r="F302" s="54" t="s">
        <v>1042</v>
      </c>
      <c r="G302" s="54" t="s">
        <v>808</v>
      </c>
    </row>
    <row r="303" spans="1:7" x14ac:dyDescent="0.2">
      <c r="A303" s="55" t="s">
        <v>1143</v>
      </c>
      <c r="B303" s="55" t="s">
        <v>1144</v>
      </c>
      <c r="C303" s="54" t="s">
        <v>1145</v>
      </c>
      <c r="D303" s="54" t="s">
        <v>1146</v>
      </c>
      <c r="F303" s="54" t="s">
        <v>1042</v>
      </c>
      <c r="G303" s="54" t="s">
        <v>808</v>
      </c>
    </row>
    <row r="304" spans="1:7" x14ac:dyDescent="0.2">
      <c r="A304" s="55" t="s">
        <v>1147</v>
      </c>
      <c r="B304" s="55" t="s">
        <v>1148</v>
      </c>
      <c r="C304" s="54" t="s">
        <v>1149</v>
      </c>
      <c r="D304" s="54" t="s">
        <v>1150</v>
      </c>
      <c r="F304" s="54" t="s">
        <v>1042</v>
      </c>
      <c r="G304" s="54" t="s">
        <v>808</v>
      </c>
    </row>
    <row r="305" spans="1:7" x14ac:dyDescent="0.2">
      <c r="A305" s="55" t="s">
        <v>114</v>
      </c>
      <c r="B305" s="55" t="s">
        <v>1151</v>
      </c>
      <c r="C305" s="54" t="s">
        <v>1152</v>
      </c>
      <c r="D305" s="54" t="s">
        <v>1153</v>
      </c>
      <c r="E305" s="54" t="s">
        <v>1154</v>
      </c>
      <c r="F305" s="54" t="s">
        <v>1042</v>
      </c>
      <c r="G305" s="54" t="s">
        <v>808</v>
      </c>
    </row>
    <row r="306" spans="1:7" x14ac:dyDescent="0.2">
      <c r="A306" s="55" t="s">
        <v>1155</v>
      </c>
      <c r="B306" s="55" t="s">
        <v>154</v>
      </c>
      <c r="C306" s="54" t="s">
        <v>1156</v>
      </c>
      <c r="F306" s="54" t="s">
        <v>1042</v>
      </c>
      <c r="G306" s="54" t="s">
        <v>808</v>
      </c>
    </row>
    <row r="307" spans="1:7" x14ac:dyDescent="0.2">
      <c r="A307" s="55" t="s">
        <v>1157</v>
      </c>
      <c r="B307" s="55" t="s">
        <v>1158</v>
      </c>
      <c r="C307" s="54" t="s">
        <v>1159</v>
      </c>
      <c r="D307" s="54" t="s">
        <v>1160</v>
      </c>
      <c r="F307" s="54" t="s">
        <v>1042</v>
      </c>
      <c r="G307" s="54" t="s">
        <v>808</v>
      </c>
    </row>
    <row r="308" spans="1:7" x14ac:dyDescent="0.2">
      <c r="A308" s="55" t="s">
        <v>1161</v>
      </c>
      <c r="B308" s="55" t="s">
        <v>1162</v>
      </c>
      <c r="C308" s="54" t="s">
        <v>1163</v>
      </c>
      <c r="D308" s="54" t="s">
        <v>1164</v>
      </c>
      <c r="F308" s="54" t="s">
        <v>1042</v>
      </c>
      <c r="G308" s="54" t="s">
        <v>808</v>
      </c>
    </row>
    <row r="309" spans="1:7" x14ac:dyDescent="0.2">
      <c r="A309" s="55" t="s">
        <v>1165</v>
      </c>
      <c r="B309" s="55" t="s">
        <v>154</v>
      </c>
      <c r="C309" s="54" t="s">
        <v>1166</v>
      </c>
      <c r="F309" s="54" t="s">
        <v>1042</v>
      </c>
      <c r="G309" s="54" t="s">
        <v>808</v>
      </c>
    </row>
    <row r="310" spans="1:7" x14ac:dyDescent="0.2">
      <c r="A310" s="55" t="s">
        <v>1167</v>
      </c>
      <c r="B310" s="55" t="s">
        <v>1168</v>
      </c>
      <c r="C310" s="54" t="s">
        <v>1169</v>
      </c>
      <c r="D310" s="54" t="s">
        <v>1170</v>
      </c>
      <c r="F310" s="54" t="s">
        <v>1042</v>
      </c>
      <c r="G310" s="54" t="s">
        <v>808</v>
      </c>
    </row>
    <row r="311" spans="1:7" x14ac:dyDescent="0.2">
      <c r="A311" s="55" t="s">
        <v>1171</v>
      </c>
      <c r="B311" s="55" t="s">
        <v>1172</v>
      </c>
      <c r="C311" s="54" t="s">
        <v>1173</v>
      </c>
      <c r="D311" s="54" t="s">
        <v>1174</v>
      </c>
      <c r="F311" s="54" t="s">
        <v>1042</v>
      </c>
      <c r="G311" s="54" t="s">
        <v>808</v>
      </c>
    </row>
    <row r="312" spans="1:7" x14ac:dyDescent="0.2">
      <c r="B312" s="54" t="s">
        <v>154</v>
      </c>
      <c r="F312" s="54"/>
    </row>
    <row r="313" spans="1:7" x14ac:dyDescent="0.2">
      <c r="A313" s="55" t="s">
        <v>1175</v>
      </c>
      <c r="B313" s="55" t="s">
        <v>154</v>
      </c>
      <c r="F313" s="54"/>
    </row>
    <row r="314" spans="1:7" x14ac:dyDescent="0.2">
      <c r="A314" s="55" t="s">
        <v>1176</v>
      </c>
      <c r="B314" s="55" t="s">
        <v>154</v>
      </c>
      <c r="C314" s="54" t="s">
        <v>1177</v>
      </c>
      <c r="F314" s="54" t="s">
        <v>1178</v>
      </c>
      <c r="G314" s="54" t="s">
        <v>1179</v>
      </c>
    </row>
    <row r="315" spans="1:7" x14ac:dyDescent="0.2">
      <c r="A315" s="55" t="s">
        <v>1180</v>
      </c>
      <c r="B315" s="55" t="s">
        <v>1181</v>
      </c>
      <c r="C315" s="54" t="s">
        <v>1182</v>
      </c>
      <c r="D315" s="54" t="s">
        <v>1183</v>
      </c>
      <c r="F315" s="54" t="s">
        <v>135</v>
      </c>
      <c r="G315" s="54" t="s">
        <v>1184</v>
      </c>
    </row>
    <row r="316" spans="1:7" x14ac:dyDescent="0.2">
      <c r="A316" s="55" t="s">
        <v>1185</v>
      </c>
      <c r="B316" s="55" t="s">
        <v>1186</v>
      </c>
      <c r="C316" s="54" t="s">
        <v>1187</v>
      </c>
      <c r="D316" s="54" t="s">
        <v>1188</v>
      </c>
      <c r="F316" s="54" t="s">
        <v>135</v>
      </c>
      <c r="G316" s="54" t="s">
        <v>1184</v>
      </c>
    </row>
    <row r="317" spans="1:7" x14ac:dyDescent="0.2">
      <c r="A317" s="55" t="s">
        <v>1189</v>
      </c>
      <c r="B317" s="55" t="s">
        <v>1190</v>
      </c>
      <c r="C317" s="54" t="s">
        <v>1191</v>
      </c>
      <c r="D317" s="54" t="s">
        <v>1192</v>
      </c>
      <c r="F317" s="54" t="s">
        <v>1184</v>
      </c>
    </row>
    <row r="318" spans="1:7" x14ac:dyDescent="0.2">
      <c r="A318" s="55" t="s">
        <v>1193</v>
      </c>
      <c r="C318" s="54" t="s">
        <v>1194</v>
      </c>
      <c r="F318" s="54" t="s">
        <v>1184</v>
      </c>
    </row>
  </sheetData>
  <sheetProtection algorithmName="SHA-512" hashValue="CEppvOCwh6eUL5kkjfSpCwzQ+gLh0VkJb2W4ojsgjkq89FxSHFEMoK8VCR012Y5qG3g2bgi2+Y+36bNeBZcGKg==" saltValue="peeYgZ/KQ7V7MkY2lJgO/w==" spinCount="100000" sheet="1" objects="1" scenarios="1" formatCells="0" formatColumns="0" formatRows="0" insertColumns="0" insertRows="0"/>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Q346"/>
  <sheetViews>
    <sheetView workbookViewId="0">
      <selection sqref="A1:L1"/>
    </sheetView>
  </sheetViews>
  <sheetFormatPr defaultColWidth="9.140625" defaultRowHeight="14.1" customHeight="1" x14ac:dyDescent="0.2"/>
  <cols>
    <col min="1" max="1" width="9.140625" style="40"/>
    <col min="2" max="2" width="9.140625" style="61"/>
    <col min="3" max="3" width="15.7109375" style="84" customWidth="1"/>
    <col min="4" max="4" width="9.5703125" style="84" bestFit="1" customWidth="1"/>
    <col min="5" max="5" width="10.140625" style="84" bestFit="1" customWidth="1"/>
    <col min="6" max="6" width="9.5703125" style="4" bestFit="1" customWidth="1"/>
    <col min="7" max="7" width="9.140625" style="4" bestFit="1" customWidth="1"/>
    <col min="8" max="8" width="9.5703125" style="4" bestFit="1" customWidth="1"/>
    <col min="9" max="9" width="4" style="4" bestFit="1" customWidth="1"/>
    <col min="10" max="10" width="9" style="4" bestFit="1" customWidth="1"/>
    <col min="11" max="11" width="10.42578125" style="4" customWidth="1"/>
    <col min="12" max="12" width="9.140625" style="4" bestFit="1" customWidth="1"/>
    <col min="13" max="13" width="10.140625" style="4" bestFit="1" customWidth="1"/>
    <col min="14" max="16" width="9.140625" style="4" bestFit="1" customWidth="1"/>
    <col min="17" max="17" width="9.42578125" style="4" customWidth="1"/>
    <col min="18" max="16384" width="9.140625" style="4"/>
  </cols>
  <sheetData>
    <row r="1" spans="1:17" ht="14.1" customHeight="1" x14ac:dyDescent="0.2">
      <c r="A1" s="748" t="s">
        <v>1195</v>
      </c>
      <c r="B1" s="748"/>
      <c r="C1" s="748"/>
      <c r="D1" s="748"/>
      <c r="E1" s="748"/>
      <c r="F1" s="748"/>
      <c r="G1" s="748"/>
      <c r="H1" s="748"/>
      <c r="I1" s="748"/>
      <c r="J1" s="748"/>
      <c r="K1" s="748"/>
      <c r="L1" s="748"/>
      <c r="M1" s="59"/>
    </row>
    <row r="2" spans="1:17" ht="14.1" customHeight="1" x14ac:dyDescent="0.25">
      <c r="A2" s="59"/>
      <c r="B2" s="59"/>
      <c r="C2" s="59"/>
      <c r="D2" s="59"/>
      <c r="E2" s="59"/>
      <c r="F2" s="59"/>
      <c r="G2" s="59"/>
      <c r="H2" s="59"/>
      <c r="I2" s="59"/>
      <c r="J2" s="59"/>
      <c r="K2" s="60">
        <v>2016</v>
      </c>
      <c r="L2" s="60">
        <v>2015</v>
      </c>
      <c r="M2" s="60">
        <v>2013</v>
      </c>
    </row>
    <row r="3" spans="1:17" ht="14.1" customHeight="1" x14ac:dyDescent="0.25">
      <c r="C3" s="60">
        <v>2016</v>
      </c>
      <c r="D3" s="60">
        <v>2015</v>
      </c>
      <c r="E3" s="60">
        <v>2013</v>
      </c>
      <c r="I3" s="62" t="s">
        <v>125</v>
      </c>
      <c r="J3" s="63" t="s">
        <v>1196</v>
      </c>
      <c r="K3" s="64">
        <f>SUM('HL KNIHA VYPOC'!G159)</f>
        <v>0</v>
      </c>
      <c r="L3" s="64">
        <f>SUM('HL KNIHA VYPOC'!K159)</f>
        <v>0</v>
      </c>
      <c r="M3" s="64">
        <f>SUM('HL KNIHA VYPOC'!H159)</f>
        <v>0</v>
      </c>
    </row>
    <row r="4" spans="1:17" ht="14.1" customHeight="1" x14ac:dyDescent="0.2">
      <c r="A4" s="62" t="s">
        <v>220</v>
      </c>
      <c r="B4" s="63" t="s">
        <v>1196</v>
      </c>
      <c r="C4" s="64">
        <f>SUM('HL KNIHA VYPOC'!G43)</f>
        <v>0</v>
      </c>
      <c r="D4" s="64">
        <f>SUM('HL KNIHA VYPOC'!K43)</f>
        <v>0</v>
      </c>
      <c r="E4" s="64">
        <f>SUM('HL KNIHA VYPOC'!H43)</f>
        <v>0</v>
      </c>
      <c r="I4" s="65" t="s">
        <v>125</v>
      </c>
      <c r="J4" s="66" t="s">
        <v>1197</v>
      </c>
      <c r="K4" s="67"/>
      <c r="L4" s="68"/>
      <c r="M4" s="69"/>
    </row>
    <row r="5" spans="1:17" ht="14.1" customHeight="1" x14ac:dyDescent="0.2">
      <c r="A5" s="70" t="s">
        <v>220</v>
      </c>
      <c r="B5" s="71" t="s">
        <v>1198</v>
      </c>
      <c r="C5" s="72">
        <f>SUM(C4-C6)</f>
        <v>0</v>
      </c>
      <c r="D5" s="73">
        <f>SUM(D4-D6)</f>
        <v>0</v>
      </c>
      <c r="E5" s="73">
        <f>SUM(E4-E6)</f>
        <v>0</v>
      </c>
      <c r="I5" s="74" t="s">
        <v>125</v>
      </c>
      <c r="J5" s="75" t="s">
        <v>1199</v>
      </c>
      <c r="K5" s="76">
        <f>SUM(K3-K4)</f>
        <v>0</v>
      </c>
      <c r="L5" s="77">
        <f>SUM(L3-L4)</f>
        <v>0</v>
      </c>
      <c r="M5" s="77">
        <f>SUM(M3-M4)</f>
        <v>0</v>
      </c>
    </row>
    <row r="6" spans="1:17" ht="14.1" customHeight="1" x14ac:dyDescent="0.2">
      <c r="A6" s="78" t="s">
        <v>220</v>
      </c>
      <c r="B6" s="79" t="s">
        <v>1200</v>
      </c>
      <c r="C6" s="80"/>
      <c r="D6" s="81"/>
      <c r="E6" s="69"/>
      <c r="I6" s="82"/>
      <c r="J6" s="83"/>
      <c r="K6" s="84"/>
      <c r="L6" s="84"/>
      <c r="M6" s="84"/>
    </row>
    <row r="7" spans="1:17" ht="14.1" customHeight="1" x14ac:dyDescent="0.2">
      <c r="A7" s="82"/>
      <c r="B7" s="83"/>
      <c r="I7" s="62" t="s">
        <v>549</v>
      </c>
      <c r="J7" s="63" t="s">
        <v>1196</v>
      </c>
      <c r="K7" s="64">
        <f>SUM('HL KNIHA VYPOC'!G171)</f>
        <v>0</v>
      </c>
      <c r="L7" s="64">
        <f>SUM('HL KNIHA VYPOC'!K171)</f>
        <v>0</v>
      </c>
      <c r="M7" s="64">
        <f>SUM('HL KNIHA VYPOC'!H171)</f>
        <v>0</v>
      </c>
    </row>
    <row r="8" spans="1:17" ht="14.1" customHeight="1" x14ac:dyDescent="0.2">
      <c r="A8" s="62" t="s">
        <v>224</v>
      </c>
      <c r="B8" s="63" t="s">
        <v>1196</v>
      </c>
      <c r="C8" s="64">
        <f>SUM('HL KNIHA VYPOC'!G44)</f>
        <v>0</v>
      </c>
      <c r="D8" s="64">
        <f>SUM('HL KNIHA VYPOC'!K44)</f>
        <v>0</v>
      </c>
      <c r="E8" s="64">
        <f>SUM('HL KNIHA VYPOC'!H44)</f>
        <v>0</v>
      </c>
      <c r="I8" s="65" t="s">
        <v>549</v>
      </c>
      <c r="J8" s="66" t="s">
        <v>1201</v>
      </c>
      <c r="K8" s="67"/>
      <c r="L8" s="68"/>
      <c r="M8" s="69"/>
    </row>
    <row r="9" spans="1:17" ht="14.1" customHeight="1" x14ac:dyDescent="0.2">
      <c r="A9" s="70" t="s">
        <v>224</v>
      </c>
      <c r="B9" s="71" t="s">
        <v>1198</v>
      </c>
      <c r="C9" s="72">
        <f>SUM(C8-C10)</f>
        <v>0</v>
      </c>
      <c r="D9" s="73">
        <f>SUM(D8-D10)</f>
        <v>0</v>
      </c>
      <c r="E9" s="73">
        <f>SUM(E8-E10)</f>
        <v>0</v>
      </c>
      <c r="I9" s="85" t="s">
        <v>549</v>
      </c>
      <c r="J9" s="83" t="s">
        <v>1202</v>
      </c>
      <c r="K9" s="69"/>
      <c r="L9" s="86"/>
      <c r="M9" s="69"/>
    </row>
    <row r="10" spans="1:17" ht="14.1" customHeight="1" x14ac:dyDescent="0.2">
      <c r="A10" s="78" t="s">
        <v>224</v>
      </c>
      <c r="B10" s="79" t="s">
        <v>1203</v>
      </c>
      <c r="C10" s="80"/>
      <c r="D10" s="81"/>
      <c r="E10" s="81"/>
      <c r="I10" s="87" t="s">
        <v>549</v>
      </c>
      <c r="J10" s="88" t="s">
        <v>1204</v>
      </c>
      <c r="K10" s="89">
        <f>SUM(K7-K8-K9-K11)</f>
        <v>0</v>
      </c>
      <c r="L10" s="90">
        <f>SUM(L7-L8-L9-L11)</f>
        <v>0</v>
      </c>
      <c r="M10" s="90">
        <f>SUM(M7-M8-M9-M11)</f>
        <v>0</v>
      </c>
    </row>
    <row r="11" spans="1:17" ht="14.1" customHeight="1" x14ac:dyDescent="0.2">
      <c r="A11" s="82"/>
      <c r="B11" s="83"/>
      <c r="I11" s="78" t="s">
        <v>549</v>
      </c>
      <c r="J11" s="79" t="s">
        <v>1205</v>
      </c>
      <c r="K11" s="80"/>
      <c r="L11" s="81"/>
      <c r="M11" s="69"/>
    </row>
    <row r="12" spans="1:17" ht="14.1" customHeight="1" x14ac:dyDescent="0.2">
      <c r="A12" s="62" t="s">
        <v>232</v>
      </c>
      <c r="B12" s="63" t="s">
        <v>1196</v>
      </c>
      <c r="C12" s="64">
        <f>SUM('HL KNIHA VYPOC'!G46)</f>
        <v>0</v>
      </c>
      <c r="D12" s="64">
        <f>SUM('HL KNIHA VYPOC'!K46)</f>
        <v>0</v>
      </c>
      <c r="E12" s="64">
        <f>SUM('HL KNIHA VYPOC'!H46)</f>
        <v>0</v>
      </c>
      <c r="I12" s="82"/>
      <c r="J12" s="83"/>
      <c r="K12" s="84"/>
      <c r="L12" s="84"/>
      <c r="M12" s="84"/>
    </row>
    <row r="13" spans="1:17" ht="14.1" customHeight="1" x14ac:dyDescent="0.2">
      <c r="A13" s="70" t="s">
        <v>232</v>
      </c>
      <c r="B13" s="71" t="s">
        <v>1206</v>
      </c>
      <c r="C13" s="72">
        <f>SUM(C12-C14-C15)</f>
        <v>0</v>
      </c>
      <c r="D13" s="73">
        <f>SUM(D12-D14-D15)</f>
        <v>0</v>
      </c>
      <c r="E13" s="73">
        <f>SUM(E12-E14-E15)</f>
        <v>0</v>
      </c>
      <c r="I13" s="82"/>
      <c r="J13" s="83"/>
      <c r="K13" s="84"/>
      <c r="L13" s="84"/>
      <c r="M13" s="84"/>
    </row>
    <row r="14" spans="1:17" ht="14.1" customHeight="1" x14ac:dyDescent="0.2">
      <c r="A14" s="85" t="s">
        <v>232</v>
      </c>
      <c r="B14" s="83" t="s">
        <v>1207</v>
      </c>
      <c r="C14" s="69"/>
      <c r="D14" s="86"/>
      <c r="E14" s="69"/>
      <c r="I14" s="62" t="s">
        <v>557</v>
      </c>
      <c r="J14" s="63" t="s">
        <v>1196</v>
      </c>
      <c r="K14" s="64">
        <f>SUM('HL KNIHA VYPOC'!G173)</f>
        <v>0</v>
      </c>
      <c r="L14" s="64">
        <f>SUM('HL KNIHA VYPOC'!K173)</f>
        <v>0</v>
      </c>
      <c r="M14" s="64">
        <f>SUM('HL KNIHA VYPOC'!H173)</f>
        <v>0</v>
      </c>
    </row>
    <row r="15" spans="1:17" ht="14.1" customHeight="1" x14ac:dyDescent="0.2">
      <c r="A15" s="78" t="s">
        <v>232</v>
      </c>
      <c r="B15" s="79" t="s">
        <v>1208</v>
      </c>
      <c r="C15" s="80"/>
      <c r="D15" s="81"/>
      <c r="E15" s="69"/>
      <c r="I15" s="65" t="s">
        <v>557</v>
      </c>
      <c r="J15" s="66" t="s">
        <v>1209</v>
      </c>
      <c r="K15" s="67"/>
      <c r="L15" s="68"/>
      <c r="M15" s="69"/>
    </row>
    <row r="16" spans="1:17" ht="14.1" customHeight="1" x14ac:dyDescent="0.2">
      <c r="A16" s="82"/>
      <c r="B16" s="83"/>
      <c r="I16" s="74" t="s">
        <v>557</v>
      </c>
      <c r="J16" s="75" t="s">
        <v>1210</v>
      </c>
      <c r="K16" s="76">
        <f>SUM(K14-K15)</f>
        <v>0</v>
      </c>
      <c r="L16" s="77">
        <f>SUM(L14-L15)</f>
        <v>0</v>
      </c>
      <c r="M16" s="77">
        <f>SUM(M14-M15)</f>
        <v>0</v>
      </c>
    </row>
    <row r="17" spans="1:13" ht="14.1" customHeight="1" x14ac:dyDescent="0.2">
      <c r="A17" s="62" t="s">
        <v>236</v>
      </c>
      <c r="B17" s="63" t="s">
        <v>1196</v>
      </c>
      <c r="C17" s="64">
        <f>SUM('HL KNIHA VYPOC'!G47)</f>
        <v>0</v>
      </c>
      <c r="D17" s="64">
        <f>SUM('HL KNIHA VYPOC'!K47)</f>
        <v>0</v>
      </c>
      <c r="E17" s="64">
        <f>SUM('HL KNIHA VYPOC'!H47)</f>
        <v>0</v>
      </c>
      <c r="I17" s="82"/>
      <c r="J17" s="83"/>
      <c r="K17" s="84"/>
      <c r="L17" s="84"/>
      <c r="M17" s="84"/>
    </row>
    <row r="18" spans="1:13" ht="14.1" customHeight="1" x14ac:dyDescent="0.2">
      <c r="A18" s="70" t="s">
        <v>236</v>
      </c>
      <c r="B18" s="71" t="s">
        <v>1211</v>
      </c>
      <c r="C18" s="72">
        <f>SUM(C17-C19)</f>
        <v>0</v>
      </c>
      <c r="D18" s="73">
        <f>SUM(D17-D19)</f>
        <v>0</v>
      </c>
      <c r="E18" s="73">
        <f>SUM(E17-E19)</f>
        <v>0</v>
      </c>
      <c r="I18" s="62" t="s">
        <v>561</v>
      </c>
      <c r="J18" s="63" t="s">
        <v>1196</v>
      </c>
      <c r="K18" s="64">
        <f>SUM('HL KNIHA VYPOC'!G174)</f>
        <v>0</v>
      </c>
      <c r="L18" s="64">
        <f>SUM('HL KNIHA VYPOC'!K174)</f>
        <v>0</v>
      </c>
      <c r="M18" s="64">
        <f>SUM('HL KNIHA VYPOC'!H174)</f>
        <v>0</v>
      </c>
    </row>
    <row r="19" spans="1:13" ht="14.1" customHeight="1" x14ac:dyDescent="0.2">
      <c r="A19" s="78" t="s">
        <v>236</v>
      </c>
      <c r="B19" s="79" t="s">
        <v>1208</v>
      </c>
      <c r="C19" s="80"/>
      <c r="D19" s="81"/>
      <c r="E19" s="69"/>
      <c r="I19" s="65" t="s">
        <v>561</v>
      </c>
      <c r="J19" s="66" t="s">
        <v>1209</v>
      </c>
      <c r="K19" s="67"/>
      <c r="L19" s="68"/>
      <c r="M19" s="69"/>
    </row>
    <row r="20" spans="1:13" ht="14.1" customHeight="1" x14ac:dyDescent="0.2">
      <c r="A20" s="82"/>
      <c r="B20" s="83"/>
      <c r="I20" s="74" t="s">
        <v>561</v>
      </c>
      <c r="J20" s="75" t="s">
        <v>1210</v>
      </c>
      <c r="K20" s="76">
        <f>SUM(K18-K19)</f>
        <v>0</v>
      </c>
      <c r="L20" s="77">
        <f>SUM(L18-L19)</f>
        <v>0</v>
      </c>
      <c r="M20" s="77">
        <f>SUM(M18-M19)</f>
        <v>0</v>
      </c>
    </row>
    <row r="21" spans="1:13" ht="14.1" customHeight="1" x14ac:dyDescent="0.2">
      <c r="A21" s="62" t="s">
        <v>240</v>
      </c>
      <c r="B21" s="63" t="s">
        <v>1196</v>
      </c>
      <c r="C21" s="64">
        <f>SUM('HL KNIHA VYPOC'!G48)</f>
        <v>0</v>
      </c>
      <c r="D21" s="64">
        <f>SUM('HL KNIHA VYPOC'!K48)</f>
        <v>0</v>
      </c>
      <c r="E21" s="64">
        <f>SUM('HL KNIHA VYPOC'!H48)</f>
        <v>0</v>
      </c>
      <c r="I21" s="82"/>
      <c r="J21" s="83"/>
      <c r="K21" s="84"/>
      <c r="L21" s="84"/>
      <c r="M21" s="84"/>
    </row>
    <row r="22" spans="1:13" ht="14.1" customHeight="1" x14ac:dyDescent="0.2">
      <c r="A22" s="70" t="s">
        <v>240</v>
      </c>
      <c r="B22" s="71" t="s">
        <v>1212</v>
      </c>
      <c r="C22" s="72">
        <f>SUM(C21-C23)</f>
        <v>0</v>
      </c>
      <c r="D22" s="73">
        <f>SUM(D21-D23)</f>
        <v>0</v>
      </c>
      <c r="E22" s="73">
        <f>SUM(E21-E23)</f>
        <v>0</v>
      </c>
      <c r="I22" s="62" t="s">
        <v>565</v>
      </c>
      <c r="J22" s="63" t="s">
        <v>1196</v>
      </c>
      <c r="K22" s="64">
        <f>SUM('HL KNIHA VYPOC'!G175)</f>
        <v>0</v>
      </c>
      <c r="L22" s="64">
        <f>SUM('HL KNIHA VYPOC'!K175)</f>
        <v>0</v>
      </c>
      <c r="M22" s="64">
        <f>SUM('HL KNIHA VYPOC'!H175)</f>
        <v>0</v>
      </c>
    </row>
    <row r="23" spans="1:13" ht="14.1" customHeight="1" x14ac:dyDescent="0.2">
      <c r="A23" s="78" t="s">
        <v>240</v>
      </c>
      <c r="B23" s="79" t="s">
        <v>1208</v>
      </c>
      <c r="C23" s="80"/>
      <c r="D23" s="81"/>
      <c r="E23" s="69"/>
      <c r="I23" s="65" t="s">
        <v>565</v>
      </c>
      <c r="J23" s="66" t="s">
        <v>1209</v>
      </c>
      <c r="K23" s="67"/>
      <c r="L23" s="68"/>
      <c r="M23" s="69"/>
    </row>
    <row r="24" spans="1:13" ht="14.1" customHeight="1" x14ac:dyDescent="0.2">
      <c r="A24" s="82"/>
      <c r="B24" s="83"/>
      <c r="I24" s="74" t="s">
        <v>565</v>
      </c>
      <c r="J24" s="75" t="s">
        <v>1210</v>
      </c>
      <c r="K24" s="76">
        <f>SUM(K22-K23)</f>
        <v>0</v>
      </c>
      <c r="L24" s="77">
        <f>SUM(L22-L23)</f>
        <v>0</v>
      </c>
      <c r="M24" s="77">
        <f>SUM(M22-M23)</f>
        <v>0</v>
      </c>
    </row>
    <row r="25" spans="1:13" ht="14.1" customHeight="1" x14ac:dyDescent="0.2">
      <c r="A25" s="62" t="s">
        <v>290</v>
      </c>
      <c r="B25" s="63" t="s">
        <v>1196</v>
      </c>
      <c r="C25" s="64">
        <f>SUM('HL KNIHA VYPOC'!G71)</f>
        <v>0</v>
      </c>
      <c r="D25" s="64">
        <f>SUM('HL KNIHA VYPOC'!K71)</f>
        <v>0</v>
      </c>
      <c r="E25" s="64">
        <f>SUM('HL KNIHA VYPOC'!H71)</f>
        <v>0</v>
      </c>
      <c r="I25" s="82"/>
      <c r="J25" s="83"/>
      <c r="K25" s="84"/>
      <c r="L25" s="84"/>
      <c r="M25" s="84"/>
    </row>
    <row r="26" spans="1:13" ht="14.1" customHeight="1" x14ac:dyDescent="0.2">
      <c r="A26" s="65" t="s">
        <v>290</v>
      </c>
      <c r="B26" s="66" t="s">
        <v>1213</v>
      </c>
      <c r="C26" s="67"/>
      <c r="D26" s="68"/>
      <c r="E26" s="69"/>
      <c r="I26" s="62" t="s">
        <v>597</v>
      </c>
      <c r="J26" s="63" t="s">
        <v>1196</v>
      </c>
      <c r="K26" s="64">
        <f>SUM('HL KNIHA VYPOC'!G186)</f>
        <v>0</v>
      </c>
      <c r="L26" s="64">
        <f>SUM('HL KNIHA VYPOC'!K186)</f>
        <v>0</v>
      </c>
      <c r="M26" s="64">
        <f>SUM('HL KNIHA VYPOC'!H186)</f>
        <v>0</v>
      </c>
    </row>
    <row r="27" spans="1:13" ht="14.1" customHeight="1" x14ac:dyDescent="0.2">
      <c r="A27" s="87" t="s">
        <v>290</v>
      </c>
      <c r="B27" s="88" t="s">
        <v>1214</v>
      </c>
      <c r="C27" s="89">
        <f>SUM(C25-C26-C28-C29-C30)</f>
        <v>0</v>
      </c>
      <c r="D27" s="90">
        <f>SUM(D25-D26-D28-D29-D30)</f>
        <v>0</v>
      </c>
      <c r="E27" s="90">
        <f>SUM(E25-E26-E28-E29-E30)</f>
        <v>0</v>
      </c>
      <c r="I27" s="65" t="s">
        <v>597</v>
      </c>
      <c r="J27" s="66" t="s">
        <v>1197</v>
      </c>
      <c r="K27" s="67"/>
      <c r="L27" s="68"/>
      <c r="M27" s="69"/>
    </row>
    <row r="28" spans="1:13" ht="14.1" customHeight="1" x14ac:dyDescent="0.2">
      <c r="A28" s="85" t="s">
        <v>290</v>
      </c>
      <c r="B28" s="83" t="s">
        <v>1215</v>
      </c>
      <c r="C28" s="69"/>
      <c r="D28" s="86"/>
      <c r="E28" s="69"/>
      <c r="I28" s="74" t="s">
        <v>597</v>
      </c>
      <c r="J28" s="75" t="s">
        <v>1199</v>
      </c>
      <c r="K28" s="76">
        <f>SUM(K26-K27)</f>
        <v>0</v>
      </c>
      <c r="L28" s="76">
        <f>SUM(L26-L27)</f>
        <v>0</v>
      </c>
      <c r="M28" s="76">
        <f>SUM(M26-M27)</f>
        <v>0</v>
      </c>
    </row>
    <row r="29" spans="1:13" ht="14.1" customHeight="1" x14ac:dyDescent="0.2">
      <c r="A29" s="85" t="s">
        <v>290</v>
      </c>
      <c r="B29" s="83" t="s">
        <v>1216</v>
      </c>
      <c r="C29" s="69"/>
      <c r="D29" s="86"/>
      <c r="E29" s="69"/>
      <c r="I29" s="82"/>
      <c r="J29" s="83"/>
      <c r="K29" s="84"/>
      <c r="L29" s="84"/>
      <c r="M29" s="84"/>
    </row>
    <row r="30" spans="1:13" ht="14.1" customHeight="1" x14ac:dyDescent="0.2">
      <c r="A30" s="78" t="s">
        <v>290</v>
      </c>
      <c r="B30" s="79" t="s">
        <v>1217</v>
      </c>
      <c r="C30" s="80"/>
      <c r="D30" s="81"/>
      <c r="E30" s="69"/>
      <c r="I30" s="62" t="s">
        <v>609</v>
      </c>
      <c r="J30" s="63" t="s">
        <v>1196</v>
      </c>
      <c r="K30" s="64">
        <f>SUM('HL KNIHA VYPOC'!G189)</f>
        <v>0</v>
      </c>
      <c r="L30" s="64">
        <f>SUM('HL KNIHA VYPOC'!K189)</f>
        <v>0</v>
      </c>
      <c r="M30" s="64">
        <f>SUM('HL KNIHA VYPOC'!H189)</f>
        <v>0</v>
      </c>
    </row>
    <row r="31" spans="1:13" ht="14.1" customHeight="1" x14ac:dyDescent="0.2">
      <c r="A31" s="82"/>
      <c r="B31" s="83"/>
      <c r="I31" s="65" t="s">
        <v>609</v>
      </c>
      <c r="J31" s="66" t="s">
        <v>1197</v>
      </c>
      <c r="K31" s="67"/>
      <c r="L31" s="68"/>
      <c r="M31" s="69"/>
    </row>
    <row r="32" spans="1:13" ht="14.1" customHeight="1" x14ac:dyDescent="0.2">
      <c r="A32" s="62" t="s">
        <v>294</v>
      </c>
      <c r="B32" s="63" t="s">
        <v>1196</v>
      </c>
      <c r="C32" s="64">
        <f>SUM('HL KNIHA VYPOC'!G72)</f>
        <v>0</v>
      </c>
      <c r="D32" s="64">
        <f>SUM('HL KNIHA VYPOC'!K72)</f>
        <v>0</v>
      </c>
      <c r="E32" s="64">
        <f>SUM('HL KNIHA VYPOC'!H72)</f>
        <v>0</v>
      </c>
      <c r="I32" s="74" t="s">
        <v>609</v>
      </c>
      <c r="J32" s="75" t="s">
        <v>1199</v>
      </c>
      <c r="K32" s="76">
        <f>SUM(K30-K31)</f>
        <v>0</v>
      </c>
      <c r="L32" s="77">
        <f>SUM(L30-L31)</f>
        <v>0</v>
      </c>
      <c r="M32" s="77">
        <f>SUM(M30-M31)</f>
        <v>0</v>
      </c>
    </row>
    <row r="33" spans="1:13" ht="14.1" customHeight="1" x14ac:dyDescent="0.2">
      <c r="A33" s="65" t="s">
        <v>294</v>
      </c>
      <c r="B33" s="66" t="s">
        <v>1218</v>
      </c>
      <c r="C33" s="67"/>
      <c r="D33" s="68"/>
      <c r="E33" s="69"/>
      <c r="I33" s="82"/>
      <c r="J33" s="83"/>
      <c r="K33" s="84"/>
      <c r="L33" s="84"/>
      <c r="M33" s="84"/>
    </row>
    <row r="34" spans="1:13" ht="14.1" customHeight="1" x14ac:dyDescent="0.2">
      <c r="A34" s="85" t="s">
        <v>294</v>
      </c>
      <c r="B34" s="83" t="s">
        <v>1219</v>
      </c>
      <c r="C34" s="69"/>
      <c r="D34" s="86"/>
      <c r="E34" s="69"/>
      <c r="I34" s="62" t="s">
        <v>613</v>
      </c>
      <c r="J34" s="63" t="s">
        <v>1196</v>
      </c>
      <c r="K34" s="64">
        <f>SUM('HL KNIHA VYPOC'!G190)</f>
        <v>0</v>
      </c>
      <c r="L34" s="64">
        <f>SUM('HL KNIHA VYPOC'!K190)</f>
        <v>0</v>
      </c>
      <c r="M34" s="64">
        <f>SUM('HL KNIHA VYPOC'!H190)</f>
        <v>0</v>
      </c>
    </row>
    <row r="35" spans="1:13" ht="14.1" customHeight="1" x14ac:dyDescent="0.2">
      <c r="A35" s="87" t="s">
        <v>294</v>
      </c>
      <c r="B35" s="88" t="s">
        <v>1220</v>
      </c>
      <c r="C35" s="89">
        <f>SUM(C32-C33-C34-C36-C37-C38)</f>
        <v>0</v>
      </c>
      <c r="D35" s="89">
        <f>SUM(D32-D33-D34-D36-D37-D38)</f>
        <v>0</v>
      </c>
      <c r="E35" s="89">
        <f>SUM(E32-E33-E34-E36-E37-E38)</f>
        <v>0</v>
      </c>
      <c r="I35" s="65" t="s">
        <v>613</v>
      </c>
      <c r="J35" s="66" t="s">
        <v>1197</v>
      </c>
      <c r="K35" s="67"/>
      <c r="L35" s="68"/>
      <c r="M35" s="69"/>
    </row>
    <row r="36" spans="1:13" ht="14.1" customHeight="1" x14ac:dyDescent="0.2">
      <c r="A36" s="85" t="s">
        <v>294</v>
      </c>
      <c r="B36" s="83" t="s">
        <v>1221</v>
      </c>
      <c r="C36" s="69"/>
      <c r="D36" s="86"/>
      <c r="E36" s="69"/>
      <c r="I36" s="74" t="s">
        <v>613</v>
      </c>
      <c r="J36" s="75" t="s">
        <v>1199</v>
      </c>
      <c r="K36" s="76">
        <f>SUM(K34-K35)</f>
        <v>0</v>
      </c>
      <c r="L36" s="77">
        <f>SUM(L34-L35)</f>
        <v>0</v>
      </c>
      <c r="M36" s="77">
        <f>SUM(M34-M35)</f>
        <v>0</v>
      </c>
    </row>
    <row r="37" spans="1:13" ht="14.1" customHeight="1" x14ac:dyDescent="0.2">
      <c r="A37" s="85" t="s">
        <v>294</v>
      </c>
      <c r="B37" s="83" t="s">
        <v>1222</v>
      </c>
      <c r="C37" s="69"/>
      <c r="D37" s="86"/>
      <c r="E37" s="69"/>
      <c r="I37" s="82"/>
      <c r="J37" s="83"/>
      <c r="K37" s="84"/>
      <c r="L37" s="84"/>
      <c r="M37" s="84"/>
    </row>
    <row r="38" spans="1:13" ht="14.1" customHeight="1" x14ac:dyDescent="0.2">
      <c r="A38" s="78" t="s">
        <v>294</v>
      </c>
      <c r="B38" s="79" t="s">
        <v>1223</v>
      </c>
      <c r="C38" s="80"/>
      <c r="D38" s="81"/>
      <c r="E38" s="69"/>
      <c r="I38" s="62" t="s">
        <v>617</v>
      </c>
      <c r="J38" s="63" t="s">
        <v>1196</v>
      </c>
      <c r="K38" s="64">
        <f>SUM('HL KNIHA VYPOC'!G191)</f>
        <v>0</v>
      </c>
      <c r="L38" s="64">
        <f>SUM('HL KNIHA VYPOC'!K191)</f>
        <v>0</v>
      </c>
      <c r="M38" s="64">
        <f>SUM('HL KNIHA VYPOC'!H191)</f>
        <v>0</v>
      </c>
    </row>
    <row r="39" spans="1:13" ht="14.1" customHeight="1" x14ac:dyDescent="0.2">
      <c r="A39" s="82"/>
      <c r="B39" s="83"/>
      <c r="I39" s="65" t="s">
        <v>617</v>
      </c>
      <c r="J39" s="66" t="s">
        <v>1224</v>
      </c>
      <c r="K39" s="67"/>
      <c r="L39" s="68"/>
      <c r="M39" s="69"/>
    </row>
    <row r="40" spans="1:13" ht="14.1" customHeight="1" x14ac:dyDescent="0.2">
      <c r="A40" s="62" t="s">
        <v>306</v>
      </c>
      <c r="B40" s="63" t="s">
        <v>1196</v>
      </c>
      <c r="C40" s="64">
        <f>SUM('HL KNIHA VYPOC'!G75)</f>
        <v>0</v>
      </c>
      <c r="D40" s="64">
        <f>SUM('HL KNIHA VYPOC'!K75)</f>
        <v>0</v>
      </c>
      <c r="E40" s="64">
        <f>SUM('HL KNIHA VYPOC'!H75)</f>
        <v>0</v>
      </c>
      <c r="I40" s="87" t="s">
        <v>617</v>
      </c>
      <c r="J40" s="88" t="s">
        <v>1225</v>
      </c>
      <c r="K40" s="89">
        <f>SUM(K38-K39-K41)</f>
        <v>0</v>
      </c>
      <c r="L40" s="90">
        <f>SUM(L38-L39-L41)</f>
        <v>0</v>
      </c>
      <c r="M40" s="90">
        <f>SUM(M38-M39-M41)</f>
        <v>0</v>
      </c>
    </row>
    <row r="41" spans="1:13" ht="14.1" customHeight="1" x14ac:dyDescent="0.2">
      <c r="A41" s="65" t="s">
        <v>306</v>
      </c>
      <c r="B41" s="66" t="s">
        <v>1226</v>
      </c>
      <c r="C41" s="67"/>
      <c r="D41" s="68"/>
      <c r="E41" s="69"/>
      <c r="I41" s="78" t="s">
        <v>617</v>
      </c>
      <c r="J41" s="79" t="s">
        <v>1199</v>
      </c>
      <c r="K41" s="91"/>
      <c r="L41" s="92"/>
      <c r="M41" s="84"/>
    </row>
    <row r="42" spans="1:13" ht="14.1" customHeight="1" x14ac:dyDescent="0.2">
      <c r="A42" s="85" t="s">
        <v>306</v>
      </c>
      <c r="B42" s="83" t="s">
        <v>1227</v>
      </c>
      <c r="C42" s="89">
        <f>SUM(C40-C41-C43)</f>
        <v>0</v>
      </c>
      <c r="D42" s="90">
        <f>SUM(D40-D41-D43)</f>
        <v>0</v>
      </c>
      <c r="E42" s="90">
        <f>SUM(E40-E41-E43)</f>
        <v>0</v>
      </c>
      <c r="I42" s="82"/>
      <c r="J42" s="83"/>
      <c r="K42" s="84"/>
      <c r="L42" s="84"/>
      <c r="M42" s="84"/>
    </row>
    <row r="43" spans="1:13" ht="14.1" customHeight="1" x14ac:dyDescent="0.2">
      <c r="A43" s="78" t="s">
        <v>306</v>
      </c>
      <c r="B43" s="79" t="s">
        <v>1228</v>
      </c>
      <c r="C43" s="80"/>
      <c r="D43" s="81"/>
      <c r="E43" s="69"/>
      <c r="I43" s="62" t="s">
        <v>73</v>
      </c>
      <c r="J43" s="63" t="s">
        <v>1196</v>
      </c>
      <c r="K43" s="64">
        <f>SUM('HL KNIHA VYPOC'!G193)</f>
        <v>0</v>
      </c>
      <c r="L43" s="64">
        <f>SUM('HL KNIHA VYPOC'!K193)</f>
        <v>0</v>
      </c>
      <c r="M43" s="64">
        <f>SUM('HL KNIHA VYPOC'!H193)</f>
        <v>0</v>
      </c>
    </row>
    <row r="44" spans="1:13" ht="14.1" customHeight="1" x14ac:dyDescent="0.2">
      <c r="A44" s="82"/>
      <c r="B44" s="83"/>
      <c r="I44" s="65" t="s">
        <v>73</v>
      </c>
      <c r="J44" s="66" t="s">
        <v>1197</v>
      </c>
      <c r="K44" s="67"/>
      <c r="L44" s="68"/>
      <c r="M44" s="69"/>
    </row>
    <row r="45" spans="1:13" ht="14.1" customHeight="1" x14ac:dyDescent="0.2">
      <c r="A45" s="62" t="s">
        <v>310</v>
      </c>
      <c r="B45" s="63" t="s">
        <v>1196</v>
      </c>
      <c r="C45" s="64">
        <f>SUM('HL KNIHA VYPOC'!G76)</f>
        <v>0</v>
      </c>
      <c r="D45" s="64">
        <f>SUM('HL KNIHA VYPOC'!K76)</f>
        <v>0</v>
      </c>
      <c r="E45" s="64">
        <f>SUM('HL KNIHA VYPOC'!H76)</f>
        <v>0</v>
      </c>
      <c r="I45" s="74" t="s">
        <v>73</v>
      </c>
      <c r="J45" s="75" t="s">
        <v>1199</v>
      </c>
      <c r="K45" s="76">
        <f>SUM(K43-K44)</f>
        <v>0</v>
      </c>
      <c r="L45" s="77">
        <f>SUM(L43-L44)</f>
        <v>0</v>
      </c>
      <c r="M45" s="77">
        <f>SUM(M43-M44)</f>
        <v>0</v>
      </c>
    </row>
    <row r="46" spans="1:13" ht="14.1" customHeight="1" x14ac:dyDescent="0.2">
      <c r="A46" s="70" t="s">
        <v>310</v>
      </c>
      <c r="B46" s="71" t="s">
        <v>1198</v>
      </c>
      <c r="C46" s="72">
        <f>SUM(C45-C47-C48-C49-C50-C51-C52-C53-C54)</f>
        <v>0</v>
      </c>
      <c r="D46" s="73">
        <f>SUM(D45-D47-D48-D49-D50-D51-D52-D53-D54)</f>
        <v>0</v>
      </c>
      <c r="E46" s="73">
        <f>SUM(E45-E47-E48-E49-E50-E51-E52-E53-E54)</f>
        <v>0</v>
      </c>
      <c r="I46" s="82"/>
      <c r="J46" s="83"/>
      <c r="K46" s="84"/>
      <c r="L46" s="84"/>
      <c r="M46" s="84"/>
    </row>
    <row r="47" spans="1:13" ht="14.1" customHeight="1" x14ac:dyDescent="0.2">
      <c r="A47" s="85" t="s">
        <v>310</v>
      </c>
      <c r="B47" s="83" t="s">
        <v>1200</v>
      </c>
      <c r="C47" s="69"/>
      <c r="D47" s="86"/>
      <c r="E47" s="69"/>
      <c r="I47" s="62" t="s">
        <v>75</v>
      </c>
      <c r="J47" s="63" t="s">
        <v>1196</v>
      </c>
      <c r="K47" s="64">
        <f>SUM('HL KNIHA VYPOC'!G197)</f>
        <v>0</v>
      </c>
      <c r="L47" s="64">
        <f>SUM('HL KNIHA VYPOC'!K197)</f>
        <v>0</v>
      </c>
      <c r="M47" s="64">
        <f>SUM('HL KNIHA VYPOC'!H197)</f>
        <v>0</v>
      </c>
    </row>
    <row r="48" spans="1:13" ht="14.1" customHeight="1" x14ac:dyDescent="0.2">
      <c r="A48" s="85" t="s">
        <v>310</v>
      </c>
      <c r="B48" s="83" t="s">
        <v>1203</v>
      </c>
      <c r="C48" s="69"/>
      <c r="D48" s="86"/>
      <c r="E48" s="69"/>
      <c r="I48" s="65" t="s">
        <v>75</v>
      </c>
      <c r="J48" s="66">
        <v>75</v>
      </c>
      <c r="K48" s="67"/>
      <c r="L48" s="68"/>
      <c r="M48" s="69"/>
    </row>
    <row r="49" spans="1:13" ht="14.1" customHeight="1" x14ac:dyDescent="0.2">
      <c r="A49" s="85" t="s">
        <v>310</v>
      </c>
      <c r="B49" s="83" t="s">
        <v>1206</v>
      </c>
      <c r="C49" s="69"/>
      <c r="D49" s="86"/>
      <c r="E49" s="69"/>
      <c r="I49" s="74" t="s">
        <v>75</v>
      </c>
      <c r="J49" s="75">
        <v>76</v>
      </c>
      <c r="K49" s="76">
        <f>SUM(K47-K48)</f>
        <v>0</v>
      </c>
      <c r="L49" s="77">
        <f>SUM(L47-L48)</f>
        <v>0</v>
      </c>
      <c r="M49" s="77">
        <f>SUM(M47-M48)</f>
        <v>0</v>
      </c>
    </row>
    <row r="50" spans="1:13" ht="14.1" customHeight="1" x14ac:dyDescent="0.2">
      <c r="A50" s="85" t="s">
        <v>310</v>
      </c>
      <c r="B50" s="83" t="s">
        <v>1207</v>
      </c>
      <c r="C50" s="69"/>
      <c r="D50" s="86"/>
      <c r="E50" s="69"/>
      <c r="I50" s="82"/>
      <c r="J50" s="83"/>
      <c r="K50" s="84"/>
      <c r="L50" s="84"/>
      <c r="M50" s="84"/>
    </row>
    <row r="51" spans="1:13" ht="14.1" customHeight="1" x14ac:dyDescent="0.2">
      <c r="A51" s="85" t="s">
        <v>310</v>
      </c>
      <c r="B51" s="83" t="s">
        <v>1211</v>
      </c>
      <c r="C51" s="69"/>
      <c r="D51" s="86"/>
      <c r="E51" s="69"/>
      <c r="I51" s="62" t="s">
        <v>638</v>
      </c>
      <c r="J51" s="63" t="s">
        <v>1196</v>
      </c>
      <c r="K51" s="64">
        <f>SUM('HL KNIHA VYPOC'!G198)</f>
        <v>0</v>
      </c>
      <c r="L51" s="64">
        <f>SUM('HL KNIHA VYPOC'!K198)</f>
        <v>0</v>
      </c>
      <c r="M51" s="64">
        <f>SUM('HL KNIHA VYPOC'!H198)</f>
        <v>0</v>
      </c>
    </row>
    <row r="52" spans="1:13" ht="14.1" customHeight="1" x14ac:dyDescent="0.2">
      <c r="A52" s="85" t="s">
        <v>310</v>
      </c>
      <c r="B52" s="83" t="s">
        <v>1212</v>
      </c>
      <c r="C52" s="69"/>
      <c r="D52" s="86"/>
      <c r="E52" s="69"/>
      <c r="I52" s="65" t="s">
        <v>638</v>
      </c>
      <c r="J52" s="66">
        <v>75</v>
      </c>
      <c r="K52" s="67"/>
      <c r="L52" s="68"/>
      <c r="M52" s="69"/>
    </row>
    <row r="53" spans="1:13" ht="14.1" customHeight="1" x14ac:dyDescent="0.2">
      <c r="A53" s="85" t="s">
        <v>310</v>
      </c>
      <c r="B53" s="83" t="s">
        <v>1208</v>
      </c>
      <c r="C53" s="69"/>
      <c r="D53" s="86"/>
      <c r="E53" s="69"/>
      <c r="I53" s="74" t="s">
        <v>638</v>
      </c>
      <c r="J53" s="75">
        <v>76</v>
      </c>
      <c r="K53" s="76">
        <f>SUM(K51-K52)</f>
        <v>0</v>
      </c>
      <c r="L53" s="77">
        <f>SUM(L51-L52)</f>
        <v>0</v>
      </c>
      <c r="M53" s="77">
        <f>SUM(M51-M52)</f>
        <v>0</v>
      </c>
    </row>
    <row r="54" spans="1:13" ht="14.1" customHeight="1" x14ac:dyDescent="0.2">
      <c r="A54" s="78" t="s">
        <v>310</v>
      </c>
      <c r="B54" s="79" t="s">
        <v>1229</v>
      </c>
      <c r="C54" s="80"/>
      <c r="D54" s="81"/>
      <c r="E54" s="69"/>
      <c r="I54" s="82"/>
      <c r="J54" s="83"/>
      <c r="K54" s="84"/>
      <c r="L54" s="84"/>
      <c r="M54" s="84"/>
    </row>
    <row r="55" spans="1:13" ht="14.1" customHeight="1" x14ac:dyDescent="0.2">
      <c r="A55" s="82"/>
      <c r="B55" s="83"/>
      <c r="I55" s="62" t="s">
        <v>650</v>
      </c>
      <c r="J55" s="63" t="s">
        <v>1196</v>
      </c>
      <c r="K55" s="64">
        <f>SUM('HL KNIHA VYPOC'!G201)</f>
        <v>0</v>
      </c>
      <c r="L55" s="64">
        <f>SUM('HL KNIHA VYPOC'!K201)</f>
        <v>0</v>
      </c>
      <c r="M55" s="64">
        <f>SUM('HL KNIHA VYPOC'!H201)</f>
        <v>0</v>
      </c>
    </row>
    <row r="56" spans="1:13" ht="14.1" customHeight="1" x14ac:dyDescent="0.2">
      <c r="A56" s="62" t="s">
        <v>430</v>
      </c>
      <c r="B56" s="63" t="s">
        <v>1196</v>
      </c>
      <c r="C56" s="64">
        <f>SUM('HL KNIHA VYPOC'!G125)</f>
        <v>0</v>
      </c>
      <c r="D56" s="64">
        <f>SUM('HL KNIHA VYPOC'!K125)</f>
        <v>0</v>
      </c>
      <c r="E56" s="64">
        <f>SUM('HL KNIHA VYPOC'!H125)</f>
        <v>0</v>
      </c>
      <c r="I56" s="65" t="s">
        <v>650</v>
      </c>
      <c r="J56" s="66">
        <v>77</v>
      </c>
      <c r="K56" s="67"/>
      <c r="L56" s="68"/>
      <c r="M56" s="69"/>
    </row>
    <row r="57" spans="1:13" ht="14.1" customHeight="1" x14ac:dyDescent="0.2">
      <c r="A57" s="70" t="s">
        <v>430</v>
      </c>
      <c r="B57" s="71">
        <v>67</v>
      </c>
      <c r="C57" s="72">
        <f>SUM(C56-C58)</f>
        <v>0</v>
      </c>
      <c r="D57" s="73">
        <f>SUM(D56-D58)</f>
        <v>0</v>
      </c>
      <c r="E57" s="73">
        <f>SUM(E56-E58)</f>
        <v>0</v>
      </c>
      <c r="I57" s="74" t="s">
        <v>650</v>
      </c>
      <c r="J57" s="75">
        <v>78</v>
      </c>
      <c r="K57" s="93">
        <f>SUM(K55-K56)</f>
        <v>0</v>
      </c>
      <c r="L57" s="94">
        <f>SUM(L55-L56)</f>
        <v>0</v>
      </c>
      <c r="M57" s="94">
        <f>SUM(M55-M56)</f>
        <v>0</v>
      </c>
    </row>
    <row r="58" spans="1:13" ht="14.1" customHeight="1" x14ac:dyDescent="0.2">
      <c r="A58" s="78" t="s">
        <v>430</v>
      </c>
      <c r="B58" s="79">
        <v>68</v>
      </c>
      <c r="C58" s="80"/>
      <c r="D58" s="81"/>
      <c r="E58" s="69"/>
      <c r="I58" s="82"/>
      <c r="J58" s="83"/>
      <c r="K58" s="84"/>
      <c r="L58" s="84"/>
      <c r="M58" s="84"/>
    </row>
    <row r="59" spans="1:13" ht="14.1" customHeight="1" x14ac:dyDescent="0.2">
      <c r="A59" s="82"/>
      <c r="B59" s="83"/>
      <c r="I59" s="62" t="s">
        <v>657</v>
      </c>
      <c r="J59" s="63" t="s">
        <v>1196</v>
      </c>
      <c r="K59" s="64">
        <f>SUM('HL KNIHA VYPOC'!G208)</f>
        <v>0</v>
      </c>
      <c r="L59" s="64">
        <f>SUM('HL KNIHA VYPOC'!K208)</f>
        <v>0</v>
      </c>
      <c r="M59" s="64">
        <f>SUM('HL KNIHA VYPOC'!H208)</f>
        <v>0</v>
      </c>
    </row>
    <row r="60" spans="1:13" ht="14.1" customHeight="1" x14ac:dyDescent="0.2">
      <c r="A60" s="62" t="s">
        <v>438</v>
      </c>
      <c r="B60" s="63" t="s">
        <v>1196</v>
      </c>
      <c r="C60" s="64">
        <f>SUM('HL KNIHA VYPOC'!G127)</f>
        <v>0</v>
      </c>
      <c r="D60" s="64">
        <f>SUM('HL KNIHA VYPOC'!K127)</f>
        <v>0</v>
      </c>
      <c r="E60" s="64">
        <f>SUM('HL KNIHA VYPOC'!H127)</f>
        <v>0</v>
      </c>
      <c r="I60" s="65" t="s">
        <v>657</v>
      </c>
      <c r="J60" s="66" t="s">
        <v>1230</v>
      </c>
      <c r="K60" s="67"/>
      <c r="L60" s="68"/>
      <c r="M60" s="69"/>
    </row>
    <row r="61" spans="1:13" ht="14.1" customHeight="1" x14ac:dyDescent="0.2">
      <c r="A61" s="70" t="s">
        <v>438</v>
      </c>
      <c r="B61" s="71">
        <v>67</v>
      </c>
      <c r="C61" s="72">
        <f>SUM(C60-C62)</f>
        <v>0</v>
      </c>
      <c r="D61" s="73">
        <f>SUM(D60-D62)</f>
        <v>0</v>
      </c>
      <c r="E61" s="73">
        <f>SUM(-E62)</f>
        <v>0</v>
      </c>
      <c r="I61" s="85" t="s">
        <v>657</v>
      </c>
      <c r="J61" s="83" t="s">
        <v>1231</v>
      </c>
      <c r="K61" s="69"/>
      <c r="L61" s="86"/>
      <c r="M61" s="69"/>
    </row>
    <row r="62" spans="1:13" ht="14.1" customHeight="1" x14ac:dyDescent="0.2">
      <c r="A62" s="78" t="s">
        <v>438</v>
      </c>
      <c r="B62" s="79">
        <v>68</v>
      </c>
      <c r="C62" s="80"/>
      <c r="D62" s="81"/>
      <c r="E62" s="69"/>
      <c r="I62" s="85" t="s">
        <v>657</v>
      </c>
      <c r="J62" s="83" t="s">
        <v>1232</v>
      </c>
      <c r="K62" s="69"/>
      <c r="L62" s="86"/>
      <c r="M62" s="69"/>
    </row>
    <row r="63" spans="1:13" ht="14.1" customHeight="1" x14ac:dyDescent="0.2">
      <c r="A63" s="82"/>
      <c r="B63" s="83"/>
      <c r="I63" s="85" t="s">
        <v>657</v>
      </c>
      <c r="J63" s="83" t="s">
        <v>1233</v>
      </c>
      <c r="K63" s="69"/>
      <c r="L63" s="86"/>
      <c r="M63" s="69"/>
    </row>
    <row r="64" spans="1:13" ht="14.1" customHeight="1" x14ac:dyDescent="0.2">
      <c r="A64" s="62" t="s">
        <v>446</v>
      </c>
      <c r="B64" s="63" t="s">
        <v>1196</v>
      </c>
      <c r="C64" s="64">
        <f>SUM('HL KNIHA VYPOC'!G129)</f>
        <v>0</v>
      </c>
      <c r="D64" s="64">
        <f>SUM('HL KNIHA VYPOC'!K129)</f>
        <v>0</v>
      </c>
      <c r="E64" s="64">
        <f>SUM('HL KNIHA VYPOC'!H129)</f>
        <v>0</v>
      </c>
      <c r="I64" s="85" t="s">
        <v>657</v>
      </c>
      <c r="J64" s="83" t="s">
        <v>1201</v>
      </c>
      <c r="K64" s="69"/>
      <c r="L64" s="86"/>
      <c r="M64" s="69"/>
    </row>
    <row r="65" spans="1:13" ht="14.1" customHeight="1" x14ac:dyDescent="0.2">
      <c r="A65" s="70" t="s">
        <v>446</v>
      </c>
      <c r="B65" s="71">
        <v>67</v>
      </c>
      <c r="C65" s="72">
        <f>SUM(C64-C66)</f>
        <v>0</v>
      </c>
      <c r="D65" s="73">
        <f>SUM(D64-D66)</f>
        <v>0</v>
      </c>
      <c r="E65" s="73">
        <f>SUM(E64-E66)</f>
        <v>0</v>
      </c>
      <c r="I65" s="85" t="s">
        <v>657</v>
      </c>
      <c r="J65" s="83" t="s">
        <v>1202</v>
      </c>
      <c r="K65" s="69"/>
      <c r="L65" s="86"/>
      <c r="M65" s="69"/>
    </row>
    <row r="66" spans="1:13" ht="14.1" customHeight="1" x14ac:dyDescent="0.2">
      <c r="A66" s="78" t="s">
        <v>446</v>
      </c>
      <c r="B66" s="79">
        <v>68</v>
      </c>
      <c r="C66" s="80"/>
      <c r="D66" s="81"/>
      <c r="E66" s="69"/>
      <c r="I66" s="85" t="s">
        <v>657</v>
      </c>
      <c r="J66" s="83" t="s">
        <v>1209</v>
      </c>
      <c r="K66" s="69"/>
      <c r="L66" s="86"/>
      <c r="M66" s="69"/>
    </row>
    <row r="67" spans="1:13" ht="14.1" customHeight="1" x14ac:dyDescent="0.2">
      <c r="A67" s="82"/>
      <c r="B67" s="83"/>
      <c r="I67" s="85" t="s">
        <v>657</v>
      </c>
      <c r="J67" s="83" t="s">
        <v>1197</v>
      </c>
      <c r="K67" s="69"/>
      <c r="L67" s="86"/>
      <c r="M67" s="69"/>
    </row>
    <row r="68" spans="1:13" ht="14.1" customHeight="1" x14ac:dyDescent="0.2">
      <c r="A68" s="62" t="s">
        <v>450</v>
      </c>
      <c r="B68" s="63" t="s">
        <v>1196</v>
      </c>
      <c r="C68" s="64">
        <f>SUM('HL KNIHA VYPOC'!G130)</f>
        <v>0</v>
      </c>
      <c r="D68" s="64">
        <f>SUM('HL KNIHA VYPOC'!K130)</f>
        <v>0</v>
      </c>
      <c r="E68" s="64">
        <f>SUM('HL KNIHA VYPOC'!H130)</f>
        <v>0</v>
      </c>
      <c r="I68" s="87" t="s">
        <v>657</v>
      </c>
      <c r="J68" s="88" t="s">
        <v>1234</v>
      </c>
      <c r="K68" s="89">
        <f>SUM(K59-K60-K61-K62-K63-K64-K65-K66-K67-K69-K70-K71-K72-K73-K74-K75-K76)</f>
        <v>0</v>
      </c>
      <c r="L68" s="90">
        <f>SUM(L59-L60-L61-L62-L63-L64-L65-L66-L67-L69-L70-L71-L72-L73-L74-L75-L76)</f>
        <v>0</v>
      </c>
      <c r="M68" s="90">
        <f>SUM(M59-M60-M61-M62-M63-M64-M65-M66-M67-M69-M70-M71-M72-M73-M74-M75-M76)</f>
        <v>0</v>
      </c>
    </row>
    <row r="69" spans="1:13" ht="14.1" customHeight="1" x14ac:dyDescent="0.2">
      <c r="A69" s="70" t="s">
        <v>450</v>
      </c>
      <c r="B69" s="71">
        <v>67</v>
      </c>
      <c r="C69" s="72">
        <f>SUM(C68-C70)</f>
        <v>0</v>
      </c>
      <c r="D69" s="73">
        <f>SUM(D68-D70)</f>
        <v>0</v>
      </c>
      <c r="E69" s="73">
        <f>SUM(E68-E70)</f>
        <v>0</v>
      </c>
      <c r="I69" s="85" t="s">
        <v>657</v>
      </c>
      <c r="J69" s="83" t="s">
        <v>1235</v>
      </c>
      <c r="K69" s="69"/>
      <c r="L69" s="86"/>
      <c r="M69" s="69"/>
    </row>
    <row r="70" spans="1:13" ht="14.1" customHeight="1" x14ac:dyDescent="0.2">
      <c r="A70" s="78" t="s">
        <v>450</v>
      </c>
      <c r="B70" s="79">
        <v>68</v>
      </c>
      <c r="C70" s="80"/>
      <c r="D70" s="81"/>
      <c r="E70" s="69"/>
      <c r="I70" s="85" t="s">
        <v>657</v>
      </c>
      <c r="J70" s="83" t="s">
        <v>1236</v>
      </c>
      <c r="K70" s="69"/>
      <c r="L70" s="86"/>
      <c r="M70" s="69"/>
    </row>
    <row r="71" spans="1:13" ht="14.1" customHeight="1" x14ac:dyDescent="0.2">
      <c r="A71" s="82"/>
      <c r="B71" s="83"/>
      <c r="I71" s="85" t="s">
        <v>657</v>
      </c>
      <c r="J71" s="83" t="s">
        <v>1204</v>
      </c>
      <c r="K71" s="69"/>
      <c r="L71" s="86"/>
      <c r="M71" s="69"/>
    </row>
    <row r="72" spans="1:13" ht="14.1" customHeight="1" x14ac:dyDescent="0.2">
      <c r="A72" s="62" t="s">
        <v>465</v>
      </c>
      <c r="B72" s="63" t="s">
        <v>1196</v>
      </c>
      <c r="C72" s="64">
        <f>SUM('HL KNIHA VYPOC'!G137)</f>
        <v>0</v>
      </c>
      <c r="D72" s="64">
        <f>SUM('HL KNIHA VYPOC'!K137)</f>
        <v>0</v>
      </c>
      <c r="E72" s="64">
        <f>SUM('HL KNIHA VYPOC'!H137)</f>
        <v>0</v>
      </c>
      <c r="I72" s="85" t="s">
        <v>657</v>
      </c>
      <c r="J72" s="83" t="s">
        <v>1205</v>
      </c>
      <c r="K72" s="69"/>
      <c r="L72" s="86"/>
      <c r="M72" s="69"/>
    </row>
    <row r="73" spans="1:13" ht="14.1" customHeight="1" x14ac:dyDescent="0.2">
      <c r="A73" s="70" t="s">
        <v>465</v>
      </c>
      <c r="B73" s="71">
        <v>67</v>
      </c>
      <c r="C73" s="72">
        <f>SUM(C72-C74)</f>
        <v>0</v>
      </c>
      <c r="D73" s="73">
        <f>SUM(D72-D74)</f>
        <v>0</v>
      </c>
      <c r="E73" s="73">
        <f>SUM(E72-E74)</f>
        <v>0</v>
      </c>
      <c r="I73" s="85" t="s">
        <v>657</v>
      </c>
      <c r="J73" s="83" t="s">
        <v>1210</v>
      </c>
      <c r="K73" s="69"/>
      <c r="L73" s="86"/>
      <c r="M73" s="69"/>
    </row>
    <row r="74" spans="1:13" ht="14.1" customHeight="1" x14ac:dyDescent="0.2">
      <c r="A74" s="85" t="s">
        <v>465</v>
      </c>
      <c r="B74" s="83">
        <v>68</v>
      </c>
      <c r="C74" s="69"/>
      <c r="D74" s="86"/>
      <c r="E74" s="69"/>
      <c r="I74" s="85" t="s">
        <v>657</v>
      </c>
      <c r="J74" s="83" t="s">
        <v>1237</v>
      </c>
      <c r="K74" s="69"/>
      <c r="L74" s="86"/>
      <c r="M74" s="69"/>
    </row>
    <row r="75" spans="1:13" ht="14.1" customHeight="1" x14ac:dyDescent="0.2">
      <c r="A75" s="78" t="s">
        <v>465</v>
      </c>
      <c r="B75" s="79" t="s">
        <v>1238</v>
      </c>
      <c r="C75" s="80"/>
      <c r="D75" s="81"/>
      <c r="E75" s="69"/>
      <c r="I75" s="85" t="s">
        <v>657</v>
      </c>
      <c r="J75" s="83" t="s">
        <v>1239</v>
      </c>
      <c r="K75" s="69"/>
      <c r="L75" s="86"/>
      <c r="M75" s="69"/>
    </row>
    <row r="76" spans="1:13" ht="14.1" customHeight="1" x14ac:dyDescent="0.2">
      <c r="I76" s="78" t="s">
        <v>657</v>
      </c>
      <c r="J76" s="79" t="s">
        <v>1199</v>
      </c>
      <c r="K76" s="80"/>
      <c r="L76" s="81"/>
      <c r="M76" s="69"/>
    </row>
    <row r="78" spans="1:13" ht="14.1" customHeight="1" x14ac:dyDescent="0.2">
      <c r="A78" s="62" t="s">
        <v>58</v>
      </c>
      <c r="B78" s="63" t="s">
        <v>1196</v>
      </c>
      <c r="C78" s="64">
        <f>SUM('HL KNIHA VYPOC'!G142)</f>
        <v>0</v>
      </c>
      <c r="D78" s="64">
        <f>SUM('HL KNIHA VYPOC'!K142)</f>
        <v>0</v>
      </c>
      <c r="E78" s="64">
        <f>SUM('HL KNIHA VYPOC'!H142)</f>
        <v>0</v>
      </c>
      <c r="I78" s="62" t="s">
        <v>478</v>
      </c>
      <c r="J78" s="63" t="s">
        <v>1196</v>
      </c>
      <c r="K78" s="64">
        <f>SUM('HL KNIHA VYPOC'!G144)</f>
        <v>0</v>
      </c>
      <c r="L78" s="64">
        <f>SUM('HL KNIHA VYPOC'!K144)</f>
        <v>0</v>
      </c>
      <c r="M78" s="64">
        <f>SUM('HL KNIHA VYPOC'!H144)</f>
        <v>0</v>
      </c>
    </row>
    <row r="79" spans="1:13" ht="14.1" customHeight="1" x14ac:dyDescent="0.2">
      <c r="A79" s="65" t="s">
        <v>58</v>
      </c>
      <c r="B79" s="66" t="s">
        <v>1231</v>
      </c>
      <c r="C79" s="67"/>
      <c r="D79" s="68"/>
      <c r="E79" s="69"/>
      <c r="I79" s="65" t="s">
        <v>478</v>
      </c>
      <c r="J79" s="66" t="s">
        <v>1231</v>
      </c>
      <c r="K79" s="67"/>
      <c r="L79" s="68"/>
      <c r="M79" s="69"/>
    </row>
    <row r="80" spans="1:13" ht="14.1" customHeight="1" x14ac:dyDescent="0.2">
      <c r="A80" s="85" t="s">
        <v>58</v>
      </c>
      <c r="B80" s="83" t="s">
        <v>1232</v>
      </c>
      <c r="C80" s="69"/>
      <c r="D80" s="86"/>
      <c r="E80" s="69"/>
      <c r="I80" s="85" t="s">
        <v>478</v>
      </c>
      <c r="J80" s="83" t="s">
        <v>1232</v>
      </c>
      <c r="K80" s="69"/>
      <c r="L80" s="86"/>
      <c r="M80" s="69"/>
    </row>
    <row r="81" spans="1:13" ht="14.1" customHeight="1" x14ac:dyDescent="0.2">
      <c r="A81" s="85" t="s">
        <v>58</v>
      </c>
      <c r="B81" s="83" t="s">
        <v>1233</v>
      </c>
      <c r="C81" s="69"/>
      <c r="D81" s="86"/>
      <c r="E81" s="69"/>
      <c r="I81" s="85" t="s">
        <v>478</v>
      </c>
      <c r="J81" s="83" t="s">
        <v>1233</v>
      </c>
      <c r="K81" s="69"/>
      <c r="L81" s="86"/>
      <c r="M81" s="69"/>
    </row>
    <row r="82" spans="1:13" ht="14.1" customHeight="1" x14ac:dyDescent="0.2">
      <c r="A82" s="87" t="s">
        <v>58</v>
      </c>
      <c r="B82" s="88" t="s">
        <v>1234</v>
      </c>
      <c r="C82" s="89">
        <f>SUM(C78-C79-C80-C81-C83-C84)</f>
        <v>0</v>
      </c>
      <c r="D82" s="90">
        <f>SUM(D78-D79-D80-D81-D83-D84)</f>
        <v>0</v>
      </c>
      <c r="E82" s="90">
        <f>SUM(E78-E79-E80-E81-E83-E84)</f>
        <v>0</v>
      </c>
      <c r="I82" s="87" t="s">
        <v>478</v>
      </c>
      <c r="J82" s="88" t="s">
        <v>1234</v>
      </c>
      <c r="K82" s="89">
        <f>SUM(K78-K79-K80-K81-K83-K84)</f>
        <v>0</v>
      </c>
      <c r="L82" s="90">
        <f>SUM(L78-L79-L80-L81-L83-L84)</f>
        <v>0</v>
      </c>
      <c r="M82" s="90">
        <f>SUM(M78-M79-M80-M81-M83-M84)</f>
        <v>0</v>
      </c>
    </row>
    <row r="83" spans="1:13" ht="14.1" customHeight="1" x14ac:dyDescent="0.2">
      <c r="A83" s="85" t="s">
        <v>58</v>
      </c>
      <c r="B83" s="83" t="s">
        <v>1235</v>
      </c>
      <c r="C83" s="69"/>
      <c r="D83" s="86"/>
      <c r="E83" s="69"/>
      <c r="I83" s="85" t="s">
        <v>478</v>
      </c>
      <c r="J83" s="83" t="s">
        <v>1235</v>
      </c>
      <c r="K83" s="69"/>
      <c r="L83" s="86"/>
      <c r="M83" s="69"/>
    </row>
    <row r="84" spans="1:13" ht="14.1" customHeight="1" x14ac:dyDescent="0.2">
      <c r="A84" s="78" t="s">
        <v>58</v>
      </c>
      <c r="B84" s="79" t="s">
        <v>1236</v>
      </c>
      <c r="C84" s="80"/>
      <c r="D84" s="81"/>
      <c r="E84" s="69"/>
      <c r="I84" s="78" t="s">
        <v>478</v>
      </c>
      <c r="J84" s="79" t="s">
        <v>1236</v>
      </c>
      <c r="K84" s="80"/>
      <c r="L84" s="81"/>
      <c r="M84" s="69"/>
    </row>
    <row r="85" spans="1:13" ht="14.1" customHeight="1" x14ac:dyDescent="0.2">
      <c r="A85" s="82"/>
      <c r="B85" s="83"/>
      <c r="I85" s="82"/>
      <c r="J85" s="83"/>
      <c r="K85" s="84"/>
      <c r="L85" s="84"/>
      <c r="M85" s="84"/>
    </row>
    <row r="86" spans="1:13" ht="14.1" customHeight="1" x14ac:dyDescent="0.2">
      <c r="A86" s="62" t="s">
        <v>474</v>
      </c>
      <c r="B86" s="63" t="s">
        <v>1196</v>
      </c>
      <c r="C86" s="64">
        <f>SUM('HL KNIHA VYPOC'!G143)</f>
        <v>0</v>
      </c>
      <c r="D86" s="64">
        <f>SUM('HL KNIHA VYPOC'!K143)</f>
        <v>0</v>
      </c>
      <c r="E86" s="64">
        <f>SUM('HL KNIHA VYPOC'!H143)</f>
        <v>0</v>
      </c>
      <c r="I86" s="62" t="s">
        <v>59</v>
      </c>
      <c r="J86" s="63" t="s">
        <v>1196</v>
      </c>
      <c r="K86" s="64">
        <f>SUM('HL KNIHA VYPOC'!G145)</f>
        <v>0</v>
      </c>
      <c r="L86" s="64">
        <f>SUM('HL KNIHA VYPOC'!K145)</f>
        <v>0</v>
      </c>
      <c r="M86" s="64">
        <f>SUM('HL KNIHA VYPOC'!H145)</f>
        <v>0</v>
      </c>
    </row>
    <row r="87" spans="1:13" ht="14.1" customHeight="1" x14ac:dyDescent="0.2">
      <c r="A87" s="65" t="s">
        <v>474</v>
      </c>
      <c r="B87" s="66" t="s">
        <v>1231</v>
      </c>
      <c r="C87" s="67"/>
      <c r="D87" s="68"/>
      <c r="E87" s="69"/>
      <c r="I87" s="65" t="s">
        <v>59</v>
      </c>
      <c r="J87" s="66" t="s">
        <v>1230</v>
      </c>
      <c r="K87" s="67"/>
      <c r="L87" s="68"/>
      <c r="M87" s="69"/>
    </row>
    <row r="88" spans="1:13" ht="14.1" customHeight="1" x14ac:dyDescent="0.2">
      <c r="A88" s="85" t="s">
        <v>474</v>
      </c>
      <c r="B88" s="83" t="s">
        <v>1232</v>
      </c>
      <c r="C88" s="69"/>
      <c r="D88" s="86"/>
      <c r="E88" s="69"/>
      <c r="I88" s="85" t="s">
        <v>59</v>
      </c>
      <c r="J88" s="83" t="s">
        <v>1231</v>
      </c>
      <c r="K88" s="69"/>
      <c r="L88" s="86"/>
      <c r="M88" s="69"/>
    </row>
    <row r="89" spans="1:13" ht="14.1" customHeight="1" x14ac:dyDescent="0.2">
      <c r="A89" s="85" t="s">
        <v>474</v>
      </c>
      <c r="B89" s="83" t="s">
        <v>1233</v>
      </c>
      <c r="C89" s="69"/>
      <c r="D89" s="86"/>
      <c r="E89" s="69"/>
      <c r="I89" s="85" t="s">
        <v>59</v>
      </c>
      <c r="J89" s="83" t="s">
        <v>1232</v>
      </c>
      <c r="K89" s="69"/>
      <c r="L89" s="86"/>
      <c r="M89" s="69"/>
    </row>
    <row r="90" spans="1:13" ht="14.1" customHeight="1" x14ac:dyDescent="0.2">
      <c r="A90" s="87" t="s">
        <v>474</v>
      </c>
      <c r="B90" s="88" t="s">
        <v>1234</v>
      </c>
      <c r="C90" s="89">
        <f>SUM(C86-C87-C88-C89-C91-C92)</f>
        <v>0</v>
      </c>
      <c r="D90" s="90">
        <f>SUM(D86-D87-D88-D89-D91-D92)</f>
        <v>0</v>
      </c>
      <c r="E90" s="90">
        <f>SUM(E86-E87-E88-E89-E91-E92)</f>
        <v>0</v>
      </c>
      <c r="I90" s="85" t="s">
        <v>59</v>
      </c>
      <c r="J90" s="83" t="s">
        <v>1233</v>
      </c>
      <c r="K90" s="69"/>
      <c r="L90" s="86"/>
      <c r="M90" s="69"/>
    </row>
    <row r="91" spans="1:13" ht="14.1" customHeight="1" x14ac:dyDescent="0.2">
      <c r="A91" s="85" t="s">
        <v>474</v>
      </c>
      <c r="B91" s="83" t="s">
        <v>1235</v>
      </c>
      <c r="C91" s="69"/>
      <c r="D91" s="86"/>
      <c r="E91" s="69"/>
      <c r="I91" s="87" t="s">
        <v>59</v>
      </c>
      <c r="J91" s="88" t="s">
        <v>1234</v>
      </c>
      <c r="K91" s="89">
        <f>SUM(K86-K87-K88-K89-K90-K92-K93-K94)</f>
        <v>0</v>
      </c>
      <c r="L91" s="90">
        <f>SUM(L86-L87-L88-L89-L90-L92-L93-L94)</f>
        <v>0</v>
      </c>
      <c r="M91" s="90">
        <f>SUM(M86-M87-M88-M89-M90-M92-M93-M94)</f>
        <v>0</v>
      </c>
    </row>
    <row r="92" spans="1:13" ht="14.1" customHeight="1" x14ac:dyDescent="0.2">
      <c r="A92" s="78" t="s">
        <v>474</v>
      </c>
      <c r="B92" s="79" t="s">
        <v>1236</v>
      </c>
      <c r="C92" s="80"/>
      <c r="D92" s="81"/>
      <c r="E92" s="69"/>
      <c r="I92" s="85" t="s">
        <v>59</v>
      </c>
      <c r="J92" s="83" t="s">
        <v>1235</v>
      </c>
      <c r="K92" s="69"/>
      <c r="L92" s="86"/>
      <c r="M92" s="69"/>
    </row>
    <row r="93" spans="1:13" ht="14.1" customHeight="1" x14ac:dyDescent="0.2">
      <c r="I93" s="85" t="s">
        <v>59</v>
      </c>
      <c r="J93" s="83" t="s">
        <v>1236</v>
      </c>
      <c r="K93" s="69"/>
      <c r="L93" s="86"/>
      <c r="M93" s="69"/>
    </row>
    <row r="94" spans="1:13" ht="14.1" customHeight="1" x14ac:dyDescent="0.2">
      <c r="A94" s="62" t="s">
        <v>571</v>
      </c>
      <c r="B94" s="63" t="s">
        <v>1196</v>
      </c>
      <c r="C94" s="64">
        <f>'HL KNIHA VYPOC'!$G$178</f>
        <v>0</v>
      </c>
      <c r="D94" s="64">
        <f>'HL KNIHA VYPOC'!$K$178</f>
        <v>0</v>
      </c>
      <c r="E94" s="64">
        <f>'HL KNIHA VYPOC'!$H$178</f>
        <v>0</v>
      </c>
      <c r="I94" s="78" t="s">
        <v>59</v>
      </c>
      <c r="J94" s="79" t="s">
        <v>1238</v>
      </c>
      <c r="K94" s="80"/>
      <c r="L94" s="81"/>
      <c r="M94" s="69"/>
    </row>
    <row r="95" spans="1:13" ht="14.1" customHeight="1" x14ac:dyDescent="0.2">
      <c r="A95" s="70" t="s">
        <v>571</v>
      </c>
      <c r="B95" s="71">
        <v>128</v>
      </c>
      <c r="C95" s="72">
        <f>SUM(C94-C96)</f>
        <v>0</v>
      </c>
      <c r="D95" s="73">
        <f>SUM(D94-D96)</f>
        <v>0</v>
      </c>
      <c r="E95" s="73">
        <f>SUM(E94-E96)</f>
        <v>0</v>
      </c>
      <c r="I95" s="82"/>
      <c r="J95" s="83"/>
      <c r="K95" s="84"/>
      <c r="L95" s="84"/>
      <c r="M95" s="84"/>
    </row>
    <row r="96" spans="1:13" ht="14.1" customHeight="1" x14ac:dyDescent="0.2">
      <c r="A96" s="78" t="s">
        <v>571</v>
      </c>
      <c r="B96" s="79">
        <v>129</v>
      </c>
      <c r="C96" s="80"/>
      <c r="D96" s="81"/>
      <c r="E96" s="81"/>
      <c r="I96" s="62" t="s">
        <v>60</v>
      </c>
      <c r="J96" s="63" t="s">
        <v>1196</v>
      </c>
      <c r="K96" s="64">
        <f>SUM('HL KNIHA VYPOC'!G146)</f>
        <v>0</v>
      </c>
      <c r="L96" s="64">
        <f>SUM('HL KNIHA VYPOC'!K146)</f>
        <v>0</v>
      </c>
      <c r="M96" s="64">
        <f>SUM('HL KNIHA VYPOC'!H146)</f>
        <v>0</v>
      </c>
    </row>
    <row r="97" spans="1:16" ht="14.1" customHeight="1" x14ac:dyDescent="0.2">
      <c r="I97" s="65" t="s">
        <v>60</v>
      </c>
      <c r="J97" s="66" t="s">
        <v>1231</v>
      </c>
      <c r="K97" s="67"/>
      <c r="L97" s="68"/>
      <c r="M97" s="69"/>
    </row>
    <row r="98" spans="1:16" ht="14.1" customHeight="1" x14ac:dyDescent="0.2">
      <c r="I98" s="85" t="s">
        <v>60</v>
      </c>
      <c r="J98" s="83" t="s">
        <v>1232</v>
      </c>
      <c r="K98" s="69"/>
      <c r="L98" s="86"/>
      <c r="M98" s="69"/>
    </row>
    <row r="99" spans="1:16" ht="14.1" customHeight="1" x14ac:dyDescent="0.2">
      <c r="I99" s="85" t="s">
        <v>60</v>
      </c>
      <c r="J99" s="83" t="s">
        <v>1233</v>
      </c>
      <c r="K99" s="69"/>
      <c r="L99" s="86"/>
      <c r="M99" s="69"/>
    </row>
    <row r="100" spans="1:16" ht="14.1" customHeight="1" x14ac:dyDescent="0.2">
      <c r="I100" s="87" t="s">
        <v>60</v>
      </c>
      <c r="J100" s="88" t="s">
        <v>1234</v>
      </c>
      <c r="K100" s="89">
        <f>SUM(K96-K97-K98-K99-K101-K102)</f>
        <v>0</v>
      </c>
      <c r="L100" s="90">
        <f>SUM(L96-L97-L98-L99-L101-L102)</f>
        <v>0</v>
      </c>
      <c r="M100" s="90">
        <f>SUM(M96-M97-M98-M99-M101-M102)</f>
        <v>0</v>
      </c>
    </row>
    <row r="101" spans="1:16" ht="14.1" customHeight="1" x14ac:dyDescent="0.2">
      <c r="I101" s="85" t="s">
        <v>60</v>
      </c>
      <c r="J101" s="83" t="s">
        <v>1235</v>
      </c>
      <c r="K101" s="69"/>
      <c r="L101" s="86"/>
      <c r="M101" s="69"/>
    </row>
    <row r="102" spans="1:16" ht="14.1" customHeight="1" x14ac:dyDescent="0.2">
      <c r="I102" s="78" t="s">
        <v>60</v>
      </c>
      <c r="J102" s="79" t="s">
        <v>1236</v>
      </c>
      <c r="K102" s="80"/>
      <c r="L102" s="81"/>
      <c r="M102" s="69"/>
    </row>
    <row r="104" spans="1:16" ht="14.1" customHeight="1" x14ac:dyDescent="0.2">
      <c r="A104" s="748" t="s">
        <v>1240</v>
      </c>
      <c r="B104" s="748"/>
      <c r="C104" s="748"/>
      <c r="D104" s="748"/>
      <c r="E104" s="748"/>
      <c r="F104" s="748"/>
      <c r="G104" s="748"/>
      <c r="H104" s="748"/>
      <c r="I104" s="748"/>
      <c r="J104" s="748"/>
      <c r="K104" s="748"/>
      <c r="L104" s="748"/>
      <c r="M104" s="59"/>
    </row>
    <row r="105" spans="1:16" ht="14.1" customHeight="1" x14ac:dyDescent="0.25">
      <c r="A105" s="59"/>
      <c r="B105" s="59"/>
      <c r="C105" s="60">
        <v>2016</v>
      </c>
      <c r="D105" s="60">
        <v>2015</v>
      </c>
      <c r="E105" s="60">
        <v>2014</v>
      </c>
      <c r="F105" s="59"/>
      <c r="G105" s="59"/>
      <c r="H105" s="59"/>
      <c r="I105" s="59"/>
      <c r="J105" s="59"/>
      <c r="K105" s="60">
        <v>2016</v>
      </c>
      <c r="L105" s="60">
        <v>2015</v>
      </c>
      <c r="M105" s="60">
        <v>2014</v>
      </c>
    </row>
    <row r="106" spans="1:16" ht="14.1" customHeight="1" x14ac:dyDescent="0.2">
      <c r="A106" s="95" t="s">
        <v>56</v>
      </c>
      <c r="B106" s="96" t="s">
        <v>1196</v>
      </c>
      <c r="C106" s="64">
        <f>SUM('HL KNIHA VYPOC'!G114)</f>
        <v>0</v>
      </c>
      <c r="D106" s="64">
        <f>SUM('HL KNIHA VYPOC'!K114)</f>
        <v>0</v>
      </c>
      <c r="E106" s="64">
        <f>SUM('HL KNIHA VYPOC'!H114)</f>
        <v>0</v>
      </c>
      <c r="F106" s="84">
        <f>SUM(C106)</f>
        <v>0</v>
      </c>
      <c r="G106" s="84">
        <f>SUM(D106)</f>
        <v>0</v>
      </c>
      <c r="H106" s="84">
        <f>SUM(E106)</f>
        <v>0</v>
      </c>
      <c r="I106" s="95" t="s">
        <v>68</v>
      </c>
      <c r="J106" s="96" t="s">
        <v>1196</v>
      </c>
      <c r="K106" s="64">
        <f>SUM('HL KNIHA VYPOC'!G163)</f>
        <v>0</v>
      </c>
      <c r="L106" s="64">
        <f>SUM('HL KNIHA VYPOC'!K163)</f>
        <v>0</v>
      </c>
      <c r="M106" s="64">
        <f>SUM('HL KNIHA VYPOC'!H163)</f>
        <v>0</v>
      </c>
      <c r="N106" s="84">
        <f>SUM(K106)</f>
        <v>0</v>
      </c>
      <c r="O106" s="84">
        <f>SUM(L106)</f>
        <v>0</v>
      </c>
      <c r="P106" s="84">
        <f>SUM(M106)</f>
        <v>0</v>
      </c>
    </row>
    <row r="107" spans="1:16" ht="14.1" customHeight="1" x14ac:dyDescent="0.2">
      <c r="A107" s="97"/>
      <c r="B107" s="98"/>
      <c r="C107" s="99">
        <f>SUM(IF(C106&gt;=0,F106,0))</f>
        <v>0</v>
      </c>
      <c r="D107" s="100">
        <f>SUM(IF(D106&gt;=0,G106,0))</f>
        <v>0</v>
      </c>
      <c r="E107" s="100">
        <f>SUM(IF(E106&gt;=0,H106,0))</f>
        <v>0</v>
      </c>
      <c r="I107" s="97" t="s">
        <v>68</v>
      </c>
      <c r="J107" s="101" t="s">
        <v>1239</v>
      </c>
      <c r="K107" s="99">
        <f>SUM(IF(K106&gt;=0,N106,0))</f>
        <v>0</v>
      </c>
      <c r="L107" s="100">
        <f>SUM(IF(L106&gt;=0,O106,0))</f>
        <v>0</v>
      </c>
      <c r="M107" s="100">
        <f>SUM(IF(M106&gt;=0,P106,0))</f>
        <v>0</v>
      </c>
    </row>
    <row r="108" spans="1:16" ht="14.1" customHeight="1" x14ac:dyDescent="0.2">
      <c r="A108" s="102" t="s">
        <v>56</v>
      </c>
      <c r="B108" s="103" t="s">
        <v>1241</v>
      </c>
      <c r="C108" s="69"/>
      <c r="D108" s="86"/>
      <c r="E108" s="69"/>
      <c r="I108" s="104" t="s">
        <v>68</v>
      </c>
      <c r="J108" s="105">
        <v>133</v>
      </c>
      <c r="K108" s="106">
        <f>SUM(IF(K106&lt;=0,N106,0))</f>
        <v>0</v>
      </c>
      <c r="L108" s="107">
        <f>SUM(IF(L106&lt;=0,O106,0))</f>
        <v>0</v>
      </c>
      <c r="M108" s="107">
        <f>SUM(IF(M106&lt;=0,P106,0))</f>
        <v>0</v>
      </c>
    </row>
    <row r="109" spans="1:16" ht="14.1" customHeight="1" x14ac:dyDescent="0.2">
      <c r="A109" s="102" t="s">
        <v>56</v>
      </c>
      <c r="B109" s="103">
        <v>73</v>
      </c>
      <c r="C109" s="108">
        <f>SUM(C107-C108)</f>
        <v>0</v>
      </c>
      <c r="D109" s="109">
        <f>SUM(D107-D108)</f>
        <v>0</v>
      </c>
      <c r="E109" s="109">
        <f>SUM(E107-E108)</f>
        <v>0</v>
      </c>
      <c r="I109" s="110"/>
      <c r="J109" s="103"/>
      <c r="K109" s="84"/>
      <c r="L109" s="84"/>
      <c r="M109" s="84"/>
    </row>
    <row r="110" spans="1:16" ht="14.1" customHeight="1" x14ac:dyDescent="0.2">
      <c r="A110" s="104">
        <v>221</v>
      </c>
      <c r="B110" s="105">
        <v>139</v>
      </c>
      <c r="C110" s="106">
        <f>SUM(IF(C106&lt;=0,F106,0))</f>
        <v>0</v>
      </c>
      <c r="D110" s="107">
        <f>SUM(IF(D106&lt;=0,G106,0))</f>
        <v>0</v>
      </c>
      <c r="E110" s="107">
        <f>SUM(IF(E106&lt;=0,H106,0))</f>
        <v>0</v>
      </c>
      <c r="I110" s="95" t="s">
        <v>69</v>
      </c>
      <c r="J110" s="96" t="s">
        <v>1196</v>
      </c>
      <c r="K110" s="64">
        <f>SUM('HL KNIHA VYPOC'!G164)</f>
        <v>0</v>
      </c>
      <c r="L110" s="64">
        <f>SUM('HL KNIHA VYPOC'!K164)</f>
        <v>0</v>
      </c>
      <c r="M110" s="64">
        <f>SUM('HL KNIHA VYPOC'!H164)</f>
        <v>0</v>
      </c>
      <c r="N110" s="84">
        <f>SUM(K110)</f>
        <v>0</v>
      </c>
      <c r="O110" s="84">
        <f>SUM(L110)</f>
        <v>0</v>
      </c>
      <c r="P110" s="84">
        <f>SUM(M110)</f>
        <v>0</v>
      </c>
    </row>
    <row r="111" spans="1:16" ht="14.1" customHeight="1" x14ac:dyDescent="0.2">
      <c r="A111" s="110"/>
      <c r="B111" s="103"/>
      <c r="I111" s="97" t="s">
        <v>69</v>
      </c>
      <c r="J111" s="101" t="s">
        <v>1239</v>
      </c>
      <c r="K111" s="99">
        <f>SUM(IF(K110&gt;=0,N110,0))</f>
        <v>0</v>
      </c>
      <c r="L111" s="100">
        <f>SUM(IF(L110&gt;=0,O110,0))</f>
        <v>0</v>
      </c>
      <c r="M111" s="100">
        <f>SUM(IF(M110&gt;=0,P110,0))</f>
        <v>0</v>
      </c>
    </row>
    <row r="112" spans="1:16" ht="14.1" customHeight="1" x14ac:dyDescent="0.2">
      <c r="A112" s="95" t="s">
        <v>488</v>
      </c>
      <c r="B112" s="96" t="s">
        <v>1196</v>
      </c>
      <c r="C112" s="64">
        <f>SUM('HL KNIHA VYPOC'!G147)</f>
        <v>0</v>
      </c>
      <c r="D112" s="64">
        <f>SUM('HL KNIHA VYPOC'!K147)</f>
        <v>0</v>
      </c>
      <c r="E112" s="64">
        <f>SUM('HL KNIHA VYPOC'!H147)</f>
        <v>0</v>
      </c>
      <c r="F112" s="84">
        <f>SUM(C112)</f>
        <v>0</v>
      </c>
      <c r="G112" s="84">
        <f>SUM(D112)</f>
        <v>0</v>
      </c>
      <c r="H112" s="84">
        <f>SUM(E112)</f>
        <v>0</v>
      </c>
      <c r="I112" s="104" t="s">
        <v>69</v>
      </c>
      <c r="J112" s="105">
        <v>133</v>
      </c>
      <c r="K112" s="106">
        <f>SUM(IF(K110&lt;=0,N110,0))</f>
        <v>0</v>
      </c>
      <c r="L112" s="107">
        <f>SUM(IF(L110&lt;=0,O110,0))</f>
        <v>0</v>
      </c>
      <c r="M112" s="107">
        <f>SUM(IF(M110&lt;=0,P110,0))</f>
        <v>0</v>
      </c>
    </row>
    <row r="113" spans="1:16" ht="14.1" customHeight="1" x14ac:dyDescent="0.2">
      <c r="A113" s="97"/>
      <c r="B113" s="101"/>
      <c r="C113" s="99">
        <f>SUM(IF(C112&gt;=0,F112,0))</f>
        <v>0</v>
      </c>
      <c r="D113" s="100">
        <f>SUM(IF(D112&gt;=0,G112,0))</f>
        <v>0</v>
      </c>
      <c r="E113" s="100">
        <f>SUM(IF(E112&gt;=0,H112,0))</f>
        <v>0</v>
      </c>
      <c r="F113" s="84"/>
      <c r="G113" s="84"/>
      <c r="I113" s="110"/>
      <c r="J113" s="103"/>
      <c r="K113" s="84"/>
      <c r="L113" s="84"/>
      <c r="M113" s="84"/>
    </row>
    <row r="114" spans="1:16" ht="14.1" customHeight="1" x14ac:dyDescent="0.2">
      <c r="A114" s="102" t="s">
        <v>488</v>
      </c>
      <c r="B114" s="103" t="s">
        <v>1242</v>
      </c>
      <c r="C114" s="69"/>
      <c r="D114" s="86"/>
      <c r="E114" s="69"/>
      <c r="I114" s="95" t="s">
        <v>70</v>
      </c>
      <c r="J114" s="96" t="s">
        <v>1196</v>
      </c>
      <c r="K114" s="64">
        <f>SUM('HL KNIHA VYPOC'!G165)</f>
        <v>0</v>
      </c>
      <c r="L114" s="64">
        <f>SUM('HL KNIHA VYPOC'!K165)</f>
        <v>0</v>
      </c>
      <c r="M114" s="64">
        <f>SUM('HL KNIHA VYPOC'!H165)</f>
        <v>0</v>
      </c>
      <c r="N114" s="84">
        <f>SUM(K114)</f>
        <v>0</v>
      </c>
      <c r="O114" s="84">
        <f>SUM(L114)</f>
        <v>0</v>
      </c>
      <c r="P114" s="84">
        <f>SUM(M114)</f>
        <v>0</v>
      </c>
    </row>
    <row r="115" spans="1:16" ht="14.1" customHeight="1" x14ac:dyDescent="0.2">
      <c r="A115" s="102" t="s">
        <v>488</v>
      </c>
      <c r="B115" s="103" t="s">
        <v>1243</v>
      </c>
      <c r="C115" s="111">
        <f>SUM(C113-C114)</f>
        <v>0</v>
      </c>
      <c r="D115" s="112">
        <f>SUM(D113-D114)</f>
        <v>0</v>
      </c>
      <c r="E115" s="112">
        <f>SUM(E113-E114)</f>
        <v>0</v>
      </c>
      <c r="I115" s="97" t="s">
        <v>70</v>
      </c>
      <c r="J115" s="101" t="s">
        <v>1239</v>
      </c>
      <c r="K115" s="99">
        <f>SUM(IF(K114&gt;=0,N114,0))</f>
        <v>0</v>
      </c>
      <c r="L115" s="100">
        <f>SUM(IF(L114&gt;=0,O114,0))</f>
        <v>0</v>
      </c>
      <c r="M115" s="100">
        <f>SUM(IF(M114&gt;=0,P114,0))</f>
        <v>0</v>
      </c>
    </row>
    <row r="116" spans="1:16" ht="14.1" customHeight="1" x14ac:dyDescent="0.2">
      <c r="A116" s="102"/>
      <c r="B116" s="103"/>
      <c r="C116" s="113">
        <f>SUM(IF(C112&lt;=0,F112,0))</f>
        <v>0</v>
      </c>
      <c r="D116" s="114">
        <f>SUM(IF(D112&lt;=0,G112,0))</f>
        <v>0</v>
      </c>
      <c r="E116" s="114">
        <f>SUM(IF(E112&lt;=0,H112,0))</f>
        <v>0</v>
      </c>
      <c r="I116" s="104" t="s">
        <v>70</v>
      </c>
      <c r="J116" s="105">
        <v>133</v>
      </c>
      <c r="K116" s="106">
        <f>SUM(IF(K114&lt;=0,N114,0))</f>
        <v>0</v>
      </c>
      <c r="L116" s="107">
        <f>SUM(IF(L114&lt;=0,O114,0))</f>
        <v>0</v>
      </c>
      <c r="M116" s="107">
        <f>SUM(IF(M114&lt;=0,P114,0))</f>
        <v>0</v>
      </c>
    </row>
    <row r="117" spans="1:16" ht="14.1" customHeight="1" x14ac:dyDescent="0.2">
      <c r="A117" s="102" t="s">
        <v>488</v>
      </c>
      <c r="B117" s="103" t="s">
        <v>1244</v>
      </c>
      <c r="C117" s="69"/>
      <c r="D117" s="86"/>
      <c r="E117" s="69"/>
      <c r="I117" s="110"/>
      <c r="J117" s="103"/>
      <c r="K117" s="84"/>
      <c r="L117" s="84"/>
      <c r="M117" s="84"/>
    </row>
    <row r="118" spans="1:16" ht="14.1" customHeight="1" x14ac:dyDescent="0.2">
      <c r="A118" s="104">
        <v>316</v>
      </c>
      <c r="B118" s="105">
        <v>127</v>
      </c>
      <c r="C118" s="115">
        <f>SUM(C116-C117)</f>
        <v>0</v>
      </c>
      <c r="D118" s="116">
        <f>SUM(D116-D117)</f>
        <v>0</v>
      </c>
      <c r="E118" s="116">
        <f>SUM(E116-E117)</f>
        <v>0</v>
      </c>
      <c r="I118" s="95" t="s">
        <v>71</v>
      </c>
      <c r="J118" s="96" t="s">
        <v>1196</v>
      </c>
      <c r="K118" s="64">
        <f>SUM('HL KNIHA VYPOC'!G166)</f>
        <v>0</v>
      </c>
      <c r="L118" s="64">
        <f>SUM('HL KNIHA VYPOC'!K166)</f>
        <v>0</v>
      </c>
      <c r="M118" s="64">
        <f>SUM('HL KNIHA VYPOC'!H166)</f>
        <v>0</v>
      </c>
      <c r="N118" s="84">
        <f>SUM(K118)</f>
        <v>0</v>
      </c>
      <c r="O118" s="84">
        <f>SUM(L118)</f>
        <v>0</v>
      </c>
      <c r="P118" s="84">
        <f>SUM(M118)</f>
        <v>0</v>
      </c>
    </row>
    <row r="119" spans="1:16" ht="14.1" customHeight="1" x14ac:dyDescent="0.2">
      <c r="A119" s="110"/>
      <c r="B119" s="103"/>
      <c r="I119" s="97" t="s">
        <v>71</v>
      </c>
      <c r="J119" s="101" t="s">
        <v>1239</v>
      </c>
      <c r="K119" s="99">
        <f>SUM(IF(K118&gt;=0,N118,0))</f>
        <v>0</v>
      </c>
      <c r="L119" s="100">
        <f>SUM(IF(L118&gt;=0,O118,0))</f>
        <v>0</v>
      </c>
      <c r="M119" s="100">
        <f>SUM(IF(M118&gt;=0,P118,0))</f>
        <v>0</v>
      </c>
    </row>
    <row r="120" spans="1:16" ht="14.1" customHeight="1" x14ac:dyDescent="0.2">
      <c r="A120" s="95" t="s">
        <v>67</v>
      </c>
      <c r="B120" s="96" t="s">
        <v>1196</v>
      </c>
      <c r="C120" s="64">
        <f>SUM('HL KNIHA VYPOC'!G160)</f>
        <v>0</v>
      </c>
      <c r="D120" s="64">
        <f>SUM('HL KNIHA VYPOC'!K160)</f>
        <v>0</v>
      </c>
      <c r="E120" s="64">
        <f>SUM('HL KNIHA VYPOC'!H160)</f>
        <v>0</v>
      </c>
      <c r="F120" s="84">
        <f>SUM(C120)</f>
        <v>0</v>
      </c>
      <c r="G120" s="84">
        <f>SUM(D120)</f>
        <v>0</v>
      </c>
      <c r="H120" s="84">
        <f>SUM(E120)</f>
        <v>0</v>
      </c>
      <c r="I120" s="104" t="s">
        <v>71</v>
      </c>
      <c r="J120" s="105">
        <v>133</v>
      </c>
      <c r="K120" s="106">
        <f>SUM(IF(K118&lt;=0,N118,0))</f>
        <v>0</v>
      </c>
      <c r="L120" s="107">
        <f>SUM(IF(L118&lt;=0,O118,0))</f>
        <v>0</v>
      </c>
      <c r="M120" s="107">
        <f>SUM(IF(M118&lt;=0,P118,0))</f>
        <v>0</v>
      </c>
    </row>
    <row r="121" spans="1:16" ht="14.1" customHeight="1" x14ac:dyDescent="0.2">
      <c r="A121" s="97"/>
      <c r="B121" s="101"/>
      <c r="C121" s="99">
        <f>SUM(IF(C120&gt;=0,F120,0))</f>
        <v>0</v>
      </c>
      <c r="D121" s="100">
        <f>SUM(IF(D120&gt;=0,G120,0))</f>
        <v>0</v>
      </c>
      <c r="E121" s="100">
        <f>SUM(IF(E120&gt;=0,H120,0))</f>
        <v>0</v>
      </c>
      <c r="F121" s="84"/>
      <c r="G121" s="84"/>
      <c r="I121" s="110"/>
      <c r="J121" s="103"/>
      <c r="K121" s="84"/>
      <c r="L121" s="84"/>
      <c r="M121" s="84"/>
    </row>
    <row r="122" spans="1:16" ht="14.1" customHeight="1" x14ac:dyDescent="0.2">
      <c r="A122" s="102" t="s">
        <v>67</v>
      </c>
      <c r="B122" s="103" t="s">
        <v>1197</v>
      </c>
      <c r="C122" s="69"/>
      <c r="D122" s="86"/>
      <c r="E122" s="69"/>
      <c r="I122" s="95" t="s">
        <v>540</v>
      </c>
      <c r="J122" s="96" t="s">
        <v>1196</v>
      </c>
      <c r="K122" s="64">
        <f>SUM('HL KNIHA VYPOC'!G167)</f>
        <v>0</v>
      </c>
      <c r="L122" s="64">
        <f>SUM('HL KNIHA VYPOC'!K167)</f>
        <v>0</v>
      </c>
      <c r="M122" s="64">
        <f>SUM('HL KNIHA VYPOC'!H167)</f>
        <v>0</v>
      </c>
      <c r="N122" s="84">
        <f>SUM(K122)</f>
        <v>0</v>
      </c>
      <c r="O122" s="84">
        <f>SUM(L122)</f>
        <v>0</v>
      </c>
      <c r="P122" s="84">
        <f>SUM(M122)</f>
        <v>0</v>
      </c>
    </row>
    <row r="123" spans="1:16" ht="14.1" customHeight="1" x14ac:dyDescent="0.2">
      <c r="A123" s="102" t="s">
        <v>67</v>
      </c>
      <c r="B123" s="103" t="s">
        <v>1237</v>
      </c>
      <c r="C123" s="111">
        <f>SUM(C121-C122)</f>
        <v>0</v>
      </c>
      <c r="D123" s="112">
        <f>SUM(D121-D122)</f>
        <v>0</v>
      </c>
      <c r="E123" s="112">
        <f>SUM(E121-E122)</f>
        <v>0</v>
      </c>
      <c r="I123" s="97" t="s">
        <v>540</v>
      </c>
      <c r="J123" s="101" t="s">
        <v>1239</v>
      </c>
      <c r="K123" s="99">
        <f>SUM(IF(K122&gt;=0,N122,0))</f>
        <v>0</v>
      </c>
      <c r="L123" s="100">
        <f>SUM(IF(L122&gt;=0,O122,0))</f>
        <v>0</v>
      </c>
      <c r="M123" s="100">
        <f>SUM(IF(M122&gt;=0,P122,0))</f>
        <v>0</v>
      </c>
    </row>
    <row r="124" spans="1:16" ht="14.1" customHeight="1" x14ac:dyDescent="0.2">
      <c r="A124" s="102"/>
      <c r="B124" s="103"/>
      <c r="C124" s="113">
        <f>SUM(IF(C120&lt;=0,F120,0))</f>
        <v>0</v>
      </c>
      <c r="D124" s="114">
        <f>SUM(IF(D120&lt;=0,G120,0))</f>
        <v>0</v>
      </c>
      <c r="E124" s="114">
        <f>SUM(IF(E120&lt;=0,H120,0))</f>
        <v>0</v>
      </c>
      <c r="I124" s="104" t="s">
        <v>540</v>
      </c>
      <c r="J124" s="105">
        <v>133</v>
      </c>
      <c r="K124" s="106">
        <f>SUM(IF(K122&lt;=0,N122,0))</f>
        <v>0</v>
      </c>
      <c r="L124" s="107">
        <f>SUM(IF(L122&lt;=0,O122,0))</f>
        <v>0</v>
      </c>
      <c r="M124" s="107">
        <f>SUM(IF(M122&lt;=0,P122,0))</f>
        <v>0</v>
      </c>
    </row>
    <row r="125" spans="1:16" ht="14.1" customHeight="1" x14ac:dyDescent="0.2">
      <c r="A125" s="102" t="s">
        <v>67</v>
      </c>
      <c r="B125" s="103" t="s">
        <v>1245</v>
      </c>
      <c r="C125" s="69"/>
      <c r="D125" s="86"/>
      <c r="E125" s="69"/>
      <c r="I125" s="110"/>
      <c r="J125" s="103"/>
      <c r="K125" s="84"/>
      <c r="L125" s="84"/>
      <c r="M125" s="84"/>
    </row>
    <row r="126" spans="1:16" ht="14.1" customHeight="1" x14ac:dyDescent="0.2">
      <c r="A126" s="104">
        <v>336</v>
      </c>
      <c r="B126" s="105">
        <v>132</v>
      </c>
      <c r="C126" s="115">
        <f>SUM(C124-C125)</f>
        <v>0</v>
      </c>
      <c r="D126" s="116">
        <f>SUM(D124-D125)</f>
        <v>0</v>
      </c>
      <c r="E126" s="116">
        <f>SUM(E124-E125)</f>
        <v>0</v>
      </c>
      <c r="I126" s="95" t="s">
        <v>544</v>
      </c>
      <c r="J126" s="96" t="s">
        <v>1196</v>
      </c>
      <c r="K126" s="64">
        <f>SUM('HL KNIHA VYPOC'!G168)</f>
        <v>0</v>
      </c>
      <c r="L126" s="64">
        <f>SUM('HL KNIHA VYPOC'!K168)</f>
        <v>0</v>
      </c>
      <c r="M126" s="64">
        <f>SUM('HL KNIHA VYPOC'!H168)</f>
        <v>0</v>
      </c>
      <c r="N126" s="84">
        <f>SUM(K126)</f>
        <v>0</v>
      </c>
      <c r="O126" s="84">
        <f>SUM(L126)</f>
        <v>0</v>
      </c>
      <c r="P126" s="84">
        <f>SUM(M126)</f>
        <v>0</v>
      </c>
    </row>
    <row r="127" spans="1:16" ht="14.1" customHeight="1" x14ac:dyDescent="0.2">
      <c r="A127" s="110"/>
      <c r="B127" s="103"/>
      <c r="I127" s="97" t="s">
        <v>544</v>
      </c>
      <c r="J127" s="101" t="s">
        <v>1239</v>
      </c>
      <c r="K127" s="99">
        <f>SUM(IF(K126&gt;=0,N126,0))</f>
        <v>0</v>
      </c>
      <c r="L127" s="100">
        <f>SUM(IF(L126&gt;=0,O126,0))</f>
        <v>0</v>
      </c>
      <c r="M127" s="100">
        <f>SUM(IF(M126&gt;=0,P126,0))</f>
        <v>0</v>
      </c>
    </row>
    <row r="128" spans="1:16" ht="14.1" customHeight="1" x14ac:dyDescent="0.2">
      <c r="I128" s="104" t="s">
        <v>544</v>
      </c>
      <c r="J128" s="105">
        <v>133</v>
      </c>
      <c r="K128" s="106">
        <f>SUM(IF(K126&lt;=0,N126,0))</f>
        <v>0</v>
      </c>
      <c r="L128" s="107">
        <f>SUM(IF(L126&lt;=0,O126,0))</f>
        <v>0</v>
      </c>
      <c r="M128" s="107">
        <f>SUM(IF(M126&lt;=0,P126,0))</f>
        <v>0</v>
      </c>
    </row>
    <row r="129" spans="1:16" ht="14.1" customHeight="1" x14ac:dyDescent="0.2">
      <c r="I129" s="110"/>
      <c r="J129" s="103"/>
      <c r="K129" s="84"/>
      <c r="L129" s="84"/>
      <c r="M129" s="84"/>
    </row>
    <row r="130" spans="1:16" ht="14.1" customHeight="1" x14ac:dyDescent="0.2">
      <c r="I130" s="95" t="s">
        <v>605</v>
      </c>
      <c r="J130" s="96" t="s">
        <v>1196</v>
      </c>
      <c r="K130" s="64">
        <f>SUM('HL KNIHA VYPOC'!G188)</f>
        <v>0</v>
      </c>
      <c r="L130" s="64">
        <f>SUM('HL KNIHA VYPOC'!K188)</f>
        <v>0</v>
      </c>
      <c r="M130" s="64">
        <f>SUM('HL KNIHA VYPOC'!H188)</f>
        <v>0</v>
      </c>
      <c r="N130" s="84">
        <f>SUM(K130)</f>
        <v>0</v>
      </c>
      <c r="O130" s="84">
        <f>SUM(L130)</f>
        <v>0</v>
      </c>
      <c r="P130" s="84">
        <f>SUM(M130)</f>
        <v>0</v>
      </c>
    </row>
    <row r="131" spans="1:16" ht="14.1" customHeight="1" x14ac:dyDescent="0.2">
      <c r="I131" s="97"/>
      <c r="J131" s="101"/>
      <c r="K131" s="99">
        <f>SUM(IF(K130&gt;=0,N130,0))</f>
        <v>0</v>
      </c>
      <c r="L131" s="100">
        <f>SUM(IF(L130&gt;=0,O130,0))</f>
        <v>0</v>
      </c>
      <c r="M131" s="100">
        <f>SUM(IF(M130&gt;=0,P130,0))</f>
        <v>0</v>
      </c>
      <c r="N131" s="84"/>
      <c r="O131" s="84"/>
    </row>
    <row r="132" spans="1:16" ht="14.1" customHeight="1" x14ac:dyDescent="0.2">
      <c r="I132" s="102" t="s">
        <v>605</v>
      </c>
      <c r="J132" s="103" t="s">
        <v>1224</v>
      </c>
      <c r="K132" s="69"/>
      <c r="L132" s="86"/>
      <c r="M132" s="69"/>
    </row>
    <row r="133" spans="1:16" ht="14.1" customHeight="1" x14ac:dyDescent="0.2">
      <c r="I133" s="102" t="s">
        <v>605</v>
      </c>
      <c r="J133" s="103" t="s">
        <v>1225</v>
      </c>
      <c r="K133" s="69">
        <f>SUM(K131)</f>
        <v>0</v>
      </c>
      <c r="L133" s="86"/>
      <c r="M133" s="69"/>
    </row>
    <row r="134" spans="1:16" ht="14.1" customHeight="1" x14ac:dyDescent="0.2">
      <c r="I134" s="102" t="s">
        <v>605</v>
      </c>
      <c r="J134" s="103" t="s">
        <v>1199</v>
      </c>
      <c r="K134" s="69"/>
      <c r="L134" s="86"/>
      <c r="M134" s="69"/>
    </row>
    <row r="135" spans="1:16" ht="14.1" customHeight="1" x14ac:dyDescent="0.2">
      <c r="I135" s="102"/>
      <c r="J135" s="103"/>
      <c r="K135" s="113">
        <f>SUM(IF(K130&lt;=0,N130,0))</f>
        <v>0</v>
      </c>
      <c r="L135" s="114">
        <f>SUM(IF(L130&lt;=0,O130,0))</f>
        <v>0</v>
      </c>
      <c r="M135" s="114">
        <f>SUM(IF(M130&lt;=0,P130,0))</f>
        <v>0</v>
      </c>
    </row>
    <row r="136" spans="1:16" ht="14.1" customHeight="1" x14ac:dyDescent="0.2">
      <c r="I136" s="102" t="s">
        <v>605</v>
      </c>
      <c r="J136" s="103" t="s">
        <v>1246</v>
      </c>
      <c r="K136" s="69">
        <f>SUM(K135)</f>
        <v>0</v>
      </c>
      <c r="L136" s="86"/>
      <c r="M136" s="69"/>
    </row>
    <row r="137" spans="1:16" ht="14.1" customHeight="1" x14ac:dyDescent="0.2">
      <c r="I137" s="104">
        <v>373</v>
      </c>
      <c r="J137" s="105">
        <v>134</v>
      </c>
      <c r="K137" s="80"/>
      <c r="L137" s="81"/>
      <c r="M137" s="69"/>
    </row>
    <row r="138" spans="1:16" ht="14.1" customHeight="1" x14ac:dyDescent="0.2">
      <c r="I138" s="40"/>
      <c r="J138" s="61"/>
      <c r="K138" s="84"/>
      <c r="L138" s="84"/>
      <c r="M138" s="84"/>
    </row>
    <row r="139" spans="1:16" ht="14.1" customHeight="1" x14ac:dyDescent="0.2">
      <c r="I139" s="95" t="s">
        <v>82</v>
      </c>
      <c r="J139" s="96" t="s">
        <v>1196</v>
      </c>
      <c r="K139" s="64">
        <f>SUM('HL KNIHA VYPOC'!G257)</f>
        <v>0</v>
      </c>
      <c r="L139" s="64">
        <f>SUM('HL KNIHA VYPOC'!K257)</f>
        <v>0</v>
      </c>
      <c r="M139" s="64">
        <f>SUM('HL KNIHA VYPOC'!H257)</f>
        <v>0</v>
      </c>
      <c r="N139" s="84">
        <f>SUM(K139)</f>
        <v>0</v>
      </c>
      <c r="O139" s="84">
        <f>SUM(L139)</f>
        <v>0</v>
      </c>
      <c r="P139" s="84">
        <f>SUM(M139)</f>
        <v>0</v>
      </c>
    </row>
    <row r="140" spans="1:16" ht="14.1" customHeight="1" x14ac:dyDescent="0.2">
      <c r="I140" s="97" t="s">
        <v>82</v>
      </c>
      <c r="J140" s="101" t="s">
        <v>1247</v>
      </c>
      <c r="K140" s="99">
        <f>SUM(IF(K139&gt;=0,N139,0))</f>
        <v>0</v>
      </c>
      <c r="L140" s="100">
        <f>SUM(IF(L139&gt;=0,O139,0))</f>
        <v>0</v>
      </c>
      <c r="M140" s="100">
        <f>SUM(IF(M139&gt;=0,P139,0))</f>
        <v>0</v>
      </c>
    </row>
    <row r="141" spans="1:16" ht="14.1" customHeight="1" x14ac:dyDescent="0.2">
      <c r="I141" s="104" t="s">
        <v>82</v>
      </c>
      <c r="J141" s="105" t="s">
        <v>1248</v>
      </c>
      <c r="K141" s="106">
        <f>SUM(IF(K139&lt;=0,N139,0))</f>
        <v>0</v>
      </c>
      <c r="L141" s="107">
        <f>SUM(IF(L139&lt;=0,O139,0))</f>
        <v>0</v>
      </c>
      <c r="M141" s="107">
        <f>SUM(IF(M139&lt;=0,P139,0))</f>
        <v>0</v>
      </c>
    </row>
    <row r="143" spans="1:16" ht="14.1" customHeight="1" x14ac:dyDescent="0.2">
      <c r="A143" s="748" t="s">
        <v>1249</v>
      </c>
      <c r="B143" s="748"/>
      <c r="C143" s="748"/>
      <c r="D143" s="748"/>
      <c r="E143" s="748"/>
      <c r="F143" s="748"/>
      <c r="G143" s="748"/>
      <c r="H143" s="748"/>
      <c r="I143" s="748"/>
      <c r="J143" s="748"/>
      <c r="K143" s="748"/>
      <c r="L143" s="748"/>
      <c r="M143" s="59"/>
    </row>
    <row r="144" spans="1:16" ht="14.1" customHeight="1" x14ac:dyDescent="0.25">
      <c r="A144" s="59"/>
      <c r="B144" s="59"/>
      <c r="C144" s="60">
        <v>2016</v>
      </c>
      <c r="D144" s="60">
        <v>2015</v>
      </c>
      <c r="E144" s="60">
        <v>2013</v>
      </c>
      <c r="F144" s="59"/>
      <c r="G144" s="59"/>
      <c r="H144" s="59"/>
      <c r="I144" s="59"/>
      <c r="J144" s="59"/>
      <c r="K144" s="60">
        <v>2016</v>
      </c>
      <c r="L144" s="60">
        <v>2015</v>
      </c>
      <c r="M144" s="60">
        <v>2013</v>
      </c>
    </row>
    <row r="145" spans="1:13" ht="14.1" customHeight="1" x14ac:dyDescent="0.2">
      <c r="A145" s="117" t="s">
        <v>442</v>
      </c>
      <c r="B145" s="118" t="s">
        <v>1196</v>
      </c>
      <c r="C145" s="64">
        <f>SUM('HL KNIHA VYPOC'!G128)</f>
        <v>0</v>
      </c>
      <c r="D145" s="64">
        <f>SUM('HL KNIHA VYPOC'!K128)</f>
        <v>0</v>
      </c>
      <c r="E145" s="64">
        <f>SUM('HL KNIHA VYPOC'!H128)</f>
        <v>0</v>
      </c>
      <c r="I145" s="117" t="s">
        <v>700</v>
      </c>
      <c r="J145" s="118" t="s">
        <v>1196</v>
      </c>
      <c r="K145" s="64">
        <f>SUM('HL KNIHA VYPOC'!G221)</f>
        <v>0</v>
      </c>
      <c r="L145" s="64">
        <f>SUM('HL KNIHA VYPOC'!K221)</f>
        <v>0</v>
      </c>
      <c r="M145" s="64">
        <f>SUM('HL KNIHA VYPOC'!H221)</f>
        <v>0</v>
      </c>
    </row>
    <row r="146" spans="1:13" ht="14.1" customHeight="1" x14ac:dyDescent="0.2">
      <c r="A146" s="119" t="s">
        <v>442</v>
      </c>
      <c r="B146" s="120">
        <v>113</v>
      </c>
      <c r="C146" s="67"/>
      <c r="D146" s="68"/>
      <c r="E146" s="69"/>
      <c r="I146" s="119" t="s">
        <v>700</v>
      </c>
      <c r="J146" s="120">
        <v>88</v>
      </c>
      <c r="K146" s="72">
        <f>SUM(K145-K147)</f>
        <v>0</v>
      </c>
      <c r="L146" s="73">
        <f>SUM(L145-L147)</f>
        <v>0</v>
      </c>
      <c r="M146" s="73">
        <f>SUM(M145-M147)</f>
        <v>0</v>
      </c>
    </row>
    <row r="147" spans="1:13" ht="14.1" customHeight="1" x14ac:dyDescent="0.2">
      <c r="A147" s="121">
        <v>255</v>
      </c>
      <c r="B147" s="122">
        <v>140</v>
      </c>
      <c r="C147" s="76">
        <f>SUM(C145-C146)</f>
        <v>0</v>
      </c>
      <c r="D147" s="77">
        <f>SUM(D145-D146)</f>
        <v>0</v>
      </c>
      <c r="E147" s="77">
        <f>SUM(E145-E146)</f>
        <v>0</v>
      </c>
      <c r="I147" s="121" t="s">
        <v>700</v>
      </c>
      <c r="J147" s="122">
        <v>89</v>
      </c>
      <c r="K147" s="80"/>
      <c r="L147" s="81"/>
      <c r="M147" s="69"/>
    </row>
    <row r="148" spans="1:13" ht="14.1" customHeight="1" x14ac:dyDescent="0.2">
      <c r="A148" s="123"/>
      <c r="B148" s="124"/>
      <c r="I148" s="123"/>
      <c r="J148" s="124"/>
      <c r="K148" s="84"/>
      <c r="L148" s="84"/>
      <c r="M148" s="84"/>
    </row>
    <row r="149" spans="1:13" ht="14.1" customHeight="1" x14ac:dyDescent="0.2">
      <c r="A149" s="117" t="s">
        <v>61</v>
      </c>
      <c r="B149" s="118" t="s">
        <v>1196</v>
      </c>
      <c r="C149" s="64">
        <f>SUM('HL KNIHA VYPOC'!G149)</f>
        <v>0</v>
      </c>
      <c r="D149" s="64">
        <f>SUM('HL KNIHA VYPOC'!K149)</f>
        <v>0</v>
      </c>
      <c r="E149" s="64">
        <f>SUM('HL KNIHA VYPOC'!H149)</f>
        <v>0</v>
      </c>
      <c r="I149" s="117" t="s">
        <v>77</v>
      </c>
      <c r="J149" s="118" t="s">
        <v>1196</v>
      </c>
      <c r="K149" s="64">
        <f>SUM('HL KNIHA VYPOC'!G226)</f>
        <v>0</v>
      </c>
      <c r="L149" s="64">
        <f>SUM('HL KNIHA VYPOC'!K226)</f>
        <v>0</v>
      </c>
      <c r="M149" s="64">
        <f>SUM('HL KNIHA VYPOC'!H226)</f>
        <v>0</v>
      </c>
    </row>
    <row r="150" spans="1:13" ht="14.1" customHeight="1" x14ac:dyDescent="0.2">
      <c r="A150" s="119" t="s">
        <v>61</v>
      </c>
      <c r="B150" s="120">
        <v>104</v>
      </c>
      <c r="C150" s="67"/>
      <c r="D150" s="68"/>
      <c r="E150" s="69"/>
      <c r="I150" s="119" t="s">
        <v>77</v>
      </c>
      <c r="J150" s="120">
        <v>88</v>
      </c>
      <c r="K150" s="72">
        <f>SUM(K149-K151)</f>
        <v>0</v>
      </c>
      <c r="L150" s="73">
        <f>SUM(L149-L151)</f>
        <v>0</v>
      </c>
      <c r="M150" s="73">
        <f>SUM(M149-M151)</f>
        <v>0</v>
      </c>
    </row>
    <row r="151" spans="1:13" ht="14.1" customHeight="1" x14ac:dyDescent="0.2">
      <c r="A151" s="125" t="s">
        <v>61</v>
      </c>
      <c r="B151" s="124">
        <v>105</v>
      </c>
      <c r="C151" s="69"/>
      <c r="D151" s="86"/>
      <c r="E151" s="69"/>
      <c r="I151" s="121" t="s">
        <v>77</v>
      </c>
      <c r="J151" s="122">
        <v>89</v>
      </c>
      <c r="K151" s="80"/>
      <c r="L151" s="81"/>
      <c r="M151" s="69"/>
    </row>
    <row r="152" spans="1:13" ht="14.1" customHeight="1" x14ac:dyDescent="0.2">
      <c r="A152" s="125" t="s">
        <v>61</v>
      </c>
      <c r="B152" s="124">
        <v>106</v>
      </c>
      <c r="C152" s="69"/>
      <c r="D152" s="86"/>
      <c r="E152" s="69"/>
      <c r="I152" s="123"/>
      <c r="J152" s="124"/>
      <c r="K152" s="84"/>
      <c r="L152" s="84"/>
      <c r="M152" s="84"/>
    </row>
    <row r="153" spans="1:13" ht="14.1" customHeight="1" x14ac:dyDescent="0.2">
      <c r="A153" s="125">
        <v>321</v>
      </c>
      <c r="B153" s="124">
        <v>124</v>
      </c>
      <c r="C153" s="89">
        <f>SUM(C149-C150-C151-C152-C154-C155)</f>
        <v>0</v>
      </c>
      <c r="D153" s="90">
        <f>SUM(D149-D150-D151-D152-D154-D155)</f>
        <v>0</v>
      </c>
      <c r="E153" s="90">
        <f>SUM(E149-E150-E151-E152-E154-E155)</f>
        <v>0</v>
      </c>
      <c r="I153" s="117" t="s">
        <v>745</v>
      </c>
      <c r="J153" s="118" t="s">
        <v>1196</v>
      </c>
      <c r="K153" s="64">
        <f>SUM('HL KNIHA VYPOC'!G239)</f>
        <v>0</v>
      </c>
      <c r="L153" s="64">
        <f>SUM('HL KNIHA VYPOC'!K239)</f>
        <v>0</v>
      </c>
      <c r="M153" s="64">
        <f>SUM('HL KNIHA VYPOC'!H239)</f>
        <v>0</v>
      </c>
    </row>
    <row r="154" spans="1:13" ht="14.1" customHeight="1" x14ac:dyDescent="0.2">
      <c r="A154" s="125">
        <v>321</v>
      </c>
      <c r="B154" s="124">
        <v>125</v>
      </c>
      <c r="C154" s="69"/>
      <c r="D154" s="86"/>
      <c r="E154" s="69"/>
      <c r="I154" s="119" t="s">
        <v>745</v>
      </c>
      <c r="J154" s="120">
        <v>119</v>
      </c>
      <c r="K154" s="67"/>
      <c r="L154" s="68"/>
      <c r="M154" s="69"/>
    </row>
    <row r="155" spans="1:13" ht="14.1" customHeight="1" x14ac:dyDescent="0.2">
      <c r="A155" s="121">
        <v>321</v>
      </c>
      <c r="B155" s="122">
        <v>126</v>
      </c>
      <c r="C155" s="80"/>
      <c r="D155" s="81"/>
      <c r="E155" s="69"/>
      <c r="I155" s="121">
        <v>451</v>
      </c>
      <c r="J155" s="122">
        <v>137</v>
      </c>
      <c r="K155" s="76">
        <f>SUM(K153-K154)</f>
        <v>0</v>
      </c>
      <c r="L155" s="77">
        <f>SUM(L153-L154)</f>
        <v>0</v>
      </c>
      <c r="M155" s="77">
        <f>SUM(M153-M154)</f>
        <v>0</v>
      </c>
    </row>
    <row r="156" spans="1:13" ht="14.1" customHeight="1" x14ac:dyDescent="0.2">
      <c r="A156" s="123"/>
      <c r="B156" s="124"/>
      <c r="I156" s="123"/>
      <c r="J156" s="124"/>
      <c r="K156" s="84"/>
      <c r="L156" s="84"/>
      <c r="M156" s="84"/>
    </row>
    <row r="157" spans="1:13" ht="14.1" customHeight="1" x14ac:dyDescent="0.2">
      <c r="A157" s="117" t="s">
        <v>497</v>
      </c>
      <c r="B157" s="118" t="s">
        <v>1196</v>
      </c>
      <c r="C157" s="126">
        <f>SUM('HL KNIHA VYPOC'!G150)</f>
        <v>0</v>
      </c>
      <c r="D157" s="126">
        <f>SUM('HL KNIHA VYPOC'!K150)</f>
        <v>0</v>
      </c>
      <c r="E157" s="126">
        <f>SUM('HL KNIHA VYPOC'!H150)</f>
        <v>0</v>
      </c>
      <c r="I157" s="117" t="s">
        <v>749</v>
      </c>
      <c r="J157" s="118" t="s">
        <v>1196</v>
      </c>
      <c r="K157" s="64">
        <f>SUM('HL KNIHA VYPOC'!G241)</f>
        <v>0</v>
      </c>
      <c r="L157" s="64">
        <f>SUM('HL KNIHA VYPOC'!K241)</f>
        <v>0</v>
      </c>
      <c r="M157" s="64">
        <f>SUM('HL KNIHA VYPOC'!H241)</f>
        <v>0</v>
      </c>
    </row>
    <row r="158" spans="1:13" ht="14.1" customHeight="1" x14ac:dyDescent="0.2">
      <c r="A158" s="119" t="s">
        <v>497</v>
      </c>
      <c r="B158" s="120">
        <v>124</v>
      </c>
      <c r="C158" s="72">
        <f>SUM(C157-C159-C160)</f>
        <v>0</v>
      </c>
      <c r="D158" s="72">
        <f>SUM(D157-D159-D160)</f>
        <v>0</v>
      </c>
      <c r="E158" s="72">
        <f>SUM(E157-E159-E160)</f>
        <v>0</v>
      </c>
      <c r="I158" s="119" t="s">
        <v>749</v>
      </c>
      <c r="J158" s="120">
        <v>120</v>
      </c>
      <c r="K158" s="67"/>
      <c r="L158" s="68"/>
      <c r="M158" s="69"/>
    </row>
    <row r="159" spans="1:13" ht="14.1" customHeight="1" x14ac:dyDescent="0.2">
      <c r="A159" s="125" t="s">
        <v>497</v>
      </c>
      <c r="B159" s="124">
        <v>125</v>
      </c>
      <c r="C159" s="69"/>
      <c r="D159" s="86"/>
      <c r="E159" s="69"/>
      <c r="I159" s="121">
        <v>459</v>
      </c>
      <c r="J159" s="122">
        <v>138</v>
      </c>
      <c r="K159" s="76">
        <f>SUM(K157-K158)</f>
        <v>0</v>
      </c>
      <c r="L159" s="77">
        <f>SUM(L157-L158)</f>
        <v>0</v>
      </c>
      <c r="M159" s="77">
        <f>SUM(M157-M158)</f>
        <v>0</v>
      </c>
    </row>
    <row r="160" spans="1:13" ht="14.1" customHeight="1" x14ac:dyDescent="0.2">
      <c r="A160" s="121" t="s">
        <v>497</v>
      </c>
      <c r="B160" s="122">
        <v>126</v>
      </c>
      <c r="C160" s="80"/>
      <c r="D160" s="81"/>
      <c r="E160" s="69"/>
      <c r="I160" s="123"/>
      <c r="J160" s="124"/>
      <c r="K160" s="84"/>
      <c r="L160" s="84"/>
      <c r="M160" s="84"/>
    </row>
    <row r="161" spans="1:13" ht="14.1" customHeight="1" x14ac:dyDescent="0.2">
      <c r="A161" s="123"/>
      <c r="B161" s="124"/>
      <c r="I161" s="117" t="s">
        <v>755</v>
      </c>
      <c r="J161" s="118" t="s">
        <v>1196</v>
      </c>
      <c r="K161" s="64">
        <f>SUM('HL KNIHA VYPOC'!G244)</f>
        <v>0</v>
      </c>
      <c r="L161" s="64">
        <f>SUM('HL KNIHA VYPOC'!K244)</f>
        <v>0</v>
      </c>
      <c r="M161" s="64">
        <f>SUM('HL KNIHA VYPOC'!H244)</f>
        <v>0</v>
      </c>
    </row>
    <row r="162" spans="1:13" ht="14.1" customHeight="1" x14ac:dyDescent="0.2">
      <c r="A162" s="117" t="s">
        <v>62</v>
      </c>
      <c r="B162" s="118" t="s">
        <v>1196</v>
      </c>
      <c r="C162" s="126">
        <f>SUM('HL KNIHA VYPOC'!G151)</f>
        <v>0</v>
      </c>
      <c r="D162" s="126">
        <f>SUM('HL KNIHA VYPOC'!K151)</f>
        <v>0</v>
      </c>
      <c r="E162" s="126">
        <f>SUM('HL KNIHA VYPOC'!H151)</f>
        <v>0</v>
      </c>
      <c r="I162" s="119" t="s">
        <v>755</v>
      </c>
      <c r="J162" s="120">
        <v>121</v>
      </c>
      <c r="K162" s="67"/>
      <c r="L162" s="68"/>
      <c r="M162" s="69"/>
    </row>
    <row r="163" spans="1:13" ht="14.1" customHeight="1" x14ac:dyDescent="0.2">
      <c r="A163" s="119">
        <v>323</v>
      </c>
      <c r="B163" s="120">
        <v>137</v>
      </c>
      <c r="C163" s="72">
        <f>SUM(C162-C164)</f>
        <v>0</v>
      </c>
      <c r="D163" s="73">
        <f>SUM(D162-D164)</f>
        <v>0</v>
      </c>
      <c r="E163" s="73">
        <f>SUM(E162-E164)</f>
        <v>0</v>
      </c>
      <c r="I163" s="121">
        <v>461</v>
      </c>
      <c r="J163" s="122">
        <v>139</v>
      </c>
      <c r="K163" s="76">
        <f>SUM(K161-K162)</f>
        <v>0</v>
      </c>
      <c r="L163" s="77">
        <f>SUM(L161-L162)</f>
        <v>0</v>
      </c>
      <c r="M163" s="77">
        <f>SUM(M161-M162)</f>
        <v>0</v>
      </c>
    </row>
    <row r="164" spans="1:13" ht="14.1" customHeight="1" x14ac:dyDescent="0.2">
      <c r="A164" s="125">
        <v>323</v>
      </c>
      <c r="B164" s="124">
        <v>138</v>
      </c>
      <c r="C164" s="69"/>
      <c r="D164" s="86"/>
      <c r="E164" s="69"/>
      <c r="I164" s="123"/>
      <c r="J164" s="124"/>
      <c r="K164" s="84"/>
      <c r="L164" s="84"/>
      <c r="M164" s="84"/>
    </row>
    <row r="165" spans="1:13" ht="14.1" customHeight="1" x14ac:dyDescent="0.2">
      <c r="A165" s="123"/>
      <c r="B165" s="124"/>
      <c r="I165" s="117" t="s">
        <v>761</v>
      </c>
      <c r="J165" s="118" t="s">
        <v>1196</v>
      </c>
      <c r="K165" s="64">
        <f>SUM('HL KNIHA VYPOC'!G247)</f>
        <v>0</v>
      </c>
      <c r="L165" s="64">
        <f>SUM('HL KNIHA VYPOC'!K247)</f>
        <v>0</v>
      </c>
      <c r="M165" s="64">
        <f>SUM('HL KNIHA VYPOC'!H247)</f>
        <v>0</v>
      </c>
    </row>
    <row r="166" spans="1:13" ht="14.1" customHeight="1" x14ac:dyDescent="0.2">
      <c r="A166" s="117" t="s">
        <v>63</v>
      </c>
      <c r="B166" s="118" t="s">
        <v>1196</v>
      </c>
      <c r="C166" s="126">
        <f>SUM('HL KNIHA VYPOC'!G152)</f>
        <v>0</v>
      </c>
      <c r="D166" s="126">
        <f>SUM('HL KNIHA VYPOC'!K152)</f>
        <v>0</v>
      </c>
      <c r="E166" s="126">
        <f>SUM('HL KNIHA VYPOC'!H152)</f>
        <v>0</v>
      </c>
      <c r="I166" s="119" t="s">
        <v>761</v>
      </c>
      <c r="J166" s="120">
        <v>108</v>
      </c>
      <c r="K166" s="67"/>
      <c r="L166" s="68"/>
      <c r="M166" s="69"/>
    </row>
    <row r="167" spans="1:13" ht="14.1" customHeight="1" x14ac:dyDescent="0.2">
      <c r="A167" s="119" t="s">
        <v>63</v>
      </c>
      <c r="B167" s="120">
        <v>124</v>
      </c>
      <c r="C167" s="72">
        <f>SUM(C166-C168-C169)</f>
        <v>0</v>
      </c>
      <c r="D167" s="72">
        <f>SUM(D166-D168-D169)</f>
        <v>0</v>
      </c>
      <c r="E167" s="72">
        <f>SUM(E166-E168-E169)</f>
        <v>0</v>
      </c>
      <c r="I167" s="125" t="s">
        <v>761</v>
      </c>
      <c r="J167" s="124">
        <v>109</v>
      </c>
      <c r="K167" s="69"/>
      <c r="L167" s="86"/>
      <c r="M167" s="69"/>
    </row>
    <row r="168" spans="1:13" ht="14.1" customHeight="1" x14ac:dyDescent="0.2">
      <c r="A168" s="125" t="s">
        <v>63</v>
      </c>
      <c r="B168" s="124">
        <v>125</v>
      </c>
      <c r="C168" s="69"/>
      <c r="D168" s="86"/>
      <c r="E168" s="69"/>
      <c r="I168" s="125">
        <v>471</v>
      </c>
      <c r="J168" s="124">
        <v>128</v>
      </c>
      <c r="K168" s="89">
        <f>SUM(K165-K166-K167-K169)</f>
        <v>0</v>
      </c>
      <c r="L168" s="90">
        <f>SUM(L165-L166-L167-L169)</f>
        <v>0</v>
      </c>
      <c r="M168" s="90">
        <f>SUM(M165-M166-M167-M169)</f>
        <v>0</v>
      </c>
    </row>
    <row r="169" spans="1:13" ht="14.1" customHeight="1" x14ac:dyDescent="0.2">
      <c r="A169" s="121" t="s">
        <v>63</v>
      </c>
      <c r="B169" s="122">
        <v>126</v>
      </c>
      <c r="C169" s="80"/>
      <c r="D169" s="81"/>
      <c r="E169" s="69"/>
      <c r="I169" s="121">
        <v>471</v>
      </c>
      <c r="J169" s="122">
        <v>129</v>
      </c>
      <c r="K169" s="80"/>
      <c r="L169" s="81"/>
      <c r="M169" s="69"/>
    </row>
    <row r="170" spans="1:13" ht="14.1" customHeight="1" x14ac:dyDescent="0.2">
      <c r="A170" s="123"/>
      <c r="B170" s="124"/>
      <c r="I170" s="123"/>
      <c r="J170" s="124"/>
      <c r="K170" s="84"/>
      <c r="L170" s="84"/>
      <c r="M170" s="84"/>
    </row>
    <row r="171" spans="1:13" ht="14.1" customHeight="1" x14ac:dyDescent="0.2">
      <c r="A171" s="117" t="s">
        <v>64</v>
      </c>
      <c r="B171" s="118" t="s">
        <v>1196</v>
      </c>
      <c r="C171" s="64">
        <f>SUM('HL KNIHA VYPOC'!G153)</f>
        <v>0</v>
      </c>
      <c r="D171" s="64">
        <f>SUM('HL KNIHA VYPOC'!K153)</f>
        <v>0</v>
      </c>
      <c r="E171" s="64">
        <f>SUM('HL KNIHA VYPOC'!H153)</f>
        <v>0</v>
      </c>
      <c r="I171" s="117" t="s">
        <v>769</v>
      </c>
      <c r="J171" s="118" t="s">
        <v>1196</v>
      </c>
      <c r="K171" s="64">
        <f>SUM('HL KNIHA VYPOC'!G249)</f>
        <v>0</v>
      </c>
      <c r="L171" s="64">
        <f>SUM('HL KNIHA VYPOC'!K249)</f>
        <v>0</v>
      </c>
      <c r="M171" s="64">
        <f>SUM('HL KNIHA VYPOC'!H249)</f>
        <v>0</v>
      </c>
    </row>
    <row r="172" spans="1:13" ht="14.1" customHeight="1" x14ac:dyDescent="0.2">
      <c r="A172" s="119" t="s">
        <v>64</v>
      </c>
      <c r="B172" s="120">
        <v>124</v>
      </c>
      <c r="C172" s="72">
        <f>SUM(C171-C173-C174)</f>
        <v>0</v>
      </c>
      <c r="D172" s="72">
        <f>SUM(D171-D173-D174)</f>
        <v>0</v>
      </c>
      <c r="E172" s="72">
        <f>SUM(E171-E173-E174)</f>
        <v>0</v>
      </c>
      <c r="I172" s="119" t="s">
        <v>769</v>
      </c>
      <c r="J172" s="120">
        <v>113</v>
      </c>
      <c r="K172" s="67"/>
      <c r="L172" s="68"/>
      <c r="M172" s="69"/>
    </row>
    <row r="173" spans="1:13" ht="14.1" customHeight="1" x14ac:dyDescent="0.2">
      <c r="A173" s="125" t="s">
        <v>64</v>
      </c>
      <c r="B173" s="124">
        <v>125</v>
      </c>
      <c r="C173" s="69"/>
      <c r="D173" s="86"/>
      <c r="E173" s="69"/>
      <c r="I173" s="121">
        <v>473</v>
      </c>
      <c r="J173" s="122">
        <v>140</v>
      </c>
      <c r="K173" s="76">
        <f>SUM(K171-K172)</f>
        <v>0</v>
      </c>
      <c r="L173" s="77">
        <f>SUM(L171-L172)</f>
        <v>0</v>
      </c>
      <c r="M173" s="77">
        <f>SUM(M171-M172)</f>
        <v>0</v>
      </c>
    </row>
    <row r="174" spans="1:13" ht="14.1" customHeight="1" x14ac:dyDescent="0.2">
      <c r="A174" s="121" t="s">
        <v>64</v>
      </c>
      <c r="B174" s="122">
        <v>126</v>
      </c>
      <c r="C174" s="80"/>
      <c r="D174" s="81"/>
      <c r="E174" s="69"/>
      <c r="I174" s="123"/>
      <c r="J174" s="124"/>
      <c r="K174" s="84"/>
      <c r="L174" s="84"/>
      <c r="M174" s="84"/>
    </row>
    <row r="175" spans="1:13" ht="14.1" customHeight="1" x14ac:dyDescent="0.2">
      <c r="A175" s="123"/>
      <c r="B175" s="124"/>
      <c r="I175" s="117" t="s">
        <v>81</v>
      </c>
      <c r="J175" s="118" t="s">
        <v>1196</v>
      </c>
      <c r="K175" s="64">
        <f>SUM('HL KNIHA VYPOC'!G250)</f>
        <v>0</v>
      </c>
      <c r="L175" s="64">
        <f>SUM('HL KNIHA VYPOC'!K250)</f>
        <v>0</v>
      </c>
      <c r="M175" s="64">
        <f>SUM('HL KNIHA VYPOC'!H250)</f>
        <v>0</v>
      </c>
    </row>
    <row r="176" spans="1:13" ht="14.1" customHeight="1" x14ac:dyDescent="0.2">
      <c r="A176" s="117" t="s">
        <v>65</v>
      </c>
      <c r="B176" s="118" t="s">
        <v>1196</v>
      </c>
      <c r="C176" s="64">
        <f>SUM('HL KNIHA VYPOC'!G154)</f>
        <v>0</v>
      </c>
      <c r="D176" s="64">
        <f>SUM('HL KNIHA VYPOC'!K154)</f>
        <v>0</v>
      </c>
      <c r="E176" s="64">
        <f>SUM('HL KNIHA VYPOC'!H154)</f>
        <v>0</v>
      </c>
      <c r="I176" s="119" t="s">
        <v>81</v>
      </c>
      <c r="J176" s="120">
        <v>115</v>
      </c>
      <c r="K176" s="67"/>
      <c r="L176" s="68"/>
      <c r="M176" s="69"/>
    </row>
    <row r="177" spans="1:13" ht="14.1" customHeight="1" x14ac:dyDescent="0.2">
      <c r="A177" s="119" t="s">
        <v>65</v>
      </c>
      <c r="B177" s="120">
        <v>124</v>
      </c>
      <c r="C177" s="72">
        <f>SUM(C176-C178-C179)</f>
        <v>0</v>
      </c>
      <c r="D177" s="72">
        <f>SUM(D176-D178-D179)</f>
        <v>0</v>
      </c>
      <c r="E177" s="72">
        <f>SUM(E176-E178-E179)</f>
        <v>0</v>
      </c>
      <c r="I177" s="121">
        <v>474</v>
      </c>
      <c r="J177" s="122">
        <v>135</v>
      </c>
      <c r="K177" s="76">
        <f>SUM(K175-K176)</f>
        <v>0</v>
      </c>
      <c r="L177" s="77">
        <f>SUM(L175-L176)</f>
        <v>0</v>
      </c>
      <c r="M177" s="77">
        <f>SUM(M175-M176)</f>
        <v>0</v>
      </c>
    </row>
    <row r="178" spans="1:13" ht="14.1" customHeight="1" x14ac:dyDescent="0.2">
      <c r="A178" s="125" t="s">
        <v>65</v>
      </c>
      <c r="B178" s="124">
        <v>125</v>
      </c>
      <c r="C178" s="69"/>
      <c r="D178" s="86"/>
      <c r="E178" s="69"/>
      <c r="I178" s="123"/>
      <c r="J178" s="124"/>
      <c r="K178" s="84"/>
      <c r="L178" s="84"/>
      <c r="M178" s="84"/>
    </row>
    <row r="179" spans="1:13" ht="14.1" customHeight="1" x14ac:dyDescent="0.2">
      <c r="A179" s="121" t="s">
        <v>65</v>
      </c>
      <c r="B179" s="122">
        <v>126</v>
      </c>
      <c r="C179" s="80"/>
      <c r="D179" s="81"/>
      <c r="E179" s="69"/>
      <c r="I179" s="117" t="s">
        <v>777</v>
      </c>
      <c r="J179" s="118" t="s">
        <v>1196</v>
      </c>
      <c r="K179" s="64">
        <f>SUM('HL KNIHA VYPOC'!G251)</f>
        <v>0</v>
      </c>
      <c r="L179" s="64">
        <f>SUM('HL KNIHA VYPOC'!K251)</f>
        <v>0</v>
      </c>
      <c r="M179" s="64">
        <f>SUM('HL KNIHA VYPOC'!H251)</f>
        <v>0</v>
      </c>
    </row>
    <row r="180" spans="1:13" ht="14.1" customHeight="1" x14ac:dyDescent="0.2">
      <c r="A180" s="123"/>
      <c r="B180" s="124"/>
      <c r="I180" s="119" t="s">
        <v>777</v>
      </c>
      <c r="J180" s="120">
        <v>104</v>
      </c>
      <c r="K180" s="67"/>
      <c r="L180" s="68"/>
      <c r="M180" s="69"/>
    </row>
    <row r="181" spans="1:13" ht="14.1" customHeight="1" x14ac:dyDescent="0.2">
      <c r="A181" s="117" t="s">
        <v>601</v>
      </c>
      <c r="B181" s="118" t="s">
        <v>1196</v>
      </c>
      <c r="C181" s="64">
        <f>SUM('HL KNIHA VYPOC'!G187)</f>
        <v>0</v>
      </c>
      <c r="D181" s="64">
        <f>SUM('HL KNIHA VYPOC'!K187)</f>
        <v>0</v>
      </c>
      <c r="E181" s="64">
        <f>SUM('HL KNIHA VYPOC'!H187)</f>
        <v>0</v>
      </c>
      <c r="I181" s="125" t="s">
        <v>777</v>
      </c>
      <c r="J181" s="124">
        <v>105</v>
      </c>
      <c r="K181" s="69"/>
      <c r="L181" s="86"/>
      <c r="M181" s="69"/>
    </row>
    <row r="182" spans="1:13" ht="14.1" customHeight="1" x14ac:dyDescent="0.2">
      <c r="A182" s="119" t="s">
        <v>601</v>
      </c>
      <c r="B182" s="120">
        <v>115</v>
      </c>
      <c r="C182" s="67"/>
      <c r="D182" s="68"/>
      <c r="E182" s="69"/>
      <c r="I182" s="125" t="s">
        <v>777</v>
      </c>
      <c r="J182" s="124">
        <v>106</v>
      </c>
      <c r="K182" s="69"/>
      <c r="L182" s="86"/>
      <c r="M182" s="69"/>
    </row>
    <row r="183" spans="1:13" ht="14.1" customHeight="1" x14ac:dyDescent="0.2">
      <c r="A183" s="121">
        <v>372</v>
      </c>
      <c r="B183" s="122">
        <v>135</v>
      </c>
      <c r="C183" s="76">
        <f>SUM(C181-C182)</f>
        <v>0</v>
      </c>
      <c r="D183" s="77">
        <f>SUM(D181-D182)</f>
        <v>0</v>
      </c>
      <c r="E183" s="77">
        <f>SUM(E181-E182)</f>
        <v>0</v>
      </c>
      <c r="I183" s="125" t="s">
        <v>777</v>
      </c>
      <c r="J183" s="124">
        <v>111</v>
      </c>
      <c r="K183" s="69"/>
      <c r="L183" s="86"/>
      <c r="M183" s="69"/>
    </row>
    <row r="184" spans="1:13" ht="14.1" customHeight="1" x14ac:dyDescent="0.2">
      <c r="A184" s="123"/>
      <c r="B184" s="124"/>
      <c r="I184" s="125">
        <v>475</v>
      </c>
      <c r="J184" s="124">
        <v>124</v>
      </c>
      <c r="K184" s="89">
        <f>SUM(K179-K180-K181-K182-K183-K185-K186-K187)</f>
        <v>0</v>
      </c>
      <c r="L184" s="90">
        <f>SUM(L179-L180-L181-L182-L183-L185-L186-L187)</f>
        <v>0</v>
      </c>
      <c r="M184" s="90">
        <f>SUM(M179-M180-M181-M182-M183-M185-M186-M187)</f>
        <v>0</v>
      </c>
    </row>
    <row r="185" spans="1:13" ht="14.1" customHeight="1" x14ac:dyDescent="0.2">
      <c r="A185" s="117" t="s">
        <v>621</v>
      </c>
      <c r="B185" s="118" t="s">
        <v>1196</v>
      </c>
      <c r="C185" s="64">
        <f>SUM('HL KNIHA VYPOC'!G192)</f>
        <v>0</v>
      </c>
      <c r="D185" s="64">
        <f>SUM('HL KNIHA VYPOC'!K192)</f>
        <v>0</v>
      </c>
      <c r="E185" s="64">
        <f>SUM('HL KNIHA VYPOC'!H192)</f>
        <v>0</v>
      </c>
      <c r="I185" s="125">
        <v>475</v>
      </c>
      <c r="J185" s="124">
        <v>125</v>
      </c>
      <c r="K185" s="69"/>
      <c r="L185" s="86"/>
      <c r="M185" s="69"/>
    </row>
    <row r="186" spans="1:13" ht="14.1" customHeight="1" x14ac:dyDescent="0.2">
      <c r="A186" s="119" t="s">
        <v>621</v>
      </c>
      <c r="B186" s="120">
        <v>116</v>
      </c>
      <c r="C186" s="67"/>
      <c r="D186" s="68"/>
      <c r="E186" s="69"/>
      <c r="I186" s="125">
        <v>475</v>
      </c>
      <c r="J186" s="124">
        <v>126</v>
      </c>
      <c r="K186" s="69"/>
      <c r="L186" s="86"/>
      <c r="M186" s="69"/>
    </row>
    <row r="187" spans="1:13" ht="14.1" customHeight="1" x14ac:dyDescent="0.2">
      <c r="A187" s="121">
        <v>377</v>
      </c>
      <c r="B187" s="122">
        <v>134</v>
      </c>
      <c r="C187" s="76">
        <f>SUM(C185-C186)</f>
        <v>0</v>
      </c>
      <c r="D187" s="77">
        <f>SUM(D185-D186)</f>
        <v>0</v>
      </c>
      <c r="E187" s="77">
        <f>SUM(E185-E186)</f>
        <v>0</v>
      </c>
      <c r="I187" s="121">
        <v>475</v>
      </c>
      <c r="J187" s="122">
        <v>135</v>
      </c>
      <c r="K187" s="80"/>
      <c r="L187" s="81"/>
      <c r="M187" s="69"/>
    </row>
    <row r="188" spans="1:13" ht="14.1" customHeight="1" x14ac:dyDescent="0.2">
      <c r="A188" s="123"/>
      <c r="B188" s="124"/>
      <c r="I188" s="123"/>
      <c r="J188" s="124"/>
      <c r="K188" s="84"/>
      <c r="L188" s="84"/>
      <c r="M188" s="84"/>
    </row>
    <row r="189" spans="1:13" ht="14.1" customHeight="1" x14ac:dyDescent="0.2">
      <c r="A189" s="117" t="s">
        <v>642</v>
      </c>
      <c r="B189" s="118" t="s">
        <v>1196</v>
      </c>
      <c r="C189" s="64">
        <f>SUM('HL KNIHA VYPOC'!G199)</f>
        <v>0</v>
      </c>
      <c r="D189" s="64">
        <f>SUM('HL KNIHA VYPOC'!K199)</f>
        <v>0</v>
      </c>
      <c r="E189" s="64">
        <f>SUM('HL KNIHA VYPOC'!H199)</f>
        <v>0</v>
      </c>
      <c r="I189" s="117" t="s">
        <v>781</v>
      </c>
      <c r="J189" s="118" t="s">
        <v>1196</v>
      </c>
      <c r="K189" s="64">
        <f>SUM('HL KNIHA VYPOC'!G252)</f>
        <v>0</v>
      </c>
      <c r="L189" s="64">
        <f>SUM('HL KNIHA VYPOC'!K252)</f>
        <v>0</v>
      </c>
      <c r="M189" s="64">
        <f>SUM('HL KNIHA VYPOC'!H252)</f>
        <v>0</v>
      </c>
    </row>
    <row r="190" spans="1:13" ht="14.1" customHeight="1" x14ac:dyDescent="0.2">
      <c r="A190" s="119">
        <v>383</v>
      </c>
      <c r="B190" s="120">
        <v>142</v>
      </c>
      <c r="C190" s="67"/>
      <c r="D190" s="68"/>
      <c r="E190" s="69"/>
      <c r="I190" s="119" t="s">
        <v>781</v>
      </c>
      <c r="J190" s="120">
        <v>104</v>
      </c>
      <c r="K190" s="67"/>
      <c r="L190" s="68"/>
      <c r="M190" s="69"/>
    </row>
    <row r="191" spans="1:13" ht="14.1" customHeight="1" x14ac:dyDescent="0.2">
      <c r="A191" s="121">
        <v>383</v>
      </c>
      <c r="B191" s="122">
        <v>143</v>
      </c>
      <c r="C191" s="76">
        <f>SUM(C189-C190)</f>
        <v>0</v>
      </c>
      <c r="D191" s="77">
        <f>SUM(D189-D190)</f>
        <v>0</v>
      </c>
      <c r="E191" s="77">
        <f>SUM(E189-E190)</f>
        <v>0</v>
      </c>
      <c r="I191" s="125" t="s">
        <v>781</v>
      </c>
      <c r="J191" s="124">
        <v>105</v>
      </c>
      <c r="K191" s="69"/>
      <c r="L191" s="86"/>
      <c r="M191" s="69"/>
    </row>
    <row r="192" spans="1:13" ht="14.1" customHeight="1" x14ac:dyDescent="0.2">
      <c r="A192" s="123"/>
      <c r="B192" s="124"/>
      <c r="I192" s="125" t="s">
        <v>781</v>
      </c>
      <c r="J192" s="124">
        <v>106</v>
      </c>
      <c r="K192" s="69"/>
      <c r="L192" s="86"/>
      <c r="M192" s="69"/>
    </row>
    <row r="193" spans="1:13" ht="14.1" customHeight="1" x14ac:dyDescent="0.2">
      <c r="A193" s="117" t="s">
        <v>646</v>
      </c>
      <c r="B193" s="118" t="s">
        <v>1196</v>
      </c>
      <c r="C193" s="64">
        <f>SUM('HL KNIHA VYPOC'!G200)</f>
        <v>0</v>
      </c>
      <c r="D193" s="64">
        <f>SUM('HL KNIHA VYPOC'!K200)</f>
        <v>0</v>
      </c>
      <c r="E193" s="64">
        <f>SUM('HL KNIHA VYPOC'!H200)</f>
        <v>0</v>
      </c>
      <c r="I193" s="125">
        <v>476</v>
      </c>
      <c r="J193" s="124">
        <v>124</v>
      </c>
      <c r="K193" s="89">
        <f>SUM(K189-K190-K191-K192-K194-K195)</f>
        <v>0</v>
      </c>
      <c r="L193" s="90">
        <f>SUM(L189-L190-L191-L192-L194-L195)</f>
        <v>0</v>
      </c>
      <c r="M193" s="90">
        <f>SUM(M189-M190-M191-M192-M194-M195)</f>
        <v>0</v>
      </c>
    </row>
    <row r="194" spans="1:13" ht="14.1" customHeight="1" x14ac:dyDescent="0.2">
      <c r="A194" s="119">
        <v>384</v>
      </c>
      <c r="B194" s="120">
        <v>144</v>
      </c>
      <c r="C194" s="67"/>
      <c r="D194" s="68"/>
      <c r="E194" s="69"/>
      <c r="I194" s="125">
        <v>476</v>
      </c>
      <c r="J194" s="124">
        <v>125</v>
      </c>
      <c r="K194" s="69"/>
      <c r="L194" s="86"/>
      <c r="M194" s="69"/>
    </row>
    <row r="195" spans="1:13" ht="14.1" customHeight="1" x14ac:dyDescent="0.2">
      <c r="A195" s="121">
        <v>384</v>
      </c>
      <c r="B195" s="122">
        <v>145</v>
      </c>
      <c r="C195" s="76">
        <f>SUM(C193-C194)</f>
        <v>0</v>
      </c>
      <c r="D195" s="77">
        <f>SUM(D193-D194)</f>
        <v>0</v>
      </c>
      <c r="E195" s="77">
        <f>SUM(E193-E194)</f>
        <v>0</v>
      </c>
      <c r="I195" s="121">
        <v>476</v>
      </c>
      <c r="J195" s="122">
        <v>126</v>
      </c>
      <c r="K195" s="80"/>
      <c r="L195" s="81"/>
      <c r="M195" s="69"/>
    </row>
    <row r="196" spans="1:13" ht="14.1" customHeight="1" x14ac:dyDescent="0.2">
      <c r="A196" s="123"/>
      <c r="B196" s="124"/>
      <c r="I196" s="123"/>
      <c r="J196" s="124"/>
      <c r="K196" s="84"/>
      <c r="L196" s="84"/>
      <c r="M196" s="84"/>
    </row>
    <row r="197" spans="1:13" ht="14.1" customHeight="1" x14ac:dyDescent="0.2">
      <c r="I197" s="117" t="s">
        <v>785</v>
      </c>
      <c r="J197" s="118" t="s">
        <v>1196</v>
      </c>
      <c r="K197" s="64">
        <f>SUM('HL KNIHA VYPOC'!G253)</f>
        <v>0</v>
      </c>
      <c r="L197" s="64">
        <f>SUM('HL KNIHA VYPOC'!K253)</f>
        <v>0</v>
      </c>
      <c r="M197" s="64">
        <f>SUM('HL KNIHA VYPOC'!H253)</f>
        <v>0</v>
      </c>
    </row>
    <row r="198" spans="1:13" ht="14.1" customHeight="1" x14ac:dyDescent="0.2">
      <c r="I198" s="119" t="s">
        <v>785</v>
      </c>
      <c r="J198" s="120">
        <v>112</v>
      </c>
      <c r="K198" s="67"/>
      <c r="L198" s="68"/>
      <c r="M198" s="69"/>
    </row>
    <row r="199" spans="1:13" ht="14.1" customHeight="1" x14ac:dyDescent="0.2">
      <c r="I199" s="125" t="s">
        <v>785</v>
      </c>
      <c r="J199" s="124">
        <v>124</v>
      </c>
      <c r="K199" s="69"/>
      <c r="L199" s="86"/>
      <c r="M199" s="69"/>
    </row>
    <row r="200" spans="1:13" ht="14.1" customHeight="1" x14ac:dyDescent="0.2">
      <c r="I200" s="125" t="s">
        <v>785</v>
      </c>
      <c r="J200" s="124">
        <v>125</v>
      </c>
      <c r="K200" s="69"/>
      <c r="L200" s="86"/>
      <c r="M200" s="69"/>
    </row>
    <row r="201" spans="1:13" ht="14.1" customHeight="1" x14ac:dyDescent="0.2">
      <c r="I201" s="127" t="s">
        <v>785</v>
      </c>
      <c r="J201" s="124">
        <v>126</v>
      </c>
      <c r="K201" s="69"/>
      <c r="L201" s="86"/>
      <c r="M201" s="69"/>
    </row>
    <row r="202" spans="1:13" ht="14.1" customHeight="1" x14ac:dyDescent="0.2">
      <c r="I202" s="121">
        <v>478</v>
      </c>
      <c r="J202" s="122">
        <v>130</v>
      </c>
      <c r="K202" s="76">
        <f>SUM(K197-K198-K199-K200-K201)</f>
        <v>0</v>
      </c>
      <c r="L202" s="77">
        <f>SUM(L197-L198-L199-L200-L201)</f>
        <v>0</v>
      </c>
      <c r="M202" s="77">
        <f>SUM(M197-M198-M199-M200-M201)</f>
        <v>0</v>
      </c>
    </row>
    <row r="203" spans="1:13" ht="14.1" customHeight="1" x14ac:dyDescent="0.2">
      <c r="I203" s="123"/>
      <c r="J203" s="124"/>
      <c r="K203" s="84"/>
      <c r="L203" s="84"/>
      <c r="M203" s="84"/>
    </row>
    <row r="204" spans="1:13" ht="14.1" customHeight="1" x14ac:dyDescent="0.2">
      <c r="I204" s="117" t="s">
        <v>789</v>
      </c>
      <c r="J204" s="118" t="s">
        <v>1196</v>
      </c>
      <c r="K204" s="64">
        <f>SUM('HL KNIHA VYPOC'!G254)</f>
        <v>0</v>
      </c>
      <c r="L204" s="64">
        <f>SUM('HL KNIHA VYPOC'!K254)</f>
        <v>0</v>
      </c>
      <c r="M204" s="64">
        <f>SUM('HL KNIHA VYPOC'!H254)</f>
        <v>0</v>
      </c>
    </row>
    <row r="205" spans="1:13" ht="14.1" customHeight="1" x14ac:dyDescent="0.2">
      <c r="I205" s="119" t="s">
        <v>789</v>
      </c>
      <c r="J205" s="120">
        <v>110</v>
      </c>
      <c r="K205" s="67"/>
      <c r="L205" s="68"/>
      <c r="M205" s="69"/>
    </row>
    <row r="206" spans="1:13" ht="14.1" customHeight="1" x14ac:dyDescent="0.2">
      <c r="I206" s="125">
        <v>479</v>
      </c>
      <c r="J206" s="124">
        <v>130</v>
      </c>
      <c r="K206" s="89">
        <f>SUM(K204-K205-K207-K208)</f>
        <v>0</v>
      </c>
      <c r="L206" s="90">
        <f>SUM(L204-L205-L207-L208)</f>
        <v>0</v>
      </c>
      <c r="M206" s="90">
        <f>SUM(M204-M205-M207-M208)</f>
        <v>0</v>
      </c>
    </row>
    <row r="207" spans="1:13" ht="14.1" customHeight="1" x14ac:dyDescent="0.2">
      <c r="I207" s="125">
        <v>479</v>
      </c>
      <c r="J207" s="124">
        <v>131</v>
      </c>
      <c r="K207" s="69"/>
      <c r="L207" s="86"/>
      <c r="M207" s="69"/>
    </row>
    <row r="208" spans="1:13" ht="14.1" customHeight="1" x14ac:dyDescent="0.2">
      <c r="I208" s="121">
        <v>479</v>
      </c>
      <c r="J208" s="122">
        <v>135</v>
      </c>
      <c r="K208" s="80"/>
      <c r="L208" s="81"/>
      <c r="M208" s="69"/>
    </row>
    <row r="210" spans="1:15" ht="14.1" customHeight="1" x14ac:dyDescent="0.2">
      <c r="A210" s="748" t="s">
        <v>1250</v>
      </c>
      <c r="B210" s="748"/>
      <c r="C210" s="748"/>
      <c r="D210" s="748"/>
      <c r="E210" s="748"/>
      <c r="F210" s="748"/>
      <c r="G210" s="748"/>
      <c r="H210" s="748"/>
      <c r="I210" s="748"/>
      <c r="J210" s="748"/>
      <c r="K210" s="748"/>
      <c r="L210" s="748"/>
      <c r="M210" s="59"/>
    </row>
    <row r="211" spans="1:15" ht="14.1" customHeight="1" x14ac:dyDescent="0.2">
      <c r="A211" s="117" t="s">
        <v>101</v>
      </c>
      <c r="B211" s="118" t="s">
        <v>1196</v>
      </c>
      <c r="C211" s="126">
        <f>SUM('HL KNIHA VYPOC'!G318)</f>
        <v>0</v>
      </c>
      <c r="D211" s="126">
        <f>SUM('HL KNIHA VYPOC'!K318)</f>
        <v>0</v>
      </c>
      <c r="E211" s="126">
        <f>SUM('HL KNIHA VYPOC'!H318)</f>
        <v>0</v>
      </c>
      <c r="I211" s="117" t="s">
        <v>113</v>
      </c>
      <c r="J211" s="118" t="s">
        <v>1196</v>
      </c>
      <c r="K211" s="126">
        <f>SUM('HL KNIHA VYPOC'!G391)</f>
        <v>0</v>
      </c>
      <c r="L211" s="126">
        <f>SUM('HL KNIHA VYPOC'!K391)</f>
        <v>0</v>
      </c>
      <c r="M211" s="126">
        <f>SUM('HL KNIHA VYPOC'!H391)</f>
        <v>0</v>
      </c>
    </row>
    <row r="212" spans="1:15" ht="14.1" customHeight="1" x14ac:dyDescent="0.2">
      <c r="A212" s="119" t="s">
        <v>101</v>
      </c>
      <c r="B212" s="120">
        <v>32</v>
      </c>
      <c r="C212" s="72">
        <f>SUM(C211-C213)</f>
        <v>0</v>
      </c>
      <c r="D212" s="73">
        <f>SUM(D211-D213)</f>
        <v>0</v>
      </c>
      <c r="E212" s="73">
        <f>SUM(E211-E213)</f>
        <v>0</v>
      </c>
      <c r="I212" s="119" t="s">
        <v>113</v>
      </c>
      <c r="J212" s="120">
        <v>32</v>
      </c>
      <c r="K212" s="72">
        <f>SUM(K211-K213)</f>
        <v>0</v>
      </c>
      <c r="L212" s="73">
        <f>SUM(L211-L213)</f>
        <v>0</v>
      </c>
      <c r="M212" s="73">
        <f>SUM(M211-M213)</f>
        <v>0</v>
      </c>
      <c r="N212" s="72">
        <f>SUM(N211-N213)</f>
        <v>0</v>
      </c>
      <c r="O212" s="72">
        <f>SUM(O211-O213)</f>
        <v>0</v>
      </c>
    </row>
    <row r="213" spans="1:15" ht="14.1" customHeight="1" x14ac:dyDescent="0.2">
      <c r="A213" s="121" t="s">
        <v>101</v>
      </c>
      <c r="B213" s="122">
        <v>33</v>
      </c>
      <c r="C213" s="80"/>
      <c r="D213" s="81"/>
      <c r="E213" s="69"/>
      <c r="I213" s="121" t="s">
        <v>113</v>
      </c>
      <c r="J213" s="122">
        <v>33</v>
      </c>
      <c r="K213" s="80"/>
      <c r="L213" s="81"/>
      <c r="M213" s="69"/>
    </row>
    <row r="214" spans="1:15" ht="14.1" customHeight="1" x14ac:dyDescent="0.2">
      <c r="A214" s="123"/>
      <c r="B214" s="124"/>
      <c r="I214" s="123"/>
      <c r="J214" s="124"/>
      <c r="K214" s="84"/>
      <c r="L214" s="84"/>
      <c r="M214" s="84"/>
    </row>
    <row r="216" spans="1:15" ht="14.1" customHeight="1" x14ac:dyDescent="0.2">
      <c r="A216" s="117" t="s">
        <v>1139</v>
      </c>
      <c r="B216" s="118" t="s">
        <v>1196</v>
      </c>
      <c r="C216" s="126">
        <f>SUM('HL KNIHA VYPOC'!G394)</f>
        <v>0</v>
      </c>
      <c r="D216" s="126">
        <f>SUM('HL KNIHA VYPOC'!K394)</f>
        <v>0</v>
      </c>
      <c r="E216" s="126">
        <f>SUM('HL KNIHA VYPOC'!H394)</f>
        <v>0</v>
      </c>
      <c r="I216" s="117">
        <v>666</v>
      </c>
      <c r="J216" s="118" t="s">
        <v>1196</v>
      </c>
      <c r="K216" s="126">
        <f>SUM('HL KNIHA VYPOC'!G395)</f>
        <v>0</v>
      </c>
      <c r="L216" s="126">
        <f>SUM('HL KNIHA VYPOC'!K395)</f>
        <v>0</v>
      </c>
      <c r="M216" s="126">
        <f>SUM('HL KNIHA VYPOC'!H395)</f>
        <v>0</v>
      </c>
    </row>
    <row r="217" spans="1:15" ht="14.1" customHeight="1" x14ac:dyDescent="0.2">
      <c r="A217" s="119" t="s">
        <v>1139</v>
      </c>
      <c r="B217" s="120">
        <v>32</v>
      </c>
      <c r="C217" s="72">
        <f>SUM(C216-C218-C219)</f>
        <v>0</v>
      </c>
      <c r="D217" s="73">
        <f>SUM(D216-D218-D219)</f>
        <v>0</v>
      </c>
      <c r="E217" s="73">
        <f>SUM(E216-E218-E219)</f>
        <v>0</v>
      </c>
      <c r="I217" s="119" t="s">
        <v>1143</v>
      </c>
      <c r="J217" s="120">
        <v>36</v>
      </c>
      <c r="K217" s="72">
        <f>SUM(K216-K218-K219)</f>
        <v>0</v>
      </c>
      <c r="L217" s="73">
        <f>SUM(L216-L218-L219)</f>
        <v>0</v>
      </c>
      <c r="M217" s="73">
        <f>SUM(M216-M218-M219)</f>
        <v>0</v>
      </c>
    </row>
    <row r="218" spans="1:15" ht="14.1" customHeight="1" x14ac:dyDescent="0.2">
      <c r="A218" s="125" t="s">
        <v>1139</v>
      </c>
      <c r="B218" s="124">
        <v>33</v>
      </c>
      <c r="C218" s="69"/>
      <c r="D218" s="86"/>
      <c r="E218" s="69"/>
      <c r="I218" s="125" t="s">
        <v>1143</v>
      </c>
      <c r="J218" s="124">
        <v>37</v>
      </c>
      <c r="K218" s="69"/>
      <c r="L218" s="86"/>
      <c r="M218" s="69"/>
    </row>
    <row r="219" spans="1:15" ht="14.1" customHeight="1" x14ac:dyDescent="0.2">
      <c r="A219" s="121" t="s">
        <v>1139</v>
      </c>
      <c r="B219" s="122">
        <v>34</v>
      </c>
      <c r="C219" s="80"/>
      <c r="D219" s="81"/>
      <c r="E219" s="69"/>
      <c r="I219" s="121" t="s">
        <v>1143</v>
      </c>
      <c r="J219" s="122">
        <v>38</v>
      </c>
      <c r="K219" s="80"/>
      <c r="L219" s="81"/>
      <c r="M219" s="69"/>
    </row>
    <row r="292" spans="6:7" ht="14.1" customHeight="1" x14ac:dyDescent="0.2">
      <c r="F292" s="84"/>
      <c r="G292" s="84"/>
    </row>
    <row r="310" spans="6:7" ht="14.1" customHeight="1" x14ac:dyDescent="0.2">
      <c r="F310" s="84"/>
      <c r="G310" s="84"/>
    </row>
    <row r="330" spans="6:7" ht="14.1" customHeight="1" x14ac:dyDescent="0.2">
      <c r="F330" s="84"/>
      <c r="G330" s="84"/>
    </row>
    <row r="346" spans="1:2" ht="14.1" customHeight="1" x14ac:dyDescent="0.2">
      <c r="A346" s="123"/>
      <c r="B346" s="124"/>
    </row>
  </sheetData>
  <mergeCells count="4">
    <mergeCell ref="A1:L1"/>
    <mergeCell ref="A104:L104"/>
    <mergeCell ref="A143:L143"/>
    <mergeCell ref="A210:L210"/>
  </mergeCells>
  <pageMargins left="0.7" right="0.7" top="0.78740157499999996" bottom="0.78740157499999996"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D1563"/>
  <sheetViews>
    <sheetView workbookViewId="0">
      <selection sqref="A1:J1"/>
    </sheetView>
  </sheetViews>
  <sheetFormatPr defaultColWidth="1.85546875" defaultRowHeight="12.6" customHeight="1" x14ac:dyDescent="0.25"/>
  <cols>
    <col min="1" max="1" width="1.7109375" style="130" customWidth="1"/>
    <col min="2" max="2" width="1.140625" style="130" customWidth="1"/>
    <col min="3" max="5" width="1.7109375" style="130" customWidth="1"/>
    <col min="6" max="6" width="1.140625" style="130" customWidth="1"/>
    <col min="7" max="13" width="1.7109375" style="130" customWidth="1"/>
    <col min="14" max="15" width="1.140625" style="130" customWidth="1"/>
    <col min="16" max="30" width="1.7109375" style="130" customWidth="1"/>
    <col min="31" max="31" width="1.140625" style="130" customWidth="1"/>
    <col min="32" max="37" width="1.7109375" style="130" customWidth="1"/>
    <col min="38" max="38" width="1.140625" style="130" customWidth="1"/>
    <col min="39" max="42" width="1.7109375" style="130" customWidth="1"/>
    <col min="43" max="43" width="1.140625" style="130" customWidth="1"/>
    <col min="44" max="45" width="1.7109375" style="130" customWidth="1"/>
    <col min="46" max="46" width="1.42578125" style="130" customWidth="1"/>
    <col min="47" max="47" width="1.140625" style="130" customWidth="1"/>
    <col min="48" max="49" width="1.7109375" style="130" customWidth="1"/>
    <col min="50" max="50" width="3.85546875" style="130" customWidth="1"/>
    <col min="51" max="54" width="1.7109375" style="130" customWidth="1"/>
    <col min="55" max="58" width="0.85546875" style="130" customWidth="1"/>
    <col min="59" max="59" width="3.5703125" style="130" bestFit="1" customWidth="1"/>
    <col min="60" max="16384" width="1.85546875" style="130"/>
  </cols>
  <sheetData>
    <row r="1" spans="1:67" ht="12.6" customHeight="1" x14ac:dyDescent="0.25">
      <c r="A1" s="755" t="s">
        <v>1251</v>
      </c>
      <c r="B1" s="755"/>
      <c r="C1" s="755"/>
      <c r="D1" s="755"/>
      <c r="E1" s="755"/>
      <c r="F1" s="755"/>
      <c r="G1" s="755"/>
      <c r="H1" s="755"/>
      <c r="I1" s="755"/>
      <c r="J1" s="755"/>
      <c r="K1" s="128"/>
      <c r="L1" s="128"/>
      <c r="M1" s="128"/>
      <c r="N1" s="128"/>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t="s">
        <v>1252</v>
      </c>
      <c r="AQ1" s="756">
        <f>VstupHlavička!$B$15</f>
        <v>43100</v>
      </c>
      <c r="AR1" s="757"/>
      <c r="AS1" s="757"/>
      <c r="AT1" s="757"/>
      <c r="AU1" s="757"/>
      <c r="AV1" s="757"/>
      <c r="AW1" s="757"/>
      <c r="AX1" s="757"/>
      <c r="AY1" s="757"/>
      <c r="BB1" s="128"/>
      <c r="BH1" s="131" t="s">
        <v>1253</v>
      </c>
      <c r="BI1" s="131"/>
      <c r="BJ1" s="131"/>
      <c r="BK1" s="131"/>
      <c r="BL1" s="131" t="s">
        <v>1253</v>
      </c>
      <c r="BM1" s="131"/>
      <c r="BN1" s="131" t="s">
        <v>1254</v>
      </c>
      <c r="BO1" s="131"/>
    </row>
    <row r="2" spans="1:67" s="133" customFormat="1" ht="12.6" customHeight="1" x14ac:dyDescent="0.25">
      <c r="A2" s="132" t="s">
        <v>1255</v>
      </c>
      <c r="O2" s="129"/>
      <c r="P2" s="758">
        <f>VstupHlavička!$B$6</f>
        <v>0</v>
      </c>
      <c r="Q2" s="759"/>
      <c r="R2" s="759"/>
      <c r="S2" s="759"/>
      <c r="T2" s="759"/>
      <c r="U2" s="759"/>
      <c r="V2" s="759"/>
      <c r="W2" s="759"/>
      <c r="X2" s="759"/>
      <c r="Y2" s="759"/>
      <c r="Z2" s="759"/>
      <c r="AA2" s="759"/>
      <c r="AB2" s="759"/>
      <c r="AC2" s="759"/>
      <c r="AD2" s="759"/>
      <c r="AE2" s="759"/>
      <c r="AF2" s="759"/>
      <c r="AG2" s="759"/>
      <c r="AH2" s="759"/>
      <c r="AI2" s="759"/>
      <c r="AJ2" s="759"/>
      <c r="AK2" s="759"/>
      <c r="AL2" s="759"/>
      <c r="AM2" s="759"/>
      <c r="AN2" s="759"/>
      <c r="AO2" s="759"/>
      <c r="AP2" s="759"/>
      <c r="AQ2" s="759"/>
      <c r="AR2" s="759"/>
      <c r="AS2" s="759"/>
      <c r="AT2" s="759"/>
      <c r="AU2" s="759"/>
      <c r="AV2" s="759"/>
      <c r="AW2" s="759"/>
      <c r="AX2" s="759"/>
      <c r="AY2" s="759"/>
      <c r="BH2" s="131"/>
      <c r="BI2" s="131"/>
      <c r="BJ2" s="131"/>
      <c r="BK2" s="131"/>
      <c r="BL2" s="131"/>
      <c r="BM2" s="131"/>
      <c r="BN2" s="131"/>
      <c r="BO2" s="131"/>
    </row>
    <row r="3" spans="1:67" s="134" customFormat="1" ht="12.6" customHeight="1" x14ac:dyDescent="0.25">
      <c r="A3" s="750" t="s">
        <v>1256</v>
      </c>
      <c r="B3" s="750"/>
      <c r="C3" s="750"/>
      <c r="D3" s="750"/>
      <c r="E3" s="750"/>
      <c r="F3" s="750"/>
      <c r="G3" s="750"/>
      <c r="H3" s="750"/>
      <c r="I3" s="750"/>
      <c r="J3" s="750"/>
      <c r="K3" s="751"/>
      <c r="L3" s="751"/>
      <c r="M3" s="751"/>
      <c r="N3" s="751"/>
      <c r="O3" s="751"/>
      <c r="P3" s="751"/>
      <c r="Q3" s="751"/>
      <c r="R3" s="751"/>
      <c r="S3" s="751"/>
      <c r="T3" s="751"/>
      <c r="U3" s="751"/>
      <c r="V3" s="751"/>
      <c r="W3" s="751"/>
      <c r="X3" s="751"/>
      <c r="Y3" s="751"/>
      <c r="Z3" s="751"/>
      <c r="AA3" s="751"/>
      <c r="AB3" s="751"/>
      <c r="AC3" s="751"/>
      <c r="AD3" s="751"/>
      <c r="AE3" s="751"/>
      <c r="AF3" s="751"/>
      <c r="AG3" s="751"/>
      <c r="AH3" s="751"/>
      <c r="AI3" s="751"/>
      <c r="AJ3" s="751"/>
      <c r="AK3" s="751"/>
      <c r="AL3" s="751"/>
      <c r="AM3" s="751"/>
      <c r="AN3" s="751"/>
      <c r="AO3" s="751"/>
      <c r="AP3" s="751"/>
      <c r="AQ3" s="751"/>
      <c r="AR3" s="751"/>
      <c r="AS3" s="751"/>
      <c r="AT3" s="751"/>
      <c r="AU3" s="751"/>
      <c r="AV3" s="751"/>
      <c r="AW3" s="751"/>
      <c r="AX3" s="751"/>
      <c r="AY3" s="751"/>
      <c r="AZ3" s="760"/>
      <c r="BA3" s="760"/>
      <c r="BB3" s="760"/>
      <c r="BH3" s="135" t="s">
        <v>1257</v>
      </c>
      <c r="BI3" s="135"/>
      <c r="BJ3" s="135"/>
      <c r="BK3" s="135"/>
      <c r="BL3" s="135" t="s">
        <v>1258</v>
      </c>
      <c r="BM3" s="135"/>
      <c r="BN3" s="131" t="s">
        <v>1259</v>
      </c>
      <c r="BO3" s="135"/>
    </row>
    <row r="4" spans="1:67" s="134" customFormat="1" ht="12.6" customHeight="1" x14ac:dyDescent="0.25">
      <c r="A4" s="750" t="s">
        <v>1260</v>
      </c>
      <c r="B4" s="750"/>
      <c r="C4" s="750"/>
      <c r="D4" s="750"/>
      <c r="E4" s="750"/>
      <c r="F4" s="750"/>
      <c r="G4" s="750"/>
      <c r="H4" s="750"/>
      <c r="I4" s="750"/>
      <c r="J4" s="750"/>
      <c r="K4" s="751"/>
      <c r="L4" s="751"/>
      <c r="M4" s="751"/>
      <c r="N4" s="751"/>
      <c r="O4" s="751"/>
      <c r="P4" s="751"/>
      <c r="Q4" s="751"/>
      <c r="R4" s="751"/>
      <c r="S4" s="751"/>
      <c r="T4" s="751"/>
      <c r="U4" s="751"/>
      <c r="V4" s="751"/>
      <c r="W4" s="751"/>
      <c r="X4" s="751"/>
      <c r="Y4" s="751"/>
      <c r="Z4" s="751"/>
      <c r="AA4" s="751"/>
      <c r="AB4" s="751"/>
      <c r="AC4" s="751"/>
      <c r="AD4" s="751"/>
      <c r="AE4" s="751"/>
      <c r="AF4" s="751"/>
      <c r="AG4" s="751"/>
      <c r="AH4" s="751"/>
      <c r="AI4" s="751"/>
      <c r="AJ4" s="751"/>
      <c r="AK4" s="751"/>
      <c r="AL4" s="751"/>
      <c r="AM4" s="751"/>
      <c r="AN4" s="751"/>
      <c r="AO4" s="751"/>
      <c r="AP4" s="751"/>
      <c r="AQ4" s="751"/>
      <c r="AR4" s="751"/>
      <c r="AS4" s="751"/>
      <c r="AT4" s="751"/>
      <c r="AU4" s="751"/>
      <c r="AV4" s="751"/>
      <c r="AW4" s="751"/>
      <c r="AX4" s="751"/>
      <c r="AY4" s="751"/>
      <c r="AZ4" s="136"/>
      <c r="BA4" s="136"/>
      <c r="BB4" s="136"/>
    </row>
    <row r="5" spans="1:67" s="134" customFormat="1" ht="12.6" customHeight="1" x14ac:dyDescent="0.25">
      <c r="A5" s="750" t="s">
        <v>1261</v>
      </c>
      <c r="B5" s="750"/>
      <c r="C5" s="750"/>
      <c r="D5" s="750"/>
      <c r="E5" s="750"/>
      <c r="F5" s="750"/>
      <c r="G5" s="750"/>
      <c r="H5" s="750"/>
      <c r="I5" s="750"/>
      <c r="J5" s="750"/>
      <c r="K5" s="752"/>
      <c r="L5" s="752"/>
      <c r="M5" s="752"/>
      <c r="N5" s="752"/>
      <c r="O5" s="752"/>
      <c r="P5" s="752"/>
      <c r="Q5" s="752"/>
      <c r="R5" s="137"/>
      <c r="S5" s="753" t="s">
        <v>1262</v>
      </c>
      <c r="T5" s="753"/>
      <c r="U5" s="753"/>
      <c r="V5" s="753"/>
      <c r="W5" s="753"/>
      <c r="X5" s="753"/>
      <c r="Y5" s="752"/>
      <c r="Z5" s="752"/>
      <c r="AA5" s="752"/>
      <c r="AB5" s="752"/>
      <c r="AC5" s="752"/>
      <c r="AD5" s="752"/>
      <c r="AE5" s="752"/>
      <c r="AF5" s="137"/>
      <c r="AG5" s="754" t="s">
        <v>1263</v>
      </c>
      <c r="AH5" s="754"/>
      <c r="AI5" s="754"/>
      <c r="AJ5" s="754"/>
      <c r="AK5" s="754"/>
      <c r="AL5" s="754"/>
      <c r="AM5" s="752"/>
      <c r="AN5" s="752"/>
      <c r="AO5" s="752"/>
      <c r="AP5" s="752"/>
      <c r="AQ5" s="752"/>
      <c r="AR5" s="752"/>
      <c r="AS5" s="752"/>
      <c r="AT5" s="752"/>
      <c r="AU5" s="752"/>
      <c r="AV5" s="752"/>
      <c r="AW5" s="752"/>
      <c r="AX5" s="752"/>
      <c r="AY5" s="752"/>
      <c r="AZ5" s="137"/>
      <c r="BA5" s="137"/>
      <c r="BB5" s="137"/>
    </row>
    <row r="6" spans="1:67" ht="12.6" customHeight="1" x14ac:dyDescent="0.25">
      <c r="A6" s="763" t="s">
        <v>5192</v>
      </c>
      <c r="B6" s="763"/>
      <c r="C6" s="763"/>
      <c r="D6" s="763"/>
      <c r="E6" s="763"/>
      <c r="F6" s="763"/>
      <c r="G6" s="763"/>
      <c r="H6" s="763"/>
      <c r="I6" s="763"/>
      <c r="J6" s="763"/>
      <c r="K6" s="763"/>
      <c r="L6" s="763"/>
      <c r="M6" s="763"/>
      <c r="N6" s="763"/>
      <c r="O6" s="763"/>
      <c r="P6" s="763"/>
      <c r="Q6" s="763"/>
      <c r="R6" s="763"/>
      <c r="S6" s="763"/>
      <c r="T6" s="763"/>
      <c r="U6" s="763"/>
      <c r="V6" s="763"/>
      <c r="W6" s="763"/>
      <c r="X6" s="763"/>
      <c r="Y6" s="763"/>
      <c r="Z6" s="763"/>
      <c r="AA6" s="763"/>
      <c r="AB6" s="763"/>
      <c r="AC6" s="763"/>
      <c r="AD6" s="763"/>
      <c r="AE6" s="763"/>
      <c r="AF6" s="763"/>
      <c r="AG6" s="763"/>
      <c r="AH6" s="763"/>
      <c r="AI6" s="763"/>
      <c r="AJ6" s="763"/>
      <c r="AK6" s="763"/>
      <c r="AL6" s="763"/>
      <c r="AM6" s="763"/>
      <c r="AN6" s="763"/>
      <c r="AO6" s="763"/>
      <c r="AP6" s="763"/>
      <c r="AQ6" s="763"/>
      <c r="AR6" s="763"/>
      <c r="AS6" s="763"/>
      <c r="AT6" s="763"/>
      <c r="AU6" s="763"/>
      <c r="AV6" s="763"/>
      <c r="AW6" s="763"/>
      <c r="AX6" s="763"/>
      <c r="AY6" s="763"/>
      <c r="AZ6" s="139"/>
      <c r="BA6" s="139"/>
      <c r="BB6" s="139"/>
    </row>
    <row r="7" spans="1:67" ht="12.6" customHeight="1" x14ac:dyDescent="0.25">
      <c r="A7" s="761"/>
      <c r="B7" s="761"/>
      <c r="C7" s="761"/>
      <c r="D7" s="761"/>
      <c r="E7" s="761"/>
      <c r="F7" s="761"/>
      <c r="G7" s="761"/>
      <c r="H7" s="761"/>
      <c r="I7" s="761"/>
      <c r="J7" s="761"/>
      <c r="K7" s="761"/>
      <c r="L7" s="761"/>
      <c r="M7" s="761"/>
      <c r="N7" s="761"/>
      <c r="O7" s="761"/>
      <c r="P7" s="761"/>
      <c r="Q7" s="761"/>
      <c r="R7" s="761"/>
      <c r="S7" s="761"/>
      <c r="T7" s="761"/>
      <c r="U7" s="761"/>
      <c r="V7" s="761"/>
      <c r="W7" s="761"/>
      <c r="X7" s="761"/>
      <c r="Y7" s="761"/>
      <c r="Z7" s="761"/>
      <c r="AA7" s="761"/>
      <c r="AB7" s="761"/>
      <c r="AC7" s="761"/>
      <c r="AD7" s="761"/>
      <c r="AE7" s="761"/>
      <c r="AF7" s="761"/>
      <c r="AG7" s="761"/>
      <c r="AH7" s="761"/>
      <c r="AI7" s="761"/>
      <c r="AJ7" s="761"/>
      <c r="AK7" s="761"/>
      <c r="AL7" s="761"/>
      <c r="AM7" s="761"/>
      <c r="AN7" s="761"/>
      <c r="AO7" s="761"/>
      <c r="AP7" s="761"/>
      <c r="AQ7" s="761"/>
      <c r="AR7" s="761"/>
      <c r="AS7" s="761"/>
      <c r="AT7" s="761"/>
      <c r="AU7" s="761"/>
      <c r="AV7" s="761"/>
      <c r="AW7" s="761"/>
      <c r="AX7" s="761"/>
      <c r="AY7" s="761"/>
      <c r="AZ7" s="750"/>
      <c r="BA7" s="750"/>
      <c r="BB7" s="750"/>
    </row>
    <row r="8" spans="1:67" ht="12.6" customHeight="1" x14ac:dyDescent="0.25">
      <c r="A8" s="761"/>
      <c r="B8" s="761"/>
      <c r="C8" s="761"/>
      <c r="D8" s="761"/>
      <c r="E8" s="761"/>
      <c r="F8" s="761"/>
      <c r="G8" s="761"/>
      <c r="H8" s="761"/>
      <c r="I8" s="761"/>
      <c r="J8" s="761"/>
      <c r="K8" s="761"/>
      <c r="L8" s="761"/>
      <c r="M8" s="761"/>
      <c r="N8" s="761"/>
      <c r="O8" s="761"/>
      <c r="P8" s="761"/>
      <c r="Q8" s="761"/>
      <c r="R8" s="761"/>
      <c r="S8" s="761"/>
      <c r="T8" s="761"/>
      <c r="U8" s="761"/>
      <c r="V8" s="761"/>
      <c r="W8" s="761"/>
      <c r="X8" s="761"/>
      <c r="Y8" s="761"/>
      <c r="Z8" s="761"/>
      <c r="AA8" s="761"/>
      <c r="AB8" s="761"/>
      <c r="AC8" s="761"/>
      <c r="AD8" s="761"/>
      <c r="AE8" s="761"/>
      <c r="AF8" s="761"/>
      <c r="AG8" s="761"/>
      <c r="AH8" s="761"/>
      <c r="AI8" s="761"/>
      <c r="AJ8" s="761"/>
      <c r="AK8" s="761"/>
      <c r="AL8" s="761"/>
      <c r="AM8" s="761"/>
      <c r="AN8" s="761"/>
      <c r="AO8" s="761"/>
      <c r="AP8" s="761"/>
      <c r="AQ8" s="761"/>
      <c r="AR8" s="761"/>
      <c r="AS8" s="761"/>
      <c r="AT8" s="761"/>
      <c r="AU8" s="761"/>
      <c r="AV8" s="761"/>
      <c r="AW8" s="761"/>
      <c r="AX8" s="761"/>
      <c r="AY8" s="761"/>
      <c r="AZ8" s="750"/>
      <c r="BA8" s="750"/>
      <c r="BB8" s="750"/>
    </row>
    <row r="9" spans="1:67" ht="12.6" customHeight="1" x14ac:dyDescent="0.25">
      <c r="A9" s="761"/>
      <c r="B9" s="761"/>
      <c r="C9" s="761"/>
      <c r="D9" s="761"/>
      <c r="E9" s="761"/>
      <c r="F9" s="761"/>
      <c r="G9" s="761"/>
      <c r="H9" s="761"/>
      <c r="I9" s="761"/>
      <c r="J9" s="761"/>
      <c r="K9" s="761"/>
      <c r="L9" s="761"/>
      <c r="M9" s="761"/>
      <c r="N9" s="761"/>
      <c r="O9" s="761"/>
      <c r="P9" s="761"/>
      <c r="Q9" s="761"/>
      <c r="R9" s="761"/>
      <c r="S9" s="761"/>
      <c r="T9" s="761"/>
      <c r="U9" s="761"/>
      <c r="V9" s="761"/>
      <c r="W9" s="761"/>
      <c r="X9" s="761"/>
      <c r="Y9" s="761"/>
      <c r="Z9" s="761"/>
      <c r="AA9" s="761"/>
      <c r="AB9" s="761"/>
      <c r="AC9" s="761"/>
      <c r="AD9" s="761"/>
      <c r="AE9" s="761"/>
      <c r="AF9" s="761"/>
      <c r="AG9" s="761"/>
      <c r="AH9" s="761"/>
      <c r="AI9" s="761"/>
      <c r="AJ9" s="761"/>
      <c r="AK9" s="761"/>
      <c r="AL9" s="761"/>
      <c r="AM9" s="761"/>
      <c r="AN9" s="761"/>
      <c r="AO9" s="761"/>
      <c r="AP9" s="761"/>
      <c r="AQ9" s="761"/>
      <c r="AR9" s="761"/>
      <c r="AS9" s="761"/>
      <c r="AT9" s="761"/>
      <c r="AU9" s="761"/>
      <c r="AV9" s="761"/>
      <c r="AW9" s="761"/>
      <c r="AX9" s="761"/>
      <c r="AY9" s="761"/>
      <c r="AZ9" s="750"/>
      <c r="BA9" s="750"/>
      <c r="BB9" s="750"/>
    </row>
    <row r="10" spans="1:67" ht="12.6" customHeight="1" x14ac:dyDescent="0.25">
      <c r="A10" s="761"/>
      <c r="B10" s="761"/>
      <c r="C10" s="761"/>
      <c r="D10" s="761"/>
      <c r="E10" s="761"/>
      <c r="F10" s="761"/>
      <c r="G10" s="761"/>
      <c r="H10" s="761"/>
      <c r="I10" s="761"/>
      <c r="J10" s="761"/>
      <c r="K10" s="761"/>
      <c r="L10" s="761"/>
      <c r="M10" s="761"/>
      <c r="N10" s="761"/>
      <c r="O10" s="761"/>
      <c r="P10" s="761"/>
      <c r="Q10" s="761"/>
      <c r="R10" s="761"/>
      <c r="S10" s="761"/>
      <c r="T10" s="761"/>
      <c r="U10" s="761"/>
      <c r="V10" s="761"/>
      <c r="W10" s="761"/>
      <c r="X10" s="761"/>
      <c r="Y10" s="761"/>
      <c r="Z10" s="761"/>
      <c r="AA10" s="761"/>
      <c r="AB10" s="761"/>
      <c r="AC10" s="761"/>
      <c r="AD10" s="761"/>
      <c r="AE10" s="761"/>
      <c r="AF10" s="761"/>
      <c r="AG10" s="761"/>
      <c r="AH10" s="761"/>
      <c r="AI10" s="761"/>
      <c r="AJ10" s="761"/>
      <c r="AK10" s="761"/>
      <c r="AL10" s="761"/>
      <c r="AM10" s="761"/>
      <c r="AN10" s="761"/>
      <c r="AO10" s="761"/>
      <c r="AP10" s="761"/>
      <c r="AQ10" s="761"/>
      <c r="AR10" s="761"/>
      <c r="AS10" s="761"/>
      <c r="AT10" s="761"/>
      <c r="AU10" s="761"/>
      <c r="AV10" s="761"/>
      <c r="AW10" s="761"/>
      <c r="AX10" s="761"/>
      <c r="AY10" s="761"/>
      <c r="AZ10" s="750"/>
      <c r="BA10" s="750"/>
      <c r="BB10" s="750"/>
    </row>
    <row r="11" spans="1:67" ht="12.6" customHeight="1" x14ac:dyDescent="0.25">
      <c r="A11" s="761"/>
      <c r="B11" s="761"/>
      <c r="C11" s="761"/>
      <c r="D11" s="761"/>
      <c r="E11" s="761"/>
      <c r="F11" s="761"/>
      <c r="G11" s="761"/>
      <c r="H11" s="761"/>
      <c r="I11" s="761"/>
      <c r="J11" s="761"/>
      <c r="K11" s="761"/>
      <c r="L11" s="761"/>
      <c r="M11" s="761"/>
      <c r="N11" s="761"/>
      <c r="O11" s="761"/>
      <c r="P11" s="761"/>
      <c r="Q11" s="761"/>
      <c r="R11" s="761"/>
      <c r="S11" s="761"/>
      <c r="T11" s="761"/>
      <c r="U11" s="761"/>
      <c r="V11" s="761"/>
      <c r="W11" s="761"/>
      <c r="X11" s="761"/>
      <c r="Y11" s="761"/>
      <c r="Z11" s="761"/>
      <c r="AA11" s="761"/>
      <c r="AB11" s="761"/>
      <c r="AC11" s="761"/>
      <c r="AD11" s="761"/>
      <c r="AE11" s="761"/>
      <c r="AF11" s="761"/>
      <c r="AG11" s="761"/>
      <c r="AH11" s="761"/>
      <c r="AI11" s="761"/>
      <c r="AJ11" s="761"/>
      <c r="AK11" s="761"/>
      <c r="AL11" s="761"/>
      <c r="AM11" s="761"/>
      <c r="AN11" s="761"/>
      <c r="AO11" s="761"/>
      <c r="AP11" s="761"/>
      <c r="AQ11" s="761"/>
      <c r="AR11" s="761"/>
      <c r="AS11" s="761"/>
      <c r="AT11" s="761"/>
      <c r="AU11" s="761"/>
      <c r="AV11" s="761"/>
      <c r="AW11" s="761"/>
      <c r="AX11" s="761"/>
      <c r="AY11" s="761"/>
      <c r="AZ11" s="750"/>
      <c r="BA11" s="750"/>
      <c r="BB11" s="750"/>
    </row>
    <row r="12" spans="1:67" ht="12.6" customHeight="1" x14ac:dyDescent="0.25">
      <c r="A12" s="761"/>
      <c r="B12" s="761"/>
      <c r="C12" s="761"/>
      <c r="D12" s="761"/>
      <c r="E12" s="761"/>
      <c r="F12" s="761"/>
      <c r="G12" s="761"/>
      <c r="H12" s="761"/>
      <c r="I12" s="761"/>
      <c r="J12" s="761"/>
      <c r="K12" s="761"/>
      <c r="L12" s="761"/>
      <c r="M12" s="761"/>
      <c r="N12" s="761"/>
      <c r="O12" s="761"/>
      <c r="P12" s="761"/>
      <c r="Q12" s="761"/>
      <c r="R12" s="761"/>
      <c r="S12" s="761"/>
      <c r="T12" s="761"/>
      <c r="U12" s="761"/>
      <c r="V12" s="761"/>
      <c r="W12" s="761"/>
      <c r="X12" s="761"/>
      <c r="Y12" s="761"/>
      <c r="Z12" s="761"/>
      <c r="AA12" s="761"/>
      <c r="AB12" s="761"/>
      <c r="AC12" s="761"/>
      <c r="AD12" s="761"/>
      <c r="AE12" s="761"/>
      <c r="AF12" s="761"/>
      <c r="AG12" s="761"/>
      <c r="AH12" s="761"/>
      <c r="AI12" s="761"/>
      <c r="AJ12" s="761"/>
      <c r="AK12" s="761"/>
      <c r="AL12" s="761"/>
      <c r="AM12" s="761"/>
      <c r="AN12" s="761"/>
      <c r="AO12" s="761"/>
      <c r="AP12" s="761"/>
      <c r="AQ12" s="761"/>
      <c r="AR12" s="761"/>
      <c r="AS12" s="761"/>
      <c r="AT12" s="761"/>
      <c r="AU12" s="761"/>
      <c r="AV12" s="761"/>
      <c r="AW12" s="761"/>
      <c r="AX12" s="761"/>
      <c r="AY12" s="761"/>
      <c r="AZ12" s="750"/>
      <c r="BA12" s="750"/>
      <c r="BB12" s="750"/>
    </row>
    <row r="13" spans="1:67" ht="12.6" customHeight="1" x14ac:dyDescent="0.25">
      <c r="A13" s="761"/>
      <c r="B13" s="761"/>
      <c r="C13" s="761"/>
      <c r="D13" s="761"/>
      <c r="E13" s="761"/>
      <c r="F13" s="761"/>
      <c r="G13" s="761"/>
      <c r="H13" s="761"/>
      <c r="I13" s="761"/>
      <c r="J13" s="761"/>
      <c r="K13" s="761"/>
      <c r="L13" s="761"/>
      <c r="M13" s="761"/>
      <c r="N13" s="761"/>
      <c r="O13" s="761"/>
      <c r="P13" s="761"/>
      <c r="Q13" s="761"/>
      <c r="R13" s="761"/>
      <c r="S13" s="761"/>
      <c r="T13" s="761"/>
      <c r="U13" s="761"/>
      <c r="V13" s="761"/>
      <c r="W13" s="761"/>
      <c r="X13" s="761"/>
      <c r="Y13" s="761"/>
      <c r="Z13" s="761"/>
      <c r="AA13" s="761"/>
      <c r="AB13" s="761"/>
      <c r="AC13" s="761"/>
      <c r="AD13" s="761"/>
      <c r="AE13" s="761"/>
      <c r="AF13" s="761"/>
      <c r="AG13" s="761"/>
      <c r="AH13" s="761"/>
      <c r="AI13" s="761"/>
      <c r="AJ13" s="761"/>
      <c r="AK13" s="761"/>
      <c r="AL13" s="761"/>
      <c r="AM13" s="761"/>
      <c r="AN13" s="761"/>
      <c r="AO13" s="761"/>
      <c r="AP13" s="761"/>
      <c r="AQ13" s="761"/>
      <c r="AR13" s="761"/>
      <c r="AS13" s="761"/>
      <c r="AT13" s="761"/>
      <c r="AU13" s="761"/>
      <c r="AV13" s="761"/>
      <c r="AW13" s="761"/>
      <c r="AX13" s="761"/>
      <c r="AY13" s="761"/>
      <c r="AZ13" s="750"/>
      <c r="BA13" s="750"/>
      <c r="BB13" s="750"/>
    </row>
    <row r="14" spans="1:67" ht="0.6" customHeight="1" x14ac:dyDescent="0.25">
      <c r="AG14" s="140"/>
      <c r="AR14" s="140"/>
    </row>
    <row r="15" spans="1:67" ht="12.6" customHeight="1" x14ac:dyDescent="0.25">
      <c r="A15" s="762" t="s">
        <v>5191</v>
      </c>
      <c r="B15" s="762"/>
      <c r="C15" s="762"/>
      <c r="D15" s="762"/>
      <c r="E15" s="762"/>
      <c r="F15" s="762"/>
      <c r="G15" s="762"/>
      <c r="H15" s="762"/>
      <c r="I15" s="762"/>
      <c r="J15" s="762"/>
      <c r="K15" s="762"/>
      <c r="L15" s="762"/>
      <c r="M15" s="762"/>
      <c r="N15" s="762"/>
      <c r="O15" s="762"/>
      <c r="P15" s="762"/>
      <c r="Q15" s="762"/>
      <c r="R15" s="762"/>
      <c r="S15" s="762"/>
      <c r="T15" s="762"/>
      <c r="U15" s="762"/>
      <c r="V15" s="762"/>
      <c r="W15" s="762"/>
      <c r="X15" s="762"/>
      <c r="Y15" s="762"/>
      <c r="Z15" s="762"/>
      <c r="AA15" s="762"/>
      <c r="AB15" s="762"/>
      <c r="AC15" s="762"/>
      <c r="AD15" s="762"/>
      <c r="AE15" s="762"/>
      <c r="AF15" s="762"/>
      <c r="AG15" s="762"/>
      <c r="AH15" s="762"/>
      <c r="AI15" s="762"/>
      <c r="AJ15" s="762"/>
      <c r="AK15" s="762"/>
      <c r="AL15" s="762"/>
      <c r="AM15" s="762"/>
      <c r="AN15" s="762"/>
      <c r="AO15" s="762"/>
      <c r="AP15" s="762"/>
      <c r="AQ15" s="762"/>
      <c r="AR15" s="762"/>
      <c r="AS15" s="762"/>
      <c r="AT15" s="762"/>
      <c r="AU15" s="762"/>
      <c r="AV15" s="762"/>
      <c r="AW15" s="762"/>
      <c r="AX15" s="762"/>
      <c r="AY15" s="762"/>
      <c r="AZ15" s="763"/>
      <c r="BA15" s="763"/>
      <c r="BB15" s="763"/>
    </row>
    <row r="16" spans="1:67" ht="12.6" customHeight="1" x14ac:dyDescent="0.25">
      <c r="A16" s="767" t="s">
        <v>1264</v>
      </c>
      <c r="B16" s="767"/>
      <c r="C16" s="767"/>
      <c r="D16" s="767"/>
      <c r="E16" s="767"/>
      <c r="F16" s="767"/>
      <c r="G16" s="767"/>
      <c r="H16" s="767"/>
      <c r="I16" s="767"/>
      <c r="J16" s="767"/>
      <c r="K16" s="767"/>
      <c r="L16" s="767"/>
      <c r="M16" s="767"/>
      <c r="N16" s="767"/>
      <c r="O16" s="767"/>
      <c r="P16" s="767"/>
      <c r="Q16" s="767"/>
      <c r="R16" s="767"/>
      <c r="S16" s="767"/>
      <c r="T16" s="767"/>
      <c r="U16" s="767" t="s">
        <v>1265</v>
      </c>
      <c r="V16" s="767"/>
      <c r="W16" s="767"/>
      <c r="X16" s="767"/>
      <c r="Y16" s="767"/>
      <c r="Z16" s="767"/>
      <c r="AA16" s="767"/>
      <c r="AB16" s="767"/>
      <c r="AC16" s="767"/>
      <c r="AD16" s="767"/>
      <c r="AE16" s="767"/>
      <c r="AF16" s="767"/>
      <c r="AG16" s="767"/>
      <c r="AH16" s="768" t="s">
        <v>1266</v>
      </c>
      <c r="AI16" s="768"/>
      <c r="AJ16" s="768"/>
      <c r="AK16" s="768"/>
      <c r="AL16" s="768"/>
      <c r="AM16" s="768"/>
      <c r="AN16" s="768"/>
      <c r="AO16" s="768"/>
      <c r="AP16" s="768"/>
      <c r="AQ16" s="768"/>
      <c r="AR16" s="768"/>
      <c r="AS16" s="768"/>
      <c r="AT16" s="768"/>
      <c r="AU16" s="768"/>
      <c r="AV16" s="768"/>
      <c r="AW16" s="768"/>
      <c r="AX16" s="768"/>
      <c r="AY16" s="768"/>
      <c r="AZ16" s="141"/>
      <c r="BA16" s="142"/>
      <c r="BB16" s="142"/>
    </row>
    <row r="17" spans="1:16384" ht="12.6" customHeight="1" x14ac:dyDescent="0.25">
      <c r="A17" s="767"/>
      <c r="B17" s="767"/>
      <c r="C17" s="767"/>
      <c r="D17" s="767"/>
      <c r="E17" s="767"/>
      <c r="F17" s="767"/>
      <c r="G17" s="767"/>
      <c r="H17" s="767"/>
      <c r="I17" s="767"/>
      <c r="J17" s="767"/>
      <c r="K17" s="767"/>
      <c r="L17" s="767"/>
      <c r="M17" s="767"/>
      <c r="N17" s="767"/>
      <c r="O17" s="767"/>
      <c r="P17" s="767"/>
      <c r="Q17" s="767"/>
      <c r="R17" s="767"/>
      <c r="S17" s="767"/>
      <c r="T17" s="767"/>
      <c r="U17" s="767"/>
      <c r="V17" s="767"/>
      <c r="W17" s="767"/>
      <c r="X17" s="767"/>
      <c r="Y17" s="767"/>
      <c r="Z17" s="767"/>
      <c r="AA17" s="767"/>
      <c r="AB17" s="767"/>
      <c r="AC17" s="767"/>
      <c r="AD17" s="767"/>
      <c r="AE17" s="767"/>
      <c r="AF17" s="767"/>
      <c r="AG17" s="767"/>
      <c r="AH17" s="768" t="s">
        <v>1267</v>
      </c>
      <c r="AI17" s="768"/>
      <c r="AJ17" s="768"/>
      <c r="AK17" s="768"/>
      <c r="AL17" s="768"/>
      <c r="AM17" s="768"/>
      <c r="AN17" s="768"/>
      <c r="AO17" s="768"/>
      <c r="AP17" s="768"/>
      <c r="AQ17" s="768"/>
      <c r="AR17" s="768"/>
      <c r="AS17" s="768"/>
      <c r="AT17" s="768"/>
      <c r="AU17" s="768"/>
      <c r="AV17" s="768"/>
      <c r="AW17" s="768"/>
      <c r="AX17" s="768"/>
      <c r="AY17" s="768"/>
      <c r="AZ17" s="141"/>
      <c r="BA17" s="142"/>
      <c r="BB17" s="142"/>
    </row>
    <row r="18" spans="1:16384" ht="12.6" customHeight="1" x14ac:dyDescent="0.25">
      <c r="A18" s="1039" t="s">
        <v>1268</v>
      </c>
      <c r="B18" s="1040"/>
      <c r="C18" s="1040"/>
      <c r="D18" s="1040"/>
      <c r="E18" s="1040"/>
      <c r="F18" s="1040"/>
      <c r="G18" s="1040"/>
      <c r="H18" s="1040"/>
      <c r="I18" s="1040"/>
      <c r="J18" s="1040"/>
      <c r="K18" s="1040"/>
      <c r="L18" s="1040"/>
      <c r="M18" s="1040"/>
      <c r="N18" s="1040"/>
      <c r="O18" s="1040"/>
      <c r="P18" s="1040"/>
      <c r="Q18" s="1040"/>
      <c r="R18" s="1040"/>
      <c r="S18" s="1040"/>
      <c r="T18" s="1138"/>
      <c r="U18" s="766"/>
      <c r="V18" s="766"/>
      <c r="W18" s="766"/>
      <c r="X18" s="766"/>
      <c r="Y18" s="766"/>
      <c r="Z18" s="766"/>
      <c r="AA18" s="766"/>
      <c r="AB18" s="766"/>
      <c r="AC18" s="766"/>
      <c r="AD18" s="766"/>
      <c r="AE18" s="766"/>
      <c r="AF18" s="766"/>
      <c r="AG18" s="766"/>
      <c r="AH18" s="766"/>
      <c r="AI18" s="766"/>
      <c r="AJ18" s="766"/>
      <c r="AK18" s="766"/>
      <c r="AL18" s="766"/>
      <c r="AM18" s="766"/>
      <c r="AN18" s="766"/>
      <c r="AO18" s="766"/>
      <c r="AP18" s="766"/>
      <c r="AQ18" s="766"/>
      <c r="AR18" s="766"/>
      <c r="AS18" s="766"/>
      <c r="AT18" s="766"/>
      <c r="AU18" s="766"/>
      <c r="AV18" s="766"/>
      <c r="AW18" s="766"/>
      <c r="AX18" s="766"/>
      <c r="AY18" s="766"/>
      <c r="AZ18" s="146"/>
      <c r="BA18" s="147"/>
      <c r="BB18" s="147"/>
    </row>
    <row r="19" spans="1:16384" ht="11.45" customHeight="1" x14ac:dyDescent="0.25">
      <c r="A19" s="965" t="s">
        <v>1269</v>
      </c>
      <c r="B19" s="966"/>
      <c r="C19" s="966"/>
      <c r="D19" s="966"/>
      <c r="E19" s="966"/>
      <c r="F19" s="966"/>
      <c r="G19" s="966"/>
      <c r="H19" s="966"/>
      <c r="I19" s="966"/>
      <c r="J19" s="966"/>
      <c r="K19" s="966"/>
      <c r="L19" s="966"/>
      <c r="M19" s="966"/>
      <c r="N19" s="966"/>
      <c r="O19" s="966"/>
      <c r="P19" s="966"/>
      <c r="Q19" s="966"/>
      <c r="R19" s="966"/>
      <c r="S19" s="966"/>
      <c r="T19" s="967"/>
      <c r="U19" s="766"/>
      <c r="V19" s="766"/>
      <c r="W19" s="766"/>
      <c r="X19" s="766"/>
      <c r="Y19" s="766"/>
      <c r="Z19" s="766"/>
      <c r="AA19" s="766"/>
      <c r="AB19" s="766"/>
      <c r="AC19" s="766"/>
      <c r="AD19" s="766"/>
      <c r="AE19" s="766"/>
      <c r="AF19" s="766"/>
      <c r="AG19" s="766"/>
      <c r="AH19" s="766"/>
      <c r="AI19" s="766"/>
      <c r="AJ19" s="766"/>
      <c r="AK19" s="766"/>
      <c r="AL19" s="766"/>
      <c r="AM19" s="766"/>
      <c r="AN19" s="766"/>
      <c r="AO19" s="766"/>
      <c r="AP19" s="766"/>
      <c r="AQ19" s="766"/>
      <c r="AR19" s="766"/>
      <c r="AS19" s="766"/>
      <c r="AT19" s="766"/>
      <c r="AU19" s="766"/>
      <c r="AV19" s="766"/>
      <c r="AW19" s="766"/>
      <c r="AX19" s="766"/>
      <c r="AY19" s="766"/>
      <c r="AZ19" s="146"/>
      <c r="BA19" s="147"/>
      <c r="BB19" s="147"/>
    </row>
    <row r="20" spans="1:16384" ht="9.6" customHeight="1" x14ac:dyDescent="0.25">
      <c r="A20" s="956" t="s">
        <v>1270</v>
      </c>
      <c r="B20" s="957"/>
      <c r="C20" s="957"/>
      <c r="D20" s="957"/>
      <c r="E20" s="957"/>
      <c r="F20" s="957"/>
      <c r="G20" s="957"/>
      <c r="H20" s="957"/>
      <c r="I20" s="957"/>
      <c r="J20" s="957"/>
      <c r="K20" s="957"/>
      <c r="L20" s="957"/>
      <c r="M20" s="957"/>
      <c r="N20" s="957"/>
      <c r="O20" s="957"/>
      <c r="P20" s="957"/>
      <c r="Q20" s="957"/>
      <c r="R20" s="957"/>
      <c r="S20" s="957"/>
      <c r="T20" s="958"/>
      <c r="U20" s="766"/>
      <c r="V20" s="766"/>
      <c r="W20" s="766"/>
      <c r="X20" s="766"/>
      <c r="Y20" s="766"/>
      <c r="Z20" s="766"/>
      <c r="AA20" s="766"/>
      <c r="AB20" s="766"/>
      <c r="AC20" s="766"/>
      <c r="AD20" s="766"/>
      <c r="AE20" s="766"/>
      <c r="AF20" s="766"/>
      <c r="AG20" s="766"/>
      <c r="AH20" s="766"/>
      <c r="AI20" s="766"/>
      <c r="AJ20" s="766"/>
      <c r="AK20" s="766"/>
      <c r="AL20" s="766"/>
      <c r="AM20" s="766"/>
      <c r="AN20" s="766"/>
      <c r="AO20" s="766"/>
      <c r="AP20" s="766"/>
      <c r="AQ20" s="766"/>
      <c r="AR20" s="766"/>
      <c r="AS20" s="766"/>
      <c r="AT20" s="766"/>
      <c r="AU20" s="766"/>
      <c r="AV20" s="766"/>
      <c r="AW20" s="766"/>
      <c r="AX20" s="766"/>
      <c r="AY20" s="766"/>
      <c r="AZ20" s="146"/>
      <c r="BA20" s="147"/>
      <c r="BB20" s="147"/>
    </row>
    <row r="21" spans="1:16384" ht="12.6" customHeight="1" x14ac:dyDescent="0.25">
      <c r="A21" s="1039" t="s">
        <v>1271</v>
      </c>
      <c r="B21" s="1040"/>
      <c r="C21" s="1040"/>
      <c r="D21" s="1040"/>
      <c r="E21" s="1040"/>
      <c r="F21" s="1040"/>
      <c r="G21" s="1040"/>
      <c r="H21" s="1040"/>
      <c r="I21" s="1040"/>
      <c r="J21" s="1040"/>
      <c r="K21" s="1040"/>
      <c r="L21" s="1040"/>
      <c r="M21" s="1040"/>
      <c r="N21" s="1040"/>
      <c r="O21" s="1040"/>
      <c r="P21" s="1040"/>
      <c r="Q21" s="1040"/>
      <c r="R21" s="1040"/>
      <c r="S21" s="1040"/>
      <c r="T21" s="1138"/>
      <c r="U21" s="766"/>
      <c r="V21" s="766"/>
      <c r="W21" s="766"/>
      <c r="X21" s="766"/>
      <c r="Y21" s="766"/>
      <c r="Z21" s="766"/>
      <c r="AA21" s="766"/>
      <c r="AB21" s="766"/>
      <c r="AC21" s="766"/>
      <c r="AD21" s="766"/>
      <c r="AE21" s="766"/>
      <c r="AF21" s="766"/>
      <c r="AG21" s="766"/>
      <c r="AH21" s="766"/>
      <c r="AI21" s="766"/>
      <c r="AJ21" s="766"/>
      <c r="AK21" s="766"/>
      <c r="AL21" s="766"/>
      <c r="AM21" s="766"/>
      <c r="AN21" s="766"/>
      <c r="AO21" s="766"/>
      <c r="AP21" s="766"/>
      <c r="AQ21" s="766"/>
      <c r="AR21" s="766"/>
      <c r="AS21" s="766"/>
      <c r="AT21" s="766"/>
      <c r="AU21" s="766"/>
      <c r="AV21" s="766"/>
      <c r="AW21" s="766"/>
      <c r="AX21" s="766"/>
      <c r="AY21" s="766"/>
      <c r="AZ21" s="146"/>
      <c r="BA21" s="147"/>
      <c r="BB21" s="147"/>
    </row>
    <row r="22" spans="1:16384" ht="13.15" customHeight="1" x14ac:dyDescent="0.25">
      <c r="A22" s="750" t="s">
        <v>1272</v>
      </c>
      <c r="B22" s="750"/>
      <c r="C22" s="750"/>
      <c r="D22" s="750"/>
      <c r="E22" s="750"/>
      <c r="F22" s="750"/>
      <c r="G22" s="750"/>
      <c r="H22" s="750"/>
      <c r="I22" s="750"/>
      <c r="J22" s="750"/>
      <c r="K22" s="750"/>
      <c r="L22" s="750"/>
      <c r="M22" s="750"/>
      <c r="N22" s="750"/>
      <c r="O22" s="750"/>
      <c r="P22" s="750"/>
      <c r="Q22" s="750"/>
      <c r="R22" s="750"/>
      <c r="S22" s="750"/>
      <c r="T22" s="750"/>
      <c r="U22" s="750"/>
      <c r="V22" s="750"/>
      <c r="W22" s="750"/>
      <c r="X22" s="750"/>
      <c r="Y22" s="750"/>
      <c r="Z22" s="750"/>
      <c r="AA22" s="750"/>
      <c r="AB22" s="750"/>
      <c r="AC22" s="750"/>
      <c r="AD22" s="750"/>
      <c r="AE22" s="750"/>
      <c r="AF22" s="750"/>
      <c r="AG22" s="750"/>
      <c r="AH22" s="750"/>
      <c r="AI22" s="750"/>
      <c r="AJ22" s="750"/>
      <c r="AK22" s="750"/>
      <c r="AL22" s="750"/>
      <c r="AM22" s="750"/>
      <c r="AN22" s="750"/>
      <c r="AO22" s="750"/>
      <c r="AP22" s="750"/>
      <c r="AQ22" s="750"/>
      <c r="AR22" s="750"/>
      <c r="AS22" s="750"/>
      <c r="AT22" s="750"/>
      <c r="AU22" s="750"/>
      <c r="AV22" s="750"/>
      <c r="AW22" s="750"/>
      <c r="AX22" s="750"/>
      <c r="AY22" s="750"/>
      <c r="AZ22" s="750"/>
      <c r="BA22" s="750"/>
      <c r="BB22" s="147"/>
    </row>
    <row r="23" spans="1:16384" ht="6" hidden="1" customHeight="1" x14ac:dyDescent="0.25">
      <c r="A23" s="750"/>
      <c r="B23" s="750"/>
      <c r="C23" s="750"/>
      <c r="D23" s="750"/>
      <c r="E23" s="750"/>
      <c r="F23" s="750"/>
      <c r="G23" s="750"/>
      <c r="H23" s="750"/>
      <c r="I23" s="750"/>
      <c r="J23" s="750"/>
      <c r="K23" s="750"/>
      <c r="L23" s="750"/>
      <c r="M23" s="750"/>
      <c r="N23" s="750"/>
      <c r="O23" s="750"/>
      <c r="P23" s="750"/>
      <c r="Q23" s="750"/>
      <c r="R23" s="750"/>
      <c r="S23" s="750"/>
      <c r="T23" s="750"/>
      <c r="U23" s="750"/>
      <c r="V23" s="750"/>
      <c r="W23" s="750"/>
      <c r="X23" s="750"/>
      <c r="Y23" s="750"/>
      <c r="Z23" s="750"/>
      <c r="AA23" s="750"/>
      <c r="AB23" s="750"/>
      <c r="AC23" s="750"/>
      <c r="AD23" s="750"/>
      <c r="AE23" s="750"/>
      <c r="AF23" s="750"/>
      <c r="AG23" s="750"/>
      <c r="AH23" s="750"/>
      <c r="AI23" s="750"/>
      <c r="AJ23" s="750"/>
      <c r="AK23" s="750"/>
      <c r="AL23" s="750"/>
      <c r="AM23" s="750"/>
      <c r="AN23" s="750"/>
      <c r="AO23" s="750"/>
      <c r="AP23" s="750"/>
      <c r="AQ23" s="750"/>
      <c r="AR23" s="750"/>
      <c r="AS23" s="750"/>
      <c r="AT23" s="750"/>
      <c r="AU23" s="750"/>
      <c r="AV23" s="750"/>
      <c r="AW23" s="750"/>
      <c r="AX23" s="750"/>
      <c r="AY23" s="750"/>
      <c r="AZ23" s="750"/>
      <c r="BA23" s="750"/>
      <c r="BB23" s="134"/>
    </row>
    <row r="24" spans="1:16384" ht="12.6" customHeight="1" x14ac:dyDescent="0.25">
      <c r="A24" s="763" t="s">
        <v>5193</v>
      </c>
      <c r="B24" s="763"/>
      <c r="C24" s="763"/>
      <c r="D24" s="763"/>
      <c r="E24" s="763"/>
      <c r="F24" s="763"/>
      <c r="G24" s="763"/>
      <c r="H24" s="763"/>
      <c r="I24" s="763"/>
      <c r="J24" s="763"/>
      <c r="K24" s="763"/>
      <c r="L24" s="763"/>
      <c r="M24" s="763"/>
      <c r="N24" s="763"/>
      <c r="O24" s="763"/>
      <c r="P24" s="763"/>
      <c r="Q24" s="763"/>
      <c r="R24" s="763"/>
      <c r="S24" s="763"/>
      <c r="T24" s="763"/>
      <c r="U24" s="763"/>
      <c r="V24" s="763"/>
      <c r="W24" s="763"/>
      <c r="X24" s="763"/>
      <c r="Y24" s="763"/>
      <c r="Z24" s="763"/>
      <c r="AA24" s="763"/>
      <c r="AB24" s="763"/>
      <c r="AC24" s="763"/>
      <c r="AD24" s="763"/>
      <c r="AE24" s="763"/>
      <c r="AF24" s="763"/>
      <c r="AG24" s="763"/>
      <c r="AH24" s="763"/>
      <c r="AI24" s="763"/>
      <c r="AJ24" s="763"/>
      <c r="AK24" s="763"/>
      <c r="AL24" s="763"/>
      <c r="AM24" s="763"/>
      <c r="AN24" s="763"/>
      <c r="AO24" s="763"/>
      <c r="AP24" s="763"/>
      <c r="AQ24" s="763"/>
      <c r="AR24" s="763"/>
      <c r="AS24" s="763"/>
      <c r="AT24" s="763"/>
      <c r="AU24" s="763"/>
      <c r="AV24" s="763"/>
      <c r="AW24" s="763"/>
      <c r="AX24" s="763"/>
      <c r="AY24" s="763"/>
      <c r="AZ24" s="763"/>
      <c r="BA24" s="763"/>
      <c r="BB24" s="763"/>
    </row>
    <row r="25" spans="1:16384" ht="12.6" customHeight="1" x14ac:dyDescent="0.25">
      <c r="A25" s="764" t="s">
        <v>5180</v>
      </c>
      <c r="B25" s="764"/>
      <c r="C25" s="765" t="s">
        <v>1253</v>
      </c>
      <c r="D25" s="765"/>
      <c r="E25" s="750" t="s">
        <v>1273</v>
      </c>
      <c r="F25" s="750"/>
      <c r="G25" s="750"/>
      <c r="H25" s="750"/>
      <c r="I25" s="750"/>
      <c r="J25" s="750"/>
      <c r="K25" s="750"/>
      <c r="L25" s="750"/>
      <c r="M25" s="750"/>
      <c r="N25" s="750"/>
      <c r="O25" s="750"/>
      <c r="P25" s="750"/>
      <c r="Q25" s="750"/>
      <c r="R25" s="750"/>
      <c r="S25" s="750"/>
      <c r="T25" s="750"/>
      <c r="U25" s="750"/>
      <c r="V25" s="750"/>
      <c r="W25" s="750"/>
      <c r="X25" s="750"/>
      <c r="Y25" s="750"/>
      <c r="Z25" s="750"/>
      <c r="AA25" s="750"/>
      <c r="AB25" s="750"/>
      <c r="AC25" s="750"/>
      <c r="AD25" s="750"/>
      <c r="AE25" s="750"/>
      <c r="AF25" s="750"/>
      <c r="AG25" s="750"/>
      <c r="AH25" s="750"/>
      <c r="AI25" s="750"/>
      <c r="AJ25" s="750"/>
      <c r="AK25" s="750"/>
      <c r="AL25" s="750"/>
      <c r="AM25" s="750"/>
      <c r="AN25" s="750"/>
      <c r="AO25" s="750"/>
      <c r="AP25" s="750"/>
      <c r="AQ25" s="750"/>
      <c r="AR25" s="750"/>
      <c r="AS25" s="750"/>
      <c r="AT25" s="750"/>
      <c r="AU25" s="750"/>
      <c r="AV25" s="750"/>
      <c r="AW25" s="750"/>
      <c r="AX25" s="750"/>
      <c r="AY25" s="750"/>
      <c r="AZ25" s="750"/>
      <c r="BA25" s="750"/>
      <c r="BB25" s="154"/>
    </row>
    <row r="26" spans="1:16384" ht="12.6" customHeight="1" x14ac:dyDescent="0.25">
      <c r="A26" s="763" t="s">
        <v>1274</v>
      </c>
      <c r="B26" s="763"/>
      <c r="C26" s="763"/>
      <c r="D26" s="763"/>
      <c r="E26" s="763"/>
      <c r="F26" s="763"/>
      <c r="G26" s="763"/>
      <c r="H26" s="763"/>
      <c r="I26" s="763"/>
      <c r="J26" s="763"/>
      <c r="K26" s="763"/>
      <c r="L26" s="763"/>
      <c r="M26" s="763"/>
      <c r="N26" s="763"/>
      <c r="O26" s="763"/>
      <c r="P26" s="763"/>
      <c r="Q26" s="763"/>
      <c r="R26" s="763"/>
      <c r="S26" s="763"/>
      <c r="T26" s="763"/>
      <c r="U26" s="763"/>
      <c r="V26" s="763"/>
      <c r="W26" s="763"/>
      <c r="X26" s="763"/>
      <c r="Y26" s="763"/>
      <c r="Z26" s="763"/>
      <c r="AA26" s="763"/>
      <c r="AB26" s="763"/>
      <c r="AC26" s="763"/>
      <c r="AD26" s="763"/>
      <c r="AE26" s="763"/>
      <c r="AF26" s="763"/>
      <c r="AG26" s="763"/>
      <c r="AH26" s="763"/>
      <c r="AI26" s="763"/>
      <c r="AJ26" s="763"/>
      <c r="AK26" s="763"/>
      <c r="AL26" s="763"/>
      <c r="AM26" s="763"/>
      <c r="AN26" s="763"/>
      <c r="AO26" s="763"/>
      <c r="AP26" s="763"/>
      <c r="AQ26" s="763"/>
      <c r="AR26" s="763"/>
      <c r="AS26" s="763"/>
      <c r="AT26" s="763"/>
      <c r="AU26" s="763"/>
      <c r="AV26" s="763"/>
      <c r="AW26" s="763"/>
      <c r="AX26" s="763"/>
      <c r="AY26" s="763"/>
      <c r="AZ26" s="763"/>
      <c r="BA26" s="763"/>
      <c r="BB26" s="763"/>
    </row>
    <row r="27" spans="1:16384" ht="26.25" customHeight="1" x14ac:dyDescent="0.25">
      <c r="A27" s="750" t="s">
        <v>5181</v>
      </c>
      <c r="B27" s="750"/>
      <c r="C27" s="750"/>
      <c r="D27" s="750"/>
      <c r="E27" s="750"/>
      <c r="F27" s="750"/>
      <c r="G27" s="750"/>
      <c r="H27" s="750"/>
      <c r="I27" s="750"/>
      <c r="J27" s="750"/>
      <c r="K27" s="750"/>
      <c r="L27" s="750"/>
      <c r="M27" s="750"/>
      <c r="N27" s="750"/>
      <c r="O27" s="750"/>
      <c r="P27" s="750"/>
      <c r="Q27" s="750"/>
      <c r="R27" s="750"/>
      <c r="S27" s="750"/>
      <c r="T27" s="750"/>
      <c r="U27" s="750"/>
      <c r="V27" s="750"/>
      <c r="W27" s="750"/>
      <c r="X27" s="750"/>
      <c r="Y27" s="750"/>
      <c r="Z27" s="750"/>
      <c r="AA27" s="750"/>
      <c r="AB27" s="750"/>
      <c r="AC27" s="750"/>
      <c r="AD27" s="750"/>
      <c r="AE27" s="750"/>
      <c r="AF27" s="750"/>
      <c r="AG27" s="750"/>
      <c r="AH27" s="750"/>
      <c r="AI27" s="750"/>
      <c r="AJ27" s="750"/>
      <c r="AK27" s="750"/>
      <c r="AL27" s="750"/>
      <c r="AM27" s="750"/>
      <c r="AN27" s="750"/>
      <c r="AO27" s="750"/>
      <c r="AP27" s="750"/>
      <c r="AQ27" s="750"/>
      <c r="AR27" s="750"/>
      <c r="AS27" s="750"/>
      <c r="AT27" s="750"/>
      <c r="AU27" s="750"/>
      <c r="AV27" s="750"/>
      <c r="AW27" s="750"/>
      <c r="AX27" s="750"/>
      <c r="AY27" s="750"/>
      <c r="AZ27" s="154"/>
      <c r="BA27" s="154"/>
      <c r="BB27" s="154"/>
    </row>
    <row r="28" spans="1:16384" ht="12.6" customHeight="1" x14ac:dyDescent="0.25">
      <c r="A28" s="763" t="s">
        <v>5182</v>
      </c>
      <c r="B28" s="763"/>
      <c r="C28" s="763"/>
      <c r="D28" s="763"/>
      <c r="E28" s="763"/>
      <c r="F28" s="763"/>
      <c r="G28" s="763"/>
      <c r="H28" s="763"/>
      <c r="I28" s="763"/>
      <c r="J28" s="763"/>
      <c r="K28" s="763"/>
      <c r="L28" s="763"/>
      <c r="M28" s="763"/>
      <c r="N28" s="763"/>
      <c r="O28" s="763"/>
      <c r="P28" s="765" t="s">
        <v>1257</v>
      </c>
      <c r="Q28" s="765"/>
      <c r="R28" s="765"/>
      <c r="S28" s="763" t="s">
        <v>1275</v>
      </c>
      <c r="T28" s="763"/>
      <c r="U28" s="763"/>
      <c r="V28" s="763"/>
      <c r="W28" s="763"/>
      <c r="X28" s="763"/>
      <c r="Y28" s="763"/>
      <c r="Z28" s="763"/>
      <c r="AA28" s="763"/>
      <c r="AB28" s="763"/>
      <c r="AC28" s="763"/>
      <c r="AD28" s="763"/>
      <c r="AE28" s="763"/>
      <c r="AF28" s="763"/>
      <c r="AG28" s="763"/>
      <c r="AH28" s="763"/>
      <c r="AI28" s="763"/>
      <c r="AJ28" s="763"/>
      <c r="AK28" s="763"/>
      <c r="AL28" s="763"/>
      <c r="AM28" s="763"/>
      <c r="AN28" s="763"/>
      <c r="AO28" s="763"/>
      <c r="AP28" s="763"/>
      <c r="AQ28" s="763"/>
      <c r="AR28" s="763"/>
      <c r="AS28" s="763"/>
      <c r="AT28" s="763"/>
      <c r="AU28" s="763"/>
      <c r="AV28" s="763"/>
      <c r="AW28" s="763"/>
      <c r="AX28" s="763"/>
      <c r="AY28" s="155"/>
      <c r="AZ28" s="763"/>
      <c r="BA28" s="763"/>
      <c r="BB28" s="763"/>
    </row>
    <row r="29" spans="1:16384" ht="12.6" customHeight="1" x14ac:dyDescent="0.25">
      <c r="A29" s="763" t="s">
        <v>1276</v>
      </c>
      <c r="B29" s="763"/>
      <c r="C29" s="763"/>
      <c r="D29" s="763"/>
      <c r="E29" s="763"/>
      <c r="F29" s="763"/>
      <c r="G29" s="763"/>
      <c r="H29" s="763"/>
      <c r="I29" s="763"/>
      <c r="J29" s="763"/>
      <c r="K29" s="763"/>
      <c r="L29" s="769">
        <f>VstupHlavička!$B$5</f>
        <v>0</v>
      </c>
      <c r="M29" s="769"/>
      <c r="N29" s="769"/>
      <c r="O29" s="769"/>
      <c r="P29" s="763" t="str">
        <f>IFERROR(IF(VLOOKUP(L29,SKNACE!$A1:$B988,1)=L29,VLOOKUP(L29,SKNACE!$A1:$B988,2)),"")</f>
        <v/>
      </c>
      <c r="Q29" s="763"/>
      <c r="R29" s="763"/>
      <c r="S29" s="763"/>
      <c r="T29" s="763"/>
      <c r="U29" s="763"/>
      <c r="V29" s="763"/>
      <c r="W29" s="763"/>
      <c r="X29" s="763"/>
      <c r="Y29" s="763"/>
      <c r="Z29" s="763"/>
      <c r="AA29" s="763"/>
      <c r="AB29" s="763"/>
      <c r="AC29" s="763"/>
      <c r="AD29" s="763"/>
      <c r="AE29" s="763"/>
      <c r="AF29" s="763"/>
      <c r="AG29" s="763"/>
      <c r="AH29" s="763"/>
      <c r="AI29" s="763"/>
      <c r="AJ29" s="763"/>
      <c r="AK29" s="763"/>
      <c r="AL29" s="763"/>
      <c r="AM29" s="763"/>
      <c r="AN29" s="763"/>
      <c r="AO29" s="763"/>
      <c r="AP29" s="763"/>
      <c r="AQ29" s="763"/>
      <c r="AR29" s="763"/>
      <c r="AS29" s="763"/>
      <c r="AT29" s="763"/>
      <c r="AU29" s="763"/>
      <c r="AV29" s="763"/>
      <c r="AW29" s="763"/>
      <c r="AX29" s="763"/>
      <c r="AY29" s="763"/>
      <c r="AZ29" s="156"/>
      <c r="BA29" s="156"/>
      <c r="BB29" s="156"/>
    </row>
    <row r="30" spans="1:16384" ht="30" customHeight="1" x14ac:dyDescent="0.25">
      <c r="A30" s="763" t="s">
        <v>1277</v>
      </c>
      <c r="B30" s="763"/>
      <c r="C30" s="763"/>
      <c r="D30" s="763"/>
      <c r="E30" s="763"/>
      <c r="F30" s="763"/>
      <c r="G30" s="763"/>
      <c r="H30" s="763"/>
      <c r="I30" s="763"/>
      <c r="J30" s="763"/>
      <c r="K30" s="763"/>
      <c r="L30" s="763"/>
      <c r="M30" s="763"/>
      <c r="N30" s="763"/>
      <c r="O30" s="763"/>
      <c r="P30" s="763"/>
      <c r="Q30" s="763"/>
      <c r="R30" s="763"/>
      <c r="S30" s="763"/>
      <c r="T30" s="763"/>
      <c r="U30" s="763"/>
      <c r="V30" s="763"/>
      <c r="W30" s="763"/>
      <c r="X30" s="763"/>
      <c r="Y30" s="763"/>
      <c r="Z30" s="763"/>
      <c r="AA30" s="763"/>
      <c r="AB30" s="763"/>
      <c r="AC30" s="763"/>
      <c r="AD30" s="763"/>
      <c r="AE30" s="763"/>
      <c r="AF30" s="763"/>
      <c r="AG30" s="763"/>
      <c r="AH30" s="763"/>
      <c r="AI30" s="763"/>
      <c r="AJ30" s="763"/>
      <c r="AK30" s="763"/>
      <c r="AL30" s="763"/>
      <c r="AM30" s="763"/>
      <c r="AN30" s="763"/>
      <c r="AO30" s="763"/>
      <c r="AP30" s="763"/>
      <c r="AQ30" s="763"/>
      <c r="AR30" s="763"/>
      <c r="AS30" s="763"/>
      <c r="AT30" s="763"/>
      <c r="AU30" s="763"/>
      <c r="AV30" s="763"/>
      <c r="AW30" s="763"/>
      <c r="AX30" s="763"/>
      <c r="AY30" s="763"/>
      <c r="AZ30" s="763"/>
      <c r="BA30" s="763"/>
      <c r="BB30" s="763"/>
      <c r="BC30" s="763"/>
      <c r="BD30" s="763"/>
      <c r="BE30" s="763"/>
      <c r="BF30" s="763"/>
      <c r="BG30" s="763"/>
      <c r="BH30" s="763"/>
      <c r="BI30" s="763"/>
      <c r="BJ30" s="763"/>
      <c r="BK30" s="763"/>
      <c r="BL30" s="763"/>
      <c r="BM30" s="763"/>
      <c r="BN30" s="763"/>
      <c r="BO30" s="763"/>
      <c r="BP30" s="763"/>
      <c r="BQ30" s="763"/>
      <c r="BR30" s="763"/>
      <c r="BS30" s="763"/>
      <c r="BT30" s="763"/>
      <c r="BU30" s="763"/>
      <c r="BV30" s="763"/>
      <c r="BW30" s="763"/>
      <c r="BX30" s="763"/>
      <c r="BY30" s="763"/>
      <c r="BZ30" s="763"/>
      <c r="CA30" s="763"/>
      <c r="CB30" s="763"/>
      <c r="CC30" s="763"/>
      <c r="CD30" s="763"/>
      <c r="CE30" s="763"/>
      <c r="CF30" s="763"/>
      <c r="CG30" s="763"/>
      <c r="CH30" s="763"/>
      <c r="CI30" s="763"/>
      <c r="CJ30" s="763"/>
      <c r="CK30" s="763"/>
      <c r="CL30" s="763"/>
      <c r="CM30" s="763"/>
      <c r="CN30" s="763"/>
      <c r="CO30" s="763"/>
      <c r="CP30" s="763"/>
      <c r="CQ30" s="763"/>
      <c r="CR30" s="763"/>
      <c r="CS30" s="763"/>
      <c r="CT30" s="763"/>
      <c r="CU30" s="763"/>
      <c r="CV30" s="763"/>
      <c r="CW30" s="763"/>
      <c r="CX30" s="763"/>
      <c r="CY30" s="763"/>
      <c r="CZ30" s="763"/>
      <c r="DA30" s="763"/>
      <c r="DB30" s="763"/>
      <c r="DC30" s="763"/>
      <c r="DD30" s="763"/>
      <c r="DE30" s="763"/>
      <c r="DF30" s="763"/>
      <c r="DG30" s="763"/>
      <c r="DH30" s="763"/>
      <c r="DI30" s="763"/>
      <c r="DJ30" s="763"/>
      <c r="DK30" s="763"/>
      <c r="DL30" s="763"/>
      <c r="DM30" s="763"/>
      <c r="DN30" s="763"/>
      <c r="DO30" s="763"/>
      <c r="DP30" s="763"/>
      <c r="DQ30" s="763"/>
      <c r="DR30" s="763"/>
      <c r="DS30" s="763"/>
      <c r="DT30" s="763"/>
      <c r="DU30" s="763"/>
      <c r="DV30" s="763"/>
      <c r="DW30" s="763"/>
      <c r="DX30" s="763"/>
      <c r="DY30" s="763"/>
      <c r="DZ30" s="763"/>
      <c r="EA30" s="763"/>
      <c r="EB30" s="763"/>
      <c r="EC30" s="763"/>
      <c r="ED30" s="763"/>
      <c r="EE30" s="763"/>
      <c r="EF30" s="763"/>
      <c r="EG30" s="763"/>
      <c r="EH30" s="763"/>
      <c r="EI30" s="763"/>
      <c r="EJ30" s="763"/>
      <c r="EK30" s="763"/>
      <c r="EL30" s="763"/>
      <c r="EM30" s="763"/>
      <c r="EN30" s="763"/>
      <c r="EO30" s="763"/>
      <c r="EP30" s="763"/>
      <c r="EQ30" s="763"/>
      <c r="ER30" s="763"/>
      <c r="ES30" s="763"/>
      <c r="ET30" s="763"/>
      <c r="EU30" s="763"/>
      <c r="EV30" s="763"/>
      <c r="EW30" s="763"/>
      <c r="EX30" s="763"/>
      <c r="EY30" s="763"/>
      <c r="EZ30" s="763"/>
      <c r="FA30" s="763"/>
      <c r="FB30" s="763"/>
      <c r="FC30" s="763"/>
      <c r="FD30" s="763"/>
      <c r="FE30" s="763"/>
      <c r="FF30" s="763"/>
      <c r="FG30" s="763"/>
      <c r="FH30" s="763"/>
      <c r="FI30" s="763"/>
      <c r="FJ30" s="763"/>
      <c r="FK30" s="763"/>
      <c r="FL30" s="763"/>
      <c r="FM30" s="763"/>
      <c r="FN30" s="763"/>
      <c r="FO30" s="763"/>
      <c r="FP30" s="763"/>
      <c r="FQ30" s="763"/>
      <c r="FR30" s="763"/>
      <c r="FS30" s="763"/>
      <c r="FT30" s="763"/>
      <c r="FU30" s="763"/>
      <c r="FV30" s="763"/>
      <c r="FW30" s="763"/>
      <c r="FX30" s="763"/>
      <c r="FY30" s="763"/>
      <c r="FZ30" s="763"/>
      <c r="GA30" s="763"/>
      <c r="GB30" s="763"/>
      <c r="GC30" s="763"/>
      <c r="GD30" s="763"/>
      <c r="GE30" s="763"/>
      <c r="GF30" s="763"/>
      <c r="GG30" s="763"/>
      <c r="GH30" s="763"/>
      <c r="GI30" s="763"/>
      <c r="GJ30" s="763"/>
      <c r="GK30" s="763"/>
      <c r="GL30" s="763"/>
      <c r="GM30" s="763"/>
      <c r="GN30" s="763"/>
      <c r="GO30" s="763"/>
      <c r="GP30" s="763"/>
      <c r="GQ30" s="763"/>
      <c r="GR30" s="763"/>
      <c r="GS30" s="763"/>
      <c r="GT30" s="763"/>
      <c r="GU30" s="763"/>
      <c r="GV30" s="763"/>
      <c r="GW30" s="763"/>
      <c r="GX30" s="763"/>
      <c r="GY30" s="763"/>
      <c r="GZ30" s="763"/>
      <c r="HA30" s="763"/>
      <c r="HB30" s="763"/>
      <c r="HC30" s="763"/>
      <c r="HD30" s="763"/>
      <c r="HE30" s="763"/>
      <c r="HF30" s="763"/>
      <c r="HG30" s="763"/>
      <c r="HH30" s="763"/>
      <c r="HI30" s="763"/>
      <c r="HJ30" s="763"/>
      <c r="HK30" s="763"/>
      <c r="HL30" s="763"/>
      <c r="HM30" s="763"/>
      <c r="HN30" s="763"/>
      <c r="HO30" s="763"/>
      <c r="HP30" s="763"/>
      <c r="HQ30" s="763"/>
      <c r="HR30" s="763"/>
      <c r="HS30" s="763"/>
      <c r="HT30" s="763"/>
      <c r="HU30" s="763"/>
      <c r="HV30" s="763"/>
      <c r="HW30" s="763"/>
      <c r="HX30" s="763"/>
      <c r="HY30" s="763"/>
      <c r="HZ30" s="763"/>
      <c r="IA30" s="763"/>
      <c r="IB30" s="763"/>
      <c r="IC30" s="763"/>
      <c r="ID30" s="763"/>
      <c r="IE30" s="763"/>
      <c r="IF30" s="763"/>
      <c r="IG30" s="763"/>
      <c r="IH30" s="763"/>
      <c r="II30" s="763"/>
      <c r="IJ30" s="763"/>
      <c r="IK30" s="763"/>
      <c r="IL30" s="763"/>
      <c r="IM30" s="763"/>
      <c r="IN30" s="763"/>
      <c r="IO30" s="763"/>
      <c r="IP30" s="763"/>
      <c r="IQ30" s="763"/>
      <c r="IR30" s="763"/>
      <c r="IS30" s="763"/>
      <c r="IT30" s="763"/>
      <c r="IU30" s="763"/>
      <c r="IV30" s="763"/>
      <c r="IW30" s="763"/>
      <c r="IX30" s="763"/>
      <c r="IY30" s="763"/>
      <c r="IZ30" s="763"/>
      <c r="JA30" s="763"/>
      <c r="JB30" s="763"/>
      <c r="JC30" s="763"/>
      <c r="JD30" s="763"/>
      <c r="JE30" s="763"/>
      <c r="JF30" s="763"/>
      <c r="JG30" s="763"/>
      <c r="JH30" s="763"/>
      <c r="JI30" s="763"/>
      <c r="JJ30" s="763"/>
      <c r="JK30" s="763"/>
      <c r="JL30" s="763"/>
      <c r="JM30" s="763"/>
      <c r="JN30" s="763"/>
      <c r="JO30" s="763"/>
      <c r="JP30" s="763"/>
      <c r="JQ30" s="763"/>
      <c r="JR30" s="763"/>
      <c r="JS30" s="763"/>
      <c r="JT30" s="763"/>
      <c r="JU30" s="763"/>
      <c r="JV30" s="763"/>
      <c r="JW30" s="763"/>
      <c r="JX30" s="763"/>
      <c r="JY30" s="763"/>
      <c r="JZ30" s="763"/>
      <c r="KA30" s="763"/>
      <c r="KB30" s="763"/>
      <c r="KC30" s="763"/>
      <c r="KD30" s="763"/>
      <c r="KE30" s="763"/>
      <c r="KF30" s="763"/>
      <c r="KG30" s="763"/>
      <c r="KH30" s="763"/>
      <c r="KI30" s="763"/>
      <c r="KJ30" s="763"/>
      <c r="KK30" s="763"/>
      <c r="KL30" s="763"/>
      <c r="KM30" s="763"/>
      <c r="KN30" s="763"/>
      <c r="KO30" s="763"/>
      <c r="KP30" s="763"/>
      <c r="KQ30" s="763"/>
      <c r="KR30" s="763"/>
      <c r="KS30" s="763"/>
      <c r="KT30" s="763"/>
      <c r="KU30" s="763"/>
      <c r="KV30" s="763"/>
      <c r="KW30" s="763"/>
      <c r="KX30" s="763"/>
      <c r="KY30" s="763"/>
      <c r="KZ30" s="763"/>
      <c r="LA30" s="763"/>
      <c r="LB30" s="763"/>
      <c r="LC30" s="763"/>
      <c r="LD30" s="763"/>
      <c r="LE30" s="763"/>
      <c r="LF30" s="763"/>
      <c r="LG30" s="763"/>
      <c r="LH30" s="763"/>
      <c r="LI30" s="763"/>
      <c r="LJ30" s="763"/>
      <c r="LK30" s="763"/>
      <c r="LL30" s="763"/>
      <c r="LM30" s="763"/>
      <c r="LN30" s="763"/>
      <c r="LO30" s="763"/>
      <c r="LP30" s="763"/>
      <c r="LQ30" s="763"/>
      <c r="LR30" s="763"/>
      <c r="LS30" s="763"/>
      <c r="LT30" s="763"/>
      <c r="LU30" s="763"/>
      <c r="LV30" s="763"/>
      <c r="LW30" s="763"/>
      <c r="LX30" s="763"/>
      <c r="LY30" s="763"/>
      <c r="LZ30" s="763"/>
      <c r="MA30" s="763"/>
      <c r="MB30" s="763"/>
      <c r="MC30" s="763"/>
      <c r="MD30" s="763"/>
      <c r="ME30" s="763"/>
      <c r="MF30" s="763"/>
      <c r="MG30" s="763"/>
      <c r="MH30" s="763"/>
      <c r="MI30" s="763"/>
      <c r="MJ30" s="763"/>
      <c r="MK30" s="763"/>
      <c r="ML30" s="763"/>
      <c r="MM30" s="763"/>
      <c r="MN30" s="763"/>
      <c r="MO30" s="763"/>
      <c r="MP30" s="763"/>
      <c r="MQ30" s="763"/>
      <c r="MR30" s="763"/>
      <c r="MS30" s="763"/>
      <c r="MT30" s="763"/>
      <c r="MU30" s="763"/>
      <c r="MV30" s="763"/>
      <c r="MW30" s="763"/>
      <c r="MX30" s="763"/>
      <c r="MY30" s="763"/>
      <c r="MZ30" s="763"/>
      <c r="NA30" s="763"/>
      <c r="NB30" s="763"/>
      <c r="NC30" s="763"/>
      <c r="ND30" s="763"/>
      <c r="NE30" s="763"/>
      <c r="NF30" s="763"/>
      <c r="NG30" s="763"/>
      <c r="NH30" s="763"/>
      <c r="NI30" s="763"/>
      <c r="NJ30" s="763"/>
      <c r="NK30" s="763"/>
      <c r="NL30" s="763"/>
      <c r="NM30" s="763"/>
      <c r="NN30" s="763"/>
      <c r="NO30" s="763"/>
      <c r="NP30" s="763"/>
      <c r="NQ30" s="763"/>
      <c r="NR30" s="763"/>
      <c r="NS30" s="763"/>
      <c r="NT30" s="763"/>
      <c r="NU30" s="763"/>
      <c r="NV30" s="763"/>
      <c r="NW30" s="763"/>
      <c r="NX30" s="763"/>
      <c r="NY30" s="763"/>
      <c r="NZ30" s="763"/>
      <c r="OA30" s="763"/>
      <c r="OB30" s="763"/>
      <c r="OC30" s="763"/>
      <c r="OD30" s="763"/>
      <c r="OE30" s="763"/>
      <c r="OF30" s="763"/>
      <c r="OG30" s="763"/>
      <c r="OH30" s="763"/>
      <c r="OI30" s="763"/>
      <c r="OJ30" s="763"/>
      <c r="OK30" s="763"/>
      <c r="OL30" s="763"/>
      <c r="OM30" s="763"/>
      <c r="ON30" s="763"/>
      <c r="OO30" s="763"/>
      <c r="OP30" s="763"/>
      <c r="OQ30" s="763"/>
      <c r="OR30" s="763"/>
      <c r="OS30" s="763"/>
      <c r="OT30" s="763"/>
      <c r="OU30" s="763"/>
      <c r="OV30" s="763"/>
      <c r="OW30" s="763"/>
      <c r="OX30" s="763"/>
      <c r="OY30" s="763"/>
      <c r="OZ30" s="763"/>
      <c r="PA30" s="763"/>
      <c r="PB30" s="763"/>
      <c r="PC30" s="763"/>
      <c r="PD30" s="763"/>
      <c r="PE30" s="763"/>
      <c r="PF30" s="763"/>
      <c r="PG30" s="763"/>
      <c r="PH30" s="763"/>
      <c r="PI30" s="763"/>
      <c r="PJ30" s="763"/>
      <c r="PK30" s="763"/>
      <c r="PL30" s="763"/>
      <c r="PM30" s="763"/>
      <c r="PN30" s="763"/>
      <c r="PO30" s="763"/>
      <c r="PP30" s="763"/>
      <c r="PQ30" s="763"/>
      <c r="PR30" s="763"/>
      <c r="PS30" s="763"/>
      <c r="PT30" s="763"/>
      <c r="PU30" s="763"/>
      <c r="PV30" s="763"/>
      <c r="PW30" s="763"/>
      <c r="PX30" s="763"/>
      <c r="PY30" s="763"/>
      <c r="PZ30" s="763"/>
      <c r="QA30" s="763"/>
      <c r="QB30" s="763"/>
      <c r="QC30" s="763"/>
      <c r="QD30" s="763"/>
      <c r="QE30" s="763"/>
      <c r="QF30" s="763"/>
      <c r="QG30" s="763"/>
      <c r="QH30" s="763"/>
      <c r="QI30" s="763"/>
      <c r="QJ30" s="763"/>
      <c r="QK30" s="763"/>
      <c r="QL30" s="763"/>
      <c r="QM30" s="763"/>
      <c r="QN30" s="763"/>
      <c r="QO30" s="763"/>
      <c r="QP30" s="763"/>
      <c r="QQ30" s="763"/>
      <c r="QR30" s="763"/>
      <c r="QS30" s="763"/>
      <c r="QT30" s="763"/>
      <c r="QU30" s="763"/>
      <c r="QV30" s="763"/>
      <c r="QW30" s="763"/>
      <c r="QX30" s="763"/>
      <c r="QY30" s="763"/>
      <c r="QZ30" s="763"/>
      <c r="RA30" s="763"/>
      <c r="RB30" s="763"/>
      <c r="RC30" s="763"/>
      <c r="RD30" s="763"/>
      <c r="RE30" s="763"/>
      <c r="RF30" s="763"/>
      <c r="RG30" s="763"/>
      <c r="RH30" s="763"/>
      <c r="RI30" s="763"/>
      <c r="RJ30" s="763"/>
      <c r="RK30" s="763"/>
      <c r="RL30" s="763"/>
      <c r="RM30" s="763"/>
      <c r="RN30" s="763"/>
      <c r="RO30" s="763"/>
      <c r="RP30" s="763"/>
      <c r="RQ30" s="763"/>
      <c r="RR30" s="763"/>
      <c r="RS30" s="763"/>
      <c r="RT30" s="763"/>
      <c r="RU30" s="763"/>
      <c r="RV30" s="763"/>
      <c r="RW30" s="763"/>
      <c r="RX30" s="763"/>
      <c r="RY30" s="763"/>
      <c r="RZ30" s="763"/>
      <c r="SA30" s="763"/>
      <c r="SB30" s="763"/>
      <c r="SC30" s="763"/>
      <c r="SD30" s="763"/>
      <c r="SE30" s="763"/>
      <c r="SF30" s="763"/>
      <c r="SG30" s="763"/>
      <c r="SH30" s="763"/>
      <c r="SI30" s="763"/>
      <c r="SJ30" s="763"/>
      <c r="SK30" s="763"/>
      <c r="SL30" s="763"/>
      <c r="SM30" s="763"/>
      <c r="SN30" s="763"/>
      <c r="SO30" s="763"/>
      <c r="SP30" s="763"/>
      <c r="SQ30" s="763"/>
      <c r="SR30" s="763"/>
      <c r="SS30" s="763"/>
      <c r="ST30" s="763"/>
      <c r="SU30" s="763"/>
      <c r="SV30" s="763"/>
      <c r="SW30" s="763"/>
      <c r="SX30" s="763"/>
      <c r="SY30" s="763"/>
      <c r="SZ30" s="763"/>
      <c r="TA30" s="763"/>
      <c r="TB30" s="763"/>
      <c r="TC30" s="763"/>
      <c r="TD30" s="763"/>
      <c r="TE30" s="763"/>
      <c r="TF30" s="763"/>
      <c r="TG30" s="763"/>
      <c r="TH30" s="763"/>
      <c r="TI30" s="763"/>
      <c r="TJ30" s="763"/>
      <c r="TK30" s="763"/>
      <c r="TL30" s="763"/>
      <c r="TM30" s="763"/>
      <c r="TN30" s="763"/>
      <c r="TO30" s="763"/>
      <c r="TP30" s="763"/>
      <c r="TQ30" s="763"/>
      <c r="TR30" s="763"/>
      <c r="TS30" s="763"/>
      <c r="TT30" s="763"/>
      <c r="TU30" s="763"/>
      <c r="TV30" s="763"/>
      <c r="TW30" s="763"/>
      <c r="TX30" s="763"/>
      <c r="TY30" s="763"/>
      <c r="TZ30" s="763"/>
      <c r="UA30" s="763"/>
      <c r="UB30" s="763"/>
      <c r="UC30" s="763"/>
      <c r="UD30" s="763"/>
      <c r="UE30" s="763"/>
      <c r="UF30" s="763"/>
      <c r="UG30" s="763"/>
      <c r="UH30" s="763"/>
      <c r="UI30" s="763"/>
      <c r="UJ30" s="763"/>
      <c r="UK30" s="763"/>
      <c r="UL30" s="763"/>
      <c r="UM30" s="763"/>
      <c r="UN30" s="763"/>
      <c r="UO30" s="763"/>
      <c r="UP30" s="763"/>
      <c r="UQ30" s="763"/>
      <c r="UR30" s="763"/>
      <c r="US30" s="763"/>
      <c r="UT30" s="763"/>
      <c r="UU30" s="763"/>
      <c r="UV30" s="763"/>
      <c r="UW30" s="763"/>
      <c r="UX30" s="763"/>
      <c r="UY30" s="763"/>
      <c r="UZ30" s="763"/>
      <c r="VA30" s="763"/>
      <c r="VB30" s="763"/>
      <c r="VC30" s="763"/>
      <c r="VD30" s="763"/>
      <c r="VE30" s="763"/>
      <c r="VF30" s="763"/>
      <c r="VG30" s="763"/>
      <c r="VH30" s="763"/>
      <c r="VI30" s="763"/>
      <c r="VJ30" s="763"/>
      <c r="VK30" s="763"/>
      <c r="VL30" s="763"/>
      <c r="VM30" s="763"/>
      <c r="VN30" s="763"/>
      <c r="VO30" s="763"/>
      <c r="VP30" s="763"/>
      <c r="VQ30" s="763"/>
      <c r="VR30" s="763"/>
      <c r="VS30" s="763"/>
      <c r="VT30" s="763"/>
      <c r="VU30" s="763"/>
      <c r="VV30" s="763"/>
      <c r="VW30" s="763"/>
      <c r="VX30" s="763"/>
      <c r="VY30" s="763"/>
      <c r="VZ30" s="763"/>
      <c r="WA30" s="763"/>
      <c r="WB30" s="763"/>
      <c r="WC30" s="763"/>
      <c r="WD30" s="763"/>
      <c r="WE30" s="763"/>
      <c r="WF30" s="763"/>
      <c r="WG30" s="763"/>
      <c r="WH30" s="763"/>
      <c r="WI30" s="763"/>
      <c r="WJ30" s="763"/>
      <c r="WK30" s="763"/>
      <c r="WL30" s="763"/>
      <c r="WM30" s="763"/>
      <c r="WN30" s="763"/>
      <c r="WO30" s="763"/>
      <c r="WP30" s="763"/>
      <c r="WQ30" s="763"/>
      <c r="WR30" s="763"/>
      <c r="WS30" s="763"/>
      <c r="WT30" s="763"/>
      <c r="WU30" s="763"/>
      <c r="WV30" s="763"/>
      <c r="WW30" s="763"/>
      <c r="WX30" s="763"/>
      <c r="WY30" s="763"/>
      <c r="WZ30" s="763"/>
      <c r="XA30" s="763"/>
      <c r="XB30" s="763"/>
      <c r="XC30" s="763"/>
      <c r="XD30" s="763"/>
      <c r="XE30" s="763"/>
      <c r="XF30" s="763"/>
      <c r="XG30" s="763"/>
      <c r="XH30" s="763"/>
      <c r="XI30" s="763"/>
      <c r="XJ30" s="763"/>
      <c r="XK30" s="763"/>
      <c r="XL30" s="763"/>
      <c r="XM30" s="763"/>
      <c r="XN30" s="763"/>
      <c r="XO30" s="763"/>
      <c r="XP30" s="763"/>
      <c r="XQ30" s="763"/>
      <c r="XR30" s="763"/>
      <c r="XS30" s="763"/>
      <c r="XT30" s="763"/>
      <c r="XU30" s="763"/>
      <c r="XV30" s="763"/>
      <c r="XW30" s="763"/>
      <c r="XX30" s="763"/>
      <c r="XY30" s="763"/>
      <c r="XZ30" s="763"/>
      <c r="YA30" s="763"/>
      <c r="YB30" s="763"/>
      <c r="YC30" s="763"/>
      <c r="YD30" s="763"/>
      <c r="YE30" s="763"/>
      <c r="YF30" s="763"/>
      <c r="YG30" s="763"/>
      <c r="YH30" s="763"/>
      <c r="YI30" s="763"/>
      <c r="YJ30" s="763"/>
      <c r="YK30" s="763"/>
      <c r="YL30" s="763"/>
      <c r="YM30" s="763"/>
      <c r="YN30" s="763"/>
      <c r="YO30" s="763"/>
      <c r="YP30" s="763"/>
      <c r="YQ30" s="763"/>
      <c r="YR30" s="763"/>
      <c r="YS30" s="763"/>
      <c r="YT30" s="763"/>
      <c r="YU30" s="763"/>
      <c r="YV30" s="763"/>
      <c r="YW30" s="763"/>
      <c r="YX30" s="763"/>
      <c r="YY30" s="763"/>
      <c r="YZ30" s="763"/>
      <c r="ZA30" s="763"/>
      <c r="ZB30" s="763"/>
      <c r="ZC30" s="763"/>
      <c r="ZD30" s="763"/>
      <c r="ZE30" s="763"/>
      <c r="ZF30" s="763"/>
      <c r="ZG30" s="763"/>
      <c r="ZH30" s="763"/>
      <c r="ZI30" s="763"/>
      <c r="ZJ30" s="763"/>
      <c r="ZK30" s="763"/>
      <c r="ZL30" s="763"/>
      <c r="ZM30" s="763"/>
      <c r="ZN30" s="763"/>
      <c r="ZO30" s="763"/>
      <c r="ZP30" s="763"/>
      <c r="ZQ30" s="763"/>
      <c r="ZR30" s="763"/>
      <c r="ZS30" s="763"/>
      <c r="ZT30" s="763"/>
      <c r="ZU30" s="763"/>
      <c r="ZV30" s="763"/>
      <c r="ZW30" s="763"/>
      <c r="ZX30" s="763"/>
      <c r="ZY30" s="763"/>
      <c r="ZZ30" s="763"/>
      <c r="AAA30" s="763"/>
      <c r="AAB30" s="763"/>
      <c r="AAC30" s="763"/>
      <c r="AAD30" s="763"/>
      <c r="AAE30" s="763"/>
      <c r="AAF30" s="763"/>
      <c r="AAG30" s="763"/>
      <c r="AAH30" s="763"/>
      <c r="AAI30" s="763"/>
      <c r="AAJ30" s="763"/>
      <c r="AAK30" s="763"/>
      <c r="AAL30" s="763"/>
      <c r="AAM30" s="763"/>
      <c r="AAN30" s="763"/>
      <c r="AAO30" s="763"/>
      <c r="AAP30" s="763"/>
      <c r="AAQ30" s="763"/>
      <c r="AAR30" s="763"/>
      <c r="AAS30" s="763"/>
      <c r="AAT30" s="763"/>
      <c r="AAU30" s="763"/>
      <c r="AAV30" s="763"/>
      <c r="AAW30" s="763"/>
      <c r="AAX30" s="763"/>
      <c r="AAY30" s="763"/>
      <c r="AAZ30" s="763"/>
      <c r="ABA30" s="763"/>
      <c r="ABB30" s="763"/>
      <c r="ABC30" s="763"/>
      <c r="ABD30" s="763"/>
      <c r="ABE30" s="763"/>
      <c r="ABF30" s="763"/>
      <c r="ABG30" s="763"/>
      <c r="ABH30" s="763"/>
      <c r="ABI30" s="763"/>
      <c r="ABJ30" s="763"/>
      <c r="ABK30" s="763"/>
      <c r="ABL30" s="763"/>
      <c r="ABM30" s="763"/>
      <c r="ABN30" s="763"/>
      <c r="ABO30" s="763"/>
      <c r="ABP30" s="763"/>
      <c r="ABQ30" s="763"/>
      <c r="ABR30" s="763"/>
      <c r="ABS30" s="763"/>
      <c r="ABT30" s="763"/>
      <c r="ABU30" s="763"/>
      <c r="ABV30" s="763"/>
      <c r="ABW30" s="763"/>
      <c r="ABX30" s="763"/>
      <c r="ABY30" s="763"/>
      <c r="ABZ30" s="763"/>
      <c r="ACA30" s="763"/>
      <c r="ACB30" s="763"/>
      <c r="ACC30" s="763"/>
      <c r="ACD30" s="763"/>
      <c r="ACE30" s="763"/>
      <c r="ACF30" s="763"/>
      <c r="ACG30" s="763"/>
      <c r="ACH30" s="763"/>
      <c r="ACI30" s="763"/>
      <c r="ACJ30" s="763"/>
      <c r="ACK30" s="763"/>
      <c r="ACL30" s="763"/>
      <c r="ACM30" s="763"/>
      <c r="ACN30" s="763"/>
      <c r="ACO30" s="763"/>
      <c r="ACP30" s="763"/>
      <c r="ACQ30" s="763"/>
      <c r="ACR30" s="763"/>
      <c r="ACS30" s="763"/>
      <c r="ACT30" s="763"/>
      <c r="ACU30" s="763"/>
      <c r="ACV30" s="763"/>
      <c r="ACW30" s="763"/>
      <c r="ACX30" s="763"/>
      <c r="ACY30" s="763"/>
      <c r="ACZ30" s="763"/>
      <c r="ADA30" s="763"/>
      <c r="ADB30" s="763"/>
      <c r="ADC30" s="763"/>
      <c r="ADD30" s="763"/>
      <c r="ADE30" s="763"/>
      <c r="ADF30" s="763"/>
      <c r="ADG30" s="763"/>
      <c r="ADH30" s="763"/>
      <c r="ADI30" s="763"/>
      <c r="ADJ30" s="763"/>
      <c r="ADK30" s="763"/>
      <c r="ADL30" s="763"/>
      <c r="ADM30" s="763"/>
      <c r="ADN30" s="763"/>
      <c r="ADO30" s="763"/>
      <c r="ADP30" s="763"/>
      <c r="ADQ30" s="763"/>
      <c r="ADR30" s="763"/>
      <c r="ADS30" s="763"/>
      <c r="ADT30" s="763"/>
      <c r="ADU30" s="763"/>
      <c r="ADV30" s="763"/>
      <c r="ADW30" s="763"/>
      <c r="ADX30" s="763"/>
      <c r="ADY30" s="763"/>
      <c r="ADZ30" s="763"/>
      <c r="AEA30" s="763"/>
      <c r="AEB30" s="763"/>
      <c r="AEC30" s="763"/>
      <c r="AED30" s="763"/>
      <c r="AEE30" s="763"/>
      <c r="AEF30" s="763"/>
      <c r="AEG30" s="763"/>
      <c r="AEH30" s="763"/>
      <c r="AEI30" s="763"/>
      <c r="AEJ30" s="763"/>
      <c r="AEK30" s="763"/>
      <c r="AEL30" s="763"/>
      <c r="AEM30" s="763"/>
      <c r="AEN30" s="763"/>
      <c r="AEO30" s="763"/>
      <c r="AEP30" s="763"/>
      <c r="AEQ30" s="763"/>
      <c r="AER30" s="763"/>
      <c r="AES30" s="763"/>
      <c r="AET30" s="763"/>
      <c r="AEU30" s="763"/>
      <c r="AEV30" s="763"/>
      <c r="AEW30" s="763"/>
      <c r="AEX30" s="763"/>
      <c r="AEY30" s="763"/>
      <c r="AEZ30" s="763"/>
      <c r="AFA30" s="763"/>
      <c r="AFB30" s="763"/>
      <c r="AFC30" s="763"/>
      <c r="AFD30" s="763"/>
      <c r="AFE30" s="763"/>
      <c r="AFF30" s="763"/>
      <c r="AFG30" s="763"/>
      <c r="AFH30" s="763"/>
      <c r="AFI30" s="763"/>
      <c r="AFJ30" s="763"/>
      <c r="AFK30" s="763"/>
      <c r="AFL30" s="763"/>
      <c r="AFM30" s="763"/>
      <c r="AFN30" s="763"/>
      <c r="AFO30" s="763"/>
      <c r="AFP30" s="763"/>
      <c r="AFQ30" s="763"/>
      <c r="AFR30" s="763"/>
      <c r="AFS30" s="763"/>
      <c r="AFT30" s="763"/>
      <c r="AFU30" s="763"/>
      <c r="AFV30" s="763"/>
      <c r="AFW30" s="763"/>
      <c r="AFX30" s="763"/>
      <c r="AFY30" s="763"/>
      <c r="AFZ30" s="763"/>
      <c r="AGA30" s="763"/>
      <c r="AGB30" s="763"/>
      <c r="AGC30" s="763"/>
      <c r="AGD30" s="763"/>
      <c r="AGE30" s="763"/>
      <c r="AGF30" s="763"/>
      <c r="AGG30" s="763"/>
      <c r="AGH30" s="763"/>
      <c r="AGI30" s="763"/>
      <c r="AGJ30" s="763"/>
      <c r="AGK30" s="763"/>
      <c r="AGL30" s="763"/>
      <c r="AGM30" s="763"/>
      <c r="AGN30" s="763"/>
      <c r="AGO30" s="763"/>
      <c r="AGP30" s="763"/>
      <c r="AGQ30" s="763"/>
      <c r="AGR30" s="763"/>
      <c r="AGS30" s="763"/>
      <c r="AGT30" s="763"/>
      <c r="AGU30" s="763"/>
      <c r="AGV30" s="763"/>
      <c r="AGW30" s="763"/>
      <c r="AGX30" s="763"/>
      <c r="AGY30" s="763"/>
      <c r="AGZ30" s="763"/>
      <c r="AHA30" s="763"/>
      <c r="AHB30" s="763"/>
      <c r="AHC30" s="763"/>
      <c r="AHD30" s="763"/>
      <c r="AHE30" s="763"/>
      <c r="AHF30" s="763"/>
      <c r="AHG30" s="763"/>
      <c r="AHH30" s="763"/>
      <c r="AHI30" s="763"/>
      <c r="AHJ30" s="763"/>
      <c r="AHK30" s="763"/>
      <c r="AHL30" s="763"/>
      <c r="AHM30" s="763"/>
      <c r="AHN30" s="763"/>
      <c r="AHO30" s="763"/>
      <c r="AHP30" s="763"/>
      <c r="AHQ30" s="763"/>
      <c r="AHR30" s="763"/>
      <c r="AHS30" s="763"/>
      <c r="AHT30" s="763"/>
      <c r="AHU30" s="763"/>
      <c r="AHV30" s="763"/>
      <c r="AHW30" s="763"/>
      <c r="AHX30" s="763"/>
      <c r="AHY30" s="763"/>
      <c r="AHZ30" s="763"/>
      <c r="AIA30" s="763"/>
      <c r="AIB30" s="763"/>
      <c r="AIC30" s="763"/>
      <c r="AID30" s="763"/>
      <c r="AIE30" s="763"/>
      <c r="AIF30" s="763"/>
      <c r="AIG30" s="763"/>
      <c r="AIH30" s="763"/>
      <c r="AII30" s="763"/>
      <c r="AIJ30" s="763"/>
      <c r="AIK30" s="763"/>
      <c r="AIL30" s="763"/>
      <c r="AIM30" s="763"/>
      <c r="AIN30" s="763"/>
      <c r="AIO30" s="763"/>
      <c r="AIP30" s="763"/>
      <c r="AIQ30" s="763"/>
      <c r="AIR30" s="763"/>
      <c r="AIS30" s="763"/>
      <c r="AIT30" s="763"/>
      <c r="AIU30" s="763"/>
      <c r="AIV30" s="763"/>
      <c r="AIW30" s="763"/>
      <c r="AIX30" s="763"/>
      <c r="AIY30" s="763"/>
      <c r="AIZ30" s="763"/>
      <c r="AJA30" s="763"/>
      <c r="AJB30" s="763"/>
      <c r="AJC30" s="763"/>
      <c r="AJD30" s="763"/>
      <c r="AJE30" s="763"/>
      <c r="AJF30" s="763"/>
      <c r="AJG30" s="763"/>
      <c r="AJH30" s="763"/>
      <c r="AJI30" s="763"/>
      <c r="AJJ30" s="763"/>
      <c r="AJK30" s="763"/>
      <c r="AJL30" s="763"/>
      <c r="AJM30" s="763"/>
      <c r="AJN30" s="763"/>
      <c r="AJO30" s="763"/>
      <c r="AJP30" s="763"/>
      <c r="AJQ30" s="763"/>
      <c r="AJR30" s="763"/>
      <c r="AJS30" s="763"/>
      <c r="AJT30" s="763"/>
      <c r="AJU30" s="763"/>
      <c r="AJV30" s="763"/>
      <c r="AJW30" s="763"/>
      <c r="AJX30" s="763"/>
      <c r="AJY30" s="763"/>
      <c r="AJZ30" s="763"/>
      <c r="AKA30" s="763"/>
      <c r="AKB30" s="763"/>
      <c r="AKC30" s="763"/>
      <c r="AKD30" s="763"/>
      <c r="AKE30" s="763"/>
      <c r="AKF30" s="763"/>
      <c r="AKG30" s="763"/>
      <c r="AKH30" s="763"/>
      <c r="AKI30" s="763"/>
      <c r="AKJ30" s="763"/>
      <c r="AKK30" s="763"/>
      <c r="AKL30" s="763"/>
      <c r="AKM30" s="763"/>
      <c r="AKN30" s="763"/>
      <c r="AKO30" s="763"/>
      <c r="AKP30" s="763"/>
      <c r="AKQ30" s="763"/>
      <c r="AKR30" s="763"/>
      <c r="AKS30" s="763"/>
      <c r="AKT30" s="763"/>
      <c r="AKU30" s="763"/>
      <c r="AKV30" s="763"/>
      <c r="AKW30" s="763"/>
      <c r="AKX30" s="763"/>
      <c r="AKY30" s="763"/>
      <c r="AKZ30" s="763"/>
      <c r="ALA30" s="763"/>
      <c r="ALB30" s="763"/>
      <c r="ALC30" s="763"/>
      <c r="ALD30" s="763"/>
      <c r="ALE30" s="763"/>
      <c r="ALF30" s="763"/>
      <c r="ALG30" s="763"/>
      <c r="ALH30" s="763"/>
      <c r="ALI30" s="763"/>
      <c r="ALJ30" s="763"/>
      <c r="ALK30" s="763"/>
      <c r="ALL30" s="763"/>
      <c r="ALM30" s="763"/>
      <c r="ALN30" s="763"/>
      <c r="ALO30" s="763"/>
      <c r="ALP30" s="763"/>
      <c r="ALQ30" s="763"/>
      <c r="ALR30" s="763"/>
      <c r="ALS30" s="763"/>
      <c r="ALT30" s="763"/>
      <c r="ALU30" s="763"/>
      <c r="ALV30" s="763"/>
      <c r="ALW30" s="763"/>
      <c r="ALX30" s="763"/>
      <c r="ALY30" s="763"/>
      <c r="ALZ30" s="763"/>
      <c r="AMA30" s="763"/>
      <c r="AMB30" s="763"/>
      <c r="AMC30" s="763"/>
      <c r="AMD30" s="763"/>
      <c r="AME30" s="763"/>
      <c r="AMF30" s="763"/>
      <c r="AMG30" s="763"/>
      <c r="AMH30" s="763"/>
      <c r="AMI30" s="763"/>
      <c r="AMJ30" s="763"/>
      <c r="AMK30" s="763"/>
      <c r="AML30" s="763"/>
      <c r="AMM30" s="763"/>
      <c r="AMN30" s="763"/>
      <c r="AMO30" s="763"/>
      <c r="AMP30" s="763"/>
      <c r="AMQ30" s="763"/>
      <c r="AMR30" s="763"/>
      <c r="AMS30" s="763"/>
      <c r="AMT30" s="763"/>
      <c r="AMU30" s="763"/>
      <c r="AMV30" s="763"/>
      <c r="AMW30" s="763"/>
      <c r="AMX30" s="763"/>
      <c r="AMY30" s="763"/>
      <c r="AMZ30" s="763"/>
      <c r="ANA30" s="763"/>
      <c r="ANB30" s="763"/>
      <c r="ANC30" s="763"/>
      <c r="AND30" s="763"/>
      <c r="ANE30" s="763"/>
      <c r="ANF30" s="763"/>
      <c r="ANG30" s="763"/>
      <c r="ANH30" s="763"/>
      <c r="ANI30" s="763"/>
      <c r="ANJ30" s="763"/>
      <c r="ANK30" s="763"/>
      <c r="ANL30" s="763"/>
      <c r="ANM30" s="763"/>
      <c r="ANN30" s="763"/>
      <c r="ANO30" s="763"/>
      <c r="ANP30" s="763"/>
      <c r="ANQ30" s="763"/>
      <c r="ANR30" s="763"/>
      <c r="ANS30" s="763"/>
      <c r="ANT30" s="763"/>
      <c r="ANU30" s="763"/>
      <c r="ANV30" s="763"/>
      <c r="ANW30" s="763"/>
      <c r="ANX30" s="763"/>
      <c r="ANY30" s="763"/>
      <c r="ANZ30" s="763"/>
      <c r="AOA30" s="763"/>
      <c r="AOB30" s="763"/>
      <c r="AOC30" s="763"/>
      <c r="AOD30" s="763"/>
      <c r="AOE30" s="763"/>
      <c r="AOF30" s="763"/>
      <c r="AOG30" s="763"/>
      <c r="AOH30" s="763"/>
      <c r="AOI30" s="763"/>
      <c r="AOJ30" s="763"/>
      <c r="AOK30" s="763"/>
      <c r="AOL30" s="763"/>
      <c r="AOM30" s="763"/>
      <c r="AON30" s="763"/>
      <c r="AOO30" s="763"/>
      <c r="AOP30" s="763"/>
      <c r="AOQ30" s="763"/>
      <c r="AOR30" s="763"/>
      <c r="AOS30" s="763"/>
      <c r="AOT30" s="763"/>
      <c r="AOU30" s="763"/>
      <c r="AOV30" s="763"/>
      <c r="AOW30" s="763"/>
      <c r="AOX30" s="763"/>
      <c r="AOY30" s="763"/>
      <c r="AOZ30" s="763"/>
      <c r="APA30" s="763"/>
      <c r="APB30" s="763"/>
      <c r="APC30" s="763"/>
      <c r="APD30" s="763"/>
      <c r="APE30" s="763"/>
      <c r="APF30" s="763"/>
      <c r="APG30" s="763"/>
      <c r="APH30" s="763"/>
      <c r="API30" s="763"/>
      <c r="APJ30" s="763"/>
      <c r="APK30" s="763"/>
      <c r="APL30" s="763"/>
      <c r="APM30" s="763"/>
      <c r="APN30" s="763"/>
      <c r="APO30" s="763"/>
      <c r="APP30" s="763"/>
      <c r="APQ30" s="763"/>
      <c r="APR30" s="763"/>
      <c r="APS30" s="763"/>
      <c r="APT30" s="763"/>
      <c r="APU30" s="763"/>
      <c r="APV30" s="763"/>
      <c r="APW30" s="763"/>
      <c r="APX30" s="763"/>
      <c r="APY30" s="763"/>
      <c r="APZ30" s="763"/>
      <c r="AQA30" s="763"/>
      <c r="AQB30" s="763"/>
      <c r="AQC30" s="763"/>
      <c r="AQD30" s="763"/>
      <c r="AQE30" s="763"/>
      <c r="AQF30" s="763"/>
      <c r="AQG30" s="763"/>
      <c r="AQH30" s="763"/>
      <c r="AQI30" s="763"/>
      <c r="AQJ30" s="763"/>
      <c r="AQK30" s="763"/>
      <c r="AQL30" s="763"/>
      <c r="AQM30" s="763"/>
      <c r="AQN30" s="763"/>
      <c r="AQO30" s="763"/>
      <c r="AQP30" s="763"/>
      <c r="AQQ30" s="763"/>
      <c r="AQR30" s="763"/>
      <c r="AQS30" s="763"/>
      <c r="AQT30" s="763"/>
      <c r="AQU30" s="763"/>
      <c r="AQV30" s="763"/>
      <c r="AQW30" s="763"/>
      <c r="AQX30" s="763"/>
      <c r="AQY30" s="763"/>
      <c r="AQZ30" s="763"/>
      <c r="ARA30" s="763"/>
      <c r="ARB30" s="763"/>
      <c r="ARC30" s="763"/>
      <c r="ARD30" s="763"/>
      <c r="ARE30" s="763"/>
      <c r="ARF30" s="763"/>
      <c r="ARG30" s="763"/>
      <c r="ARH30" s="763"/>
      <c r="ARI30" s="763"/>
      <c r="ARJ30" s="763"/>
      <c r="ARK30" s="763"/>
      <c r="ARL30" s="763"/>
      <c r="ARM30" s="763"/>
      <c r="ARN30" s="763"/>
      <c r="ARO30" s="763"/>
      <c r="ARP30" s="763"/>
      <c r="ARQ30" s="763"/>
      <c r="ARR30" s="763"/>
      <c r="ARS30" s="763"/>
      <c r="ART30" s="763"/>
      <c r="ARU30" s="763"/>
      <c r="ARV30" s="763"/>
      <c r="ARW30" s="763"/>
      <c r="ARX30" s="763"/>
      <c r="ARY30" s="763"/>
      <c r="ARZ30" s="763"/>
      <c r="ASA30" s="763"/>
      <c r="ASB30" s="763"/>
      <c r="ASC30" s="763"/>
      <c r="ASD30" s="763"/>
      <c r="ASE30" s="763"/>
      <c r="ASF30" s="763"/>
      <c r="ASG30" s="763"/>
      <c r="ASH30" s="763"/>
      <c r="ASI30" s="763"/>
      <c r="ASJ30" s="763"/>
      <c r="ASK30" s="763"/>
      <c r="ASL30" s="763"/>
      <c r="ASM30" s="763"/>
      <c r="ASN30" s="763"/>
      <c r="ASO30" s="763"/>
      <c r="ASP30" s="763"/>
      <c r="ASQ30" s="763"/>
      <c r="ASR30" s="763"/>
      <c r="ASS30" s="763"/>
      <c r="AST30" s="763"/>
      <c r="ASU30" s="763"/>
      <c r="ASV30" s="763"/>
      <c r="ASW30" s="763"/>
      <c r="ASX30" s="763"/>
      <c r="ASY30" s="763"/>
      <c r="ASZ30" s="763"/>
      <c r="ATA30" s="763"/>
      <c r="ATB30" s="763"/>
      <c r="ATC30" s="763"/>
      <c r="ATD30" s="763"/>
      <c r="ATE30" s="763"/>
      <c r="ATF30" s="763"/>
      <c r="ATG30" s="763"/>
      <c r="ATH30" s="763"/>
      <c r="ATI30" s="763"/>
      <c r="ATJ30" s="763"/>
      <c r="ATK30" s="763"/>
      <c r="ATL30" s="763"/>
      <c r="ATM30" s="763"/>
      <c r="ATN30" s="763"/>
      <c r="ATO30" s="763"/>
      <c r="ATP30" s="763"/>
      <c r="ATQ30" s="763"/>
      <c r="ATR30" s="763"/>
      <c r="ATS30" s="763"/>
      <c r="ATT30" s="763"/>
      <c r="ATU30" s="763"/>
      <c r="ATV30" s="763"/>
      <c r="ATW30" s="763"/>
      <c r="ATX30" s="763"/>
      <c r="ATY30" s="763"/>
      <c r="ATZ30" s="763"/>
      <c r="AUA30" s="763"/>
      <c r="AUB30" s="763"/>
      <c r="AUC30" s="763"/>
      <c r="AUD30" s="763"/>
      <c r="AUE30" s="763"/>
      <c r="AUF30" s="763"/>
      <c r="AUG30" s="763"/>
      <c r="AUH30" s="763"/>
      <c r="AUI30" s="763"/>
      <c r="AUJ30" s="763"/>
      <c r="AUK30" s="763"/>
      <c r="AUL30" s="763"/>
      <c r="AUM30" s="763"/>
      <c r="AUN30" s="763"/>
      <c r="AUO30" s="763"/>
      <c r="AUP30" s="763"/>
      <c r="AUQ30" s="763"/>
      <c r="AUR30" s="763"/>
      <c r="AUS30" s="763"/>
      <c r="AUT30" s="763"/>
      <c r="AUU30" s="763"/>
      <c r="AUV30" s="763"/>
      <c r="AUW30" s="763"/>
      <c r="AUX30" s="763"/>
      <c r="AUY30" s="763"/>
      <c r="AUZ30" s="763"/>
      <c r="AVA30" s="763"/>
      <c r="AVB30" s="763"/>
      <c r="AVC30" s="763"/>
      <c r="AVD30" s="763"/>
      <c r="AVE30" s="763"/>
      <c r="AVF30" s="763"/>
      <c r="AVG30" s="763"/>
      <c r="AVH30" s="763"/>
      <c r="AVI30" s="763"/>
      <c r="AVJ30" s="763"/>
      <c r="AVK30" s="763"/>
      <c r="AVL30" s="763"/>
      <c r="AVM30" s="763"/>
      <c r="AVN30" s="763"/>
      <c r="AVO30" s="763"/>
      <c r="AVP30" s="763"/>
      <c r="AVQ30" s="763"/>
      <c r="AVR30" s="763"/>
      <c r="AVS30" s="763"/>
      <c r="AVT30" s="763"/>
      <c r="AVU30" s="763"/>
      <c r="AVV30" s="763"/>
      <c r="AVW30" s="763"/>
      <c r="AVX30" s="763"/>
      <c r="AVY30" s="763"/>
      <c r="AVZ30" s="763"/>
      <c r="AWA30" s="763"/>
      <c r="AWB30" s="763"/>
      <c r="AWC30" s="763"/>
      <c r="AWD30" s="763"/>
      <c r="AWE30" s="763"/>
      <c r="AWF30" s="763"/>
      <c r="AWG30" s="763"/>
      <c r="AWH30" s="763"/>
      <c r="AWI30" s="763"/>
      <c r="AWJ30" s="763"/>
      <c r="AWK30" s="763"/>
      <c r="AWL30" s="763"/>
      <c r="AWM30" s="763"/>
      <c r="AWN30" s="763"/>
      <c r="AWO30" s="763"/>
      <c r="AWP30" s="763"/>
      <c r="AWQ30" s="763"/>
      <c r="AWR30" s="763"/>
      <c r="AWS30" s="763"/>
      <c r="AWT30" s="763"/>
      <c r="AWU30" s="763"/>
      <c r="AWV30" s="763"/>
      <c r="AWW30" s="763"/>
      <c r="AWX30" s="763"/>
      <c r="AWY30" s="763"/>
      <c r="AWZ30" s="763"/>
      <c r="AXA30" s="763"/>
      <c r="AXB30" s="763"/>
      <c r="AXC30" s="763"/>
      <c r="AXD30" s="763"/>
      <c r="AXE30" s="763"/>
      <c r="AXF30" s="763"/>
      <c r="AXG30" s="763"/>
      <c r="AXH30" s="763"/>
      <c r="AXI30" s="763"/>
      <c r="AXJ30" s="763"/>
      <c r="AXK30" s="763"/>
      <c r="AXL30" s="763"/>
      <c r="AXM30" s="763"/>
      <c r="AXN30" s="763"/>
      <c r="AXO30" s="763"/>
      <c r="AXP30" s="763"/>
      <c r="AXQ30" s="763"/>
      <c r="AXR30" s="763"/>
      <c r="AXS30" s="763"/>
      <c r="AXT30" s="763"/>
      <c r="AXU30" s="763"/>
      <c r="AXV30" s="763"/>
      <c r="AXW30" s="763"/>
      <c r="AXX30" s="763"/>
      <c r="AXY30" s="763"/>
      <c r="AXZ30" s="763"/>
      <c r="AYA30" s="763"/>
      <c r="AYB30" s="763"/>
      <c r="AYC30" s="763"/>
      <c r="AYD30" s="763"/>
      <c r="AYE30" s="763"/>
      <c r="AYF30" s="763"/>
      <c r="AYG30" s="763"/>
      <c r="AYH30" s="763"/>
      <c r="AYI30" s="763"/>
      <c r="AYJ30" s="763"/>
      <c r="AYK30" s="763"/>
      <c r="AYL30" s="763"/>
      <c r="AYM30" s="763"/>
      <c r="AYN30" s="763"/>
      <c r="AYO30" s="763"/>
      <c r="AYP30" s="763"/>
      <c r="AYQ30" s="763"/>
      <c r="AYR30" s="763"/>
      <c r="AYS30" s="763"/>
      <c r="AYT30" s="763"/>
      <c r="AYU30" s="763"/>
      <c r="AYV30" s="763"/>
      <c r="AYW30" s="763"/>
      <c r="AYX30" s="763"/>
      <c r="AYY30" s="763"/>
      <c r="AYZ30" s="763"/>
      <c r="AZA30" s="763"/>
      <c r="AZB30" s="763"/>
      <c r="AZC30" s="763"/>
      <c r="AZD30" s="763"/>
      <c r="AZE30" s="763"/>
      <c r="AZF30" s="763"/>
      <c r="AZG30" s="763"/>
      <c r="AZH30" s="763"/>
      <c r="AZI30" s="763"/>
      <c r="AZJ30" s="763"/>
      <c r="AZK30" s="763"/>
      <c r="AZL30" s="763"/>
      <c r="AZM30" s="763"/>
      <c r="AZN30" s="763"/>
      <c r="AZO30" s="763"/>
      <c r="AZP30" s="763"/>
      <c r="AZQ30" s="763"/>
      <c r="AZR30" s="763"/>
      <c r="AZS30" s="763"/>
      <c r="AZT30" s="763"/>
      <c r="AZU30" s="763"/>
      <c r="AZV30" s="763"/>
      <c r="AZW30" s="763"/>
      <c r="AZX30" s="763"/>
      <c r="AZY30" s="763"/>
      <c r="AZZ30" s="763"/>
      <c r="BAA30" s="763"/>
      <c r="BAB30" s="763"/>
      <c r="BAC30" s="763"/>
      <c r="BAD30" s="763"/>
      <c r="BAE30" s="763"/>
      <c r="BAF30" s="763"/>
      <c r="BAG30" s="763"/>
      <c r="BAH30" s="763"/>
      <c r="BAI30" s="763"/>
      <c r="BAJ30" s="763"/>
      <c r="BAK30" s="763"/>
      <c r="BAL30" s="763"/>
      <c r="BAM30" s="763"/>
      <c r="BAN30" s="763"/>
      <c r="BAO30" s="763"/>
      <c r="BAP30" s="763"/>
      <c r="BAQ30" s="763"/>
      <c r="BAR30" s="763"/>
      <c r="BAS30" s="763"/>
      <c r="BAT30" s="763"/>
      <c r="BAU30" s="763"/>
      <c r="BAV30" s="763"/>
      <c r="BAW30" s="763"/>
      <c r="BAX30" s="763"/>
      <c r="BAY30" s="763"/>
      <c r="BAZ30" s="763"/>
      <c r="BBA30" s="763"/>
      <c r="BBB30" s="763"/>
      <c r="BBC30" s="763"/>
      <c r="BBD30" s="763"/>
      <c r="BBE30" s="763"/>
      <c r="BBF30" s="763"/>
      <c r="BBG30" s="763"/>
      <c r="BBH30" s="763"/>
      <c r="BBI30" s="763"/>
      <c r="BBJ30" s="763"/>
      <c r="BBK30" s="763"/>
      <c r="BBL30" s="763"/>
      <c r="BBM30" s="763"/>
      <c r="BBN30" s="763"/>
      <c r="BBO30" s="763"/>
      <c r="BBP30" s="763"/>
      <c r="BBQ30" s="763"/>
      <c r="BBR30" s="763"/>
      <c r="BBS30" s="763"/>
      <c r="BBT30" s="763"/>
      <c r="BBU30" s="763"/>
      <c r="BBV30" s="763"/>
      <c r="BBW30" s="763"/>
      <c r="BBX30" s="763"/>
      <c r="BBY30" s="763"/>
      <c r="BBZ30" s="763"/>
      <c r="BCA30" s="763"/>
      <c r="BCB30" s="763"/>
      <c r="BCC30" s="763"/>
      <c r="BCD30" s="763"/>
      <c r="BCE30" s="763"/>
      <c r="BCF30" s="763"/>
      <c r="BCG30" s="763"/>
      <c r="BCH30" s="763"/>
      <c r="BCI30" s="763"/>
      <c r="BCJ30" s="763"/>
      <c r="BCK30" s="763"/>
      <c r="BCL30" s="763"/>
      <c r="BCM30" s="763"/>
      <c r="BCN30" s="763"/>
      <c r="BCO30" s="763"/>
      <c r="BCP30" s="763"/>
      <c r="BCQ30" s="763"/>
      <c r="BCR30" s="763"/>
      <c r="BCS30" s="763"/>
      <c r="BCT30" s="763"/>
      <c r="BCU30" s="763"/>
      <c r="BCV30" s="763"/>
      <c r="BCW30" s="763"/>
      <c r="BCX30" s="763"/>
      <c r="BCY30" s="763"/>
      <c r="BCZ30" s="763"/>
      <c r="BDA30" s="763"/>
      <c r="BDB30" s="763"/>
      <c r="BDC30" s="763"/>
      <c r="BDD30" s="763"/>
      <c r="BDE30" s="763"/>
      <c r="BDF30" s="763"/>
      <c r="BDG30" s="763"/>
      <c r="BDH30" s="763"/>
      <c r="BDI30" s="763"/>
      <c r="BDJ30" s="763"/>
      <c r="BDK30" s="763"/>
      <c r="BDL30" s="763"/>
      <c r="BDM30" s="763"/>
      <c r="BDN30" s="763"/>
      <c r="BDO30" s="763"/>
      <c r="BDP30" s="763"/>
      <c r="BDQ30" s="763"/>
      <c r="BDR30" s="763"/>
      <c r="BDS30" s="763"/>
      <c r="BDT30" s="763"/>
      <c r="BDU30" s="763"/>
      <c r="BDV30" s="763"/>
      <c r="BDW30" s="763"/>
      <c r="BDX30" s="763"/>
      <c r="BDY30" s="763"/>
      <c r="BDZ30" s="763"/>
      <c r="BEA30" s="763"/>
      <c r="BEB30" s="763"/>
      <c r="BEC30" s="763"/>
      <c r="BED30" s="763"/>
      <c r="BEE30" s="763"/>
      <c r="BEF30" s="763"/>
      <c r="BEG30" s="763"/>
      <c r="BEH30" s="763"/>
      <c r="BEI30" s="763"/>
      <c r="BEJ30" s="763"/>
      <c r="BEK30" s="763"/>
      <c r="BEL30" s="763"/>
      <c r="BEM30" s="763"/>
      <c r="BEN30" s="763"/>
      <c r="BEO30" s="763"/>
      <c r="BEP30" s="763"/>
      <c r="BEQ30" s="763"/>
      <c r="BER30" s="763"/>
      <c r="BES30" s="763"/>
      <c r="BET30" s="763"/>
      <c r="BEU30" s="763"/>
      <c r="BEV30" s="763"/>
      <c r="BEW30" s="763"/>
      <c r="BEX30" s="763"/>
      <c r="BEY30" s="763"/>
      <c r="BEZ30" s="763"/>
      <c r="BFA30" s="763"/>
      <c r="BFB30" s="763"/>
      <c r="BFC30" s="763"/>
      <c r="BFD30" s="763"/>
      <c r="BFE30" s="763"/>
      <c r="BFF30" s="763"/>
      <c r="BFG30" s="763"/>
      <c r="BFH30" s="763"/>
      <c r="BFI30" s="763"/>
      <c r="BFJ30" s="763"/>
      <c r="BFK30" s="763"/>
      <c r="BFL30" s="763"/>
      <c r="BFM30" s="763"/>
      <c r="BFN30" s="763"/>
      <c r="BFO30" s="763"/>
      <c r="BFP30" s="763"/>
      <c r="BFQ30" s="763"/>
      <c r="BFR30" s="763"/>
      <c r="BFS30" s="763"/>
      <c r="BFT30" s="763"/>
      <c r="BFU30" s="763"/>
      <c r="BFV30" s="763"/>
      <c r="BFW30" s="763"/>
      <c r="BFX30" s="763"/>
      <c r="BFY30" s="763"/>
      <c r="BFZ30" s="763"/>
      <c r="BGA30" s="763"/>
      <c r="BGB30" s="763"/>
      <c r="BGC30" s="763"/>
      <c r="BGD30" s="763"/>
      <c r="BGE30" s="763"/>
      <c r="BGF30" s="763"/>
      <c r="BGG30" s="763"/>
      <c r="BGH30" s="763"/>
      <c r="BGI30" s="763"/>
      <c r="BGJ30" s="763"/>
      <c r="BGK30" s="763"/>
      <c r="BGL30" s="763"/>
      <c r="BGM30" s="763"/>
      <c r="BGN30" s="763"/>
      <c r="BGO30" s="763"/>
      <c r="BGP30" s="763"/>
      <c r="BGQ30" s="763"/>
      <c r="BGR30" s="763"/>
      <c r="BGS30" s="763"/>
      <c r="BGT30" s="763"/>
      <c r="BGU30" s="763"/>
      <c r="BGV30" s="763"/>
      <c r="BGW30" s="763"/>
      <c r="BGX30" s="763"/>
      <c r="BGY30" s="763"/>
      <c r="BGZ30" s="763"/>
      <c r="BHA30" s="763"/>
      <c r="BHB30" s="763"/>
      <c r="BHC30" s="763"/>
      <c r="BHD30" s="763"/>
      <c r="BHE30" s="763"/>
      <c r="BHF30" s="763"/>
      <c r="BHG30" s="763"/>
      <c r="BHH30" s="763"/>
      <c r="BHI30" s="763"/>
      <c r="BHJ30" s="763"/>
      <c r="BHK30" s="763"/>
      <c r="BHL30" s="763"/>
      <c r="BHM30" s="763"/>
      <c r="BHN30" s="763"/>
      <c r="BHO30" s="763"/>
      <c r="BHP30" s="763"/>
      <c r="BHQ30" s="763"/>
      <c r="BHR30" s="763"/>
      <c r="BHS30" s="763"/>
      <c r="BHT30" s="763"/>
      <c r="BHU30" s="763"/>
      <c r="BHV30" s="763"/>
      <c r="BHW30" s="763"/>
      <c r="BHX30" s="763"/>
      <c r="BHY30" s="763"/>
      <c r="BHZ30" s="763"/>
      <c r="BIA30" s="763"/>
      <c r="BIB30" s="763"/>
      <c r="BIC30" s="763"/>
      <c r="BID30" s="763"/>
      <c r="BIE30" s="763"/>
      <c r="BIF30" s="763"/>
      <c r="BIG30" s="763"/>
      <c r="BIH30" s="763"/>
      <c r="BII30" s="763"/>
      <c r="BIJ30" s="763"/>
      <c r="BIK30" s="763"/>
      <c r="BIL30" s="763"/>
      <c r="BIM30" s="763"/>
      <c r="BIN30" s="763"/>
      <c r="BIO30" s="763"/>
      <c r="BIP30" s="763"/>
      <c r="BIQ30" s="763"/>
      <c r="BIR30" s="763"/>
      <c r="BIS30" s="763"/>
      <c r="BIT30" s="763"/>
      <c r="BIU30" s="763"/>
      <c r="BIV30" s="763"/>
      <c r="BIW30" s="763"/>
      <c r="BIX30" s="763"/>
      <c r="BIY30" s="763"/>
      <c r="BIZ30" s="763"/>
      <c r="BJA30" s="763"/>
      <c r="BJB30" s="763"/>
      <c r="BJC30" s="763"/>
      <c r="BJD30" s="763"/>
      <c r="BJE30" s="763"/>
      <c r="BJF30" s="763"/>
      <c r="BJG30" s="763"/>
      <c r="BJH30" s="763"/>
      <c r="BJI30" s="763"/>
      <c r="BJJ30" s="763"/>
      <c r="BJK30" s="763"/>
      <c r="BJL30" s="763"/>
      <c r="BJM30" s="763"/>
      <c r="BJN30" s="763"/>
      <c r="BJO30" s="763"/>
      <c r="BJP30" s="763"/>
      <c r="BJQ30" s="763"/>
      <c r="BJR30" s="763"/>
      <c r="BJS30" s="763"/>
      <c r="BJT30" s="763"/>
      <c r="BJU30" s="763"/>
      <c r="BJV30" s="763"/>
      <c r="BJW30" s="763"/>
      <c r="BJX30" s="763"/>
      <c r="BJY30" s="763"/>
      <c r="BJZ30" s="763"/>
      <c r="BKA30" s="763"/>
      <c r="BKB30" s="763"/>
      <c r="BKC30" s="763"/>
      <c r="BKD30" s="763"/>
      <c r="BKE30" s="763"/>
      <c r="BKF30" s="763"/>
      <c r="BKG30" s="763"/>
      <c r="BKH30" s="763"/>
      <c r="BKI30" s="763"/>
      <c r="BKJ30" s="763"/>
      <c r="BKK30" s="763"/>
      <c r="BKL30" s="763"/>
      <c r="BKM30" s="763"/>
      <c r="BKN30" s="763"/>
      <c r="BKO30" s="763"/>
      <c r="BKP30" s="763"/>
      <c r="BKQ30" s="763"/>
      <c r="BKR30" s="763"/>
      <c r="BKS30" s="763"/>
      <c r="BKT30" s="763"/>
      <c r="BKU30" s="763"/>
      <c r="BKV30" s="763"/>
      <c r="BKW30" s="763"/>
      <c r="BKX30" s="763"/>
      <c r="BKY30" s="763"/>
      <c r="BKZ30" s="763"/>
      <c r="BLA30" s="763"/>
      <c r="BLB30" s="763"/>
      <c r="BLC30" s="763"/>
      <c r="BLD30" s="763"/>
      <c r="BLE30" s="763"/>
      <c r="BLF30" s="763"/>
      <c r="BLG30" s="763"/>
      <c r="BLH30" s="763"/>
      <c r="BLI30" s="763"/>
      <c r="BLJ30" s="763"/>
      <c r="BLK30" s="763"/>
      <c r="BLL30" s="763"/>
      <c r="BLM30" s="763"/>
      <c r="BLN30" s="763"/>
      <c r="BLO30" s="763"/>
      <c r="BLP30" s="763"/>
      <c r="BLQ30" s="763"/>
      <c r="BLR30" s="763"/>
      <c r="BLS30" s="763"/>
      <c r="BLT30" s="763"/>
      <c r="BLU30" s="763"/>
      <c r="BLV30" s="763"/>
      <c r="BLW30" s="763"/>
      <c r="BLX30" s="763"/>
      <c r="BLY30" s="763"/>
      <c r="BLZ30" s="763"/>
      <c r="BMA30" s="763"/>
      <c r="BMB30" s="763"/>
      <c r="BMC30" s="763"/>
      <c r="BMD30" s="763"/>
      <c r="BME30" s="763"/>
      <c r="BMF30" s="763"/>
      <c r="BMG30" s="763"/>
      <c r="BMH30" s="763"/>
      <c r="BMI30" s="763"/>
      <c r="BMJ30" s="763"/>
      <c r="BMK30" s="763"/>
      <c r="BML30" s="763"/>
      <c r="BMM30" s="763"/>
      <c r="BMN30" s="763"/>
      <c r="BMO30" s="763"/>
      <c r="BMP30" s="763"/>
      <c r="BMQ30" s="763"/>
      <c r="BMR30" s="763"/>
      <c r="BMS30" s="763"/>
      <c r="BMT30" s="763"/>
      <c r="BMU30" s="763"/>
      <c r="BMV30" s="763"/>
      <c r="BMW30" s="763"/>
      <c r="BMX30" s="763"/>
      <c r="BMY30" s="763"/>
      <c r="BMZ30" s="763"/>
      <c r="BNA30" s="763"/>
      <c r="BNB30" s="763"/>
      <c r="BNC30" s="763"/>
      <c r="BND30" s="763"/>
      <c r="BNE30" s="763"/>
      <c r="BNF30" s="763"/>
      <c r="BNG30" s="763"/>
      <c r="BNH30" s="763"/>
      <c r="BNI30" s="763"/>
      <c r="BNJ30" s="763"/>
      <c r="BNK30" s="763"/>
      <c r="BNL30" s="763"/>
      <c r="BNM30" s="763"/>
      <c r="BNN30" s="763"/>
      <c r="BNO30" s="763"/>
      <c r="BNP30" s="763"/>
      <c r="BNQ30" s="763"/>
      <c r="BNR30" s="763"/>
      <c r="BNS30" s="763"/>
      <c r="BNT30" s="763"/>
      <c r="BNU30" s="763"/>
      <c r="BNV30" s="763"/>
      <c r="BNW30" s="763"/>
      <c r="BNX30" s="763"/>
      <c r="BNY30" s="763"/>
      <c r="BNZ30" s="763"/>
      <c r="BOA30" s="763"/>
      <c r="BOB30" s="763"/>
      <c r="BOC30" s="763"/>
      <c r="BOD30" s="763"/>
      <c r="BOE30" s="763"/>
      <c r="BOF30" s="763"/>
      <c r="BOG30" s="763"/>
      <c r="BOH30" s="763"/>
      <c r="BOI30" s="763"/>
      <c r="BOJ30" s="763"/>
      <c r="BOK30" s="763"/>
      <c r="BOL30" s="763"/>
      <c r="BOM30" s="763"/>
      <c r="BON30" s="763"/>
      <c r="BOO30" s="763"/>
      <c r="BOP30" s="763"/>
      <c r="BOQ30" s="763"/>
      <c r="BOR30" s="763"/>
      <c r="BOS30" s="763"/>
      <c r="BOT30" s="763"/>
      <c r="BOU30" s="763"/>
      <c r="BOV30" s="763"/>
      <c r="BOW30" s="763"/>
      <c r="BOX30" s="763"/>
      <c r="BOY30" s="763"/>
      <c r="BOZ30" s="763"/>
      <c r="BPA30" s="763"/>
      <c r="BPB30" s="763"/>
      <c r="BPC30" s="763"/>
      <c r="BPD30" s="763"/>
      <c r="BPE30" s="763"/>
      <c r="BPF30" s="763"/>
      <c r="BPG30" s="763"/>
      <c r="BPH30" s="763"/>
      <c r="BPI30" s="763"/>
      <c r="BPJ30" s="763"/>
      <c r="BPK30" s="763"/>
      <c r="BPL30" s="763"/>
      <c r="BPM30" s="763"/>
      <c r="BPN30" s="763"/>
      <c r="BPO30" s="763"/>
      <c r="BPP30" s="763"/>
      <c r="BPQ30" s="763"/>
      <c r="BPR30" s="763"/>
      <c r="BPS30" s="763"/>
      <c r="BPT30" s="763"/>
      <c r="BPU30" s="763"/>
      <c r="BPV30" s="763"/>
      <c r="BPW30" s="763"/>
      <c r="BPX30" s="763"/>
      <c r="BPY30" s="763"/>
      <c r="BPZ30" s="763"/>
      <c r="BQA30" s="763"/>
      <c r="BQB30" s="763"/>
      <c r="BQC30" s="763"/>
      <c r="BQD30" s="763"/>
      <c r="BQE30" s="763"/>
      <c r="BQF30" s="763"/>
      <c r="BQG30" s="763"/>
      <c r="BQH30" s="763"/>
      <c r="BQI30" s="763"/>
      <c r="BQJ30" s="763"/>
      <c r="BQK30" s="763"/>
      <c r="BQL30" s="763"/>
      <c r="BQM30" s="763"/>
      <c r="BQN30" s="763"/>
      <c r="BQO30" s="763"/>
      <c r="BQP30" s="763"/>
      <c r="BQQ30" s="763"/>
      <c r="BQR30" s="763"/>
      <c r="BQS30" s="763"/>
      <c r="BQT30" s="763"/>
      <c r="BQU30" s="763"/>
      <c r="BQV30" s="763"/>
      <c r="BQW30" s="763"/>
      <c r="BQX30" s="763"/>
      <c r="BQY30" s="763"/>
      <c r="BQZ30" s="763"/>
      <c r="BRA30" s="763"/>
      <c r="BRB30" s="763"/>
      <c r="BRC30" s="763"/>
      <c r="BRD30" s="763"/>
      <c r="BRE30" s="763"/>
      <c r="BRF30" s="763"/>
      <c r="BRG30" s="763"/>
      <c r="BRH30" s="763"/>
      <c r="BRI30" s="763"/>
      <c r="BRJ30" s="763"/>
      <c r="BRK30" s="763"/>
      <c r="BRL30" s="763"/>
      <c r="BRM30" s="763"/>
      <c r="BRN30" s="763"/>
      <c r="BRO30" s="763"/>
      <c r="BRP30" s="763"/>
      <c r="BRQ30" s="763"/>
      <c r="BRR30" s="763"/>
      <c r="BRS30" s="763"/>
      <c r="BRT30" s="763"/>
      <c r="BRU30" s="763"/>
      <c r="BRV30" s="763"/>
      <c r="BRW30" s="763"/>
      <c r="BRX30" s="763"/>
      <c r="BRY30" s="763"/>
      <c r="BRZ30" s="763"/>
      <c r="BSA30" s="763"/>
      <c r="BSB30" s="763"/>
      <c r="BSC30" s="763"/>
      <c r="BSD30" s="763"/>
      <c r="BSE30" s="763"/>
      <c r="BSF30" s="763"/>
      <c r="BSG30" s="763"/>
      <c r="BSH30" s="763"/>
      <c r="BSI30" s="763"/>
      <c r="BSJ30" s="763"/>
      <c r="BSK30" s="763"/>
      <c r="BSL30" s="763"/>
      <c r="BSM30" s="763"/>
      <c r="BSN30" s="763"/>
      <c r="BSO30" s="763"/>
      <c r="BSP30" s="763"/>
      <c r="BSQ30" s="763"/>
      <c r="BSR30" s="763"/>
      <c r="BSS30" s="763"/>
      <c r="BST30" s="763"/>
      <c r="BSU30" s="763"/>
      <c r="BSV30" s="763"/>
      <c r="BSW30" s="763"/>
      <c r="BSX30" s="763"/>
      <c r="BSY30" s="763"/>
      <c r="BSZ30" s="763"/>
      <c r="BTA30" s="763"/>
      <c r="BTB30" s="763"/>
      <c r="BTC30" s="763"/>
      <c r="BTD30" s="763"/>
      <c r="BTE30" s="763"/>
      <c r="BTF30" s="763"/>
      <c r="BTG30" s="763"/>
      <c r="BTH30" s="763"/>
      <c r="BTI30" s="763"/>
      <c r="BTJ30" s="763"/>
      <c r="BTK30" s="763"/>
      <c r="BTL30" s="763"/>
      <c r="BTM30" s="763"/>
      <c r="BTN30" s="763"/>
      <c r="BTO30" s="763"/>
      <c r="BTP30" s="763"/>
      <c r="BTQ30" s="763"/>
      <c r="BTR30" s="763"/>
      <c r="BTS30" s="763"/>
      <c r="BTT30" s="763"/>
      <c r="BTU30" s="763"/>
      <c r="BTV30" s="763"/>
      <c r="BTW30" s="763"/>
      <c r="BTX30" s="763"/>
      <c r="BTY30" s="763"/>
      <c r="BTZ30" s="763"/>
      <c r="BUA30" s="763"/>
      <c r="BUB30" s="763"/>
      <c r="BUC30" s="763"/>
      <c r="BUD30" s="763"/>
      <c r="BUE30" s="763"/>
      <c r="BUF30" s="763"/>
      <c r="BUG30" s="763"/>
      <c r="BUH30" s="763"/>
      <c r="BUI30" s="763"/>
      <c r="BUJ30" s="763"/>
      <c r="BUK30" s="763"/>
      <c r="BUL30" s="763"/>
      <c r="BUM30" s="763"/>
      <c r="BUN30" s="763"/>
      <c r="BUO30" s="763"/>
      <c r="BUP30" s="763"/>
      <c r="BUQ30" s="763"/>
      <c r="BUR30" s="763"/>
      <c r="BUS30" s="763"/>
      <c r="BUT30" s="763"/>
      <c r="BUU30" s="763"/>
      <c r="BUV30" s="763"/>
      <c r="BUW30" s="763"/>
      <c r="BUX30" s="763"/>
      <c r="BUY30" s="763"/>
      <c r="BUZ30" s="763"/>
      <c r="BVA30" s="763"/>
      <c r="BVB30" s="763"/>
      <c r="BVC30" s="763"/>
      <c r="BVD30" s="763"/>
      <c r="BVE30" s="763"/>
      <c r="BVF30" s="763"/>
      <c r="BVG30" s="763"/>
      <c r="BVH30" s="763"/>
      <c r="BVI30" s="763"/>
      <c r="BVJ30" s="763"/>
      <c r="BVK30" s="763"/>
      <c r="BVL30" s="763"/>
      <c r="BVM30" s="763"/>
      <c r="BVN30" s="763"/>
      <c r="BVO30" s="763"/>
      <c r="BVP30" s="763"/>
      <c r="BVQ30" s="763"/>
      <c r="BVR30" s="763"/>
      <c r="BVS30" s="763"/>
      <c r="BVT30" s="763"/>
      <c r="BVU30" s="763"/>
      <c r="BVV30" s="763"/>
      <c r="BVW30" s="763"/>
      <c r="BVX30" s="763"/>
      <c r="BVY30" s="763"/>
      <c r="BVZ30" s="763"/>
      <c r="BWA30" s="763"/>
      <c r="BWB30" s="763"/>
      <c r="BWC30" s="763"/>
      <c r="BWD30" s="763"/>
      <c r="BWE30" s="763"/>
      <c r="BWF30" s="763"/>
      <c r="BWG30" s="763"/>
      <c r="BWH30" s="763"/>
      <c r="BWI30" s="763"/>
      <c r="BWJ30" s="763"/>
      <c r="BWK30" s="763"/>
      <c r="BWL30" s="763"/>
      <c r="BWM30" s="763"/>
      <c r="BWN30" s="763"/>
      <c r="BWO30" s="763"/>
      <c r="BWP30" s="763"/>
      <c r="BWQ30" s="763"/>
      <c r="BWR30" s="763"/>
      <c r="BWS30" s="763"/>
      <c r="BWT30" s="763"/>
      <c r="BWU30" s="763"/>
      <c r="BWV30" s="763"/>
      <c r="BWW30" s="763"/>
      <c r="BWX30" s="763"/>
      <c r="BWY30" s="763"/>
      <c r="BWZ30" s="763"/>
      <c r="BXA30" s="763"/>
      <c r="BXB30" s="763"/>
      <c r="BXC30" s="763"/>
      <c r="BXD30" s="763"/>
      <c r="BXE30" s="763"/>
      <c r="BXF30" s="763"/>
      <c r="BXG30" s="763"/>
      <c r="BXH30" s="763"/>
      <c r="BXI30" s="763"/>
      <c r="BXJ30" s="763"/>
      <c r="BXK30" s="763"/>
      <c r="BXL30" s="763"/>
      <c r="BXM30" s="763"/>
      <c r="BXN30" s="763"/>
      <c r="BXO30" s="763"/>
      <c r="BXP30" s="763"/>
      <c r="BXQ30" s="763"/>
      <c r="BXR30" s="763"/>
      <c r="BXS30" s="763"/>
      <c r="BXT30" s="763"/>
      <c r="BXU30" s="763"/>
      <c r="BXV30" s="763"/>
      <c r="BXW30" s="763"/>
      <c r="BXX30" s="763"/>
      <c r="BXY30" s="763"/>
      <c r="BXZ30" s="763"/>
      <c r="BYA30" s="763"/>
      <c r="BYB30" s="763"/>
      <c r="BYC30" s="763"/>
      <c r="BYD30" s="763"/>
      <c r="BYE30" s="763"/>
      <c r="BYF30" s="763"/>
      <c r="BYG30" s="763"/>
      <c r="BYH30" s="763"/>
      <c r="BYI30" s="763"/>
      <c r="BYJ30" s="763"/>
      <c r="BYK30" s="763"/>
      <c r="BYL30" s="763"/>
      <c r="BYM30" s="763"/>
      <c r="BYN30" s="763"/>
      <c r="BYO30" s="763"/>
      <c r="BYP30" s="763"/>
      <c r="BYQ30" s="763"/>
      <c r="BYR30" s="763"/>
      <c r="BYS30" s="763"/>
      <c r="BYT30" s="763"/>
      <c r="BYU30" s="763"/>
      <c r="BYV30" s="763"/>
      <c r="BYW30" s="763"/>
      <c r="BYX30" s="763"/>
      <c r="BYY30" s="763"/>
      <c r="BYZ30" s="763"/>
      <c r="BZA30" s="763"/>
      <c r="BZB30" s="763"/>
      <c r="BZC30" s="763"/>
      <c r="BZD30" s="763"/>
      <c r="BZE30" s="763"/>
      <c r="BZF30" s="763"/>
      <c r="BZG30" s="763"/>
      <c r="BZH30" s="763"/>
      <c r="BZI30" s="763"/>
      <c r="BZJ30" s="763"/>
      <c r="BZK30" s="763"/>
      <c r="BZL30" s="763"/>
      <c r="BZM30" s="763"/>
      <c r="BZN30" s="763"/>
      <c r="BZO30" s="763"/>
      <c r="BZP30" s="763"/>
      <c r="BZQ30" s="763"/>
      <c r="BZR30" s="763"/>
      <c r="BZS30" s="763"/>
      <c r="BZT30" s="763"/>
      <c r="BZU30" s="763"/>
      <c r="BZV30" s="763"/>
      <c r="BZW30" s="763"/>
      <c r="BZX30" s="763"/>
      <c r="BZY30" s="763"/>
      <c r="BZZ30" s="763"/>
      <c r="CAA30" s="763"/>
      <c r="CAB30" s="763"/>
      <c r="CAC30" s="763"/>
      <c r="CAD30" s="763"/>
      <c r="CAE30" s="763"/>
      <c r="CAF30" s="763"/>
      <c r="CAG30" s="763"/>
      <c r="CAH30" s="763"/>
      <c r="CAI30" s="763"/>
      <c r="CAJ30" s="763"/>
      <c r="CAK30" s="763"/>
      <c r="CAL30" s="763"/>
      <c r="CAM30" s="763"/>
      <c r="CAN30" s="763"/>
      <c r="CAO30" s="763"/>
      <c r="CAP30" s="763"/>
      <c r="CAQ30" s="763"/>
      <c r="CAR30" s="763"/>
      <c r="CAS30" s="763"/>
      <c r="CAT30" s="763"/>
      <c r="CAU30" s="763"/>
      <c r="CAV30" s="763"/>
      <c r="CAW30" s="763"/>
      <c r="CAX30" s="763"/>
      <c r="CAY30" s="763"/>
      <c r="CAZ30" s="763"/>
      <c r="CBA30" s="763"/>
      <c r="CBB30" s="763"/>
      <c r="CBC30" s="763"/>
      <c r="CBD30" s="763"/>
      <c r="CBE30" s="763"/>
      <c r="CBF30" s="763"/>
      <c r="CBG30" s="763"/>
      <c r="CBH30" s="763"/>
      <c r="CBI30" s="763"/>
      <c r="CBJ30" s="763"/>
      <c r="CBK30" s="763"/>
      <c r="CBL30" s="763"/>
      <c r="CBM30" s="763"/>
      <c r="CBN30" s="763"/>
      <c r="CBO30" s="763"/>
      <c r="CBP30" s="763"/>
      <c r="CBQ30" s="763"/>
      <c r="CBR30" s="763"/>
      <c r="CBS30" s="763"/>
      <c r="CBT30" s="763"/>
      <c r="CBU30" s="763"/>
      <c r="CBV30" s="763"/>
      <c r="CBW30" s="763"/>
      <c r="CBX30" s="763"/>
      <c r="CBY30" s="763"/>
      <c r="CBZ30" s="763"/>
      <c r="CCA30" s="763"/>
      <c r="CCB30" s="763"/>
      <c r="CCC30" s="763"/>
      <c r="CCD30" s="763"/>
      <c r="CCE30" s="763"/>
      <c r="CCF30" s="763"/>
      <c r="CCG30" s="763"/>
      <c r="CCH30" s="763"/>
      <c r="CCI30" s="763"/>
      <c r="CCJ30" s="763"/>
      <c r="CCK30" s="763"/>
      <c r="CCL30" s="763"/>
      <c r="CCM30" s="763"/>
      <c r="CCN30" s="763"/>
      <c r="CCO30" s="763"/>
      <c r="CCP30" s="763"/>
      <c r="CCQ30" s="763"/>
      <c r="CCR30" s="763"/>
      <c r="CCS30" s="763"/>
      <c r="CCT30" s="763"/>
      <c r="CCU30" s="763"/>
      <c r="CCV30" s="763"/>
      <c r="CCW30" s="763"/>
      <c r="CCX30" s="763"/>
      <c r="CCY30" s="763"/>
      <c r="CCZ30" s="763"/>
      <c r="CDA30" s="763"/>
      <c r="CDB30" s="763"/>
      <c r="CDC30" s="763"/>
      <c r="CDD30" s="763"/>
      <c r="CDE30" s="763"/>
      <c r="CDF30" s="763"/>
      <c r="CDG30" s="763"/>
      <c r="CDH30" s="763"/>
      <c r="CDI30" s="763"/>
      <c r="CDJ30" s="763"/>
      <c r="CDK30" s="763"/>
      <c r="CDL30" s="763"/>
      <c r="CDM30" s="763"/>
      <c r="CDN30" s="763"/>
      <c r="CDO30" s="763"/>
      <c r="CDP30" s="763"/>
      <c r="CDQ30" s="763"/>
      <c r="CDR30" s="763"/>
      <c r="CDS30" s="763"/>
      <c r="CDT30" s="763"/>
      <c r="CDU30" s="763"/>
      <c r="CDV30" s="763"/>
      <c r="CDW30" s="763"/>
      <c r="CDX30" s="763"/>
      <c r="CDY30" s="763"/>
      <c r="CDZ30" s="763"/>
      <c r="CEA30" s="763"/>
      <c r="CEB30" s="763"/>
      <c r="CEC30" s="763"/>
      <c r="CED30" s="763"/>
      <c r="CEE30" s="763"/>
      <c r="CEF30" s="763"/>
      <c r="CEG30" s="763"/>
      <c r="CEH30" s="763"/>
      <c r="CEI30" s="763"/>
      <c r="CEJ30" s="763"/>
      <c r="CEK30" s="763"/>
      <c r="CEL30" s="763"/>
      <c r="CEM30" s="763"/>
      <c r="CEN30" s="763"/>
      <c r="CEO30" s="763"/>
      <c r="CEP30" s="763"/>
      <c r="CEQ30" s="763"/>
      <c r="CER30" s="763"/>
      <c r="CES30" s="763"/>
      <c r="CET30" s="763"/>
      <c r="CEU30" s="763"/>
      <c r="CEV30" s="763"/>
      <c r="CEW30" s="763"/>
      <c r="CEX30" s="763"/>
      <c r="CEY30" s="763"/>
      <c r="CEZ30" s="763"/>
      <c r="CFA30" s="763"/>
      <c r="CFB30" s="763"/>
      <c r="CFC30" s="763"/>
      <c r="CFD30" s="763"/>
      <c r="CFE30" s="763"/>
      <c r="CFF30" s="763"/>
      <c r="CFG30" s="763"/>
      <c r="CFH30" s="763"/>
      <c r="CFI30" s="763"/>
      <c r="CFJ30" s="763"/>
      <c r="CFK30" s="763"/>
      <c r="CFL30" s="763"/>
      <c r="CFM30" s="763"/>
      <c r="CFN30" s="763"/>
      <c r="CFO30" s="763"/>
      <c r="CFP30" s="763"/>
      <c r="CFQ30" s="763"/>
      <c r="CFR30" s="763"/>
      <c r="CFS30" s="763"/>
      <c r="CFT30" s="763"/>
      <c r="CFU30" s="763"/>
      <c r="CFV30" s="763"/>
      <c r="CFW30" s="763"/>
      <c r="CFX30" s="763"/>
      <c r="CFY30" s="763"/>
      <c r="CFZ30" s="763"/>
      <c r="CGA30" s="763"/>
      <c r="CGB30" s="763"/>
      <c r="CGC30" s="763"/>
      <c r="CGD30" s="763"/>
      <c r="CGE30" s="763"/>
      <c r="CGF30" s="763"/>
      <c r="CGG30" s="763"/>
      <c r="CGH30" s="763"/>
      <c r="CGI30" s="763"/>
      <c r="CGJ30" s="763"/>
      <c r="CGK30" s="763"/>
      <c r="CGL30" s="763"/>
      <c r="CGM30" s="763"/>
      <c r="CGN30" s="763"/>
      <c r="CGO30" s="763"/>
      <c r="CGP30" s="763"/>
      <c r="CGQ30" s="763"/>
      <c r="CGR30" s="763"/>
      <c r="CGS30" s="763"/>
      <c r="CGT30" s="763"/>
      <c r="CGU30" s="763"/>
      <c r="CGV30" s="763"/>
      <c r="CGW30" s="763"/>
      <c r="CGX30" s="763"/>
      <c r="CGY30" s="763"/>
      <c r="CGZ30" s="763"/>
      <c r="CHA30" s="763"/>
      <c r="CHB30" s="763"/>
      <c r="CHC30" s="763"/>
      <c r="CHD30" s="763"/>
      <c r="CHE30" s="763"/>
      <c r="CHF30" s="763"/>
      <c r="CHG30" s="763"/>
      <c r="CHH30" s="763"/>
      <c r="CHI30" s="763"/>
      <c r="CHJ30" s="763"/>
      <c r="CHK30" s="763"/>
      <c r="CHL30" s="763"/>
      <c r="CHM30" s="763"/>
      <c r="CHN30" s="763"/>
      <c r="CHO30" s="763"/>
      <c r="CHP30" s="763"/>
      <c r="CHQ30" s="763"/>
      <c r="CHR30" s="763"/>
      <c r="CHS30" s="763"/>
      <c r="CHT30" s="763"/>
      <c r="CHU30" s="763"/>
      <c r="CHV30" s="763"/>
      <c r="CHW30" s="763"/>
      <c r="CHX30" s="763"/>
      <c r="CHY30" s="763"/>
      <c r="CHZ30" s="763"/>
      <c r="CIA30" s="763"/>
      <c r="CIB30" s="763"/>
      <c r="CIC30" s="763"/>
      <c r="CID30" s="763"/>
      <c r="CIE30" s="763"/>
      <c r="CIF30" s="763"/>
      <c r="CIG30" s="763"/>
      <c r="CIH30" s="763"/>
      <c r="CII30" s="763"/>
      <c r="CIJ30" s="763"/>
      <c r="CIK30" s="763"/>
      <c r="CIL30" s="763"/>
      <c r="CIM30" s="763"/>
      <c r="CIN30" s="763"/>
      <c r="CIO30" s="763"/>
      <c r="CIP30" s="763"/>
      <c r="CIQ30" s="763"/>
      <c r="CIR30" s="763"/>
      <c r="CIS30" s="763"/>
      <c r="CIT30" s="763"/>
      <c r="CIU30" s="763"/>
      <c r="CIV30" s="763"/>
      <c r="CIW30" s="763"/>
      <c r="CIX30" s="763"/>
      <c r="CIY30" s="763"/>
      <c r="CIZ30" s="763"/>
      <c r="CJA30" s="763"/>
      <c r="CJB30" s="763"/>
      <c r="CJC30" s="763"/>
      <c r="CJD30" s="763"/>
      <c r="CJE30" s="763"/>
      <c r="CJF30" s="763"/>
      <c r="CJG30" s="763"/>
      <c r="CJH30" s="763"/>
      <c r="CJI30" s="763"/>
      <c r="CJJ30" s="763"/>
      <c r="CJK30" s="763"/>
      <c r="CJL30" s="763"/>
      <c r="CJM30" s="763"/>
      <c r="CJN30" s="763"/>
      <c r="CJO30" s="763"/>
      <c r="CJP30" s="763"/>
      <c r="CJQ30" s="763"/>
      <c r="CJR30" s="763"/>
      <c r="CJS30" s="763"/>
      <c r="CJT30" s="763"/>
      <c r="CJU30" s="763"/>
      <c r="CJV30" s="763"/>
      <c r="CJW30" s="763"/>
      <c r="CJX30" s="763"/>
      <c r="CJY30" s="763"/>
      <c r="CJZ30" s="763"/>
      <c r="CKA30" s="763"/>
      <c r="CKB30" s="763"/>
      <c r="CKC30" s="763"/>
      <c r="CKD30" s="763"/>
      <c r="CKE30" s="763"/>
      <c r="CKF30" s="763"/>
      <c r="CKG30" s="763"/>
      <c r="CKH30" s="763"/>
      <c r="CKI30" s="763"/>
      <c r="CKJ30" s="763"/>
      <c r="CKK30" s="763"/>
      <c r="CKL30" s="763"/>
      <c r="CKM30" s="763"/>
      <c r="CKN30" s="763"/>
      <c r="CKO30" s="763"/>
      <c r="CKP30" s="763"/>
      <c r="CKQ30" s="763"/>
      <c r="CKR30" s="763"/>
      <c r="CKS30" s="763"/>
      <c r="CKT30" s="763"/>
      <c r="CKU30" s="763"/>
      <c r="CKV30" s="763"/>
      <c r="CKW30" s="763"/>
      <c r="CKX30" s="763"/>
      <c r="CKY30" s="763"/>
      <c r="CKZ30" s="763"/>
      <c r="CLA30" s="763"/>
      <c r="CLB30" s="763"/>
      <c r="CLC30" s="763"/>
      <c r="CLD30" s="763"/>
      <c r="CLE30" s="763"/>
      <c r="CLF30" s="763"/>
      <c r="CLG30" s="763"/>
      <c r="CLH30" s="763"/>
      <c r="CLI30" s="763"/>
      <c r="CLJ30" s="763"/>
      <c r="CLK30" s="763"/>
      <c r="CLL30" s="763"/>
      <c r="CLM30" s="763"/>
      <c r="CLN30" s="763"/>
      <c r="CLO30" s="763"/>
      <c r="CLP30" s="763"/>
      <c r="CLQ30" s="763"/>
      <c r="CLR30" s="763"/>
      <c r="CLS30" s="763"/>
      <c r="CLT30" s="763"/>
      <c r="CLU30" s="763"/>
      <c r="CLV30" s="763"/>
      <c r="CLW30" s="763"/>
      <c r="CLX30" s="763"/>
      <c r="CLY30" s="763"/>
      <c r="CLZ30" s="763"/>
      <c r="CMA30" s="763"/>
      <c r="CMB30" s="763"/>
      <c r="CMC30" s="763"/>
      <c r="CMD30" s="763"/>
      <c r="CME30" s="763"/>
      <c r="CMF30" s="763"/>
      <c r="CMG30" s="763"/>
      <c r="CMH30" s="763"/>
      <c r="CMI30" s="763"/>
      <c r="CMJ30" s="763"/>
      <c r="CMK30" s="763"/>
      <c r="CML30" s="763"/>
      <c r="CMM30" s="763"/>
      <c r="CMN30" s="763"/>
      <c r="CMO30" s="763"/>
      <c r="CMP30" s="763"/>
      <c r="CMQ30" s="763"/>
      <c r="CMR30" s="763"/>
      <c r="CMS30" s="763"/>
      <c r="CMT30" s="763"/>
      <c r="CMU30" s="763"/>
      <c r="CMV30" s="763"/>
      <c r="CMW30" s="763"/>
      <c r="CMX30" s="763"/>
      <c r="CMY30" s="763"/>
      <c r="CMZ30" s="763"/>
      <c r="CNA30" s="763"/>
      <c r="CNB30" s="763"/>
      <c r="CNC30" s="763"/>
      <c r="CND30" s="763"/>
      <c r="CNE30" s="763"/>
      <c r="CNF30" s="763"/>
      <c r="CNG30" s="763"/>
      <c r="CNH30" s="763"/>
      <c r="CNI30" s="763"/>
      <c r="CNJ30" s="763"/>
      <c r="CNK30" s="763"/>
      <c r="CNL30" s="763"/>
      <c r="CNM30" s="763"/>
      <c r="CNN30" s="763"/>
      <c r="CNO30" s="763"/>
      <c r="CNP30" s="763"/>
      <c r="CNQ30" s="763"/>
      <c r="CNR30" s="763"/>
      <c r="CNS30" s="763"/>
      <c r="CNT30" s="763"/>
      <c r="CNU30" s="763"/>
      <c r="CNV30" s="763"/>
      <c r="CNW30" s="763"/>
      <c r="CNX30" s="763"/>
      <c r="CNY30" s="763"/>
      <c r="CNZ30" s="763"/>
      <c r="COA30" s="763"/>
      <c r="COB30" s="763"/>
      <c r="COC30" s="763"/>
      <c r="COD30" s="763"/>
      <c r="COE30" s="763"/>
      <c r="COF30" s="763"/>
      <c r="COG30" s="763"/>
      <c r="COH30" s="763"/>
      <c r="COI30" s="763"/>
      <c r="COJ30" s="763"/>
      <c r="COK30" s="763"/>
      <c r="COL30" s="763"/>
      <c r="COM30" s="763"/>
      <c r="CON30" s="763"/>
      <c r="COO30" s="763"/>
      <c r="COP30" s="763"/>
      <c r="COQ30" s="763"/>
      <c r="COR30" s="763"/>
      <c r="COS30" s="763"/>
      <c r="COT30" s="763"/>
      <c r="COU30" s="763"/>
      <c r="COV30" s="763"/>
      <c r="COW30" s="763"/>
      <c r="COX30" s="763"/>
      <c r="COY30" s="763"/>
      <c r="COZ30" s="763"/>
      <c r="CPA30" s="763"/>
      <c r="CPB30" s="763"/>
      <c r="CPC30" s="763"/>
      <c r="CPD30" s="763"/>
      <c r="CPE30" s="763"/>
      <c r="CPF30" s="763"/>
      <c r="CPG30" s="763"/>
      <c r="CPH30" s="763"/>
      <c r="CPI30" s="763"/>
      <c r="CPJ30" s="763"/>
      <c r="CPK30" s="763"/>
      <c r="CPL30" s="763"/>
      <c r="CPM30" s="763"/>
      <c r="CPN30" s="763"/>
      <c r="CPO30" s="763"/>
      <c r="CPP30" s="763"/>
      <c r="CPQ30" s="763"/>
      <c r="CPR30" s="763"/>
      <c r="CPS30" s="763"/>
      <c r="CPT30" s="763"/>
      <c r="CPU30" s="763"/>
      <c r="CPV30" s="763"/>
      <c r="CPW30" s="763"/>
      <c r="CPX30" s="763"/>
      <c r="CPY30" s="763"/>
      <c r="CPZ30" s="763"/>
      <c r="CQA30" s="763"/>
      <c r="CQB30" s="763"/>
      <c r="CQC30" s="763"/>
      <c r="CQD30" s="763"/>
      <c r="CQE30" s="763"/>
      <c r="CQF30" s="763"/>
      <c r="CQG30" s="763"/>
      <c r="CQH30" s="763"/>
      <c r="CQI30" s="763"/>
      <c r="CQJ30" s="763"/>
      <c r="CQK30" s="763"/>
      <c r="CQL30" s="763"/>
      <c r="CQM30" s="763"/>
      <c r="CQN30" s="763"/>
      <c r="CQO30" s="763"/>
      <c r="CQP30" s="763"/>
      <c r="CQQ30" s="763"/>
      <c r="CQR30" s="763"/>
      <c r="CQS30" s="763"/>
      <c r="CQT30" s="763"/>
      <c r="CQU30" s="763"/>
      <c r="CQV30" s="763"/>
      <c r="CQW30" s="763"/>
      <c r="CQX30" s="763"/>
      <c r="CQY30" s="763"/>
      <c r="CQZ30" s="763"/>
      <c r="CRA30" s="763"/>
      <c r="CRB30" s="763"/>
      <c r="CRC30" s="763"/>
      <c r="CRD30" s="763"/>
      <c r="CRE30" s="763"/>
      <c r="CRF30" s="763"/>
      <c r="CRG30" s="763"/>
      <c r="CRH30" s="763"/>
      <c r="CRI30" s="763"/>
      <c r="CRJ30" s="763"/>
      <c r="CRK30" s="763"/>
      <c r="CRL30" s="763"/>
      <c r="CRM30" s="763"/>
      <c r="CRN30" s="763"/>
      <c r="CRO30" s="763"/>
      <c r="CRP30" s="763"/>
      <c r="CRQ30" s="763"/>
      <c r="CRR30" s="763"/>
      <c r="CRS30" s="763"/>
      <c r="CRT30" s="763"/>
      <c r="CRU30" s="763"/>
      <c r="CRV30" s="763"/>
      <c r="CRW30" s="763"/>
      <c r="CRX30" s="763"/>
      <c r="CRY30" s="763"/>
      <c r="CRZ30" s="763"/>
      <c r="CSA30" s="763"/>
      <c r="CSB30" s="763"/>
      <c r="CSC30" s="763"/>
      <c r="CSD30" s="763"/>
      <c r="CSE30" s="763"/>
      <c r="CSF30" s="763"/>
      <c r="CSG30" s="763"/>
      <c r="CSH30" s="763"/>
      <c r="CSI30" s="763"/>
      <c r="CSJ30" s="763"/>
      <c r="CSK30" s="763"/>
      <c r="CSL30" s="763"/>
      <c r="CSM30" s="763"/>
      <c r="CSN30" s="763"/>
      <c r="CSO30" s="763"/>
      <c r="CSP30" s="763"/>
      <c r="CSQ30" s="763"/>
      <c r="CSR30" s="763"/>
      <c r="CSS30" s="763"/>
      <c r="CST30" s="763"/>
      <c r="CSU30" s="763"/>
      <c r="CSV30" s="763"/>
      <c r="CSW30" s="763"/>
      <c r="CSX30" s="763"/>
      <c r="CSY30" s="763"/>
      <c r="CSZ30" s="763"/>
      <c r="CTA30" s="763"/>
      <c r="CTB30" s="763"/>
      <c r="CTC30" s="763"/>
      <c r="CTD30" s="763"/>
      <c r="CTE30" s="763"/>
      <c r="CTF30" s="763"/>
      <c r="CTG30" s="763"/>
      <c r="CTH30" s="763"/>
      <c r="CTI30" s="763"/>
      <c r="CTJ30" s="763"/>
      <c r="CTK30" s="763"/>
      <c r="CTL30" s="763"/>
      <c r="CTM30" s="763"/>
      <c r="CTN30" s="763"/>
      <c r="CTO30" s="763"/>
      <c r="CTP30" s="763"/>
      <c r="CTQ30" s="763"/>
      <c r="CTR30" s="763"/>
      <c r="CTS30" s="763"/>
      <c r="CTT30" s="763"/>
      <c r="CTU30" s="763"/>
      <c r="CTV30" s="763"/>
      <c r="CTW30" s="763"/>
      <c r="CTX30" s="763"/>
      <c r="CTY30" s="763"/>
      <c r="CTZ30" s="763"/>
      <c r="CUA30" s="763"/>
      <c r="CUB30" s="763"/>
      <c r="CUC30" s="763"/>
      <c r="CUD30" s="763"/>
      <c r="CUE30" s="763"/>
      <c r="CUF30" s="763"/>
      <c r="CUG30" s="763"/>
      <c r="CUH30" s="763"/>
      <c r="CUI30" s="763"/>
      <c r="CUJ30" s="763"/>
      <c r="CUK30" s="763"/>
      <c r="CUL30" s="763"/>
      <c r="CUM30" s="763"/>
      <c r="CUN30" s="763"/>
      <c r="CUO30" s="763"/>
      <c r="CUP30" s="763"/>
      <c r="CUQ30" s="763"/>
      <c r="CUR30" s="763"/>
      <c r="CUS30" s="763"/>
      <c r="CUT30" s="763"/>
      <c r="CUU30" s="763"/>
      <c r="CUV30" s="763"/>
      <c r="CUW30" s="763"/>
      <c r="CUX30" s="763"/>
      <c r="CUY30" s="763"/>
      <c r="CUZ30" s="763"/>
      <c r="CVA30" s="763"/>
      <c r="CVB30" s="763"/>
      <c r="CVC30" s="763"/>
      <c r="CVD30" s="763"/>
      <c r="CVE30" s="763"/>
      <c r="CVF30" s="763"/>
      <c r="CVG30" s="763"/>
      <c r="CVH30" s="763"/>
      <c r="CVI30" s="763"/>
      <c r="CVJ30" s="763"/>
      <c r="CVK30" s="763"/>
      <c r="CVL30" s="763"/>
      <c r="CVM30" s="763"/>
      <c r="CVN30" s="763"/>
      <c r="CVO30" s="763"/>
      <c r="CVP30" s="763"/>
      <c r="CVQ30" s="763"/>
      <c r="CVR30" s="763"/>
      <c r="CVS30" s="763"/>
      <c r="CVT30" s="763"/>
      <c r="CVU30" s="763"/>
      <c r="CVV30" s="763"/>
      <c r="CVW30" s="763"/>
      <c r="CVX30" s="763"/>
      <c r="CVY30" s="763"/>
      <c r="CVZ30" s="763"/>
      <c r="CWA30" s="763"/>
      <c r="CWB30" s="763"/>
      <c r="CWC30" s="763"/>
      <c r="CWD30" s="763"/>
      <c r="CWE30" s="763"/>
      <c r="CWF30" s="763"/>
      <c r="CWG30" s="763"/>
      <c r="CWH30" s="763"/>
      <c r="CWI30" s="763"/>
      <c r="CWJ30" s="763"/>
      <c r="CWK30" s="763"/>
      <c r="CWL30" s="763"/>
      <c r="CWM30" s="763"/>
      <c r="CWN30" s="763"/>
      <c r="CWO30" s="763"/>
      <c r="CWP30" s="763"/>
      <c r="CWQ30" s="763"/>
      <c r="CWR30" s="763"/>
      <c r="CWS30" s="763"/>
      <c r="CWT30" s="763"/>
      <c r="CWU30" s="763"/>
      <c r="CWV30" s="763"/>
      <c r="CWW30" s="763"/>
      <c r="CWX30" s="763"/>
      <c r="CWY30" s="763"/>
      <c r="CWZ30" s="763"/>
      <c r="CXA30" s="763"/>
      <c r="CXB30" s="763"/>
      <c r="CXC30" s="763"/>
      <c r="CXD30" s="763"/>
      <c r="CXE30" s="763"/>
      <c r="CXF30" s="763"/>
      <c r="CXG30" s="763"/>
      <c r="CXH30" s="763"/>
      <c r="CXI30" s="763"/>
      <c r="CXJ30" s="763"/>
      <c r="CXK30" s="763"/>
      <c r="CXL30" s="763"/>
      <c r="CXM30" s="763"/>
      <c r="CXN30" s="763"/>
      <c r="CXO30" s="763"/>
      <c r="CXP30" s="763"/>
      <c r="CXQ30" s="763"/>
      <c r="CXR30" s="763"/>
      <c r="CXS30" s="763"/>
      <c r="CXT30" s="763"/>
      <c r="CXU30" s="763"/>
      <c r="CXV30" s="763"/>
      <c r="CXW30" s="763"/>
      <c r="CXX30" s="763"/>
      <c r="CXY30" s="763"/>
      <c r="CXZ30" s="763"/>
      <c r="CYA30" s="763"/>
      <c r="CYB30" s="763"/>
      <c r="CYC30" s="763"/>
      <c r="CYD30" s="763"/>
      <c r="CYE30" s="763"/>
      <c r="CYF30" s="763"/>
      <c r="CYG30" s="763"/>
      <c r="CYH30" s="763"/>
      <c r="CYI30" s="763"/>
      <c r="CYJ30" s="763"/>
      <c r="CYK30" s="763"/>
      <c r="CYL30" s="763"/>
      <c r="CYM30" s="763"/>
      <c r="CYN30" s="763"/>
      <c r="CYO30" s="763"/>
      <c r="CYP30" s="763"/>
      <c r="CYQ30" s="763"/>
      <c r="CYR30" s="763"/>
      <c r="CYS30" s="763"/>
      <c r="CYT30" s="763"/>
      <c r="CYU30" s="763"/>
      <c r="CYV30" s="763"/>
      <c r="CYW30" s="763"/>
      <c r="CYX30" s="763"/>
      <c r="CYY30" s="763"/>
      <c r="CYZ30" s="763"/>
      <c r="CZA30" s="763"/>
      <c r="CZB30" s="763"/>
      <c r="CZC30" s="763"/>
      <c r="CZD30" s="763"/>
      <c r="CZE30" s="763"/>
      <c r="CZF30" s="763"/>
      <c r="CZG30" s="763"/>
      <c r="CZH30" s="763"/>
      <c r="CZI30" s="763"/>
      <c r="CZJ30" s="763"/>
      <c r="CZK30" s="763"/>
      <c r="CZL30" s="763"/>
      <c r="CZM30" s="763"/>
      <c r="CZN30" s="763"/>
      <c r="CZO30" s="763"/>
      <c r="CZP30" s="763"/>
      <c r="CZQ30" s="763"/>
      <c r="CZR30" s="763"/>
      <c r="CZS30" s="763"/>
      <c r="CZT30" s="763"/>
      <c r="CZU30" s="763"/>
      <c r="CZV30" s="763"/>
      <c r="CZW30" s="763"/>
      <c r="CZX30" s="763"/>
      <c r="CZY30" s="763"/>
      <c r="CZZ30" s="763"/>
      <c r="DAA30" s="763"/>
      <c r="DAB30" s="763"/>
      <c r="DAC30" s="763"/>
      <c r="DAD30" s="763"/>
      <c r="DAE30" s="763"/>
      <c r="DAF30" s="763"/>
      <c r="DAG30" s="763"/>
      <c r="DAH30" s="763"/>
      <c r="DAI30" s="763"/>
      <c r="DAJ30" s="763"/>
      <c r="DAK30" s="763"/>
      <c r="DAL30" s="763"/>
      <c r="DAM30" s="763"/>
      <c r="DAN30" s="763"/>
      <c r="DAO30" s="763"/>
      <c r="DAP30" s="763"/>
      <c r="DAQ30" s="763"/>
      <c r="DAR30" s="763"/>
      <c r="DAS30" s="763"/>
      <c r="DAT30" s="763"/>
      <c r="DAU30" s="763"/>
      <c r="DAV30" s="763"/>
      <c r="DAW30" s="763"/>
      <c r="DAX30" s="763"/>
      <c r="DAY30" s="763"/>
      <c r="DAZ30" s="763"/>
      <c r="DBA30" s="763"/>
      <c r="DBB30" s="763"/>
      <c r="DBC30" s="763"/>
      <c r="DBD30" s="763"/>
      <c r="DBE30" s="763"/>
      <c r="DBF30" s="763"/>
      <c r="DBG30" s="763"/>
      <c r="DBH30" s="763"/>
      <c r="DBI30" s="763"/>
      <c r="DBJ30" s="763"/>
      <c r="DBK30" s="763"/>
      <c r="DBL30" s="763"/>
      <c r="DBM30" s="763"/>
      <c r="DBN30" s="763"/>
      <c r="DBO30" s="763"/>
      <c r="DBP30" s="763"/>
      <c r="DBQ30" s="763"/>
      <c r="DBR30" s="763"/>
      <c r="DBS30" s="763"/>
      <c r="DBT30" s="763"/>
      <c r="DBU30" s="763"/>
      <c r="DBV30" s="763"/>
      <c r="DBW30" s="763"/>
      <c r="DBX30" s="763"/>
      <c r="DBY30" s="763"/>
      <c r="DBZ30" s="763"/>
      <c r="DCA30" s="763"/>
      <c r="DCB30" s="763"/>
      <c r="DCC30" s="763"/>
      <c r="DCD30" s="763"/>
      <c r="DCE30" s="763"/>
      <c r="DCF30" s="763"/>
      <c r="DCG30" s="763"/>
      <c r="DCH30" s="763"/>
      <c r="DCI30" s="763"/>
      <c r="DCJ30" s="763"/>
      <c r="DCK30" s="763"/>
      <c r="DCL30" s="763"/>
      <c r="DCM30" s="763"/>
      <c r="DCN30" s="763"/>
      <c r="DCO30" s="763"/>
      <c r="DCP30" s="763"/>
      <c r="DCQ30" s="763"/>
      <c r="DCR30" s="763"/>
      <c r="DCS30" s="763"/>
      <c r="DCT30" s="763"/>
      <c r="DCU30" s="763"/>
      <c r="DCV30" s="763"/>
      <c r="DCW30" s="763"/>
      <c r="DCX30" s="763"/>
      <c r="DCY30" s="763"/>
      <c r="DCZ30" s="763"/>
      <c r="DDA30" s="763"/>
      <c r="DDB30" s="763"/>
      <c r="DDC30" s="763"/>
      <c r="DDD30" s="763"/>
      <c r="DDE30" s="763"/>
      <c r="DDF30" s="763"/>
      <c r="DDG30" s="763"/>
      <c r="DDH30" s="763"/>
      <c r="DDI30" s="763"/>
      <c r="DDJ30" s="763"/>
      <c r="DDK30" s="763"/>
      <c r="DDL30" s="763"/>
      <c r="DDM30" s="763"/>
      <c r="DDN30" s="763"/>
      <c r="DDO30" s="763"/>
      <c r="DDP30" s="763"/>
      <c r="DDQ30" s="763"/>
      <c r="DDR30" s="763"/>
      <c r="DDS30" s="763"/>
      <c r="DDT30" s="763"/>
      <c r="DDU30" s="763"/>
      <c r="DDV30" s="763"/>
      <c r="DDW30" s="763"/>
      <c r="DDX30" s="763"/>
      <c r="DDY30" s="763"/>
      <c r="DDZ30" s="763"/>
      <c r="DEA30" s="763"/>
      <c r="DEB30" s="763"/>
      <c r="DEC30" s="763"/>
      <c r="DED30" s="763"/>
      <c r="DEE30" s="763"/>
      <c r="DEF30" s="763"/>
      <c r="DEG30" s="763"/>
      <c r="DEH30" s="763"/>
      <c r="DEI30" s="763"/>
      <c r="DEJ30" s="763"/>
      <c r="DEK30" s="763"/>
      <c r="DEL30" s="763"/>
      <c r="DEM30" s="763"/>
      <c r="DEN30" s="763"/>
      <c r="DEO30" s="763"/>
      <c r="DEP30" s="763"/>
      <c r="DEQ30" s="763"/>
      <c r="DER30" s="763"/>
      <c r="DES30" s="763"/>
      <c r="DET30" s="763"/>
      <c r="DEU30" s="763"/>
      <c r="DEV30" s="763"/>
      <c r="DEW30" s="763"/>
      <c r="DEX30" s="763"/>
      <c r="DEY30" s="763"/>
      <c r="DEZ30" s="763"/>
      <c r="DFA30" s="763"/>
      <c r="DFB30" s="763"/>
      <c r="DFC30" s="763"/>
      <c r="DFD30" s="763"/>
      <c r="DFE30" s="763"/>
      <c r="DFF30" s="763"/>
      <c r="DFG30" s="763"/>
      <c r="DFH30" s="763"/>
      <c r="DFI30" s="763"/>
      <c r="DFJ30" s="763"/>
      <c r="DFK30" s="763"/>
      <c r="DFL30" s="763"/>
      <c r="DFM30" s="763"/>
      <c r="DFN30" s="763"/>
      <c r="DFO30" s="763"/>
      <c r="DFP30" s="763"/>
      <c r="DFQ30" s="763"/>
      <c r="DFR30" s="763"/>
      <c r="DFS30" s="763"/>
      <c r="DFT30" s="763"/>
      <c r="DFU30" s="763"/>
      <c r="DFV30" s="763"/>
      <c r="DFW30" s="763"/>
      <c r="DFX30" s="763"/>
      <c r="DFY30" s="763"/>
      <c r="DFZ30" s="763"/>
      <c r="DGA30" s="763"/>
      <c r="DGB30" s="763"/>
      <c r="DGC30" s="763"/>
      <c r="DGD30" s="763"/>
      <c r="DGE30" s="763"/>
      <c r="DGF30" s="763"/>
      <c r="DGG30" s="763"/>
      <c r="DGH30" s="763"/>
      <c r="DGI30" s="763"/>
      <c r="DGJ30" s="763"/>
      <c r="DGK30" s="763"/>
      <c r="DGL30" s="763"/>
      <c r="DGM30" s="763"/>
      <c r="DGN30" s="763"/>
      <c r="DGO30" s="763"/>
      <c r="DGP30" s="763"/>
      <c r="DGQ30" s="763"/>
      <c r="DGR30" s="763"/>
      <c r="DGS30" s="763"/>
      <c r="DGT30" s="763"/>
      <c r="DGU30" s="763"/>
      <c r="DGV30" s="763"/>
      <c r="DGW30" s="763"/>
      <c r="DGX30" s="763"/>
      <c r="DGY30" s="763"/>
      <c r="DGZ30" s="763"/>
      <c r="DHA30" s="763"/>
      <c r="DHB30" s="763"/>
      <c r="DHC30" s="763"/>
      <c r="DHD30" s="763"/>
      <c r="DHE30" s="763"/>
      <c r="DHF30" s="763"/>
      <c r="DHG30" s="763"/>
      <c r="DHH30" s="763"/>
      <c r="DHI30" s="763"/>
      <c r="DHJ30" s="763"/>
      <c r="DHK30" s="763"/>
      <c r="DHL30" s="763"/>
      <c r="DHM30" s="763"/>
      <c r="DHN30" s="763"/>
      <c r="DHO30" s="763"/>
      <c r="DHP30" s="763"/>
      <c r="DHQ30" s="763"/>
      <c r="DHR30" s="763"/>
      <c r="DHS30" s="763"/>
      <c r="DHT30" s="763"/>
      <c r="DHU30" s="763"/>
      <c r="DHV30" s="763"/>
      <c r="DHW30" s="763"/>
      <c r="DHX30" s="763"/>
      <c r="DHY30" s="763"/>
      <c r="DHZ30" s="763"/>
      <c r="DIA30" s="763"/>
      <c r="DIB30" s="763"/>
      <c r="DIC30" s="763"/>
      <c r="DID30" s="763"/>
      <c r="DIE30" s="763"/>
      <c r="DIF30" s="763"/>
      <c r="DIG30" s="763"/>
      <c r="DIH30" s="763"/>
      <c r="DII30" s="763"/>
      <c r="DIJ30" s="763"/>
      <c r="DIK30" s="763"/>
      <c r="DIL30" s="763"/>
      <c r="DIM30" s="763"/>
      <c r="DIN30" s="763"/>
      <c r="DIO30" s="763"/>
      <c r="DIP30" s="763"/>
      <c r="DIQ30" s="763"/>
      <c r="DIR30" s="763"/>
      <c r="DIS30" s="763"/>
      <c r="DIT30" s="763"/>
      <c r="DIU30" s="763"/>
      <c r="DIV30" s="763"/>
      <c r="DIW30" s="763"/>
      <c r="DIX30" s="763"/>
      <c r="DIY30" s="763"/>
      <c r="DIZ30" s="763"/>
      <c r="DJA30" s="763"/>
      <c r="DJB30" s="763"/>
      <c r="DJC30" s="763"/>
      <c r="DJD30" s="763"/>
      <c r="DJE30" s="763"/>
      <c r="DJF30" s="763"/>
      <c r="DJG30" s="763"/>
      <c r="DJH30" s="763"/>
      <c r="DJI30" s="763"/>
      <c r="DJJ30" s="763"/>
      <c r="DJK30" s="763"/>
      <c r="DJL30" s="763"/>
      <c r="DJM30" s="763"/>
      <c r="DJN30" s="763"/>
      <c r="DJO30" s="763"/>
      <c r="DJP30" s="763"/>
      <c r="DJQ30" s="763"/>
      <c r="DJR30" s="763"/>
      <c r="DJS30" s="763"/>
      <c r="DJT30" s="763"/>
      <c r="DJU30" s="763"/>
      <c r="DJV30" s="763"/>
      <c r="DJW30" s="763"/>
      <c r="DJX30" s="763"/>
      <c r="DJY30" s="763"/>
      <c r="DJZ30" s="763"/>
      <c r="DKA30" s="763"/>
      <c r="DKB30" s="763"/>
      <c r="DKC30" s="763"/>
      <c r="DKD30" s="763"/>
      <c r="DKE30" s="763"/>
      <c r="DKF30" s="763"/>
      <c r="DKG30" s="763"/>
      <c r="DKH30" s="763"/>
      <c r="DKI30" s="763"/>
      <c r="DKJ30" s="763"/>
      <c r="DKK30" s="763"/>
      <c r="DKL30" s="763"/>
      <c r="DKM30" s="763"/>
      <c r="DKN30" s="763"/>
      <c r="DKO30" s="763"/>
      <c r="DKP30" s="763"/>
      <c r="DKQ30" s="763"/>
      <c r="DKR30" s="763"/>
      <c r="DKS30" s="763"/>
      <c r="DKT30" s="763"/>
      <c r="DKU30" s="763"/>
      <c r="DKV30" s="763"/>
      <c r="DKW30" s="763"/>
      <c r="DKX30" s="763"/>
      <c r="DKY30" s="763"/>
      <c r="DKZ30" s="763"/>
      <c r="DLA30" s="763"/>
      <c r="DLB30" s="763"/>
      <c r="DLC30" s="763"/>
      <c r="DLD30" s="763"/>
      <c r="DLE30" s="763"/>
      <c r="DLF30" s="763"/>
      <c r="DLG30" s="763"/>
      <c r="DLH30" s="763"/>
      <c r="DLI30" s="763"/>
      <c r="DLJ30" s="763"/>
      <c r="DLK30" s="763"/>
      <c r="DLL30" s="763"/>
      <c r="DLM30" s="763"/>
      <c r="DLN30" s="763"/>
      <c r="DLO30" s="763"/>
      <c r="DLP30" s="763"/>
      <c r="DLQ30" s="763"/>
      <c r="DLR30" s="763"/>
      <c r="DLS30" s="763"/>
      <c r="DLT30" s="763"/>
      <c r="DLU30" s="763"/>
      <c r="DLV30" s="763"/>
      <c r="DLW30" s="763"/>
      <c r="DLX30" s="763"/>
      <c r="DLY30" s="763"/>
      <c r="DLZ30" s="763"/>
      <c r="DMA30" s="763"/>
      <c r="DMB30" s="763"/>
      <c r="DMC30" s="763"/>
      <c r="DMD30" s="763"/>
      <c r="DME30" s="763"/>
      <c r="DMF30" s="763"/>
      <c r="DMG30" s="763"/>
      <c r="DMH30" s="763"/>
      <c r="DMI30" s="763"/>
      <c r="DMJ30" s="763"/>
      <c r="DMK30" s="763"/>
      <c r="DML30" s="763"/>
      <c r="DMM30" s="763"/>
      <c r="DMN30" s="763"/>
      <c r="DMO30" s="763"/>
      <c r="DMP30" s="763"/>
      <c r="DMQ30" s="763"/>
      <c r="DMR30" s="763"/>
      <c r="DMS30" s="763"/>
      <c r="DMT30" s="763"/>
      <c r="DMU30" s="763"/>
      <c r="DMV30" s="763"/>
      <c r="DMW30" s="763"/>
      <c r="DMX30" s="763"/>
      <c r="DMY30" s="763"/>
      <c r="DMZ30" s="763"/>
      <c r="DNA30" s="763"/>
      <c r="DNB30" s="763"/>
      <c r="DNC30" s="763"/>
      <c r="DND30" s="763"/>
      <c r="DNE30" s="763"/>
      <c r="DNF30" s="763"/>
      <c r="DNG30" s="763"/>
      <c r="DNH30" s="763"/>
      <c r="DNI30" s="763"/>
      <c r="DNJ30" s="763"/>
      <c r="DNK30" s="763"/>
      <c r="DNL30" s="763"/>
      <c r="DNM30" s="763"/>
      <c r="DNN30" s="763"/>
      <c r="DNO30" s="763"/>
      <c r="DNP30" s="763"/>
      <c r="DNQ30" s="763"/>
      <c r="DNR30" s="763"/>
      <c r="DNS30" s="763"/>
      <c r="DNT30" s="763"/>
      <c r="DNU30" s="763"/>
      <c r="DNV30" s="763"/>
      <c r="DNW30" s="763"/>
      <c r="DNX30" s="763"/>
      <c r="DNY30" s="763"/>
      <c r="DNZ30" s="763"/>
      <c r="DOA30" s="763"/>
      <c r="DOB30" s="763"/>
      <c r="DOC30" s="763"/>
      <c r="DOD30" s="763"/>
      <c r="DOE30" s="763"/>
      <c r="DOF30" s="763"/>
      <c r="DOG30" s="763"/>
      <c r="DOH30" s="763"/>
      <c r="DOI30" s="763"/>
      <c r="DOJ30" s="763"/>
      <c r="DOK30" s="763"/>
      <c r="DOL30" s="763"/>
      <c r="DOM30" s="763"/>
      <c r="DON30" s="763"/>
      <c r="DOO30" s="763"/>
      <c r="DOP30" s="763"/>
      <c r="DOQ30" s="763"/>
      <c r="DOR30" s="763"/>
      <c r="DOS30" s="763"/>
      <c r="DOT30" s="763"/>
      <c r="DOU30" s="763"/>
      <c r="DOV30" s="763"/>
      <c r="DOW30" s="763"/>
      <c r="DOX30" s="763"/>
      <c r="DOY30" s="763"/>
      <c r="DOZ30" s="763"/>
      <c r="DPA30" s="763"/>
      <c r="DPB30" s="763"/>
      <c r="DPC30" s="763"/>
      <c r="DPD30" s="763"/>
      <c r="DPE30" s="763"/>
      <c r="DPF30" s="763"/>
      <c r="DPG30" s="763"/>
      <c r="DPH30" s="763"/>
      <c r="DPI30" s="763"/>
      <c r="DPJ30" s="763"/>
      <c r="DPK30" s="763"/>
      <c r="DPL30" s="763"/>
      <c r="DPM30" s="763"/>
      <c r="DPN30" s="763"/>
      <c r="DPO30" s="763"/>
      <c r="DPP30" s="763"/>
      <c r="DPQ30" s="763"/>
      <c r="DPR30" s="763"/>
      <c r="DPS30" s="763"/>
      <c r="DPT30" s="763"/>
      <c r="DPU30" s="763"/>
      <c r="DPV30" s="763"/>
      <c r="DPW30" s="763"/>
      <c r="DPX30" s="763"/>
      <c r="DPY30" s="763"/>
      <c r="DPZ30" s="763"/>
      <c r="DQA30" s="763"/>
      <c r="DQB30" s="763"/>
      <c r="DQC30" s="763"/>
      <c r="DQD30" s="763"/>
      <c r="DQE30" s="763"/>
      <c r="DQF30" s="763"/>
      <c r="DQG30" s="763"/>
      <c r="DQH30" s="763"/>
      <c r="DQI30" s="763"/>
      <c r="DQJ30" s="763"/>
      <c r="DQK30" s="763"/>
      <c r="DQL30" s="763"/>
      <c r="DQM30" s="763"/>
      <c r="DQN30" s="763"/>
      <c r="DQO30" s="763"/>
      <c r="DQP30" s="763"/>
      <c r="DQQ30" s="763"/>
      <c r="DQR30" s="763"/>
      <c r="DQS30" s="763"/>
      <c r="DQT30" s="763"/>
      <c r="DQU30" s="763"/>
      <c r="DQV30" s="763"/>
      <c r="DQW30" s="763"/>
      <c r="DQX30" s="763"/>
      <c r="DQY30" s="763"/>
      <c r="DQZ30" s="763"/>
      <c r="DRA30" s="763"/>
      <c r="DRB30" s="763"/>
      <c r="DRC30" s="763"/>
      <c r="DRD30" s="763"/>
      <c r="DRE30" s="763"/>
      <c r="DRF30" s="763"/>
      <c r="DRG30" s="763"/>
      <c r="DRH30" s="763"/>
      <c r="DRI30" s="763"/>
      <c r="DRJ30" s="763"/>
      <c r="DRK30" s="763"/>
      <c r="DRL30" s="763"/>
      <c r="DRM30" s="763"/>
      <c r="DRN30" s="763"/>
      <c r="DRO30" s="763"/>
      <c r="DRP30" s="763"/>
      <c r="DRQ30" s="763"/>
      <c r="DRR30" s="763"/>
      <c r="DRS30" s="763"/>
      <c r="DRT30" s="763"/>
      <c r="DRU30" s="763"/>
      <c r="DRV30" s="763"/>
      <c r="DRW30" s="763"/>
      <c r="DRX30" s="763"/>
      <c r="DRY30" s="763"/>
      <c r="DRZ30" s="763"/>
      <c r="DSA30" s="763"/>
      <c r="DSB30" s="763"/>
      <c r="DSC30" s="763"/>
      <c r="DSD30" s="763"/>
      <c r="DSE30" s="763"/>
      <c r="DSF30" s="763"/>
      <c r="DSG30" s="763"/>
      <c r="DSH30" s="763"/>
      <c r="DSI30" s="763"/>
      <c r="DSJ30" s="763"/>
      <c r="DSK30" s="763"/>
      <c r="DSL30" s="763"/>
      <c r="DSM30" s="763"/>
      <c r="DSN30" s="763"/>
      <c r="DSO30" s="763"/>
      <c r="DSP30" s="763"/>
      <c r="DSQ30" s="763"/>
      <c r="DSR30" s="763"/>
      <c r="DSS30" s="763"/>
      <c r="DST30" s="763"/>
      <c r="DSU30" s="763"/>
      <c r="DSV30" s="763"/>
      <c r="DSW30" s="763"/>
      <c r="DSX30" s="763"/>
      <c r="DSY30" s="763"/>
      <c r="DSZ30" s="763"/>
      <c r="DTA30" s="763"/>
      <c r="DTB30" s="763"/>
      <c r="DTC30" s="763"/>
      <c r="DTD30" s="763"/>
      <c r="DTE30" s="763"/>
      <c r="DTF30" s="763"/>
      <c r="DTG30" s="763"/>
      <c r="DTH30" s="763"/>
      <c r="DTI30" s="763"/>
      <c r="DTJ30" s="763"/>
      <c r="DTK30" s="763"/>
      <c r="DTL30" s="763"/>
      <c r="DTM30" s="763"/>
      <c r="DTN30" s="763"/>
      <c r="DTO30" s="763"/>
      <c r="DTP30" s="763"/>
      <c r="DTQ30" s="763"/>
      <c r="DTR30" s="763"/>
      <c r="DTS30" s="763"/>
      <c r="DTT30" s="763"/>
      <c r="DTU30" s="763"/>
      <c r="DTV30" s="763"/>
      <c r="DTW30" s="763"/>
      <c r="DTX30" s="763"/>
      <c r="DTY30" s="763"/>
      <c r="DTZ30" s="763"/>
      <c r="DUA30" s="763"/>
      <c r="DUB30" s="763"/>
      <c r="DUC30" s="763"/>
      <c r="DUD30" s="763"/>
      <c r="DUE30" s="763"/>
      <c r="DUF30" s="763"/>
      <c r="DUG30" s="763"/>
      <c r="DUH30" s="763"/>
      <c r="DUI30" s="763"/>
      <c r="DUJ30" s="763"/>
      <c r="DUK30" s="763"/>
      <c r="DUL30" s="763"/>
      <c r="DUM30" s="763"/>
      <c r="DUN30" s="763"/>
      <c r="DUO30" s="763"/>
      <c r="DUP30" s="763"/>
      <c r="DUQ30" s="763"/>
      <c r="DUR30" s="763"/>
      <c r="DUS30" s="763"/>
      <c r="DUT30" s="763"/>
      <c r="DUU30" s="763"/>
      <c r="DUV30" s="763"/>
      <c r="DUW30" s="763"/>
      <c r="DUX30" s="763"/>
      <c r="DUY30" s="763"/>
      <c r="DUZ30" s="763"/>
      <c r="DVA30" s="763"/>
      <c r="DVB30" s="763"/>
      <c r="DVC30" s="763"/>
      <c r="DVD30" s="763"/>
      <c r="DVE30" s="763"/>
      <c r="DVF30" s="763"/>
      <c r="DVG30" s="763"/>
      <c r="DVH30" s="763"/>
      <c r="DVI30" s="763"/>
      <c r="DVJ30" s="763"/>
      <c r="DVK30" s="763"/>
      <c r="DVL30" s="763"/>
      <c r="DVM30" s="763"/>
      <c r="DVN30" s="763"/>
      <c r="DVO30" s="763"/>
      <c r="DVP30" s="763"/>
      <c r="DVQ30" s="763"/>
      <c r="DVR30" s="763"/>
      <c r="DVS30" s="763"/>
      <c r="DVT30" s="763"/>
      <c r="DVU30" s="763"/>
      <c r="DVV30" s="763"/>
      <c r="DVW30" s="763"/>
      <c r="DVX30" s="763"/>
      <c r="DVY30" s="763"/>
      <c r="DVZ30" s="763"/>
      <c r="DWA30" s="763"/>
      <c r="DWB30" s="763"/>
      <c r="DWC30" s="763"/>
      <c r="DWD30" s="763"/>
      <c r="DWE30" s="763"/>
      <c r="DWF30" s="763"/>
      <c r="DWG30" s="763"/>
      <c r="DWH30" s="763"/>
      <c r="DWI30" s="763"/>
      <c r="DWJ30" s="763"/>
      <c r="DWK30" s="763"/>
      <c r="DWL30" s="763"/>
      <c r="DWM30" s="763"/>
      <c r="DWN30" s="763"/>
      <c r="DWO30" s="763"/>
      <c r="DWP30" s="763"/>
      <c r="DWQ30" s="763"/>
      <c r="DWR30" s="763"/>
      <c r="DWS30" s="763"/>
      <c r="DWT30" s="763"/>
      <c r="DWU30" s="763"/>
      <c r="DWV30" s="763"/>
      <c r="DWW30" s="763"/>
      <c r="DWX30" s="763"/>
      <c r="DWY30" s="763"/>
      <c r="DWZ30" s="763"/>
      <c r="DXA30" s="763"/>
      <c r="DXB30" s="763"/>
      <c r="DXC30" s="763"/>
      <c r="DXD30" s="763"/>
      <c r="DXE30" s="763"/>
      <c r="DXF30" s="763"/>
      <c r="DXG30" s="763"/>
      <c r="DXH30" s="763"/>
      <c r="DXI30" s="763"/>
      <c r="DXJ30" s="763"/>
      <c r="DXK30" s="763"/>
      <c r="DXL30" s="763"/>
      <c r="DXM30" s="763"/>
      <c r="DXN30" s="763"/>
      <c r="DXO30" s="763"/>
      <c r="DXP30" s="763"/>
      <c r="DXQ30" s="763"/>
      <c r="DXR30" s="763"/>
      <c r="DXS30" s="763"/>
      <c r="DXT30" s="763"/>
      <c r="DXU30" s="763"/>
      <c r="DXV30" s="763"/>
      <c r="DXW30" s="763"/>
      <c r="DXX30" s="763"/>
      <c r="DXY30" s="763"/>
      <c r="DXZ30" s="763"/>
      <c r="DYA30" s="763"/>
      <c r="DYB30" s="763"/>
      <c r="DYC30" s="763"/>
      <c r="DYD30" s="763"/>
      <c r="DYE30" s="763"/>
      <c r="DYF30" s="763"/>
      <c r="DYG30" s="763"/>
      <c r="DYH30" s="763"/>
      <c r="DYI30" s="763"/>
      <c r="DYJ30" s="763"/>
      <c r="DYK30" s="763"/>
      <c r="DYL30" s="763"/>
      <c r="DYM30" s="763"/>
      <c r="DYN30" s="763"/>
      <c r="DYO30" s="763"/>
      <c r="DYP30" s="763"/>
      <c r="DYQ30" s="763"/>
      <c r="DYR30" s="763"/>
      <c r="DYS30" s="763"/>
      <c r="DYT30" s="763"/>
      <c r="DYU30" s="763"/>
      <c r="DYV30" s="763"/>
      <c r="DYW30" s="763"/>
      <c r="DYX30" s="763"/>
      <c r="DYY30" s="763"/>
      <c r="DYZ30" s="763"/>
      <c r="DZA30" s="763"/>
      <c r="DZB30" s="763"/>
      <c r="DZC30" s="763"/>
      <c r="DZD30" s="763"/>
      <c r="DZE30" s="763"/>
      <c r="DZF30" s="763"/>
      <c r="DZG30" s="763"/>
      <c r="DZH30" s="763"/>
      <c r="DZI30" s="763"/>
      <c r="DZJ30" s="763"/>
      <c r="DZK30" s="763"/>
      <c r="DZL30" s="763"/>
      <c r="DZM30" s="763"/>
      <c r="DZN30" s="763"/>
      <c r="DZO30" s="763"/>
      <c r="DZP30" s="763"/>
      <c r="DZQ30" s="763"/>
      <c r="DZR30" s="763"/>
      <c r="DZS30" s="763"/>
      <c r="DZT30" s="763"/>
      <c r="DZU30" s="763"/>
      <c r="DZV30" s="763"/>
      <c r="DZW30" s="763"/>
      <c r="DZX30" s="763"/>
      <c r="DZY30" s="763"/>
      <c r="DZZ30" s="763"/>
      <c r="EAA30" s="763"/>
      <c r="EAB30" s="763"/>
      <c r="EAC30" s="763"/>
      <c r="EAD30" s="763"/>
      <c r="EAE30" s="763"/>
      <c r="EAF30" s="763"/>
      <c r="EAG30" s="763"/>
      <c r="EAH30" s="763"/>
      <c r="EAI30" s="763"/>
      <c r="EAJ30" s="763"/>
      <c r="EAK30" s="763"/>
      <c r="EAL30" s="763"/>
      <c r="EAM30" s="763"/>
      <c r="EAN30" s="763"/>
      <c r="EAO30" s="763"/>
      <c r="EAP30" s="763"/>
      <c r="EAQ30" s="763"/>
      <c r="EAR30" s="763"/>
      <c r="EAS30" s="763"/>
      <c r="EAT30" s="763"/>
      <c r="EAU30" s="763"/>
      <c r="EAV30" s="763"/>
      <c r="EAW30" s="763"/>
      <c r="EAX30" s="763"/>
      <c r="EAY30" s="763"/>
      <c r="EAZ30" s="763"/>
      <c r="EBA30" s="763"/>
      <c r="EBB30" s="763"/>
      <c r="EBC30" s="763"/>
      <c r="EBD30" s="763"/>
      <c r="EBE30" s="763"/>
      <c r="EBF30" s="763"/>
      <c r="EBG30" s="763"/>
      <c r="EBH30" s="763"/>
      <c r="EBI30" s="763"/>
      <c r="EBJ30" s="763"/>
      <c r="EBK30" s="763"/>
      <c r="EBL30" s="763"/>
      <c r="EBM30" s="763"/>
      <c r="EBN30" s="763"/>
      <c r="EBO30" s="763"/>
      <c r="EBP30" s="763"/>
      <c r="EBQ30" s="763"/>
      <c r="EBR30" s="763"/>
      <c r="EBS30" s="763"/>
      <c r="EBT30" s="763"/>
      <c r="EBU30" s="763"/>
      <c r="EBV30" s="763"/>
      <c r="EBW30" s="763"/>
      <c r="EBX30" s="763"/>
      <c r="EBY30" s="763"/>
      <c r="EBZ30" s="763"/>
      <c r="ECA30" s="763"/>
      <c r="ECB30" s="763"/>
      <c r="ECC30" s="763"/>
      <c r="ECD30" s="763"/>
      <c r="ECE30" s="763"/>
      <c r="ECF30" s="763"/>
      <c r="ECG30" s="763"/>
      <c r="ECH30" s="763"/>
      <c r="ECI30" s="763"/>
      <c r="ECJ30" s="763"/>
      <c r="ECK30" s="763"/>
      <c r="ECL30" s="763"/>
      <c r="ECM30" s="763"/>
      <c r="ECN30" s="763"/>
      <c r="ECO30" s="763"/>
      <c r="ECP30" s="763"/>
      <c r="ECQ30" s="763"/>
      <c r="ECR30" s="763"/>
      <c r="ECS30" s="763"/>
      <c r="ECT30" s="763"/>
      <c r="ECU30" s="763"/>
      <c r="ECV30" s="763"/>
      <c r="ECW30" s="763"/>
      <c r="ECX30" s="763"/>
      <c r="ECY30" s="763"/>
      <c r="ECZ30" s="763"/>
      <c r="EDA30" s="763"/>
      <c r="EDB30" s="763"/>
      <c r="EDC30" s="763"/>
      <c r="EDD30" s="763"/>
      <c r="EDE30" s="763"/>
      <c r="EDF30" s="763"/>
      <c r="EDG30" s="763"/>
      <c r="EDH30" s="763"/>
      <c r="EDI30" s="763"/>
      <c r="EDJ30" s="763"/>
      <c r="EDK30" s="763"/>
      <c r="EDL30" s="763"/>
      <c r="EDM30" s="763"/>
      <c r="EDN30" s="763"/>
      <c r="EDO30" s="763"/>
      <c r="EDP30" s="763"/>
      <c r="EDQ30" s="763"/>
      <c r="EDR30" s="763"/>
      <c r="EDS30" s="763"/>
      <c r="EDT30" s="763"/>
      <c r="EDU30" s="763"/>
      <c r="EDV30" s="763"/>
      <c r="EDW30" s="763"/>
      <c r="EDX30" s="763"/>
      <c r="EDY30" s="763"/>
      <c r="EDZ30" s="763"/>
      <c r="EEA30" s="763"/>
      <c r="EEB30" s="763"/>
      <c r="EEC30" s="763"/>
      <c r="EED30" s="763"/>
      <c r="EEE30" s="763"/>
      <c r="EEF30" s="763"/>
      <c r="EEG30" s="763"/>
      <c r="EEH30" s="763"/>
      <c r="EEI30" s="763"/>
      <c r="EEJ30" s="763"/>
      <c r="EEK30" s="763"/>
      <c r="EEL30" s="763"/>
      <c r="EEM30" s="763"/>
      <c r="EEN30" s="763"/>
      <c r="EEO30" s="763"/>
      <c r="EEP30" s="763"/>
      <c r="EEQ30" s="763"/>
      <c r="EER30" s="763"/>
      <c r="EES30" s="763"/>
      <c r="EET30" s="763"/>
      <c r="EEU30" s="763"/>
      <c r="EEV30" s="763"/>
      <c r="EEW30" s="763"/>
      <c r="EEX30" s="763"/>
      <c r="EEY30" s="763"/>
      <c r="EEZ30" s="763"/>
      <c r="EFA30" s="763"/>
      <c r="EFB30" s="763"/>
      <c r="EFC30" s="763"/>
      <c r="EFD30" s="763"/>
      <c r="EFE30" s="763"/>
      <c r="EFF30" s="763"/>
      <c r="EFG30" s="763"/>
      <c r="EFH30" s="763"/>
      <c r="EFI30" s="763"/>
      <c r="EFJ30" s="763"/>
      <c r="EFK30" s="763"/>
      <c r="EFL30" s="763"/>
      <c r="EFM30" s="763"/>
      <c r="EFN30" s="763"/>
      <c r="EFO30" s="763"/>
      <c r="EFP30" s="763"/>
      <c r="EFQ30" s="763"/>
      <c r="EFR30" s="763"/>
      <c r="EFS30" s="763"/>
      <c r="EFT30" s="763"/>
      <c r="EFU30" s="763"/>
      <c r="EFV30" s="763"/>
      <c r="EFW30" s="763"/>
      <c r="EFX30" s="763"/>
      <c r="EFY30" s="763"/>
      <c r="EFZ30" s="763"/>
      <c r="EGA30" s="763"/>
      <c r="EGB30" s="763"/>
      <c r="EGC30" s="763"/>
      <c r="EGD30" s="763"/>
      <c r="EGE30" s="763"/>
      <c r="EGF30" s="763"/>
      <c r="EGG30" s="763"/>
      <c r="EGH30" s="763"/>
      <c r="EGI30" s="763"/>
      <c r="EGJ30" s="763"/>
      <c r="EGK30" s="763"/>
      <c r="EGL30" s="763"/>
      <c r="EGM30" s="763"/>
      <c r="EGN30" s="763"/>
      <c r="EGO30" s="763"/>
      <c r="EGP30" s="763"/>
      <c r="EGQ30" s="763"/>
      <c r="EGR30" s="763"/>
      <c r="EGS30" s="763"/>
      <c r="EGT30" s="763"/>
      <c r="EGU30" s="763"/>
      <c r="EGV30" s="763"/>
      <c r="EGW30" s="763"/>
      <c r="EGX30" s="763"/>
      <c r="EGY30" s="763"/>
      <c r="EGZ30" s="763"/>
      <c r="EHA30" s="763"/>
      <c r="EHB30" s="763"/>
      <c r="EHC30" s="763"/>
      <c r="EHD30" s="763"/>
      <c r="EHE30" s="763"/>
      <c r="EHF30" s="763"/>
      <c r="EHG30" s="763"/>
      <c r="EHH30" s="763"/>
      <c r="EHI30" s="763"/>
      <c r="EHJ30" s="763"/>
      <c r="EHK30" s="763"/>
      <c r="EHL30" s="763"/>
      <c r="EHM30" s="763"/>
      <c r="EHN30" s="763"/>
      <c r="EHO30" s="763"/>
      <c r="EHP30" s="763"/>
      <c r="EHQ30" s="763"/>
      <c r="EHR30" s="763"/>
      <c r="EHS30" s="763"/>
      <c r="EHT30" s="763"/>
      <c r="EHU30" s="763"/>
      <c r="EHV30" s="763"/>
      <c r="EHW30" s="763"/>
      <c r="EHX30" s="763"/>
      <c r="EHY30" s="763"/>
      <c r="EHZ30" s="763"/>
      <c r="EIA30" s="763"/>
      <c r="EIB30" s="763"/>
      <c r="EIC30" s="763"/>
      <c r="EID30" s="763"/>
      <c r="EIE30" s="763"/>
      <c r="EIF30" s="763"/>
      <c r="EIG30" s="763"/>
      <c r="EIH30" s="763"/>
      <c r="EII30" s="763"/>
      <c r="EIJ30" s="763"/>
      <c r="EIK30" s="763"/>
      <c r="EIL30" s="763"/>
      <c r="EIM30" s="763"/>
      <c r="EIN30" s="763"/>
      <c r="EIO30" s="763"/>
      <c r="EIP30" s="763"/>
      <c r="EIQ30" s="763"/>
      <c r="EIR30" s="763"/>
      <c r="EIS30" s="763"/>
      <c r="EIT30" s="763"/>
      <c r="EIU30" s="763"/>
      <c r="EIV30" s="763"/>
      <c r="EIW30" s="763"/>
      <c r="EIX30" s="763"/>
      <c r="EIY30" s="763"/>
      <c r="EIZ30" s="763"/>
      <c r="EJA30" s="763"/>
      <c r="EJB30" s="763"/>
      <c r="EJC30" s="763"/>
      <c r="EJD30" s="763"/>
      <c r="EJE30" s="763"/>
      <c r="EJF30" s="763"/>
      <c r="EJG30" s="763"/>
      <c r="EJH30" s="763"/>
      <c r="EJI30" s="763"/>
      <c r="EJJ30" s="763"/>
      <c r="EJK30" s="763"/>
      <c r="EJL30" s="763"/>
      <c r="EJM30" s="763"/>
      <c r="EJN30" s="763"/>
      <c r="EJO30" s="763"/>
      <c r="EJP30" s="763"/>
      <c r="EJQ30" s="763"/>
      <c r="EJR30" s="763"/>
      <c r="EJS30" s="763"/>
      <c r="EJT30" s="763"/>
      <c r="EJU30" s="763"/>
      <c r="EJV30" s="763"/>
      <c r="EJW30" s="763"/>
      <c r="EJX30" s="763"/>
      <c r="EJY30" s="763"/>
      <c r="EJZ30" s="763"/>
      <c r="EKA30" s="763"/>
      <c r="EKB30" s="763"/>
      <c r="EKC30" s="763"/>
      <c r="EKD30" s="763"/>
      <c r="EKE30" s="763"/>
      <c r="EKF30" s="763"/>
      <c r="EKG30" s="763"/>
      <c r="EKH30" s="763"/>
      <c r="EKI30" s="763"/>
      <c r="EKJ30" s="763"/>
      <c r="EKK30" s="763"/>
      <c r="EKL30" s="763"/>
      <c r="EKM30" s="763"/>
      <c r="EKN30" s="763"/>
      <c r="EKO30" s="763"/>
      <c r="EKP30" s="763"/>
      <c r="EKQ30" s="763"/>
      <c r="EKR30" s="763"/>
      <c r="EKS30" s="763"/>
      <c r="EKT30" s="763"/>
      <c r="EKU30" s="763"/>
      <c r="EKV30" s="763"/>
      <c r="EKW30" s="763"/>
      <c r="EKX30" s="763"/>
      <c r="EKY30" s="763"/>
      <c r="EKZ30" s="763"/>
      <c r="ELA30" s="763"/>
      <c r="ELB30" s="763"/>
      <c r="ELC30" s="763"/>
      <c r="ELD30" s="763"/>
      <c r="ELE30" s="763"/>
      <c r="ELF30" s="763"/>
      <c r="ELG30" s="763"/>
      <c r="ELH30" s="763"/>
      <c r="ELI30" s="763"/>
      <c r="ELJ30" s="763"/>
      <c r="ELK30" s="763"/>
      <c r="ELL30" s="763"/>
      <c r="ELM30" s="763"/>
      <c r="ELN30" s="763"/>
      <c r="ELO30" s="763"/>
      <c r="ELP30" s="763"/>
      <c r="ELQ30" s="763"/>
      <c r="ELR30" s="763"/>
      <c r="ELS30" s="763"/>
      <c r="ELT30" s="763"/>
      <c r="ELU30" s="763"/>
      <c r="ELV30" s="763"/>
      <c r="ELW30" s="763"/>
      <c r="ELX30" s="763"/>
      <c r="ELY30" s="763"/>
      <c r="ELZ30" s="763"/>
      <c r="EMA30" s="763"/>
      <c r="EMB30" s="763"/>
      <c r="EMC30" s="763"/>
      <c r="EMD30" s="763"/>
      <c r="EME30" s="763"/>
      <c r="EMF30" s="763"/>
      <c r="EMG30" s="763"/>
      <c r="EMH30" s="763"/>
      <c r="EMI30" s="763"/>
      <c r="EMJ30" s="763"/>
      <c r="EMK30" s="763"/>
      <c r="EML30" s="763"/>
      <c r="EMM30" s="763"/>
      <c r="EMN30" s="763"/>
      <c r="EMO30" s="763"/>
      <c r="EMP30" s="763"/>
      <c r="EMQ30" s="763"/>
      <c r="EMR30" s="763"/>
      <c r="EMS30" s="763"/>
      <c r="EMT30" s="763"/>
      <c r="EMU30" s="763"/>
      <c r="EMV30" s="763"/>
      <c r="EMW30" s="763"/>
      <c r="EMX30" s="763"/>
      <c r="EMY30" s="763"/>
      <c r="EMZ30" s="763"/>
      <c r="ENA30" s="763"/>
      <c r="ENB30" s="763"/>
      <c r="ENC30" s="763"/>
      <c r="END30" s="763"/>
      <c r="ENE30" s="763"/>
      <c r="ENF30" s="763"/>
      <c r="ENG30" s="763"/>
      <c r="ENH30" s="763"/>
      <c r="ENI30" s="763"/>
      <c r="ENJ30" s="763"/>
      <c r="ENK30" s="763"/>
      <c r="ENL30" s="763"/>
      <c r="ENM30" s="763"/>
      <c r="ENN30" s="763"/>
      <c r="ENO30" s="763"/>
      <c r="ENP30" s="763"/>
      <c r="ENQ30" s="763"/>
      <c r="ENR30" s="763"/>
      <c r="ENS30" s="763"/>
      <c r="ENT30" s="763"/>
      <c r="ENU30" s="763"/>
      <c r="ENV30" s="763"/>
      <c r="ENW30" s="763"/>
      <c r="ENX30" s="763"/>
      <c r="ENY30" s="763"/>
      <c r="ENZ30" s="763"/>
      <c r="EOA30" s="763"/>
      <c r="EOB30" s="763"/>
      <c r="EOC30" s="763"/>
      <c r="EOD30" s="763"/>
      <c r="EOE30" s="763"/>
      <c r="EOF30" s="763"/>
      <c r="EOG30" s="763"/>
      <c r="EOH30" s="763"/>
      <c r="EOI30" s="763"/>
      <c r="EOJ30" s="763"/>
      <c r="EOK30" s="763"/>
      <c r="EOL30" s="763"/>
      <c r="EOM30" s="763"/>
      <c r="EON30" s="763"/>
      <c r="EOO30" s="763"/>
      <c r="EOP30" s="763"/>
      <c r="EOQ30" s="763"/>
      <c r="EOR30" s="763"/>
      <c r="EOS30" s="763"/>
      <c r="EOT30" s="763"/>
      <c r="EOU30" s="763"/>
      <c r="EOV30" s="763"/>
      <c r="EOW30" s="763"/>
      <c r="EOX30" s="763"/>
      <c r="EOY30" s="763"/>
      <c r="EOZ30" s="763"/>
      <c r="EPA30" s="763"/>
      <c r="EPB30" s="763"/>
      <c r="EPC30" s="763"/>
      <c r="EPD30" s="763"/>
      <c r="EPE30" s="763"/>
      <c r="EPF30" s="763"/>
      <c r="EPG30" s="763"/>
      <c r="EPH30" s="763"/>
      <c r="EPI30" s="763"/>
      <c r="EPJ30" s="763"/>
      <c r="EPK30" s="763"/>
      <c r="EPL30" s="763"/>
      <c r="EPM30" s="763"/>
      <c r="EPN30" s="763"/>
      <c r="EPO30" s="763"/>
      <c r="EPP30" s="763"/>
      <c r="EPQ30" s="763"/>
      <c r="EPR30" s="763"/>
      <c r="EPS30" s="763"/>
      <c r="EPT30" s="763"/>
      <c r="EPU30" s="763"/>
      <c r="EPV30" s="763"/>
      <c r="EPW30" s="763"/>
      <c r="EPX30" s="763"/>
      <c r="EPY30" s="763"/>
      <c r="EPZ30" s="763"/>
      <c r="EQA30" s="763"/>
      <c r="EQB30" s="763"/>
      <c r="EQC30" s="763"/>
      <c r="EQD30" s="763"/>
      <c r="EQE30" s="763"/>
      <c r="EQF30" s="763"/>
      <c r="EQG30" s="763"/>
      <c r="EQH30" s="763"/>
      <c r="EQI30" s="763"/>
      <c r="EQJ30" s="763"/>
      <c r="EQK30" s="763"/>
      <c r="EQL30" s="763"/>
      <c r="EQM30" s="763"/>
      <c r="EQN30" s="763"/>
      <c r="EQO30" s="763"/>
      <c r="EQP30" s="763"/>
      <c r="EQQ30" s="763"/>
      <c r="EQR30" s="763"/>
      <c r="EQS30" s="763"/>
      <c r="EQT30" s="763"/>
      <c r="EQU30" s="763"/>
      <c r="EQV30" s="763"/>
      <c r="EQW30" s="763"/>
      <c r="EQX30" s="763"/>
      <c r="EQY30" s="763"/>
      <c r="EQZ30" s="763"/>
      <c r="ERA30" s="763"/>
      <c r="ERB30" s="763"/>
      <c r="ERC30" s="763"/>
      <c r="ERD30" s="763"/>
      <c r="ERE30" s="763"/>
      <c r="ERF30" s="763"/>
      <c r="ERG30" s="763"/>
      <c r="ERH30" s="763"/>
      <c r="ERI30" s="763"/>
      <c r="ERJ30" s="763"/>
      <c r="ERK30" s="763"/>
      <c r="ERL30" s="763"/>
      <c r="ERM30" s="763"/>
      <c r="ERN30" s="763"/>
      <c r="ERO30" s="763"/>
      <c r="ERP30" s="763"/>
      <c r="ERQ30" s="763"/>
      <c r="ERR30" s="763"/>
      <c r="ERS30" s="763"/>
      <c r="ERT30" s="763"/>
      <c r="ERU30" s="763"/>
      <c r="ERV30" s="763"/>
      <c r="ERW30" s="763"/>
      <c r="ERX30" s="763"/>
      <c r="ERY30" s="763"/>
      <c r="ERZ30" s="763"/>
      <c r="ESA30" s="763"/>
      <c r="ESB30" s="763"/>
      <c r="ESC30" s="763"/>
      <c r="ESD30" s="763"/>
      <c r="ESE30" s="763"/>
      <c r="ESF30" s="763"/>
      <c r="ESG30" s="763"/>
      <c r="ESH30" s="763"/>
      <c r="ESI30" s="763"/>
      <c r="ESJ30" s="763"/>
      <c r="ESK30" s="763"/>
      <c r="ESL30" s="763"/>
      <c r="ESM30" s="763"/>
      <c r="ESN30" s="763"/>
      <c r="ESO30" s="763"/>
      <c r="ESP30" s="763"/>
      <c r="ESQ30" s="763"/>
      <c r="ESR30" s="763"/>
      <c r="ESS30" s="763"/>
      <c r="EST30" s="763"/>
      <c r="ESU30" s="763"/>
      <c r="ESV30" s="763"/>
      <c r="ESW30" s="763"/>
      <c r="ESX30" s="763"/>
      <c r="ESY30" s="763"/>
      <c r="ESZ30" s="763"/>
      <c r="ETA30" s="763"/>
      <c r="ETB30" s="763"/>
      <c r="ETC30" s="763"/>
      <c r="ETD30" s="763"/>
      <c r="ETE30" s="763"/>
      <c r="ETF30" s="763"/>
      <c r="ETG30" s="763"/>
      <c r="ETH30" s="763"/>
      <c r="ETI30" s="763"/>
      <c r="ETJ30" s="763"/>
      <c r="ETK30" s="763"/>
      <c r="ETL30" s="763"/>
      <c r="ETM30" s="763"/>
      <c r="ETN30" s="763"/>
      <c r="ETO30" s="763"/>
      <c r="ETP30" s="763"/>
      <c r="ETQ30" s="763"/>
      <c r="ETR30" s="763"/>
      <c r="ETS30" s="763"/>
      <c r="ETT30" s="763"/>
      <c r="ETU30" s="763"/>
      <c r="ETV30" s="763"/>
      <c r="ETW30" s="763"/>
      <c r="ETX30" s="763"/>
      <c r="ETY30" s="763"/>
      <c r="ETZ30" s="763"/>
      <c r="EUA30" s="763"/>
      <c r="EUB30" s="763"/>
      <c r="EUC30" s="763"/>
      <c r="EUD30" s="763"/>
      <c r="EUE30" s="763"/>
      <c r="EUF30" s="763"/>
      <c r="EUG30" s="763"/>
      <c r="EUH30" s="763"/>
      <c r="EUI30" s="763"/>
      <c r="EUJ30" s="763"/>
      <c r="EUK30" s="763"/>
      <c r="EUL30" s="763"/>
      <c r="EUM30" s="763"/>
      <c r="EUN30" s="763"/>
      <c r="EUO30" s="763"/>
      <c r="EUP30" s="763"/>
      <c r="EUQ30" s="763"/>
      <c r="EUR30" s="763"/>
      <c r="EUS30" s="763"/>
      <c r="EUT30" s="763"/>
      <c r="EUU30" s="763"/>
      <c r="EUV30" s="763"/>
      <c r="EUW30" s="763"/>
      <c r="EUX30" s="763"/>
      <c r="EUY30" s="763"/>
      <c r="EUZ30" s="763"/>
      <c r="EVA30" s="763"/>
      <c r="EVB30" s="763"/>
      <c r="EVC30" s="763"/>
      <c r="EVD30" s="763"/>
      <c r="EVE30" s="763"/>
      <c r="EVF30" s="763"/>
      <c r="EVG30" s="763"/>
      <c r="EVH30" s="763"/>
      <c r="EVI30" s="763"/>
      <c r="EVJ30" s="763"/>
      <c r="EVK30" s="763"/>
      <c r="EVL30" s="763"/>
      <c r="EVM30" s="763"/>
      <c r="EVN30" s="763"/>
      <c r="EVO30" s="763"/>
      <c r="EVP30" s="763"/>
      <c r="EVQ30" s="763"/>
      <c r="EVR30" s="763"/>
      <c r="EVS30" s="763"/>
      <c r="EVT30" s="763"/>
      <c r="EVU30" s="763"/>
      <c r="EVV30" s="763"/>
      <c r="EVW30" s="763"/>
      <c r="EVX30" s="763"/>
      <c r="EVY30" s="763"/>
      <c r="EVZ30" s="763"/>
      <c r="EWA30" s="763"/>
      <c r="EWB30" s="763"/>
      <c r="EWC30" s="763"/>
      <c r="EWD30" s="763"/>
      <c r="EWE30" s="763"/>
      <c r="EWF30" s="763"/>
      <c r="EWG30" s="763"/>
      <c r="EWH30" s="763"/>
      <c r="EWI30" s="763"/>
      <c r="EWJ30" s="763"/>
      <c r="EWK30" s="763"/>
      <c r="EWL30" s="763"/>
      <c r="EWM30" s="763"/>
      <c r="EWN30" s="763"/>
      <c r="EWO30" s="763"/>
      <c r="EWP30" s="763"/>
      <c r="EWQ30" s="763"/>
      <c r="EWR30" s="763"/>
      <c r="EWS30" s="763"/>
      <c r="EWT30" s="763"/>
      <c r="EWU30" s="763"/>
      <c r="EWV30" s="763"/>
      <c r="EWW30" s="763"/>
      <c r="EWX30" s="763"/>
      <c r="EWY30" s="763"/>
      <c r="EWZ30" s="763"/>
      <c r="EXA30" s="763"/>
      <c r="EXB30" s="763"/>
      <c r="EXC30" s="763"/>
      <c r="EXD30" s="763"/>
      <c r="EXE30" s="763"/>
      <c r="EXF30" s="763"/>
      <c r="EXG30" s="763"/>
      <c r="EXH30" s="763"/>
      <c r="EXI30" s="763"/>
      <c r="EXJ30" s="763"/>
      <c r="EXK30" s="763"/>
      <c r="EXL30" s="763"/>
      <c r="EXM30" s="763"/>
      <c r="EXN30" s="763"/>
      <c r="EXO30" s="763"/>
      <c r="EXP30" s="763"/>
      <c r="EXQ30" s="763"/>
      <c r="EXR30" s="763"/>
      <c r="EXS30" s="763"/>
      <c r="EXT30" s="763"/>
      <c r="EXU30" s="763"/>
      <c r="EXV30" s="763"/>
      <c r="EXW30" s="763"/>
      <c r="EXX30" s="763"/>
      <c r="EXY30" s="763"/>
      <c r="EXZ30" s="763"/>
      <c r="EYA30" s="763"/>
      <c r="EYB30" s="763"/>
      <c r="EYC30" s="763"/>
      <c r="EYD30" s="763"/>
      <c r="EYE30" s="763"/>
      <c r="EYF30" s="763"/>
      <c r="EYG30" s="763"/>
      <c r="EYH30" s="763"/>
      <c r="EYI30" s="763"/>
      <c r="EYJ30" s="763"/>
      <c r="EYK30" s="763"/>
      <c r="EYL30" s="763"/>
      <c r="EYM30" s="763"/>
      <c r="EYN30" s="763"/>
      <c r="EYO30" s="763"/>
      <c r="EYP30" s="763"/>
      <c r="EYQ30" s="763"/>
      <c r="EYR30" s="763"/>
      <c r="EYS30" s="763"/>
      <c r="EYT30" s="763"/>
      <c r="EYU30" s="763"/>
      <c r="EYV30" s="763"/>
      <c r="EYW30" s="763"/>
      <c r="EYX30" s="763"/>
      <c r="EYY30" s="763"/>
      <c r="EYZ30" s="763"/>
      <c r="EZA30" s="763"/>
      <c r="EZB30" s="763"/>
      <c r="EZC30" s="763"/>
      <c r="EZD30" s="763"/>
      <c r="EZE30" s="763"/>
      <c r="EZF30" s="763"/>
      <c r="EZG30" s="763"/>
      <c r="EZH30" s="763"/>
      <c r="EZI30" s="763"/>
      <c r="EZJ30" s="763"/>
      <c r="EZK30" s="763"/>
      <c r="EZL30" s="763"/>
      <c r="EZM30" s="763"/>
      <c r="EZN30" s="763"/>
      <c r="EZO30" s="763"/>
      <c r="EZP30" s="763"/>
      <c r="EZQ30" s="763"/>
      <c r="EZR30" s="763"/>
      <c r="EZS30" s="763"/>
      <c r="EZT30" s="763"/>
      <c r="EZU30" s="763"/>
      <c r="EZV30" s="763"/>
      <c r="EZW30" s="763"/>
      <c r="EZX30" s="763"/>
      <c r="EZY30" s="763"/>
      <c r="EZZ30" s="763"/>
      <c r="FAA30" s="763"/>
      <c r="FAB30" s="763"/>
      <c r="FAC30" s="763"/>
      <c r="FAD30" s="763"/>
      <c r="FAE30" s="763"/>
      <c r="FAF30" s="763"/>
      <c r="FAG30" s="763"/>
      <c r="FAH30" s="763"/>
      <c r="FAI30" s="763"/>
      <c r="FAJ30" s="763"/>
      <c r="FAK30" s="763"/>
      <c r="FAL30" s="763"/>
      <c r="FAM30" s="763"/>
      <c r="FAN30" s="763"/>
      <c r="FAO30" s="763"/>
      <c r="FAP30" s="763"/>
      <c r="FAQ30" s="763"/>
      <c r="FAR30" s="763"/>
      <c r="FAS30" s="763"/>
      <c r="FAT30" s="763"/>
      <c r="FAU30" s="763"/>
      <c r="FAV30" s="763"/>
      <c r="FAW30" s="763"/>
      <c r="FAX30" s="763"/>
      <c r="FAY30" s="763"/>
      <c r="FAZ30" s="763"/>
      <c r="FBA30" s="763"/>
      <c r="FBB30" s="763"/>
      <c r="FBC30" s="763"/>
      <c r="FBD30" s="763"/>
      <c r="FBE30" s="763"/>
      <c r="FBF30" s="763"/>
      <c r="FBG30" s="763"/>
      <c r="FBH30" s="763"/>
      <c r="FBI30" s="763"/>
      <c r="FBJ30" s="763"/>
      <c r="FBK30" s="763"/>
      <c r="FBL30" s="763"/>
      <c r="FBM30" s="763"/>
      <c r="FBN30" s="763"/>
      <c r="FBO30" s="763"/>
      <c r="FBP30" s="763"/>
      <c r="FBQ30" s="763"/>
      <c r="FBR30" s="763"/>
      <c r="FBS30" s="763"/>
      <c r="FBT30" s="763"/>
      <c r="FBU30" s="763"/>
      <c r="FBV30" s="763"/>
      <c r="FBW30" s="763"/>
      <c r="FBX30" s="763"/>
      <c r="FBY30" s="763"/>
      <c r="FBZ30" s="763"/>
      <c r="FCA30" s="763"/>
      <c r="FCB30" s="763"/>
      <c r="FCC30" s="763"/>
      <c r="FCD30" s="763"/>
      <c r="FCE30" s="763"/>
      <c r="FCF30" s="763"/>
      <c r="FCG30" s="763"/>
      <c r="FCH30" s="763"/>
      <c r="FCI30" s="763"/>
      <c r="FCJ30" s="763"/>
      <c r="FCK30" s="763"/>
      <c r="FCL30" s="763"/>
      <c r="FCM30" s="763"/>
      <c r="FCN30" s="763"/>
      <c r="FCO30" s="763"/>
      <c r="FCP30" s="763"/>
      <c r="FCQ30" s="763"/>
      <c r="FCR30" s="763"/>
      <c r="FCS30" s="763"/>
      <c r="FCT30" s="763"/>
      <c r="FCU30" s="763"/>
      <c r="FCV30" s="763"/>
      <c r="FCW30" s="763"/>
      <c r="FCX30" s="763"/>
      <c r="FCY30" s="763"/>
      <c r="FCZ30" s="763"/>
      <c r="FDA30" s="763"/>
      <c r="FDB30" s="763"/>
      <c r="FDC30" s="763"/>
      <c r="FDD30" s="763"/>
      <c r="FDE30" s="763"/>
      <c r="FDF30" s="763"/>
      <c r="FDG30" s="763"/>
      <c r="FDH30" s="763"/>
      <c r="FDI30" s="763"/>
      <c r="FDJ30" s="763"/>
      <c r="FDK30" s="763"/>
      <c r="FDL30" s="763"/>
      <c r="FDM30" s="763"/>
      <c r="FDN30" s="763"/>
      <c r="FDO30" s="763"/>
      <c r="FDP30" s="763"/>
      <c r="FDQ30" s="763"/>
      <c r="FDR30" s="763"/>
      <c r="FDS30" s="763"/>
      <c r="FDT30" s="763"/>
      <c r="FDU30" s="763"/>
      <c r="FDV30" s="763"/>
      <c r="FDW30" s="763"/>
      <c r="FDX30" s="763"/>
      <c r="FDY30" s="763"/>
      <c r="FDZ30" s="763"/>
      <c r="FEA30" s="763"/>
      <c r="FEB30" s="763"/>
      <c r="FEC30" s="763"/>
      <c r="FED30" s="763"/>
      <c r="FEE30" s="763"/>
      <c r="FEF30" s="763"/>
      <c r="FEG30" s="763"/>
      <c r="FEH30" s="763"/>
      <c r="FEI30" s="763"/>
      <c r="FEJ30" s="763"/>
      <c r="FEK30" s="763"/>
      <c r="FEL30" s="763"/>
      <c r="FEM30" s="763"/>
      <c r="FEN30" s="763"/>
      <c r="FEO30" s="763"/>
      <c r="FEP30" s="763"/>
      <c r="FEQ30" s="763"/>
      <c r="FER30" s="763"/>
      <c r="FES30" s="763"/>
      <c r="FET30" s="763"/>
      <c r="FEU30" s="763"/>
      <c r="FEV30" s="763"/>
      <c r="FEW30" s="763"/>
      <c r="FEX30" s="763"/>
      <c r="FEY30" s="763"/>
      <c r="FEZ30" s="763"/>
      <c r="FFA30" s="763"/>
      <c r="FFB30" s="763"/>
      <c r="FFC30" s="763"/>
      <c r="FFD30" s="763"/>
      <c r="FFE30" s="763"/>
      <c r="FFF30" s="763"/>
      <c r="FFG30" s="763"/>
      <c r="FFH30" s="763"/>
      <c r="FFI30" s="763"/>
      <c r="FFJ30" s="763"/>
      <c r="FFK30" s="763"/>
      <c r="FFL30" s="763"/>
      <c r="FFM30" s="763"/>
      <c r="FFN30" s="763"/>
      <c r="FFO30" s="763"/>
      <c r="FFP30" s="763"/>
      <c r="FFQ30" s="763"/>
      <c r="FFR30" s="763"/>
      <c r="FFS30" s="763"/>
      <c r="FFT30" s="763"/>
      <c r="FFU30" s="763"/>
      <c r="FFV30" s="763"/>
      <c r="FFW30" s="763"/>
      <c r="FFX30" s="763"/>
      <c r="FFY30" s="763"/>
      <c r="FFZ30" s="763"/>
      <c r="FGA30" s="763"/>
      <c r="FGB30" s="763"/>
      <c r="FGC30" s="763"/>
      <c r="FGD30" s="763"/>
      <c r="FGE30" s="763"/>
      <c r="FGF30" s="763"/>
      <c r="FGG30" s="763"/>
      <c r="FGH30" s="763"/>
      <c r="FGI30" s="763"/>
      <c r="FGJ30" s="763"/>
      <c r="FGK30" s="763"/>
      <c r="FGL30" s="763"/>
      <c r="FGM30" s="763"/>
      <c r="FGN30" s="763"/>
      <c r="FGO30" s="763"/>
      <c r="FGP30" s="763"/>
      <c r="FGQ30" s="763"/>
      <c r="FGR30" s="763"/>
      <c r="FGS30" s="763"/>
      <c r="FGT30" s="763"/>
      <c r="FGU30" s="763"/>
      <c r="FGV30" s="763"/>
      <c r="FGW30" s="763"/>
      <c r="FGX30" s="763"/>
      <c r="FGY30" s="763"/>
      <c r="FGZ30" s="763"/>
      <c r="FHA30" s="763"/>
      <c r="FHB30" s="763"/>
      <c r="FHC30" s="763"/>
      <c r="FHD30" s="763"/>
      <c r="FHE30" s="763"/>
      <c r="FHF30" s="763"/>
      <c r="FHG30" s="763"/>
      <c r="FHH30" s="763"/>
      <c r="FHI30" s="763"/>
      <c r="FHJ30" s="763"/>
      <c r="FHK30" s="763"/>
      <c r="FHL30" s="763"/>
      <c r="FHM30" s="763"/>
      <c r="FHN30" s="763"/>
      <c r="FHO30" s="763"/>
      <c r="FHP30" s="763"/>
      <c r="FHQ30" s="763"/>
      <c r="FHR30" s="763"/>
      <c r="FHS30" s="763"/>
      <c r="FHT30" s="763"/>
      <c r="FHU30" s="763"/>
      <c r="FHV30" s="763"/>
      <c r="FHW30" s="763"/>
      <c r="FHX30" s="763"/>
      <c r="FHY30" s="763"/>
      <c r="FHZ30" s="763"/>
      <c r="FIA30" s="763"/>
      <c r="FIB30" s="763"/>
      <c r="FIC30" s="763"/>
      <c r="FID30" s="763"/>
      <c r="FIE30" s="763"/>
      <c r="FIF30" s="763"/>
      <c r="FIG30" s="763"/>
      <c r="FIH30" s="763"/>
      <c r="FII30" s="763"/>
      <c r="FIJ30" s="763"/>
      <c r="FIK30" s="763"/>
      <c r="FIL30" s="763"/>
      <c r="FIM30" s="763"/>
      <c r="FIN30" s="763"/>
      <c r="FIO30" s="763"/>
      <c r="FIP30" s="763"/>
      <c r="FIQ30" s="763"/>
      <c r="FIR30" s="763"/>
      <c r="FIS30" s="763"/>
      <c r="FIT30" s="763"/>
      <c r="FIU30" s="763"/>
      <c r="FIV30" s="763"/>
      <c r="FIW30" s="763"/>
      <c r="FIX30" s="763"/>
      <c r="FIY30" s="763"/>
      <c r="FIZ30" s="763"/>
      <c r="FJA30" s="763"/>
      <c r="FJB30" s="763"/>
      <c r="FJC30" s="763"/>
      <c r="FJD30" s="763"/>
      <c r="FJE30" s="763"/>
      <c r="FJF30" s="763"/>
      <c r="FJG30" s="763"/>
      <c r="FJH30" s="763"/>
      <c r="FJI30" s="763"/>
      <c r="FJJ30" s="763"/>
      <c r="FJK30" s="763"/>
      <c r="FJL30" s="763"/>
      <c r="FJM30" s="763"/>
      <c r="FJN30" s="763"/>
      <c r="FJO30" s="763"/>
      <c r="FJP30" s="763"/>
      <c r="FJQ30" s="763"/>
      <c r="FJR30" s="763"/>
      <c r="FJS30" s="763"/>
      <c r="FJT30" s="763"/>
      <c r="FJU30" s="763"/>
      <c r="FJV30" s="763"/>
      <c r="FJW30" s="763"/>
      <c r="FJX30" s="763"/>
      <c r="FJY30" s="763"/>
      <c r="FJZ30" s="763"/>
      <c r="FKA30" s="763"/>
      <c r="FKB30" s="763"/>
      <c r="FKC30" s="763"/>
      <c r="FKD30" s="763"/>
      <c r="FKE30" s="763"/>
      <c r="FKF30" s="763"/>
      <c r="FKG30" s="763"/>
      <c r="FKH30" s="763"/>
      <c r="FKI30" s="763"/>
      <c r="FKJ30" s="763"/>
      <c r="FKK30" s="763"/>
      <c r="FKL30" s="763"/>
      <c r="FKM30" s="763"/>
      <c r="FKN30" s="763"/>
      <c r="FKO30" s="763"/>
      <c r="FKP30" s="763"/>
      <c r="FKQ30" s="763"/>
      <c r="FKR30" s="763"/>
      <c r="FKS30" s="763"/>
      <c r="FKT30" s="763"/>
      <c r="FKU30" s="763"/>
      <c r="FKV30" s="763"/>
      <c r="FKW30" s="763"/>
      <c r="FKX30" s="763"/>
      <c r="FKY30" s="763"/>
      <c r="FKZ30" s="763"/>
      <c r="FLA30" s="763"/>
      <c r="FLB30" s="763"/>
      <c r="FLC30" s="763"/>
      <c r="FLD30" s="763"/>
      <c r="FLE30" s="763"/>
      <c r="FLF30" s="763"/>
      <c r="FLG30" s="763"/>
      <c r="FLH30" s="763"/>
      <c r="FLI30" s="763"/>
      <c r="FLJ30" s="763"/>
      <c r="FLK30" s="763"/>
      <c r="FLL30" s="763"/>
      <c r="FLM30" s="763"/>
      <c r="FLN30" s="763"/>
      <c r="FLO30" s="763"/>
      <c r="FLP30" s="763"/>
      <c r="FLQ30" s="763"/>
      <c r="FLR30" s="763"/>
      <c r="FLS30" s="763"/>
      <c r="FLT30" s="763"/>
      <c r="FLU30" s="763"/>
      <c r="FLV30" s="763"/>
      <c r="FLW30" s="763"/>
      <c r="FLX30" s="763"/>
      <c r="FLY30" s="763"/>
      <c r="FLZ30" s="763"/>
      <c r="FMA30" s="763"/>
      <c r="FMB30" s="763"/>
      <c r="FMC30" s="763"/>
      <c r="FMD30" s="763"/>
      <c r="FME30" s="763"/>
      <c r="FMF30" s="763"/>
      <c r="FMG30" s="763"/>
      <c r="FMH30" s="763"/>
      <c r="FMI30" s="763"/>
      <c r="FMJ30" s="763"/>
      <c r="FMK30" s="763"/>
      <c r="FML30" s="763"/>
      <c r="FMM30" s="763"/>
      <c r="FMN30" s="763"/>
      <c r="FMO30" s="763"/>
      <c r="FMP30" s="763"/>
      <c r="FMQ30" s="763"/>
      <c r="FMR30" s="763"/>
      <c r="FMS30" s="763"/>
      <c r="FMT30" s="763"/>
      <c r="FMU30" s="763"/>
      <c r="FMV30" s="763"/>
      <c r="FMW30" s="763"/>
      <c r="FMX30" s="763"/>
      <c r="FMY30" s="763"/>
      <c r="FMZ30" s="763"/>
      <c r="FNA30" s="763"/>
      <c r="FNB30" s="763"/>
      <c r="FNC30" s="763"/>
      <c r="FND30" s="763"/>
      <c r="FNE30" s="763"/>
      <c r="FNF30" s="763"/>
      <c r="FNG30" s="763"/>
      <c r="FNH30" s="763"/>
      <c r="FNI30" s="763"/>
      <c r="FNJ30" s="763"/>
      <c r="FNK30" s="763"/>
      <c r="FNL30" s="763"/>
      <c r="FNM30" s="763"/>
      <c r="FNN30" s="763"/>
      <c r="FNO30" s="763"/>
      <c r="FNP30" s="763"/>
      <c r="FNQ30" s="763"/>
      <c r="FNR30" s="763"/>
      <c r="FNS30" s="763"/>
      <c r="FNT30" s="763"/>
      <c r="FNU30" s="763"/>
      <c r="FNV30" s="763"/>
      <c r="FNW30" s="763"/>
      <c r="FNX30" s="763"/>
      <c r="FNY30" s="763"/>
      <c r="FNZ30" s="763"/>
      <c r="FOA30" s="763"/>
      <c r="FOB30" s="763"/>
      <c r="FOC30" s="763"/>
      <c r="FOD30" s="763"/>
      <c r="FOE30" s="763"/>
      <c r="FOF30" s="763"/>
      <c r="FOG30" s="763"/>
      <c r="FOH30" s="763"/>
      <c r="FOI30" s="763"/>
      <c r="FOJ30" s="763"/>
      <c r="FOK30" s="763"/>
      <c r="FOL30" s="763"/>
      <c r="FOM30" s="763"/>
      <c r="FON30" s="763"/>
      <c r="FOO30" s="763"/>
      <c r="FOP30" s="763"/>
      <c r="FOQ30" s="763"/>
      <c r="FOR30" s="763"/>
      <c r="FOS30" s="763"/>
      <c r="FOT30" s="763"/>
      <c r="FOU30" s="763"/>
      <c r="FOV30" s="763"/>
      <c r="FOW30" s="763"/>
      <c r="FOX30" s="763"/>
      <c r="FOY30" s="763"/>
      <c r="FOZ30" s="763"/>
      <c r="FPA30" s="763"/>
      <c r="FPB30" s="763"/>
      <c r="FPC30" s="763"/>
      <c r="FPD30" s="763"/>
      <c r="FPE30" s="763"/>
      <c r="FPF30" s="763"/>
      <c r="FPG30" s="763"/>
      <c r="FPH30" s="763"/>
      <c r="FPI30" s="763"/>
      <c r="FPJ30" s="763"/>
      <c r="FPK30" s="763"/>
      <c r="FPL30" s="763"/>
      <c r="FPM30" s="763"/>
      <c r="FPN30" s="763"/>
      <c r="FPO30" s="763"/>
      <c r="FPP30" s="763"/>
      <c r="FPQ30" s="763"/>
      <c r="FPR30" s="763"/>
      <c r="FPS30" s="763"/>
      <c r="FPT30" s="763"/>
      <c r="FPU30" s="763"/>
      <c r="FPV30" s="763"/>
      <c r="FPW30" s="763"/>
      <c r="FPX30" s="763"/>
      <c r="FPY30" s="763"/>
      <c r="FPZ30" s="763"/>
      <c r="FQA30" s="763"/>
      <c r="FQB30" s="763"/>
      <c r="FQC30" s="763"/>
      <c r="FQD30" s="763"/>
      <c r="FQE30" s="763"/>
      <c r="FQF30" s="763"/>
      <c r="FQG30" s="763"/>
      <c r="FQH30" s="763"/>
      <c r="FQI30" s="763"/>
      <c r="FQJ30" s="763"/>
      <c r="FQK30" s="763"/>
      <c r="FQL30" s="763"/>
      <c r="FQM30" s="763"/>
      <c r="FQN30" s="763"/>
      <c r="FQO30" s="763"/>
      <c r="FQP30" s="763"/>
      <c r="FQQ30" s="763"/>
      <c r="FQR30" s="763"/>
      <c r="FQS30" s="763"/>
      <c r="FQT30" s="763"/>
      <c r="FQU30" s="763"/>
      <c r="FQV30" s="763"/>
      <c r="FQW30" s="763"/>
      <c r="FQX30" s="763"/>
      <c r="FQY30" s="763"/>
      <c r="FQZ30" s="763"/>
      <c r="FRA30" s="763"/>
      <c r="FRB30" s="763"/>
      <c r="FRC30" s="763"/>
      <c r="FRD30" s="763"/>
      <c r="FRE30" s="763"/>
      <c r="FRF30" s="763"/>
      <c r="FRG30" s="763"/>
      <c r="FRH30" s="763"/>
      <c r="FRI30" s="763"/>
      <c r="FRJ30" s="763"/>
      <c r="FRK30" s="763"/>
      <c r="FRL30" s="763"/>
      <c r="FRM30" s="763"/>
      <c r="FRN30" s="763"/>
      <c r="FRO30" s="763"/>
      <c r="FRP30" s="763"/>
      <c r="FRQ30" s="763"/>
      <c r="FRR30" s="763"/>
      <c r="FRS30" s="763"/>
      <c r="FRT30" s="763"/>
      <c r="FRU30" s="763"/>
      <c r="FRV30" s="763"/>
      <c r="FRW30" s="763"/>
      <c r="FRX30" s="763"/>
      <c r="FRY30" s="763"/>
      <c r="FRZ30" s="763"/>
      <c r="FSA30" s="763"/>
      <c r="FSB30" s="763"/>
      <c r="FSC30" s="763"/>
      <c r="FSD30" s="763"/>
      <c r="FSE30" s="763"/>
      <c r="FSF30" s="763"/>
      <c r="FSG30" s="763"/>
      <c r="FSH30" s="763"/>
      <c r="FSI30" s="763"/>
      <c r="FSJ30" s="763"/>
      <c r="FSK30" s="763"/>
      <c r="FSL30" s="763"/>
      <c r="FSM30" s="763"/>
      <c r="FSN30" s="763"/>
      <c r="FSO30" s="763"/>
      <c r="FSP30" s="763"/>
      <c r="FSQ30" s="763"/>
      <c r="FSR30" s="763"/>
      <c r="FSS30" s="763"/>
      <c r="FST30" s="763"/>
      <c r="FSU30" s="763"/>
      <c r="FSV30" s="763"/>
      <c r="FSW30" s="763"/>
      <c r="FSX30" s="763"/>
      <c r="FSY30" s="763"/>
      <c r="FSZ30" s="763"/>
      <c r="FTA30" s="763"/>
      <c r="FTB30" s="763"/>
      <c r="FTC30" s="763"/>
      <c r="FTD30" s="763"/>
      <c r="FTE30" s="763"/>
      <c r="FTF30" s="763"/>
      <c r="FTG30" s="763"/>
      <c r="FTH30" s="763"/>
      <c r="FTI30" s="763"/>
      <c r="FTJ30" s="763"/>
      <c r="FTK30" s="763"/>
      <c r="FTL30" s="763"/>
      <c r="FTM30" s="763"/>
      <c r="FTN30" s="763"/>
      <c r="FTO30" s="763"/>
      <c r="FTP30" s="763"/>
      <c r="FTQ30" s="763"/>
      <c r="FTR30" s="763"/>
      <c r="FTS30" s="763"/>
      <c r="FTT30" s="763"/>
      <c r="FTU30" s="763"/>
      <c r="FTV30" s="763"/>
      <c r="FTW30" s="763"/>
      <c r="FTX30" s="763"/>
      <c r="FTY30" s="763"/>
      <c r="FTZ30" s="763"/>
      <c r="FUA30" s="763"/>
      <c r="FUB30" s="763"/>
      <c r="FUC30" s="763"/>
      <c r="FUD30" s="763"/>
      <c r="FUE30" s="763"/>
      <c r="FUF30" s="763"/>
      <c r="FUG30" s="763"/>
      <c r="FUH30" s="763"/>
      <c r="FUI30" s="763"/>
      <c r="FUJ30" s="763"/>
      <c r="FUK30" s="763"/>
      <c r="FUL30" s="763"/>
      <c r="FUM30" s="763"/>
      <c r="FUN30" s="763"/>
      <c r="FUO30" s="763"/>
      <c r="FUP30" s="763"/>
      <c r="FUQ30" s="763"/>
      <c r="FUR30" s="763"/>
      <c r="FUS30" s="763"/>
      <c r="FUT30" s="763"/>
      <c r="FUU30" s="763"/>
      <c r="FUV30" s="763"/>
      <c r="FUW30" s="763"/>
      <c r="FUX30" s="763"/>
      <c r="FUY30" s="763"/>
      <c r="FUZ30" s="763"/>
      <c r="FVA30" s="763"/>
      <c r="FVB30" s="763"/>
      <c r="FVC30" s="763"/>
      <c r="FVD30" s="763"/>
      <c r="FVE30" s="763"/>
      <c r="FVF30" s="763"/>
      <c r="FVG30" s="763"/>
      <c r="FVH30" s="763"/>
      <c r="FVI30" s="763"/>
      <c r="FVJ30" s="763"/>
      <c r="FVK30" s="763"/>
      <c r="FVL30" s="763"/>
      <c r="FVM30" s="763"/>
      <c r="FVN30" s="763"/>
      <c r="FVO30" s="763"/>
      <c r="FVP30" s="763"/>
      <c r="FVQ30" s="763"/>
      <c r="FVR30" s="763"/>
      <c r="FVS30" s="763"/>
      <c r="FVT30" s="763"/>
      <c r="FVU30" s="763"/>
      <c r="FVV30" s="763"/>
      <c r="FVW30" s="763"/>
      <c r="FVX30" s="763"/>
      <c r="FVY30" s="763"/>
      <c r="FVZ30" s="763"/>
      <c r="FWA30" s="763"/>
      <c r="FWB30" s="763"/>
      <c r="FWC30" s="763"/>
      <c r="FWD30" s="763"/>
      <c r="FWE30" s="763"/>
      <c r="FWF30" s="763"/>
      <c r="FWG30" s="763"/>
      <c r="FWH30" s="763"/>
      <c r="FWI30" s="763"/>
      <c r="FWJ30" s="763"/>
      <c r="FWK30" s="763"/>
      <c r="FWL30" s="763"/>
      <c r="FWM30" s="763"/>
      <c r="FWN30" s="763"/>
      <c r="FWO30" s="763"/>
      <c r="FWP30" s="763"/>
      <c r="FWQ30" s="763"/>
      <c r="FWR30" s="763"/>
      <c r="FWS30" s="763"/>
      <c r="FWT30" s="763"/>
      <c r="FWU30" s="763"/>
      <c r="FWV30" s="763"/>
      <c r="FWW30" s="763"/>
      <c r="FWX30" s="763"/>
      <c r="FWY30" s="763"/>
      <c r="FWZ30" s="763"/>
      <c r="FXA30" s="763"/>
      <c r="FXB30" s="763"/>
      <c r="FXC30" s="763"/>
      <c r="FXD30" s="763"/>
      <c r="FXE30" s="763"/>
      <c r="FXF30" s="763"/>
      <c r="FXG30" s="763"/>
      <c r="FXH30" s="763"/>
      <c r="FXI30" s="763"/>
      <c r="FXJ30" s="763"/>
      <c r="FXK30" s="763"/>
      <c r="FXL30" s="763"/>
      <c r="FXM30" s="763"/>
      <c r="FXN30" s="763"/>
      <c r="FXO30" s="763"/>
      <c r="FXP30" s="763"/>
      <c r="FXQ30" s="763"/>
      <c r="FXR30" s="763"/>
      <c r="FXS30" s="763"/>
      <c r="FXT30" s="763"/>
      <c r="FXU30" s="763"/>
      <c r="FXV30" s="763"/>
      <c r="FXW30" s="763"/>
      <c r="FXX30" s="763"/>
      <c r="FXY30" s="763"/>
      <c r="FXZ30" s="763"/>
      <c r="FYA30" s="763"/>
      <c r="FYB30" s="763"/>
      <c r="FYC30" s="763"/>
      <c r="FYD30" s="763"/>
      <c r="FYE30" s="763"/>
      <c r="FYF30" s="763"/>
      <c r="FYG30" s="763"/>
      <c r="FYH30" s="763"/>
      <c r="FYI30" s="763"/>
      <c r="FYJ30" s="763"/>
      <c r="FYK30" s="763"/>
      <c r="FYL30" s="763"/>
      <c r="FYM30" s="763"/>
      <c r="FYN30" s="763"/>
      <c r="FYO30" s="763"/>
      <c r="FYP30" s="763"/>
      <c r="FYQ30" s="763"/>
      <c r="FYR30" s="763"/>
      <c r="FYS30" s="763"/>
      <c r="FYT30" s="763"/>
      <c r="FYU30" s="763"/>
      <c r="FYV30" s="763"/>
      <c r="FYW30" s="763"/>
      <c r="FYX30" s="763"/>
      <c r="FYY30" s="763"/>
      <c r="FYZ30" s="763"/>
      <c r="FZA30" s="763"/>
      <c r="FZB30" s="763"/>
      <c r="FZC30" s="763"/>
      <c r="FZD30" s="763"/>
      <c r="FZE30" s="763"/>
      <c r="FZF30" s="763"/>
      <c r="FZG30" s="763"/>
      <c r="FZH30" s="763"/>
      <c r="FZI30" s="763"/>
      <c r="FZJ30" s="763"/>
      <c r="FZK30" s="763"/>
      <c r="FZL30" s="763"/>
      <c r="FZM30" s="763"/>
      <c r="FZN30" s="763"/>
      <c r="FZO30" s="763"/>
      <c r="FZP30" s="763"/>
      <c r="FZQ30" s="763"/>
      <c r="FZR30" s="763"/>
      <c r="FZS30" s="763"/>
      <c r="FZT30" s="763"/>
      <c r="FZU30" s="763"/>
      <c r="FZV30" s="763"/>
      <c r="FZW30" s="763"/>
      <c r="FZX30" s="763"/>
      <c r="FZY30" s="763"/>
      <c r="FZZ30" s="763"/>
      <c r="GAA30" s="763"/>
      <c r="GAB30" s="763"/>
      <c r="GAC30" s="763"/>
      <c r="GAD30" s="763"/>
      <c r="GAE30" s="763"/>
      <c r="GAF30" s="763"/>
      <c r="GAG30" s="763"/>
      <c r="GAH30" s="763"/>
      <c r="GAI30" s="763"/>
      <c r="GAJ30" s="763"/>
      <c r="GAK30" s="763"/>
      <c r="GAL30" s="763"/>
      <c r="GAM30" s="763"/>
      <c r="GAN30" s="763"/>
      <c r="GAO30" s="763"/>
      <c r="GAP30" s="763"/>
      <c r="GAQ30" s="763"/>
      <c r="GAR30" s="763"/>
      <c r="GAS30" s="763"/>
      <c r="GAT30" s="763"/>
      <c r="GAU30" s="763"/>
      <c r="GAV30" s="763"/>
      <c r="GAW30" s="763"/>
      <c r="GAX30" s="763"/>
      <c r="GAY30" s="763"/>
      <c r="GAZ30" s="763"/>
      <c r="GBA30" s="763"/>
      <c r="GBB30" s="763"/>
      <c r="GBC30" s="763"/>
      <c r="GBD30" s="763"/>
      <c r="GBE30" s="763"/>
      <c r="GBF30" s="763"/>
      <c r="GBG30" s="763"/>
      <c r="GBH30" s="763"/>
      <c r="GBI30" s="763"/>
      <c r="GBJ30" s="763"/>
      <c r="GBK30" s="763"/>
      <c r="GBL30" s="763"/>
      <c r="GBM30" s="763"/>
      <c r="GBN30" s="763"/>
      <c r="GBO30" s="763"/>
      <c r="GBP30" s="763"/>
      <c r="GBQ30" s="763"/>
      <c r="GBR30" s="763"/>
      <c r="GBS30" s="763"/>
      <c r="GBT30" s="763"/>
      <c r="GBU30" s="763"/>
      <c r="GBV30" s="763"/>
      <c r="GBW30" s="763"/>
      <c r="GBX30" s="763"/>
      <c r="GBY30" s="763"/>
      <c r="GBZ30" s="763"/>
      <c r="GCA30" s="763"/>
      <c r="GCB30" s="763"/>
      <c r="GCC30" s="763"/>
      <c r="GCD30" s="763"/>
      <c r="GCE30" s="763"/>
      <c r="GCF30" s="763"/>
      <c r="GCG30" s="763"/>
      <c r="GCH30" s="763"/>
      <c r="GCI30" s="763"/>
      <c r="GCJ30" s="763"/>
      <c r="GCK30" s="763"/>
      <c r="GCL30" s="763"/>
      <c r="GCM30" s="763"/>
      <c r="GCN30" s="763"/>
      <c r="GCO30" s="763"/>
      <c r="GCP30" s="763"/>
      <c r="GCQ30" s="763"/>
      <c r="GCR30" s="763"/>
      <c r="GCS30" s="763"/>
      <c r="GCT30" s="763"/>
      <c r="GCU30" s="763"/>
      <c r="GCV30" s="763"/>
      <c r="GCW30" s="763"/>
      <c r="GCX30" s="763"/>
      <c r="GCY30" s="763"/>
      <c r="GCZ30" s="763"/>
      <c r="GDA30" s="763"/>
      <c r="GDB30" s="763"/>
      <c r="GDC30" s="763"/>
      <c r="GDD30" s="763"/>
      <c r="GDE30" s="763"/>
      <c r="GDF30" s="763"/>
      <c r="GDG30" s="763"/>
      <c r="GDH30" s="763"/>
      <c r="GDI30" s="763"/>
      <c r="GDJ30" s="763"/>
      <c r="GDK30" s="763"/>
      <c r="GDL30" s="763"/>
      <c r="GDM30" s="763"/>
      <c r="GDN30" s="763"/>
      <c r="GDO30" s="763"/>
      <c r="GDP30" s="763"/>
      <c r="GDQ30" s="763"/>
      <c r="GDR30" s="763"/>
      <c r="GDS30" s="763"/>
      <c r="GDT30" s="763"/>
      <c r="GDU30" s="763"/>
      <c r="GDV30" s="763"/>
      <c r="GDW30" s="763"/>
      <c r="GDX30" s="763"/>
      <c r="GDY30" s="763"/>
      <c r="GDZ30" s="763"/>
      <c r="GEA30" s="763"/>
      <c r="GEB30" s="763"/>
      <c r="GEC30" s="763"/>
      <c r="GED30" s="763"/>
      <c r="GEE30" s="763"/>
      <c r="GEF30" s="763"/>
      <c r="GEG30" s="763"/>
      <c r="GEH30" s="763"/>
      <c r="GEI30" s="763"/>
      <c r="GEJ30" s="763"/>
      <c r="GEK30" s="763"/>
      <c r="GEL30" s="763"/>
      <c r="GEM30" s="763"/>
      <c r="GEN30" s="763"/>
      <c r="GEO30" s="763"/>
      <c r="GEP30" s="763"/>
      <c r="GEQ30" s="763"/>
      <c r="GER30" s="763"/>
      <c r="GES30" s="763"/>
      <c r="GET30" s="763"/>
      <c r="GEU30" s="763"/>
      <c r="GEV30" s="763"/>
      <c r="GEW30" s="763"/>
      <c r="GEX30" s="763"/>
      <c r="GEY30" s="763"/>
      <c r="GEZ30" s="763"/>
      <c r="GFA30" s="763"/>
      <c r="GFB30" s="763"/>
      <c r="GFC30" s="763"/>
      <c r="GFD30" s="763"/>
      <c r="GFE30" s="763"/>
      <c r="GFF30" s="763"/>
      <c r="GFG30" s="763"/>
      <c r="GFH30" s="763"/>
      <c r="GFI30" s="763"/>
      <c r="GFJ30" s="763"/>
      <c r="GFK30" s="763"/>
      <c r="GFL30" s="763"/>
      <c r="GFM30" s="763"/>
      <c r="GFN30" s="763"/>
      <c r="GFO30" s="763"/>
      <c r="GFP30" s="763"/>
      <c r="GFQ30" s="763"/>
      <c r="GFR30" s="763"/>
      <c r="GFS30" s="763"/>
      <c r="GFT30" s="763"/>
      <c r="GFU30" s="763"/>
      <c r="GFV30" s="763"/>
      <c r="GFW30" s="763"/>
      <c r="GFX30" s="763"/>
      <c r="GFY30" s="763"/>
      <c r="GFZ30" s="763"/>
      <c r="GGA30" s="763"/>
      <c r="GGB30" s="763"/>
      <c r="GGC30" s="763"/>
      <c r="GGD30" s="763"/>
      <c r="GGE30" s="763"/>
      <c r="GGF30" s="763"/>
      <c r="GGG30" s="763"/>
      <c r="GGH30" s="763"/>
      <c r="GGI30" s="763"/>
      <c r="GGJ30" s="763"/>
      <c r="GGK30" s="763"/>
      <c r="GGL30" s="763"/>
      <c r="GGM30" s="763"/>
      <c r="GGN30" s="763"/>
      <c r="GGO30" s="763"/>
      <c r="GGP30" s="763"/>
      <c r="GGQ30" s="763"/>
      <c r="GGR30" s="763"/>
      <c r="GGS30" s="763"/>
      <c r="GGT30" s="763"/>
      <c r="GGU30" s="763"/>
      <c r="GGV30" s="763"/>
      <c r="GGW30" s="763"/>
      <c r="GGX30" s="763"/>
      <c r="GGY30" s="763"/>
      <c r="GGZ30" s="763"/>
      <c r="GHA30" s="763"/>
      <c r="GHB30" s="763"/>
      <c r="GHC30" s="763"/>
      <c r="GHD30" s="763"/>
      <c r="GHE30" s="763"/>
      <c r="GHF30" s="763"/>
      <c r="GHG30" s="763"/>
      <c r="GHH30" s="763"/>
      <c r="GHI30" s="763"/>
      <c r="GHJ30" s="763"/>
      <c r="GHK30" s="763"/>
      <c r="GHL30" s="763"/>
      <c r="GHM30" s="763"/>
      <c r="GHN30" s="763"/>
      <c r="GHO30" s="763"/>
      <c r="GHP30" s="763"/>
      <c r="GHQ30" s="763"/>
      <c r="GHR30" s="763"/>
      <c r="GHS30" s="763"/>
      <c r="GHT30" s="763"/>
      <c r="GHU30" s="763"/>
      <c r="GHV30" s="763"/>
      <c r="GHW30" s="763"/>
      <c r="GHX30" s="763"/>
      <c r="GHY30" s="763"/>
      <c r="GHZ30" s="763"/>
      <c r="GIA30" s="763"/>
      <c r="GIB30" s="763"/>
      <c r="GIC30" s="763"/>
      <c r="GID30" s="763"/>
      <c r="GIE30" s="763"/>
      <c r="GIF30" s="763"/>
      <c r="GIG30" s="763"/>
      <c r="GIH30" s="763"/>
      <c r="GII30" s="763"/>
      <c r="GIJ30" s="763"/>
      <c r="GIK30" s="763"/>
      <c r="GIL30" s="763"/>
      <c r="GIM30" s="763"/>
      <c r="GIN30" s="763"/>
      <c r="GIO30" s="763"/>
      <c r="GIP30" s="763"/>
      <c r="GIQ30" s="763"/>
      <c r="GIR30" s="763"/>
      <c r="GIS30" s="763"/>
      <c r="GIT30" s="763"/>
      <c r="GIU30" s="763"/>
      <c r="GIV30" s="763"/>
      <c r="GIW30" s="763"/>
      <c r="GIX30" s="763"/>
      <c r="GIY30" s="763"/>
      <c r="GIZ30" s="763"/>
      <c r="GJA30" s="763"/>
      <c r="GJB30" s="763"/>
      <c r="GJC30" s="763"/>
      <c r="GJD30" s="763"/>
      <c r="GJE30" s="763"/>
      <c r="GJF30" s="763"/>
      <c r="GJG30" s="763"/>
      <c r="GJH30" s="763"/>
      <c r="GJI30" s="763"/>
      <c r="GJJ30" s="763"/>
      <c r="GJK30" s="763"/>
      <c r="GJL30" s="763"/>
      <c r="GJM30" s="763"/>
      <c r="GJN30" s="763"/>
      <c r="GJO30" s="763"/>
      <c r="GJP30" s="763"/>
      <c r="GJQ30" s="763"/>
      <c r="GJR30" s="763"/>
      <c r="GJS30" s="763"/>
      <c r="GJT30" s="763"/>
      <c r="GJU30" s="763"/>
      <c r="GJV30" s="763"/>
      <c r="GJW30" s="763"/>
      <c r="GJX30" s="763"/>
      <c r="GJY30" s="763"/>
      <c r="GJZ30" s="763"/>
      <c r="GKA30" s="763"/>
      <c r="GKB30" s="763"/>
      <c r="GKC30" s="763"/>
      <c r="GKD30" s="763"/>
      <c r="GKE30" s="763"/>
      <c r="GKF30" s="763"/>
      <c r="GKG30" s="763"/>
      <c r="GKH30" s="763"/>
      <c r="GKI30" s="763"/>
      <c r="GKJ30" s="763"/>
      <c r="GKK30" s="763"/>
      <c r="GKL30" s="763"/>
      <c r="GKM30" s="763"/>
      <c r="GKN30" s="763"/>
      <c r="GKO30" s="763"/>
      <c r="GKP30" s="763"/>
      <c r="GKQ30" s="763"/>
      <c r="GKR30" s="763"/>
      <c r="GKS30" s="763"/>
      <c r="GKT30" s="763"/>
      <c r="GKU30" s="763"/>
      <c r="GKV30" s="763"/>
      <c r="GKW30" s="763"/>
      <c r="GKX30" s="763"/>
      <c r="GKY30" s="763"/>
      <c r="GKZ30" s="763"/>
      <c r="GLA30" s="763"/>
      <c r="GLB30" s="763"/>
      <c r="GLC30" s="763"/>
      <c r="GLD30" s="763"/>
      <c r="GLE30" s="763"/>
      <c r="GLF30" s="763"/>
      <c r="GLG30" s="763"/>
      <c r="GLH30" s="763"/>
      <c r="GLI30" s="763"/>
      <c r="GLJ30" s="763"/>
      <c r="GLK30" s="763"/>
      <c r="GLL30" s="763"/>
      <c r="GLM30" s="763"/>
      <c r="GLN30" s="763"/>
      <c r="GLO30" s="763"/>
      <c r="GLP30" s="763"/>
      <c r="GLQ30" s="763"/>
      <c r="GLR30" s="763"/>
      <c r="GLS30" s="763"/>
      <c r="GLT30" s="763"/>
      <c r="GLU30" s="763"/>
      <c r="GLV30" s="763"/>
      <c r="GLW30" s="763"/>
      <c r="GLX30" s="763"/>
      <c r="GLY30" s="763"/>
      <c r="GLZ30" s="763"/>
      <c r="GMA30" s="763"/>
      <c r="GMB30" s="763"/>
      <c r="GMC30" s="763"/>
      <c r="GMD30" s="763"/>
      <c r="GME30" s="763"/>
      <c r="GMF30" s="763"/>
      <c r="GMG30" s="763"/>
      <c r="GMH30" s="763"/>
      <c r="GMI30" s="763"/>
      <c r="GMJ30" s="763"/>
      <c r="GMK30" s="763"/>
      <c r="GML30" s="763"/>
      <c r="GMM30" s="763"/>
      <c r="GMN30" s="763"/>
      <c r="GMO30" s="763"/>
      <c r="GMP30" s="763"/>
      <c r="GMQ30" s="763"/>
      <c r="GMR30" s="763"/>
      <c r="GMS30" s="763"/>
      <c r="GMT30" s="763"/>
      <c r="GMU30" s="763"/>
      <c r="GMV30" s="763"/>
      <c r="GMW30" s="763"/>
      <c r="GMX30" s="763"/>
      <c r="GMY30" s="763"/>
      <c r="GMZ30" s="763"/>
      <c r="GNA30" s="763"/>
      <c r="GNB30" s="763"/>
      <c r="GNC30" s="763"/>
      <c r="GND30" s="763"/>
      <c r="GNE30" s="763"/>
      <c r="GNF30" s="763"/>
      <c r="GNG30" s="763"/>
      <c r="GNH30" s="763"/>
      <c r="GNI30" s="763"/>
      <c r="GNJ30" s="763"/>
      <c r="GNK30" s="763"/>
      <c r="GNL30" s="763"/>
      <c r="GNM30" s="763"/>
      <c r="GNN30" s="763"/>
      <c r="GNO30" s="763"/>
      <c r="GNP30" s="763"/>
      <c r="GNQ30" s="763"/>
      <c r="GNR30" s="763"/>
      <c r="GNS30" s="763"/>
      <c r="GNT30" s="763"/>
      <c r="GNU30" s="763"/>
      <c r="GNV30" s="763"/>
      <c r="GNW30" s="763"/>
      <c r="GNX30" s="763"/>
      <c r="GNY30" s="763"/>
      <c r="GNZ30" s="763"/>
      <c r="GOA30" s="763"/>
      <c r="GOB30" s="763"/>
      <c r="GOC30" s="763"/>
      <c r="GOD30" s="763"/>
      <c r="GOE30" s="763"/>
      <c r="GOF30" s="763"/>
      <c r="GOG30" s="763"/>
      <c r="GOH30" s="763"/>
      <c r="GOI30" s="763"/>
      <c r="GOJ30" s="763"/>
      <c r="GOK30" s="763"/>
      <c r="GOL30" s="763"/>
      <c r="GOM30" s="763"/>
      <c r="GON30" s="763"/>
      <c r="GOO30" s="763"/>
      <c r="GOP30" s="763"/>
      <c r="GOQ30" s="763"/>
      <c r="GOR30" s="763"/>
      <c r="GOS30" s="763"/>
      <c r="GOT30" s="763"/>
      <c r="GOU30" s="763"/>
      <c r="GOV30" s="763"/>
      <c r="GOW30" s="763"/>
      <c r="GOX30" s="763"/>
      <c r="GOY30" s="763"/>
      <c r="GOZ30" s="763"/>
      <c r="GPA30" s="763"/>
      <c r="GPB30" s="763"/>
      <c r="GPC30" s="763"/>
      <c r="GPD30" s="763"/>
      <c r="GPE30" s="763"/>
      <c r="GPF30" s="763"/>
      <c r="GPG30" s="763"/>
      <c r="GPH30" s="763"/>
      <c r="GPI30" s="763"/>
      <c r="GPJ30" s="763"/>
      <c r="GPK30" s="763"/>
      <c r="GPL30" s="763"/>
      <c r="GPM30" s="763"/>
      <c r="GPN30" s="763"/>
      <c r="GPO30" s="763"/>
      <c r="GPP30" s="763"/>
      <c r="GPQ30" s="763"/>
      <c r="GPR30" s="763"/>
      <c r="GPS30" s="763"/>
      <c r="GPT30" s="763"/>
      <c r="GPU30" s="763"/>
      <c r="GPV30" s="763"/>
      <c r="GPW30" s="763"/>
      <c r="GPX30" s="763"/>
      <c r="GPY30" s="763"/>
      <c r="GPZ30" s="763"/>
      <c r="GQA30" s="763"/>
      <c r="GQB30" s="763"/>
      <c r="GQC30" s="763"/>
      <c r="GQD30" s="763"/>
      <c r="GQE30" s="763"/>
      <c r="GQF30" s="763"/>
      <c r="GQG30" s="763"/>
      <c r="GQH30" s="763"/>
      <c r="GQI30" s="763"/>
      <c r="GQJ30" s="763"/>
      <c r="GQK30" s="763"/>
      <c r="GQL30" s="763"/>
      <c r="GQM30" s="763"/>
      <c r="GQN30" s="763"/>
      <c r="GQO30" s="763"/>
      <c r="GQP30" s="763"/>
      <c r="GQQ30" s="763"/>
      <c r="GQR30" s="763"/>
      <c r="GQS30" s="763"/>
      <c r="GQT30" s="763"/>
      <c r="GQU30" s="763"/>
      <c r="GQV30" s="763"/>
      <c r="GQW30" s="763"/>
      <c r="GQX30" s="763"/>
      <c r="GQY30" s="763"/>
      <c r="GQZ30" s="763"/>
      <c r="GRA30" s="763"/>
      <c r="GRB30" s="763"/>
      <c r="GRC30" s="763"/>
      <c r="GRD30" s="763"/>
      <c r="GRE30" s="763"/>
      <c r="GRF30" s="763"/>
      <c r="GRG30" s="763"/>
      <c r="GRH30" s="763"/>
      <c r="GRI30" s="763"/>
      <c r="GRJ30" s="763"/>
      <c r="GRK30" s="763"/>
      <c r="GRL30" s="763"/>
      <c r="GRM30" s="763"/>
      <c r="GRN30" s="763"/>
      <c r="GRO30" s="763"/>
      <c r="GRP30" s="763"/>
      <c r="GRQ30" s="763"/>
      <c r="GRR30" s="763"/>
      <c r="GRS30" s="763"/>
      <c r="GRT30" s="763"/>
      <c r="GRU30" s="763"/>
      <c r="GRV30" s="763"/>
      <c r="GRW30" s="763"/>
      <c r="GRX30" s="763"/>
      <c r="GRY30" s="763"/>
      <c r="GRZ30" s="763"/>
      <c r="GSA30" s="763"/>
      <c r="GSB30" s="763"/>
      <c r="GSC30" s="763"/>
      <c r="GSD30" s="763"/>
      <c r="GSE30" s="763"/>
      <c r="GSF30" s="763"/>
      <c r="GSG30" s="763"/>
      <c r="GSH30" s="763"/>
      <c r="GSI30" s="763"/>
      <c r="GSJ30" s="763"/>
      <c r="GSK30" s="763"/>
      <c r="GSL30" s="763"/>
      <c r="GSM30" s="763"/>
      <c r="GSN30" s="763"/>
      <c r="GSO30" s="763"/>
      <c r="GSP30" s="763"/>
      <c r="GSQ30" s="763"/>
      <c r="GSR30" s="763"/>
      <c r="GSS30" s="763"/>
      <c r="GST30" s="763"/>
      <c r="GSU30" s="763"/>
      <c r="GSV30" s="763"/>
      <c r="GSW30" s="763"/>
      <c r="GSX30" s="763"/>
      <c r="GSY30" s="763"/>
      <c r="GSZ30" s="763"/>
      <c r="GTA30" s="763"/>
      <c r="GTB30" s="763"/>
      <c r="GTC30" s="763"/>
      <c r="GTD30" s="763"/>
      <c r="GTE30" s="763"/>
      <c r="GTF30" s="763"/>
      <c r="GTG30" s="763"/>
      <c r="GTH30" s="763"/>
      <c r="GTI30" s="763"/>
      <c r="GTJ30" s="763"/>
      <c r="GTK30" s="763"/>
      <c r="GTL30" s="763"/>
      <c r="GTM30" s="763"/>
      <c r="GTN30" s="763"/>
      <c r="GTO30" s="763"/>
      <c r="GTP30" s="763"/>
      <c r="GTQ30" s="763"/>
      <c r="GTR30" s="763"/>
      <c r="GTS30" s="763"/>
      <c r="GTT30" s="763"/>
      <c r="GTU30" s="763"/>
      <c r="GTV30" s="763"/>
      <c r="GTW30" s="763"/>
      <c r="GTX30" s="763"/>
      <c r="GTY30" s="763"/>
      <c r="GTZ30" s="763"/>
      <c r="GUA30" s="763"/>
      <c r="GUB30" s="763"/>
      <c r="GUC30" s="763"/>
      <c r="GUD30" s="763"/>
      <c r="GUE30" s="763"/>
      <c r="GUF30" s="763"/>
      <c r="GUG30" s="763"/>
      <c r="GUH30" s="763"/>
      <c r="GUI30" s="763"/>
      <c r="GUJ30" s="763"/>
      <c r="GUK30" s="763"/>
      <c r="GUL30" s="763"/>
      <c r="GUM30" s="763"/>
      <c r="GUN30" s="763"/>
      <c r="GUO30" s="763"/>
      <c r="GUP30" s="763"/>
      <c r="GUQ30" s="763"/>
      <c r="GUR30" s="763"/>
      <c r="GUS30" s="763"/>
      <c r="GUT30" s="763"/>
      <c r="GUU30" s="763"/>
      <c r="GUV30" s="763"/>
      <c r="GUW30" s="763"/>
      <c r="GUX30" s="763"/>
      <c r="GUY30" s="763"/>
      <c r="GUZ30" s="763"/>
      <c r="GVA30" s="763"/>
      <c r="GVB30" s="763"/>
      <c r="GVC30" s="763"/>
      <c r="GVD30" s="763"/>
      <c r="GVE30" s="763"/>
      <c r="GVF30" s="763"/>
      <c r="GVG30" s="763"/>
      <c r="GVH30" s="763"/>
      <c r="GVI30" s="763"/>
      <c r="GVJ30" s="763"/>
      <c r="GVK30" s="763"/>
      <c r="GVL30" s="763"/>
      <c r="GVM30" s="763"/>
      <c r="GVN30" s="763"/>
      <c r="GVO30" s="763"/>
      <c r="GVP30" s="763"/>
      <c r="GVQ30" s="763"/>
      <c r="GVR30" s="763"/>
      <c r="GVS30" s="763"/>
      <c r="GVT30" s="763"/>
      <c r="GVU30" s="763"/>
      <c r="GVV30" s="763"/>
      <c r="GVW30" s="763"/>
      <c r="GVX30" s="763"/>
      <c r="GVY30" s="763"/>
      <c r="GVZ30" s="763"/>
      <c r="GWA30" s="763"/>
      <c r="GWB30" s="763"/>
      <c r="GWC30" s="763"/>
      <c r="GWD30" s="763"/>
      <c r="GWE30" s="763"/>
      <c r="GWF30" s="763"/>
      <c r="GWG30" s="763"/>
      <c r="GWH30" s="763"/>
      <c r="GWI30" s="763"/>
      <c r="GWJ30" s="763"/>
      <c r="GWK30" s="763"/>
      <c r="GWL30" s="763"/>
      <c r="GWM30" s="763"/>
      <c r="GWN30" s="763"/>
      <c r="GWO30" s="763"/>
      <c r="GWP30" s="763"/>
      <c r="GWQ30" s="763"/>
      <c r="GWR30" s="763"/>
      <c r="GWS30" s="763"/>
      <c r="GWT30" s="763"/>
      <c r="GWU30" s="763"/>
      <c r="GWV30" s="763"/>
      <c r="GWW30" s="763"/>
      <c r="GWX30" s="763"/>
      <c r="GWY30" s="763"/>
      <c r="GWZ30" s="763"/>
      <c r="GXA30" s="763"/>
      <c r="GXB30" s="763"/>
      <c r="GXC30" s="763"/>
      <c r="GXD30" s="763"/>
      <c r="GXE30" s="763"/>
      <c r="GXF30" s="763"/>
      <c r="GXG30" s="763"/>
      <c r="GXH30" s="763"/>
      <c r="GXI30" s="763"/>
      <c r="GXJ30" s="763"/>
      <c r="GXK30" s="763"/>
      <c r="GXL30" s="763"/>
      <c r="GXM30" s="763"/>
      <c r="GXN30" s="763"/>
      <c r="GXO30" s="763"/>
      <c r="GXP30" s="763"/>
      <c r="GXQ30" s="763"/>
      <c r="GXR30" s="763"/>
      <c r="GXS30" s="763"/>
      <c r="GXT30" s="763"/>
      <c r="GXU30" s="763"/>
      <c r="GXV30" s="763"/>
      <c r="GXW30" s="763"/>
      <c r="GXX30" s="763"/>
      <c r="GXY30" s="763"/>
      <c r="GXZ30" s="763"/>
      <c r="GYA30" s="763"/>
      <c r="GYB30" s="763"/>
      <c r="GYC30" s="763"/>
      <c r="GYD30" s="763"/>
      <c r="GYE30" s="763"/>
      <c r="GYF30" s="763"/>
      <c r="GYG30" s="763"/>
      <c r="GYH30" s="763"/>
      <c r="GYI30" s="763"/>
      <c r="GYJ30" s="763"/>
      <c r="GYK30" s="763"/>
      <c r="GYL30" s="763"/>
      <c r="GYM30" s="763"/>
      <c r="GYN30" s="763"/>
      <c r="GYO30" s="763"/>
      <c r="GYP30" s="763"/>
      <c r="GYQ30" s="763"/>
      <c r="GYR30" s="763"/>
      <c r="GYS30" s="763"/>
      <c r="GYT30" s="763"/>
      <c r="GYU30" s="763"/>
      <c r="GYV30" s="763"/>
      <c r="GYW30" s="763"/>
      <c r="GYX30" s="763"/>
      <c r="GYY30" s="763"/>
      <c r="GYZ30" s="763"/>
      <c r="GZA30" s="763"/>
      <c r="GZB30" s="763"/>
      <c r="GZC30" s="763"/>
      <c r="GZD30" s="763"/>
      <c r="GZE30" s="763"/>
      <c r="GZF30" s="763"/>
      <c r="GZG30" s="763"/>
      <c r="GZH30" s="763"/>
      <c r="GZI30" s="763"/>
      <c r="GZJ30" s="763"/>
      <c r="GZK30" s="763"/>
      <c r="GZL30" s="763"/>
      <c r="GZM30" s="763"/>
      <c r="GZN30" s="763"/>
      <c r="GZO30" s="763"/>
      <c r="GZP30" s="763"/>
      <c r="GZQ30" s="763"/>
      <c r="GZR30" s="763"/>
      <c r="GZS30" s="763"/>
      <c r="GZT30" s="763"/>
      <c r="GZU30" s="763"/>
      <c r="GZV30" s="763"/>
      <c r="GZW30" s="763"/>
      <c r="GZX30" s="763"/>
      <c r="GZY30" s="763"/>
      <c r="GZZ30" s="763"/>
      <c r="HAA30" s="763"/>
      <c r="HAB30" s="763"/>
      <c r="HAC30" s="763"/>
      <c r="HAD30" s="763"/>
      <c r="HAE30" s="763"/>
      <c r="HAF30" s="763"/>
      <c r="HAG30" s="763"/>
      <c r="HAH30" s="763"/>
      <c r="HAI30" s="763"/>
      <c r="HAJ30" s="763"/>
      <c r="HAK30" s="763"/>
      <c r="HAL30" s="763"/>
      <c r="HAM30" s="763"/>
      <c r="HAN30" s="763"/>
      <c r="HAO30" s="763"/>
      <c r="HAP30" s="763"/>
      <c r="HAQ30" s="763"/>
      <c r="HAR30" s="763"/>
      <c r="HAS30" s="763"/>
      <c r="HAT30" s="763"/>
      <c r="HAU30" s="763"/>
      <c r="HAV30" s="763"/>
      <c r="HAW30" s="763"/>
      <c r="HAX30" s="763"/>
      <c r="HAY30" s="763"/>
      <c r="HAZ30" s="763"/>
      <c r="HBA30" s="763"/>
      <c r="HBB30" s="763"/>
      <c r="HBC30" s="763"/>
      <c r="HBD30" s="763"/>
      <c r="HBE30" s="763"/>
      <c r="HBF30" s="763"/>
      <c r="HBG30" s="763"/>
      <c r="HBH30" s="763"/>
      <c r="HBI30" s="763"/>
      <c r="HBJ30" s="763"/>
      <c r="HBK30" s="763"/>
      <c r="HBL30" s="763"/>
      <c r="HBM30" s="763"/>
      <c r="HBN30" s="763"/>
      <c r="HBO30" s="763"/>
      <c r="HBP30" s="763"/>
      <c r="HBQ30" s="763"/>
      <c r="HBR30" s="763"/>
      <c r="HBS30" s="763"/>
      <c r="HBT30" s="763"/>
      <c r="HBU30" s="763"/>
      <c r="HBV30" s="763"/>
      <c r="HBW30" s="763"/>
      <c r="HBX30" s="763"/>
      <c r="HBY30" s="763"/>
      <c r="HBZ30" s="763"/>
      <c r="HCA30" s="763"/>
      <c r="HCB30" s="763"/>
      <c r="HCC30" s="763"/>
      <c r="HCD30" s="763"/>
      <c r="HCE30" s="763"/>
      <c r="HCF30" s="763"/>
      <c r="HCG30" s="763"/>
      <c r="HCH30" s="763"/>
      <c r="HCI30" s="763"/>
      <c r="HCJ30" s="763"/>
      <c r="HCK30" s="763"/>
      <c r="HCL30" s="763"/>
      <c r="HCM30" s="763"/>
      <c r="HCN30" s="763"/>
      <c r="HCO30" s="763"/>
      <c r="HCP30" s="763"/>
      <c r="HCQ30" s="763"/>
      <c r="HCR30" s="763"/>
      <c r="HCS30" s="763"/>
      <c r="HCT30" s="763"/>
      <c r="HCU30" s="763"/>
      <c r="HCV30" s="763"/>
      <c r="HCW30" s="763"/>
      <c r="HCX30" s="763"/>
      <c r="HCY30" s="763"/>
      <c r="HCZ30" s="763"/>
      <c r="HDA30" s="763"/>
      <c r="HDB30" s="763"/>
      <c r="HDC30" s="763"/>
      <c r="HDD30" s="763"/>
      <c r="HDE30" s="763"/>
      <c r="HDF30" s="763"/>
      <c r="HDG30" s="763"/>
      <c r="HDH30" s="763"/>
      <c r="HDI30" s="763"/>
      <c r="HDJ30" s="763"/>
      <c r="HDK30" s="763"/>
      <c r="HDL30" s="763"/>
      <c r="HDM30" s="763"/>
      <c r="HDN30" s="763"/>
      <c r="HDO30" s="763"/>
      <c r="HDP30" s="763"/>
      <c r="HDQ30" s="763"/>
      <c r="HDR30" s="763"/>
      <c r="HDS30" s="763"/>
      <c r="HDT30" s="763"/>
      <c r="HDU30" s="763"/>
      <c r="HDV30" s="763"/>
      <c r="HDW30" s="763"/>
      <c r="HDX30" s="763"/>
      <c r="HDY30" s="763"/>
      <c r="HDZ30" s="763"/>
      <c r="HEA30" s="763"/>
      <c r="HEB30" s="763"/>
      <c r="HEC30" s="763"/>
      <c r="HED30" s="763"/>
      <c r="HEE30" s="763"/>
      <c r="HEF30" s="763"/>
      <c r="HEG30" s="763"/>
      <c r="HEH30" s="763"/>
      <c r="HEI30" s="763"/>
      <c r="HEJ30" s="763"/>
      <c r="HEK30" s="763"/>
      <c r="HEL30" s="763"/>
      <c r="HEM30" s="763"/>
      <c r="HEN30" s="763"/>
      <c r="HEO30" s="763"/>
      <c r="HEP30" s="763"/>
      <c r="HEQ30" s="763"/>
      <c r="HER30" s="763"/>
      <c r="HES30" s="763"/>
      <c r="HET30" s="763"/>
      <c r="HEU30" s="763"/>
      <c r="HEV30" s="763"/>
      <c r="HEW30" s="763"/>
      <c r="HEX30" s="763"/>
      <c r="HEY30" s="763"/>
      <c r="HEZ30" s="763"/>
      <c r="HFA30" s="763"/>
      <c r="HFB30" s="763"/>
      <c r="HFC30" s="763"/>
      <c r="HFD30" s="763"/>
      <c r="HFE30" s="763"/>
      <c r="HFF30" s="763"/>
      <c r="HFG30" s="763"/>
      <c r="HFH30" s="763"/>
      <c r="HFI30" s="763"/>
      <c r="HFJ30" s="763"/>
      <c r="HFK30" s="763"/>
      <c r="HFL30" s="763"/>
      <c r="HFM30" s="763"/>
      <c r="HFN30" s="763"/>
      <c r="HFO30" s="763"/>
      <c r="HFP30" s="763"/>
      <c r="HFQ30" s="763"/>
      <c r="HFR30" s="763"/>
      <c r="HFS30" s="763"/>
      <c r="HFT30" s="763"/>
      <c r="HFU30" s="763"/>
      <c r="HFV30" s="763"/>
      <c r="HFW30" s="763"/>
      <c r="HFX30" s="763"/>
      <c r="HFY30" s="763"/>
      <c r="HFZ30" s="763"/>
      <c r="HGA30" s="763"/>
      <c r="HGB30" s="763"/>
      <c r="HGC30" s="763"/>
      <c r="HGD30" s="763"/>
      <c r="HGE30" s="763"/>
      <c r="HGF30" s="763"/>
      <c r="HGG30" s="763"/>
      <c r="HGH30" s="763"/>
      <c r="HGI30" s="763"/>
      <c r="HGJ30" s="763"/>
      <c r="HGK30" s="763"/>
      <c r="HGL30" s="763"/>
      <c r="HGM30" s="763"/>
      <c r="HGN30" s="763"/>
      <c r="HGO30" s="763"/>
      <c r="HGP30" s="763"/>
      <c r="HGQ30" s="763"/>
      <c r="HGR30" s="763"/>
      <c r="HGS30" s="763"/>
      <c r="HGT30" s="763"/>
      <c r="HGU30" s="763"/>
      <c r="HGV30" s="763"/>
      <c r="HGW30" s="763"/>
      <c r="HGX30" s="763"/>
      <c r="HGY30" s="763"/>
      <c r="HGZ30" s="763"/>
      <c r="HHA30" s="763"/>
      <c r="HHB30" s="763"/>
      <c r="HHC30" s="763"/>
      <c r="HHD30" s="763"/>
      <c r="HHE30" s="763"/>
      <c r="HHF30" s="763"/>
      <c r="HHG30" s="763"/>
      <c r="HHH30" s="763"/>
      <c r="HHI30" s="763"/>
      <c r="HHJ30" s="763"/>
      <c r="HHK30" s="763"/>
      <c r="HHL30" s="763"/>
      <c r="HHM30" s="763"/>
      <c r="HHN30" s="763"/>
      <c r="HHO30" s="763"/>
      <c r="HHP30" s="763"/>
      <c r="HHQ30" s="763"/>
      <c r="HHR30" s="763"/>
      <c r="HHS30" s="763"/>
      <c r="HHT30" s="763"/>
      <c r="HHU30" s="763"/>
      <c r="HHV30" s="763"/>
      <c r="HHW30" s="763"/>
      <c r="HHX30" s="763"/>
      <c r="HHY30" s="763"/>
      <c r="HHZ30" s="763"/>
      <c r="HIA30" s="763"/>
      <c r="HIB30" s="763"/>
      <c r="HIC30" s="763"/>
      <c r="HID30" s="763"/>
      <c r="HIE30" s="763"/>
      <c r="HIF30" s="763"/>
      <c r="HIG30" s="763"/>
      <c r="HIH30" s="763"/>
      <c r="HII30" s="763"/>
      <c r="HIJ30" s="763"/>
      <c r="HIK30" s="763"/>
      <c r="HIL30" s="763"/>
      <c r="HIM30" s="763"/>
      <c r="HIN30" s="763"/>
      <c r="HIO30" s="763"/>
      <c r="HIP30" s="763"/>
      <c r="HIQ30" s="763"/>
      <c r="HIR30" s="763"/>
      <c r="HIS30" s="763"/>
      <c r="HIT30" s="763"/>
      <c r="HIU30" s="763"/>
      <c r="HIV30" s="763"/>
      <c r="HIW30" s="763"/>
      <c r="HIX30" s="763"/>
      <c r="HIY30" s="763"/>
      <c r="HIZ30" s="763"/>
      <c r="HJA30" s="763"/>
      <c r="HJB30" s="763"/>
      <c r="HJC30" s="763"/>
      <c r="HJD30" s="763"/>
      <c r="HJE30" s="763"/>
      <c r="HJF30" s="763"/>
      <c r="HJG30" s="763"/>
      <c r="HJH30" s="763"/>
      <c r="HJI30" s="763"/>
      <c r="HJJ30" s="763"/>
      <c r="HJK30" s="763"/>
      <c r="HJL30" s="763"/>
      <c r="HJM30" s="763"/>
      <c r="HJN30" s="763"/>
      <c r="HJO30" s="763"/>
      <c r="HJP30" s="763"/>
      <c r="HJQ30" s="763"/>
      <c r="HJR30" s="763"/>
      <c r="HJS30" s="763"/>
      <c r="HJT30" s="763"/>
      <c r="HJU30" s="763"/>
      <c r="HJV30" s="763"/>
      <c r="HJW30" s="763"/>
      <c r="HJX30" s="763"/>
      <c r="HJY30" s="763"/>
      <c r="HJZ30" s="763"/>
      <c r="HKA30" s="763"/>
      <c r="HKB30" s="763"/>
      <c r="HKC30" s="763"/>
      <c r="HKD30" s="763"/>
      <c r="HKE30" s="763"/>
      <c r="HKF30" s="763"/>
      <c r="HKG30" s="763"/>
      <c r="HKH30" s="763"/>
      <c r="HKI30" s="763"/>
      <c r="HKJ30" s="763"/>
      <c r="HKK30" s="763"/>
      <c r="HKL30" s="763"/>
      <c r="HKM30" s="763"/>
      <c r="HKN30" s="763"/>
      <c r="HKO30" s="763"/>
      <c r="HKP30" s="763"/>
      <c r="HKQ30" s="763"/>
      <c r="HKR30" s="763"/>
      <c r="HKS30" s="763"/>
      <c r="HKT30" s="763"/>
      <c r="HKU30" s="763"/>
      <c r="HKV30" s="763"/>
      <c r="HKW30" s="763"/>
      <c r="HKX30" s="763"/>
      <c r="HKY30" s="763"/>
      <c r="HKZ30" s="763"/>
      <c r="HLA30" s="763"/>
      <c r="HLB30" s="763"/>
      <c r="HLC30" s="763"/>
      <c r="HLD30" s="763"/>
      <c r="HLE30" s="763"/>
      <c r="HLF30" s="763"/>
      <c r="HLG30" s="763"/>
      <c r="HLH30" s="763"/>
      <c r="HLI30" s="763"/>
      <c r="HLJ30" s="763"/>
      <c r="HLK30" s="763"/>
      <c r="HLL30" s="763"/>
      <c r="HLM30" s="763"/>
      <c r="HLN30" s="763"/>
      <c r="HLO30" s="763"/>
      <c r="HLP30" s="763"/>
      <c r="HLQ30" s="763"/>
      <c r="HLR30" s="763"/>
      <c r="HLS30" s="763"/>
      <c r="HLT30" s="763"/>
      <c r="HLU30" s="763"/>
      <c r="HLV30" s="763"/>
      <c r="HLW30" s="763"/>
      <c r="HLX30" s="763"/>
      <c r="HLY30" s="763"/>
      <c r="HLZ30" s="763"/>
      <c r="HMA30" s="763"/>
      <c r="HMB30" s="763"/>
      <c r="HMC30" s="763"/>
      <c r="HMD30" s="763"/>
      <c r="HME30" s="763"/>
      <c r="HMF30" s="763"/>
      <c r="HMG30" s="763"/>
      <c r="HMH30" s="763"/>
      <c r="HMI30" s="763"/>
      <c r="HMJ30" s="763"/>
      <c r="HMK30" s="763"/>
      <c r="HML30" s="763"/>
      <c r="HMM30" s="763"/>
      <c r="HMN30" s="763"/>
      <c r="HMO30" s="763"/>
      <c r="HMP30" s="763"/>
      <c r="HMQ30" s="763"/>
      <c r="HMR30" s="763"/>
      <c r="HMS30" s="763"/>
      <c r="HMT30" s="763"/>
      <c r="HMU30" s="763"/>
      <c r="HMV30" s="763"/>
      <c r="HMW30" s="763"/>
      <c r="HMX30" s="763"/>
      <c r="HMY30" s="763"/>
      <c r="HMZ30" s="763"/>
      <c r="HNA30" s="763"/>
      <c r="HNB30" s="763"/>
      <c r="HNC30" s="763"/>
      <c r="HND30" s="763"/>
      <c r="HNE30" s="763"/>
      <c r="HNF30" s="763"/>
      <c r="HNG30" s="763"/>
      <c r="HNH30" s="763"/>
      <c r="HNI30" s="763"/>
      <c r="HNJ30" s="763"/>
      <c r="HNK30" s="763"/>
      <c r="HNL30" s="763"/>
      <c r="HNM30" s="763"/>
      <c r="HNN30" s="763"/>
      <c r="HNO30" s="763"/>
      <c r="HNP30" s="763"/>
      <c r="HNQ30" s="763"/>
      <c r="HNR30" s="763"/>
      <c r="HNS30" s="763"/>
      <c r="HNT30" s="763"/>
      <c r="HNU30" s="763"/>
      <c r="HNV30" s="763"/>
      <c r="HNW30" s="763"/>
      <c r="HNX30" s="763"/>
      <c r="HNY30" s="763"/>
      <c r="HNZ30" s="763"/>
      <c r="HOA30" s="763"/>
      <c r="HOB30" s="763"/>
      <c r="HOC30" s="763"/>
      <c r="HOD30" s="763"/>
      <c r="HOE30" s="763"/>
      <c r="HOF30" s="763"/>
      <c r="HOG30" s="763"/>
      <c r="HOH30" s="763"/>
      <c r="HOI30" s="763"/>
      <c r="HOJ30" s="763"/>
      <c r="HOK30" s="763"/>
      <c r="HOL30" s="763"/>
      <c r="HOM30" s="763"/>
      <c r="HON30" s="763"/>
      <c r="HOO30" s="763"/>
      <c r="HOP30" s="763"/>
      <c r="HOQ30" s="763"/>
      <c r="HOR30" s="763"/>
      <c r="HOS30" s="763"/>
      <c r="HOT30" s="763"/>
      <c r="HOU30" s="763"/>
      <c r="HOV30" s="763"/>
      <c r="HOW30" s="763"/>
      <c r="HOX30" s="763"/>
      <c r="HOY30" s="763"/>
      <c r="HOZ30" s="763"/>
      <c r="HPA30" s="763"/>
      <c r="HPB30" s="763"/>
      <c r="HPC30" s="763"/>
      <c r="HPD30" s="763"/>
      <c r="HPE30" s="763"/>
      <c r="HPF30" s="763"/>
      <c r="HPG30" s="763"/>
      <c r="HPH30" s="763"/>
      <c r="HPI30" s="763"/>
      <c r="HPJ30" s="763"/>
      <c r="HPK30" s="763"/>
      <c r="HPL30" s="763"/>
      <c r="HPM30" s="763"/>
      <c r="HPN30" s="763"/>
      <c r="HPO30" s="763"/>
      <c r="HPP30" s="763"/>
      <c r="HPQ30" s="763"/>
      <c r="HPR30" s="763"/>
      <c r="HPS30" s="763"/>
      <c r="HPT30" s="763"/>
      <c r="HPU30" s="763"/>
      <c r="HPV30" s="763"/>
      <c r="HPW30" s="763"/>
      <c r="HPX30" s="763"/>
      <c r="HPY30" s="763"/>
      <c r="HPZ30" s="763"/>
      <c r="HQA30" s="763"/>
      <c r="HQB30" s="763"/>
      <c r="HQC30" s="763"/>
      <c r="HQD30" s="763"/>
      <c r="HQE30" s="763"/>
      <c r="HQF30" s="763"/>
      <c r="HQG30" s="763"/>
      <c r="HQH30" s="763"/>
      <c r="HQI30" s="763"/>
      <c r="HQJ30" s="763"/>
      <c r="HQK30" s="763"/>
      <c r="HQL30" s="763"/>
      <c r="HQM30" s="763"/>
      <c r="HQN30" s="763"/>
      <c r="HQO30" s="763"/>
      <c r="HQP30" s="763"/>
      <c r="HQQ30" s="763"/>
      <c r="HQR30" s="763"/>
      <c r="HQS30" s="763"/>
      <c r="HQT30" s="763"/>
      <c r="HQU30" s="763"/>
      <c r="HQV30" s="763"/>
      <c r="HQW30" s="763"/>
      <c r="HQX30" s="763"/>
      <c r="HQY30" s="763"/>
      <c r="HQZ30" s="763"/>
      <c r="HRA30" s="763"/>
      <c r="HRB30" s="763"/>
      <c r="HRC30" s="763"/>
      <c r="HRD30" s="763"/>
      <c r="HRE30" s="763"/>
      <c r="HRF30" s="763"/>
      <c r="HRG30" s="763"/>
      <c r="HRH30" s="763"/>
      <c r="HRI30" s="763"/>
      <c r="HRJ30" s="763"/>
      <c r="HRK30" s="763"/>
      <c r="HRL30" s="763"/>
      <c r="HRM30" s="763"/>
      <c r="HRN30" s="763"/>
      <c r="HRO30" s="763"/>
      <c r="HRP30" s="763"/>
      <c r="HRQ30" s="763"/>
      <c r="HRR30" s="763"/>
      <c r="HRS30" s="763"/>
      <c r="HRT30" s="763"/>
      <c r="HRU30" s="763"/>
      <c r="HRV30" s="763"/>
      <c r="HRW30" s="763"/>
      <c r="HRX30" s="763"/>
      <c r="HRY30" s="763"/>
      <c r="HRZ30" s="763"/>
      <c r="HSA30" s="763"/>
      <c r="HSB30" s="763"/>
      <c r="HSC30" s="763"/>
      <c r="HSD30" s="763"/>
      <c r="HSE30" s="763"/>
      <c r="HSF30" s="763"/>
      <c r="HSG30" s="763"/>
      <c r="HSH30" s="763"/>
      <c r="HSI30" s="763"/>
      <c r="HSJ30" s="763"/>
      <c r="HSK30" s="763"/>
      <c r="HSL30" s="763"/>
      <c r="HSM30" s="763"/>
      <c r="HSN30" s="763"/>
      <c r="HSO30" s="763"/>
      <c r="HSP30" s="763"/>
      <c r="HSQ30" s="763"/>
      <c r="HSR30" s="763"/>
      <c r="HSS30" s="763"/>
      <c r="HST30" s="763"/>
      <c r="HSU30" s="763"/>
      <c r="HSV30" s="763"/>
      <c r="HSW30" s="763"/>
      <c r="HSX30" s="763"/>
      <c r="HSY30" s="763"/>
      <c r="HSZ30" s="763"/>
      <c r="HTA30" s="763"/>
      <c r="HTB30" s="763"/>
      <c r="HTC30" s="763"/>
      <c r="HTD30" s="763"/>
      <c r="HTE30" s="763"/>
      <c r="HTF30" s="763"/>
      <c r="HTG30" s="763"/>
      <c r="HTH30" s="763"/>
      <c r="HTI30" s="763"/>
      <c r="HTJ30" s="763"/>
      <c r="HTK30" s="763"/>
      <c r="HTL30" s="763"/>
      <c r="HTM30" s="763"/>
      <c r="HTN30" s="763"/>
      <c r="HTO30" s="763"/>
      <c r="HTP30" s="763"/>
      <c r="HTQ30" s="763"/>
      <c r="HTR30" s="763"/>
      <c r="HTS30" s="763"/>
      <c r="HTT30" s="763"/>
      <c r="HTU30" s="763"/>
      <c r="HTV30" s="763"/>
      <c r="HTW30" s="763"/>
      <c r="HTX30" s="763"/>
      <c r="HTY30" s="763"/>
      <c r="HTZ30" s="763"/>
      <c r="HUA30" s="763"/>
      <c r="HUB30" s="763"/>
      <c r="HUC30" s="763"/>
      <c r="HUD30" s="763"/>
      <c r="HUE30" s="763"/>
      <c r="HUF30" s="763"/>
      <c r="HUG30" s="763"/>
      <c r="HUH30" s="763"/>
      <c r="HUI30" s="763"/>
      <c r="HUJ30" s="763"/>
      <c r="HUK30" s="763"/>
      <c r="HUL30" s="763"/>
      <c r="HUM30" s="763"/>
      <c r="HUN30" s="763"/>
      <c r="HUO30" s="763"/>
      <c r="HUP30" s="763"/>
      <c r="HUQ30" s="763"/>
      <c r="HUR30" s="763"/>
      <c r="HUS30" s="763"/>
      <c r="HUT30" s="763"/>
      <c r="HUU30" s="763"/>
      <c r="HUV30" s="763"/>
      <c r="HUW30" s="763"/>
      <c r="HUX30" s="763"/>
      <c r="HUY30" s="763"/>
      <c r="HUZ30" s="763"/>
      <c r="HVA30" s="763"/>
      <c r="HVB30" s="763"/>
      <c r="HVC30" s="763"/>
      <c r="HVD30" s="763"/>
      <c r="HVE30" s="763"/>
      <c r="HVF30" s="763"/>
      <c r="HVG30" s="763"/>
      <c r="HVH30" s="763"/>
      <c r="HVI30" s="763"/>
      <c r="HVJ30" s="763"/>
      <c r="HVK30" s="763"/>
      <c r="HVL30" s="763"/>
      <c r="HVM30" s="763"/>
      <c r="HVN30" s="763"/>
      <c r="HVO30" s="763"/>
      <c r="HVP30" s="763"/>
      <c r="HVQ30" s="763"/>
      <c r="HVR30" s="763"/>
      <c r="HVS30" s="763"/>
      <c r="HVT30" s="763"/>
      <c r="HVU30" s="763"/>
      <c r="HVV30" s="763"/>
      <c r="HVW30" s="763"/>
      <c r="HVX30" s="763"/>
      <c r="HVY30" s="763"/>
      <c r="HVZ30" s="763"/>
      <c r="HWA30" s="763"/>
      <c r="HWB30" s="763"/>
      <c r="HWC30" s="763"/>
      <c r="HWD30" s="763"/>
      <c r="HWE30" s="763"/>
      <c r="HWF30" s="763"/>
      <c r="HWG30" s="763"/>
      <c r="HWH30" s="763"/>
      <c r="HWI30" s="763"/>
      <c r="HWJ30" s="763"/>
      <c r="HWK30" s="763"/>
      <c r="HWL30" s="763"/>
      <c r="HWM30" s="763"/>
      <c r="HWN30" s="763"/>
      <c r="HWO30" s="763"/>
      <c r="HWP30" s="763"/>
      <c r="HWQ30" s="763"/>
      <c r="HWR30" s="763"/>
      <c r="HWS30" s="763"/>
      <c r="HWT30" s="763"/>
      <c r="HWU30" s="763"/>
      <c r="HWV30" s="763"/>
      <c r="HWW30" s="763"/>
      <c r="HWX30" s="763"/>
      <c r="HWY30" s="763"/>
      <c r="HWZ30" s="763"/>
      <c r="HXA30" s="763"/>
      <c r="HXB30" s="763"/>
      <c r="HXC30" s="763"/>
      <c r="HXD30" s="763"/>
      <c r="HXE30" s="763"/>
      <c r="HXF30" s="763"/>
      <c r="HXG30" s="763"/>
      <c r="HXH30" s="763"/>
      <c r="HXI30" s="763"/>
      <c r="HXJ30" s="763"/>
      <c r="HXK30" s="763"/>
      <c r="HXL30" s="763"/>
      <c r="HXM30" s="763"/>
      <c r="HXN30" s="763"/>
      <c r="HXO30" s="763"/>
      <c r="HXP30" s="763"/>
      <c r="HXQ30" s="763"/>
      <c r="HXR30" s="763"/>
      <c r="HXS30" s="763"/>
      <c r="HXT30" s="763"/>
      <c r="HXU30" s="763"/>
      <c r="HXV30" s="763"/>
      <c r="HXW30" s="763"/>
      <c r="HXX30" s="763"/>
      <c r="HXY30" s="763"/>
      <c r="HXZ30" s="763"/>
      <c r="HYA30" s="763"/>
      <c r="HYB30" s="763"/>
      <c r="HYC30" s="763"/>
      <c r="HYD30" s="763"/>
      <c r="HYE30" s="763"/>
      <c r="HYF30" s="763"/>
      <c r="HYG30" s="763"/>
      <c r="HYH30" s="763"/>
      <c r="HYI30" s="763"/>
      <c r="HYJ30" s="763"/>
      <c r="HYK30" s="763"/>
      <c r="HYL30" s="763"/>
      <c r="HYM30" s="763"/>
      <c r="HYN30" s="763"/>
      <c r="HYO30" s="763"/>
      <c r="HYP30" s="763"/>
      <c r="HYQ30" s="763"/>
      <c r="HYR30" s="763"/>
      <c r="HYS30" s="763"/>
      <c r="HYT30" s="763"/>
      <c r="HYU30" s="763"/>
      <c r="HYV30" s="763"/>
      <c r="HYW30" s="763"/>
      <c r="HYX30" s="763"/>
      <c r="HYY30" s="763"/>
      <c r="HYZ30" s="763"/>
      <c r="HZA30" s="763"/>
      <c r="HZB30" s="763"/>
      <c r="HZC30" s="763"/>
      <c r="HZD30" s="763"/>
      <c r="HZE30" s="763"/>
      <c r="HZF30" s="763"/>
      <c r="HZG30" s="763"/>
      <c r="HZH30" s="763"/>
      <c r="HZI30" s="763"/>
      <c r="HZJ30" s="763"/>
      <c r="HZK30" s="763"/>
      <c r="HZL30" s="763"/>
      <c r="HZM30" s="763"/>
      <c r="HZN30" s="763"/>
      <c r="HZO30" s="763"/>
      <c r="HZP30" s="763"/>
      <c r="HZQ30" s="763"/>
      <c r="HZR30" s="763"/>
      <c r="HZS30" s="763"/>
      <c r="HZT30" s="763"/>
      <c r="HZU30" s="763"/>
      <c r="HZV30" s="763"/>
      <c r="HZW30" s="763"/>
      <c r="HZX30" s="763"/>
      <c r="HZY30" s="763"/>
      <c r="HZZ30" s="763"/>
      <c r="IAA30" s="763"/>
      <c r="IAB30" s="763"/>
      <c r="IAC30" s="763"/>
      <c r="IAD30" s="763"/>
      <c r="IAE30" s="763"/>
      <c r="IAF30" s="763"/>
      <c r="IAG30" s="763"/>
      <c r="IAH30" s="763"/>
      <c r="IAI30" s="763"/>
      <c r="IAJ30" s="763"/>
      <c r="IAK30" s="763"/>
      <c r="IAL30" s="763"/>
      <c r="IAM30" s="763"/>
      <c r="IAN30" s="763"/>
      <c r="IAO30" s="763"/>
      <c r="IAP30" s="763"/>
      <c r="IAQ30" s="763"/>
      <c r="IAR30" s="763"/>
      <c r="IAS30" s="763"/>
      <c r="IAT30" s="763"/>
      <c r="IAU30" s="763"/>
      <c r="IAV30" s="763"/>
      <c r="IAW30" s="763"/>
      <c r="IAX30" s="763"/>
      <c r="IAY30" s="763"/>
      <c r="IAZ30" s="763"/>
      <c r="IBA30" s="763"/>
      <c r="IBB30" s="763"/>
      <c r="IBC30" s="763"/>
      <c r="IBD30" s="763"/>
      <c r="IBE30" s="763"/>
      <c r="IBF30" s="763"/>
      <c r="IBG30" s="763"/>
      <c r="IBH30" s="763"/>
      <c r="IBI30" s="763"/>
      <c r="IBJ30" s="763"/>
      <c r="IBK30" s="763"/>
      <c r="IBL30" s="763"/>
      <c r="IBM30" s="763"/>
      <c r="IBN30" s="763"/>
      <c r="IBO30" s="763"/>
      <c r="IBP30" s="763"/>
      <c r="IBQ30" s="763"/>
      <c r="IBR30" s="763"/>
      <c r="IBS30" s="763"/>
      <c r="IBT30" s="763"/>
      <c r="IBU30" s="763"/>
      <c r="IBV30" s="763"/>
      <c r="IBW30" s="763"/>
      <c r="IBX30" s="763"/>
      <c r="IBY30" s="763"/>
      <c r="IBZ30" s="763"/>
      <c r="ICA30" s="763"/>
      <c r="ICB30" s="763"/>
      <c r="ICC30" s="763"/>
      <c r="ICD30" s="763"/>
      <c r="ICE30" s="763"/>
      <c r="ICF30" s="763"/>
      <c r="ICG30" s="763"/>
      <c r="ICH30" s="763"/>
      <c r="ICI30" s="763"/>
      <c r="ICJ30" s="763"/>
      <c r="ICK30" s="763"/>
      <c r="ICL30" s="763"/>
      <c r="ICM30" s="763"/>
      <c r="ICN30" s="763"/>
      <c r="ICO30" s="763"/>
      <c r="ICP30" s="763"/>
      <c r="ICQ30" s="763"/>
      <c r="ICR30" s="763"/>
      <c r="ICS30" s="763"/>
      <c r="ICT30" s="763"/>
      <c r="ICU30" s="763"/>
      <c r="ICV30" s="763"/>
      <c r="ICW30" s="763"/>
      <c r="ICX30" s="763"/>
      <c r="ICY30" s="763"/>
      <c r="ICZ30" s="763"/>
      <c r="IDA30" s="763"/>
      <c r="IDB30" s="763"/>
      <c r="IDC30" s="763"/>
      <c r="IDD30" s="763"/>
      <c r="IDE30" s="763"/>
      <c r="IDF30" s="763"/>
      <c r="IDG30" s="763"/>
      <c r="IDH30" s="763"/>
      <c r="IDI30" s="763"/>
      <c r="IDJ30" s="763"/>
      <c r="IDK30" s="763"/>
      <c r="IDL30" s="763"/>
      <c r="IDM30" s="763"/>
      <c r="IDN30" s="763"/>
      <c r="IDO30" s="763"/>
      <c r="IDP30" s="763"/>
      <c r="IDQ30" s="763"/>
      <c r="IDR30" s="763"/>
      <c r="IDS30" s="763"/>
      <c r="IDT30" s="763"/>
      <c r="IDU30" s="763"/>
      <c r="IDV30" s="763"/>
      <c r="IDW30" s="763"/>
      <c r="IDX30" s="763"/>
      <c r="IDY30" s="763"/>
      <c r="IDZ30" s="763"/>
      <c r="IEA30" s="763"/>
      <c r="IEB30" s="763"/>
      <c r="IEC30" s="763"/>
      <c r="IED30" s="763"/>
      <c r="IEE30" s="763"/>
      <c r="IEF30" s="763"/>
      <c r="IEG30" s="763"/>
      <c r="IEH30" s="763"/>
      <c r="IEI30" s="763"/>
      <c r="IEJ30" s="763"/>
      <c r="IEK30" s="763"/>
      <c r="IEL30" s="763"/>
      <c r="IEM30" s="763"/>
      <c r="IEN30" s="763"/>
      <c r="IEO30" s="763"/>
      <c r="IEP30" s="763"/>
      <c r="IEQ30" s="763"/>
      <c r="IER30" s="763"/>
      <c r="IES30" s="763"/>
      <c r="IET30" s="763"/>
      <c r="IEU30" s="763"/>
      <c r="IEV30" s="763"/>
      <c r="IEW30" s="763"/>
      <c r="IEX30" s="763"/>
      <c r="IEY30" s="763"/>
      <c r="IEZ30" s="763"/>
      <c r="IFA30" s="763"/>
      <c r="IFB30" s="763"/>
      <c r="IFC30" s="763"/>
      <c r="IFD30" s="763"/>
      <c r="IFE30" s="763"/>
      <c r="IFF30" s="763"/>
      <c r="IFG30" s="763"/>
      <c r="IFH30" s="763"/>
      <c r="IFI30" s="763"/>
      <c r="IFJ30" s="763"/>
      <c r="IFK30" s="763"/>
      <c r="IFL30" s="763"/>
      <c r="IFM30" s="763"/>
      <c r="IFN30" s="763"/>
      <c r="IFO30" s="763"/>
      <c r="IFP30" s="763"/>
      <c r="IFQ30" s="763"/>
      <c r="IFR30" s="763"/>
      <c r="IFS30" s="763"/>
      <c r="IFT30" s="763"/>
      <c r="IFU30" s="763"/>
      <c r="IFV30" s="763"/>
      <c r="IFW30" s="763"/>
      <c r="IFX30" s="763"/>
      <c r="IFY30" s="763"/>
      <c r="IFZ30" s="763"/>
      <c r="IGA30" s="763"/>
      <c r="IGB30" s="763"/>
      <c r="IGC30" s="763"/>
      <c r="IGD30" s="763"/>
      <c r="IGE30" s="763"/>
      <c r="IGF30" s="763"/>
      <c r="IGG30" s="763"/>
      <c r="IGH30" s="763"/>
      <c r="IGI30" s="763"/>
      <c r="IGJ30" s="763"/>
      <c r="IGK30" s="763"/>
      <c r="IGL30" s="763"/>
      <c r="IGM30" s="763"/>
      <c r="IGN30" s="763"/>
      <c r="IGO30" s="763"/>
      <c r="IGP30" s="763"/>
      <c r="IGQ30" s="763"/>
      <c r="IGR30" s="763"/>
      <c r="IGS30" s="763"/>
      <c r="IGT30" s="763"/>
      <c r="IGU30" s="763"/>
      <c r="IGV30" s="763"/>
      <c r="IGW30" s="763"/>
      <c r="IGX30" s="763"/>
      <c r="IGY30" s="763"/>
      <c r="IGZ30" s="763"/>
      <c r="IHA30" s="763"/>
      <c r="IHB30" s="763"/>
      <c r="IHC30" s="763"/>
      <c r="IHD30" s="763"/>
      <c r="IHE30" s="763"/>
      <c r="IHF30" s="763"/>
      <c r="IHG30" s="763"/>
      <c r="IHH30" s="763"/>
      <c r="IHI30" s="763"/>
      <c r="IHJ30" s="763"/>
      <c r="IHK30" s="763"/>
      <c r="IHL30" s="763"/>
      <c r="IHM30" s="763"/>
      <c r="IHN30" s="763"/>
      <c r="IHO30" s="763"/>
      <c r="IHP30" s="763"/>
      <c r="IHQ30" s="763"/>
      <c r="IHR30" s="763"/>
      <c r="IHS30" s="763"/>
      <c r="IHT30" s="763"/>
      <c r="IHU30" s="763"/>
      <c r="IHV30" s="763"/>
      <c r="IHW30" s="763"/>
      <c r="IHX30" s="763"/>
      <c r="IHY30" s="763"/>
      <c r="IHZ30" s="763"/>
      <c r="IIA30" s="763"/>
      <c r="IIB30" s="763"/>
      <c r="IIC30" s="763"/>
      <c r="IID30" s="763"/>
      <c r="IIE30" s="763"/>
      <c r="IIF30" s="763"/>
      <c r="IIG30" s="763"/>
      <c r="IIH30" s="763"/>
      <c r="III30" s="763"/>
      <c r="IIJ30" s="763"/>
      <c r="IIK30" s="763"/>
      <c r="IIL30" s="763"/>
      <c r="IIM30" s="763"/>
      <c r="IIN30" s="763"/>
      <c r="IIO30" s="763"/>
      <c r="IIP30" s="763"/>
      <c r="IIQ30" s="763"/>
      <c r="IIR30" s="763"/>
      <c r="IIS30" s="763"/>
      <c r="IIT30" s="763"/>
      <c r="IIU30" s="763"/>
      <c r="IIV30" s="763"/>
      <c r="IIW30" s="763"/>
      <c r="IIX30" s="763"/>
      <c r="IIY30" s="763"/>
      <c r="IIZ30" s="763"/>
      <c r="IJA30" s="763"/>
      <c r="IJB30" s="763"/>
      <c r="IJC30" s="763"/>
      <c r="IJD30" s="763"/>
      <c r="IJE30" s="763"/>
      <c r="IJF30" s="763"/>
      <c r="IJG30" s="763"/>
      <c r="IJH30" s="763"/>
      <c r="IJI30" s="763"/>
      <c r="IJJ30" s="763"/>
      <c r="IJK30" s="763"/>
      <c r="IJL30" s="763"/>
      <c r="IJM30" s="763"/>
      <c r="IJN30" s="763"/>
      <c r="IJO30" s="763"/>
      <c r="IJP30" s="763"/>
      <c r="IJQ30" s="763"/>
      <c r="IJR30" s="763"/>
      <c r="IJS30" s="763"/>
      <c r="IJT30" s="763"/>
      <c r="IJU30" s="763"/>
      <c r="IJV30" s="763"/>
      <c r="IJW30" s="763"/>
      <c r="IJX30" s="763"/>
      <c r="IJY30" s="763"/>
      <c r="IJZ30" s="763"/>
      <c r="IKA30" s="763"/>
      <c r="IKB30" s="763"/>
      <c r="IKC30" s="763"/>
      <c r="IKD30" s="763"/>
      <c r="IKE30" s="763"/>
      <c r="IKF30" s="763"/>
      <c r="IKG30" s="763"/>
      <c r="IKH30" s="763"/>
      <c r="IKI30" s="763"/>
      <c r="IKJ30" s="763"/>
      <c r="IKK30" s="763"/>
      <c r="IKL30" s="763"/>
      <c r="IKM30" s="763"/>
      <c r="IKN30" s="763"/>
      <c r="IKO30" s="763"/>
      <c r="IKP30" s="763"/>
      <c r="IKQ30" s="763"/>
      <c r="IKR30" s="763"/>
      <c r="IKS30" s="763"/>
      <c r="IKT30" s="763"/>
      <c r="IKU30" s="763"/>
      <c r="IKV30" s="763"/>
      <c r="IKW30" s="763"/>
      <c r="IKX30" s="763"/>
      <c r="IKY30" s="763"/>
      <c r="IKZ30" s="763"/>
      <c r="ILA30" s="763"/>
      <c r="ILB30" s="763"/>
      <c r="ILC30" s="763"/>
      <c r="ILD30" s="763"/>
      <c r="ILE30" s="763"/>
      <c r="ILF30" s="763"/>
      <c r="ILG30" s="763"/>
      <c r="ILH30" s="763"/>
      <c r="ILI30" s="763"/>
      <c r="ILJ30" s="763"/>
      <c r="ILK30" s="763"/>
      <c r="ILL30" s="763"/>
      <c r="ILM30" s="763"/>
      <c r="ILN30" s="763"/>
      <c r="ILO30" s="763"/>
      <c r="ILP30" s="763"/>
      <c r="ILQ30" s="763"/>
      <c r="ILR30" s="763"/>
      <c r="ILS30" s="763"/>
      <c r="ILT30" s="763"/>
      <c r="ILU30" s="763"/>
      <c r="ILV30" s="763"/>
      <c r="ILW30" s="763"/>
      <c r="ILX30" s="763"/>
      <c r="ILY30" s="763"/>
      <c r="ILZ30" s="763"/>
      <c r="IMA30" s="763"/>
      <c r="IMB30" s="763"/>
      <c r="IMC30" s="763"/>
      <c r="IMD30" s="763"/>
      <c r="IME30" s="763"/>
      <c r="IMF30" s="763"/>
      <c r="IMG30" s="763"/>
      <c r="IMH30" s="763"/>
      <c r="IMI30" s="763"/>
      <c r="IMJ30" s="763"/>
      <c r="IMK30" s="763"/>
      <c r="IML30" s="763"/>
      <c r="IMM30" s="763"/>
      <c r="IMN30" s="763"/>
      <c r="IMO30" s="763"/>
      <c r="IMP30" s="763"/>
      <c r="IMQ30" s="763"/>
      <c r="IMR30" s="763"/>
      <c r="IMS30" s="763"/>
      <c r="IMT30" s="763"/>
      <c r="IMU30" s="763"/>
      <c r="IMV30" s="763"/>
      <c r="IMW30" s="763"/>
      <c r="IMX30" s="763"/>
      <c r="IMY30" s="763"/>
      <c r="IMZ30" s="763"/>
      <c r="INA30" s="763"/>
      <c r="INB30" s="763"/>
      <c r="INC30" s="763"/>
      <c r="IND30" s="763"/>
      <c r="INE30" s="763"/>
      <c r="INF30" s="763"/>
      <c r="ING30" s="763"/>
      <c r="INH30" s="763"/>
      <c r="INI30" s="763"/>
      <c r="INJ30" s="763"/>
      <c r="INK30" s="763"/>
      <c r="INL30" s="763"/>
      <c r="INM30" s="763"/>
      <c r="INN30" s="763"/>
      <c r="INO30" s="763"/>
      <c r="INP30" s="763"/>
      <c r="INQ30" s="763"/>
      <c r="INR30" s="763"/>
      <c r="INS30" s="763"/>
      <c r="INT30" s="763"/>
      <c r="INU30" s="763"/>
      <c r="INV30" s="763"/>
      <c r="INW30" s="763"/>
      <c r="INX30" s="763"/>
      <c r="INY30" s="763"/>
      <c r="INZ30" s="763"/>
      <c r="IOA30" s="763"/>
      <c r="IOB30" s="763"/>
      <c r="IOC30" s="763"/>
      <c r="IOD30" s="763"/>
      <c r="IOE30" s="763"/>
      <c r="IOF30" s="763"/>
      <c r="IOG30" s="763"/>
      <c r="IOH30" s="763"/>
      <c r="IOI30" s="763"/>
      <c r="IOJ30" s="763"/>
      <c r="IOK30" s="763"/>
      <c r="IOL30" s="763"/>
      <c r="IOM30" s="763"/>
      <c r="ION30" s="763"/>
      <c r="IOO30" s="763"/>
      <c r="IOP30" s="763"/>
      <c r="IOQ30" s="763"/>
      <c r="IOR30" s="763"/>
      <c r="IOS30" s="763"/>
      <c r="IOT30" s="763"/>
      <c r="IOU30" s="763"/>
      <c r="IOV30" s="763"/>
      <c r="IOW30" s="763"/>
      <c r="IOX30" s="763"/>
      <c r="IOY30" s="763"/>
      <c r="IOZ30" s="763"/>
      <c r="IPA30" s="763"/>
      <c r="IPB30" s="763"/>
      <c r="IPC30" s="763"/>
      <c r="IPD30" s="763"/>
      <c r="IPE30" s="763"/>
      <c r="IPF30" s="763"/>
      <c r="IPG30" s="763"/>
      <c r="IPH30" s="763"/>
      <c r="IPI30" s="763"/>
      <c r="IPJ30" s="763"/>
      <c r="IPK30" s="763"/>
      <c r="IPL30" s="763"/>
      <c r="IPM30" s="763"/>
      <c r="IPN30" s="763"/>
      <c r="IPO30" s="763"/>
      <c r="IPP30" s="763"/>
      <c r="IPQ30" s="763"/>
      <c r="IPR30" s="763"/>
      <c r="IPS30" s="763"/>
      <c r="IPT30" s="763"/>
      <c r="IPU30" s="763"/>
      <c r="IPV30" s="763"/>
      <c r="IPW30" s="763"/>
      <c r="IPX30" s="763"/>
      <c r="IPY30" s="763"/>
      <c r="IPZ30" s="763"/>
      <c r="IQA30" s="763"/>
      <c r="IQB30" s="763"/>
      <c r="IQC30" s="763"/>
      <c r="IQD30" s="763"/>
      <c r="IQE30" s="763"/>
      <c r="IQF30" s="763"/>
      <c r="IQG30" s="763"/>
      <c r="IQH30" s="763"/>
      <c r="IQI30" s="763"/>
      <c r="IQJ30" s="763"/>
      <c r="IQK30" s="763"/>
      <c r="IQL30" s="763"/>
      <c r="IQM30" s="763"/>
      <c r="IQN30" s="763"/>
      <c r="IQO30" s="763"/>
      <c r="IQP30" s="763"/>
      <c r="IQQ30" s="763"/>
      <c r="IQR30" s="763"/>
      <c r="IQS30" s="763"/>
      <c r="IQT30" s="763"/>
      <c r="IQU30" s="763"/>
      <c r="IQV30" s="763"/>
      <c r="IQW30" s="763"/>
      <c r="IQX30" s="763"/>
      <c r="IQY30" s="763"/>
      <c r="IQZ30" s="763"/>
      <c r="IRA30" s="763"/>
      <c r="IRB30" s="763"/>
      <c r="IRC30" s="763"/>
      <c r="IRD30" s="763"/>
      <c r="IRE30" s="763"/>
      <c r="IRF30" s="763"/>
      <c r="IRG30" s="763"/>
      <c r="IRH30" s="763"/>
      <c r="IRI30" s="763"/>
      <c r="IRJ30" s="763"/>
      <c r="IRK30" s="763"/>
      <c r="IRL30" s="763"/>
      <c r="IRM30" s="763"/>
      <c r="IRN30" s="763"/>
      <c r="IRO30" s="763"/>
      <c r="IRP30" s="763"/>
      <c r="IRQ30" s="763"/>
      <c r="IRR30" s="763"/>
      <c r="IRS30" s="763"/>
      <c r="IRT30" s="763"/>
      <c r="IRU30" s="763"/>
      <c r="IRV30" s="763"/>
      <c r="IRW30" s="763"/>
      <c r="IRX30" s="763"/>
      <c r="IRY30" s="763"/>
      <c r="IRZ30" s="763"/>
      <c r="ISA30" s="763"/>
      <c r="ISB30" s="763"/>
      <c r="ISC30" s="763"/>
      <c r="ISD30" s="763"/>
      <c r="ISE30" s="763"/>
      <c r="ISF30" s="763"/>
      <c r="ISG30" s="763"/>
      <c r="ISH30" s="763"/>
      <c r="ISI30" s="763"/>
      <c r="ISJ30" s="763"/>
      <c r="ISK30" s="763"/>
      <c r="ISL30" s="763"/>
      <c r="ISM30" s="763"/>
      <c r="ISN30" s="763"/>
      <c r="ISO30" s="763"/>
      <c r="ISP30" s="763"/>
      <c r="ISQ30" s="763"/>
      <c r="ISR30" s="763"/>
      <c r="ISS30" s="763"/>
      <c r="IST30" s="763"/>
      <c r="ISU30" s="763"/>
      <c r="ISV30" s="763"/>
      <c r="ISW30" s="763"/>
      <c r="ISX30" s="763"/>
      <c r="ISY30" s="763"/>
      <c r="ISZ30" s="763"/>
      <c r="ITA30" s="763"/>
      <c r="ITB30" s="763"/>
      <c r="ITC30" s="763"/>
      <c r="ITD30" s="763"/>
      <c r="ITE30" s="763"/>
      <c r="ITF30" s="763"/>
      <c r="ITG30" s="763"/>
      <c r="ITH30" s="763"/>
      <c r="ITI30" s="763"/>
      <c r="ITJ30" s="763"/>
      <c r="ITK30" s="763"/>
      <c r="ITL30" s="763"/>
      <c r="ITM30" s="763"/>
      <c r="ITN30" s="763"/>
      <c r="ITO30" s="763"/>
      <c r="ITP30" s="763"/>
      <c r="ITQ30" s="763"/>
      <c r="ITR30" s="763"/>
      <c r="ITS30" s="763"/>
      <c r="ITT30" s="763"/>
      <c r="ITU30" s="763"/>
      <c r="ITV30" s="763"/>
      <c r="ITW30" s="763"/>
      <c r="ITX30" s="763"/>
      <c r="ITY30" s="763"/>
      <c r="ITZ30" s="763"/>
      <c r="IUA30" s="763"/>
      <c r="IUB30" s="763"/>
      <c r="IUC30" s="763"/>
      <c r="IUD30" s="763"/>
      <c r="IUE30" s="763"/>
      <c r="IUF30" s="763"/>
      <c r="IUG30" s="763"/>
      <c r="IUH30" s="763"/>
      <c r="IUI30" s="763"/>
      <c r="IUJ30" s="763"/>
      <c r="IUK30" s="763"/>
      <c r="IUL30" s="763"/>
      <c r="IUM30" s="763"/>
      <c r="IUN30" s="763"/>
      <c r="IUO30" s="763"/>
      <c r="IUP30" s="763"/>
      <c r="IUQ30" s="763"/>
      <c r="IUR30" s="763"/>
      <c r="IUS30" s="763"/>
      <c r="IUT30" s="763"/>
      <c r="IUU30" s="763"/>
      <c r="IUV30" s="763"/>
      <c r="IUW30" s="763"/>
      <c r="IUX30" s="763"/>
      <c r="IUY30" s="763"/>
      <c r="IUZ30" s="763"/>
      <c r="IVA30" s="763"/>
      <c r="IVB30" s="763"/>
      <c r="IVC30" s="763"/>
      <c r="IVD30" s="763"/>
      <c r="IVE30" s="763"/>
      <c r="IVF30" s="763"/>
      <c r="IVG30" s="763"/>
      <c r="IVH30" s="763"/>
      <c r="IVI30" s="763"/>
      <c r="IVJ30" s="763"/>
      <c r="IVK30" s="763"/>
      <c r="IVL30" s="763"/>
      <c r="IVM30" s="763"/>
      <c r="IVN30" s="763"/>
      <c r="IVO30" s="763"/>
      <c r="IVP30" s="763"/>
      <c r="IVQ30" s="763"/>
      <c r="IVR30" s="763"/>
      <c r="IVS30" s="763"/>
      <c r="IVT30" s="763"/>
      <c r="IVU30" s="763"/>
      <c r="IVV30" s="763"/>
      <c r="IVW30" s="763"/>
      <c r="IVX30" s="763"/>
      <c r="IVY30" s="763"/>
      <c r="IVZ30" s="763"/>
      <c r="IWA30" s="763"/>
      <c r="IWB30" s="763"/>
      <c r="IWC30" s="763"/>
      <c r="IWD30" s="763"/>
      <c r="IWE30" s="763"/>
      <c r="IWF30" s="763"/>
      <c r="IWG30" s="763"/>
      <c r="IWH30" s="763"/>
      <c r="IWI30" s="763"/>
      <c r="IWJ30" s="763"/>
      <c r="IWK30" s="763"/>
      <c r="IWL30" s="763"/>
      <c r="IWM30" s="763"/>
      <c r="IWN30" s="763"/>
      <c r="IWO30" s="763"/>
      <c r="IWP30" s="763"/>
      <c r="IWQ30" s="763"/>
      <c r="IWR30" s="763"/>
      <c r="IWS30" s="763"/>
      <c r="IWT30" s="763"/>
      <c r="IWU30" s="763"/>
      <c r="IWV30" s="763"/>
      <c r="IWW30" s="763"/>
      <c r="IWX30" s="763"/>
      <c r="IWY30" s="763"/>
      <c r="IWZ30" s="763"/>
      <c r="IXA30" s="763"/>
      <c r="IXB30" s="763"/>
      <c r="IXC30" s="763"/>
      <c r="IXD30" s="763"/>
      <c r="IXE30" s="763"/>
      <c r="IXF30" s="763"/>
      <c r="IXG30" s="763"/>
      <c r="IXH30" s="763"/>
      <c r="IXI30" s="763"/>
      <c r="IXJ30" s="763"/>
      <c r="IXK30" s="763"/>
      <c r="IXL30" s="763"/>
      <c r="IXM30" s="763"/>
      <c r="IXN30" s="763"/>
      <c r="IXO30" s="763"/>
      <c r="IXP30" s="763"/>
      <c r="IXQ30" s="763"/>
      <c r="IXR30" s="763"/>
      <c r="IXS30" s="763"/>
      <c r="IXT30" s="763"/>
      <c r="IXU30" s="763"/>
      <c r="IXV30" s="763"/>
      <c r="IXW30" s="763"/>
      <c r="IXX30" s="763"/>
      <c r="IXY30" s="763"/>
      <c r="IXZ30" s="763"/>
      <c r="IYA30" s="763"/>
      <c r="IYB30" s="763"/>
      <c r="IYC30" s="763"/>
      <c r="IYD30" s="763"/>
      <c r="IYE30" s="763"/>
      <c r="IYF30" s="763"/>
      <c r="IYG30" s="763"/>
      <c r="IYH30" s="763"/>
      <c r="IYI30" s="763"/>
      <c r="IYJ30" s="763"/>
      <c r="IYK30" s="763"/>
      <c r="IYL30" s="763"/>
      <c r="IYM30" s="763"/>
      <c r="IYN30" s="763"/>
      <c r="IYO30" s="763"/>
      <c r="IYP30" s="763"/>
      <c r="IYQ30" s="763"/>
      <c r="IYR30" s="763"/>
      <c r="IYS30" s="763"/>
      <c r="IYT30" s="763"/>
      <c r="IYU30" s="763"/>
      <c r="IYV30" s="763"/>
      <c r="IYW30" s="763"/>
      <c r="IYX30" s="763"/>
      <c r="IYY30" s="763"/>
      <c r="IYZ30" s="763"/>
      <c r="IZA30" s="763"/>
      <c r="IZB30" s="763"/>
      <c r="IZC30" s="763"/>
      <c r="IZD30" s="763"/>
      <c r="IZE30" s="763"/>
      <c r="IZF30" s="763"/>
      <c r="IZG30" s="763"/>
      <c r="IZH30" s="763"/>
      <c r="IZI30" s="763"/>
      <c r="IZJ30" s="763"/>
      <c r="IZK30" s="763"/>
      <c r="IZL30" s="763"/>
      <c r="IZM30" s="763"/>
      <c r="IZN30" s="763"/>
      <c r="IZO30" s="763"/>
      <c r="IZP30" s="763"/>
      <c r="IZQ30" s="763"/>
      <c r="IZR30" s="763"/>
      <c r="IZS30" s="763"/>
      <c r="IZT30" s="763"/>
      <c r="IZU30" s="763"/>
      <c r="IZV30" s="763"/>
      <c r="IZW30" s="763"/>
      <c r="IZX30" s="763"/>
      <c r="IZY30" s="763"/>
      <c r="IZZ30" s="763"/>
      <c r="JAA30" s="763"/>
      <c r="JAB30" s="763"/>
      <c r="JAC30" s="763"/>
      <c r="JAD30" s="763"/>
      <c r="JAE30" s="763"/>
      <c r="JAF30" s="763"/>
      <c r="JAG30" s="763"/>
      <c r="JAH30" s="763"/>
      <c r="JAI30" s="763"/>
      <c r="JAJ30" s="763"/>
      <c r="JAK30" s="763"/>
      <c r="JAL30" s="763"/>
      <c r="JAM30" s="763"/>
      <c r="JAN30" s="763"/>
      <c r="JAO30" s="763"/>
      <c r="JAP30" s="763"/>
      <c r="JAQ30" s="763"/>
      <c r="JAR30" s="763"/>
      <c r="JAS30" s="763"/>
      <c r="JAT30" s="763"/>
      <c r="JAU30" s="763"/>
      <c r="JAV30" s="763"/>
      <c r="JAW30" s="763"/>
      <c r="JAX30" s="763"/>
      <c r="JAY30" s="763"/>
      <c r="JAZ30" s="763"/>
      <c r="JBA30" s="763"/>
      <c r="JBB30" s="763"/>
      <c r="JBC30" s="763"/>
      <c r="JBD30" s="763"/>
      <c r="JBE30" s="763"/>
      <c r="JBF30" s="763"/>
      <c r="JBG30" s="763"/>
      <c r="JBH30" s="763"/>
      <c r="JBI30" s="763"/>
      <c r="JBJ30" s="763"/>
      <c r="JBK30" s="763"/>
      <c r="JBL30" s="763"/>
      <c r="JBM30" s="763"/>
      <c r="JBN30" s="763"/>
      <c r="JBO30" s="763"/>
      <c r="JBP30" s="763"/>
      <c r="JBQ30" s="763"/>
      <c r="JBR30" s="763"/>
      <c r="JBS30" s="763"/>
      <c r="JBT30" s="763"/>
      <c r="JBU30" s="763"/>
      <c r="JBV30" s="763"/>
      <c r="JBW30" s="763"/>
      <c r="JBX30" s="763"/>
      <c r="JBY30" s="763"/>
      <c r="JBZ30" s="763"/>
      <c r="JCA30" s="763"/>
      <c r="JCB30" s="763"/>
      <c r="JCC30" s="763"/>
      <c r="JCD30" s="763"/>
      <c r="JCE30" s="763"/>
      <c r="JCF30" s="763"/>
      <c r="JCG30" s="763"/>
      <c r="JCH30" s="763"/>
      <c r="JCI30" s="763"/>
      <c r="JCJ30" s="763"/>
      <c r="JCK30" s="763"/>
      <c r="JCL30" s="763"/>
      <c r="JCM30" s="763"/>
      <c r="JCN30" s="763"/>
      <c r="JCO30" s="763"/>
      <c r="JCP30" s="763"/>
      <c r="JCQ30" s="763"/>
      <c r="JCR30" s="763"/>
      <c r="JCS30" s="763"/>
      <c r="JCT30" s="763"/>
      <c r="JCU30" s="763"/>
      <c r="JCV30" s="763"/>
      <c r="JCW30" s="763"/>
      <c r="JCX30" s="763"/>
      <c r="JCY30" s="763"/>
      <c r="JCZ30" s="763"/>
      <c r="JDA30" s="763"/>
      <c r="JDB30" s="763"/>
      <c r="JDC30" s="763"/>
      <c r="JDD30" s="763"/>
      <c r="JDE30" s="763"/>
      <c r="JDF30" s="763"/>
      <c r="JDG30" s="763"/>
      <c r="JDH30" s="763"/>
      <c r="JDI30" s="763"/>
      <c r="JDJ30" s="763"/>
      <c r="JDK30" s="763"/>
      <c r="JDL30" s="763"/>
      <c r="JDM30" s="763"/>
      <c r="JDN30" s="763"/>
      <c r="JDO30" s="763"/>
      <c r="JDP30" s="763"/>
      <c r="JDQ30" s="763"/>
      <c r="JDR30" s="763"/>
      <c r="JDS30" s="763"/>
      <c r="JDT30" s="763"/>
      <c r="JDU30" s="763"/>
      <c r="JDV30" s="763"/>
      <c r="JDW30" s="763"/>
      <c r="JDX30" s="763"/>
      <c r="JDY30" s="763"/>
      <c r="JDZ30" s="763"/>
      <c r="JEA30" s="763"/>
      <c r="JEB30" s="763"/>
      <c r="JEC30" s="763"/>
      <c r="JED30" s="763"/>
      <c r="JEE30" s="763"/>
      <c r="JEF30" s="763"/>
      <c r="JEG30" s="763"/>
      <c r="JEH30" s="763"/>
      <c r="JEI30" s="763"/>
      <c r="JEJ30" s="763"/>
      <c r="JEK30" s="763"/>
      <c r="JEL30" s="763"/>
      <c r="JEM30" s="763"/>
      <c r="JEN30" s="763"/>
      <c r="JEO30" s="763"/>
      <c r="JEP30" s="763"/>
      <c r="JEQ30" s="763"/>
      <c r="JER30" s="763"/>
      <c r="JES30" s="763"/>
      <c r="JET30" s="763"/>
      <c r="JEU30" s="763"/>
      <c r="JEV30" s="763"/>
      <c r="JEW30" s="763"/>
      <c r="JEX30" s="763"/>
      <c r="JEY30" s="763"/>
      <c r="JEZ30" s="763"/>
      <c r="JFA30" s="763"/>
      <c r="JFB30" s="763"/>
      <c r="JFC30" s="763"/>
      <c r="JFD30" s="763"/>
      <c r="JFE30" s="763"/>
      <c r="JFF30" s="763"/>
      <c r="JFG30" s="763"/>
      <c r="JFH30" s="763"/>
      <c r="JFI30" s="763"/>
      <c r="JFJ30" s="763"/>
      <c r="JFK30" s="763"/>
      <c r="JFL30" s="763"/>
      <c r="JFM30" s="763"/>
      <c r="JFN30" s="763"/>
      <c r="JFO30" s="763"/>
      <c r="JFP30" s="763"/>
      <c r="JFQ30" s="763"/>
      <c r="JFR30" s="763"/>
      <c r="JFS30" s="763"/>
      <c r="JFT30" s="763"/>
      <c r="JFU30" s="763"/>
      <c r="JFV30" s="763"/>
      <c r="JFW30" s="763"/>
      <c r="JFX30" s="763"/>
      <c r="JFY30" s="763"/>
      <c r="JFZ30" s="763"/>
      <c r="JGA30" s="763"/>
      <c r="JGB30" s="763"/>
      <c r="JGC30" s="763"/>
      <c r="JGD30" s="763"/>
      <c r="JGE30" s="763"/>
      <c r="JGF30" s="763"/>
      <c r="JGG30" s="763"/>
      <c r="JGH30" s="763"/>
      <c r="JGI30" s="763"/>
      <c r="JGJ30" s="763"/>
      <c r="JGK30" s="763"/>
      <c r="JGL30" s="763"/>
      <c r="JGM30" s="763"/>
      <c r="JGN30" s="763"/>
      <c r="JGO30" s="763"/>
      <c r="JGP30" s="763"/>
      <c r="JGQ30" s="763"/>
      <c r="JGR30" s="763"/>
      <c r="JGS30" s="763"/>
      <c r="JGT30" s="763"/>
      <c r="JGU30" s="763"/>
      <c r="JGV30" s="763"/>
      <c r="JGW30" s="763"/>
      <c r="JGX30" s="763"/>
      <c r="JGY30" s="763"/>
      <c r="JGZ30" s="763"/>
      <c r="JHA30" s="763"/>
      <c r="JHB30" s="763"/>
      <c r="JHC30" s="763"/>
      <c r="JHD30" s="763"/>
      <c r="JHE30" s="763"/>
      <c r="JHF30" s="763"/>
      <c r="JHG30" s="763"/>
      <c r="JHH30" s="763"/>
      <c r="JHI30" s="763"/>
      <c r="JHJ30" s="763"/>
      <c r="JHK30" s="763"/>
      <c r="JHL30" s="763"/>
      <c r="JHM30" s="763"/>
      <c r="JHN30" s="763"/>
      <c r="JHO30" s="763"/>
      <c r="JHP30" s="763"/>
      <c r="JHQ30" s="763"/>
      <c r="JHR30" s="763"/>
      <c r="JHS30" s="763"/>
      <c r="JHT30" s="763"/>
      <c r="JHU30" s="763"/>
      <c r="JHV30" s="763"/>
      <c r="JHW30" s="763"/>
      <c r="JHX30" s="763"/>
      <c r="JHY30" s="763"/>
      <c r="JHZ30" s="763"/>
      <c r="JIA30" s="763"/>
      <c r="JIB30" s="763"/>
      <c r="JIC30" s="763"/>
      <c r="JID30" s="763"/>
      <c r="JIE30" s="763"/>
      <c r="JIF30" s="763"/>
      <c r="JIG30" s="763"/>
      <c r="JIH30" s="763"/>
      <c r="JII30" s="763"/>
      <c r="JIJ30" s="763"/>
      <c r="JIK30" s="763"/>
      <c r="JIL30" s="763"/>
      <c r="JIM30" s="763"/>
      <c r="JIN30" s="763"/>
      <c r="JIO30" s="763"/>
      <c r="JIP30" s="763"/>
      <c r="JIQ30" s="763"/>
      <c r="JIR30" s="763"/>
      <c r="JIS30" s="763"/>
      <c r="JIT30" s="763"/>
      <c r="JIU30" s="763"/>
      <c r="JIV30" s="763"/>
      <c r="JIW30" s="763"/>
      <c r="JIX30" s="763"/>
      <c r="JIY30" s="763"/>
      <c r="JIZ30" s="763"/>
      <c r="JJA30" s="763"/>
      <c r="JJB30" s="763"/>
      <c r="JJC30" s="763"/>
      <c r="JJD30" s="763"/>
      <c r="JJE30" s="763"/>
      <c r="JJF30" s="763"/>
      <c r="JJG30" s="763"/>
      <c r="JJH30" s="763"/>
      <c r="JJI30" s="763"/>
      <c r="JJJ30" s="763"/>
      <c r="JJK30" s="763"/>
      <c r="JJL30" s="763"/>
      <c r="JJM30" s="763"/>
      <c r="JJN30" s="763"/>
      <c r="JJO30" s="763"/>
      <c r="JJP30" s="763"/>
      <c r="JJQ30" s="763"/>
      <c r="JJR30" s="763"/>
      <c r="JJS30" s="763"/>
      <c r="JJT30" s="763"/>
      <c r="JJU30" s="763"/>
      <c r="JJV30" s="763"/>
      <c r="JJW30" s="763"/>
      <c r="JJX30" s="763"/>
      <c r="JJY30" s="763"/>
      <c r="JJZ30" s="763"/>
      <c r="JKA30" s="763"/>
      <c r="JKB30" s="763"/>
      <c r="JKC30" s="763"/>
      <c r="JKD30" s="763"/>
      <c r="JKE30" s="763"/>
      <c r="JKF30" s="763"/>
      <c r="JKG30" s="763"/>
      <c r="JKH30" s="763"/>
      <c r="JKI30" s="763"/>
      <c r="JKJ30" s="763"/>
      <c r="JKK30" s="763"/>
      <c r="JKL30" s="763"/>
      <c r="JKM30" s="763"/>
      <c r="JKN30" s="763"/>
      <c r="JKO30" s="763"/>
      <c r="JKP30" s="763"/>
      <c r="JKQ30" s="763"/>
      <c r="JKR30" s="763"/>
      <c r="JKS30" s="763"/>
      <c r="JKT30" s="763"/>
      <c r="JKU30" s="763"/>
      <c r="JKV30" s="763"/>
      <c r="JKW30" s="763"/>
      <c r="JKX30" s="763"/>
      <c r="JKY30" s="763"/>
      <c r="JKZ30" s="763"/>
      <c r="JLA30" s="763"/>
      <c r="JLB30" s="763"/>
      <c r="JLC30" s="763"/>
      <c r="JLD30" s="763"/>
      <c r="JLE30" s="763"/>
      <c r="JLF30" s="763"/>
      <c r="JLG30" s="763"/>
      <c r="JLH30" s="763"/>
      <c r="JLI30" s="763"/>
      <c r="JLJ30" s="763"/>
      <c r="JLK30" s="763"/>
      <c r="JLL30" s="763"/>
      <c r="JLM30" s="763"/>
      <c r="JLN30" s="763"/>
      <c r="JLO30" s="763"/>
      <c r="JLP30" s="763"/>
      <c r="JLQ30" s="763"/>
      <c r="JLR30" s="763"/>
      <c r="JLS30" s="763"/>
      <c r="JLT30" s="763"/>
      <c r="JLU30" s="763"/>
      <c r="JLV30" s="763"/>
      <c r="JLW30" s="763"/>
      <c r="JLX30" s="763"/>
      <c r="JLY30" s="763"/>
      <c r="JLZ30" s="763"/>
      <c r="JMA30" s="763"/>
      <c r="JMB30" s="763"/>
      <c r="JMC30" s="763"/>
      <c r="JMD30" s="763"/>
      <c r="JME30" s="763"/>
      <c r="JMF30" s="763"/>
      <c r="JMG30" s="763"/>
      <c r="JMH30" s="763"/>
      <c r="JMI30" s="763"/>
      <c r="JMJ30" s="763"/>
      <c r="JMK30" s="763"/>
      <c r="JML30" s="763"/>
      <c r="JMM30" s="763"/>
      <c r="JMN30" s="763"/>
      <c r="JMO30" s="763"/>
      <c r="JMP30" s="763"/>
      <c r="JMQ30" s="763"/>
      <c r="JMR30" s="763"/>
      <c r="JMS30" s="763"/>
      <c r="JMT30" s="763"/>
      <c r="JMU30" s="763"/>
      <c r="JMV30" s="763"/>
      <c r="JMW30" s="763"/>
      <c r="JMX30" s="763"/>
      <c r="JMY30" s="763"/>
      <c r="JMZ30" s="763"/>
      <c r="JNA30" s="763"/>
      <c r="JNB30" s="763"/>
      <c r="JNC30" s="763"/>
      <c r="JND30" s="763"/>
      <c r="JNE30" s="763"/>
      <c r="JNF30" s="763"/>
      <c r="JNG30" s="763"/>
      <c r="JNH30" s="763"/>
      <c r="JNI30" s="763"/>
      <c r="JNJ30" s="763"/>
      <c r="JNK30" s="763"/>
      <c r="JNL30" s="763"/>
      <c r="JNM30" s="763"/>
      <c r="JNN30" s="763"/>
      <c r="JNO30" s="763"/>
      <c r="JNP30" s="763"/>
      <c r="JNQ30" s="763"/>
      <c r="JNR30" s="763"/>
      <c r="JNS30" s="763"/>
      <c r="JNT30" s="763"/>
      <c r="JNU30" s="763"/>
      <c r="JNV30" s="763"/>
      <c r="JNW30" s="763"/>
      <c r="JNX30" s="763"/>
      <c r="JNY30" s="763"/>
      <c r="JNZ30" s="763"/>
      <c r="JOA30" s="763"/>
      <c r="JOB30" s="763"/>
      <c r="JOC30" s="763"/>
      <c r="JOD30" s="763"/>
      <c r="JOE30" s="763"/>
      <c r="JOF30" s="763"/>
      <c r="JOG30" s="763"/>
      <c r="JOH30" s="763"/>
      <c r="JOI30" s="763"/>
      <c r="JOJ30" s="763"/>
      <c r="JOK30" s="763"/>
      <c r="JOL30" s="763"/>
      <c r="JOM30" s="763"/>
      <c r="JON30" s="763"/>
      <c r="JOO30" s="763"/>
      <c r="JOP30" s="763"/>
      <c r="JOQ30" s="763"/>
      <c r="JOR30" s="763"/>
      <c r="JOS30" s="763"/>
      <c r="JOT30" s="763"/>
      <c r="JOU30" s="763"/>
      <c r="JOV30" s="763"/>
      <c r="JOW30" s="763"/>
      <c r="JOX30" s="763"/>
      <c r="JOY30" s="763"/>
      <c r="JOZ30" s="763"/>
      <c r="JPA30" s="763"/>
      <c r="JPB30" s="763"/>
      <c r="JPC30" s="763"/>
      <c r="JPD30" s="763"/>
      <c r="JPE30" s="763"/>
      <c r="JPF30" s="763"/>
      <c r="JPG30" s="763"/>
      <c r="JPH30" s="763"/>
      <c r="JPI30" s="763"/>
      <c r="JPJ30" s="763"/>
      <c r="JPK30" s="763"/>
      <c r="JPL30" s="763"/>
      <c r="JPM30" s="763"/>
      <c r="JPN30" s="763"/>
      <c r="JPO30" s="763"/>
      <c r="JPP30" s="763"/>
      <c r="JPQ30" s="763"/>
      <c r="JPR30" s="763"/>
      <c r="JPS30" s="763"/>
      <c r="JPT30" s="763"/>
      <c r="JPU30" s="763"/>
      <c r="JPV30" s="763"/>
      <c r="JPW30" s="763"/>
      <c r="JPX30" s="763"/>
      <c r="JPY30" s="763"/>
      <c r="JPZ30" s="763"/>
      <c r="JQA30" s="763"/>
      <c r="JQB30" s="763"/>
      <c r="JQC30" s="763"/>
      <c r="JQD30" s="763"/>
      <c r="JQE30" s="763"/>
      <c r="JQF30" s="763"/>
      <c r="JQG30" s="763"/>
      <c r="JQH30" s="763"/>
      <c r="JQI30" s="763"/>
      <c r="JQJ30" s="763"/>
      <c r="JQK30" s="763"/>
      <c r="JQL30" s="763"/>
      <c r="JQM30" s="763"/>
      <c r="JQN30" s="763"/>
      <c r="JQO30" s="763"/>
      <c r="JQP30" s="763"/>
      <c r="JQQ30" s="763"/>
      <c r="JQR30" s="763"/>
      <c r="JQS30" s="763"/>
      <c r="JQT30" s="763"/>
      <c r="JQU30" s="763"/>
      <c r="JQV30" s="763"/>
      <c r="JQW30" s="763"/>
      <c r="JQX30" s="763"/>
      <c r="JQY30" s="763"/>
      <c r="JQZ30" s="763"/>
      <c r="JRA30" s="763"/>
      <c r="JRB30" s="763"/>
      <c r="JRC30" s="763"/>
      <c r="JRD30" s="763"/>
      <c r="JRE30" s="763"/>
      <c r="JRF30" s="763"/>
      <c r="JRG30" s="763"/>
      <c r="JRH30" s="763"/>
      <c r="JRI30" s="763"/>
      <c r="JRJ30" s="763"/>
      <c r="JRK30" s="763"/>
      <c r="JRL30" s="763"/>
      <c r="JRM30" s="763"/>
      <c r="JRN30" s="763"/>
      <c r="JRO30" s="763"/>
      <c r="JRP30" s="763"/>
      <c r="JRQ30" s="763"/>
      <c r="JRR30" s="763"/>
      <c r="JRS30" s="763"/>
      <c r="JRT30" s="763"/>
      <c r="JRU30" s="763"/>
      <c r="JRV30" s="763"/>
      <c r="JRW30" s="763"/>
      <c r="JRX30" s="763"/>
      <c r="JRY30" s="763"/>
      <c r="JRZ30" s="763"/>
      <c r="JSA30" s="763"/>
      <c r="JSB30" s="763"/>
      <c r="JSC30" s="763"/>
      <c r="JSD30" s="763"/>
      <c r="JSE30" s="763"/>
      <c r="JSF30" s="763"/>
      <c r="JSG30" s="763"/>
      <c r="JSH30" s="763"/>
      <c r="JSI30" s="763"/>
      <c r="JSJ30" s="763"/>
      <c r="JSK30" s="763"/>
      <c r="JSL30" s="763"/>
      <c r="JSM30" s="763"/>
      <c r="JSN30" s="763"/>
      <c r="JSO30" s="763"/>
      <c r="JSP30" s="763"/>
      <c r="JSQ30" s="763"/>
      <c r="JSR30" s="763"/>
      <c r="JSS30" s="763"/>
      <c r="JST30" s="763"/>
      <c r="JSU30" s="763"/>
      <c r="JSV30" s="763"/>
      <c r="JSW30" s="763"/>
      <c r="JSX30" s="763"/>
      <c r="JSY30" s="763"/>
      <c r="JSZ30" s="763"/>
      <c r="JTA30" s="763"/>
      <c r="JTB30" s="763"/>
      <c r="JTC30" s="763"/>
      <c r="JTD30" s="763"/>
      <c r="JTE30" s="763"/>
      <c r="JTF30" s="763"/>
      <c r="JTG30" s="763"/>
      <c r="JTH30" s="763"/>
      <c r="JTI30" s="763"/>
      <c r="JTJ30" s="763"/>
      <c r="JTK30" s="763"/>
      <c r="JTL30" s="763"/>
      <c r="JTM30" s="763"/>
      <c r="JTN30" s="763"/>
      <c r="JTO30" s="763"/>
      <c r="JTP30" s="763"/>
      <c r="JTQ30" s="763"/>
      <c r="JTR30" s="763"/>
      <c r="JTS30" s="763"/>
      <c r="JTT30" s="763"/>
      <c r="JTU30" s="763"/>
      <c r="JTV30" s="763"/>
      <c r="JTW30" s="763"/>
      <c r="JTX30" s="763"/>
      <c r="JTY30" s="763"/>
      <c r="JTZ30" s="763"/>
      <c r="JUA30" s="763"/>
      <c r="JUB30" s="763"/>
      <c r="JUC30" s="763"/>
      <c r="JUD30" s="763"/>
      <c r="JUE30" s="763"/>
      <c r="JUF30" s="763"/>
      <c r="JUG30" s="763"/>
      <c r="JUH30" s="763"/>
      <c r="JUI30" s="763"/>
      <c r="JUJ30" s="763"/>
      <c r="JUK30" s="763"/>
      <c r="JUL30" s="763"/>
      <c r="JUM30" s="763"/>
      <c r="JUN30" s="763"/>
      <c r="JUO30" s="763"/>
      <c r="JUP30" s="763"/>
      <c r="JUQ30" s="763"/>
      <c r="JUR30" s="763"/>
      <c r="JUS30" s="763"/>
      <c r="JUT30" s="763"/>
      <c r="JUU30" s="763"/>
      <c r="JUV30" s="763"/>
      <c r="JUW30" s="763"/>
      <c r="JUX30" s="763"/>
      <c r="JUY30" s="763"/>
      <c r="JUZ30" s="763"/>
      <c r="JVA30" s="763"/>
      <c r="JVB30" s="763"/>
      <c r="JVC30" s="763"/>
      <c r="JVD30" s="763"/>
      <c r="JVE30" s="763"/>
      <c r="JVF30" s="763"/>
      <c r="JVG30" s="763"/>
      <c r="JVH30" s="763"/>
      <c r="JVI30" s="763"/>
      <c r="JVJ30" s="763"/>
      <c r="JVK30" s="763"/>
      <c r="JVL30" s="763"/>
      <c r="JVM30" s="763"/>
      <c r="JVN30" s="763"/>
      <c r="JVO30" s="763"/>
      <c r="JVP30" s="763"/>
      <c r="JVQ30" s="763"/>
      <c r="JVR30" s="763"/>
      <c r="JVS30" s="763"/>
      <c r="JVT30" s="763"/>
      <c r="JVU30" s="763"/>
      <c r="JVV30" s="763"/>
      <c r="JVW30" s="763"/>
      <c r="JVX30" s="763"/>
      <c r="JVY30" s="763"/>
      <c r="JVZ30" s="763"/>
      <c r="JWA30" s="763"/>
      <c r="JWB30" s="763"/>
      <c r="JWC30" s="763"/>
      <c r="JWD30" s="763"/>
      <c r="JWE30" s="763"/>
      <c r="JWF30" s="763"/>
      <c r="JWG30" s="763"/>
      <c r="JWH30" s="763"/>
      <c r="JWI30" s="763"/>
      <c r="JWJ30" s="763"/>
      <c r="JWK30" s="763"/>
      <c r="JWL30" s="763"/>
      <c r="JWM30" s="763"/>
      <c r="JWN30" s="763"/>
      <c r="JWO30" s="763"/>
      <c r="JWP30" s="763"/>
      <c r="JWQ30" s="763"/>
      <c r="JWR30" s="763"/>
      <c r="JWS30" s="763"/>
      <c r="JWT30" s="763"/>
      <c r="JWU30" s="763"/>
      <c r="JWV30" s="763"/>
      <c r="JWW30" s="763"/>
      <c r="JWX30" s="763"/>
      <c r="JWY30" s="763"/>
      <c r="JWZ30" s="763"/>
      <c r="JXA30" s="763"/>
      <c r="JXB30" s="763"/>
      <c r="JXC30" s="763"/>
      <c r="JXD30" s="763"/>
      <c r="JXE30" s="763"/>
      <c r="JXF30" s="763"/>
      <c r="JXG30" s="763"/>
      <c r="JXH30" s="763"/>
      <c r="JXI30" s="763"/>
      <c r="JXJ30" s="763"/>
      <c r="JXK30" s="763"/>
      <c r="JXL30" s="763"/>
      <c r="JXM30" s="763"/>
      <c r="JXN30" s="763"/>
      <c r="JXO30" s="763"/>
      <c r="JXP30" s="763"/>
      <c r="JXQ30" s="763"/>
      <c r="JXR30" s="763"/>
      <c r="JXS30" s="763"/>
      <c r="JXT30" s="763"/>
      <c r="JXU30" s="763"/>
      <c r="JXV30" s="763"/>
      <c r="JXW30" s="763"/>
      <c r="JXX30" s="763"/>
      <c r="JXY30" s="763"/>
      <c r="JXZ30" s="763"/>
      <c r="JYA30" s="763"/>
      <c r="JYB30" s="763"/>
      <c r="JYC30" s="763"/>
      <c r="JYD30" s="763"/>
      <c r="JYE30" s="763"/>
      <c r="JYF30" s="763"/>
      <c r="JYG30" s="763"/>
      <c r="JYH30" s="763"/>
      <c r="JYI30" s="763"/>
      <c r="JYJ30" s="763"/>
      <c r="JYK30" s="763"/>
      <c r="JYL30" s="763"/>
      <c r="JYM30" s="763"/>
      <c r="JYN30" s="763"/>
      <c r="JYO30" s="763"/>
      <c r="JYP30" s="763"/>
      <c r="JYQ30" s="763"/>
      <c r="JYR30" s="763"/>
      <c r="JYS30" s="763"/>
      <c r="JYT30" s="763"/>
      <c r="JYU30" s="763"/>
      <c r="JYV30" s="763"/>
      <c r="JYW30" s="763"/>
      <c r="JYX30" s="763"/>
      <c r="JYY30" s="763"/>
      <c r="JYZ30" s="763"/>
      <c r="JZA30" s="763"/>
      <c r="JZB30" s="763"/>
      <c r="JZC30" s="763"/>
      <c r="JZD30" s="763"/>
      <c r="JZE30" s="763"/>
      <c r="JZF30" s="763"/>
      <c r="JZG30" s="763"/>
      <c r="JZH30" s="763"/>
      <c r="JZI30" s="763"/>
      <c r="JZJ30" s="763"/>
      <c r="JZK30" s="763"/>
      <c r="JZL30" s="763"/>
      <c r="JZM30" s="763"/>
      <c r="JZN30" s="763"/>
      <c r="JZO30" s="763"/>
      <c r="JZP30" s="763"/>
      <c r="JZQ30" s="763"/>
      <c r="JZR30" s="763"/>
      <c r="JZS30" s="763"/>
      <c r="JZT30" s="763"/>
      <c r="JZU30" s="763"/>
      <c r="JZV30" s="763"/>
      <c r="JZW30" s="763"/>
      <c r="JZX30" s="763"/>
      <c r="JZY30" s="763"/>
      <c r="JZZ30" s="763"/>
      <c r="KAA30" s="763"/>
      <c r="KAB30" s="763"/>
      <c r="KAC30" s="763"/>
      <c r="KAD30" s="763"/>
      <c r="KAE30" s="763"/>
      <c r="KAF30" s="763"/>
      <c r="KAG30" s="763"/>
      <c r="KAH30" s="763"/>
      <c r="KAI30" s="763"/>
      <c r="KAJ30" s="763"/>
      <c r="KAK30" s="763"/>
      <c r="KAL30" s="763"/>
      <c r="KAM30" s="763"/>
      <c r="KAN30" s="763"/>
      <c r="KAO30" s="763"/>
      <c r="KAP30" s="763"/>
      <c r="KAQ30" s="763"/>
      <c r="KAR30" s="763"/>
      <c r="KAS30" s="763"/>
      <c r="KAT30" s="763"/>
      <c r="KAU30" s="763"/>
      <c r="KAV30" s="763"/>
      <c r="KAW30" s="763"/>
      <c r="KAX30" s="763"/>
      <c r="KAY30" s="763"/>
      <c r="KAZ30" s="763"/>
      <c r="KBA30" s="763"/>
      <c r="KBB30" s="763"/>
      <c r="KBC30" s="763"/>
      <c r="KBD30" s="763"/>
      <c r="KBE30" s="763"/>
      <c r="KBF30" s="763"/>
      <c r="KBG30" s="763"/>
      <c r="KBH30" s="763"/>
      <c r="KBI30" s="763"/>
      <c r="KBJ30" s="763"/>
      <c r="KBK30" s="763"/>
      <c r="KBL30" s="763"/>
      <c r="KBM30" s="763"/>
      <c r="KBN30" s="763"/>
      <c r="KBO30" s="763"/>
      <c r="KBP30" s="763"/>
      <c r="KBQ30" s="763"/>
      <c r="KBR30" s="763"/>
      <c r="KBS30" s="763"/>
      <c r="KBT30" s="763"/>
      <c r="KBU30" s="763"/>
      <c r="KBV30" s="763"/>
      <c r="KBW30" s="763"/>
      <c r="KBX30" s="763"/>
      <c r="KBY30" s="763"/>
      <c r="KBZ30" s="763"/>
      <c r="KCA30" s="763"/>
      <c r="KCB30" s="763"/>
      <c r="KCC30" s="763"/>
      <c r="KCD30" s="763"/>
      <c r="KCE30" s="763"/>
      <c r="KCF30" s="763"/>
      <c r="KCG30" s="763"/>
      <c r="KCH30" s="763"/>
      <c r="KCI30" s="763"/>
      <c r="KCJ30" s="763"/>
      <c r="KCK30" s="763"/>
      <c r="KCL30" s="763"/>
      <c r="KCM30" s="763"/>
      <c r="KCN30" s="763"/>
      <c r="KCO30" s="763"/>
      <c r="KCP30" s="763"/>
      <c r="KCQ30" s="763"/>
      <c r="KCR30" s="763"/>
      <c r="KCS30" s="763"/>
      <c r="KCT30" s="763"/>
      <c r="KCU30" s="763"/>
      <c r="KCV30" s="763"/>
      <c r="KCW30" s="763"/>
      <c r="KCX30" s="763"/>
      <c r="KCY30" s="763"/>
      <c r="KCZ30" s="763"/>
      <c r="KDA30" s="763"/>
      <c r="KDB30" s="763"/>
      <c r="KDC30" s="763"/>
      <c r="KDD30" s="763"/>
      <c r="KDE30" s="763"/>
      <c r="KDF30" s="763"/>
      <c r="KDG30" s="763"/>
      <c r="KDH30" s="763"/>
      <c r="KDI30" s="763"/>
      <c r="KDJ30" s="763"/>
      <c r="KDK30" s="763"/>
      <c r="KDL30" s="763"/>
      <c r="KDM30" s="763"/>
      <c r="KDN30" s="763"/>
      <c r="KDO30" s="763"/>
      <c r="KDP30" s="763"/>
      <c r="KDQ30" s="763"/>
      <c r="KDR30" s="763"/>
      <c r="KDS30" s="763"/>
      <c r="KDT30" s="763"/>
      <c r="KDU30" s="763"/>
      <c r="KDV30" s="763"/>
      <c r="KDW30" s="763"/>
      <c r="KDX30" s="763"/>
      <c r="KDY30" s="763"/>
      <c r="KDZ30" s="763"/>
      <c r="KEA30" s="763"/>
      <c r="KEB30" s="763"/>
      <c r="KEC30" s="763"/>
      <c r="KED30" s="763"/>
      <c r="KEE30" s="763"/>
      <c r="KEF30" s="763"/>
      <c r="KEG30" s="763"/>
      <c r="KEH30" s="763"/>
      <c r="KEI30" s="763"/>
      <c r="KEJ30" s="763"/>
      <c r="KEK30" s="763"/>
      <c r="KEL30" s="763"/>
      <c r="KEM30" s="763"/>
      <c r="KEN30" s="763"/>
      <c r="KEO30" s="763"/>
      <c r="KEP30" s="763"/>
      <c r="KEQ30" s="763"/>
      <c r="KER30" s="763"/>
      <c r="KES30" s="763"/>
      <c r="KET30" s="763"/>
      <c r="KEU30" s="763"/>
      <c r="KEV30" s="763"/>
      <c r="KEW30" s="763"/>
      <c r="KEX30" s="763"/>
      <c r="KEY30" s="763"/>
      <c r="KEZ30" s="763"/>
      <c r="KFA30" s="763"/>
      <c r="KFB30" s="763"/>
      <c r="KFC30" s="763"/>
      <c r="KFD30" s="763"/>
      <c r="KFE30" s="763"/>
      <c r="KFF30" s="763"/>
      <c r="KFG30" s="763"/>
      <c r="KFH30" s="763"/>
      <c r="KFI30" s="763"/>
      <c r="KFJ30" s="763"/>
      <c r="KFK30" s="763"/>
      <c r="KFL30" s="763"/>
      <c r="KFM30" s="763"/>
      <c r="KFN30" s="763"/>
      <c r="KFO30" s="763"/>
      <c r="KFP30" s="763"/>
      <c r="KFQ30" s="763"/>
      <c r="KFR30" s="763"/>
      <c r="KFS30" s="763"/>
      <c r="KFT30" s="763"/>
      <c r="KFU30" s="763"/>
      <c r="KFV30" s="763"/>
      <c r="KFW30" s="763"/>
      <c r="KFX30" s="763"/>
      <c r="KFY30" s="763"/>
      <c r="KFZ30" s="763"/>
      <c r="KGA30" s="763"/>
      <c r="KGB30" s="763"/>
      <c r="KGC30" s="763"/>
      <c r="KGD30" s="763"/>
      <c r="KGE30" s="763"/>
      <c r="KGF30" s="763"/>
      <c r="KGG30" s="763"/>
      <c r="KGH30" s="763"/>
      <c r="KGI30" s="763"/>
      <c r="KGJ30" s="763"/>
      <c r="KGK30" s="763"/>
      <c r="KGL30" s="763"/>
      <c r="KGM30" s="763"/>
      <c r="KGN30" s="763"/>
      <c r="KGO30" s="763"/>
      <c r="KGP30" s="763"/>
      <c r="KGQ30" s="763"/>
      <c r="KGR30" s="763"/>
      <c r="KGS30" s="763"/>
      <c r="KGT30" s="763"/>
      <c r="KGU30" s="763"/>
      <c r="KGV30" s="763"/>
      <c r="KGW30" s="763"/>
      <c r="KGX30" s="763"/>
      <c r="KGY30" s="763"/>
      <c r="KGZ30" s="763"/>
      <c r="KHA30" s="763"/>
      <c r="KHB30" s="763"/>
      <c r="KHC30" s="763"/>
      <c r="KHD30" s="763"/>
      <c r="KHE30" s="763"/>
      <c r="KHF30" s="763"/>
      <c r="KHG30" s="763"/>
      <c r="KHH30" s="763"/>
      <c r="KHI30" s="763"/>
      <c r="KHJ30" s="763"/>
      <c r="KHK30" s="763"/>
      <c r="KHL30" s="763"/>
      <c r="KHM30" s="763"/>
      <c r="KHN30" s="763"/>
      <c r="KHO30" s="763"/>
      <c r="KHP30" s="763"/>
      <c r="KHQ30" s="763"/>
      <c r="KHR30" s="763"/>
      <c r="KHS30" s="763"/>
      <c r="KHT30" s="763"/>
      <c r="KHU30" s="763"/>
      <c r="KHV30" s="763"/>
      <c r="KHW30" s="763"/>
      <c r="KHX30" s="763"/>
      <c r="KHY30" s="763"/>
      <c r="KHZ30" s="763"/>
      <c r="KIA30" s="763"/>
      <c r="KIB30" s="763"/>
      <c r="KIC30" s="763"/>
      <c r="KID30" s="763"/>
      <c r="KIE30" s="763"/>
      <c r="KIF30" s="763"/>
      <c r="KIG30" s="763"/>
      <c r="KIH30" s="763"/>
      <c r="KII30" s="763"/>
      <c r="KIJ30" s="763"/>
      <c r="KIK30" s="763"/>
      <c r="KIL30" s="763"/>
      <c r="KIM30" s="763"/>
      <c r="KIN30" s="763"/>
      <c r="KIO30" s="763"/>
      <c r="KIP30" s="763"/>
      <c r="KIQ30" s="763"/>
      <c r="KIR30" s="763"/>
      <c r="KIS30" s="763"/>
      <c r="KIT30" s="763"/>
      <c r="KIU30" s="763"/>
      <c r="KIV30" s="763"/>
      <c r="KIW30" s="763"/>
      <c r="KIX30" s="763"/>
      <c r="KIY30" s="763"/>
      <c r="KIZ30" s="763"/>
      <c r="KJA30" s="763"/>
      <c r="KJB30" s="763"/>
      <c r="KJC30" s="763"/>
      <c r="KJD30" s="763"/>
      <c r="KJE30" s="763"/>
      <c r="KJF30" s="763"/>
      <c r="KJG30" s="763"/>
      <c r="KJH30" s="763"/>
      <c r="KJI30" s="763"/>
      <c r="KJJ30" s="763"/>
      <c r="KJK30" s="763"/>
      <c r="KJL30" s="763"/>
      <c r="KJM30" s="763"/>
      <c r="KJN30" s="763"/>
      <c r="KJO30" s="763"/>
      <c r="KJP30" s="763"/>
      <c r="KJQ30" s="763"/>
      <c r="KJR30" s="763"/>
      <c r="KJS30" s="763"/>
      <c r="KJT30" s="763"/>
      <c r="KJU30" s="763"/>
      <c r="KJV30" s="763"/>
      <c r="KJW30" s="763"/>
      <c r="KJX30" s="763"/>
      <c r="KJY30" s="763"/>
      <c r="KJZ30" s="763"/>
      <c r="KKA30" s="763"/>
      <c r="KKB30" s="763"/>
      <c r="KKC30" s="763"/>
      <c r="KKD30" s="763"/>
      <c r="KKE30" s="763"/>
      <c r="KKF30" s="763"/>
      <c r="KKG30" s="763"/>
      <c r="KKH30" s="763"/>
      <c r="KKI30" s="763"/>
      <c r="KKJ30" s="763"/>
      <c r="KKK30" s="763"/>
      <c r="KKL30" s="763"/>
      <c r="KKM30" s="763"/>
      <c r="KKN30" s="763"/>
      <c r="KKO30" s="763"/>
      <c r="KKP30" s="763"/>
      <c r="KKQ30" s="763"/>
      <c r="KKR30" s="763"/>
      <c r="KKS30" s="763"/>
      <c r="KKT30" s="763"/>
      <c r="KKU30" s="763"/>
      <c r="KKV30" s="763"/>
      <c r="KKW30" s="763"/>
      <c r="KKX30" s="763"/>
      <c r="KKY30" s="763"/>
      <c r="KKZ30" s="763"/>
      <c r="KLA30" s="763"/>
      <c r="KLB30" s="763"/>
      <c r="KLC30" s="763"/>
      <c r="KLD30" s="763"/>
      <c r="KLE30" s="763"/>
      <c r="KLF30" s="763"/>
      <c r="KLG30" s="763"/>
      <c r="KLH30" s="763"/>
      <c r="KLI30" s="763"/>
      <c r="KLJ30" s="763"/>
      <c r="KLK30" s="763"/>
      <c r="KLL30" s="763"/>
      <c r="KLM30" s="763"/>
      <c r="KLN30" s="763"/>
      <c r="KLO30" s="763"/>
      <c r="KLP30" s="763"/>
      <c r="KLQ30" s="763"/>
      <c r="KLR30" s="763"/>
      <c r="KLS30" s="763"/>
      <c r="KLT30" s="763"/>
      <c r="KLU30" s="763"/>
      <c r="KLV30" s="763"/>
      <c r="KLW30" s="763"/>
      <c r="KLX30" s="763"/>
      <c r="KLY30" s="763"/>
      <c r="KLZ30" s="763"/>
      <c r="KMA30" s="763"/>
      <c r="KMB30" s="763"/>
      <c r="KMC30" s="763"/>
      <c r="KMD30" s="763"/>
      <c r="KME30" s="763"/>
      <c r="KMF30" s="763"/>
      <c r="KMG30" s="763"/>
      <c r="KMH30" s="763"/>
      <c r="KMI30" s="763"/>
      <c r="KMJ30" s="763"/>
      <c r="KMK30" s="763"/>
      <c r="KML30" s="763"/>
      <c r="KMM30" s="763"/>
      <c r="KMN30" s="763"/>
      <c r="KMO30" s="763"/>
      <c r="KMP30" s="763"/>
      <c r="KMQ30" s="763"/>
      <c r="KMR30" s="763"/>
      <c r="KMS30" s="763"/>
      <c r="KMT30" s="763"/>
      <c r="KMU30" s="763"/>
      <c r="KMV30" s="763"/>
      <c r="KMW30" s="763"/>
      <c r="KMX30" s="763"/>
      <c r="KMY30" s="763"/>
      <c r="KMZ30" s="763"/>
      <c r="KNA30" s="763"/>
      <c r="KNB30" s="763"/>
      <c r="KNC30" s="763"/>
      <c r="KND30" s="763"/>
      <c r="KNE30" s="763"/>
      <c r="KNF30" s="763"/>
      <c r="KNG30" s="763"/>
      <c r="KNH30" s="763"/>
      <c r="KNI30" s="763"/>
      <c r="KNJ30" s="763"/>
      <c r="KNK30" s="763"/>
      <c r="KNL30" s="763"/>
      <c r="KNM30" s="763"/>
      <c r="KNN30" s="763"/>
      <c r="KNO30" s="763"/>
      <c r="KNP30" s="763"/>
      <c r="KNQ30" s="763"/>
      <c r="KNR30" s="763"/>
      <c r="KNS30" s="763"/>
      <c r="KNT30" s="763"/>
      <c r="KNU30" s="763"/>
      <c r="KNV30" s="763"/>
      <c r="KNW30" s="763"/>
      <c r="KNX30" s="763"/>
      <c r="KNY30" s="763"/>
      <c r="KNZ30" s="763"/>
      <c r="KOA30" s="763"/>
      <c r="KOB30" s="763"/>
      <c r="KOC30" s="763"/>
      <c r="KOD30" s="763"/>
      <c r="KOE30" s="763"/>
      <c r="KOF30" s="763"/>
      <c r="KOG30" s="763"/>
      <c r="KOH30" s="763"/>
      <c r="KOI30" s="763"/>
      <c r="KOJ30" s="763"/>
      <c r="KOK30" s="763"/>
      <c r="KOL30" s="763"/>
      <c r="KOM30" s="763"/>
      <c r="KON30" s="763"/>
      <c r="KOO30" s="763"/>
      <c r="KOP30" s="763"/>
      <c r="KOQ30" s="763"/>
      <c r="KOR30" s="763"/>
      <c r="KOS30" s="763"/>
      <c r="KOT30" s="763"/>
      <c r="KOU30" s="763"/>
      <c r="KOV30" s="763"/>
      <c r="KOW30" s="763"/>
      <c r="KOX30" s="763"/>
      <c r="KOY30" s="763"/>
      <c r="KOZ30" s="763"/>
      <c r="KPA30" s="763"/>
      <c r="KPB30" s="763"/>
      <c r="KPC30" s="763"/>
      <c r="KPD30" s="763"/>
      <c r="KPE30" s="763"/>
      <c r="KPF30" s="763"/>
      <c r="KPG30" s="763"/>
      <c r="KPH30" s="763"/>
      <c r="KPI30" s="763"/>
      <c r="KPJ30" s="763"/>
      <c r="KPK30" s="763"/>
      <c r="KPL30" s="763"/>
      <c r="KPM30" s="763"/>
      <c r="KPN30" s="763"/>
      <c r="KPO30" s="763"/>
      <c r="KPP30" s="763"/>
      <c r="KPQ30" s="763"/>
      <c r="KPR30" s="763"/>
      <c r="KPS30" s="763"/>
      <c r="KPT30" s="763"/>
      <c r="KPU30" s="763"/>
      <c r="KPV30" s="763"/>
      <c r="KPW30" s="763"/>
      <c r="KPX30" s="763"/>
      <c r="KPY30" s="763"/>
      <c r="KPZ30" s="763"/>
      <c r="KQA30" s="763"/>
      <c r="KQB30" s="763"/>
      <c r="KQC30" s="763"/>
      <c r="KQD30" s="763"/>
      <c r="KQE30" s="763"/>
      <c r="KQF30" s="763"/>
      <c r="KQG30" s="763"/>
      <c r="KQH30" s="763"/>
      <c r="KQI30" s="763"/>
      <c r="KQJ30" s="763"/>
      <c r="KQK30" s="763"/>
      <c r="KQL30" s="763"/>
      <c r="KQM30" s="763"/>
      <c r="KQN30" s="763"/>
      <c r="KQO30" s="763"/>
      <c r="KQP30" s="763"/>
      <c r="KQQ30" s="763"/>
      <c r="KQR30" s="763"/>
      <c r="KQS30" s="763"/>
      <c r="KQT30" s="763"/>
      <c r="KQU30" s="763"/>
      <c r="KQV30" s="763"/>
      <c r="KQW30" s="763"/>
      <c r="KQX30" s="763"/>
      <c r="KQY30" s="763"/>
      <c r="KQZ30" s="763"/>
      <c r="KRA30" s="763"/>
      <c r="KRB30" s="763"/>
      <c r="KRC30" s="763"/>
      <c r="KRD30" s="763"/>
      <c r="KRE30" s="763"/>
      <c r="KRF30" s="763"/>
      <c r="KRG30" s="763"/>
      <c r="KRH30" s="763"/>
      <c r="KRI30" s="763"/>
      <c r="KRJ30" s="763"/>
      <c r="KRK30" s="763"/>
      <c r="KRL30" s="763"/>
      <c r="KRM30" s="763"/>
      <c r="KRN30" s="763"/>
      <c r="KRO30" s="763"/>
      <c r="KRP30" s="763"/>
      <c r="KRQ30" s="763"/>
      <c r="KRR30" s="763"/>
      <c r="KRS30" s="763"/>
      <c r="KRT30" s="763"/>
      <c r="KRU30" s="763"/>
      <c r="KRV30" s="763"/>
      <c r="KRW30" s="763"/>
      <c r="KRX30" s="763"/>
      <c r="KRY30" s="763"/>
      <c r="KRZ30" s="763"/>
      <c r="KSA30" s="763"/>
      <c r="KSB30" s="763"/>
      <c r="KSC30" s="763"/>
      <c r="KSD30" s="763"/>
      <c r="KSE30" s="763"/>
      <c r="KSF30" s="763"/>
      <c r="KSG30" s="763"/>
      <c r="KSH30" s="763"/>
      <c r="KSI30" s="763"/>
      <c r="KSJ30" s="763"/>
      <c r="KSK30" s="763"/>
      <c r="KSL30" s="763"/>
      <c r="KSM30" s="763"/>
      <c r="KSN30" s="763"/>
      <c r="KSO30" s="763"/>
      <c r="KSP30" s="763"/>
      <c r="KSQ30" s="763"/>
      <c r="KSR30" s="763"/>
      <c r="KSS30" s="763"/>
      <c r="KST30" s="763"/>
      <c r="KSU30" s="763"/>
      <c r="KSV30" s="763"/>
      <c r="KSW30" s="763"/>
      <c r="KSX30" s="763"/>
      <c r="KSY30" s="763"/>
      <c r="KSZ30" s="763"/>
      <c r="KTA30" s="763"/>
      <c r="KTB30" s="763"/>
      <c r="KTC30" s="763"/>
      <c r="KTD30" s="763"/>
      <c r="KTE30" s="763"/>
      <c r="KTF30" s="763"/>
      <c r="KTG30" s="763"/>
      <c r="KTH30" s="763"/>
      <c r="KTI30" s="763"/>
      <c r="KTJ30" s="763"/>
      <c r="KTK30" s="763"/>
      <c r="KTL30" s="763"/>
      <c r="KTM30" s="763"/>
      <c r="KTN30" s="763"/>
      <c r="KTO30" s="763"/>
      <c r="KTP30" s="763"/>
      <c r="KTQ30" s="763"/>
      <c r="KTR30" s="763"/>
      <c r="KTS30" s="763"/>
      <c r="KTT30" s="763"/>
      <c r="KTU30" s="763"/>
      <c r="KTV30" s="763"/>
      <c r="KTW30" s="763"/>
      <c r="KTX30" s="763"/>
      <c r="KTY30" s="763"/>
      <c r="KTZ30" s="763"/>
      <c r="KUA30" s="763"/>
      <c r="KUB30" s="763"/>
      <c r="KUC30" s="763"/>
      <c r="KUD30" s="763"/>
      <c r="KUE30" s="763"/>
      <c r="KUF30" s="763"/>
      <c r="KUG30" s="763"/>
      <c r="KUH30" s="763"/>
      <c r="KUI30" s="763"/>
      <c r="KUJ30" s="763"/>
      <c r="KUK30" s="763"/>
      <c r="KUL30" s="763"/>
      <c r="KUM30" s="763"/>
      <c r="KUN30" s="763"/>
      <c r="KUO30" s="763"/>
      <c r="KUP30" s="763"/>
      <c r="KUQ30" s="763"/>
      <c r="KUR30" s="763"/>
      <c r="KUS30" s="763"/>
      <c r="KUT30" s="763"/>
      <c r="KUU30" s="763"/>
      <c r="KUV30" s="763"/>
      <c r="KUW30" s="763"/>
      <c r="KUX30" s="763"/>
      <c r="KUY30" s="763"/>
      <c r="KUZ30" s="763"/>
      <c r="KVA30" s="763"/>
      <c r="KVB30" s="763"/>
      <c r="KVC30" s="763"/>
      <c r="KVD30" s="763"/>
      <c r="KVE30" s="763"/>
      <c r="KVF30" s="763"/>
      <c r="KVG30" s="763"/>
      <c r="KVH30" s="763"/>
      <c r="KVI30" s="763"/>
      <c r="KVJ30" s="763"/>
      <c r="KVK30" s="763"/>
      <c r="KVL30" s="763"/>
      <c r="KVM30" s="763"/>
      <c r="KVN30" s="763"/>
      <c r="KVO30" s="763"/>
      <c r="KVP30" s="763"/>
      <c r="KVQ30" s="763"/>
      <c r="KVR30" s="763"/>
      <c r="KVS30" s="763"/>
      <c r="KVT30" s="763"/>
      <c r="KVU30" s="763"/>
      <c r="KVV30" s="763"/>
      <c r="KVW30" s="763"/>
      <c r="KVX30" s="763"/>
      <c r="KVY30" s="763"/>
      <c r="KVZ30" s="763"/>
      <c r="KWA30" s="763"/>
      <c r="KWB30" s="763"/>
      <c r="KWC30" s="763"/>
      <c r="KWD30" s="763"/>
      <c r="KWE30" s="763"/>
      <c r="KWF30" s="763"/>
      <c r="KWG30" s="763"/>
      <c r="KWH30" s="763"/>
      <c r="KWI30" s="763"/>
      <c r="KWJ30" s="763"/>
      <c r="KWK30" s="763"/>
      <c r="KWL30" s="763"/>
      <c r="KWM30" s="763"/>
      <c r="KWN30" s="763"/>
      <c r="KWO30" s="763"/>
      <c r="KWP30" s="763"/>
      <c r="KWQ30" s="763"/>
      <c r="KWR30" s="763"/>
      <c r="KWS30" s="763"/>
      <c r="KWT30" s="763"/>
      <c r="KWU30" s="763"/>
      <c r="KWV30" s="763"/>
      <c r="KWW30" s="763"/>
      <c r="KWX30" s="763"/>
      <c r="KWY30" s="763"/>
      <c r="KWZ30" s="763"/>
      <c r="KXA30" s="763"/>
      <c r="KXB30" s="763"/>
      <c r="KXC30" s="763"/>
      <c r="KXD30" s="763"/>
      <c r="KXE30" s="763"/>
      <c r="KXF30" s="763"/>
      <c r="KXG30" s="763"/>
      <c r="KXH30" s="763"/>
      <c r="KXI30" s="763"/>
      <c r="KXJ30" s="763"/>
      <c r="KXK30" s="763"/>
      <c r="KXL30" s="763"/>
      <c r="KXM30" s="763"/>
      <c r="KXN30" s="763"/>
      <c r="KXO30" s="763"/>
      <c r="KXP30" s="763"/>
      <c r="KXQ30" s="763"/>
      <c r="KXR30" s="763"/>
      <c r="KXS30" s="763"/>
      <c r="KXT30" s="763"/>
      <c r="KXU30" s="763"/>
      <c r="KXV30" s="763"/>
      <c r="KXW30" s="763"/>
      <c r="KXX30" s="763"/>
      <c r="KXY30" s="763"/>
      <c r="KXZ30" s="763"/>
      <c r="KYA30" s="763"/>
      <c r="KYB30" s="763"/>
      <c r="KYC30" s="763"/>
      <c r="KYD30" s="763"/>
      <c r="KYE30" s="763"/>
      <c r="KYF30" s="763"/>
      <c r="KYG30" s="763"/>
      <c r="KYH30" s="763"/>
      <c r="KYI30" s="763"/>
      <c r="KYJ30" s="763"/>
      <c r="KYK30" s="763"/>
      <c r="KYL30" s="763"/>
      <c r="KYM30" s="763"/>
      <c r="KYN30" s="763"/>
      <c r="KYO30" s="763"/>
      <c r="KYP30" s="763"/>
      <c r="KYQ30" s="763"/>
      <c r="KYR30" s="763"/>
      <c r="KYS30" s="763"/>
      <c r="KYT30" s="763"/>
      <c r="KYU30" s="763"/>
      <c r="KYV30" s="763"/>
      <c r="KYW30" s="763"/>
      <c r="KYX30" s="763"/>
      <c r="KYY30" s="763"/>
      <c r="KYZ30" s="763"/>
      <c r="KZA30" s="763"/>
      <c r="KZB30" s="763"/>
      <c r="KZC30" s="763"/>
      <c r="KZD30" s="763"/>
      <c r="KZE30" s="763"/>
      <c r="KZF30" s="763"/>
      <c r="KZG30" s="763"/>
      <c r="KZH30" s="763"/>
      <c r="KZI30" s="763"/>
      <c r="KZJ30" s="763"/>
      <c r="KZK30" s="763"/>
      <c r="KZL30" s="763"/>
      <c r="KZM30" s="763"/>
      <c r="KZN30" s="763"/>
      <c r="KZO30" s="763"/>
      <c r="KZP30" s="763"/>
      <c r="KZQ30" s="763"/>
      <c r="KZR30" s="763"/>
      <c r="KZS30" s="763"/>
      <c r="KZT30" s="763"/>
      <c r="KZU30" s="763"/>
      <c r="KZV30" s="763"/>
      <c r="KZW30" s="763"/>
      <c r="KZX30" s="763"/>
      <c r="KZY30" s="763"/>
      <c r="KZZ30" s="763"/>
      <c r="LAA30" s="763"/>
      <c r="LAB30" s="763"/>
      <c r="LAC30" s="763"/>
      <c r="LAD30" s="763"/>
      <c r="LAE30" s="763"/>
      <c r="LAF30" s="763"/>
      <c r="LAG30" s="763"/>
      <c r="LAH30" s="763"/>
      <c r="LAI30" s="763"/>
      <c r="LAJ30" s="763"/>
      <c r="LAK30" s="763"/>
      <c r="LAL30" s="763"/>
      <c r="LAM30" s="763"/>
      <c r="LAN30" s="763"/>
      <c r="LAO30" s="763"/>
      <c r="LAP30" s="763"/>
      <c r="LAQ30" s="763"/>
      <c r="LAR30" s="763"/>
      <c r="LAS30" s="763"/>
      <c r="LAT30" s="763"/>
      <c r="LAU30" s="763"/>
      <c r="LAV30" s="763"/>
      <c r="LAW30" s="763"/>
      <c r="LAX30" s="763"/>
      <c r="LAY30" s="763"/>
      <c r="LAZ30" s="763"/>
      <c r="LBA30" s="763"/>
      <c r="LBB30" s="763"/>
      <c r="LBC30" s="763"/>
      <c r="LBD30" s="763"/>
      <c r="LBE30" s="763"/>
      <c r="LBF30" s="763"/>
      <c r="LBG30" s="763"/>
      <c r="LBH30" s="763"/>
      <c r="LBI30" s="763"/>
      <c r="LBJ30" s="763"/>
      <c r="LBK30" s="763"/>
      <c r="LBL30" s="763"/>
      <c r="LBM30" s="763"/>
      <c r="LBN30" s="763"/>
      <c r="LBO30" s="763"/>
      <c r="LBP30" s="763"/>
      <c r="LBQ30" s="763"/>
      <c r="LBR30" s="763"/>
      <c r="LBS30" s="763"/>
      <c r="LBT30" s="763"/>
      <c r="LBU30" s="763"/>
      <c r="LBV30" s="763"/>
      <c r="LBW30" s="763"/>
      <c r="LBX30" s="763"/>
      <c r="LBY30" s="763"/>
      <c r="LBZ30" s="763"/>
      <c r="LCA30" s="763"/>
      <c r="LCB30" s="763"/>
      <c r="LCC30" s="763"/>
      <c r="LCD30" s="763"/>
      <c r="LCE30" s="763"/>
      <c r="LCF30" s="763"/>
      <c r="LCG30" s="763"/>
      <c r="LCH30" s="763"/>
      <c r="LCI30" s="763"/>
      <c r="LCJ30" s="763"/>
      <c r="LCK30" s="763"/>
      <c r="LCL30" s="763"/>
      <c r="LCM30" s="763"/>
      <c r="LCN30" s="763"/>
      <c r="LCO30" s="763"/>
      <c r="LCP30" s="763"/>
      <c r="LCQ30" s="763"/>
      <c r="LCR30" s="763"/>
      <c r="LCS30" s="763"/>
      <c r="LCT30" s="763"/>
      <c r="LCU30" s="763"/>
      <c r="LCV30" s="763"/>
      <c r="LCW30" s="763"/>
      <c r="LCX30" s="763"/>
      <c r="LCY30" s="763"/>
      <c r="LCZ30" s="763"/>
      <c r="LDA30" s="763"/>
      <c r="LDB30" s="763"/>
      <c r="LDC30" s="763"/>
      <c r="LDD30" s="763"/>
      <c r="LDE30" s="763"/>
      <c r="LDF30" s="763"/>
      <c r="LDG30" s="763"/>
      <c r="LDH30" s="763"/>
      <c r="LDI30" s="763"/>
      <c r="LDJ30" s="763"/>
      <c r="LDK30" s="763"/>
      <c r="LDL30" s="763"/>
      <c r="LDM30" s="763"/>
      <c r="LDN30" s="763"/>
      <c r="LDO30" s="763"/>
      <c r="LDP30" s="763"/>
      <c r="LDQ30" s="763"/>
      <c r="LDR30" s="763"/>
      <c r="LDS30" s="763"/>
      <c r="LDT30" s="763"/>
      <c r="LDU30" s="763"/>
      <c r="LDV30" s="763"/>
      <c r="LDW30" s="763"/>
      <c r="LDX30" s="763"/>
      <c r="LDY30" s="763"/>
      <c r="LDZ30" s="763"/>
      <c r="LEA30" s="763"/>
      <c r="LEB30" s="763"/>
      <c r="LEC30" s="763"/>
      <c r="LED30" s="763"/>
      <c r="LEE30" s="763"/>
      <c r="LEF30" s="763"/>
      <c r="LEG30" s="763"/>
      <c r="LEH30" s="763"/>
      <c r="LEI30" s="763"/>
      <c r="LEJ30" s="763"/>
      <c r="LEK30" s="763"/>
      <c r="LEL30" s="763"/>
      <c r="LEM30" s="763"/>
      <c r="LEN30" s="763"/>
      <c r="LEO30" s="763"/>
      <c r="LEP30" s="763"/>
      <c r="LEQ30" s="763"/>
      <c r="LER30" s="763"/>
      <c r="LES30" s="763"/>
      <c r="LET30" s="763"/>
      <c r="LEU30" s="763"/>
      <c r="LEV30" s="763"/>
      <c r="LEW30" s="763"/>
      <c r="LEX30" s="763"/>
      <c r="LEY30" s="763"/>
      <c r="LEZ30" s="763"/>
      <c r="LFA30" s="763"/>
      <c r="LFB30" s="763"/>
      <c r="LFC30" s="763"/>
      <c r="LFD30" s="763"/>
      <c r="LFE30" s="763"/>
      <c r="LFF30" s="763"/>
      <c r="LFG30" s="763"/>
      <c r="LFH30" s="763"/>
      <c r="LFI30" s="763"/>
      <c r="LFJ30" s="763"/>
      <c r="LFK30" s="763"/>
      <c r="LFL30" s="763"/>
      <c r="LFM30" s="763"/>
      <c r="LFN30" s="763"/>
      <c r="LFO30" s="763"/>
      <c r="LFP30" s="763"/>
      <c r="LFQ30" s="763"/>
      <c r="LFR30" s="763"/>
      <c r="LFS30" s="763"/>
      <c r="LFT30" s="763"/>
      <c r="LFU30" s="763"/>
      <c r="LFV30" s="763"/>
      <c r="LFW30" s="763"/>
      <c r="LFX30" s="763"/>
      <c r="LFY30" s="763"/>
      <c r="LFZ30" s="763"/>
      <c r="LGA30" s="763"/>
      <c r="LGB30" s="763"/>
      <c r="LGC30" s="763"/>
      <c r="LGD30" s="763"/>
      <c r="LGE30" s="763"/>
      <c r="LGF30" s="763"/>
      <c r="LGG30" s="763"/>
      <c r="LGH30" s="763"/>
      <c r="LGI30" s="763"/>
      <c r="LGJ30" s="763"/>
      <c r="LGK30" s="763"/>
      <c r="LGL30" s="763"/>
      <c r="LGM30" s="763"/>
      <c r="LGN30" s="763"/>
      <c r="LGO30" s="763"/>
      <c r="LGP30" s="763"/>
      <c r="LGQ30" s="763"/>
      <c r="LGR30" s="763"/>
      <c r="LGS30" s="763"/>
      <c r="LGT30" s="763"/>
      <c r="LGU30" s="763"/>
      <c r="LGV30" s="763"/>
      <c r="LGW30" s="763"/>
      <c r="LGX30" s="763"/>
      <c r="LGY30" s="763"/>
      <c r="LGZ30" s="763"/>
      <c r="LHA30" s="763"/>
      <c r="LHB30" s="763"/>
      <c r="LHC30" s="763"/>
      <c r="LHD30" s="763"/>
      <c r="LHE30" s="763"/>
      <c r="LHF30" s="763"/>
      <c r="LHG30" s="763"/>
      <c r="LHH30" s="763"/>
      <c r="LHI30" s="763"/>
      <c r="LHJ30" s="763"/>
      <c r="LHK30" s="763"/>
      <c r="LHL30" s="763"/>
      <c r="LHM30" s="763"/>
      <c r="LHN30" s="763"/>
      <c r="LHO30" s="763"/>
      <c r="LHP30" s="763"/>
      <c r="LHQ30" s="763"/>
      <c r="LHR30" s="763"/>
      <c r="LHS30" s="763"/>
      <c r="LHT30" s="763"/>
      <c r="LHU30" s="763"/>
      <c r="LHV30" s="763"/>
      <c r="LHW30" s="763"/>
      <c r="LHX30" s="763"/>
      <c r="LHY30" s="763"/>
      <c r="LHZ30" s="763"/>
      <c r="LIA30" s="763"/>
      <c r="LIB30" s="763"/>
      <c r="LIC30" s="763"/>
      <c r="LID30" s="763"/>
      <c r="LIE30" s="763"/>
      <c r="LIF30" s="763"/>
      <c r="LIG30" s="763"/>
      <c r="LIH30" s="763"/>
      <c r="LII30" s="763"/>
      <c r="LIJ30" s="763"/>
      <c r="LIK30" s="763"/>
      <c r="LIL30" s="763"/>
      <c r="LIM30" s="763"/>
      <c r="LIN30" s="763"/>
      <c r="LIO30" s="763"/>
      <c r="LIP30" s="763"/>
      <c r="LIQ30" s="763"/>
      <c r="LIR30" s="763"/>
      <c r="LIS30" s="763"/>
      <c r="LIT30" s="763"/>
      <c r="LIU30" s="763"/>
      <c r="LIV30" s="763"/>
      <c r="LIW30" s="763"/>
      <c r="LIX30" s="763"/>
      <c r="LIY30" s="763"/>
      <c r="LIZ30" s="763"/>
      <c r="LJA30" s="763"/>
      <c r="LJB30" s="763"/>
      <c r="LJC30" s="763"/>
      <c r="LJD30" s="763"/>
      <c r="LJE30" s="763"/>
      <c r="LJF30" s="763"/>
      <c r="LJG30" s="763"/>
      <c r="LJH30" s="763"/>
      <c r="LJI30" s="763"/>
      <c r="LJJ30" s="763"/>
      <c r="LJK30" s="763"/>
      <c r="LJL30" s="763"/>
      <c r="LJM30" s="763"/>
      <c r="LJN30" s="763"/>
      <c r="LJO30" s="763"/>
      <c r="LJP30" s="763"/>
      <c r="LJQ30" s="763"/>
      <c r="LJR30" s="763"/>
      <c r="LJS30" s="763"/>
      <c r="LJT30" s="763"/>
      <c r="LJU30" s="763"/>
      <c r="LJV30" s="763"/>
      <c r="LJW30" s="763"/>
      <c r="LJX30" s="763"/>
      <c r="LJY30" s="763"/>
      <c r="LJZ30" s="763"/>
      <c r="LKA30" s="763"/>
      <c r="LKB30" s="763"/>
      <c r="LKC30" s="763"/>
      <c r="LKD30" s="763"/>
      <c r="LKE30" s="763"/>
      <c r="LKF30" s="763"/>
      <c r="LKG30" s="763"/>
      <c r="LKH30" s="763"/>
      <c r="LKI30" s="763"/>
      <c r="LKJ30" s="763"/>
      <c r="LKK30" s="763"/>
      <c r="LKL30" s="763"/>
      <c r="LKM30" s="763"/>
      <c r="LKN30" s="763"/>
      <c r="LKO30" s="763"/>
      <c r="LKP30" s="763"/>
      <c r="LKQ30" s="763"/>
      <c r="LKR30" s="763"/>
      <c r="LKS30" s="763"/>
      <c r="LKT30" s="763"/>
      <c r="LKU30" s="763"/>
      <c r="LKV30" s="763"/>
      <c r="LKW30" s="763"/>
      <c r="LKX30" s="763"/>
      <c r="LKY30" s="763"/>
      <c r="LKZ30" s="763"/>
      <c r="LLA30" s="763"/>
      <c r="LLB30" s="763"/>
      <c r="LLC30" s="763"/>
      <c r="LLD30" s="763"/>
      <c r="LLE30" s="763"/>
      <c r="LLF30" s="763"/>
      <c r="LLG30" s="763"/>
      <c r="LLH30" s="763"/>
      <c r="LLI30" s="763"/>
      <c r="LLJ30" s="763"/>
      <c r="LLK30" s="763"/>
      <c r="LLL30" s="763"/>
      <c r="LLM30" s="763"/>
      <c r="LLN30" s="763"/>
      <c r="LLO30" s="763"/>
      <c r="LLP30" s="763"/>
      <c r="LLQ30" s="763"/>
      <c r="LLR30" s="763"/>
      <c r="LLS30" s="763"/>
      <c r="LLT30" s="763"/>
      <c r="LLU30" s="763"/>
      <c r="LLV30" s="763"/>
      <c r="LLW30" s="763"/>
      <c r="LLX30" s="763"/>
      <c r="LLY30" s="763"/>
      <c r="LLZ30" s="763"/>
      <c r="LMA30" s="763"/>
      <c r="LMB30" s="763"/>
      <c r="LMC30" s="763"/>
      <c r="LMD30" s="763"/>
      <c r="LME30" s="763"/>
      <c r="LMF30" s="763"/>
      <c r="LMG30" s="763"/>
      <c r="LMH30" s="763"/>
      <c r="LMI30" s="763"/>
      <c r="LMJ30" s="763"/>
      <c r="LMK30" s="763"/>
      <c r="LML30" s="763"/>
      <c r="LMM30" s="763"/>
      <c r="LMN30" s="763"/>
      <c r="LMO30" s="763"/>
      <c r="LMP30" s="763"/>
      <c r="LMQ30" s="763"/>
      <c r="LMR30" s="763"/>
      <c r="LMS30" s="763"/>
      <c r="LMT30" s="763"/>
      <c r="LMU30" s="763"/>
      <c r="LMV30" s="763"/>
      <c r="LMW30" s="763"/>
      <c r="LMX30" s="763"/>
      <c r="LMY30" s="763"/>
      <c r="LMZ30" s="763"/>
      <c r="LNA30" s="763"/>
      <c r="LNB30" s="763"/>
      <c r="LNC30" s="763"/>
      <c r="LND30" s="763"/>
      <c r="LNE30" s="763"/>
      <c r="LNF30" s="763"/>
      <c r="LNG30" s="763"/>
      <c r="LNH30" s="763"/>
      <c r="LNI30" s="763"/>
      <c r="LNJ30" s="763"/>
      <c r="LNK30" s="763"/>
      <c r="LNL30" s="763"/>
      <c r="LNM30" s="763"/>
      <c r="LNN30" s="763"/>
      <c r="LNO30" s="763"/>
      <c r="LNP30" s="763"/>
      <c r="LNQ30" s="763"/>
      <c r="LNR30" s="763"/>
      <c r="LNS30" s="763"/>
      <c r="LNT30" s="763"/>
      <c r="LNU30" s="763"/>
      <c r="LNV30" s="763"/>
      <c r="LNW30" s="763"/>
      <c r="LNX30" s="763"/>
      <c r="LNY30" s="763"/>
      <c r="LNZ30" s="763"/>
      <c r="LOA30" s="763"/>
      <c r="LOB30" s="763"/>
      <c r="LOC30" s="763"/>
      <c r="LOD30" s="763"/>
      <c r="LOE30" s="763"/>
      <c r="LOF30" s="763"/>
      <c r="LOG30" s="763"/>
      <c r="LOH30" s="763"/>
      <c r="LOI30" s="763"/>
      <c r="LOJ30" s="763"/>
      <c r="LOK30" s="763"/>
      <c r="LOL30" s="763"/>
      <c r="LOM30" s="763"/>
      <c r="LON30" s="763"/>
      <c r="LOO30" s="763"/>
      <c r="LOP30" s="763"/>
      <c r="LOQ30" s="763"/>
      <c r="LOR30" s="763"/>
      <c r="LOS30" s="763"/>
      <c r="LOT30" s="763"/>
      <c r="LOU30" s="763"/>
      <c r="LOV30" s="763"/>
      <c r="LOW30" s="763"/>
      <c r="LOX30" s="763"/>
      <c r="LOY30" s="763"/>
      <c r="LOZ30" s="763"/>
      <c r="LPA30" s="763"/>
      <c r="LPB30" s="763"/>
      <c r="LPC30" s="763"/>
      <c r="LPD30" s="763"/>
      <c r="LPE30" s="763"/>
      <c r="LPF30" s="763"/>
      <c r="LPG30" s="763"/>
      <c r="LPH30" s="763"/>
      <c r="LPI30" s="763"/>
      <c r="LPJ30" s="763"/>
      <c r="LPK30" s="763"/>
      <c r="LPL30" s="763"/>
      <c r="LPM30" s="763"/>
      <c r="LPN30" s="763"/>
      <c r="LPO30" s="763"/>
      <c r="LPP30" s="763"/>
      <c r="LPQ30" s="763"/>
      <c r="LPR30" s="763"/>
      <c r="LPS30" s="763"/>
      <c r="LPT30" s="763"/>
      <c r="LPU30" s="763"/>
      <c r="LPV30" s="763"/>
      <c r="LPW30" s="763"/>
      <c r="LPX30" s="763"/>
      <c r="LPY30" s="763"/>
      <c r="LPZ30" s="763"/>
      <c r="LQA30" s="763"/>
      <c r="LQB30" s="763"/>
      <c r="LQC30" s="763"/>
      <c r="LQD30" s="763"/>
      <c r="LQE30" s="763"/>
      <c r="LQF30" s="763"/>
      <c r="LQG30" s="763"/>
      <c r="LQH30" s="763"/>
      <c r="LQI30" s="763"/>
      <c r="LQJ30" s="763"/>
      <c r="LQK30" s="763"/>
      <c r="LQL30" s="763"/>
      <c r="LQM30" s="763"/>
      <c r="LQN30" s="763"/>
      <c r="LQO30" s="763"/>
      <c r="LQP30" s="763"/>
      <c r="LQQ30" s="763"/>
      <c r="LQR30" s="763"/>
      <c r="LQS30" s="763"/>
      <c r="LQT30" s="763"/>
      <c r="LQU30" s="763"/>
      <c r="LQV30" s="763"/>
      <c r="LQW30" s="763"/>
      <c r="LQX30" s="763"/>
      <c r="LQY30" s="763"/>
      <c r="LQZ30" s="763"/>
      <c r="LRA30" s="763"/>
      <c r="LRB30" s="763"/>
      <c r="LRC30" s="763"/>
      <c r="LRD30" s="763"/>
      <c r="LRE30" s="763"/>
      <c r="LRF30" s="763"/>
      <c r="LRG30" s="763"/>
      <c r="LRH30" s="763"/>
      <c r="LRI30" s="763"/>
      <c r="LRJ30" s="763"/>
      <c r="LRK30" s="763"/>
      <c r="LRL30" s="763"/>
      <c r="LRM30" s="763"/>
      <c r="LRN30" s="763"/>
      <c r="LRO30" s="763"/>
      <c r="LRP30" s="763"/>
      <c r="LRQ30" s="763"/>
      <c r="LRR30" s="763"/>
      <c r="LRS30" s="763"/>
      <c r="LRT30" s="763"/>
      <c r="LRU30" s="763"/>
      <c r="LRV30" s="763"/>
      <c r="LRW30" s="763"/>
      <c r="LRX30" s="763"/>
      <c r="LRY30" s="763"/>
      <c r="LRZ30" s="763"/>
      <c r="LSA30" s="763"/>
      <c r="LSB30" s="763"/>
      <c r="LSC30" s="763"/>
      <c r="LSD30" s="763"/>
      <c r="LSE30" s="763"/>
      <c r="LSF30" s="763"/>
      <c r="LSG30" s="763"/>
      <c r="LSH30" s="763"/>
      <c r="LSI30" s="763"/>
      <c r="LSJ30" s="763"/>
      <c r="LSK30" s="763"/>
      <c r="LSL30" s="763"/>
      <c r="LSM30" s="763"/>
      <c r="LSN30" s="763"/>
      <c r="LSO30" s="763"/>
      <c r="LSP30" s="763"/>
      <c r="LSQ30" s="763"/>
      <c r="LSR30" s="763"/>
      <c r="LSS30" s="763"/>
      <c r="LST30" s="763"/>
      <c r="LSU30" s="763"/>
      <c r="LSV30" s="763"/>
      <c r="LSW30" s="763"/>
      <c r="LSX30" s="763"/>
      <c r="LSY30" s="763"/>
      <c r="LSZ30" s="763"/>
      <c r="LTA30" s="763"/>
      <c r="LTB30" s="763"/>
      <c r="LTC30" s="763"/>
      <c r="LTD30" s="763"/>
      <c r="LTE30" s="763"/>
      <c r="LTF30" s="763"/>
      <c r="LTG30" s="763"/>
      <c r="LTH30" s="763"/>
      <c r="LTI30" s="763"/>
      <c r="LTJ30" s="763"/>
      <c r="LTK30" s="763"/>
      <c r="LTL30" s="763"/>
      <c r="LTM30" s="763"/>
      <c r="LTN30" s="763"/>
      <c r="LTO30" s="763"/>
      <c r="LTP30" s="763"/>
      <c r="LTQ30" s="763"/>
      <c r="LTR30" s="763"/>
      <c r="LTS30" s="763"/>
      <c r="LTT30" s="763"/>
      <c r="LTU30" s="763"/>
      <c r="LTV30" s="763"/>
      <c r="LTW30" s="763"/>
      <c r="LTX30" s="763"/>
      <c r="LTY30" s="763"/>
      <c r="LTZ30" s="763"/>
      <c r="LUA30" s="763"/>
      <c r="LUB30" s="763"/>
      <c r="LUC30" s="763"/>
      <c r="LUD30" s="763"/>
      <c r="LUE30" s="763"/>
      <c r="LUF30" s="763"/>
      <c r="LUG30" s="763"/>
      <c r="LUH30" s="763"/>
      <c r="LUI30" s="763"/>
      <c r="LUJ30" s="763"/>
      <c r="LUK30" s="763"/>
      <c r="LUL30" s="763"/>
      <c r="LUM30" s="763"/>
      <c r="LUN30" s="763"/>
      <c r="LUO30" s="763"/>
      <c r="LUP30" s="763"/>
      <c r="LUQ30" s="763"/>
      <c r="LUR30" s="763"/>
      <c r="LUS30" s="763"/>
      <c r="LUT30" s="763"/>
      <c r="LUU30" s="763"/>
      <c r="LUV30" s="763"/>
      <c r="LUW30" s="763"/>
      <c r="LUX30" s="763"/>
      <c r="LUY30" s="763"/>
      <c r="LUZ30" s="763"/>
      <c r="LVA30" s="763"/>
      <c r="LVB30" s="763"/>
      <c r="LVC30" s="763"/>
      <c r="LVD30" s="763"/>
      <c r="LVE30" s="763"/>
      <c r="LVF30" s="763"/>
      <c r="LVG30" s="763"/>
      <c r="LVH30" s="763"/>
      <c r="LVI30" s="763"/>
      <c r="LVJ30" s="763"/>
      <c r="LVK30" s="763"/>
      <c r="LVL30" s="763"/>
      <c r="LVM30" s="763"/>
      <c r="LVN30" s="763"/>
      <c r="LVO30" s="763"/>
      <c r="LVP30" s="763"/>
      <c r="LVQ30" s="763"/>
      <c r="LVR30" s="763"/>
      <c r="LVS30" s="763"/>
      <c r="LVT30" s="763"/>
      <c r="LVU30" s="763"/>
      <c r="LVV30" s="763"/>
      <c r="LVW30" s="763"/>
      <c r="LVX30" s="763"/>
      <c r="LVY30" s="763"/>
      <c r="LVZ30" s="763"/>
      <c r="LWA30" s="763"/>
      <c r="LWB30" s="763"/>
      <c r="LWC30" s="763"/>
      <c r="LWD30" s="763"/>
      <c r="LWE30" s="763"/>
      <c r="LWF30" s="763"/>
      <c r="LWG30" s="763"/>
      <c r="LWH30" s="763"/>
      <c r="LWI30" s="763"/>
      <c r="LWJ30" s="763"/>
      <c r="LWK30" s="763"/>
      <c r="LWL30" s="763"/>
      <c r="LWM30" s="763"/>
      <c r="LWN30" s="763"/>
      <c r="LWO30" s="763"/>
      <c r="LWP30" s="763"/>
      <c r="LWQ30" s="763"/>
      <c r="LWR30" s="763"/>
      <c r="LWS30" s="763"/>
      <c r="LWT30" s="763"/>
      <c r="LWU30" s="763"/>
      <c r="LWV30" s="763"/>
      <c r="LWW30" s="763"/>
      <c r="LWX30" s="763"/>
      <c r="LWY30" s="763"/>
      <c r="LWZ30" s="763"/>
      <c r="LXA30" s="763"/>
      <c r="LXB30" s="763"/>
      <c r="LXC30" s="763"/>
      <c r="LXD30" s="763"/>
      <c r="LXE30" s="763"/>
      <c r="LXF30" s="763"/>
      <c r="LXG30" s="763"/>
      <c r="LXH30" s="763"/>
      <c r="LXI30" s="763"/>
      <c r="LXJ30" s="763"/>
      <c r="LXK30" s="763"/>
      <c r="LXL30" s="763"/>
      <c r="LXM30" s="763"/>
      <c r="LXN30" s="763"/>
      <c r="LXO30" s="763"/>
      <c r="LXP30" s="763"/>
      <c r="LXQ30" s="763"/>
      <c r="LXR30" s="763"/>
      <c r="LXS30" s="763"/>
      <c r="LXT30" s="763"/>
      <c r="LXU30" s="763"/>
      <c r="LXV30" s="763"/>
      <c r="LXW30" s="763"/>
      <c r="LXX30" s="763"/>
      <c r="LXY30" s="763"/>
      <c r="LXZ30" s="763"/>
      <c r="LYA30" s="763"/>
      <c r="LYB30" s="763"/>
      <c r="LYC30" s="763"/>
      <c r="LYD30" s="763"/>
      <c r="LYE30" s="763"/>
      <c r="LYF30" s="763"/>
      <c r="LYG30" s="763"/>
      <c r="LYH30" s="763"/>
      <c r="LYI30" s="763"/>
      <c r="LYJ30" s="763"/>
      <c r="LYK30" s="763"/>
      <c r="LYL30" s="763"/>
      <c r="LYM30" s="763"/>
      <c r="LYN30" s="763"/>
      <c r="LYO30" s="763"/>
      <c r="LYP30" s="763"/>
      <c r="LYQ30" s="763"/>
      <c r="LYR30" s="763"/>
      <c r="LYS30" s="763"/>
      <c r="LYT30" s="763"/>
      <c r="LYU30" s="763"/>
      <c r="LYV30" s="763"/>
      <c r="LYW30" s="763"/>
      <c r="LYX30" s="763"/>
      <c r="LYY30" s="763"/>
      <c r="LYZ30" s="763"/>
      <c r="LZA30" s="763"/>
      <c r="LZB30" s="763"/>
      <c r="LZC30" s="763"/>
      <c r="LZD30" s="763"/>
      <c r="LZE30" s="763"/>
      <c r="LZF30" s="763"/>
      <c r="LZG30" s="763"/>
      <c r="LZH30" s="763"/>
      <c r="LZI30" s="763"/>
      <c r="LZJ30" s="763"/>
      <c r="LZK30" s="763"/>
      <c r="LZL30" s="763"/>
      <c r="LZM30" s="763"/>
      <c r="LZN30" s="763"/>
      <c r="LZO30" s="763"/>
      <c r="LZP30" s="763"/>
      <c r="LZQ30" s="763"/>
      <c r="LZR30" s="763"/>
      <c r="LZS30" s="763"/>
      <c r="LZT30" s="763"/>
      <c r="LZU30" s="763"/>
      <c r="LZV30" s="763"/>
      <c r="LZW30" s="763"/>
      <c r="LZX30" s="763"/>
      <c r="LZY30" s="763"/>
      <c r="LZZ30" s="763"/>
      <c r="MAA30" s="763"/>
      <c r="MAB30" s="763"/>
      <c r="MAC30" s="763"/>
      <c r="MAD30" s="763"/>
      <c r="MAE30" s="763"/>
      <c r="MAF30" s="763"/>
      <c r="MAG30" s="763"/>
      <c r="MAH30" s="763"/>
      <c r="MAI30" s="763"/>
      <c r="MAJ30" s="763"/>
      <c r="MAK30" s="763"/>
      <c r="MAL30" s="763"/>
      <c r="MAM30" s="763"/>
      <c r="MAN30" s="763"/>
      <c r="MAO30" s="763"/>
      <c r="MAP30" s="763"/>
      <c r="MAQ30" s="763"/>
      <c r="MAR30" s="763"/>
      <c r="MAS30" s="763"/>
      <c r="MAT30" s="763"/>
      <c r="MAU30" s="763"/>
      <c r="MAV30" s="763"/>
      <c r="MAW30" s="763"/>
      <c r="MAX30" s="763"/>
      <c r="MAY30" s="763"/>
      <c r="MAZ30" s="763"/>
      <c r="MBA30" s="763"/>
      <c r="MBB30" s="763"/>
      <c r="MBC30" s="763"/>
      <c r="MBD30" s="763"/>
      <c r="MBE30" s="763"/>
      <c r="MBF30" s="763"/>
      <c r="MBG30" s="763"/>
      <c r="MBH30" s="763"/>
      <c r="MBI30" s="763"/>
      <c r="MBJ30" s="763"/>
      <c r="MBK30" s="763"/>
      <c r="MBL30" s="763"/>
      <c r="MBM30" s="763"/>
      <c r="MBN30" s="763"/>
      <c r="MBO30" s="763"/>
      <c r="MBP30" s="763"/>
      <c r="MBQ30" s="763"/>
      <c r="MBR30" s="763"/>
      <c r="MBS30" s="763"/>
      <c r="MBT30" s="763"/>
      <c r="MBU30" s="763"/>
      <c r="MBV30" s="763"/>
      <c r="MBW30" s="763"/>
      <c r="MBX30" s="763"/>
      <c r="MBY30" s="763"/>
      <c r="MBZ30" s="763"/>
      <c r="MCA30" s="763"/>
      <c r="MCB30" s="763"/>
      <c r="MCC30" s="763"/>
      <c r="MCD30" s="763"/>
      <c r="MCE30" s="763"/>
      <c r="MCF30" s="763"/>
      <c r="MCG30" s="763"/>
      <c r="MCH30" s="763"/>
      <c r="MCI30" s="763"/>
      <c r="MCJ30" s="763"/>
      <c r="MCK30" s="763"/>
      <c r="MCL30" s="763"/>
      <c r="MCM30" s="763"/>
      <c r="MCN30" s="763"/>
      <c r="MCO30" s="763"/>
      <c r="MCP30" s="763"/>
      <c r="MCQ30" s="763"/>
      <c r="MCR30" s="763"/>
      <c r="MCS30" s="763"/>
      <c r="MCT30" s="763"/>
      <c r="MCU30" s="763"/>
      <c r="MCV30" s="763"/>
      <c r="MCW30" s="763"/>
      <c r="MCX30" s="763"/>
      <c r="MCY30" s="763"/>
      <c r="MCZ30" s="763"/>
      <c r="MDA30" s="763"/>
      <c r="MDB30" s="763"/>
      <c r="MDC30" s="763"/>
      <c r="MDD30" s="763"/>
      <c r="MDE30" s="763"/>
      <c r="MDF30" s="763"/>
      <c r="MDG30" s="763"/>
      <c r="MDH30" s="763"/>
      <c r="MDI30" s="763"/>
      <c r="MDJ30" s="763"/>
      <c r="MDK30" s="763"/>
      <c r="MDL30" s="763"/>
      <c r="MDM30" s="763"/>
      <c r="MDN30" s="763"/>
      <c r="MDO30" s="763"/>
      <c r="MDP30" s="763"/>
      <c r="MDQ30" s="763"/>
      <c r="MDR30" s="763"/>
      <c r="MDS30" s="763"/>
      <c r="MDT30" s="763"/>
      <c r="MDU30" s="763"/>
      <c r="MDV30" s="763"/>
      <c r="MDW30" s="763"/>
      <c r="MDX30" s="763"/>
      <c r="MDY30" s="763"/>
      <c r="MDZ30" s="763"/>
      <c r="MEA30" s="763"/>
      <c r="MEB30" s="763"/>
      <c r="MEC30" s="763"/>
      <c r="MED30" s="763"/>
      <c r="MEE30" s="763"/>
      <c r="MEF30" s="763"/>
      <c r="MEG30" s="763"/>
      <c r="MEH30" s="763"/>
      <c r="MEI30" s="763"/>
      <c r="MEJ30" s="763"/>
      <c r="MEK30" s="763"/>
      <c r="MEL30" s="763"/>
      <c r="MEM30" s="763"/>
      <c r="MEN30" s="763"/>
      <c r="MEO30" s="763"/>
      <c r="MEP30" s="763"/>
      <c r="MEQ30" s="763"/>
      <c r="MER30" s="763"/>
      <c r="MES30" s="763"/>
      <c r="MET30" s="763"/>
      <c r="MEU30" s="763"/>
      <c r="MEV30" s="763"/>
      <c r="MEW30" s="763"/>
      <c r="MEX30" s="763"/>
      <c r="MEY30" s="763"/>
      <c r="MEZ30" s="763"/>
      <c r="MFA30" s="763"/>
      <c r="MFB30" s="763"/>
      <c r="MFC30" s="763"/>
      <c r="MFD30" s="763"/>
      <c r="MFE30" s="763"/>
      <c r="MFF30" s="763"/>
      <c r="MFG30" s="763"/>
      <c r="MFH30" s="763"/>
      <c r="MFI30" s="763"/>
      <c r="MFJ30" s="763"/>
      <c r="MFK30" s="763"/>
      <c r="MFL30" s="763"/>
      <c r="MFM30" s="763"/>
      <c r="MFN30" s="763"/>
      <c r="MFO30" s="763"/>
      <c r="MFP30" s="763"/>
      <c r="MFQ30" s="763"/>
      <c r="MFR30" s="763"/>
      <c r="MFS30" s="763"/>
      <c r="MFT30" s="763"/>
      <c r="MFU30" s="763"/>
      <c r="MFV30" s="763"/>
      <c r="MFW30" s="763"/>
      <c r="MFX30" s="763"/>
      <c r="MFY30" s="763"/>
      <c r="MFZ30" s="763"/>
      <c r="MGA30" s="763"/>
      <c r="MGB30" s="763"/>
      <c r="MGC30" s="763"/>
      <c r="MGD30" s="763"/>
      <c r="MGE30" s="763"/>
      <c r="MGF30" s="763"/>
      <c r="MGG30" s="763"/>
      <c r="MGH30" s="763"/>
      <c r="MGI30" s="763"/>
      <c r="MGJ30" s="763"/>
      <c r="MGK30" s="763"/>
      <c r="MGL30" s="763"/>
      <c r="MGM30" s="763"/>
      <c r="MGN30" s="763"/>
      <c r="MGO30" s="763"/>
      <c r="MGP30" s="763"/>
      <c r="MGQ30" s="763"/>
      <c r="MGR30" s="763"/>
      <c r="MGS30" s="763"/>
      <c r="MGT30" s="763"/>
      <c r="MGU30" s="763"/>
      <c r="MGV30" s="763"/>
      <c r="MGW30" s="763"/>
      <c r="MGX30" s="763"/>
      <c r="MGY30" s="763"/>
      <c r="MGZ30" s="763"/>
      <c r="MHA30" s="763"/>
      <c r="MHB30" s="763"/>
      <c r="MHC30" s="763"/>
      <c r="MHD30" s="763"/>
      <c r="MHE30" s="763"/>
      <c r="MHF30" s="763"/>
      <c r="MHG30" s="763"/>
      <c r="MHH30" s="763"/>
      <c r="MHI30" s="763"/>
      <c r="MHJ30" s="763"/>
      <c r="MHK30" s="763"/>
      <c r="MHL30" s="763"/>
      <c r="MHM30" s="763"/>
      <c r="MHN30" s="763"/>
      <c r="MHO30" s="763"/>
      <c r="MHP30" s="763"/>
      <c r="MHQ30" s="763"/>
      <c r="MHR30" s="763"/>
      <c r="MHS30" s="763"/>
      <c r="MHT30" s="763"/>
      <c r="MHU30" s="763"/>
      <c r="MHV30" s="763"/>
      <c r="MHW30" s="763"/>
      <c r="MHX30" s="763"/>
      <c r="MHY30" s="763"/>
      <c r="MHZ30" s="763"/>
      <c r="MIA30" s="763"/>
      <c r="MIB30" s="763"/>
      <c r="MIC30" s="763"/>
      <c r="MID30" s="763"/>
      <c r="MIE30" s="763"/>
      <c r="MIF30" s="763"/>
      <c r="MIG30" s="763"/>
      <c r="MIH30" s="763"/>
      <c r="MII30" s="763"/>
      <c r="MIJ30" s="763"/>
      <c r="MIK30" s="763"/>
      <c r="MIL30" s="763"/>
      <c r="MIM30" s="763"/>
      <c r="MIN30" s="763"/>
      <c r="MIO30" s="763"/>
      <c r="MIP30" s="763"/>
      <c r="MIQ30" s="763"/>
      <c r="MIR30" s="763"/>
      <c r="MIS30" s="763"/>
      <c r="MIT30" s="763"/>
      <c r="MIU30" s="763"/>
      <c r="MIV30" s="763"/>
      <c r="MIW30" s="763"/>
      <c r="MIX30" s="763"/>
      <c r="MIY30" s="763"/>
      <c r="MIZ30" s="763"/>
      <c r="MJA30" s="763"/>
      <c r="MJB30" s="763"/>
      <c r="MJC30" s="763"/>
      <c r="MJD30" s="763"/>
      <c r="MJE30" s="763"/>
      <c r="MJF30" s="763"/>
      <c r="MJG30" s="763"/>
      <c r="MJH30" s="763"/>
      <c r="MJI30" s="763"/>
      <c r="MJJ30" s="763"/>
      <c r="MJK30" s="763"/>
      <c r="MJL30" s="763"/>
      <c r="MJM30" s="763"/>
      <c r="MJN30" s="763"/>
      <c r="MJO30" s="763"/>
      <c r="MJP30" s="763"/>
      <c r="MJQ30" s="763"/>
      <c r="MJR30" s="763"/>
      <c r="MJS30" s="763"/>
      <c r="MJT30" s="763"/>
      <c r="MJU30" s="763"/>
      <c r="MJV30" s="763"/>
      <c r="MJW30" s="763"/>
      <c r="MJX30" s="763"/>
      <c r="MJY30" s="763"/>
      <c r="MJZ30" s="763"/>
      <c r="MKA30" s="763"/>
      <c r="MKB30" s="763"/>
      <c r="MKC30" s="763"/>
      <c r="MKD30" s="763"/>
      <c r="MKE30" s="763"/>
      <c r="MKF30" s="763"/>
      <c r="MKG30" s="763"/>
      <c r="MKH30" s="763"/>
      <c r="MKI30" s="763"/>
      <c r="MKJ30" s="763"/>
      <c r="MKK30" s="763"/>
      <c r="MKL30" s="763"/>
      <c r="MKM30" s="763"/>
      <c r="MKN30" s="763"/>
      <c r="MKO30" s="763"/>
      <c r="MKP30" s="763"/>
      <c r="MKQ30" s="763"/>
      <c r="MKR30" s="763"/>
      <c r="MKS30" s="763"/>
      <c r="MKT30" s="763"/>
      <c r="MKU30" s="763"/>
      <c r="MKV30" s="763"/>
      <c r="MKW30" s="763"/>
      <c r="MKX30" s="763"/>
      <c r="MKY30" s="763"/>
      <c r="MKZ30" s="763"/>
      <c r="MLA30" s="763"/>
      <c r="MLB30" s="763"/>
      <c r="MLC30" s="763"/>
      <c r="MLD30" s="763"/>
      <c r="MLE30" s="763"/>
      <c r="MLF30" s="763"/>
      <c r="MLG30" s="763"/>
      <c r="MLH30" s="763"/>
      <c r="MLI30" s="763"/>
      <c r="MLJ30" s="763"/>
      <c r="MLK30" s="763"/>
      <c r="MLL30" s="763"/>
      <c r="MLM30" s="763"/>
      <c r="MLN30" s="763"/>
      <c r="MLO30" s="763"/>
      <c r="MLP30" s="763"/>
      <c r="MLQ30" s="763"/>
      <c r="MLR30" s="763"/>
      <c r="MLS30" s="763"/>
      <c r="MLT30" s="763"/>
      <c r="MLU30" s="763"/>
      <c r="MLV30" s="763"/>
      <c r="MLW30" s="763"/>
      <c r="MLX30" s="763"/>
      <c r="MLY30" s="763"/>
      <c r="MLZ30" s="763"/>
      <c r="MMA30" s="763"/>
      <c r="MMB30" s="763"/>
      <c r="MMC30" s="763"/>
      <c r="MMD30" s="763"/>
      <c r="MME30" s="763"/>
      <c r="MMF30" s="763"/>
      <c r="MMG30" s="763"/>
      <c r="MMH30" s="763"/>
      <c r="MMI30" s="763"/>
      <c r="MMJ30" s="763"/>
      <c r="MMK30" s="763"/>
      <c r="MML30" s="763"/>
      <c r="MMM30" s="763"/>
      <c r="MMN30" s="763"/>
      <c r="MMO30" s="763"/>
      <c r="MMP30" s="763"/>
      <c r="MMQ30" s="763"/>
      <c r="MMR30" s="763"/>
      <c r="MMS30" s="763"/>
      <c r="MMT30" s="763"/>
      <c r="MMU30" s="763"/>
      <c r="MMV30" s="763"/>
      <c r="MMW30" s="763"/>
      <c r="MMX30" s="763"/>
      <c r="MMY30" s="763"/>
      <c r="MMZ30" s="763"/>
      <c r="MNA30" s="763"/>
      <c r="MNB30" s="763"/>
      <c r="MNC30" s="763"/>
      <c r="MND30" s="763"/>
      <c r="MNE30" s="763"/>
      <c r="MNF30" s="763"/>
      <c r="MNG30" s="763"/>
      <c r="MNH30" s="763"/>
      <c r="MNI30" s="763"/>
      <c r="MNJ30" s="763"/>
      <c r="MNK30" s="763"/>
      <c r="MNL30" s="763"/>
      <c r="MNM30" s="763"/>
      <c r="MNN30" s="763"/>
      <c r="MNO30" s="763"/>
      <c r="MNP30" s="763"/>
      <c r="MNQ30" s="763"/>
      <c r="MNR30" s="763"/>
      <c r="MNS30" s="763"/>
      <c r="MNT30" s="763"/>
      <c r="MNU30" s="763"/>
      <c r="MNV30" s="763"/>
      <c r="MNW30" s="763"/>
      <c r="MNX30" s="763"/>
      <c r="MNY30" s="763"/>
      <c r="MNZ30" s="763"/>
      <c r="MOA30" s="763"/>
      <c r="MOB30" s="763"/>
      <c r="MOC30" s="763"/>
      <c r="MOD30" s="763"/>
      <c r="MOE30" s="763"/>
      <c r="MOF30" s="763"/>
      <c r="MOG30" s="763"/>
      <c r="MOH30" s="763"/>
      <c r="MOI30" s="763"/>
      <c r="MOJ30" s="763"/>
      <c r="MOK30" s="763"/>
      <c r="MOL30" s="763"/>
      <c r="MOM30" s="763"/>
      <c r="MON30" s="763"/>
      <c r="MOO30" s="763"/>
      <c r="MOP30" s="763"/>
      <c r="MOQ30" s="763"/>
      <c r="MOR30" s="763"/>
      <c r="MOS30" s="763"/>
      <c r="MOT30" s="763"/>
      <c r="MOU30" s="763"/>
      <c r="MOV30" s="763"/>
      <c r="MOW30" s="763"/>
      <c r="MOX30" s="763"/>
      <c r="MOY30" s="763"/>
      <c r="MOZ30" s="763"/>
      <c r="MPA30" s="763"/>
      <c r="MPB30" s="763"/>
      <c r="MPC30" s="763"/>
      <c r="MPD30" s="763"/>
      <c r="MPE30" s="763"/>
      <c r="MPF30" s="763"/>
      <c r="MPG30" s="763"/>
      <c r="MPH30" s="763"/>
      <c r="MPI30" s="763"/>
      <c r="MPJ30" s="763"/>
      <c r="MPK30" s="763"/>
      <c r="MPL30" s="763"/>
      <c r="MPM30" s="763"/>
      <c r="MPN30" s="763"/>
      <c r="MPO30" s="763"/>
      <c r="MPP30" s="763"/>
      <c r="MPQ30" s="763"/>
      <c r="MPR30" s="763"/>
      <c r="MPS30" s="763"/>
      <c r="MPT30" s="763"/>
      <c r="MPU30" s="763"/>
      <c r="MPV30" s="763"/>
      <c r="MPW30" s="763"/>
      <c r="MPX30" s="763"/>
      <c r="MPY30" s="763"/>
      <c r="MPZ30" s="763"/>
      <c r="MQA30" s="763"/>
      <c r="MQB30" s="763"/>
      <c r="MQC30" s="763"/>
      <c r="MQD30" s="763"/>
      <c r="MQE30" s="763"/>
      <c r="MQF30" s="763"/>
      <c r="MQG30" s="763"/>
      <c r="MQH30" s="763"/>
      <c r="MQI30" s="763"/>
      <c r="MQJ30" s="763"/>
      <c r="MQK30" s="763"/>
      <c r="MQL30" s="763"/>
      <c r="MQM30" s="763"/>
      <c r="MQN30" s="763"/>
      <c r="MQO30" s="763"/>
      <c r="MQP30" s="763"/>
      <c r="MQQ30" s="763"/>
      <c r="MQR30" s="763"/>
      <c r="MQS30" s="763"/>
      <c r="MQT30" s="763"/>
      <c r="MQU30" s="763"/>
      <c r="MQV30" s="763"/>
      <c r="MQW30" s="763"/>
      <c r="MQX30" s="763"/>
      <c r="MQY30" s="763"/>
      <c r="MQZ30" s="763"/>
      <c r="MRA30" s="763"/>
      <c r="MRB30" s="763"/>
      <c r="MRC30" s="763"/>
      <c r="MRD30" s="763"/>
      <c r="MRE30" s="763"/>
      <c r="MRF30" s="763"/>
      <c r="MRG30" s="763"/>
      <c r="MRH30" s="763"/>
      <c r="MRI30" s="763"/>
      <c r="MRJ30" s="763"/>
      <c r="MRK30" s="763"/>
      <c r="MRL30" s="763"/>
      <c r="MRM30" s="763"/>
      <c r="MRN30" s="763"/>
      <c r="MRO30" s="763"/>
      <c r="MRP30" s="763"/>
      <c r="MRQ30" s="763"/>
      <c r="MRR30" s="763"/>
      <c r="MRS30" s="763"/>
      <c r="MRT30" s="763"/>
      <c r="MRU30" s="763"/>
      <c r="MRV30" s="763"/>
      <c r="MRW30" s="763"/>
      <c r="MRX30" s="763"/>
      <c r="MRY30" s="763"/>
      <c r="MRZ30" s="763"/>
      <c r="MSA30" s="763"/>
      <c r="MSB30" s="763"/>
      <c r="MSC30" s="763"/>
      <c r="MSD30" s="763"/>
      <c r="MSE30" s="763"/>
      <c r="MSF30" s="763"/>
      <c r="MSG30" s="763"/>
      <c r="MSH30" s="763"/>
      <c r="MSI30" s="763"/>
      <c r="MSJ30" s="763"/>
      <c r="MSK30" s="763"/>
      <c r="MSL30" s="763"/>
      <c r="MSM30" s="763"/>
      <c r="MSN30" s="763"/>
      <c r="MSO30" s="763"/>
      <c r="MSP30" s="763"/>
      <c r="MSQ30" s="763"/>
      <c r="MSR30" s="763"/>
      <c r="MSS30" s="763"/>
      <c r="MST30" s="763"/>
      <c r="MSU30" s="763"/>
      <c r="MSV30" s="763"/>
      <c r="MSW30" s="763"/>
      <c r="MSX30" s="763"/>
      <c r="MSY30" s="763"/>
      <c r="MSZ30" s="763"/>
      <c r="MTA30" s="763"/>
      <c r="MTB30" s="763"/>
      <c r="MTC30" s="763"/>
      <c r="MTD30" s="763"/>
      <c r="MTE30" s="763"/>
      <c r="MTF30" s="763"/>
      <c r="MTG30" s="763"/>
      <c r="MTH30" s="763"/>
      <c r="MTI30" s="763"/>
      <c r="MTJ30" s="763"/>
      <c r="MTK30" s="763"/>
      <c r="MTL30" s="763"/>
      <c r="MTM30" s="763"/>
      <c r="MTN30" s="763"/>
      <c r="MTO30" s="763"/>
      <c r="MTP30" s="763"/>
      <c r="MTQ30" s="763"/>
      <c r="MTR30" s="763"/>
      <c r="MTS30" s="763"/>
      <c r="MTT30" s="763"/>
      <c r="MTU30" s="763"/>
      <c r="MTV30" s="763"/>
      <c r="MTW30" s="763"/>
      <c r="MTX30" s="763"/>
      <c r="MTY30" s="763"/>
      <c r="MTZ30" s="763"/>
      <c r="MUA30" s="763"/>
      <c r="MUB30" s="763"/>
      <c r="MUC30" s="763"/>
      <c r="MUD30" s="763"/>
      <c r="MUE30" s="763"/>
      <c r="MUF30" s="763"/>
      <c r="MUG30" s="763"/>
      <c r="MUH30" s="763"/>
      <c r="MUI30" s="763"/>
      <c r="MUJ30" s="763"/>
      <c r="MUK30" s="763"/>
      <c r="MUL30" s="763"/>
      <c r="MUM30" s="763"/>
      <c r="MUN30" s="763"/>
      <c r="MUO30" s="763"/>
      <c r="MUP30" s="763"/>
      <c r="MUQ30" s="763"/>
      <c r="MUR30" s="763"/>
      <c r="MUS30" s="763"/>
      <c r="MUT30" s="763"/>
      <c r="MUU30" s="763"/>
      <c r="MUV30" s="763"/>
      <c r="MUW30" s="763"/>
      <c r="MUX30" s="763"/>
      <c r="MUY30" s="763"/>
      <c r="MUZ30" s="763"/>
      <c r="MVA30" s="763"/>
      <c r="MVB30" s="763"/>
      <c r="MVC30" s="763"/>
      <c r="MVD30" s="763"/>
      <c r="MVE30" s="763"/>
      <c r="MVF30" s="763"/>
      <c r="MVG30" s="763"/>
      <c r="MVH30" s="763"/>
      <c r="MVI30" s="763"/>
      <c r="MVJ30" s="763"/>
      <c r="MVK30" s="763"/>
      <c r="MVL30" s="763"/>
      <c r="MVM30" s="763"/>
      <c r="MVN30" s="763"/>
      <c r="MVO30" s="763"/>
      <c r="MVP30" s="763"/>
      <c r="MVQ30" s="763"/>
      <c r="MVR30" s="763"/>
      <c r="MVS30" s="763"/>
      <c r="MVT30" s="763"/>
      <c r="MVU30" s="763"/>
      <c r="MVV30" s="763"/>
      <c r="MVW30" s="763"/>
      <c r="MVX30" s="763"/>
      <c r="MVY30" s="763"/>
      <c r="MVZ30" s="763"/>
      <c r="MWA30" s="763"/>
      <c r="MWB30" s="763"/>
      <c r="MWC30" s="763"/>
      <c r="MWD30" s="763"/>
      <c r="MWE30" s="763"/>
      <c r="MWF30" s="763"/>
      <c r="MWG30" s="763"/>
      <c r="MWH30" s="763"/>
      <c r="MWI30" s="763"/>
      <c r="MWJ30" s="763"/>
      <c r="MWK30" s="763"/>
      <c r="MWL30" s="763"/>
      <c r="MWM30" s="763"/>
      <c r="MWN30" s="763"/>
      <c r="MWO30" s="763"/>
      <c r="MWP30" s="763"/>
      <c r="MWQ30" s="763"/>
      <c r="MWR30" s="763"/>
      <c r="MWS30" s="763"/>
      <c r="MWT30" s="763"/>
      <c r="MWU30" s="763"/>
      <c r="MWV30" s="763"/>
      <c r="MWW30" s="763"/>
      <c r="MWX30" s="763"/>
      <c r="MWY30" s="763"/>
      <c r="MWZ30" s="763"/>
      <c r="MXA30" s="763"/>
      <c r="MXB30" s="763"/>
      <c r="MXC30" s="763"/>
      <c r="MXD30" s="763"/>
      <c r="MXE30" s="763"/>
      <c r="MXF30" s="763"/>
      <c r="MXG30" s="763"/>
      <c r="MXH30" s="763"/>
      <c r="MXI30" s="763"/>
      <c r="MXJ30" s="763"/>
      <c r="MXK30" s="763"/>
      <c r="MXL30" s="763"/>
      <c r="MXM30" s="763"/>
      <c r="MXN30" s="763"/>
      <c r="MXO30" s="763"/>
      <c r="MXP30" s="763"/>
      <c r="MXQ30" s="763"/>
      <c r="MXR30" s="763"/>
      <c r="MXS30" s="763"/>
      <c r="MXT30" s="763"/>
      <c r="MXU30" s="763"/>
      <c r="MXV30" s="763"/>
      <c r="MXW30" s="763"/>
      <c r="MXX30" s="763"/>
      <c r="MXY30" s="763"/>
      <c r="MXZ30" s="763"/>
      <c r="MYA30" s="763"/>
      <c r="MYB30" s="763"/>
      <c r="MYC30" s="763"/>
      <c r="MYD30" s="763"/>
      <c r="MYE30" s="763"/>
      <c r="MYF30" s="763"/>
      <c r="MYG30" s="763"/>
      <c r="MYH30" s="763"/>
      <c r="MYI30" s="763"/>
      <c r="MYJ30" s="763"/>
      <c r="MYK30" s="763"/>
      <c r="MYL30" s="763"/>
      <c r="MYM30" s="763"/>
      <c r="MYN30" s="763"/>
      <c r="MYO30" s="763"/>
      <c r="MYP30" s="763"/>
      <c r="MYQ30" s="763"/>
      <c r="MYR30" s="763"/>
      <c r="MYS30" s="763"/>
      <c r="MYT30" s="763"/>
      <c r="MYU30" s="763"/>
      <c r="MYV30" s="763"/>
      <c r="MYW30" s="763"/>
      <c r="MYX30" s="763"/>
      <c r="MYY30" s="763"/>
      <c r="MYZ30" s="763"/>
      <c r="MZA30" s="763"/>
      <c r="MZB30" s="763"/>
      <c r="MZC30" s="763"/>
      <c r="MZD30" s="763"/>
      <c r="MZE30" s="763"/>
      <c r="MZF30" s="763"/>
      <c r="MZG30" s="763"/>
      <c r="MZH30" s="763"/>
      <c r="MZI30" s="763"/>
      <c r="MZJ30" s="763"/>
      <c r="MZK30" s="763"/>
      <c r="MZL30" s="763"/>
      <c r="MZM30" s="763"/>
      <c r="MZN30" s="763"/>
      <c r="MZO30" s="763"/>
      <c r="MZP30" s="763"/>
      <c r="MZQ30" s="763"/>
      <c r="MZR30" s="763"/>
      <c r="MZS30" s="763"/>
      <c r="MZT30" s="763"/>
      <c r="MZU30" s="763"/>
      <c r="MZV30" s="763"/>
      <c r="MZW30" s="763"/>
      <c r="MZX30" s="763"/>
      <c r="MZY30" s="763"/>
      <c r="MZZ30" s="763"/>
      <c r="NAA30" s="763"/>
      <c r="NAB30" s="763"/>
      <c r="NAC30" s="763"/>
      <c r="NAD30" s="763"/>
      <c r="NAE30" s="763"/>
      <c r="NAF30" s="763"/>
      <c r="NAG30" s="763"/>
      <c r="NAH30" s="763"/>
      <c r="NAI30" s="763"/>
      <c r="NAJ30" s="763"/>
      <c r="NAK30" s="763"/>
      <c r="NAL30" s="763"/>
      <c r="NAM30" s="763"/>
      <c r="NAN30" s="763"/>
      <c r="NAO30" s="763"/>
      <c r="NAP30" s="763"/>
      <c r="NAQ30" s="763"/>
      <c r="NAR30" s="763"/>
      <c r="NAS30" s="763"/>
      <c r="NAT30" s="763"/>
      <c r="NAU30" s="763"/>
      <c r="NAV30" s="763"/>
      <c r="NAW30" s="763"/>
      <c r="NAX30" s="763"/>
      <c r="NAY30" s="763"/>
      <c r="NAZ30" s="763"/>
      <c r="NBA30" s="763"/>
      <c r="NBB30" s="763"/>
      <c r="NBC30" s="763"/>
      <c r="NBD30" s="763"/>
      <c r="NBE30" s="763"/>
      <c r="NBF30" s="763"/>
      <c r="NBG30" s="763"/>
      <c r="NBH30" s="763"/>
      <c r="NBI30" s="763"/>
      <c r="NBJ30" s="763"/>
      <c r="NBK30" s="763"/>
      <c r="NBL30" s="763"/>
      <c r="NBM30" s="763"/>
      <c r="NBN30" s="763"/>
      <c r="NBO30" s="763"/>
      <c r="NBP30" s="763"/>
      <c r="NBQ30" s="763"/>
      <c r="NBR30" s="763"/>
      <c r="NBS30" s="763"/>
      <c r="NBT30" s="763"/>
      <c r="NBU30" s="763"/>
      <c r="NBV30" s="763"/>
      <c r="NBW30" s="763"/>
      <c r="NBX30" s="763"/>
      <c r="NBY30" s="763"/>
      <c r="NBZ30" s="763"/>
      <c r="NCA30" s="763"/>
      <c r="NCB30" s="763"/>
      <c r="NCC30" s="763"/>
      <c r="NCD30" s="763"/>
      <c r="NCE30" s="763"/>
      <c r="NCF30" s="763"/>
      <c r="NCG30" s="763"/>
      <c r="NCH30" s="763"/>
      <c r="NCI30" s="763"/>
      <c r="NCJ30" s="763"/>
      <c r="NCK30" s="763"/>
      <c r="NCL30" s="763"/>
      <c r="NCM30" s="763"/>
      <c r="NCN30" s="763"/>
      <c r="NCO30" s="763"/>
      <c r="NCP30" s="763"/>
      <c r="NCQ30" s="763"/>
      <c r="NCR30" s="763"/>
      <c r="NCS30" s="763"/>
      <c r="NCT30" s="763"/>
      <c r="NCU30" s="763"/>
      <c r="NCV30" s="763"/>
      <c r="NCW30" s="763"/>
      <c r="NCX30" s="763"/>
      <c r="NCY30" s="763"/>
      <c r="NCZ30" s="763"/>
      <c r="NDA30" s="763"/>
      <c r="NDB30" s="763"/>
      <c r="NDC30" s="763"/>
      <c r="NDD30" s="763"/>
      <c r="NDE30" s="763"/>
      <c r="NDF30" s="763"/>
      <c r="NDG30" s="763"/>
      <c r="NDH30" s="763"/>
      <c r="NDI30" s="763"/>
      <c r="NDJ30" s="763"/>
      <c r="NDK30" s="763"/>
      <c r="NDL30" s="763"/>
      <c r="NDM30" s="763"/>
      <c r="NDN30" s="763"/>
      <c r="NDO30" s="763"/>
      <c r="NDP30" s="763"/>
      <c r="NDQ30" s="763"/>
      <c r="NDR30" s="763"/>
      <c r="NDS30" s="763"/>
      <c r="NDT30" s="763"/>
      <c r="NDU30" s="763"/>
      <c r="NDV30" s="763"/>
      <c r="NDW30" s="763"/>
      <c r="NDX30" s="763"/>
      <c r="NDY30" s="763"/>
      <c r="NDZ30" s="763"/>
      <c r="NEA30" s="763"/>
      <c r="NEB30" s="763"/>
      <c r="NEC30" s="763"/>
      <c r="NED30" s="763"/>
      <c r="NEE30" s="763"/>
      <c r="NEF30" s="763"/>
      <c r="NEG30" s="763"/>
      <c r="NEH30" s="763"/>
      <c r="NEI30" s="763"/>
      <c r="NEJ30" s="763"/>
      <c r="NEK30" s="763"/>
      <c r="NEL30" s="763"/>
      <c r="NEM30" s="763"/>
      <c r="NEN30" s="763"/>
      <c r="NEO30" s="763"/>
      <c r="NEP30" s="763"/>
      <c r="NEQ30" s="763"/>
      <c r="NER30" s="763"/>
      <c r="NES30" s="763"/>
      <c r="NET30" s="763"/>
      <c r="NEU30" s="763"/>
      <c r="NEV30" s="763"/>
      <c r="NEW30" s="763"/>
      <c r="NEX30" s="763"/>
      <c r="NEY30" s="763"/>
      <c r="NEZ30" s="763"/>
      <c r="NFA30" s="763"/>
      <c r="NFB30" s="763"/>
      <c r="NFC30" s="763"/>
      <c r="NFD30" s="763"/>
      <c r="NFE30" s="763"/>
      <c r="NFF30" s="763"/>
      <c r="NFG30" s="763"/>
      <c r="NFH30" s="763"/>
      <c r="NFI30" s="763"/>
      <c r="NFJ30" s="763"/>
      <c r="NFK30" s="763"/>
      <c r="NFL30" s="763"/>
      <c r="NFM30" s="763"/>
      <c r="NFN30" s="763"/>
      <c r="NFO30" s="763"/>
      <c r="NFP30" s="763"/>
      <c r="NFQ30" s="763"/>
      <c r="NFR30" s="763"/>
      <c r="NFS30" s="763"/>
      <c r="NFT30" s="763"/>
      <c r="NFU30" s="763"/>
      <c r="NFV30" s="763"/>
      <c r="NFW30" s="763"/>
      <c r="NFX30" s="763"/>
      <c r="NFY30" s="763"/>
      <c r="NFZ30" s="763"/>
      <c r="NGA30" s="763"/>
      <c r="NGB30" s="763"/>
      <c r="NGC30" s="763"/>
      <c r="NGD30" s="763"/>
      <c r="NGE30" s="763"/>
      <c r="NGF30" s="763"/>
      <c r="NGG30" s="763"/>
      <c r="NGH30" s="763"/>
      <c r="NGI30" s="763"/>
      <c r="NGJ30" s="763"/>
      <c r="NGK30" s="763"/>
      <c r="NGL30" s="763"/>
      <c r="NGM30" s="763"/>
      <c r="NGN30" s="763"/>
      <c r="NGO30" s="763"/>
      <c r="NGP30" s="763"/>
      <c r="NGQ30" s="763"/>
      <c r="NGR30" s="763"/>
      <c r="NGS30" s="763"/>
      <c r="NGT30" s="763"/>
      <c r="NGU30" s="763"/>
      <c r="NGV30" s="763"/>
      <c r="NGW30" s="763"/>
      <c r="NGX30" s="763"/>
      <c r="NGY30" s="763"/>
      <c r="NGZ30" s="763"/>
      <c r="NHA30" s="763"/>
      <c r="NHB30" s="763"/>
      <c r="NHC30" s="763"/>
      <c r="NHD30" s="763"/>
      <c r="NHE30" s="763"/>
      <c r="NHF30" s="763"/>
      <c r="NHG30" s="763"/>
      <c r="NHH30" s="763"/>
      <c r="NHI30" s="763"/>
      <c r="NHJ30" s="763"/>
      <c r="NHK30" s="763"/>
      <c r="NHL30" s="763"/>
      <c r="NHM30" s="763"/>
      <c r="NHN30" s="763"/>
      <c r="NHO30" s="763"/>
      <c r="NHP30" s="763"/>
      <c r="NHQ30" s="763"/>
      <c r="NHR30" s="763"/>
      <c r="NHS30" s="763"/>
      <c r="NHT30" s="763"/>
      <c r="NHU30" s="763"/>
      <c r="NHV30" s="763"/>
      <c r="NHW30" s="763"/>
      <c r="NHX30" s="763"/>
      <c r="NHY30" s="763"/>
      <c r="NHZ30" s="763"/>
      <c r="NIA30" s="763"/>
      <c r="NIB30" s="763"/>
      <c r="NIC30" s="763"/>
      <c r="NID30" s="763"/>
      <c r="NIE30" s="763"/>
      <c r="NIF30" s="763"/>
      <c r="NIG30" s="763"/>
      <c r="NIH30" s="763"/>
      <c r="NII30" s="763"/>
      <c r="NIJ30" s="763"/>
      <c r="NIK30" s="763"/>
      <c r="NIL30" s="763"/>
      <c r="NIM30" s="763"/>
      <c r="NIN30" s="763"/>
      <c r="NIO30" s="763"/>
      <c r="NIP30" s="763"/>
      <c r="NIQ30" s="763"/>
      <c r="NIR30" s="763"/>
      <c r="NIS30" s="763"/>
      <c r="NIT30" s="763"/>
      <c r="NIU30" s="763"/>
      <c r="NIV30" s="763"/>
      <c r="NIW30" s="763"/>
      <c r="NIX30" s="763"/>
      <c r="NIY30" s="763"/>
      <c r="NIZ30" s="763"/>
      <c r="NJA30" s="763"/>
      <c r="NJB30" s="763"/>
      <c r="NJC30" s="763"/>
      <c r="NJD30" s="763"/>
      <c r="NJE30" s="763"/>
      <c r="NJF30" s="763"/>
      <c r="NJG30" s="763"/>
      <c r="NJH30" s="763"/>
      <c r="NJI30" s="763"/>
      <c r="NJJ30" s="763"/>
      <c r="NJK30" s="763"/>
      <c r="NJL30" s="763"/>
      <c r="NJM30" s="763"/>
      <c r="NJN30" s="763"/>
      <c r="NJO30" s="763"/>
      <c r="NJP30" s="763"/>
      <c r="NJQ30" s="763"/>
      <c r="NJR30" s="763"/>
      <c r="NJS30" s="763"/>
      <c r="NJT30" s="763"/>
      <c r="NJU30" s="763"/>
      <c r="NJV30" s="763"/>
      <c r="NJW30" s="763"/>
      <c r="NJX30" s="763"/>
      <c r="NJY30" s="763"/>
      <c r="NJZ30" s="763"/>
      <c r="NKA30" s="763"/>
      <c r="NKB30" s="763"/>
      <c r="NKC30" s="763"/>
      <c r="NKD30" s="763"/>
      <c r="NKE30" s="763"/>
      <c r="NKF30" s="763"/>
      <c r="NKG30" s="763"/>
      <c r="NKH30" s="763"/>
      <c r="NKI30" s="763"/>
      <c r="NKJ30" s="763"/>
      <c r="NKK30" s="763"/>
      <c r="NKL30" s="763"/>
      <c r="NKM30" s="763"/>
      <c r="NKN30" s="763"/>
      <c r="NKO30" s="763"/>
      <c r="NKP30" s="763"/>
      <c r="NKQ30" s="763"/>
      <c r="NKR30" s="763"/>
      <c r="NKS30" s="763"/>
      <c r="NKT30" s="763"/>
      <c r="NKU30" s="763"/>
      <c r="NKV30" s="763"/>
      <c r="NKW30" s="763"/>
      <c r="NKX30" s="763"/>
      <c r="NKY30" s="763"/>
      <c r="NKZ30" s="763"/>
      <c r="NLA30" s="763"/>
      <c r="NLB30" s="763"/>
      <c r="NLC30" s="763"/>
      <c r="NLD30" s="763"/>
      <c r="NLE30" s="763"/>
      <c r="NLF30" s="763"/>
      <c r="NLG30" s="763"/>
      <c r="NLH30" s="763"/>
      <c r="NLI30" s="763"/>
      <c r="NLJ30" s="763"/>
      <c r="NLK30" s="763"/>
      <c r="NLL30" s="763"/>
      <c r="NLM30" s="763"/>
      <c r="NLN30" s="763"/>
      <c r="NLO30" s="763"/>
      <c r="NLP30" s="763"/>
      <c r="NLQ30" s="763"/>
      <c r="NLR30" s="763"/>
      <c r="NLS30" s="763"/>
      <c r="NLT30" s="763"/>
      <c r="NLU30" s="763"/>
      <c r="NLV30" s="763"/>
      <c r="NLW30" s="763"/>
      <c r="NLX30" s="763"/>
      <c r="NLY30" s="763"/>
      <c r="NLZ30" s="763"/>
      <c r="NMA30" s="763"/>
      <c r="NMB30" s="763"/>
      <c r="NMC30" s="763"/>
      <c r="NMD30" s="763"/>
      <c r="NME30" s="763"/>
      <c r="NMF30" s="763"/>
      <c r="NMG30" s="763"/>
      <c r="NMH30" s="763"/>
      <c r="NMI30" s="763"/>
      <c r="NMJ30" s="763"/>
      <c r="NMK30" s="763"/>
      <c r="NML30" s="763"/>
      <c r="NMM30" s="763"/>
      <c r="NMN30" s="763"/>
      <c r="NMO30" s="763"/>
      <c r="NMP30" s="763"/>
      <c r="NMQ30" s="763"/>
      <c r="NMR30" s="763"/>
      <c r="NMS30" s="763"/>
      <c r="NMT30" s="763"/>
      <c r="NMU30" s="763"/>
      <c r="NMV30" s="763"/>
      <c r="NMW30" s="763"/>
      <c r="NMX30" s="763"/>
      <c r="NMY30" s="763"/>
      <c r="NMZ30" s="763"/>
      <c r="NNA30" s="763"/>
      <c r="NNB30" s="763"/>
      <c r="NNC30" s="763"/>
      <c r="NND30" s="763"/>
      <c r="NNE30" s="763"/>
      <c r="NNF30" s="763"/>
      <c r="NNG30" s="763"/>
      <c r="NNH30" s="763"/>
      <c r="NNI30" s="763"/>
      <c r="NNJ30" s="763"/>
      <c r="NNK30" s="763"/>
      <c r="NNL30" s="763"/>
      <c r="NNM30" s="763"/>
      <c r="NNN30" s="763"/>
      <c r="NNO30" s="763"/>
      <c r="NNP30" s="763"/>
      <c r="NNQ30" s="763"/>
      <c r="NNR30" s="763"/>
      <c r="NNS30" s="763"/>
      <c r="NNT30" s="763"/>
      <c r="NNU30" s="763"/>
      <c r="NNV30" s="763"/>
      <c r="NNW30" s="763"/>
      <c r="NNX30" s="763"/>
      <c r="NNY30" s="763"/>
      <c r="NNZ30" s="763"/>
      <c r="NOA30" s="763"/>
      <c r="NOB30" s="763"/>
      <c r="NOC30" s="763"/>
      <c r="NOD30" s="763"/>
      <c r="NOE30" s="763"/>
      <c r="NOF30" s="763"/>
      <c r="NOG30" s="763"/>
      <c r="NOH30" s="763"/>
      <c r="NOI30" s="763"/>
      <c r="NOJ30" s="763"/>
      <c r="NOK30" s="763"/>
      <c r="NOL30" s="763"/>
      <c r="NOM30" s="763"/>
      <c r="NON30" s="763"/>
      <c r="NOO30" s="763"/>
      <c r="NOP30" s="763"/>
      <c r="NOQ30" s="763"/>
      <c r="NOR30" s="763"/>
      <c r="NOS30" s="763"/>
      <c r="NOT30" s="763"/>
      <c r="NOU30" s="763"/>
      <c r="NOV30" s="763"/>
      <c r="NOW30" s="763"/>
      <c r="NOX30" s="763"/>
      <c r="NOY30" s="763"/>
      <c r="NOZ30" s="763"/>
      <c r="NPA30" s="763"/>
      <c r="NPB30" s="763"/>
      <c r="NPC30" s="763"/>
      <c r="NPD30" s="763"/>
      <c r="NPE30" s="763"/>
      <c r="NPF30" s="763"/>
      <c r="NPG30" s="763"/>
      <c r="NPH30" s="763"/>
      <c r="NPI30" s="763"/>
      <c r="NPJ30" s="763"/>
      <c r="NPK30" s="763"/>
      <c r="NPL30" s="763"/>
      <c r="NPM30" s="763"/>
      <c r="NPN30" s="763"/>
      <c r="NPO30" s="763"/>
      <c r="NPP30" s="763"/>
      <c r="NPQ30" s="763"/>
      <c r="NPR30" s="763"/>
      <c r="NPS30" s="763"/>
      <c r="NPT30" s="763"/>
      <c r="NPU30" s="763"/>
      <c r="NPV30" s="763"/>
      <c r="NPW30" s="763"/>
      <c r="NPX30" s="763"/>
      <c r="NPY30" s="763"/>
      <c r="NPZ30" s="763"/>
      <c r="NQA30" s="763"/>
      <c r="NQB30" s="763"/>
      <c r="NQC30" s="763"/>
      <c r="NQD30" s="763"/>
      <c r="NQE30" s="763"/>
      <c r="NQF30" s="763"/>
      <c r="NQG30" s="763"/>
      <c r="NQH30" s="763"/>
      <c r="NQI30" s="763"/>
      <c r="NQJ30" s="763"/>
      <c r="NQK30" s="763"/>
      <c r="NQL30" s="763"/>
      <c r="NQM30" s="763"/>
      <c r="NQN30" s="763"/>
      <c r="NQO30" s="763"/>
      <c r="NQP30" s="763"/>
      <c r="NQQ30" s="763"/>
      <c r="NQR30" s="763"/>
      <c r="NQS30" s="763"/>
      <c r="NQT30" s="763"/>
      <c r="NQU30" s="763"/>
      <c r="NQV30" s="763"/>
      <c r="NQW30" s="763"/>
      <c r="NQX30" s="763"/>
      <c r="NQY30" s="763"/>
      <c r="NQZ30" s="763"/>
      <c r="NRA30" s="763"/>
      <c r="NRB30" s="763"/>
      <c r="NRC30" s="763"/>
      <c r="NRD30" s="763"/>
      <c r="NRE30" s="763"/>
      <c r="NRF30" s="763"/>
      <c r="NRG30" s="763"/>
      <c r="NRH30" s="763"/>
      <c r="NRI30" s="763"/>
      <c r="NRJ30" s="763"/>
      <c r="NRK30" s="763"/>
      <c r="NRL30" s="763"/>
      <c r="NRM30" s="763"/>
      <c r="NRN30" s="763"/>
      <c r="NRO30" s="763"/>
      <c r="NRP30" s="763"/>
      <c r="NRQ30" s="763"/>
      <c r="NRR30" s="763"/>
      <c r="NRS30" s="763"/>
      <c r="NRT30" s="763"/>
      <c r="NRU30" s="763"/>
      <c r="NRV30" s="763"/>
      <c r="NRW30" s="763"/>
      <c r="NRX30" s="763"/>
      <c r="NRY30" s="763"/>
      <c r="NRZ30" s="763"/>
      <c r="NSA30" s="763"/>
      <c r="NSB30" s="763"/>
      <c r="NSC30" s="763"/>
      <c r="NSD30" s="763"/>
      <c r="NSE30" s="763"/>
      <c r="NSF30" s="763"/>
      <c r="NSG30" s="763"/>
      <c r="NSH30" s="763"/>
      <c r="NSI30" s="763"/>
      <c r="NSJ30" s="763"/>
      <c r="NSK30" s="763"/>
      <c r="NSL30" s="763"/>
      <c r="NSM30" s="763"/>
      <c r="NSN30" s="763"/>
      <c r="NSO30" s="763"/>
      <c r="NSP30" s="763"/>
      <c r="NSQ30" s="763"/>
      <c r="NSR30" s="763"/>
      <c r="NSS30" s="763"/>
      <c r="NST30" s="763"/>
      <c r="NSU30" s="763"/>
      <c r="NSV30" s="763"/>
      <c r="NSW30" s="763"/>
      <c r="NSX30" s="763"/>
      <c r="NSY30" s="763"/>
      <c r="NSZ30" s="763"/>
      <c r="NTA30" s="763"/>
      <c r="NTB30" s="763"/>
      <c r="NTC30" s="763"/>
      <c r="NTD30" s="763"/>
      <c r="NTE30" s="763"/>
      <c r="NTF30" s="763"/>
      <c r="NTG30" s="763"/>
      <c r="NTH30" s="763"/>
      <c r="NTI30" s="763"/>
      <c r="NTJ30" s="763"/>
      <c r="NTK30" s="763"/>
      <c r="NTL30" s="763"/>
      <c r="NTM30" s="763"/>
      <c r="NTN30" s="763"/>
      <c r="NTO30" s="763"/>
      <c r="NTP30" s="763"/>
      <c r="NTQ30" s="763"/>
      <c r="NTR30" s="763"/>
      <c r="NTS30" s="763"/>
      <c r="NTT30" s="763"/>
      <c r="NTU30" s="763"/>
      <c r="NTV30" s="763"/>
      <c r="NTW30" s="763"/>
      <c r="NTX30" s="763"/>
      <c r="NTY30" s="763"/>
      <c r="NTZ30" s="763"/>
      <c r="NUA30" s="763"/>
      <c r="NUB30" s="763"/>
      <c r="NUC30" s="763"/>
      <c r="NUD30" s="763"/>
      <c r="NUE30" s="763"/>
      <c r="NUF30" s="763"/>
      <c r="NUG30" s="763"/>
      <c r="NUH30" s="763"/>
      <c r="NUI30" s="763"/>
      <c r="NUJ30" s="763"/>
      <c r="NUK30" s="763"/>
      <c r="NUL30" s="763"/>
      <c r="NUM30" s="763"/>
      <c r="NUN30" s="763"/>
      <c r="NUO30" s="763"/>
      <c r="NUP30" s="763"/>
      <c r="NUQ30" s="763"/>
      <c r="NUR30" s="763"/>
      <c r="NUS30" s="763"/>
      <c r="NUT30" s="763"/>
      <c r="NUU30" s="763"/>
      <c r="NUV30" s="763"/>
      <c r="NUW30" s="763"/>
      <c r="NUX30" s="763"/>
      <c r="NUY30" s="763"/>
      <c r="NUZ30" s="763"/>
      <c r="NVA30" s="763"/>
      <c r="NVB30" s="763"/>
      <c r="NVC30" s="763"/>
      <c r="NVD30" s="763"/>
      <c r="NVE30" s="763"/>
      <c r="NVF30" s="763"/>
      <c r="NVG30" s="763"/>
      <c r="NVH30" s="763"/>
      <c r="NVI30" s="763"/>
      <c r="NVJ30" s="763"/>
      <c r="NVK30" s="763"/>
      <c r="NVL30" s="763"/>
      <c r="NVM30" s="763"/>
      <c r="NVN30" s="763"/>
      <c r="NVO30" s="763"/>
      <c r="NVP30" s="763"/>
      <c r="NVQ30" s="763"/>
      <c r="NVR30" s="763"/>
      <c r="NVS30" s="763"/>
      <c r="NVT30" s="763"/>
      <c r="NVU30" s="763"/>
      <c r="NVV30" s="763"/>
      <c r="NVW30" s="763"/>
      <c r="NVX30" s="763"/>
      <c r="NVY30" s="763"/>
      <c r="NVZ30" s="763"/>
      <c r="NWA30" s="763"/>
      <c r="NWB30" s="763"/>
      <c r="NWC30" s="763"/>
      <c r="NWD30" s="763"/>
      <c r="NWE30" s="763"/>
      <c r="NWF30" s="763"/>
      <c r="NWG30" s="763"/>
      <c r="NWH30" s="763"/>
      <c r="NWI30" s="763"/>
      <c r="NWJ30" s="763"/>
      <c r="NWK30" s="763"/>
      <c r="NWL30" s="763"/>
      <c r="NWM30" s="763"/>
      <c r="NWN30" s="763"/>
      <c r="NWO30" s="763"/>
      <c r="NWP30" s="763"/>
      <c r="NWQ30" s="763"/>
      <c r="NWR30" s="763"/>
      <c r="NWS30" s="763"/>
      <c r="NWT30" s="763"/>
      <c r="NWU30" s="763"/>
      <c r="NWV30" s="763"/>
      <c r="NWW30" s="763"/>
      <c r="NWX30" s="763"/>
      <c r="NWY30" s="763"/>
      <c r="NWZ30" s="763"/>
      <c r="NXA30" s="763"/>
      <c r="NXB30" s="763"/>
      <c r="NXC30" s="763"/>
      <c r="NXD30" s="763"/>
      <c r="NXE30" s="763"/>
      <c r="NXF30" s="763"/>
      <c r="NXG30" s="763"/>
      <c r="NXH30" s="763"/>
      <c r="NXI30" s="763"/>
      <c r="NXJ30" s="763"/>
      <c r="NXK30" s="763"/>
      <c r="NXL30" s="763"/>
      <c r="NXM30" s="763"/>
      <c r="NXN30" s="763"/>
      <c r="NXO30" s="763"/>
      <c r="NXP30" s="763"/>
      <c r="NXQ30" s="763"/>
      <c r="NXR30" s="763"/>
      <c r="NXS30" s="763"/>
      <c r="NXT30" s="763"/>
      <c r="NXU30" s="763"/>
      <c r="NXV30" s="763"/>
      <c r="NXW30" s="763"/>
      <c r="NXX30" s="763"/>
      <c r="NXY30" s="763"/>
      <c r="NXZ30" s="763"/>
      <c r="NYA30" s="763"/>
      <c r="NYB30" s="763"/>
      <c r="NYC30" s="763"/>
      <c r="NYD30" s="763"/>
      <c r="NYE30" s="763"/>
      <c r="NYF30" s="763"/>
      <c r="NYG30" s="763"/>
      <c r="NYH30" s="763"/>
      <c r="NYI30" s="763"/>
      <c r="NYJ30" s="763"/>
      <c r="NYK30" s="763"/>
      <c r="NYL30" s="763"/>
      <c r="NYM30" s="763"/>
      <c r="NYN30" s="763"/>
      <c r="NYO30" s="763"/>
      <c r="NYP30" s="763"/>
      <c r="NYQ30" s="763"/>
      <c r="NYR30" s="763"/>
      <c r="NYS30" s="763"/>
      <c r="NYT30" s="763"/>
      <c r="NYU30" s="763"/>
      <c r="NYV30" s="763"/>
      <c r="NYW30" s="763"/>
      <c r="NYX30" s="763"/>
      <c r="NYY30" s="763"/>
      <c r="NYZ30" s="763"/>
      <c r="NZA30" s="763"/>
      <c r="NZB30" s="763"/>
      <c r="NZC30" s="763"/>
      <c r="NZD30" s="763"/>
      <c r="NZE30" s="763"/>
      <c r="NZF30" s="763"/>
      <c r="NZG30" s="763"/>
      <c r="NZH30" s="763"/>
      <c r="NZI30" s="763"/>
      <c r="NZJ30" s="763"/>
      <c r="NZK30" s="763"/>
      <c r="NZL30" s="763"/>
      <c r="NZM30" s="763"/>
      <c r="NZN30" s="763"/>
      <c r="NZO30" s="763"/>
      <c r="NZP30" s="763"/>
      <c r="NZQ30" s="763"/>
      <c r="NZR30" s="763"/>
      <c r="NZS30" s="763"/>
      <c r="NZT30" s="763"/>
      <c r="NZU30" s="763"/>
      <c r="NZV30" s="763"/>
      <c r="NZW30" s="763"/>
      <c r="NZX30" s="763"/>
      <c r="NZY30" s="763"/>
      <c r="NZZ30" s="763"/>
      <c r="OAA30" s="763"/>
      <c r="OAB30" s="763"/>
      <c r="OAC30" s="763"/>
      <c r="OAD30" s="763"/>
      <c r="OAE30" s="763"/>
      <c r="OAF30" s="763"/>
      <c r="OAG30" s="763"/>
      <c r="OAH30" s="763"/>
      <c r="OAI30" s="763"/>
      <c r="OAJ30" s="763"/>
      <c r="OAK30" s="763"/>
      <c r="OAL30" s="763"/>
      <c r="OAM30" s="763"/>
      <c r="OAN30" s="763"/>
      <c r="OAO30" s="763"/>
      <c r="OAP30" s="763"/>
      <c r="OAQ30" s="763"/>
      <c r="OAR30" s="763"/>
      <c r="OAS30" s="763"/>
      <c r="OAT30" s="763"/>
      <c r="OAU30" s="763"/>
      <c r="OAV30" s="763"/>
      <c r="OAW30" s="763"/>
      <c r="OAX30" s="763"/>
      <c r="OAY30" s="763"/>
      <c r="OAZ30" s="763"/>
      <c r="OBA30" s="763"/>
      <c r="OBB30" s="763"/>
      <c r="OBC30" s="763"/>
      <c r="OBD30" s="763"/>
      <c r="OBE30" s="763"/>
      <c r="OBF30" s="763"/>
      <c r="OBG30" s="763"/>
      <c r="OBH30" s="763"/>
      <c r="OBI30" s="763"/>
      <c r="OBJ30" s="763"/>
      <c r="OBK30" s="763"/>
      <c r="OBL30" s="763"/>
      <c r="OBM30" s="763"/>
      <c r="OBN30" s="763"/>
      <c r="OBO30" s="763"/>
      <c r="OBP30" s="763"/>
      <c r="OBQ30" s="763"/>
      <c r="OBR30" s="763"/>
      <c r="OBS30" s="763"/>
      <c r="OBT30" s="763"/>
      <c r="OBU30" s="763"/>
      <c r="OBV30" s="763"/>
      <c r="OBW30" s="763"/>
      <c r="OBX30" s="763"/>
      <c r="OBY30" s="763"/>
      <c r="OBZ30" s="763"/>
      <c r="OCA30" s="763"/>
      <c r="OCB30" s="763"/>
      <c r="OCC30" s="763"/>
      <c r="OCD30" s="763"/>
      <c r="OCE30" s="763"/>
      <c r="OCF30" s="763"/>
      <c r="OCG30" s="763"/>
      <c r="OCH30" s="763"/>
      <c r="OCI30" s="763"/>
      <c r="OCJ30" s="763"/>
      <c r="OCK30" s="763"/>
      <c r="OCL30" s="763"/>
      <c r="OCM30" s="763"/>
      <c r="OCN30" s="763"/>
      <c r="OCO30" s="763"/>
      <c r="OCP30" s="763"/>
      <c r="OCQ30" s="763"/>
      <c r="OCR30" s="763"/>
      <c r="OCS30" s="763"/>
      <c r="OCT30" s="763"/>
      <c r="OCU30" s="763"/>
      <c r="OCV30" s="763"/>
      <c r="OCW30" s="763"/>
      <c r="OCX30" s="763"/>
      <c r="OCY30" s="763"/>
      <c r="OCZ30" s="763"/>
      <c r="ODA30" s="763"/>
      <c r="ODB30" s="763"/>
      <c r="ODC30" s="763"/>
      <c r="ODD30" s="763"/>
      <c r="ODE30" s="763"/>
      <c r="ODF30" s="763"/>
      <c r="ODG30" s="763"/>
      <c r="ODH30" s="763"/>
      <c r="ODI30" s="763"/>
      <c r="ODJ30" s="763"/>
      <c r="ODK30" s="763"/>
      <c r="ODL30" s="763"/>
      <c r="ODM30" s="763"/>
      <c r="ODN30" s="763"/>
      <c r="ODO30" s="763"/>
      <c r="ODP30" s="763"/>
      <c r="ODQ30" s="763"/>
      <c r="ODR30" s="763"/>
      <c r="ODS30" s="763"/>
      <c r="ODT30" s="763"/>
      <c r="ODU30" s="763"/>
      <c r="ODV30" s="763"/>
      <c r="ODW30" s="763"/>
      <c r="ODX30" s="763"/>
      <c r="ODY30" s="763"/>
      <c r="ODZ30" s="763"/>
      <c r="OEA30" s="763"/>
      <c r="OEB30" s="763"/>
      <c r="OEC30" s="763"/>
      <c r="OED30" s="763"/>
      <c r="OEE30" s="763"/>
      <c r="OEF30" s="763"/>
      <c r="OEG30" s="763"/>
      <c r="OEH30" s="763"/>
      <c r="OEI30" s="763"/>
      <c r="OEJ30" s="763"/>
      <c r="OEK30" s="763"/>
      <c r="OEL30" s="763"/>
      <c r="OEM30" s="763"/>
      <c r="OEN30" s="763"/>
      <c r="OEO30" s="763"/>
      <c r="OEP30" s="763"/>
      <c r="OEQ30" s="763"/>
      <c r="OER30" s="763"/>
      <c r="OES30" s="763"/>
      <c r="OET30" s="763"/>
      <c r="OEU30" s="763"/>
      <c r="OEV30" s="763"/>
      <c r="OEW30" s="763"/>
      <c r="OEX30" s="763"/>
      <c r="OEY30" s="763"/>
      <c r="OEZ30" s="763"/>
      <c r="OFA30" s="763"/>
      <c r="OFB30" s="763"/>
      <c r="OFC30" s="763"/>
      <c r="OFD30" s="763"/>
      <c r="OFE30" s="763"/>
      <c r="OFF30" s="763"/>
      <c r="OFG30" s="763"/>
      <c r="OFH30" s="763"/>
      <c r="OFI30" s="763"/>
      <c r="OFJ30" s="763"/>
      <c r="OFK30" s="763"/>
      <c r="OFL30" s="763"/>
      <c r="OFM30" s="763"/>
      <c r="OFN30" s="763"/>
      <c r="OFO30" s="763"/>
      <c r="OFP30" s="763"/>
      <c r="OFQ30" s="763"/>
      <c r="OFR30" s="763"/>
      <c r="OFS30" s="763"/>
      <c r="OFT30" s="763"/>
      <c r="OFU30" s="763"/>
      <c r="OFV30" s="763"/>
      <c r="OFW30" s="763"/>
      <c r="OFX30" s="763"/>
      <c r="OFY30" s="763"/>
      <c r="OFZ30" s="763"/>
      <c r="OGA30" s="763"/>
      <c r="OGB30" s="763"/>
      <c r="OGC30" s="763"/>
      <c r="OGD30" s="763"/>
      <c r="OGE30" s="763"/>
      <c r="OGF30" s="763"/>
      <c r="OGG30" s="763"/>
      <c r="OGH30" s="763"/>
      <c r="OGI30" s="763"/>
      <c r="OGJ30" s="763"/>
      <c r="OGK30" s="763"/>
      <c r="OGL30" s="763"/>
      <c r="OGM30" s="763"/>
      <c r="OGN30" s="763"/>
      <c r="OGO30" s="763"/>
      <c r="OGP30" s="763"/>
      <c r="OGQ30" s="763"/>
      <c r="OGR30" s="763"/>
      <c r="OGS30" s="763"/>
      <c r="OGT30" s="763"/>
      <c r="OGU30" s="763"/>
      <c r="OGV30" s="763"/>
      <c r="OGW30" s="763"/>
      <c r="OGX30" s="763"/>
      <c r="OGY30" s="763"/>
      <c r="OGZ30" s="763"/>
      <c r="OHA30" s="763"/>
      <c r="OHB30" s="763"/>
      <c r="OHC30" s="763"/>
      <c r="OHD30" s="763"/>
      <c r="OHE30" s="763"/>
      <c r="OHF30" s="763"/>
      <c r="OHG30" s="763"/>
      <c r="OHH30" s="763"/>
      <c r="OHI30" s="763"/>
      <c r="OHJ30" s="763"/>
      <c r="OHK30" s="763"/>
      <c r="OHL30" s="763"/>
      <c r="OHM30" s="763"/>
      <c r="OHN30" s="763"/>
      <c r="OHO30" s="763"/>
      <c r="OHP30" s="763"/>
      <c r="OHQ30" s="763"/>
      <c r="OHR30" s="763"/>
      <c r="OHS30" s="763"/>
      <c r="OHT30" s="763"/>
      <c r="OHU30" s="763"/>
      <c r="OHV30" s="763"/>
      <c r="OHW30" s="763"/>
      <c r="OHX30" s="763"/>
      <c r="OHY30" s="763"/>
      <c r="OHZ30" s="763"/>
      <c r="OIA30" s="763"/>
      <c r="OIB30" s="763"/>
      <c r="OIC30" s="763"/>
      <c r="OID30" s="763"/>
      <c r="OIE30" s="763"/>
      <c r="OIF30" s="763"/>
      <c r="OIG30" s="763"/>
      <c r="OIH30" s="763"/>
      <c r="OII30" s="763"/>
      <c r="OIJ30" s="763"/>
      <c r="OIK30" s="763"/>
      <c r="OIL30" s="763"/>
      <c r="OIM30" s="763"/>
      <c r="OIN30" s="763"/>
      <c r="OIO30" s="763"/>
      <c r="OIP30" s="763"/>
      <c r="OIQ30" s="763"/>
      <c r="OIR30" s="763"/>
      <c r="OIS30" s="763"/>
      <c r="OIT30" s="763"/>
      <c r="OIU30" s="763"/>
      <c r="OIV30" s="763"/>
      <c r="OIW30" s="763"/>
      <c r="OIX30" s="763"/>
      <c r="OIY30" s="763"/>
      <c r="OIZ30" s="763"/>
      <c r="OJA30" s="763"/>
      <c r="OJB30" s="763"/>
      <c r="OJC30" s="763"/>
      <c r="OJD30" s="763"/>
      <c r="OJE30" s="763"/>
      <c r="OJF30" s="763"/>
      <c r="OJG30" s="763"/>
      <c r="OJH30" s="763"/>
      <c r="OJI30" s="763"/>
      <c r="OJJ30" s="763"/>
      <c r="OJK30" s="763"/>
      <c r="OJL30" s="763"/>
      <c r="OJM30" s="763"/>
      <c r="OJN30" s="763"/>
      <c r="OJO30" s="763"/>
      <c r="OJP30" s="763"/>
      <c r="OJQ30" s="763"/>
      <c r="OJR30" s="763"/>
      <c r="OJS30" s="763"/>
      <c r="OJT30" s="763"/>
      <c r="OJU30" s="763"/>
      <c r="OJV30" s="763"/>
      <c r="OJW30" s="763"/>
      <c r="OJX30" s="763"/>
      <c r="OJY30" s="763"/>
      <c r="OJZ30" s="763"/>
      <c r="OKA30" s="763"/>
      <c r="OKB30" s="763"/>
      <c r="OKC30" s="763"/>
      <c r="OKD30" s="763"/>
      <c r="OKE30" s="763"/>
      <c r="OKF30" s="763"/>
      <c r="OKG30" s="763"/>
      <c r="OKH30" s="763"/>
      <c r="OKI30" s="763"/>
      <c r="OKJ30" s="763"/>
      <c r="OKK30" s="763"/>
      <c r="OKL30" s="763"/>
      <c r="OKM30" s="763"/>
      <c r="OKN30" s="763"/>
      <c r="OKO30" s="763"/>
      <c r="OKP30" s="763"/>
      <c r="OKQ30" s="763"/>
      <c r="OKR30" s="763"/>
      <c r="OKS30" s="763"/>
      <c r="OKT30" s="763"/>
      <c r="OKU30" s="763"/>
      <c r="OKV30" s="763"/>
      <c r="OKW30" s="763"/>
      <c r="OKX30" s="763"/>
      <c r="OKY30" s="763"/>
      <c r="OKZ30" s="763"/>
      <c r="OLA30" s="763"/>
      <c r="OLB30" s="763"/>
      <c r="OLC30" s="763"/>
      <c r="OLD30" s="763"/>
      <c r="OLE30" s="763"/>
      <c r="OLF30" s="763"/>
      <c r="OLG30" s="763"/>
      <c r="OLH30" s="763"/>
      <c r="OLI30" s="763"/>
      <c r="OLJ30" s="763"/>
      <c r="OLK30" s="763"/>
      <c r="OLL30" s="763"/>
      <c r="OLM30" s="763"/>
      <c r="OLN30" s="763"/>
      <c r="OLO30" s="763"/>
      <c r="OLP30" s="763"/>
      <c r="OLQ30" s="763"/>
      <c r="OLR30" s="763"/>
      <c r="OLS30" s="763"/>
      <c r="OLT30" s="763"/>
      <c r="OLU30" s="763"/>
      <c r="OLV30" s="763"/>
      <c r="OLW30" s="763"/>
      <c r="OLX30" s="763"/>
      <c r="OLY30" s="763"/>
      <c r="OLZ30" s="763"/>
      <c r="OMA30" s="763"/>
      <c r="OMB30" s="763"/>
      <c r="OMC30" s="763"/>
      <c r="OMD30" s="763"/>
      <c r="OME30" s="763"/>
      <c r="OMF30" s="763"/>
      <c r="OMG30" s="763"/>
      <c r="OMH30" s="763"/>
      <c r="OMI30" s="763"/>
      <c r="OMJ30" s="763"/>
      <c r="OMK30" s="763"/>
      <c r="OML30" s="763"/>
      <c r="OMM30" s="763"/>
      <c r="OMN30" s="763"/>
      <c r="OMO30" s="763"/>
      <c r="OMP30" s="763"/>
      <c r="OMQ30" s="763"/>
      <c r="OMR30" s="763"/>
      <c r="OMS30" s="763"/>
      <c r="OMT30" s="763"/>
      <c r="OMU30" s="763"/>
      <c r="OMV30" s="763"/>
      <c r="OMW30" s="763"/>
      <c r="OMX30" s="763"/>
      <c r="OMY30" s="763"/>
      <c r="OMZ30" s="763"/>
      <c r="ONA30" s="763"/>
      <c r="ONB30" s="763"/>
      <c r="ONC30" s="763"/>
      <c r="OND30" s="763"/>
      <c r="ONE30" s="763"/>
      <c r="ONF30" s="763"/>
      <c r="ONG30" s="763"/>
      <c r="ONH30" s="763"/>
      <c r="ONI30" s="763"/>
      <c r="ONJ30" s="763"/>
      <c r="ONK30" s="763"/>
      <c r="ONL30" s="763"/>
      <c r="ONM30" s="763"/>
      <c r="ONN30" s="763"/>
      <c r="ONO30" s="763"/>
      <c r="ONP30" s="763"/>
      <c r="ONQ30" s="763"/>
      <c r="ONR30" s="763"/>
      <c r="ONS30" s="763"/>
      <c r="ONT30" s="763"/>
      <c r="ONU30" s="763"/>
      <c r="ONV30" s="763"/>
      <c r="ONW30" s="763"/>
      <c r="ONX30" s="763"/>
      <c r="ONY30" s="763"/>
      <c r="ONZ30" s="763"/>
      <c r="OOA30" s="763"/>
      <c r="OOB30" s="763"/>
      <c r="OOC30" s="763"/>
      <c r="OOD30" s="763"/>
      <c r="OOE30" s="763"/>
      <c r="OOF30" s="763"/>
      <c r="OOG30" s="763"/>
      <c r="OOH30" s="763"/>
      <c r="OOI30" s="763"/>
      <c r="OOJ30" s="763"/>
      <c r="OOK30" s="763"/>
      <c r="OOL30" s="763"/>
      <c r="OOM30" s="763"/>
      <c r="OON30" s="763"/>
      <c r="OOO30" s="763"/>
      <c r="OOP30" s="763"/>
      <c r="OOQ30" s="763"/>
      <c r="OOR30" s="763"/>
      <c r="OOS30" s="763"/>
      <c r="OOT30" s="763"/>
      <c r="OOU30" s="763"/>
      <c r="OOV30" s="763"/>
      <c r="OOW30" s="763"/>
      <c r="OOX30" s="763"/>
      <c r="OOY30" s="763"/>
      <c r="OOZ30" s="763"/>
      <c r="OPA30" s="763"/>
      <c r="OPB30" s="763"/>
      <c r="OPC30" s="763"/>
      <c r="OPD30" s="763"/>
      <c r="OPE30" s="763"/>
      <c r="OPF30" s="763"/>
      <c r="OPG30" s="763"/>
      <c r="OPH30" s="763"/>
      <c r="OPI30" s="763"/>
      <c r="OPJ30" s="763"/>
      <c r="OPK30" s="763"/>
      <c r="OPL30" s="763"/>
      <c r="OPM30" s="763"/>
      <c r="OPN30" s="763"/>
      <c r="OPO30" s="763"/>
      <c r="OPP30" s="763"/>
      <c r="OPQ30" s="763"/>
      <c r="OPR30" s="763"/>
      <c r="OPS30" s="763"/>
      <c r="OPT30" s="763"/>
      <c r="OPU30" s="763"/>
      <c r="OPV30" s="763"/>
      <c r="OPW30" s="763"/>
      <c r="OPX30" s="763"/>
      <c r="OPY30" s="763"/>
      <c r="OPZ30" s="763"/>
      <c r="OQA30" s="763"/>
      <c r="OQB30" s="763"/>
      <c r="OQC30" s="763"/>
      <c r="OQD30" s="763"/>
      <c r="OQE30" s="763"/>
      <c r="OQF30" s="763"/>
      <c r="OQG30" s="763"/>
      <c r="OQH30" s="763"/>
      <c r="OQI30" s="763"/>
      <c r="OQJ30" s="763"/>
      <c r="OQK30" s="763"/>
      <c r="OQL30" s="763"/>
      <c r="OQM30" s="763"/>
      <c r="OQN30" s="763"/>
      <c r="OQO30" s="763"/>
      <c r="OQP30" s="763"/>
      <c r="OQQ30" s="763"/>
      <c r="OQR30" s="763"/>
      <c r="OQS30" s="763"/>
      <c r="OQT30" s="763"/>
      <c r="OQU30" s="763"/>
      <c r="OQV30" s="763"/>
      <c r="OQW30" s="763"/>
      <c r="OQX30" s="763"/>
      <c r="OQY30" s="763"/>
      <c r="OQZ30" s="763"/>
      <c r="ORA30" s="763"/>
      <c r="ORB30" s="763"/>
      <c r="ORC30" s="763"/>
      <c r="ORD30" s="763"/>
      <c r="ORE30" s="763"/>
      <c r="ORF30" s="763"/>
      <c r="ORG30" s="763"/>
      <c r="ORH30" s="763"/>
      <c r="ORI30" s="763"/>
      <c r="ORJ30" s="763"/>
      <c r="ORK30" s="763"/>
      <c r="ORL30" s="763"/>
      <c r="ORM30" s="763"/>
      <c r="ORN30" s="763"/>
      <c r="ORO30" s="763"/>
      <c r="ORP30" s="763"/>
      <c r="ORQ30" s="763"/>
      <c r="ORR30" s="763"/>
      <c r="ORS30" s="763"/>
      <c r="ORT30" s="763"/>
      <c r="ORU30" s="763"/>
      <c r="ORV30" s="763"/>
      <c r="ORW30" s="763"/>
      <c r="ORX30" s="763"/>
      <c r="ORY30" s="763"/>
      <c r="ORZ30" s="763"/>
      <c r="OSA30" s="763"/>
      <c r="OSB30" s="763"/>
      <c r="OSC30" s="763"/>
      <c r="OSD30" s="763"/>
      <c r="OSE30" s="763"/>
      <c r="OSF30" s="763"/>
      <c r="OSG30" s="763"/>
      <c r="OSH30" s="763"/>
      <c r="OSI30" s="763"/>
      <c r="OSJ30" s="763"/>
      <c r="OSK30" s="763"/>
      <c r="OSL30" s="763"/>
      <c r="OSM30" s="763"/>
      <c r="OSN30" s="763"/>
      <c r="OSO30" s="763"/>
      <c r="OSP30" s="763"/>
      <c r="OSQ30" s="763"/>
      <c r="OSR30" s="763"/>
      <c r="OSS30" s="763"/>
      <c r="OST30" s="763"/>
      <c r="OSU30" s="763"/>
      <c r="OSV30" s="763"/>
      <c r="OSW30" s="763"/>
      <c r="OSX30" s="763"/>
      <c r="OSY30" s="763"/>
      <c r="OSZ30" s="763"/>
      <c r="OTA30" s="763"/>
      <c r="OTB30" s="763"/>
      <c r="OTC30" s="763"/>
      <c r="OTD30" s="763"/>
      <c r="OTE30" s="763"/>
      <c r="OTF30" s="763"/>
      <c r="OTG30" s="763"/>
      <c r="OTH30" s="763"/>
      <c r="OTI30" s="763"/>
      <c r="OTJ30" s="763"/>
      <c r="OTK30" s="763"/>
      <c r="OTL30" s="763"/>
      <c r="OTM30" s="763"/>
      <c r="OTN30" s="763"/>
      <c r="OTO30" s="763"/>
      <c r="OTP30" s="763"/>
      <c r="OTQ30" s="763"/>
      <c r="OTR30" s="763"/>
      <c r="OTS30" s="763"/>
      <c r="OTT30" s="763"/>
      <c r="OTU30" s="763"/>
      <c r="OTV30" s="763"/>
      <c r="OTW30" s="763"/>
      <c r="OTX30" s="763"/>
      <c r="OTY30" s="763"/>
      <c r="OTZ30" s="763"/>
      <c r="OUA30" s="763"/>
      <c r="OUB30" s="763"/>
      <c r="OUC30" s="763"/>
      <c r="OUD30" s="763"/>
      <c r="OUE30" s="763"/>
      <c r="OUF30" s="763"/>
      <c r="OUG30" s="763"/>
      <c r="OUH30" s="763"/>
      <c r="OUI30" s="763"/>
      <c r="OUJ30" s="763"/>
      <c r="OUK30" s="763"/>
      <c r="OUL30" s="763"/>
      <c r="OUM30" s="763"/>
      <c r="OUN30" s="763"/>
      <c r="OUO30" s="763"/>
      <c r="OUP30" s="763"/>
      <c r="OUQ30" s="763"/>
      <c r="OUR30" s="763"/>
      <c r="OUS30" s="763"/>
      <c r="OUT30" s="763"/>
      <c r="OUU30" s="763"/>
      <c r="OUV30" s="763"/>
      <c r="OUW30" s="763"/>
      <c r="OUX30" s="763"/>
      <c r="OUY30" s="763"/>
      <c r="OUZ30" s="763"/>
      <c r="OVA30" s="763"/>
      <c r="OVB30" s="763"/>
      <c r="OVC30" s="763"/>
      <c r="OVD30" s="763"/>
      <c r="OVE30" s="763"/>
      <c r="OVF30" s="763"/>
      <c r="OVG30" s="763"/>
      <c r="OVH30" s="763"/>
      <c r="OVI30" s="763"/>
      <c r="OVJ30" s="763"/>
      <c r="OVK30" s="763"/>
      <c r="OVL30" s="763"/>
      <c r="OVM30" s="763"/>
      <c r="OVN30" s="763"/>
      <c r="OVO30" s="763"/>
      <c r="OVP30" s="763"/>
      <c r="OVQ30" s="763"/>
      <c r="OVR30" s="763"/>
      <c r="OVS30" s="763"/>
      <c r="OVT30" s="763"/>
      <c r="OVU30" s="763"/>
      <c r="OVV30" s="763"/>
      <c r="OVW30" s="763"/>
      <c r="OVX30" s="763"/>
      <c r="OVY30" s="763"/>
      <c r="OVZ30" s="763"/>
      <c r="OWA30" s="763"/>
      <c r="OWB30" s="763"/>
      <c r="OWC30" s="763"/>
      <c r="OWD30" s="763"/>
      <c r="OWE30" s="763"/>
      <c r="OWF30" s="763"/>
      <c r="OWG30" s="763"/>
      <c r="OWH30" s="763"/>
      <c r="OWI30" s="763"/>
      <c r="OWJ30" s="763"/>
      <c r="OWK30" s="763"/>
      <c r="OWL30" s="763"/>
      <c r="OWM30" s="763"/>
      <c r="OWN30" s="763"/>
      <c r="OWO30" s="763"/>
      <c r="OWP30" s="763"/>
      <c r="OWQ30" s="763"/>
      <c r="OWR30" s="763"/>
      <c r="OWS30" s="763"/>
      <c r="OWT30" s="763"/>
      <c r="OWU30" s="763"/>
      <c r="OWV30" s="763"/>
      <c r="OWW30" s="763"/>
      <c r="OWX30" s="763"/>
      <c r="OWY30" s="763"/>
      <c r="OWZ30" s="763"/>
      <c r="OXA30" s="763"/>
      <c r="OXB30" s="763"/>
      <c r="OXC30" s="763"/>
      <c r="OXD30" s="763"/>
      <c r="OXE30" s="763"/>
      <c r="OXF30" s="763"/>
      <c r="OXG30" s="763"/>
      <c r="OXH30" s="763"/>
      <c r="OXI30" s="763"/>
      <c r="OXJ30" s="763"/>
      <c r="OXK30" s="763"/>
      <c r="OXL30" s="763"/>
      <c r="OXM30" s="763"/>
      <c r="OXN30" s="763"/>
      <c r="OXO30" s="763"/>
      <c r="OXP30" s="763"/>
      <c r="OXQ30" s="763"/>
      <c r="OXR30" s="763"/>
      <c r="OXS30" s="763"/>
      <c r="OXT30" s="763"/>
      <c r="OXU30" s="763"/>
      <c r="OXV30" s="763"/>
      <c r="OXW30" s="763"/>
      <c r="OXX30" s="763"/>
      <c r="OXY30" s="763"/>
      <c r="OXZ30" s="763"/>
      <c r="OYA30" s="763"/>
      <c r="OYB30" s="763"/>
      <c r="OYC30" s="763"/>
      <c r="OYD30" s="763"/>
      <c r="OYE30" s="763"/>
      <c r="OYF30" s="763"/>
      <c r="OYG30" s="763"/>
      <c r="OYH30" s="763"/>
      <c r="OYI30" s="763"/>
      <c r="OYJ30" s="763"/>
      <c r="OYK30" s="763"/>
      <c r="OYL30" s="763"/>
      <c r="OYM30" s="763"/>
      <c r="OYN30" s="763"/>
      <c r="OYO30" s="763"/>
      <c r="OYP30" s="763"/>
      <c r="OYQ30" s="763"/>
      <c r="OYR30" s="763"/>
      <c r="OYS30" s="763"/>
      <c r="OYT30" s="763"/>
      <c r="OYU30" s="763"/>
      <c r="OYV30" s="763"/>
      <c r="OYW30" s="763"/>
      <c r="OYX30" s="763"/>
      <c r="OYY30" s="763"/>
      <c r="OYZ30" s="763"/>
      <c r="OZA30" s="763"/>
      <c r="OZB30" s="763"/>
      <c r="OZC30" s="763"/>
      <c r="OZD30" s="763"/>
      <c r="OZE30" s="763"/>
      <c r="OZF30" s="763"/>
      <c r="OZG30" s="763"/>
      <c r="OZH30" s="763"/>
      <c r="OZI30" s="763"/>
      <c r="OZJ30" s="763"/>
      <c r="OZK30" s="763"/>
      <c r="OZL30" s="763"/>
      <c r="OZM30" s="763"/>
      <c r="OZN30" s="763"/>
      <c r="OZO30" s="763"/>
      <c r="OZP30" s="763"/>
      <c r="OZQ30" s="763"/>
      <c r="OZR30" s="763"/>
      <c r="OZS30" s="763"/>
      <c r="OZT30" s="763"/>
      <c r="OZU30" s="763"/>
      <c r="OZV30" s="763"/>
      <c r="OZW30" s="763"/>
      <c r="OZX30" s="763"/>
      <c r="OZY30" s="763"/>
      <c r="OZZ30" s="763"/>
      <c r="PAA30" s="763"/>
      <c r="PAB30" s="763"/>
      <c r="PAC30" s="763"/>
      <c r="PAD30" s="763"/>
      <c r="PAE30" s="763"/>
      <c r="PAF30" s="763"/>
      <c r="PAG30" s="763"/>
      <c r="PAH30" s="763"/>
      <c r="PAI30" s="763"/>
      <c r="PAJ30" s="763"/>
      <c r="PAK30" s="763"/>
      <c r="PAL30" s="763"/>
      <c r="PAM30" s="763"/>
      <c r="PAN30" s="763"/>
      <c r="PAO30" s="763"/>
      <c r="PAP30" s="763"/>
      <c r="PAQ30" s="763"/>
      <c r="PAR30" s="763"/>
      <c r="PAS30" s="763"/>
      <c r="PAT30" s="763"/>
      <c r="PAU30" s="763"/>
      <c r="PAV30" s="763"/>
      <c r="PAW30" s="763"/>
      <c r="PAX30" s="763"/>
      <c r="PAY30" s="763"/>
      <c r="PAZ30" s="763"/>
      <c r="PBA30" s="763"/>
      <c r="PBB30" s="763"/>
      <c r="PBC30" s="763"/>
      <c r="PBD30" s="763"/>
      <c r="PBE30" s="763"/>
      <c r="PBF30" s="763"/>
      <c r="PBG30" s="763"/>
      <c r="PBH30" s="763"/>
      <c r="PBI30" s="763"/>
      <c r="PBJ30" s="763"/>
      <c r="PBK30" s="763"/>
      <c r="PBL30" s="763"/>
      <c r="PBM30" s="763"/>
      <c r="PBN30" s="763"/>
      <c r="PBO30" s="763"/>
      <c r="PBP30" s="763"/>
      <c r="PBQ30" s="763"/>
      <c r="PBR30" s="763"/>
      <c r="PBS30" s="763"/>
      <c r="PBT30" s="763"/>
      <c r="PBU30" s="763"/>
      <c r="PBV30" s="763"/>
      <c r="PBW30" s="763"/>
      <c r="PBX30" s="763"/>
      <c r="PBY30" s="763"/>
      <c r="PBZ30" s="763"/>
      <c r="PCA30" s="763"/>
      <c r="PCB30" s="763"/>
      <c r="PCC30" s="763"/>
      <c r="PCD30" s="763"/>
      <c r="PCE30" s="763"/>
      <c r="PCF30" s="763"/>
      <c r="PCG30" s="763"/>
      <c r="PCH30" s="763"/>
      <c r="PCI30" s="763"/>
      <c r="PCJ30" s="763"/>
      <c r="PCK30" s="763"/>
      <c r="PCL30" s="763"/>
      <c r="PCM30" s="763"/>
      <c r="PCN30" s="763"/>
      <c r="PCO30" s="763"/>
      <c r="PCP30" s="763"/>
      <c r="PCQ30" s="763"/>
      <c r="PCR30" s="763"/>
      <c r="PCS30" s="763"/>
      <c r="PCT30" s="763"/>
      <c r="PCU30" s="763"/>
      <c r="PCV30" s="763"/>
      <c r="PCW30" s="763"/>
      <c r="PCX30" s="763"/>
      <c r="PCY30" s="763"/>
      <c r="PCZ30" s="763"/>
      <c r="PDA30" s="763"/>
      <c r="PDB30" s="763"/>
      <c r="PDC30" s="763"/>
      <c r="PDD30" s="763"/>
      <c r="PDE30" s="763"/>
      <c r="PDF30" s="763"/>
      <c r="PDG30" s="763"/>
      <c r="PDH30" s="763"/>
      <c r="PDI30" s="763"/>
      <c r="PDJ30" s="763"/>
      <c r="PDK30" s="763"/>
      <c r="PDL30" s="763"/>
      <c r="PDM30" s="763"/>
      <c r="PDN30" s="763"/>
      <c r="PDO30" s="763"/>
      <c r="PDP30" s="763"/>
      <c r="PDQ30" s="763"/>
      <c r="PDR30" s="763"/>
      <c r="PDS30" s="763"/>
      <c r="PDT30" s="763"/>
      <c r="PDU30" s="763"/>
      <c r="PDV30" s="763"/>
      <c r="PDW30" s="763"/>
      <c r="PDX30" s="763"/>
      <c r="PDY30" s="763"/>
      <c r="PDZ30" s="763"/>
      <c r="PEA30" s="763"/>
      <c r="PEB30" s="763"/>
      <c r="PEC30" s="763"/>
      <c r="PED30" s="763"/>
      <c r="PEE30" s="763"/>
      <c r="PEF30" s="763"/>
      <c r="PEG30" s="763"/>
      <c r="PEH30" s="763"/>
      <c r="PEI30" s="763"/>
      <c r="PEJ30" s="763"/>
      <c r="PEK30" s="763"/>
      <c r="PEL30" s="763"/>
      <c r="PEM30" s="763"/>
      <c r="PEN30" s="763"/>
      <c r="PEO30" s="763"/>
      <c r="PEP30" s="763"/>
      <c r="PEQ30" s="763"/>
      <c r="PER30" s="763"/>
      <c r="PES30" s="763"/>
      <c r="PET30" s="763"/>
      <c r="PEU30" s="763"/>
      <c r="PEV30" s="763"/>
      <c r="PEW30" s="763"/>
      <c r="PEX30" s="763"/>
      <c r="PEY30" s="763"/>
      <c r="PEZ30" s="763"/>
      <c r="PFA30" s="763"/>
      <c r="PFB30" s="763"/>
      <c r="PFC30" s="763"/>
      <c r="PFD30" s="763"/>
      <c r="PFE30" s="763"/>
      <c r="PFF30" s="763"/>
      <c r="PFG30" s="763"/>
      <c r="PFH30" s="763"/>
      <c r="PFI30" s="763"/>
      <c r="PFJ30" s="763"/>
      <c r="PFK30" s="763"/>
      <c r="PFL30" s="763"/>
      <c r="PFM30" s="763"/>
      <c r="PFN30" s="763"/>
      <c r="PFO30" s="763"/>
      <c r="PFP30" s="763"/>
      <c r="PFQ30" s="763"/>
      <c r="PFR30" s="763"/>
      <c r="PFS30" s="763"/>
      <c r="PFT30" s="763"/>
      <c r="PFU30" s="763"/>
      <c r="PFV30" s="763"/>
      <c r="PFW30" s="763"/>
      <c r="PFX30" s="763"/>
      <c r="PFY30" s="763"/>
      <c r="PFZ30" s="763"/>
      <c r="PGA30" s="763"/>
      <c r="PGB30" s="763"/>
      <c r="PGC30" s="763"/>
      <c r="PGD30" s="763"/>
      <c r="PGE30" s="763"/>
      <c r="PGF30" s="763"/>
      <c r="PGG30" s="763"/>
      <c r="PGH30" s="763"/>
      <c r="PGI30" s="763"/>
      <c r="PGJ30" s="763"/>
      <c r="PGK30" s="763"/>
      <c r="PGL30" s="763"/>
      <c r="PGM30" s="763"/>
      <c r="PGN30" s="763"/>
      <c r="PGO30" s="763"/>
      <c r="PGP30" s="763"/>
      <c r="PGQ30" s="763"/>
      <c r="PGR30" s="763"/>
      <c r="PGS30" s="763"/>
      <c r="PGT30" s="763"/>
      <c r="PGU30" s="763"/>
      <c r="PGV30" s="763"/>
      <c r="PGW30" s="763"/>
      <c r="PGX30" s="763"/>
      <c r="PGY30" s="763"/>
      <c r="PGZ30" s="763"/>
      <c r="PHA30" s="763"/>
      <c r="PHB30" s="763"/>
      <c r="PHC30" s="763"/>
      <c r="PHD30" s="763"/>
      <c r="PHE30" s="763"/>
      <c r="PHF30" s="763"/>
      <c r="PHG30" s="763"/>
      <c r="PHH30" s="763"/>
      <c r="PHI30" s="763"/>
      <c r="PHJ30" s="763"/>
      <c r="PHK30" s="763"/>
      <c r="PHL30" s="763"/>
      <c r="PHM30" s="763"/>
      <c r="PHN30" s="763"/>
      <c r="PHO30" s="763"/>
      <c r="PHP30" s="763"/>
      <c r="PHQ30" s="763"/>
      <c r="PHR30" s="763"/>
      <c r="PHS30" s="763"/>
      <c r="PHT30" s="763"/>
      <c r="PHU30" s="763"/>
      <c r="PHV30" s="763"/>
      <c r="PHW30" s="763"/>
      <c r="PHX30" s="763"/>
      <c r="PHY30" s="763"/>
      <c r="PHZ30" s="763"/>
      <c r="PIA30" s="763"/>
      <c r="PIB30" s="763"/>
      <c r="PIC30" s="763"/>
      <c r="PID30" s="763"/>
      <c r="PIE30" s="763"/>
      <c r="PIF30" s="763"/>
      <c r="PIG30" s="763"/>
      <c r="PIH30" s="763"/>
      <c r="PII30" s="763"/>
      <c r="PIJ30" s="763"/>
      <c r="PIK30" s="763"/>
      <c r="PIL30" s="763"/>
      <c r="PIM30" s="763"/>
      <c r="PIN30" s="763"/>
      <c r="PIO30" s="763"/>
      <c r="PIP30" s="763"/>
      <c r="PIQ30" s="763"/>
      <c r="PIR30" s="763"/>
      <c r="PIS30" s="763"/>
      <c r="PIT30" s="763"/>
      <c r="PIU30" s="763"/>
      <c r="PIV30" s="763"/>
      <c r="PIW30" s="763"/>
      <c r="PIX30" s="763"/>
      <c r="PIY30" s="763"/>
      <c r="PIZ30" s="763"/>
      <c r="PJA30" s="763"/>
      <c r="PJB30" s="763"/>
      <c r="PJC30" s="763"/>
      <c r="PJD30" s="763"/>
      <c r="PJE30" s="763"/>
      <c r="PJF30" s="763"/>
      <c r="PJG30" s="763"/>
      <c r="PJH30" s="763"/>
      <c r="PJI30" s="763"/>
      <c r="PJJ30" s="763"/>
      <c r="PJK30" s="763"/>
      <c r="PJL30" s="763"/>
      <c r="PJM30" s="763"/>
      <c r="PJN30" s="763"/>
      <c r="PJO30" s="763"/>
      <c r="PJP30" s="763"/>
      <c r="PJQ30" s="763"/>
      <c r="PJR30" s="763"/>
      <c r="PJS30" s="763"/>
      <c r="PJT30" s="763"/>
      <c r="PJU30" s="763"/>
      <c r="PJV30" s="763"/>
      <c r="PJW30" s="763"/>
      <c r="PJX30" s="763"/>
      <c r="PJY30" s="763"/>
      <c r="PJZ30" s="763"/>
      <c r="PKA30" s="763"/>
      <c r="PKB30" s="763"/>
      <c r="PKC30" s="763"/>
      <c r="PKD30" s="763"/>
      <c r="PKE30" s="763"/>
      <c r="PKF30" s="763"/>
      <c r="PKG30" s="763"/>
      <c r="PKH30" s="763"/>
      <c r="PKI30" s="763"/>
      <c r="PKJ30" s="763"/>
      <c r="PKK30" s="763"/>
      <c r="PKL30" s="763"/>
      <c r="PKM30" s="763"/>
      <c r="PKN30" s="763"/>
      <c r="PKO30" s="763"/>
      <c r="PKP30" s="763"/>
      <c r="PKQ30" s="763"/>
      <c r="PKR30" s="763"/>
      <c r="PKS30" s="763"/>
      <c r="PKT30" s="763"/>
      <c r="PKU30" s="763"/>
      <c r="PKV30" s="763"/>
      <c r="PKW30" s="763"/>
      <c r="PKX30" s="763"/>
      <c r="PKY30" s="763"/>
      <c r="PKZ30" s="763"/>
      <c r="PLA30" s="763"/>
      <c r="PLB30" s="763"/>
      <c r="PLC30" s="763"/>
      <c r="PLD30" s="763"/>
      <c r="PLE30" s="763"/>
      <c r="PLF30" s="763"/>
      <c r="PLG30" s="763"/>
      <c r="PLH30" s="763"/>
      <c r="PLI30" s="763"/>
      <c r="PLJ30" s="763"/>
      <c r="PLK30" s="763"/>
      <c r="PLL30" s="763"/>
      <c r="PLM30" s="763"/>
      <c r="PLN30" s="763"/>
      <c r="PLO30" s="763"/>
      <c r="PLP30" s="763"/>
      <c r="PLQ30" s="763"/>
      <c r="PLR30" s="763"/>
      <c r="PLS30" s="763"/>
      <c r="PLT30" s="763"/>
      <c r="PLU30" s="763"/>
      <c r="PLV30" s="763"/>
      <c r="PLW30" s="763"/>
      <c r="PLX30" s="763"/>
      <c r="PLY30" s="763"/>
      <c r="PLZ30" s="763"/>
      <c r="PMA30" s="763"/>
      <c r="PMB30" s="763"/>
      <c r="PMC30" s="763"/>
      <c r="PMD30" s="763"/>
      <c r="PME30" s="763"/>
      <c r="PMF30" s="763"/>
      <c r="PMG30" s="763"/>
      <c r="PMH30" s="763"/>
      <c r="PMI30" s="763"/>
      <c r="PMJ30" s="763"/>
      <c r="PMK30" s="763"/>
      <c r="PML30" s="763"/>
      <c r="PMM30" s="763"/>
      <c r="PMN30" s="763"/>
      <c r="PMO30" s="763"/>
      <c r="PMP30" s="763"/>
      <c r="PMQ30" s="763"/>
      <c r="PMR30" s="763"/>
      <c r="PMS30" s="763"/>
      <c r="PMT30" s="763"/>
      <c r="PMU30" s="763"/>
      <c r="PMV30" s="763"/>
      <c r="PMW30" s="763"/>
      <c r="PMX30" s="763"/>
      <c r="PMY30" s="763"/>
      <c r="PMZ30" s="763"/>
      <c r="PNA30" s="763"/>
      <c r="PNB30" s="763"/>
      <c r="PNC30" s="763"/>
      <c r="PND30" s="763"/>
      <c r="PNE30" s="763"/>
      <c r="PNF30" s="763"/>
      <c r="PNG30" s="763"/>
      <c r="PNH30" s="763"/>
      <c r="PNI30" s="763"/>
      <c r="PNJ30" s="763"/>
      <c r="PNK30" s="763"/>
      <c r="PNL30" s="763"/>
      <c r="PNM30" s="763"/>
      <c r="PNN30" s="763"/>
      <c r="PNO30" s="763"/>
      <c r="PNP30" s="763"/>
      <c r="PNQ30" s="763"/>
      <c r="PNR30" s="763"/>
      <c r="PNS30" s="763"/>
      <c r="PNT30" s="763"/>
      <c r="PNU30" s="763"/>
      <c r="PNV30" s="763"/>
      <c r="PNW30" s="763"/>
      <c r="PNX30" s="763"/>
      <c r="PNY30" s="763"/>
      <c r="PNZ30" s="763"/>
      <c r="POA30" s="763"/>
      <c r="POB30" s="763"/>
      <c r="POC30" s="763"/>
      <c r="POD30" s="763"/>
      <c r="POE30" s="763"/>
      <c r="POF30" s="763"/>
      <c r="POG30" s="763"/>
      <c r="POH30" s="763"/>
      <c r="POI30" s="763"/>
      <c r="POJ30" s="763"/>
      <c r="POK30" s="763"/>
      <c r="POL30" s="763"/>
      <c r="POM30" s="763"/>
      <c r="PON30" s="763"/>
      <c r="POO30" s="763"/>
      <c r="POP30" s="763"/>
      <c r="POQ30" s="763"/>
      <c r="POR30" s="763"/>
      <c r="POS30" s="763"/>
      <c r="POT30" s="763"/>
      <c r="POU30" s="763"/>
      <c r="POV30" s="763"/>
      <c r="POW30" s="763"/>
      <c r="POX30" s="763"/>
      <c r="POY30" s="763"/>
      <c r="POZ30" s="763"/>
      <c r="PPA30" s="763"/>
      <c r="PPB30" s="763"/>
      <c r="PPC30" s="763"/>
      <c r="PPD30" s="763"/>
      <c r="PPE30" s="763"/>
      <c r="PPF30" s="763"/>
      <c r="PPG30" s="763"/>
      <c r="PPH30" s="763"/>
      <c r="PPI30" s="763"/>
      <c r="PPJ30" s="763"/>
      <c r="PPK30" s="763"/>
      <c r="PPL30" s="763"/>
      <c r="PPM30" s="763"/>
      <c r="PPN30" s="763"/>
      <c r="PPO30" s="763"/>
      <c r="PPP30" s="763"/>
      <c r="PPQ30" s="763"/>
      <c r="PPR30" s="763"/>
      <c r="PPS30" s="763"/>
      <c r="PPT30" s="763"/>
      <c r="PPU30" s="763"/>
      <c r="PPV30" s="763"/>
      <c r="PPW30" s="763"/>
      <c r="PPX30" s="763"/>
      <c r="PPY30" s="763"/>
      <c r="PPZ30" s="763"/>
      <c r="PQA30" s="763"/>
      <c r="PQB30" s="763"/>
      <c r="PQC30" s="763"/>
      <c r="PQD30" s="763"/>
      <c r="PQE30" s="763"/>
      <c r="PQF30" s="763"/>
      <c r="PQG30" s="763"/>
      <c r="PQH30" s="763"/>
      <c r="PQI30" s="763"/>
      <c r="PQJ30" s="763"/>
      <c r="PQK30" s="763"/>
      <c r="PQL30" s="763"/>
      <c r="PQM30" s="763"/>
      <c r="PQN30" s="763"/>
      <c r="PQO30" s="763"/>
      <c r="PQP30" s="763"/>
      <c r="PQQ30" s="763"/>
      <c r="PQR30" s="763"/>
      <c r="PQS30" s="763"/>
      <c r="PQT30" s="763"/>
      <c r="PQU30" s="763"/>
      <c r="PQV30" s="763"/>
      <c r="PQW30" s="763"/>
      <c r="PQX30" s="763"/>
      <c r="PQY30" s="763"/>
      <c r="PQZ30" s="763"/>
      <c r="PRA30" s="763"/>
      <c r="PRB30" s="763"/>
      <c r="PRC30" s="763"/>
      <c r="PRD30" s="763"/>
      <c r="PRE30" s="763"/>
      <c r="PRF30" s="763"/>
      <c r="PRG30" s="763"/>
      <c r="PRH30" s="763"/>
      <c r="PRI30" s="763"/>
      <c r="PRJ30" s="763"/>
      <c r="PRK30" s="763"/>
      <c r="PRL30" s="763"/>
      <c r="PRM30" s="763"/>
      <c r="PRN30" s="763"/>
      <c r="PRO30" s="763"/>
      <c r="PRP30" s="763"/>
      <c r="PRQ30" s="763"/>
      <c r="PRR30" s="763"/>
      <c r="PRS30" s="763"/>
      <c r="PRT30" s="763"/>
      <c r="PRU30" s="763"/>
      <c r="PRV30" s="763"/>
      <c r="PRW30" s="763"/>
      <c r="PRX30" s="763"/>
      <c r="PRY30" s="763"/>
      <c r="PRZ30" s="763"/>
      <c r="PSA30" s="763"/>
      <c r="PSB30" s="763"/>
      <c r="PSC30" s="763"/>
      <c r="PSD30" s="763"/>
      <c r="PSE30" s="763"/>
      <c r="PSF30" s="763"/>
      <c r="PSG30" s="763"/>
      <c r="PSH30" s="763"/>
      <c r="PSI30" s="763"/>
      <c r="PSJ30" s="763"/>
      <c r="PSK30" s="763"/>
      <c r="PSL30" s="763"/>
      <c r="PSM30" s="763"/>
      <c r="PSN30" s="763"/>
      <c r="PSO30" s="763"/>
      <c r="PSP30" s="763"/>
      <c r="PSQ30" s="763"/>
      <c r="PSR30" s="763"/>
      <c r="PSS30" s="763"/>
      <c r="PST30" s="763"/>
      <c r="PSU30" s="763"/>
      <c r="PSV30" s="763"/>
      <c r="PSW30" s="763"/>
      <c r="PSX30" s="763"/>
      <c r="PSY30" s="763"/>
      <c r="PSZ30" s="763"/>
      <c r="PTA30" s="763"/>
      <c r="PTB30" s="763"/>
      <c r="PTC30" s="763"/>
      <c r="PTD30" s="763"/>
      <c r="PTE30" s="763"/>
      <c r="PTF30" s="763"/>
      <c r="PTG30" s="763"/>
      <c r="PTH30" s="763"/>
      <c r="PTI30" s="763"/>
      <c r="PTJ30" s="763"/>
      <c r="PTK30" s="763"/>
      <c r="PTL30" s="763"/>
      <c r="PTM30" s="763"/>
      <c r="PTN30" s="763"/>
      <c r="PTO30" s="763"/>
      <c r="PTP30" s="763"/>
      <c r="PTQ30" s="763"/>
      <c r="PTR30" s="763"/>
      <c r="PTS30" s="763"/>
      <c r="PTT30" s="763"/>
      <c r="PTU30" s="763"/>
      <c r="PTV30" s="763"/>
      <c r="PTW30" s="763"/>
      <c r="PTX30" s="763"/>
      <c r="PTY30" s="763"/>
      <c r="PTZ30" s="763"/>
      <c r="PUA30" s="763"/>
      <c r="PUB30" s="763"/>
      <c r="PUC30" s="763"/>
      <c r="PUD30" s="763"/>
      <c r="PUE30" s="763"/>
      <c r="PUF30" s="763"/>
      <c r="PUG30" s="763"/>
      <c r="PUH30" s="763"/>
      <c r="PUI30" s="763"/>
      <c r="PUJ30" s="763"/>
      <c r="PUK30" s="763"/>
      <c r="PUL30" s="763"/>
      <c r="PUM30" s="763"/>
      <c r="PUN30" s="763"/>
      <c r="PUO30" s="763"/>
      <c r="PUP30" s="763"/>
      <c r="PUQ30" s="763"/>
      <c r="PUR30" s="763"/>
      <c r="PUS30" s="763"/>
      <c r="PUT30" s="763"/>
      <c r="PUU30" s="763"/>
      <c r="PUV30" s="763"/>
      <c r="PUW30" s="763"/>
      <c r="PUX30" s="763"/>
      <c r="PUY30" s="763"/>
      <c r="PUZ30" s="763"/>
      <c r="PVA30" s="763"/>
      <c r="PVB30" s="763"/>
      <c r="PVC30" s="763"/>
      <c r="PVD30" s="763"/>
      <c r="PVE30" s="763"/>
      <c r="PVF30" s="763"/>
      <c r="PVG30" s="763"/>
      <c r="PVH30" s="763"/>
      <c r="PVI30" s="763"/>
      <c r="PVJ30" s="763"/>
      <c r="PVK30" s="763"/>
      <c r="PVL30" s="763"/>
      <c r="PVM30" s="763"/>
      <c r="PVN30" s="763"/>
      <c r="PVO30" s="763"/>
      <c r="PVP30" s="763"/>
      <c r="PVQ30" s="763"/>
      <c r="PVR30" s="763"/>
      <c r="PVS30" s="763"/>
      <c r="PVT30" s="763"/>
      <c r="PVU30" s="763"/>
      <c r="PVV30" s="763"/>
      <c r="PVW30" s="763"/>
      <c r="PVX30" s="763"/>
      <c r="PVY30" s="763"/>
      <c r="PVZ30" s="763"/>
      <c r="PWA30" s="763"/>
      <c r="PWB30" s="763"/>
      <c r="PWC30" s="763"/>
      <c r="PWD30" s="763"/>
      <c r="PWE30" s="763"/>
      <c r="PWF30" s="763"/>
      <c r="PWG30" s="763"/>
      <c r="PWH30" s="763"/>
      <c r="PWI30" s="763"/>
      <c r="PWJ30" s="763"/>
      <c r="PWK30" s="763"/>
      <c r="PWL30" s="763"/>
      <c r="PWM30" s="763"/>
      <c r="PWN30" s="763"/>
      <c r="PWO30" s="763"/>
      <c r="PWP30" s="763"/>
      <c r="PWQ30" s="763"/>
      <c r="PWR30" s="763"/>
      <c r="PWS30" s="763"/>
      <c r="PWT30" s="763"/>
      <c r="PWU30" s="763"/>
      <c r="PWV30" s="763"/>
      <c r="PWW30" s="763"/>
      <c r="PWX30" s="763"/>
      <c r="PWY30" s="763"/>
      <c r="PWZ30" s="763"/>
      <c r="PXA30" s="763"/>
      <c r="PXB30" s="763"/>
      <c r="PXC30" s="763"/>
      <c r="PXD30" s="763"/>
      <c r="PXE30" s="763"/>
      <c r="PXF30" s="763"/>
      <c r="PXG30" s="763"/>
      <c r="PXH30" s="763"/>
      <c r="PXI30" s="763"/>
      <c r="PXJ30" s="763"/>
      <c r="PXK30" s="763"/>
      <c r="PXL30" s="763"/>
      <c r="PXM30" s="763"/>
      <c r="PXN30" s="763"/>
      <c r="PXO30" s="763"/>
      <c r="PXP30" s="763"/>
      <c r="PXQ30" s="763"/>
      <c r="PXR30" s="763"/>
      <c r="PXS30" s="763"/>
      <c r="PXT30" s="763"/>
      <c r="PXU30" s="763"/>
      <c r="PXV30" s="763"/>
      <c r="PXW30" s="763"/>
      <c r="PXX30" s="763"/>
      <c r="PXY30" s="763"/>
      <c r="PXZ30" s="763"/>
      <c r="PYA30" s="763"/>
      <c r="PYB30" s="763"/>
      <c r="PYC30" s="763"/>
      <c r="PYD30" s="763"/>
      <c r="PYE30" s="763"/>
      <c r="PYF30" s="763"/>
      <c r="PYG30" s="763"/>
      <c r="PYH30" s="763"/>
      <c r="PYI30" s="763"/>
      <c r="PYJ30" s="763"/>
      <c r="PYK30" s="763"/>
      <c r="PYL30" s="763"/>
      <c r="PYM30" s="763"/>
      <c r="PYN30" s="763"/>
      <c r="PYO30" s="763"/>
      <c r="PYP30" s="763"/>
      <c r="PYQ30" s="763"/>
      <c r="PYR30" s="763"/>
      <c r="PYS30" s="763"/>
      <c r="PYT30" s="763"/>
      <c r="PYU30" s="763"/>
      <c r="PYV30" s="763"/>
      <c r="PYW30" s="763"/>
      <c r="PYX30" s="763"/>
      <c r="PYY30" s="763"/>
      <c r="PYZ30" s="763"/>
      <c r="PZA30" s="763"/>
      <c r="PZB30" s="763"/>
      <c r="PZC30" s="763"/>
      <c r="PZD30" s="763"/>
      <c r="PZE30" s="763"/>
      <c r="PZF30" s="763"/>
      <c r="PZG30" s="763"/>
      <c r="PZH30" s="763"/>
      <c r="PZI30" s="763"/>
      <c r="PZJ30" s="763"/>
      <c r="PZK30" s="763"/>
      <c r="PZL30" s="763"/>
      <c r="PZM30" s="763"/>
      <c r="PZN30" s="763"/>
      <c r="PZO30" s="763"/>
      <c r="PZP30" s="763"/>
      <c r="PZQ30" s="763"/>
      <c r="PZR30" s="763"/>
      <c r="PZS30" s="763"/>
      <c r="PZT30" s="763"/>
      <c r="PZU30" s="763"/>
      <c r="PZV30" s="763"/>
      <c r="PZW30" s="763"/>
      <c r="PZX30" s="763"/>
      <c r="PZY30" s="763"/>
      <c r="PZZ30" s="763"/>
      <c r="QAA30" s="763"/>
      <c r="QAB30" s="763"/>
      <c r="QAC30" s="763"/>
      <c r="QAD30" s="763"/>
      <c r="QAE30" s="763"/>
      <c r="QAF30" s="763"/>
      <c r="QAG30" s="763"/>
      <c r="QAH30" s="763"/>
      <c r="QAI30" s="763"/>
      <c r="QAJ30" s="763"/>
      <c r="QAK30" s="763"/>
      <c r="QAL30" s="763"/>
      <c r="QAM30" s="763"/>
      <c r="QAN30" s="763"/>
      <c r="QAO30" s="763"/>
      <c r="QAP30" s="763"/>
      <c r="QAQ30" s="763"/>
      <c r="QAR30" s="763"/>
      <c r="QAS30" s="763"/>
      <c r="QAT30" s="763"/>
      <c r="QAU30" s="763"/>
      <c r="QAV30" s="763"/>
      <c r="QAW30" s="763"/>
      <c r="QAX30" s="763"/>
      <c r="QAY30" s="763"/>
      <c r="QAZ30" s="763"/>
      <c r="QBA30" s="763"/>
      <c r="QBB30" s="763"/>
      <c r="QBC30" s="763"/>
      <c r="QBD30" s="763"/>
      <c r="QBE30" s="763"/>
      <c r="QBF30" s="763"/>
      <c r="QBG30" s="763"/>
      <c r="QBH30" s="763"/>
      <c r="QBI30" s="763"/>
      <c r="QBJ30" s="763"/>
      <c r="QBK30" s="763"/>
      <c r="QBL30" s="763"/>
      <c r="QBM30" s="763"/>
      <c r="QBN30" s="763"/>
      <c r="QBO30" s="763"/>
      <c r="QBP30" s="763"/>
      <c r="QBQ30" s="763"/>
      <c r="QBR30" s="763"/>
      <c r="QBS30" s="763"/>
      <c r="QBT30" s="763"/>
      <c r="QBU30" s="763"/>
      <c r="QBV30" s="763"/>
      <c r="QBW30" s="763"/>
      <c r="QBX30" s="763"/>
      <c r="QBY30" s="763"/>
      <c r="QBZ30" s="763"/>
      <c r="QCA30" s="763"/>
      <c r="QCB30" s="763"/>
      <c r="QCC30" s="763"/>
      <c r="QCD30" s="763"/>
      <c r="QCE30" s="763"/>
      <c r="QCF30" s="763"/>
      <c r="QCG30" s="763"/>
      <c r="QCH30" s="763"/>
      <c r="QCI30" s="763"/>
      <c r="QCJ30" s="763"/>
      <c r="QCK30" s="763"/>
      <c r="QCL30" s="763"/>
      <c r="QCM30" s="763"/>
      <c r="QCN30" s="763"/>
      <c r="QCO30" s="763"/>
      <c r="QCP30" s="763"/>
      <c r="QCQ30" s="763"/>
      <c r="QCR30" s="763"/>
      <c r="QCS30" s="763"/>
      <c r="QCT30" s="763"/>
      <c r="QCU30" s="763"/>
      <c r="QCV30" s="763"/>
      <c r="QCW30" s="763"/>
      <c r="QCX30" s="763"/>
      <c r="QCY30" s="763"/>
      <c r="QCZ30" s="763"/>
      <c r="QDA30" s="763"/>
      <c r="QDB30" s="763"/>
      <c r="QDC30" s="763"/>
      <c r="QDD30" s="763"/>
      <c r="QDE30" s="763"/>
      <c r="QDF30" s="763"/>
      <c r="QDG30" s="763"/>
      <c r="QDH30" s="763"/>
      <c r="QDI30" s="763"/>
      <c r="QDJ30" s="763"/>
      <c r="QDK30" s="763"/>
      <c r="QDL30" s="763"/>
      <c r="QDM30" s="763"/>
      <c r="QDN30" s="763"/>
      <c r="QDO30" s="763"/>
      <c r="QDP30" s="763"/>
      <c r="QDQ30" s="763"/>
      <c r="QDR30" s="763"/>
      <c r="QDS30" s="763"/>
      <c r="QDT30" s="763"/>
      <c r="QDU30" s="763"/>
      <c r="QDV30" s="763"/>
      <c r="QDW30" s="763"/>
      <c r="QDX30" s="763"/>
      <c r="QDY30" s="763"/>
      <c r="QDZ30" s="763"/>
      <c r="QEA30" s="763"/>
      <c r="QEB30" s="763"/>
      <c r="QEC30" s="763"/>
      <c r="QED30" s="763"/>
      <c r="QEE30" s="763"/>
      <c r="QEF30" s="763"/>
      <c r="QEG30" s="763"/>
      <c r="QEH30" s="763"/>
      <c r="QEI30" s="763"/>
      <c r="QEJ30" s="763"/>
      <c r="QEK30" s="763"/>
      <c r="QEL30" s="763"/>
      <c r="QEM30" s="763"/>
      <c r="QEN30" s="763"/>
      <c r="QEO30" s="763"/>
      <c r="QEP30" s="763"/>
      <c r="QEQ30" s="763"/>
      <c r="QER30" s="763"/>
      <c r="QES30" s="763"/>
      <c r="QET30" s="763"/>
      <c r="QEU30" s="763"/>
      <c r="QEV30" s="763"/>
      <c r="QEW30" s="763"/>
      <c r="QEX30" s="763"/>
      <c r="QEY30" s="763"/>
      <c r="QEZ30" s="763"/>
      <c r="QFA30" s="763"/>
      <c r="QFB30" s="763"/>
      <c r="QFC30" s="763"/>
      <c r="QFD30" s="763"/>
      <c r="QFE30" s="763"/>
      <c r="QFF30" s="763"/>
      <c r="QFG30" s="763"/>
      <c r="QFH30" s="763"/>
      <c r="QFI30" s="763"/>
      <c r="QFJ30" s="763"/>
      <c r="QFK30" s="763"/>
      <c r="QFL30" s="763"/>
      <c r="QFM30" s="763"/>
      <c r="QFN30" s="763"/>
      <c r="QFO30" s="763"/>
      <c r="QFP30" s="763"/>
      <c r="QFQ30" s="763"/>
      <c r="QFR30" s="763"/>
      <c r="QFS30" s="763"/>
      <c r="QFT30" s="763"/>
      <c r="QFU30" s="763"/>
      <c r="QFV30" s="763"/>
      <c r="QFW30" s="763"/>
      <c r="QFX30" s="763"/>
      <c r="QFY30" s="763"/>
      <c r="QFZ30" s="763"/>
      <c r="QGA30" s="763"/>
      <c r="QGB30" s="763"/>
      <c r="QGC30" s="763"/>
      <c r="QGD30" s="763"/>
      <c r="QGE30" s="763"/>
      <c r="QGF30" s="763"/>
      <c r="QGG30" s="763"/>
      <c r="QGH30" s="763"/>
      <c r="QGI30" s="763"/>
      <c r="QGJ30" s="763"/>
      <c r="QGK30" s="763"/>
      <c r="QGL30" s="763"/>
      <c r="QGM30" s="763"/>
      <c r="QGN30" s="763"/>
      <c r="QGO30" s="763"/>
      <c r="QGP30" s="763"/>
      <c r="QGQ30" s="763"/>
      <c r="QGR30" s="763"/>
      <c r="QGS30" s="763"/>
      <c r="QGT30" s="763"/>
      <c r="QGU30" s="763"/>
      <c r="QGV30" s="763"/>
      <c r="QGW30" s="763"/>
      <c r="QGX30" s="763"/>
      <c r="QGY30" s="763"/>
      <c r="QGZ30" s="763"/>
      <c r="QHA30" s="763"/>
      <c r="QHB30" s="763"/>
      <c r="QHC30" s="763"/>
      <c r="QHD30" s="763"/>
      <c r="QHE30" s="763"/>
      <c r="QHF30" s="763"/>
      <c r="QHG30" s="763"/>
      <c r="QHH30" s="763"/>
      <c r="QHI30" s="763"/>
      <c r="QHJ30" s="763"/>
      <c r="QHK30" s="763"/>
      <c r="QHL30" s="763"/>
      <c r="QHM30" s="763"/>
      <c r="QHN30" s="763"/>
      <c r="QHO30" s="763"/>
      <c r="QHP30" s="763"/>
      <c r="QHQ30" s="763"/>
      <c r="QHR30" s="763"/>
      <c r="QHS30" s="763"/>
      <c r="QHT30" s="763"/>
      <c r="QHU30" s="763"/>
      <c r="QHV30" s="763"/>
      <c r="QHW30" s="763"/>
      <c r="QHX30" s="763"/>
      <c r="QHY30" s="763"/>
      <c r="QHZ30" s="763"/>
      <c r="QIA30" s="763"/>
      <c r="QIB30" s="763"/>
      <c r="QIC30" s="763"/>
      <c r="QID30" s="763"/>
      <c r="QIE30" s="763"/>
      <c r="QIF30" s="763"/>
      <c r="QIG30" s="763"/>
      <c r="QIH30" s="763"/>
      <c r="QII30" s="763"/>
      <c r="QIJ30" s="763"/>
      <c r="QIK30" s="763"/>
      <c r="QIL30" s="763"/>
      <c r="QIM30" s="763"/>
      <c r="QIN30" s="763"/>
      <c r="QIO30" s="763"/>
      <c r="QIP30" s="763"/>
      <c r="QIQ30" s="763"/>
      <c r="QIR30" s="763"/>
      <c r="QIS30" s="763"/>
      <c r="QIT30" s="763"/>
      <c r="QIU30" s="763"/>
      <c r="QIV30" s="763"/>
      <c r="QIW30" s="763"/>
      <c r="QIX30" s="763"/>
      <c r="QIY30" s="763"/>
      <c r="QIZ30" s="763"/>
      <c r="QJA30" s="763"/>
      <c r="QJB30" s="763"/>
      <c r="QJC30" s="763"/>
      <c r="QJD30" s="763"/>
      <c r="QJE30" s="763"/>
      <c r="QJF30" s="763"/>
      <c r="QJG30" s="763"/>
      <c r="QJH30" s="763"/>
      <c r="QJI30" s="763"/>
      <c r="QJJ30" s="763"/>
      <c r="QJK30" s="763"/>
      <c r="QJL30" s="763"/>
      <c r="QJM30" s="763"/>
      <c r="QJN30" s="763"/>
      <c r="QJO30" s="763"/>
      <c r="QJP30" s="763"/>
      <c r="QJQ30" s="763"/>
      <c r="QJR30" s="763"/>
      <c r="QJS30" s="763"/>
      <c r="QJT30" s="763"/>
      <c r="QJU30" s="763"/>
      <c r="QJV30" s="763"/>
      <c r="QJW30" s="763"/>
      <c r="QJX30" s="763"/>
      <c r="QJY30" s="763"/>
      <c r="QJZ30" s="763"/>
      <c r="QKA30" s="763"/>
      <c r="QKB30" s="763"/>
      <c r="QKC30" s="763"/>
      <c r="QKD30" s="763"/>
      <c r="QKE30" s="763"/>
      <c r="QKF30" s="763"/>
      <c r="QKG30" s="763"/>
      <c r="QKH30" s="763"/>
      <c r="QKI30" s="763"/>
      <c r="QKJ30" s="763"/>
      <c r="QKK30" s="763"/>
      <c r="QKL30" s="763"/>
      <c r="QKM30" s="763"/>
      <c r="QKN30" s="763"/>
      <c r="QKO30" s="763"/>
      <c r="QKP30" s="763"/>
      <c r="QKQ30" s="763"/>
      <c r="QKR30" s="763"/>
      <c r="QKS30" s="763"/>
      <c r="QKT30" s="763"/>
      <c r="QKU30" s="763"/>
      <c r="QKV30" s="763"/>
      <c r="QKW30" s="763"/>
      <c r="QKX30" s="763"/>
      <c r="QKY30" s="763"/>
      <c r="QKZ30" s="763"/>
      <c r="QLA30" s="763"/>
      <c r="QLB30" s="763"/>
      <c r="QLC30" s="763"/>
      <c r="QLD30" s="763"/>
      <c r="QLE30" s="763"/>
      <c r="QLF30" s="763"/>
      <c r="QLG30" s="763"/>
      <c r="QLH30" s="763"/>
      <c r="QLI30" s="763"/>
      <c r="QLJ30" s="763"/>
      <c r="QLK30" s="763"/>
      <c r="QLL30" s="763"/>
      <c r="QLM30" s="763"/>
      <c r="QLN30" s="763"/>
      <c r="QLO30" s="763"/>
      <c r="QLP30" s="763"/>
      <c r="QLQ30" s="763"/>
      <c r="QLR30" s="763"/>
      <c r="QLS30" s="763"/>
      <c r="QLT30" s="763"/>
      <c r="QLU30" s="763"/>
      <c r="QLV30" s="763"/>
      <c r="QLW30" s="763"/>
      <c r="QLX30" s="763"/>
      <c r="QLY30" s="763"/>
      <c r="QLZ30" s="763"/>
      <c r="QMA30" s="763"/>
      <c r="QMB30" s="763"/>
      <c r="QMC30" s="763"/>
      <c r="QMD30" s="763"/>
      <c r="QME30" s="763"/>
      <c r="QMF30" s="763"/>
      <c r="QMG30" s="763"/>
      <c r="QMH30" s="763"/>
      <c r="QMI30" s="763"/>
      <c r="QMJ30" s="763"/>
      <c r="QMK30" s="763"/>
      <c r="QML30" s="763"/>
      <c r="QMM30" s="763"/>
      <c r="QMN30" s="763"/>
      <c r="QMO30" s="763"/>
      <c r="QMP30" s="763"/>
      <c r="QMQ30" s="763"/>
      <c r="QMR30" s="763"/>
      <c r="QMS30" s="763"/>
      <c r="QMT30" s="763"/>
      <c r="QMU30" s="763"/>
      <c r="QMV30" s="763"/>
      <c r="QMW30" s="763"/>
      <c r="QMX30" s="763"/>
      <c r="QMY30" s="763"/>
      <c r="QMZ30" s="763"/>
      <c r="QNA30" s="763"/>
      <c r="QNB30" s="763"/>
      <c r="QNC30" s="763"/>
      <c r="QND30" s="763"/>
      <c r="QNE30" s="763"/>
      <c r="QNF30" s="763"/>
      <c r="QNG30" s="763"/>
      <c r="QNH30" s="763"/>
      <c r="QNI30" s="763"/>
      <c r="QNJ30" s="763"/>
      <c r="QNK30" s="763"/>
      <c r="QNL30" s="763"/>
      <c r="QNM30" s="763"/>
      <c r="QNN30" s="763"/>
      <c r="QNO30" s="763"/>
      <c r="QNP30" s="763"/>
      <c r="QNQ30" s="763"/>
      <c r="QNR30" s="763"/>
      <c r="QNS30" s="763"/>
      <c r="QNT30" s="763"/>
      <c r="QNU30" s="763"/>
      <c r="QNV30" s="763"/>
      <c r="QNW30" s="763"/>
      <c r="QNX30" s="763"/>
      <c r="QNY30" s="763"/>
      <c r="QNZ30" s="763"/>
      <c r="QOA30" s="763"/>
      <c r="QOB30" s="763"/>
      <c r="QOC30" s="763"/>
      <c r="QOD30" s="763"/>
      <c r="QOE30" s="763"/>
      <c r="QOF30" s="763"/>
      <c r="QOG30" s="763"/>
      <c r="QOH30" s="763"/>
      <c r="QOI30" s="763"/>
      <c r="QOJ30" s="763"/>
      <c r="QOK30" s="763"/>
      <c r="QOL30" s="763"/>
      <c r="QOM30" s="763"/>
      <c r="QON30" s="763"/>
      <c r="QOO30" s="763"/>
      <c r="QOP30" s="763"/>
      <c r="QOQ30" s="763"/>
      <c r="QOR30" s="763"/>
      <c r="QOS30" s="763"/>
      <c r="QOT30" s="763"/>
      <c r="QOU30" s="763"/>
      <c r="QOV30" s="763"/>
      <c r="QOW30" s="763"/>
      <c r="QOX30" s="763"/>
      <c r="QOY30" s="763"/>
      <c r="QOZ30" s="763"/>
      <c r="QPA30" s="763"/>
      <c r="QPB30" s="763"/>
      <c r="QPC30" s="763"/>
      <c r="QPD30" s="763"/>
      <c r="QPE30" s="763"/>
      <c r="QPF30" s="763"/>
      <c r="QPG30" s="763"/>
      <c r="QPH30" s="763"/>
      <c r="QPI30" s="763"/>
      <c r="QPJ30" s="763"/>
      <c r="QPK30" s="763"/>
      <c r="QPL30" s="763"/>
      <c r="QPM30" s="763"/>
      <c r="QPN30" s="763"/>
      <c r="QPO30" s="763"/>
      <c r="QPP30" s="763"/>
      <c r="QPQ30" s="763"/>
      <c r="QPR30" s="763"/>
      <c r="QPS30" s="763"/>
      <c r="QPT30" s="763"/>
      <c r="QPU30" s="763"/>
      <c r="QPV30" s="763"/>
      <c r="QPW30" s="763"/>
      <c r="QPX30" s="763"/>
      <c r="QPY30" s="763"/>
      <c r="QPZ30" s="763"/>
      <c r="QQA30" s="763"/>
      <c r="QQB30" s="763"/>
      <c r="QQC30" s="763"/>
      <c r="QQD30" s="763"/>
      <c r="QQE30" s="763"/>
      <c r="QQF30" s="763"/>
      <c r="QQG30" s="763"/>
      <c r="QQH30" s="763"/>
      <c r="QQI30" s="763"/>
      <c r="QQJ30" s="763"/>
      <c r="QQK30" s="763"/>
      <c r="QQL30" s="763"/>
      <c r="QQM30" s="763"/>
      <c r="QQN30" s="763"/>
      <c r="QQO30" s="763"/>
      <c r="QQP30" s="763"/>
      <c r="QQQ30" s="763"/>
      <c r="QQR30" s="763"/>
      <c r="QQS30" s="763"/>
      <c r="QQT30" s="763"/>
      <c r="QQU30" s="763"/>
      <c r="QQV30" s="763"/>
      <c r="QQW30" s="763"/>
      <c r="QQX30" s="763"/>
      <c r="QQY30" s="763"/>
      <c r="QQZ30" s="763"/>
      <c r="QRA30" s="763"/>
      <c r="QRB30" s="763"/>
      <c r="QRC30" s="763"/>
      <c r="QRD30" s="763"/>
      <c r="QRE30" s="763"/>
      <c r="QRF30" s="763"/>
      <c r="QRG30" s="763"/>
      <c r="QRH30" s="763"/>
      <c r="QRI30" s="763"/>
      <c r="QRJ30" s="763"/>
      <c r="QRK30" s="763"/>
      <c r="QRL30" s="763"/>
      <c r="QRM30" s="763"/>
      <c r="QRN30" s="763"/>
      <c r="QRO30" s="763"/>
      <c r="QRP30" s="763"/>
      <c r="QRQ30" s="763"/>
      <c r="QRR30" s="763"/>
      <c r="QRS30" s="763"/>
      <c r="QRT30" s="763"/>
      <c r="QRU30" s="763"/>
      <c r="QRV30" s="763"/>
      <c r="QRW30" s="763"/>
      <c r="QRX30" s="763"/>
      <c r="QRY30" s="763"/>
      <c r="QRZ30" s="763"/>
      <c r="QSA30" s="763"/>
      <c r="QSB30" s="763"/>
      <c r="QSC30" s="763"/>
      <c r="QSD30" s="763"/>
      <c r="QSE30" s="763"/>
      <c r="QSF30" s="763"/>
      <c r="QSG30" s="763"/>
      <c r="QSH30" s="763"/>
      <c r="QSI30" s="763"/>
      <c r="QSJ30" s="763"/>
      <c r="QSK30" s="763"/>
      <c r="QSL30" s="763"/>
      <c r="QSM30" s="763"/>
      <c r="QSN30" s="763"/>
      <c r="QSO30" s="763"/>
      <c r="QSP30" s="763"/>
      <c r="QSQ30" s="763"/>
      <c r="QSR30" s="763"/>
      <c r="QSS30" s="763"/>
      <c r="QST30" s="763"/>
      <c r="QSU30" s="763"/>
      <c r="QSV30" s="763"/>
      <c r="QSW30" s="763"/>
      <c r="QSX30" s="763"/>
      <c r="QSY30" s="763"/>
      <c r="QSZ30" s="763"/>
      <c r="QTA30" s="763"/>
      <c r="QTB30" s="763"/>
      <c r="QTC30" s="763"/>
      <c r="QTD30" s="763"/>
      <c r="QTE30" s="763"/>
      <c r="QTF30" s="763"/>
      <c r="QTG30" s="763"/>
      <c r="QTH30" s="763"/>
      <c r="QTI30" s="763"/>
      <c r="QTJ30" s="763"/>
      <c r="QTK30" s="763"/>
      <c r="QTL30" s="763"/>
      <c r="QTM30" s="763"/>
      <c r="QTN30" s="763"/>
      <c r="QTO30" s="763"/>
      <c r="QTP30" s="763"/>
      <c r="QTQ30" s="763"/>
      <c r="QTR30" s="763"/>
      <c r="QTS30" s="763"/>
      <c r="QTT30" s="763"/>
      <c r="QTU30" s="763"/>
      <c r="QTV30" s="763"/>
      <c r="QTW30" s="763"/>
      <c r="QTX30" s="763"/>
      <c r="QTY30" s="763"/>
      <c r="QTZ30" s="763"/>
      <c r="QUA30" s="763"/>
      <c r="QUB30" s="763"/>
      <c r="QUC30" s="763"/>
      <c r="QUD30" s="763"/>
      <c r="QUE30" s="763"/>
      <c r="QUF30" s="763"/>
      <c r="QUG30" s="763"/>
      <c r="QUH30" s="763"/>
      <c r="QUI30" s="763"/>
      <c r="QUJ30" s="763"/>
      <c r="QUK30" s="763"/>
      <c r="QUL30" s="763"/>
      <c r="QUM30" s="763"/>
      <c r="QUN30" s="763"/>
      <c r="QUO30" s="763"/>
      <c r="QUP30" s="763"/>
      <c r="QUQ30" s="763"/>
      <c r="QUR30" s="763"/>
      <c r="QUS30" s="763"/>
      <c r="QUT30" s="763"/>
      <c r="QUU30" s="763"/>
      <c r="QUV30" s="763"/>
      <c r="QUW30" s="763"/>
      <c r="QUX30" s="763"/>
      <c r="QUY30" s="763"/>
      <c r="QUZ30" s="763"/>
      <c r="QVA30" s="763"/>
      <c r="QVB30" s="763"/>
      <c r="QVC30" s="763"/>
      <c r="QVD30" s="763"/>
      <c r="QVE30" s="763"/>
      <c r="QVF30" s="763"/>
      <c r="QVG30" s="763"/>
      <c r="QVH30" s="763"/>
      <c r="QVI30" s="763"/>
      <c r="QVJ30" s="763"/>
      <c r="QVK30" s="763"/>
      <c r="QVL30" s="763"/>
      <c r="QVM30" s="763"/>
      <c r="QVN30" s="763"/>
      <c r="QVO30" s="763"/>
      <c r="QVP30" s="763"/>
      <c r="QVQ30" s="763"/>
      <c r="QVR30" s="763"/>
      <c r="QVS30" s="763"/>
      <c r="QVT30" s="763"/>
      <c r="QVU30" s="763"/>
      <c r="QVV30" s="763"/>
      <c r="QVW30" s="763"/>
      <c r="QVX30" s="763"/>
      <c r="QVY30" s="763"/>
      <c r="QVZ30" s="763"/>
      <c r="QWA30" s="763"/>
      <c r="QWB30" s="763"/>
      <c r="QWC30" s="763"/>
      <c r="QWD30" s="763"/>
      <c r="QWE30" s="763"/>
      <c r="QWF30" s="763"/>
      <c r="QWG30" s="763"/>
      <c r="QWH30" s="763"/>
      <c r="QWI30" s="763"/>
      <c r="QWJ30" s="763"/>
      <c r="QWK30" s="763"/>
      <c r="QWL30" s="763"/>
      <c r="QWM30" s="763"/>
      <c r="QWN30" s="763"/>
      <c r="QWO30" s="763"/>
      <c r="QWP30" s="763"/>
      <c r="QWQ30" s="763"/>
      <c r="QWR30" s="763"/>
      <c r="QWS30" s="763"/>
      <c r="QWT30" s="763"/>
      <c r="QWU30" s="763"/>
      <c r="QWV30" s="763"/>
      <c r="QWW30" s="763"/>
      <c r="QWX30" s="763"/>
      <c r="QWY30" s="763"/>
      <c r="QWZ30" s="763"/>
      <c r="QXA30" s="763"/>
      <c r="QXB30" s="763"/>
      <c r="QXC30" s="763"/>
      <c r="QXD30" s="763"/>
      <c r="QXE30" s="763"/>
      <c r="QXF30" s="763"/>
      <c r="QXG30" s="763"/>
      <c r="QXH30" s="763"/>
      <c r="QXI30" s="763"/>
      <c r="QXJ30" s="763"/>
      <c r="QXK30" s="763"/>
      <c r="QXL30" s="763"/>
      <c r="QXM30" s="763"/>
      <c r="QXN30" s="763"/>
      <c r="QXO30" s="763"/>
      <c r="QXP30" s="763"/>
      <c r="QXQ30" s="763"/>
      <c r="QXR30" s="763"/>
      <c r="QXS30" s="763"/>
      <c r="QXT30" s="763"/>
      <c r="QXU30" s="763"/>
      <c r="QXV30" s="763"/>
      <c r="QXW30" s="763"/>
      <c r="QXX30" s="763"/>
      <c r="QXY30" s="763"/>
      <c r="QXZ30" s="763"/>
      <c r="QYA30" s="763"/>
      <c r="QYB30" s="763"/>
      <c r="QYC30" s="763"/>
      <c r="QYD30" s="763"/>
      <c r="QYE30" s="763"/>
      <c r="QYF30" s="763"/>
      <c r="QYG30" s="763"/>
      <c r="QYH30" s="763"/>
      <c r="QYI30" s="763"/>
      <c r="QYJ30" s="763"/>
      <c r="QYK30" s="763"/>
      <c r="QYL30" s="763"/>
      <c r="QYM30" s="763"/>
      <c r="QYN30" s="763"/>
      <c r="QYO30" s="763"/>
      <c r="QYP30" s="763"/>
      <c r="QYQ30" s="763"/>
      <c r="QYR30" s="763"/>
      <c r="QYS30" s="763"/>
      <c r="QYT30" s="763"/>
      <c r="QYU30" s="763"/>
      <c r="QYV30" s="763"/>
      <c r="QYW30" s="763"/>
      <c r="QYX30" s="763"/>
      <c r="QYY30" s="763"/>
      <c r="QYZ30" s="763"/>
      <c r="QZA30" s="763"/>
      <c r="QZB30" s="763"/>
      <c r="QZC30" s="763"/>
      <c r="QZD30" s="763"/>
      <c r="QZE30" s="763"/>
      <c r="QZF30" s="763"/>
      <c r="QZG30" s="763"/>
      <c r="QZH30" s="763"/>
      <c r="QZI30" s="763"/>
      <c r="QZJ30" s="763"/>
      <c r="QZK30" s="763"/>
      <c r="QZL30" s="763"/>
      <c r="QZM30" s="763"/>
      <c r="QZN30" s="763"/>
      <c r="QZO30" s="763"/>
      <c r="QZP30" s="763"/>
      <c r="QZQ30" s="763"/>
      <c r="QZR30" s="763"/>
      <c r="QZS30" s="763"/>
      <c r="QZT30" s="763"/>
      <c r="QZU30" s="763"/>
      <c r="QZV30" s="763"/>
      <c r="QZW30" s="763"/>
      <c r="QZX30" s="763"/>
      <c r="QZY30" s="763"/>
      <c r="QZZ30" s="763"/>
      <c r="RAA30" s="763"/>
      <c r="RAB30" s="763"/>
      <c r="RAC30" s="763"/>
      <c r="RAD30" s="763"/>
      <c r="RAE30" s="763"/>
      <c r="RAF30" s="763"/>
      <c r="RAG30" s="763"/>
      <c r="RAH30" s="763"/>
      <c r="RAI30" s="763"/>
      <c r="RAJ30" s="763"/>
      <c r="RAK30" s="763"/>
      <c r="RAL30" s="763"/>
      <c r="RAM30" s="763"/>
      <c r="RAN30" s="763"/>
      <c r="RAO30" s="763"/>
      <c r="RAP30" s="763"/>
      <c r="RAQ30" s="763"/>
      <c r="RAR30" s="763"/>
      <c r="RAS30" s="763"/>
      <c r="RAT30" s="763"/>
      <c r="RAU30" s="763"/>
      <c r="RAV30" s="763"/>
      <c r="RAW30" s="763"/>
      <c r="RAX30" s="763"/>
      <c r="RAY30" s="763"/>
      <c r="RAZ30" s="763"/>
      <c r="RBA30" s="763"/>
      <c r="RBB30" s="763"/>
      <c r="RBC30" s="763"/>
      <c r="RBD30" s="763"/>
      <c r="RBE30" s="763"/>
      <c r="RBF30" s="763"/>
      <c r="RBG30" s="763"/>
      <c r="RBH30" s="763"/>
      <c r="RBI30" s="763"/>
      <c r="RBJ30" s="763"/>
      <c r="RBK30" s="763"/>
      <c r="RBL30" s="763"/>
      <c r="RBM30" s="763"/>
      <c r="RBN30" s="763"/>
      <c r="RBO30" s="763"/>
      <c r="RBP30" s="763"/>
      <c r="RBQ30" s="763"/>
      <c r="RBR30" s="763"/>
      <c r="RBS30" s="763"/>
      <c r="RBT30" s="763"/>
      <c r="RBU30" s="763"/>
      <c r="RBV30" s="763"/>
      <c r="RBW30" s="763"/>
      <c r="RBX30" s="763"/>
      <c r="RBY30" s="763"/>
      <c r="RBZ30" s="763"/>
      <c r="RCA30" s="763"/>
      <c r="RCB30" s="763"/>
      <c r="RCC30" s="763"/>
      <c r="RCD30" s="763"/>
      <c r="RCE30" s="763"/>
      <c r="RCF30" s="763"/>
      <c r="RCG30" s="763"/>
      <c r="RCH30" s="763"/>
      <c r="RCI30" s="763"/>
      <c r="RCJ30" s="763"/>
      <c r="RCK30" s="763"/>
      <c r="RCL30" s="763"/>
      <c r="RCM30" s="763"/>
      <c r="RCN30" s="763"/>
      <c r="RCO30" s="763"/>
      <c r="RCP30" s="763"/>
      <c r="RCQ30" s="763"/>
      <c r="RCR30" s="763"/>
      <c r="RCS30" s="763"/>
      <c r="RCT30" s="763"/>
      <c r="RCU30" s="763"/>
      <c r="RCV30" s="763"/>
      <c r="RCW30" s="763"/>
      <c r="RCX30" s="763"/>
      <c r="RCY30" s="763"/>
      <c r="RCZ30" s="763"/>
      <c r="RDA30" s="763"/>
      <c r="RDB30" s="763"/>
      <c r="RDC30" s="763"/>
      <c r="RDD30" s="763"/>
      <c r="RDE30" s="763"/>
      <c r="RDF30" s="763"/>
      <c r="RDG30" s="763"/>
      <c r="RDH30" s="763"/>
      <c r="RDI30" s="763"/>
      <c r="RDJ30" s="763"/>
      <c r="RDK30" s="763"/>
      <c r="RDL30" s="763"/>
      <c r="RDM30" s="763"/>
      <c r="RDN30" s="763"/>
      <c r="RDO30" s="763"/>
      <c r="RDP30" s="763"/>
      <c r="RDQ30" s="763"/>
      <c r="RDR30" s="763"/>
      <c r="RDS30" s="763"/>
      <c r="RDT30" s="763"/>
      <c r="RDU30" s="763"/>
      <c r="RDV30" s="763"/>
      <c r="RDW30" s="763"/>
      <c r="RDX30" s="763"/>
      <c r="RDY30" s="763"/>
      <c r="RDZ30" s="763"/>
      <c r="REA30" s="763"/>
      <c r="REB30" s="763"/>
      <c r="REC30" s="763"/>
      <c r="RED30" s="763"/>
      <c r="REE30" s="763"/>
      <c r="REF30" s="763"/>
      <c r="REG30" s="763"/>
      <c r="REH30" s="763"/>
      <c r="REI30" s="763"/>
      <c r="REJ30" s="763"/>
      <c r="REK30" s="763"/>
      <c r="REL30" s="763"/>
      <c r="REM30" s="763"/>
      <c r="REN30" s="763"/>
      <c r="REO30" s="763"/>
      <c r="REP30" s="763"/>
      <c r="REQ30" s="763"/>
      <c r="RER30" s="763"/>
      <c r="RES30" s="763"/>
      <c r="RET30" s="763"/>
      <c r="REU30" s="763"/>
      <c r="REV30" s="763"/>
      <c r="REW30" s="763"/>
      <c r="REX30" s="763"/>
      <c r="REY30" s="763"/>
      <c r="REZ30" s="763"/>
      <c r="RFA30" s="763"/>
      <c r="RFB30" s="763"/>
      <c r="RFC30" s="763"/>
      <c r="RFD30" s="763"/>
      <c r="RFE30" s="763"/>
      <c r="RFF30" s="763"/>
      <c r="RFG30" s="763"/>
      <c r="RFH30" s="763"/>
      <c r="RFI30" s="763"/>
      <c r="RFJ30" s="763"/>
      <c r="RFK30" s="763"/>
      <c r="RFL30" s="763"/>
      <c r="RFM30" s="763"/>
      <c r="RFN30" s="763"/>
      <c r="RFO30" s="763"/>
      <c r="RFP30" s="763"/>
      <c r="RFQ30" s="763"/>
      <c r="RFR30" s="763"/>
      <c r="RFS30" s="763"/>
      <c r="RFT30" s="763"/>
      <c r="RFU30" s="763"/>
      <c r="RFV30" s="763"/>
      <c r="RFW30" s="763"/>
      <c r="RFX30" s="763"/>
      <c r="RFY30" s="763"/>
      <c r="RFZ30" s="763"/>
      <c r="RGA30" s="763"/>
      <c r="RGB30" s="763"/>
      <c r="RGC30" s="763"/>
      <c r="RGD30" s="763"/>
      <c r="RGE30" s="763"/>
      <c r="RGF30" s="763"/>
      <c r="RGG30" s="763"/>
      <c r="RGH30" s="763"/>
      <c r="RGI30" s="763"/>
      <c r="RGJ30" s="763"/>
      <c r="RGK30" s="763"/>
      <c r="RGL30" s="763"/>
      <c r="RGM30" s="763"/>
      <c r="RGN30" s="763"/>
      <c r="RGO30" s="763"/>
      <c r="RGP30" s="763"/>
      <c r="RGQ30" s="763"/>
      <c r="RGR30" s="763"/>
      <c r="RGS30" s="763"/>
      <c r="RGT30" s="763"/>
      <c r="RGU30" s="763"/>
      <c r="RGV30" s="763"/>
      <c r="RGW30" s="763"/>
      <c r="RGX30" s="763"/>
      <c r="RGY30" s="763"/>
      <c r="RGZ30" s="763"/>
      <c r="RHA30" s="763"/>
      <c r="RHB30" s="763"/>
      <c r="RHC30" s="763"/>
      <c r="RHD30" s="763"/>
      <c r="RHE30" s="763"/>
      <c r="RHF30" s="763"/>
      <c r="RHG30" s="763"/>
      <c r="RHH30" s="763"/>
      <c r="RHI30" s="763"/>
      <c r="RHJ30" s="763"/>
      <c r="RHK30" s="763"/>
      <c r="RHL30" s="763"/>
      <c r="RHM30" s="763"/>
      <c r="RHN30" s="763"/>
      <c r="RHO30" s="763"/>
      <c r="RHP30" s="763"/>
      <c r="RHQ30" s="763"/>
      <c r="RHR30" s="763"/>
      <c r="RHS30" s="763"/>
      <c r="RHT30" s="763"/>
      <c r="RHU30" s="763"/>
      <c r="RHV30" s="763"/>
      <c r="RHW30" s="763"/>
      <c r="RHX30" s="763"/>
      <c r="RHY30" s="763"/>
      <c r="RHZ30" s="763"/>
      <c r="RIA30" s="763"/>
      <c r="RIB30" s="763"/>
      <c r="RIC30" s="763"/>
      <c r="RID30" s="763"/>
      <c r="RIE30" s="763"/>
      <c r="RIF30" s="763"/>
      <c r="RIG30" s="763"/>
      <c r="RIH30" s="763"/>
      <c r="RII30" s="763"/>
      <c r="RIJ30" s="763"/>
      <c r="RIK30" s="763"/>
      <c r="RIL30" s="763"/>
      <c r="RIM30" s="763"/>
      <c r="RIN30" s="763"/>
      <c r="RIO30" s="763"/>
      <c r="RIP30" s="763"/>
      <c r="RIQ30" s="763"/>
      <c r="RIR30" s="763"/>
      <c r="RIS30" s="763"/>
      <c r="RIT30" s="763"/>
      <c r="RIU30" s="763"/>
      <c r="RIV30" s="763"/>
      <c r="RIW30" s="763"/>
      <c r="RIX30" s="763"/>
      <c r="RIY30" s="763"/>
      <c r="RIZ30" s="763"/>
      <c r="RJA30" s="763"/>
      <c r="RJB30" s="763"/>
      <c r="RJC30" s="763"/>
      <c r="RJD30" s="763"/>
      <c r="RJE30" s="763"/>
      <c r="RJF30" s="763"/>
      <c r="RJG30" s="763"/>
      <c r="RJH30" s="763"/>
      <c r="RJI30" s="763"/>
      <c r="RJJ30" s="763"/>
      <c r="RJK30" s="763"/>
      <c r="RJL30" s="763"/>
      <c r="RJM30" s="763"/>
      <c r="RJN30" s="763"/>
      <c r="RJO30" s="763"/>
      <c r="RJP30" s="763"/>
      <c r="RJQ30" s="763"/>
      <c r="RJR30" s="763"/>
      <c r="RJS30" s="763"/>
      <c r="RJT30" s="763"/>
      <c r="RJU30" s="763"/>
      <c r="RJV30" s="763"/>
      <c r="RJW30" s="763"/>
      <c r="RJX30" s="763"/>
      <c r="RJY30" s="763"/>
      <c r="RJZ30" s="763"/>
      <c r="RKA30" s="763"/>
      <c r="RKB30" s="763"/>
      <c r="RKC30" s="763"/>
      <c r="RKD30" s="763"/>
      <c r="RKE30" s="763"/>
      <c r="RKF30" s="763"/>
      <c r="RKG30" s="763"/>
      <c r="RKH30" s="763"/>
      <c r="RKI30" s="763"/>
      <c r="RKJ30" s="763"/>
      <c r="RKK30" s="763"/>
      <c r="RKL30" s="763"/>
      <c r="RKM30" s="763"/>
      <c r="RKN30" s="763"/>
      <c r="RKO30" s="763"/>
      <c r="RKP30" s="763"/>
      <c r="RKQ30" s="763"/>
      <c r="RKR30" s="763"/>
      <c r="RKS30" s="763"/>
      <c r="RKT30" s="763"/>
      <c r="RKU30" s="763"/>
      <c r="RKV30" s="763"/>
      <c r="RKW30" s="763"/>
      <c r="RKX30" s="763"/>
      <c r="RKY30" s="763"/>
      <c r="RKZ30" s="763"/>
      <c r="RLA30" s="763"/>
      <c r="RLB30" s="763"/>
      <c r="RLC30" s="763"/>
      <c r="RLD30" s="763"/>
      <c r="RLE30" s="763"/>
      <c r="RLF30" s="763"/>
      <c r="RLG30" s="763"/>
      <c r="RLH30" s="763"/>
      <c r="RLI30" s="763"/>
      <c r="RLJ30" s="763"/>
      <c r="RLK30" s="763"/>
      <c r="RLL30" s="763"/>
      <c r="RLM30" s="763"/>
      <c r="RLN30" s="763"/>
      <c r="RLO30" s="763"/>
      <c r="RLP30" s="763"/>
      <c r="RLQ30" s="763"/>
      <c r="RLR30" s="763"/>
      <c r="RLS30" s="763"/>
      <c r="RLT30" s="763"/>
      <c r="RLU30" s="763"/>
      <c r="RLV30" s="763"/>
      <c r="RLW30" s="763"/>
      <c r="RLX30" s="763"/>
      <c r="RLY30" s="763"/>
      <c r="RLZ30" s="763"/>
      <c r="RMA30" s="763"/>
      <c r="RMB30" s="763"/>
      <c r="RMC30" s="763"/>
      <c r="RMD30" s="763"/>
      <c r="RME30" s="763"/>
      <c r="RMF30" s="763"/>
      <c r="RMG30" s="763"/>
      <c r="RMH30" s="763"/>
      <c r="RMI30" s="763"/>
      <c r="RMJ30" s="763"/>
      <c r="RMK30" s="763"/>
      <c r="RML30" s="763"/>
      <c r="RMM30" s="763"/>
      <c r="RMN30" s="763"/>
      <c r="RMO30" s="763"/>
      <c r="RMP30" s="763"/>
      <c r="RMQ30" s="763"/>
      <c r="RMR30" s="763"/>
      <c r="RMS30" s="763"/>
      <c r="RMT30" s="763"/>
      <c r="RMU30" s="763"/>
      <c r="RMV30" s="763"/>
      <c r="RMW30" s="763"/>
      <c r="RMX30" s="763"/>
      <c r="RMY30" s="763"/>
      <c r="RMZ30" s="763"/>
      <c r="RNA30" s="763"/>
      <c r="RNB30" s="763"/>
      <c r="RNC30" s="763"/>
      <c r="RND30" s="763"/>
      <c r="RNE30" s="763"/>
      <c r="RNF30" s="763"/>
      <c r="RNG30" s="763"/>
      <c r="RNH30" s="763"/>
      <c r="RNI30" s="763"/>
      <c r="RNJ30" s="763"/>
      <c r="RNK30" s="763"/>
      <c r="RNL30" s="763"/>
      <c r="RNM30" s="763"/>
      <c r="RNN30" s="763"/>
      <c r="RNO30" s="763"/>
      <c r="RNP30" s="763"/>
      <c r="RNQ30" s="763"/>
      <c r="RNR30" s="763"/>
      <c r="RNS30" s="763"/>
      <c r="RNT30" s="763"/>
      <c r="RNU30" s="763"/>
      <c r="RNV30" s="763"/>
      <c r="RNW30" s="763"/>
      <c r="RNX30" s="763"/>
      <c r="RNY30" s="763"/>
      <c r="RNZ30" s="763"/>
      <c r="ROA30" s="763"/>
      <c r="ROB30" s="763"/>
      <c r="ROC30" s="763"/>
      <c r="ROD30" s="763"/>
      <c r="ROE30" s="763"/>
      <c r="ROF30" s="763"/>
      <c r="ROG30" s="763"/>
      <c r="ROH30" s="763"/>
      <c r="ROI30" s="763"/>
      <c r="ROJ30" s="763"/>
      <c r="ROK30" s="763"/>
      <c r="ROL30" s="763"/>
      <c r="ROM30" s="763"/>
      <c r="RON30" s="763"/>
      <c r="ROO30" s="763"/>
      <c r="ROP30" s="763"/>
      <c r="ROQ30" s="763"/>
      <c r="ROR30" s="763"/>
      <c r="ROS30" s="763"/>
      <c r="ROT30" s="763"/>
      <c r="ROU30" s="763"/>
      <c r="ROV30" s="763"/>
      <c r="ROW30" s="763"/>
      <c r="ROX30" s="763"/>
      <c r="ROY30" s="763"/>
      <c r="ROZ30" s="763"/>
      <c r="RPA30" s="763"/>
      <c r="RPB30" s="763"/>
      <c r="RPC30" s="763"/>
      <c r="RPD30" s="763"/>
      <c r="RPE30" s="763"/>
      <c r="RPF30" s="763"/>
      <c r="RPG30" s="763"/>
      <c r="RPH30" s="763"/>
      <c r="RPI30" s="763"/>
      <c r="RPJ30" s="763"/>
      <c r="RPK30" s="763"/>
      <c r="RPL30" s="763"/>
      <c r="RPM30" s="763"/>
      <c r="RPN30" s="763"/>
      <c r="RPO30" s="763"/>
      <c r="RPP30" s="763"/>
      <c r="RPQ30" s="763"/>
      <c r="RPR30" s="763"/>
      <c r="RPS30" s="763"/>
      <c r="RPT30" s="763"/>
      <c r="RPU30" s="763"/>
      <c r="RPV30" s="763"/>
      <c r="RPW30" s="763"/>
      <c r="RPX30" s="763"/>
      <c r="RPY30" s="763"/>
      <c r="RPZ30" s="763"/>
      <c r="RQA30" s="763"/>
      <c r="RQB30" s="763"/>
      <c r="RQC30" s="763"/>
      <c r="RQD30" s="763"/>
      <c r="RQE30" s="763"/>
      <c r="RQF30" s="763"/>
      <c r="RQG30" s="763"/>
      <c r="RQH30" s="763"/>
      <c r="RQI30" s="763"/>
      <c r="RQJ30" s="763"/>
      <c r="RQK30" s="763"/>
      <c r="RQL30" s="763"/>
      <c r="RQM30" s="763"/>
      <c r="RQN30" s="763"/>
      <c r="RQO30" s="763"/>
      <c r="RQP30" s="763"/>
      <c r="RQQ30" s="763"/>
      <c r="RQR30" s="763"/>
      <c r="RQS30" s="763"/>
      <c r="RQT30" s="763"/>
      <c r="RQU30" s="763"/>
      <c r="RQV30" s="763"/>
      <c r="RQW30" s="763"/>
      <c r="RQX30" s="763"/>
      <c r="RQY30" s="763"/>
      <c r="RQZ30" s="763"/>
      <c r="RRA30" s="763"/>
      <c r="RRB30" s="763"/>
      <c r="RRC30" s="763"/>
      <c r="RRD30" s="763"/>
      <c r="RRE30" s="763"/>
      <c r="RRF30" s="763"/>
      <c r="RRG30" s="763"/>
      <c r="RRH30" s="763"/>
      <c r="RRI30" s="763"/>
      <c r="RRJ30" s="763"/>
      <c r="RRK30" s="763"/>
      <c r="RRL30" s="763"/>
      <c r="RRM30" s="763"/>
      <c r="RRN30" s="763"/>
      <c r="RRO30" s="763"/>
      <c r="RRP30" s="763"/>
      <c r="RRQ30" s="763"/>
      <c r="RRR30" s="763"/>
      <c r="RRS30" s="763"/>
      <c r="RRT30" s="763"/>
      <c r="RRU30" s="763"/>
      <c r="RRV30" s="763"/>
      <c r="RRW30" s="763"/>
      <c r="RRX30" s="763"/>
      <c r="RRY30" s="763"/>
      <c r="RRZ30" s="763"/>
      <c r="RSA30" s="763"/>
      <c r="RSB30" s="763"/>
      <c r="RSC30" s="763"/>
      <c r="RSD30" s="763"/>
      <c r="RSE30" s="763"/>
      <c r="RSF30" s="763"/>
      <c r="RSG30" s="763"/>
      <c r="RSH30" s="763"/>
      <c r="RSI30" s="763"/>
      <c r="RSJ30" s="763"/>
      <c r="RSK30" s="763"/>
      <c r="RSL30" s="763"/>
      <c r="RSM30" s="763"/>
      <c r="RSN30" s="763"/>
      <c r="RSO30" s="763"/>
      <c r="RSP30" s="763"/>
      <c r="RSQ30" s="763"/>
      <c r="RSR30" s="763"/>
      <c r="RSS30" s="763"/>
      <c r="RST30" s="763"/>
      <c r="RSU30" s="763"/>
      <c r="RSV30" s="763"/>
      <c r="RSW30" s="763"/>
      <c r="RSX30" s="763"/>
      <c r="RSY30" s="763"/>
      <c r="RSZ30" s="763"/>
      <c r="RTA30" s="763"/>
      <c r="RTB30" s="763"/>
      <c r="RTC30" s="763"/>
      <c r="RTD30" s="763"/>
      <c r="RTE30" s="763"/>
      <c r="RTF30" s="763"/>
      <c r="RTG30" s="763"/>
      <c r="RTH30" s="763"/>
      <c r="RTI30" s="763"/>
      <c r="RTJ30" s="763"/>
      <c r="RTK30" s="763"/>
      <c r="RTL30" s="763"/>
      <c r="RTM30" s="763"/>
      <c r="RTN30" s="763"/>
      <c r="RTO30" s="763"/>
      <c r="RTP30" s="763"/>
      <c r="RTQ30" s="763"/>
      <c r="RTR30" s="763"/>
      <c r="RTS30" s="763"/>
      <c r="RTT30" s="763"/>
      <c r="RTU30" s="763"/>
      <c r="RTV30" s="763"/>
      <c r="RTW30" s="763"/>
      <c r="RTX30" s="763"/>
      <c r="RTY30" s="763"/>
      <c r="RTZ30" s="763"/>
      <c r="RUA30" s="763"/>
      <c r="RUB30" s="763"/>
      <c r="RUC30" s="763"/>
      <c r="RUD30" s="763"/>
      <c r="RUE30" s="763"/>
      <c r="RUF30" s="763"/>
      <c r="RUG30" s="763"/>
      <c r="RUH30" s="763"/>
      <c r="RUI30" s="763"/>
      <c r="RUJ30" s="763"/>
      <c r="RUK30" s="763"/>
      <c r="RUL30" s="763"/>
      <c r="RUM30" s="763"/>
      <c r="RUN30" s="763"/>
      <c r="RUO30" s="763"/>
      <c r="RUP30" s="763"/>
      <c r="RUQ30" s="763"/>
      <c r="RUR30" s="763"/>
      <c r="RUS30" s="763"/>
      <c r="RUT30" s="763"/>
      <c r="RUU30" s="763"/>
      <c r="RUV30" s="763"/>
      <c r="RUW30" s="763"/>
      <c r="RUX30" s="763"/>
      <c r="RUY30" s="763"/>
      <c r="RUZ30" s="763"/>
      <c r="RVA30" s="763"/>
      <c r="RVB30" s="763"/>
      <c r="RVC30" s="763"/>
      <c r="RVD30" s="763"/>
      <c r="RVE30" s="763"/>
      <c r="RVF30" s="763"/>
      <c r="RVG30" s="763"/>
      <c r="RVH30" s="763"/>
      <c r="RVI30" s="763"/>
      <c r="RVJ30" s="763"/>
      <c r="RVK30" s="763"/>
      <c r="RVL30" s="763"/>
      <c r="RVM30" s="763"/>
      <c r="RVN30" s="763"/>
      <c r="RVO30" s="763"/>
      <c r="RVP30" s="763"/>
      <c r="RVQ30" s="763"/>
      <c r="RVR30" s="763"/>
      <c r="RVS30" s="763"/>
      <c r="RVT30" s="763"/>
      <c r="RVU30" s="763"/>
      <c r="RVV30" s="763"/>
      <c r="RVW30" s="763"/>
      <c r="RVX30" s="763"/>
      <c r="RVY30" s="763"/>
      <c r="RVZ30" s="763"/>
      <c r="RWA30" s="763"/>
      <c r="RWB30" s="763"/>
      <c r="RWC30" s="763"/>
      <c r="RWD30" s="763"/>
      <c r="RWE30" s="763"/>
      <c r="RWF30" s="763"/>
      <c r="RWG30" s="763"/>
      <c r="RWH30" s="763"/>
      <c r="RWI30" s="763"/>
      <c r="RWJ30" s="763"/>
      <c r="RWK30" s="763"/>
      <c r="RWL30" s="763"/>
      <c r="RWM30" s="763"/>
      <c r="RWN30" s="763"/>
      <c r="RWO30" s="763"/>
      <c r="RWP30" s="763"/>
      <c r="RWQ30" s="763"/>
      <c r="RWR30" s="763"/>
      <c r="RWS30" s="763"/>
      <c r="RWT30" s="763"/>
      <c r="RWU30" s="763"/>
      <c r="RWV30" s="763"/>
      <c r="RWW30" s="763"/>
      <c r="RWX30" s="763"/>
      <c r="RWY30" s="763"/>
      <c r="RWZ30" s="763"/>
      <c r="RXA30" s="763"/>
      <c r="RXB30" s="763"/>
      <c r="RXC30" s="763"/>
      <c r="RXD30" s="763"/>
      <c r="RXE30" s="763"/>
      <c r="RXF30" s="763"/>
      <c r="RXG30" s="763"/>
      <c r="RXH30" s="763"/>
      <c r="RXI30" s="763"/>
      <c r="RXJ30" s="763"/>
      <c r="RXK30" s="763"/>
      <c r="RXL30" s="763"/>
      <c r="RXM30" s="763"/>
      <c r="RXN30" s="763"/>
      <c r="RXO30" s="763"/>
      <c r="RXP30" s="763"/>
      <c r="RXQ30" s="763"/>
      <c r="RXR30" s="763"/>
      <c r="RXS30" s="763"/>
      <c r="RXT30" s="763"/>
      <c r="RXU30" s="763"/>
      <c r="RXV30" s="763"/>
      <c r="RXW30" s="763"/>
      <c r="RXX30" s="763"/>
      <c r="RXY30" s="763"/>
      <c r="RXZ30" s="763"/>
      <c r="RYA30" s="763"/>
      <c r="RYB30" s="763"/>
      <c r="RYC30" s="763"/>
      <c r="RYD30" s="763"/>
      <c r="RYE30" s="763"/>
      <c r="RYF30" s="763"/>
      <c r="RYG30" s="763"/>
      <c r="RYH30" s="763"/>
      <c r="RYI30" s="763"/>
      <c r="RYJ30" s="763"/>
      <c r="RYK30" s="763"/>
      <c r="RYL30" s="763"/>
      <c r="RYM30" s="763"/>
      <c r="RYN30" s="763"/>
      <c r="RYO30" s="763"/>
      <c r="RYP30" s="763"/>
      <c r="RYQ30" s="763"/>
      <c r="RYR30" s="763"/>
      <c r="RYS30" s="763"/>
      <c r="RYT30" s="763"/>
      <c r="RYU30" s="763"/>
      <c r="RYV30" s="763"/>
      <c r="RYW30" s="763"/>
      <c r="RYX30" s="763"/>
      <c r="RYY30" s="763"/>
      <c r="RYZ30" s="763"/>
      <c r="RZA30" s="763"/>
      <c r="RZB30" s="763"/>
      <c r="RZC30" s="763"/>
      <c r="RZD30" s="763"/>
      <c r="RZE30" s="763"/>
      <c r="RZF30" s="763"/>
      <c r="RZG30" s="763"/>
      <c r="RZH30" s="763"/>
      <c r="RZI30" s="763"/>
      <c r="RZJ30" s="763"/>
      <c r="RZK30" s="763"/>
      <c r="RZL30" s="763"/>
      <c r="RZM30" s="763"/>
      <c r="RZN30" s="763"/>
      <c r="RZO30" s="763"/>
      <c r="RZP30" s="763"/>
      <c r="RZQ30" s="763"/>
      <c r="RZR30" s="763"/>
      <c r="RZS30" s="763"/>
      <c r="RZT30" s="763"/>
      <c r="RZU30" s="763"/>
      <c r="RZV30" s="763"/>
      <c r="RZW30" s="763"/>
      <c r="RZX30" s="763"/>
      <c r="RZY30" s="763"/>
      <c r="RZZ30" s="763"/>
      <c r="SAA30" s="763"/>
      <c r="SAB30" s="763"/>
      <c r="SAC30" s="763"/>
      <c r="SAD30" s="763"/>
      <c r="SAE30" s="763"/>
      <c r="SAF30" s="763"/>
      <c r="SAG30" s="763"/>
      <c r="SAH30" s="763"/>
      <c r="SAI30" s="763"/>
      <c r="SAJ30" s="763"/>
      <c r="SAK30" s="763"/>
      <c r="SAL30" s="763"/>
      <c r="SAM30" s="763"/>
      <c r="SAN30" s="763"/>
      <c r="SAO30" s="763"/>
      <c r="SAP30" s="763"/>
      <c r="SAQ30" s="763"/>
      <c r="SAR30" s="763"/>
      <c r="SAS30" s="763"/>
      <c r="SAT30" s="763"/>
      <c r="SAU30" s="763"/>
      <c r="SAV30" s="763"/>
      <c r="SAW30" s="763"/>
      <c r="SAX30" s="763"/>
      <c r="SAY30" s="763"/>
      <c r="SAZ30" s="763"/>
      <c r="SBA30" s="763"/>
      <c r="SBB30" s="763"/>
      <c r="SBC30" s="763"/>
      <c r="SBD30" s="763"/>
      <c r="SBE30" s="763"/>
      <c r="SBF30" s="763"/>
      <c r="SBG30" s="763"/>
      <c r="SBH30" s="763"/>
      <c r="SBI30" s="763"/>
      <c r="SBJ30" s="763"/>
      <c r="SBK30" s="763"/>
      <c r="SBL30" s="763"/>
      <c r="SBM30" s="763"/>
      <c r="SBN30" s="763"/>
      <c r="SBO30" s="763"/>
      <c r="SBP30" s="763"/>
      <c r="SBQ30" s="763"/>
      <c r="SBR30" s="763"/>
      <c r="SBS30" s="763"/>
      <c r="SBT30" s="763"/>
      <c r="SBU30" s="763"/>
      <c r="SBV30" s="763"/>
      <c r="SBW30" s="763"/>
      <c r="SBX30" s="763"/>
      <c r="SBY30" s="763"/>
      <c r="SBZ30" s="763"/>
      <c r="SCA30" s="763"/>
      <c r="SCB30" s="763"/>
      <c r="SCC30" s="763"/>
      <c r="SCD30" s="763"/>
      <c r="SCE30" s="763"/>
      <c r="SCF30" s="763"/>
      <c r="SCG30" s="763"/>
      <c r="SCH30" s="763"/>
      <c r="SCI30" s="763"/>
      <c r="SCJ30" s="763"/>
      <c r="SCK30" s="763"/>
      <c r="SCL30" s="763"/>
      <c r="SCM30" s="763"/>
      <c r="SCN30" s="763"/>
      <c r="SCO30" s="763"/>
      <c r="SCP30" s="763"/>
      <c r="SCQ30" s="763"/>
      <c r="SCR30" s="763"/>
      <c r="SCS30" s="763"/>
      <c r="SCT30" s="763"/>
      <c r="SCU30" s="763"/>
      <c r="SCV30" s="763"/>
      <c r="SCW30" s="763"/>
      <c r="SCX30" s="763"/>
      <c r="SCY30" s="763"/>
      <c r="SCZ30" s="763"/>
      <c r="SDA30" s="763"/>
      <c r="SDB30" s="763"/>
      <c r="SDC30" s="763"/>
      <c r="SDD30" s="763"/>
      <c r="SDE30" s="763"/>
      <c r="SDF30" s="763"/>
      <c r="SDG30" s="763"/>
      <c r="SDH30" s="763"/>
      <c r="SDI30" s="763"/>
      <c r="SDJ30" s="763"/>
      <c r="SDK30" s="763"/>
      <c r="SDL30" s="763"/>
      <c r="SDM30" s="763"/>
      <c r="SDN30" s="763"/>
      <c r="SDO30" s="763"/>
      <c r="SDP30" s="763"/>
      <c r="SDQ30" s="763"/>
      <c r="SDR30" s="763"/>
      <c r="SDS30" s="763"/>
      <c r="SDT30" s="763"/>
      <c r="SDU30" s="763"/>
      <c r="SDV30" s="763"/>
      <c r="SDW30" s="763"/>
      <c r="SDX30" s="763"/>
      <c r="SDY30" s="763"/>
      <c r="SDZ30" s="763"/>
      <c r="SEA30" s="763"/>
      <c r="SEB30" s="763"/>
      <c r="SEC30" s="763"/>
      <c r="SED30" s="763"/>
      <c r="SEE30" s="763"/>
      <c r="SEF30" s="763"/>
      <c r="SEG30" s="763"/>
      <c r="SEH30" s="763"/>
      <c r="SEI30" s="763"/>
      <c r="SEJ30" s="763"/>
      <c r="SEK30" s="763"/>
      <c r="SEL30" s="763"/>
      <c r="SEM30" s="763"/>
      <c r="SEN30" s="763"/>
      <c r="SEO30" s="763"/>
      <c r="SEP30" s="763"/>
      <c r="SEQ30" s="763"/>
      <c r="SER30" s="763"/>
      <c r="SES30" s="763"/>
      <c r="SET30" s="763"/>
      <c r="SEU30" s="763"/>
      <c r="SEV30" s="763"/>
      <c r="SEW30" s="763"/>
      <c r="SEX30" s="763"/>
      <c r="SEY30" s="763"/>
      <c r="SEZ30" s="763"/>
      <c r="SFA30" s="763"/>
      <c r="SFB30" s="763"/>
      <c r="SFC30" s="763"/>
      <c r="SFD30" s="763"/>
      <c r="SFE30" s="763"/>
      <c r="SFF30" s="763"/>
      <c r="SFG30" s="763"/>
      <c r="SFH30" s="763"/>
      <c r="SFI30" s="763"/>
      <c r="SFJ30" s="763"/>
      <c r="SFK30" s="763"/>
      <c r="SFL30" s="763"/>
      <c r="SFM30" s="763"/>
      <c r="SFN30" s="763"/>
      <c r="SFO30" s="763"/>
      <c r="SFP30" s="763"/>
      <c r="SFQ30" s="763"/>
      <c r="SFR30" s="763"/>
      <c r="SFS30" s="763"/>
      <c r="SFT30" s="763"/>
      <c r="SFU30" s="763"/>
      <c r="SFV30" s="763"/>
      <c r="SFW30" s="763"/>
      <c r="SFX30" s="763"/>
      <c r="SFY30" s="763"/>
      <c r="SFZ30" s="763"/>
      <c r="SGA30" s="763"/>
      <c r="SGB30" s="763"/>
      <c r="SGC30" s="763"/>
      <c r="SGD30" s="763"/>
      <c r="SGE30" s="763"/>
      <c r="SGF30" s="763"/>
      <c r="SGG30" s="763"/>
      <c r="SGH30" s="763"/>
      <c r="SGI30" s="763"/>
      <c r="SGJ30" s="763"/>
      <c r="SGK30" s="763"/>
      <c r="SGL30" s="763"/>
      <c r="SGM30" s="763"/>
      <c r="SGN30" s="763"/>
      <c r="SGO30" s="763"/>
      <c r="SGP30" s="763"/>
      <c r="SGQ30" s="763"/>
      <c r="SGR30" s="763"/>
      <c r="SGS30" s="763"/>
      <c r="SGT30" s="763"/>
      <c r="SGU30" s="763"/>
      <c r="SGV30" s="763"/>
      <c r="SGW30" s="763"/>
      <c r="SGX30" s="763"/>
      <c r="SGY30" s="763"/>
      <c r="SGZ30" s="763"/>
      <c r="SHA30" s="763"/>
      <c r="SHB30" s="763"/>
      <c r="SHC30" s="763"/>
      <c r="SHD30" s="763"/>
      <c r="SHE30" s="763"/>
      <c r="SHF30" s="763"/>
      <c r="SHG30" s="763"/>
      <c r="SHH30" s="763"/>
      <c r="SHI30" s="763"/>
      <c r="SHJ30" s="763"/>
      <c r="SHK30" s="763"/>
      <c r="SHL30" s="763"/>
      <c r="SHM30" s="763"/>
      <c r="SHN30" s="763"/>
      <c r="SHO30" s="763"/>
      <c r="SHP30" s="763"/>
      <c r="SHQ30" s="763"/>
      <c r="SHR30" s="763"/>
      <c r="SHS30" s="763"/>
      <c r="SHT30" s="763"/>
      <c r="SHU30" s="763"/>
      <c r="SHV30" s="763"/>
      <c r="SHW30" s="763"/>
      <c r="SHX30" s="763"/>
      <c r="SHY30" s="763"/>
      <c r="SHZ30" s="763"/>
      <c r="SIA30" s="763"/>
      <c r="SIB30" s="763"/>
      <c r="SIC30" s="763"/>
      <c r="SID30" s="763"/>
      <c r="SIE30" s="763"/>
      <c r="SIF30" s="763"/>
      <c r="SIG30" s="763"/>
      <c r="SIH30" s="763"/>
      <c r="SII30" s="763"/>
      <c r="SIJ30" s="763"/>
      <c r="SIK30" s="763"/>
      <c r="SIL30" s="763"/>
      <c r="SIM30" s="763"/>
      <c r="SIN30" s="763"/>
      <c r="SIO30" s="763"/>
      <c r="SIP30" s="763"/>
      <c r="SIQ30" s="763"/>
      <c r="SIR30" s="763"/>
      <c r="SIS30" s="763"/>
      <c r="SIT30" s="763"/>
      <c r="SIU30" s="763"/>
      <c r="SIV30" s="763"/>
      <c r="SIW30" s="763"/>
      <c r="SIX30" s="763"/>
      <c r="SIY30" s="763"/>
      <c r="SIZ30" s="763"/>
      <c r="SJA30" s="763"/>
      <c r="SJB30" s="763"/>
      <c r="SJC30" s="763"/>
      <c r="SJD30" s="763"/>
      <c r="SJE30" s="763"/>
      <c r="SJF30" s="763"/>
      <c r="SJG30" s="763"/>
      <c r="SJH30" s="763"/>
      <c r="SJI30" s="763"/>
      <c r="SJJ30" s="763"/>
      <c r="SJK30" s="763"/>
      <c r="SJL30" s="763"/>
      <c r="SJM30" s="763"/>
      <c r="SJN30" s="763"/>
      <c r="SJO30" s="763"/>
      <c r="SJP30" s="763"/>
      <c r="SJQ30" s="763"/>
      <c r="SJR30" s="763"/>
      <c r="SJS30" s="763"/>
      <c r="SJT30" s="763"/>
      <c r="SJU30" s="763"/>
      <c r="SJV30" s="763"/>
      <c r="SJW30" s="763"/>
      <c r="SJX30" s="763"/>
      <c r="SJY30" s="763"/>
      <c r="SJZ30" s="763"/>
      <c r="SKA30" s="763"/>
      <c r="SKB30" s="763"/>
      <c r="SKC30" s="763"/>
      <c r="SKD30" s="763"/>
      <c r="SKE30" s="763"/>
      <c r="SKF30" s="763"/>
      <c r="SKG30" s="763"/>
      <c r="SKH30" s="763"/>
      <c r="SKI30" s="763"/>
      <c r="SKJ30" s="763"/>
      <c r="SKK30" s="763"/>
      <c r="SKL30" s="763"/>
      <c r="SKM30" s="763"/>
      <c r="SKN30" s="763"/>
      <c r="SKO30" s="763"/>
      <c r="SKP30" s="763"/>
      <c r="SKQ30" s="763"/>
      <c r="SKR30" s="763"/>
      <c r="SKS30" s="763"/>
      <c r="SKT30" s="763"/>
      <c r="SKU30" s="763"/>
      <c r="SKV30" s="763"/>
      <c r="SKW30" s="763"/>
      <c r="SKX30" s="763"/>
      <c r="SKY30" s="763"/>
      <c r="SKZ30" s="763"/>
      <c r="SLA30" s="763"/>
      <c r="SLB30" s="763"/>
      <c r="SLC30" s="763"/>
      <c r="SLD30" s="763"/>
      <c r="SLE30" s="763"/>
      <c r="SLF30" s="763"/>
      <c r="SLG30" s="763"/>
      <c r="SLH30" s="763"/>
      <c r="SLI30" s="763"/>
      <c r="SLJ30" s="763"/>
      <c r="SLK30" s="763"/>
      <c r="SLL30" s="763"/>
      <c r="SLM30" s="763"/>
      <c r="SLN30" s="763"/>
      <c r="SLO30" s="763"/>
      <c r="SLP30" s="763"/>
      <c r="SLQ30" s="763"/>
      <c r="SLR30" s="763"/>
      <c r="SLS30" s="763"/>
      <c r="SLT30" s="763"/>
      <c r="SLU30" s="763"/>
      <c r="SLV30" s="763"/>
      <c r="SLW30" s="763"/>
      <c r="SLX30" s="763"/>
      <c r="SLY30" s="763"/>
      <c r="SLZ30" s="763"/>
      <c r="SMA30" s="763"/>
      <c r="SMB30" s="763"/>
      <c r="SMC30" s="763"/>
      <c r="SMD30" s="763"/>
      <c r="SME30" s="763"/>
      <c r="SMF30" s="763"/>
      <c r="SMG30" s="763"/>
      <c r="SMH30" s="763"/>
      <c r="SMI30" s="763"/>
      <c r="SMJ30" s="763"/>
      <c r="SMK30" s="763"/>
      <c r="SML30" s="763"/>
      <c r="SMM30" s="763"/>
      <c r="SMN30" s="763"/>
      <c r="SMO30" s="763"/>
      <c r="SMP30" s="763"/>
      <c r="SMQ30" s="763"/>
      <c r="SMR30" s="763"/>
      <c r="SMS30" s="763"/>
      <c r="SMT30" s="763"/>
      <c r="SMU30" s="763"/>
      <c r="SMV30" s="763"/>
      <c r="SMW30" s="763"/>
      <c r="SMX30" s="763"/>
      <c r="SMY30" s="763"/>
      <c r="SMZ30" s="763"/>
      <c r="SNA30" s="763"/>
      <c r="SNB30" s="763"/>
      <c r="SNC30" s="763"/>
      <c r="SND30" s="763"/>
      <c r="SNE30" s="763"/>
      <c r="SNF30" s="763"/>
      <c r="SNG30" s="763"/>
      <c r="SNH30" s="763"/>
      <c r="SNI30" s="763"/>
      <c r="SNJ30" s="763"/>
      <c r="SNK30" s="763"/>
      <c r="SNL30" s="763"/>
      <c r="SNM30" s="763"/>
      <c r="SNN30" s="763"/>
      <c r="SNO30" s="763"/>
      <c r="SNP30" s="763"/>
      <c r="SNQ30" s="763"/>
      <c r="SNR30" s="763"/>
      <c r="SNS30" s="763"/>
      <c r="SNT30" s="763"/>
      <c r="SNU30" s="763"/>
      <c r="SNV30" s="763"/>
      <c r="SNW30" s="763"/>
      <c r="SNX30" s="763"/>
      <c r="SNY30" s="763"/>
      <c r="SNZ30" s="763"/>
      <c r="SOA30" s="763"/>
      <c r="SOB30" s="763"/>
      <c r="SOC30" s="763"/>
      <c r="SOD30" s="763"/>
      <c r="SOE30" s="763"/>
      <c r="SOF30" s="763"/>
      <c r="SOG30" s="763"/>
      <c r="SOH30" s="763"/>
      <c r="SOI30" s="763"/>
      <c r="SOJ30" s="763"/>
      <c r="SOK30" s="763"/>
      <c r="SOL30" s="763"/>
      <c r="SOM30" s="763"/>
      <c r="SON30" s="763"/>
      <c r="SOO30" s="763"/>
      <c r="SOP30" s="763"/>
      <c r="SOQ30" s="763"/>
      <c r="SOR30" s="763"/>
      <c r="SOS30" s="763"/>
      <c r="SOT30" s="763"/>
      <c r="SOU30" s="763"/>
      <c r="SOV30" s="763"/>
      <c r="SOW30" s="763"/>
      <c r="SOX30" s="763"/>
      <c r="SOY30" s="763"/>
      <c r="SOZ30" s="763"/>
      <c r="SPA30" s="763"/>
      <c r="SPB30" s="763"/>
      <c r="SPC30" s="763"/>
      <c r="SPD30" s="763"/>
      <c r="SPE30" s="763"/>
      <c r="SPF30" s="763"/>
      <c r="SPG30" s="763"/>
      <c r="SPH30" s="763"/>
      <c r="SPI30" s="763"/>
      <c r="SPJ30" s="763"/>
      <c r="SPK30" s="763"/>
      <c r="SPL30" s="763"/>
      <c r="SPM30" s="763"/>
      <c r="SPN30" s="763"/>
      <c r="SPO30" s="763"/>
      <c r="SPP30" s="763"/>
      <c r="SPQ30" s="763"/>
      <c r="SPR30" s="763"/>
      <c r="SPS30" s="763"/>
      <c r="SPT30" s="763"/>
      <c r="SPU30" s="763"/>
      <c r="SPV30" s="763"/>
      <c r="SPW30" s="763"/>
      <c r="SPX30" s="763"/>
      <c r="SPY30" s="763"/>
      <c r="SPZ30" s="763"/>
      <c r="SQA30" s="763"/>
      <c r="SQB30" s="763"/>
      <c r="SQC30" s="763"/>
      <c r="SQD30" s="763"/>
      <c r="SQE30" s="763"/>
      <c r="SQF30" s="763"/>
      <c r="SQG30" s="763"/>
      <c r="SQH30" s="763"/>
      <c r="SQI30" s="763"/>
      <c r="SQJ30" s="763"/>
      <c r="SQK30" s="763"/>
      <c r="SQL30" s="763"/>
      <c r="SQM30" s="763"/>
      <c r="SQN30" s="763"/>
      <c r="SQO30" s="763"/>
      <c r="SQP30" s="763"/>
      <c r="SQQ30" s="763"/>
      <c r="SQR30" s="763"/>
      <c r="SQS30" s="763"/>
      <c r="SQT30" s="763"/>
      <c r="SQU30" s="763"/>
      <c r="SQV30" s="763"/>
      <c r="SQW30" s="763"/>
      <c r="SQX30" s="763"/>
      <c r="SQY30" s="763"/>
      <c r="SQZ30" s="763"/>
      <c r="SRA30" s="763"/>
      <c r="SRB30" s="763"/>
      <c r="SRC30" s="763"/>
      <c r="SRD30" s="763"/>
      <c r="SRE30" s="763"/>
      <c r="SRF30" s="763"/>
      <c r="SRG30" s="763"/>
      <c r="SRH30" s="763"/>
      <c r="SRI30" s="763"/>
      <c r="SRJ30" s="763"/>
      <c r="SRK30" s="763"/>
      <c r="SRL30" s="763"/>
      <c r="SRM30" s="763"/>
      <c r="SRN30" s="763"/>
      <c r="SRO30" s="763"/>
      <c r="SRP30" s="763"/>
      <c r="SRQ30" s="763"/>
      <c r="SRR30" s="763"/>
      <c r="SRS30" s="763"/>
      <c r="SRT30" s="763"/>
      <c r="SRU30" s="763"/>
      <c r="SRV30" s="763"/>
      <c r="SRW30" s="763"/>
      <c r="SRX30" s="763"/>
      <c r="SRY30" s="763"/>
      <c r="SRZ30" s="763"/>
      <c r="SSA30" s="763"/>
      <c r="SSB30" s="763"/>
      <c r="SSC30" s="763"/>
      <c r="SSD30" s="763"/>
      <c r="SSE30" s="763"/>
      <c r="SSF30" s="763"/>
      <c r="SSG30" s="763"/>
      <c r="SSH30" s="763"/>
      <c r="SSI30" s="763"/>
      <c r="SSJ30" s="763"/>
      <c r="SSK30" s="763"/>
      <c r="SSL30" s="763"/>
      <c r="SSM30" s="763"/>
      <c r="SSN30" s="763"/>
      <c r="SSO30" s="763"/>
      <c r="SSP30" s="763"/>
      <c r="SSQ30" s="763"/>
      <c r="SSR30" s="763"/>
      <c r="SSS30" s="763"/>
      <c r="SST30" s="763"/>
      <c r="SSU30" s="763"/>
      <c r="SSV30" s="763"/>
      <c r="SSW30" s="763"/>
      <c r="SSX30" s="763"/>
      <c r="SSY30" s="763"/>
      <c r="SSZ30" s="763"/>
      <c r="STA30" s="763"/>
      <c r="STB30" s="763"/>
      <c r="STC30" s="763"/>
      <c r="STD30" s="763"/>
      <c r="STE30" s="763"/>
      <c r="STF30" s="763"/>
      <c r="STG30" s="763"/>
      <c r="STH30" s="763"/>
      <c r="STI30" s="763"/>
      <c r="STJ30" s="763"/>
      <c r="STK30" s="763"/>
      <c r="STL30" s="763"/>
      <c r="STM30" s="763"/>
      <c r="STN30" s="763"/>
      <c r="STO30" s="763"/>
      <c r="STP30" s="763"/>
      <c r="STQ30" s="763"/>
      <c r="STR30" s="763"/>
      <c r="STS30" s="763"/>
      <c r="STT30" s="763"/>
      <c r="STU30" s="763"/>
      <c r="STV30" s="763"/>
      <c r="STW30" s="763"/>
      <c r="STX30" s="763"/>
      <c r="STY30" s="763"/>
      <c r="STZ30" s="763"/>
      <c r="SUA30" s="763"/>
      <c r="SUB30" s="763"/>
      <c r="SUC30" s="763"/>
      <c r="SUD30" s="763"/>
      <c r="SUE30" s="763"/>
      <c r="SUF30" s="763"/>
      <c r="SUG30" s="763"/>
      <c r="SUH30" s="763"/>
      <c r="SUI30" s="763"/>
      <c r="SUJ30" s="763"/>
      <c r="SUK30" s="763"/>
      <c r="SUL30" s="763"/>
      <c r="SUM30" s="763"/>
      <c r="SUN30" s="763"/>
      <c r="SUO30" s="763"/>
      <c r="SUP30" s="763"/>
      <c r="SUQ30" s="763"/>
      <c r="SUR30" s="763"/>
      <c r="SUS30" s="763"/>
      <c r="SUT30" s="763"/>
      <c r="SUU30" s="763"/>
      <c r="SUV30" s="763"/>
      <c r="SUW30" s="763"/>
      <c r="SUX30" s="763"/>
      <c r="SUY30" s="763"/>
      <c r="SUZ30" s="763"/>
      <c r="SVA30" s="763"/>
      <c r="SVB30" s="763"/>
      <c r="SVC30" s="763"/>
      <c r="SVD30" s="763"/>
      <c r="SVE30" s="763"/>
      <c r="SVF30" s="763"/>
      <c r="SVG30" s="763"/>
      <c r="SVH30" s="763"/>
      <c r="SVI30" s="763"/>
      <c r="SVJ30" s="763"/>
      <c r="SVK30" s="763"/>
      <c r="SVL30" s="763"/>
      <c r="SVM30" s="763"/>
      <c r="SVN30" s="763"/>
      <c r="SVO30" s="763"/>
      <c r="SVP30" s="763"/>
      <c r="SVQ30" s="763"/>
      <c r="SVR30" s="763"/>
      <c r="SVS30" s="763"/>
      <c r="SVT30" s="763"/>
      <c r="SVU30" s="763"/>
      <c r="SVV30" s="763"/>
      <c r="SVW30" s="763"/>
      <c r="SVX30" s="763"/>
      <c r="SVY30" s="763"/>
      <c r="SVZ30" s="763"/>
      <c r="SWA30" s="763"/>
      <c r="SWB30" s="763"/>
      <c r="SWC30" s="763"/>
      <c r="SWD30" s="763"/>
      <c r="SWE30" s="763"/>
      <c r="SWF30" s="763"/>
      <c r="SWG30" s="763"/>
      <c r="SWH30" s="763"/>
      <c r="SWI30" s="763"/>
      <c r="SWJ30" s="763"/>
      <c r="SWK30" s="763"/>
      <c r="SWL30" s="763"/>
      <c r="SWM30" s="763"/>
      <c r="SWN30" s="763"/>
      <c r="SWO30" s="763"/>
      <c r="SWP30" s="763"/>
      <c r="SWQ30" s="763"/>
      <c r="SWR30" s="763"/>
      <c r="SWS30" s="763"/>
      <c r="SWT30" s="763"/>
      <c r="SWU30" s="763"/>
      <c r="SWV30" s="763"/>
      <c r="SWW30" s="763"/>
      <c r="SWX30" s="763"/>
      <c r="SWY30" s="763"/>
      <c r="SWZ30" s="763"/>
      <c r="SXA30" s="763"/>
      <c r="SXB30" s="763"/>
      <c r="SXC30" s="763"/>
      <c r="SXD30" s="763"/>
      <c r="SXE30" s="763"/>
      <c r="SXF30" s="763"/>
      <c r="SXG30" s="763"/>
      <c r="SXH30" s="763"/>
      <c r="SXI30" s="763"/>
      <c r="SXJ30" s="763"/>
      <c r="SXK30" s="763"/>
      <c r="SXL30" s="763"/>
      <c r="SXM30" s="763"/>
      <c r="SXN30" s="763"/>
      <c r="SXO30" s="763"/>
      <c r="SXP30" s="763"/>
      <c r="SXQ30" s="763"/>
      <c r="SXR30" s="763"/>
      <c r="SXS30" s="763"/>
      <c r="SXT30" s="763"/>
      <c r="SXU30" s="763"/>
      <c r="SXV30" s="763"/>
      <c r="SXW30" s="763"/>
      <c r="SXX30" s="763"/>
      <c r="SXY30" s="763"/>
      <c r="SXZ30" s="763"/>
      <c r="SYA30" s="763"/>
      <c r="SYB30" s="763"/>
      <c r="SYC30" s="763"/>
      <c r="SYD30" s="763"/>
      <c r="SYE30" s="763"/>
      <c r="SYF30" s="763"/>
      <c r="SYG30" s="763"/>
      <c r="SYH30" s="763"/>
      <c r="SYI30" s="763"/>
      <c r="SYJ30" s="763"/>
      <c r="SYK30" s="763"/>
      <c r="SYL30" s="763"/>
      <c r="SYM30" s="763"/>
      <c r="SYN30" s="763"/>
      <c r="SYO30" s="763"/>
      <c r="SYP30" s="763"/>
      <c r="SYQ30" s="763"/>
      <c r="SYR30" s="763"/>
      <c r="SYS30" s="763"/>
      <c r="SYT30" s="763"/>
      <c r="SYU30" s="763"/>
      <c r="SYV30" s="763"/>
      <c r="SYW30" s="763"/>
      <c r="SYX30" s="763"/>
      <c r="SYY30" s="763"/>
      <c r="SYZ30" s="763"/>
      <c r="SZA30" s="763"/>
      <c r="SZB30" s="763"/>
      <c r="SZC30" s="763"/>
      <c r="SZD30" s="763"/>
      <c r="SZE30" s="763"/>
      <c r="SZF30" s="763"/>
      <c r="SZG30" s="763"/>
      <c r="SZH30" s="763"/>
      <c r="SZI30" s="763"/>
      <c r="SZJ30" s="763"/>
      <c r="SZK30" s="763"/>
      <c r="SZL30" s="763"/>
      <c r="SZM30" s="763"/>
      <c r="SZN30" s="763"/>
      <c r="SZO30" s="763"/>
      <c r="SZP30" s="763"/>
      <c r="SZQ30" s="763"/>
      <c r="SZR30" s="763"/>
      <c r="SZS30" s="763"/>
      <c r="SZT30" s="763"/>
      <c r="SZU30" s="763"/>
      <c r="SZV30" s="763"/>
      <c r="SZW30" s="763"/>
      <c r="SZX30" s="763"/>
      <c r="SZY30" s="763"/>
      <c r="SZZ30" s="763"/>
      <c r="TAA30" s="763"/>
      <c r="TAB30" s="763"/>
      <c r="TAC30" s="763"/>
      <c r="TAD30" s="763"/>
      <c r="TAE30" s="763"/>
      <c r="TAF30" s="763"/>
      <c r="TAG30" s="763"/>
      <c r="TAH30" s="763"/>
      <c r="TAI30" s="763"/>
      <c r="TAJ30" s="763"/>
      <c r="TAK30" s="763"/>
      <c r="TAL30" s="763"/>
      <c r="TAM30" s="763"/>
      <c r="TAN30" s="763"/>
      <c r="TAO30" s="763"/>
      <c r="TAP30" s="763"/>
      <c r="TAQ30" s="763"/>
      <c r="TAR30" s="763"/>
      <c r="TAS30" s="763"/>
      <c r="TAT30" s="763"/>
      <c r="TAU30" s="763"/>
      <c r="TAV30" s="763"/>
      <c r="TAW30" s="763"/>
      <c r="TAX30" s="763"/>
      <c r="TAY30" s="763"/>
      <c r="TAZ30" s="763"/>
      <c r="TBA30" s="763"/>
      <c r="TBB30" s="763"/>
      <c r="TBC30" s="763"/>
      <c r="TBD30" s="763"/>
      <c r="TBE30" s="763"/>
      <c r="TBF30" s="763"/>
      <c r="TBG30" s="763"/>
      <c r="TBH30" s="763"/>
      <c r="TBI30" s="763"/>
      <c r="TBJ30" s="763"/>
      <c r="TBK30" s="763"/>
      <c r="TBL30" s="763"/>
      <c r="TBM30" s="763"/>
      <c r="TBN30" s="763"/>
      <c r="TBO30" s="763"/>
      <c r="TBP30" s="763"/>
      <c r="TBQ30" s="763"/>
      <c r="TBR30" s="763"/>
      <c r="TBS30" s="763"/>
      <c r="TBT30" s="763"/>
      <c r="TBU30" s="763"/>
      <c r="TBV30" s="763"/>
      <c r="TBW30" s="763"/>
      <c r="TBX30" s="763"/>
      <c r="TBY30" s="763"/>
      <c r="TBZ30" s="763"/>
      <c r="TCA30" s="763"/>
      <c r="TCB30" s="763"/>
      <c r="TCC30" s="763"/>
      <c r="TCD30" s="763"/>
      <c r="TCE30" s="763"/>
      <c r="TCF30" s="763"/>
      <c r="TCG30" s="763"/>
      <c r="TCH30" s="763"/>
      <c r="TCI30" s="763"/>
      <c r="TCJ30" s="763"/>
      <c r="TCK30" s="763"/>
      <c r="TCL30" s="763"/>
      <c r="TCM30" s="763"/>
      <c r="TCN30" s="763"/>
      <c r="TCO30" s="763"/>
      <c r="TCP30" s="763"/>
      <c r="TCQ30" s="763"/>
      <c r="TCR30" s="763"/>
      <c r="TCS30" s="763"/>
      <c r="TCT30" s="763"/>
      <c r="TCU30" s="763"/>
      <c r="TCV30" s="763"/>
      <c r="TCW30" s="763"/>
      <c r="TCX30" s="763"/>
      <c r="TCY30" s="763"/>
      <c r="TCZ30" s="763"/>
      <c r="TDA30" s="763"/>
      <c r="TDB30" s="763"/>
      <c r="TDC30" s="763"/>
      <c r="TDD30" s="763"/>
      <c r="TDE30" s="763"/>
      <c r="TDF30" s="763"/>
      <c r="TDG30" s="763"/>
      <c r="TDH30" s="763"/>
      <c r="TDI30" s="763"/>
      <c r="TDJ30" s="763"/>
      <c r="TDK30" s="763"/>
      <c r="TDL30" s="763"/>
      <c r="TDM30" s="763"/>
      <c r="TDN30" s="763"/>
      <c r="TDO30" s="763"/>
      <c r="TDP30" s="763"/>
      <c r="TDQ30" s="763"/>
      <c r="TDR30" s="763"/>
      <c r="TDS30" s="763"/>
      <c r="TDT30" s="763"/>
      <c r="TDU30" s="763"/>
      <c r="TDV30" s="763"/>
      <c r="TDW30" s="763"/>
      <c r="TDX30" s="763"/>
      <c r="TDY30" s="763"/>
      <c r="TDZ30" s="763"/>
      <c r="TEA30" s="763"/>
      <c r="TEB30" s="763"/>
      <c r="TEC30" s="763"/>
      <c r="TED30" s="763"/>
      <c r="TEE30" s="763"/>
      <c r="TEF30" s="763"/>
      <c r="TEG30" s="763"/>
      <c r="TEH30" s="763"/>
      <c r="TEI30" s="763"/>
      <c r="TEJ30" s="763"/>
      <c r="TEK30" s="763"/>
      <c r="TEL30" s="763"/>
      <c r="TEM30" s="763"/>
      <c r="TEN30" s="763"/>
      <c r="TEO30" s="763"/>
      <c r="TEP30" s="763"/>
      <c r="TEQ30" s="763"/>
      <c r="TER30" s="763"/>
      <c r="TES30" s="763"/>
      <c r="TET30" s="763"/>
      <c r="TEU30" s="763"/>
      <c r="TEV30" s="763"/>
      <c r="TEW30" s="763"/>
      <c r="TEX30" s="763"/>
      <c r="TEY30" s="763"/>
      <c r="TEZ30" s="763"/>
      <c r="TFA30" s="763"/>
      <c r="TFB30" s="763"/>
      <c r="TFC30" s="763"/>
      <c r="TFD30" s="763"/>
      <c r="TFE30" s="763"/>
      <c r="TFF30" s="763"/>
      <c r="TFG30" s="763"/>
      <c r="TFH30" s="763"/>
      <c r="TFI30" s="763"/>
      <c r="TFJ30" s="763"/>
      <c r="TFK30" s="763"/>
      <c r="TFL30" s="763"/>
      <c r="TFM30" s="763"/>
      <c r="TFN30" s="763"/>
      <c r="TFO30" s="763"/>
      <c r="TFP30" s="763"/>
      <c r="TFQ30" s="763"/>
      <c r="TFR30" s="763"/>
      <c r="TFS30" s="763"/>
      <c r="TFT30" s="763"/>
      <c r="TFU30" s="763"/>
      <c r="TFV30" s="763"/>
      <c r="TFW30" s="763"/>
      <c r="TFX30" s="763"/>
      <c r="TFY30" s="763"/>
      <c r="TFZ30" s="763"/>
      <c r="TGA30" s="763"/>
      <c r="TGB30" s="763"/>
      <c r="TGC30" s="763"/>
      <c r="TGD30" s="763"/>
      <c r="TGE30" s="763"/>
      <c r="TGF30" s="763"/>
      <c r="TGG30" s="763"/>
      <c r="TGH30" s="763"/>
      <c r="TGI30" s="763"/>
      <c r="TGJ30" s="763"/>
      <c r="TGK30" s="763"/>
      <c r="TGL30" s="763"/>
      <c r="TGM30" s="763"/>
      <c r="TGN30" s="763"/>
      <c r="TGO30" s="763"/>
      <c r="TGP30" s="763"/>
      <c r="TGQ30" s="763"/>
      <c r="TGR30" s="763"/>
      <c r="TGS30" s="763"/>
      <c r="TGT30" s="763"/>
      <c r="TGU30" s="763"/>
      <c r="TGV30" s="763"/>
      <c r="TGW30" s="763"/>
      <c r="TGX30" s="763"/>
      <c r="TGY30" s="763"/>
      <c r="TGZ30" s="763"/>
      <c r="THA30" s="763"/>
      <c r="THB30" s="763"/>
      <c r="THC30" s="763"/>
      <c r="THD30" s="763"/>
      <c r="THE30" s="763"/>
      <c r="THF30" s="763"/>
      <c r="THG30" s="763"/>
      <c r="THH30" s="763"/>
      <c r="THI30" s="763"/>
      <c r="THJ30" s="763"/>
      <c r="THK30" s="763"/>
      <c r="THL30" s="763"/>
      <c r="THM30" s="763"/>
      <c r="THN30" s="763"/>
      <c r="THO30" s="763"/>
      <c r="THP30" s="763"/>
      <c r="THQ30" s="763"/>
      <c r="THR30" s="763"/>
      <c r="THS30" s="763"/>
      <c r="THT30" s="763"/>
      <c r="THU30" s="763"/>
      <c r="THV30" s="763"/>
      <c r="THW30" s="763"/>
      <c r="THX30" s="763"/>
      <c r="THY30" s="763"/>
      <c r="THZ30" s="763"/>
      <c r="TIA30" s="763"/>
      <c r="TIB30" s="763"/>
      <c r="TIC30" s="763"/>
      <c r="TID30" s="763"/>
      <c r="TIE30" s="763"/>
      <c r="TIF30" s="763"/>
      <c r="TIG30" s="763"/>
      <c r="TIH30" s="763"/>
      <c r="TII30" s="763"/>
      <c r="TIJ30" s="763"/>
      <c r="TIK30" s="763"/>
      <c r="TIL30" s="763"/>
      <c r="TIM30" s="763"/>
      <c r="TIN30" s="763"/>
      <c r="TIO30" s="763"/>
      <c r="TIP30" s="763"/>
      <c r="TIQ30" s="763"/>
      <c r="TIR30" s="763"/>
      <c r="TIS30" s="763"/>
      <c r="TIT30" s="763"/>
      <c r="TIU30" s="763"/>
      <c r="TIV30" s="763"/>
      <c r="TIW30" s="763"/>
      <c r="TIX30" s="763"/>
      <c r="TIY30" s="763"/>
      <c r="TIZ30" s="763"/>
      <c r="TJA30" s="763"/>
      <c r="TJB30" s="763"/>
      <c r="TJC30" s="763"/>
      <c r="TJD30" s="763"/>
      <c r="TJE30" s="763"/>
      <c r="TJF30" s="763"/>
      <c r="TJG30" s="763"/>
      <c r="TJH30" s="763"/>
      <c r="TJI30" s="763"/>
      <c r="TJJ30" s="763"/>
      <c r="TJK30" s="763"/>
      <c r="TJL30" s="763"/>
      <c r="TJM30" s="763"/>
      <c r="TJN30" s="763"/>
      <c r="TJO30" s="763"/>
      <c r="TJP30" s="763"/>
      <c r="TJQ30" s="763"/>
      <c r="TJR30" s="763"/>
      <c r="TJS30" s="763"/>
      <c r="TJT30" s="763"/>
      <c r="TJU30" s="763"/>
      <c r="TJV30" s="763"/>
      <c r="TJW30" s="763"/>
      <c r="TJX30" s="763"/>
      <c r="TJY30" s="763"/>
      <c r="TJZ30" s="763"/>
      <c r="TKA30" s="763"/>
      <c r="TKB30" s="763"/>
      <c r="TKC30" s="763"/>
      <c r="TKD30" s="763"/>
      <c r="TKE30" s="763"/>
      <c r="TKF30" s="763"/>
      <c r="TKG30" s="763"/>
      <c r="TKH30" s="763"/>
      <c r="TKI30" s="763"/>
      <c r="TKJ30" s="763"/>
      <c r="TKK30" s="763"/>
      <c r="TKL30" s="763"/>
      <c r="TKM30" s="763"/>
      <c r="TKN30" s="763"/>
      <c r="TKO30" s="763"/>
      <c r="TKP30" s="763"/>
      <c r="TKQ30" s="763"/>
      <c r="TKR30" s="763"/>
      <c r="TKS30" s="763"/>
      <c r="TKT30" s="763"/>
      <c r="TKU30" s="763"/>
      <c r="TKV30" s="763"/>
      <c r="TKW30" s="763"/>
      <c r="TKX30" s="763"/>
      <c r="TKY30" s="763"/>
      <c r="TKZ30" s="763"/>
      <c r="TLA30" s="763"/>
      <c r="TLB30" s="763"/>
      <c r="TLC30" s="763"/>
      <c r="TLD30" s="763"/>
      <c r="TLE30" s="763"/>
      <c r="TLF30" s="763"/>
      <c r="TLG30" s="763"/>
      <c r="TLH30" s="763"/>
      <c r="TLI30" s="763"/>
      <c r="TLJ30" s="763"/>
      <c r="TLK30" s="763"/>
      <c r="TLL30" s="763"/>
      <c r="TLM30" s="763"/>
      <c r="TLN30" s="763"/>
      <c r="TLO30" s="763"/>
      <c r="TLP30" s="763"/>
      <c r="TLQ30" s="763"/>
      <c r="TLR30" s="763"/>
      <c r="TLS30" s="763"/>
      <c r="TLT30" s="763"/>
      <c r="TLU30" s="763"/>
      <c r="TLV30" s="763"/>
      <c r="TLW30" s="763"/>
      <c r="TLX30" s="763"/>
      <c r="TLY30" s="763"/>
      <c r="TLZ30" s="763"/>
      <c r="TMA30" s="763"/>
      <c r="TMB30" s="763"/>
      <c r="TMC30" s="763"/>
      <c r="TMD30" s="763"/>
      <c r="TME30" s="763"/>
      <c r="TMF30" s="763"/>
      <c r="TMG30" s="763"/>
      <c r="TMH30" s="763"/>
      <c r="TMI30" s="763"/>
      <c r="TMJ30" s="763"/>
      <c r="TMK30" s="763"/>
      <c r="TML30" s="763"/>
      <c r="TMM30" s="763"/>
      <c r="TMN30" s="763"/>
      <c r="TMO30" s="763"/>
      <c r="TMP30" s="763"/>
      <c r="TMQ30" s="763"/>
      <c r="TMR30" s="763"/>
      <c r="TMS30" s="763"/>
      <c r="TMT30" s="763"/>
      <c r="TMU30" s="763"/>
      <c r="TMV30" s="763"/>
      <c r="TMW30" s="763"/>
      <c r="TMX30" s="763"/>
      <c r="TMY30" s="763"/>
      <c r="TMZ30" s="763"/>
      <c r="TNA30" s="763"/>
      <c r="TNB30" s="763"/>
      <c r="TNC30" s="763"/>
      <c r="TND30" s="763"/>
      <c r="TNE30" s="763"/>
      <c r="TNF30" s="763"/>
      <c r="TNG30" s="763"/>
      <c r="TNH30" s="763"/>
      <c r="TNI30" s="763"/>
      <c r="TNJ30" s="763"/>
      <c r="TNK30" s="763"/>
      <c r="TNL30" s="763"/>
      <c r="TNM30" s="763"/>
      <c r="TNN30" s="763"/>
      <c r="TNO30" s="763"/>
      <c r="TNP30" s="763"/>
      <c r="TNQ30" s="763"/>
      <c r="TNR30" s="763"/>
      <c r="TNS30" s="763"/>
      <c r="TNT30" s="763"/>
      <c r="TNU30" s="763"/>
      <c r="TNV30" s="763"/>
      <c r="TNW30" s="763"/>
      <c r="TNX30" s="763"/>
      <c r="TNY30" s="763"/>
      <c r="TNZ30" s="763"/>
      <c r="TOA30" s="763"/>
      <c r="TOB30" s="763"/>
      <c r="TOC30" s="763"/>
      <c r="TOD30" s="763"/>
      <c r="TOE30" s="763"/>
      <c r="TOF30" s="763"/>
      <c r="TOG30" s="763"/>
      <c r="TOH30" s="763"/>
      <c r="TOI30" s="763"/>
      <c r="TOJ30" s="763"/>
      <c r="TOK30" s="763"/>
      <c r="TOL30" s="763"/>
      <c r="TOM30" s="763"/>
      <c r="TON30" s="763"/>
      <c r="TOO30" s="763"/>
      <c r="TOP30" s="763"/>
      <c r="TOQ30" s="763"/>
      <c r="TOR30" s="763"/>
      <c r="TOS30" s="763"/>
      <c r="TOT30" s="763"/>
      <c r="TOU30" s="763"/>
      <c r="TOV30" s="763"/>
      <c r="TOW30" s="763"/>
      <c r="TOX30" s="763"/>
      <c r="TOY30" s="763"/>
      <c r="TOZ30" s="763"/>
      <c r="TPA30" s="763"/>
      <c r="TPB30" s="763"/>
      <c r="TPC30" s="763"/>
      <c r="TPD30" s="763"/>
      <c r="TPE30" s="763"/>
      <c r="TPF30" s="763"/>
      <c r="TPG30" s="763"/>
      <c r="TPH30" s="763"/>
      <c r="TPI30" s="763"/>
      <c r="TPJ30" s="763"/>
      <c r="TPK30" s="763"/>
      <c r="TPL30" s="763"/>
      <c r="TPM30" s="763"/>
      <c r="TPN30" s="763"/>
      <c r="TPO30" s="763"/>
      <c r="TPP30" s="763"/>
      <c r="TPQ30" s="763"/>
      <c r="TPR30" s="763"/>
      <c r="TPS30" s="763"/>
      <c r="TPT30" s="763"/>
      <c r="TPU30" s="763"/>
      <c r="TPV30" s="763"/>
      <c r="TPW30" s="763"/>
      <c r="TPX30" s="763"/>
      <c r="TPY30" s="763"/>
      <c r="TPZ30" s="763"/>
      <c r="TQA30" s="763"/>
      <c r="TQB30" s="763"/>
      <c r="TQC30" s="763"/>
      <c r="TQD30" s="763"/>
      <c r="TQE30" s="763"/>
      <c r="TQF30" s="763"/>
      <c r="TQG30" s="763"/>
      <c r="TQH30" s="763"/>
      <c r="TQI30" s="763"/>
      <c r="TQJ30" s="763"/>
      <c r="TQK30" s="763"/>
      <c r="TQL30" s="763"/>
      <c r="TQM30" s="763"/>
      <c r="TQN30" s="763"/>
      <c r="TQO30" s="763"/>
      <c r="TQP30" s="763"/>
      <c r="TQQ30" s="763"/>
      <c r="TQR30" s="763"/>
      <c r="TQS30" s="763"/>
      <c r="TQT30" s="763"/>
      <c r="TQU30" s="763"/>
      <c r="TQV30" s="763"/>
      <c r="TQW30" s="763"/>
      <c r="TQX30" s="763"/>
      <c r="TQY30" s="763"/>
      <c r="TQZ30" s="763"/>
      <c r="TRA30" s="763"/>
      <c r="TRB30" s="763"/>
      <c r="TRC30" s="763"/>
      <c r="TRD30" s="763"/>
      <c r="TRE30" s="763"/>
      <c r="TRF30" s="763"/>
      <c r="TRG30" s="763"/>
      <c r="TRH30" s="763"/>
      <c r="TRI30" s="763"/>
      <c r="TRJ30" s="763"/>
      <c r="TRK30" s="763"/>
      <c r="TRL30" s="763"/>
      <c r="TRM30" s="763"/>
      <c r="TRN30" s="763"/>
      <c r="TRO30" s="763"/>
      <c r="TRP30" s="763"/>
      <c r="TRQ30" s="763"/>
      <c r="TRR30" s="763"/>
      <c r="TRS30" s="763"/>
      <c r="TRT30" s="763"/>
      <c r="TRU30" s="763"/>
      <c r="TRV30" s="763"/>
      <c r="TRW30" s="763"/>
      <c r="TRX30" s="763"/>
      <c r="TRY30" s="763"/>
      <c r="TRZ30" s="763"/>
      <c r="TSA30" s="763"/>
      <c r="TSB30" s="763"/>
      <c r="TSC30" s="763"/>
      <c r="TSD30" s="763"/>
      <c r="TSE30" s="763"/>
      <c r="TSF30" s="763"/>
      <c r="TSG30" s="763"/>
      <c r="TSH30" s="763"/>
      <c r="TSI30" s="763"/>
      <c r="TSJ30" s="763"/>
      <c r="TSK30" s="763"/>
      <c r="TSL30" s="763"/>
      <c r="TSM30" s="763"/>
      <c r="TSN30" s="763"/>
      <c r="TSO30" s="763"/>
      <c r="TSP30" s="763"/>
      <c r="TSQ30" s="763"/>
      <c r="TSR30" s="763"/>
      <c r="TSS30" s="763"/>
      <c r="TST30" s="763"/>
      <c r="TSU30" s="763"/>
      <c r="TSV30" s="763"/>
      <c r="TSW30" s="763"/>
      <c r="TSX30" s="763"/>
      <c r="TSY30" s="763"/>
      <c r="TSZ30" s="763"/>
      <c r="TTA30" s="763"/>
      <c r="TTB30" s="763"/>
      <c r="TTC30" s="763"/>
      <c r="TTD30" s="763"/>
      <c r="TTE30" s="763"/>
      <c r="TTF30" s="763"/>
      <c r="TTG30" s="763"/>
      <c r="TTH30" s="763"/>
      <c r="TTI30" s="763"/>
      <c r="TTJ30" s="763"/>
      <c r="TTK30" s="763"/>
      <c r="TTL30" s="763"/>
      <c r="TTM30" s="763"/>
      <c r="TTN30" s="763"/>
      <c r="TTO30" s="763"/>
      <c r="TTP30" s="763"/>
      <c r="TTQ30" s="763"/>
      <c r="TTR30" s="763"/>
      <c r="TTS30" s="763"/>
      <c r="TTT30" s="763"/>
      <c r="TTU30" s="763"/>
      <c r="TTV30" s="763"/>
      <c r="TTW30" s="763"/>
      <c r="TTX30" s="763"/>
      <c r="TTY30" s="763"/>
      <c r="TTZ30" s="763"/>
      <c r="TUA30" s="763"/>
      <c r="TUB30" s="763"/>
      <c r="TUC30" s="763"/>
      <c r="TUD30" s="763"/>
      <c r="TUE30" s="763"/>
      <c r="TUF30" s="763"/>
      <c r="TUG30" s="763"/>
      <c r="TUH30" s="763"/>
      <c r="TUI30" s="763"/>
      <c r="TUJ30" s="763"/>
      <c r="TUK30" s="763"/>
      <c r="TUL30" s="763"/>
      <c r="TUM30" s="763"/>
      <c r="TUN30" s="763"/>
      <c r="TUO30" s="763"/>
      <c r="TUP30" s="763"/>
      <c r="TUQ30" s="763"/>
      <c r="TUR30" s="763"/>
      <c r="TUS30" s="763"/>
      <c r="TUT30" s="763"/>
      <c r="TUU30" s="763"/>
      <c r="TUV30" s="763"/>
      <c r="TUW30" s="763"/>
      <c r="TUX30" s="763"/>
      <c r="TUY30" s="763"/>
      <c r="TUZ30" s="763"/>
      <c r="TVA30" s="763"/>
      <c r="TVB30" s="763"/>
      <c r="TVC30" s="763"/>
      <c r="TVD30" s="763"/>
      <c r="TVE30" s="763"/>
      <c r="TVF30" s="763"/>
      <c r="TVG30" s="763"/>
      <c r="TVH30" s="763"/>
      <c r="TVI30" s="763"/>
      <c r="TVJ30" s="763"/>
      <c r="TVK30" s="763"/>
      <c r="TVL30" s="763"/>
      <c r="TVM30" s="763"/>
      <c r="TVN30" s="763"/>
      <c r="TVO30" s="763"/>
      <c r="TVP30" s="763"/>
      <c r="TVQ30" s="763"/>
      <c r="TVR30" s="763"/>
      <c r="TVS30" s="763"/>
      <c r="TVT30" s="763"/>
      <c r="TVU30" s="763"/>
      <c r="TVV30" s="763"/>
      <c r="TVW30" s="763"/>
      <c r="TVX30" s="763"/>
      <c r="TVY30" s="763"/>
      <c r="TVZ30" s="763"/>
      <c r="TWA30" s="763"/>
      <c r="TWB30" s="763"/>
      <c r="TWC30" s="763"/>
      <c r="TWD30" s="763"/>
      <c r="TWE30" s="763"/>
      <c r="TWF30" s="763"/>
      <c r="TWG30" s="763"/>
      <c r="TWH30" s="763"/>
      <c r="TWI30" s="763"/>
      <c r="TWJ30" s="763"/>
      <c r="TWK30" s="763"/>
      <c r="TWL30" s="763"/>
      <c r="TWM30" s="763"/>
      <c r="TWN30" s="763"/>
      <c r="TWO30" s="763"/>
      <c r="TWP30" s="763"/>
      <c r="TWQ30" s="763"/>
      <c r="TWR30" s="763"/>
      <c r="TWS30" s="763"/>
      <c r="TWT30" s="763"/>
      <c r="TWU30" s="763"/>
      <c r="TWV30" s="763"/>
      <c r="TWW30" s="763"/>
      <c r="TWX30" s="763"/>
      <c r="TWY30" s="763"/>
      <c r="TWZ30" s="763"/>
      <c r="TXA30" s="763"/>
      <c r="TXB30" s="763"/>
      <c r="TXC30" s="763"/>
      <c r="TXD30" s="763"/>
      <c r="TXE30" s="763"/>
      <c r="TXF30" s="763"/>
      <c r="TXG30" s="763"/>
      <c r="TXH30" s="763"/>
      <c r="TXI30" s="763"/>
      <c r="TXJ30" s="763"/>
      <c r="TXK30" s="763"/>
      <c r="TXL30" s="763"/>
      <c r="TXM30" s="763"/>
      <c r="TXN30" s="763"/>
      <c r="TXO30" s="763"/>
      <c r="TXP30" s="763"/>
      <c r="TXQ30" s="763"/>
      <c r="TXR30" s="763"/>
      <c r="TXS30" s="763"/>
      <c r="TXT30" s="763"/>
      <c r="TXU30" s="763"/>
      <c r="TXV30" s="763"/>
      <c r="TXW30" s="763"/>
      <c r="TXX30" s="763"/>
      <c r="TXY30" s="763"/>
      <c r="TXZ30" s="763"/>
      <c r="TYA30" s="763"/>
      <c r="TYB30" s="763"/>
      <c r="TYC30" s="763"/>
      <c r="TYD30" s="763"/>
      <c r="TYE30" s="763"/>
      <c r="TYF30" s="763"/>
      <c r="TYG30" s="763"/>
      <c r="TYH30" s="763"/>
      <c r="TYI30" s="763"/>
      <c r="TYJ30" s="763"/>
      <c r="TYK30" s="763"/>
      <c r="TYL30" s="763"/>
      <c r="TYM30" s="763"/>
      <c r="TYN30" s="763"/>
      <c r="TYO30" s="763"/>
      <c r="TYP30" s="763"/>
      <c r="TYQ30" s="763"/>
      <c r="TYR30" s="763"/>
      <c r="TYS30" s="763"/>
      <c r="TYT30" s="763"/>
      <c r="TYU30" s="763"/>
      <c r="TYV30" s="763"/>
      <c r="TYW30" s="763"/>
      <c r="TYX30" s="763"/>
      <c r="TYY30" s="763"/>
      <c r="TYZ30" s="763"/>
      <c r="TZA30" s="763"/>
      <c r="TZB30" s="763"/>
      <c r="TZC30" s="763"/>
      <c r="TZD30" s="763"/>
      <c r="TZE30" s="763"/>
      <c r="TZF30" s="763"/>
      <c r="TZG30" s="763"/>
      <c r="TZH30" s="763"/>
      <c r="TZI30" s="763"/>
      <c r="TZJ30" s="763"/>
      <c r="TZK30" s="763"/>
      <c r="TZL30" s="763"/>
      <c r="TZM30" s="763"/>
      <c r="TZN30" s="763"/>
      <c r="TZO30" s="763"/>
      <c r="TZP30" s="763"/>
      <c r="TZQ30" s="763"/>
      <c r="TZR30" s="763"/>
      <c r="TZS30" s="763"/>
      <c r="TZT30" s="763"/>
      <c r="TZU30" s="763"/>
      <c r="TZV30" s="763"/>
      <c r="TZW30" s="763"/>
      <c r="TZX30" s="763"/>
      <c r="TZY30" s="763"/>
      <c r="TZZ30" s="763"/>
      <c r="UAA30" s="763"/>
      <c r="UAB30" s="763"/>
      <c r="UAC30" s="763"/>
      <c r="UAD30" s="763"/>
      <c r="UAE30" s="763"/>
      <c r="UAF30" s="763"/>
      <c r="UAG30" s="763"/>
      <c r="UAH30" s="763"/>
      <c r="UAI30" s="763"/>
      <c r="UAJ30" s="763"/>
      <c r="UAK30" s="763"/>
      <c r="UAL30" s="763"/>
      <c r="UAM30" s="763"/>
      <c r="UAN30" s="763"/>
      <c r="UAO30" s="763"/>
      <c r="UAP30" s="763"/>
      <c r="UAQ30" s="763"/>
      <c r="UAR30" s="763"/>
      <c r="UAS30" s="763"/>
      <c r="UAT30" s="763"/>
      <c r="UAU30" s="763"/>
      <c r="UAV30" s="763"/>
      <c r="UAW30" s="763"/>
      <c r="UAX30" s="763"/>
      <c r="UAY30" s="763"/>
      <c r="UAZ30" s="763"/>
      <c r="UBA30" s="763"/>
      <c r="UBB30" s="763"/>
      <c r="UBC30" s="763"/>
      <c r="UBD30" s="763"/>
      <c r="UBE30" s="763"/>
      <c r="UBF30" s="763"/>
      <c r="UBG30" s="763"/>
      <c r="UBH30" s="763"/>
      <c r="UBI30" s="763"/>
      <c r="UBJ30" s="763"/>
      <c r="UBK30" s="763"/>
      <c r="UBL30" s="763"/>
      <c r="UBM30" s="763"/>
      <c r="UBN30" s="763"/>
      <c r="UBO30" s="763"/>
      <c r="UBP30" s="763"/>
      <c r="UBQ30" s="763"/>
      <c r="UBR30" s="763"/>
      <c r="UBS30" s="763"/>
      <c r="UBT30" s="763"/>
      <c r="UBU30" s="763"/>
      <c r="UBV30" s="763"/>
      <c r="UBW30" s="763"/>
      <c r="UBX30" s="763"/>
      <c r="UBY30" s="763"/>
      <c r="UBZ30" s="763"/>
      <c r="UCA30" s="763"/>
      <c r="UCB30" s="763"/>
      <c r="UCC30" s="763"/>
      <c r="UCD30" s="763"/>
      <c r="UCE30" s="763"/>
      <c r="UCF30" s="763"/>
      <c r="UCG30" s="763"/>
      <c r="UCH30" s="763"/>
      <c r="UCI30" s="763"/>
      <c r="UCJ30" s="763"/>
      <c r="UCK30" s="763"/>
      <c r="UCL30" s="763"/>
      <c r="UCM30" s="763"/>
      <c r="UCN30" s="763"/>
      <c r="UCO30" s="763"/>
      <c r="UCP30" s="763"/>
      <c r="UCQ30" s="763"/>
      <c r="UCR30" s="763"/>
      <c r="UCS30" s="763"/>
      <c r="UCT30" s="763"/>
      <c r="UCU30" s="763"/>
      <c r="UCV30" s="763"/>
      <c r="UCW30" s="763"/>
      <c r="UCX30" s="763"/>
      <c r="UCY30" s="763"/>
      <c r="UCZ30" s="763"/>
      <c r="UDA30" s="763"/>
      <c r="UDB30" s="763"/>
      <c r="UDC30" s="763"/>
      <c r="UDD30" s="763"/>
      <c r="UDE30" s="763"/>
      <c r="UDF30" s="763"/>
      <c r="UDG30" s="763"/>
      <c r="UDH30" s="763"/>
      <c r="UDI30" s="763"/>
      <c r="UDJ30" s="763"/>
      <c r="UDK30" s="763"/>
      <c r="UDL30" s="763"/>
      <c r="UDM30" s="763"/>
      <c r="UDN30" s="763"/>
      <c r="UDO30" s="763"/>
      <c r="UDP30" s="763"/>
      <c r="UDQ30" s="763"/>
      <c r="UDR30" s="763"/>
      <c r="UDS30" s="763"/>
      <c r="UDT30" s="763"/>
      <c r="UDU30" s="763"/>
      <c r="UDV30" s="763"/>
      <c r="UDW30" s="763"/>
      <c r="UDX30" s="763"/>
      <c r="UDY30" s="763"/>
      <c r="UDZ30" s="763"/>
      <c r="UEA30" s="763"/>
      <c r="UEB30" s="763"/>
      <c r="UEC30" s="763"/>
      <c r="UED30" s="763"/>
      <c r="UEE30" s="763"/>
      <c r="UEF30" s="763"/>
      <c r="UEG30" s="763"/>
      <c r="UEH30" s="763"/>
      <c r="UEI30" s="763"/>
      <c r="UEJ30" s="763"/>
      <c r="UEK30" s="763"/>
      <c r="UEL30" s="763"/>
      <c r="UEM30" s="763"/>
      <c r="UEN30" s="763"/>
      <c r="UEO30" s="763"/>
      <c r="UEP30" s="763"/>
      <c r="UEQ30" s="763"/>
      <c r="UER30" s="763"/>
      <c r="UES30" s="763"/>
      <c r="UET30" s="763"/>
      <c r="UEU30" s="763"/>
      <c r="UEV30" s="763"/>
      <c r="UEW30" s="763"/>
      <c r="UEX30" s="763"/>
      <c r="UEY30" s="763"/>
      <c r="UEZ30" s="763"/>
      <c r="UFA30" s="763"/>
      <c r="UFB30" s="763"/>
      <c r="UFC30" s="763"/>
      <c r="UFD30" s="763"/>
      <c r="UFE30" s="763"/>
      <c r="UFF30" s="763"/>
      <c r="UFG30" s="763"/>
      <c r="UFH30" s="763"/>
      <c r="UFI30" s="763"/>
      <c r="UFJ30" s="763"/>
      <c r="UFK30" s="763"/>
      <c r="UFL30" s="763"/>
      <c r="UFM30" s="763"/>
      <c r="UFN30" s="763"/>
      <c r="UFO30" s="763"/>
      <c r="UFP30" s="763"/>
      <c r="UFQ30" s="763"/>
      <c r="UFR30" s="763"/>
      <c r="UFS30" s="763"/>
      <c r="UFT30" s="763"/>
      <c r="UFU30" s="763"/>
      <c r="UFV30" s="763"/>
      <c r="UFW30" s="763"/>
      <c r="UFX30" s="763"/>
      <c r="UFY30" s="763"/>
      <c r="UFZ30" s="763"/>
      <c r="UGA30" s="763"/>
      <c r="UGB30" s="763"/>
      <c r="UGC30" s="763"/>
      <c r="UGD30" s="763"/>
      <c r="UGE30" s="763"/>
      <c r="UGF30" s="763"/>
      <c r="UGG30" s="763"/>
      <c r="UGH30" s="763"/>
      <c r="UGI30" s="763"/>
      <c r="UGJ30" s="763"/>
      <c r="UGK30" s="763"/>
      <c r="UGL30" s="763"/>
      <c r="UGM30" s="763"/>
      <c r="UGN30" s="763"/>
      <c r="UGO30" s="763"/>
      <c r="UGP30" s="763"/>
      <c r="UGQ30" s="763"/>
      <c r="UGR30" s="763"/>
      <c r="UGS30" s="763"/>
      <c r="UGT30" s="763"/>
      <c r="UGU30" s="763"/>
      <c r="UGV30" s="763"/>
      <c r="UGW30" s="763"/>
      <c r="UGX30" s="763"/>
      <c r="UGY30" s="763"/>
      <c r="UGZ30" s="763"/>
      <c r="UHA30" s="763"/>
      <c r="UHB30" s="763"/>
      <c r="UHC30" s="763"/>
      <c r="UHD30" s="763"/>
      <c r="UHE30" s="763"/>
      <c r="UHF30" s="763"/>
      <c r="UHG30" s="763"/>
      <c r="UHH30" s="763"/>
      <c r="UHI30" s="763"/>
      <c r="UHJ30" s="763"/>
      <c r="UHK30" s="763"/>
      <c r="UHL30" s="763"/>
      <c r="UHM30" s="763"/>
      <c r="UHN30" s="763"/>
      <c r="UHO30" s="763"/>
      <c r="UHP30" s="763"/>
      <c r="UHQ30" s="763"/>
      <c r="UHR30" s="763"/>
      <c r="UHS30" s="763"/>
      <c r="UHT30" s="763"/>
      <c r="UHU30" s="763"/>
      <c r="UHV30" s="763"/>
      <c r="UHW30" s="763"/>
      <c r="UHX30" s="763"/>
      <c r="UHY30" s="763"/>
      <c r="UHZ30" s="763"/>
      <c r="UIA30" s="763"/>
      <c r="UIB30" s="763"/>
      <c r="UIC30" s="763"/>
      <c r="UID30" s="763"/>
      <c r="UIE30" s="763"/>
      <c r="UIF30" s="763"/>
      <c r="UIG30" s="763"/>
      <c r="UIH30" s="763"/>
      <c r="UII30" s="763"/>
      <c r="UIJ30" s="763"/>
      <c r="UIK30" s="763"/>
      <c r="UIL30" s="763"/>
      <c r="UIM30" s="763"/>
      <c r="UIN30" s="763"/>
      <c r="UIO30" s="763"/>
      <c r="UIP30" s="763"/>
      <c r="UIQ30" s="763"/>
      <c r="UIR30" s="763"/>
      <c r="UIS30" s="763"/>
      <c r="UIT30" s="763"/>
      <c r="UIU30" s="763"/>
      <c r="UIV30" s="763"/>
      <c r="UIW30" s="763"/>
      <c r="UIX30" s="763"/>
      <c r="UIY30" s="763"/>
      <c r="UIZ30" s="763"/>
      <c r="UJA30" s="763"/>
      <c r="UJB30" s="763"/>
      <c r="UJC30" s="763"/>
      <c r="UJD30" s="763"/>
      <c r="UJE30" s="763"/>
      <c r="UJF30" s="763"/>
      <c r="UJG30" s="763"/>
      <c r="UJH30" s="763"/>
      <c r="UJI30" s="763"/>
      <c r="UJJ30" s="763"/>
      <c r="UJK30" s="763"/>
      <c r="UJL30" s="763"/>
      <c r="UJM30" s="763"/>
      <c r="UJN30" s="763"/>
      <c r="UJO30" s="763"/>
      <c r="UJP30" s="763"/>
      <c r="UJQ30" s="763"/>
      <c r="UJR30" s="763"/>
      <c r="UJS30" s="763"/>
      <c r="UJT30" s="763"/>
      <c r="UJU30" s="763"/>
      <c r="UJV30" s="763"/>
      <c r="UJW30" s="763"/>
      <c r="UJX30" s="763"/>
      <c r="UJY30" s="763"/>
      <c r="UJZ30" s="763"/>
      <c r="UKA30" s="763"/>
      <c r="UKB30" s="763"/>
      <c r="UKC30" s="763"/>
      <c r="UKD30" s="763"/>
      <c r="UKE30" s="763"/>
      <c r="UKF30" s="763"/>
      <c r="UKG30" s="763"/>
      <c r="UKH30" s="763"/>
      <c r="UKI30" s="763"/>
      <c r="UKJ30" s="763"/>
      <c r="UKK30" s="763"/>
      <c r="UKL30" s="763"/>
      <c r="UKM30" s="763"/>
      <c r="UKN30" s="763"/>
      <c r="UKO30" s="763"/>
      <c r="UKP30" s="763"/>
      <c r="UKQ30" s="763"/>
      <c r="UKR30" s="763"/>
      <c r="UKS30" s="763"/>
      <c r="UKT30" s="763"/>
      <c r="UKU30" s="763"/>
      <c r="UKV30" s="763"/>
      <c r="UKW30" s="763"/>
      <c r="UKX30" s="763"/>
      <c r="UKY30" s="763"/>
      <c r="UKZ30" s="763"/>
      <c r="ULA30" s="763"/>
      <c r="ULB30" s="763"/>
      <c r="ULC30" s="763"/>
      <c r="ULD30" s="763"/>
      <c r="ULE30" s="763"/>
      <c r="ULF30" s="763"/>
      <c r="ULG30" s="763"/>
      <c r="ULH30" s="763"/>
      <c r="ULI30" s="763"/>
      <c r="ULJ30" s="763"/>
      <c r="ULK30" s="763"/>
      <c r="ULL30" s="763"/>
      <c r="ULM30" s="763"/>
      <c r="ULN30" s="763"/>
      <c r="ULO30" s="763"/>
      <c r="ULP30" s="763"/>
      <c r="ULQ30" s="763"/>
      <c r="ULR30" s="763"/>
      <c r="ULS30" s="763"/>
      <c r="ULT30" s="763"/>
      <c r="ULU30" s="763"/>
      <c r="ULV30" s="763"/>
      <c r="ULW30" s="763"/>
      <c r="ULX30" s="763"/>
      <c r="ULY30" s="763"/>
      <c r="ULZ30" s="763"/>
      <c r="UMA30" s="763"/>
      <c r="UMB30" s="763"/>
      <c r="UMC30" s="763"/>
      <c r="UMD30" s="763"/>
      <c r="UME30" s="763"/>
      <c r="UMF30" s="763"/>
      <c r="UMG30" s="763"/>
      <c r="UMH30" s="763"/>
      <c r="UMI30" s="763"/>
      <c r="UMJ30" s="763"/>
      <c r="UMK30" s="763"/>
      <c r="UML30" s="763"/>
      <c r="UMM30" s="763"/>
      <c r="UMN30" s="763"/>
      <c r="UMO30" s="763"/>
      <c r="UMP30" s="763"/>
      <c r="UMQ30" s="763"/>
      <c r="UMR30" s="763"/>
      <c r="UMS30" s="763"/>
      <c r="UMT30" s="763"/>
      <c r="UMU30" s="763"/>
      <c r="UMV30" s="763"/>
      <c r="UMW30" s="763"/>
      <c r="UMX30" s="763"/>
      <c r="UMY30" s="763"/>
      <c r="UMZ30" s="763"/>
      <c r="UNA30" s="763"/>
      <c r="UNB30" s="763"/>
      <c r="UNC30" s="763"/>
      <c r="UND30" s="763"/>
      <c r="UNE30" s="763"/>
      <c r="UNF30" s="763"/>
      <c r="UNG30" s="763"/>
      <c r="UNH30" s="763"/>
      <c r="UNI30" s="763"/>
      <c r="UNJ30" s="763"/>
      <c r="UNK30" s="763"/>
      <c r="UNL30" s="763"/>
      <c r="UNM30" s="763"/>
      <c r="UNN30" s="763"/>
      <c r="UNO30" s="763"/>
      <c r="UNP30" s="763"/>
      <c r="UNQ30" s="763"/>
      <c r="UNR30" s="763"/>
      <c r="UNS30" s="763"/>
      <c r="UNT30" s="763"/>
      <c r="UNU30" s="763"/>
      <c r="UNV30" s="763"/>
      <c r="UNW30" s="763"/>
      <c r="UNX30" s="763"/>
      <c r="UNY30" s="763"/>
      <c r="UNZ30" s="763"/>
      <c r="UOA30" s="763"/>
      <c r="UOB30" s="763"/>
      <c r="UOC30" s="763"/>
      <c r="UOD30" s="763"/>
      <c r="UOE30" s="763"/>
      <c r="UOF30" s="763"/>
      <c r="UOG30" s="763"/>
      <c r="UOH30" s="763"/>
      <c r="UOI30" s="763"/>
      <c r="UOJ30" s="763"/>
      <c r="UOK30" s="763"/>
      <c r="UOL30" s="763"/>
      <c r="UOM30" s="763"/>
      <c r="UON30" s="763"/>
      <c r="UOO30" s="763"/>
      <c r="UOP30" s="763"/>
      <c r="UOQ30" s="763"/>
      <c r="UOR30" s="763"/>
      <c r="UOS30" s="763"/>
      <c r="UOT30" s="763"/>
      <c r="UOU30" s="763"/>
      <c r="UOV30" s="763"/>
      <c r="UOW30" s="763"/>
      <c r="UOX30" s="763"/>
      <c r="UOY30" s="763"/>
      <c r="UOZ30" s="763"/>
      <c r="UPA30" s="763"/>
      <c r="UPB30" s="763"/>
      <c r="UPC30" s="763"/>
      <c r="UPD30" s="763"/>
      <c r="UPE30" s="763"/>
      <c r="UPF30" s="763"/>
      <c r="UPG30" s="763"/>
      <c r="UPH30" s="763"/>
      <c r="UPI30" s="763"/>
      <c r="UPJ30" s="763"/>
      <c r="UPK30" s="763"/>
      <c r="UPL30" s="763"/>
      <c r="UPM30" s="763"/>
      <c r="UPN30" s="763"/>
      <c r="UPO30" s="763"/>
      <c r="UPP30" s="763"/>
      <c r="UPQ30" s="763"/>
      <c r="UPR30" s="763"/>
      <c r="UPS30" s="763"/>
      <c r="UPT30" s="763"/>
      <c r="UPU30" s="763"/>
      <c r="UPV30" s="763"/>
      <c r="UPW30" s="763"/>
      <c r="UPX30" s="763"/>
      <c r="UPY30" s="763"/>
      <c r="UPZ30" s="763"/>
      <c r="UQA30" s="763"/>
      <c r="UQB30" s="763"/>
      <c r="UQC30" s="763"/>
      <c r="UQD30" s="763"/>
      <c r="UQE30" s="763"/>
      <c r="UQF30" s="763"/>
      <c r="UQG30" s="763"/>
      <c r="UQH30" s="763"/>
      <c r="UQI30" s="763"/>
      <c r="UQJ30" s="763"/>
      <c r="UQK30" s="763"/>
      <c r="UQL30" s="763"/>
      <c r="UQM30" s="763"/>
      <c r="UQN30" s="763"/>
      <c r="UQO30" s="763"/>
      <c r="UQP30" s="763"/>
      <c r="UQQ30" s="763"/>
      <c r="UQR30" s="763"/>
      <c r="UQS30" s="763"/>
      <c r="UQT30" s="763"/>
      <c r="UQU30" s="763"/>
      <c r="UQV30" s="763"/>
      <c r="UQW30" s="763"/>
      <c r="UQX30" s="763"/>
      <c r="UQY30" s="763"/>
      <c r="UQZ30" s="763"/>
      <c r="URA30" s="763"/>
      <c r="URB30" s="763"/>
      <c r="URC30" s="763"/>
      <c r="URD30" s="763"/>
      <c r="URE30" s="763"/>
      <c r="URF30" s="763"/>
      <c r="URG30" s="763"/>
      <c r="URH30" s="763"/>
      <c r="URI30" s="763"/>
      <c r="URJ30" s="763"/>
      <c r="URK30" s="763"/>
      <c r="URL30" s="763"/>
      <c r="URM30" s="763"/>
      <c r="URN30" s="763"/>
      <c r="URO30" s="763"/>
      <c r="URP30" s="763"/>
      <c r="URQ30" s="763"/>
      <c r="URR30" s="763"/>
      <c r="URS30" s="763"/>
      <c r="URT30" s="763"/>
      <c r="URU30" s="763"/>
      <c r="URV30" s="763"/>
      <c r="URW30" s="763"/>
      <c r="URX30" s="763"/>
      <c r="URY30" s="763"/>
      <c r="URZ30" s="763"/>
      <c r="USA30" s="763"/>
      <c r="USB30" s="763"/>
      <c r="USC30" s="763"/>
      <c r="USD30" s="763"/>
      <c r="USE30" s="763"/>
      <c r="USF30" s="763"/>
      <c r="USG30" s="763"/>
      <c r="USH30" s="763"/>
      <c r="USI30" s="763"/>
      <c r="USJ30" s="763"/>
      <c r="USK30" s="763"/>
      <c r="USL30" s="763"/>
      <c r="USM30" s="763"/>
      <c r="USN30" s="763"/>
      <c r="USO30" s="763"/>
      <c r="USP30" s="763"/>
      <c r="USQ30" s="763"/>
      <c r="USR30" s="763"/>
      <c r="USS30" s="763"/>
      <c r="UST30" s="763"/>
      <c r="USU30" s="763"/>
      <c r="USV30" s="763"/>
      <c r="USW30" s="763"/>
      <c r="USX30" s="763"/>
      <c r="USY30" s="763"/>
      <c r="USZ30" s="763"/>
      <c r="UTA30" s="763"/>
      <c r="UTB30" s="763"/>
      <c r="UTC30" s="763"/>
      <c r="UTD30" s="763"/>
      <c r="UTE30" s="763"/>
      <c r="UTF30" s="763"/>
      <c r="UTG30" s="763"/>
      <c r="UTH30" s="763"/>
      <c r="UTI30" s="763"/>
      <c r="UTJ30" s="763"/>
      <c r="UTK30" s="763"/>
      <c r="UTL30" s="763"/>
      <c r="UTM30" s="763"/>
      <c r="UTN30" s="763"/>
      <c r="UTO30" s="763"/>
      <c r="UTP30" s="763"/>
      <c r="UTQ30" s="763"/>
      <c r="UTR30" s="763"/>
      <c r="UTS30" s="763"/>
      <c r="UTT30" s="763"/>
      <c r="UTU30" s="763"/>
      <c r="UTV30" s="763"/>
      <c r="UTW30" s="763"/>
      <c r="UTX30" s="763"/>
      <c r="UTY30" s="763"/>
      <c r="UTZ30" s="763"/>
      <c r="UUA30" s="763"/>
      <c r="UUB30" s="763"/>
      <c r="UUC30" s="763"/>
      <c r="UUD30" s="763"/>
      <c r="UUE30" s="763"/>
      <c r="UUF30" s="763"/>
      <c r="UUG30" s="763"/>
      <c r="UUH30" s="763"/>
      <c r="UUI30" s="763"/>
      <c r="UUJ30" s="763"/>
      <c r="UUK30" s="763"/>
      <c r="UUL30" s="763"/>
      <c r="UUM30" s="763"/>
      <c r="UUN30" s="763"/>
      <c r="UUO30" s="763"/>
      <c r="UUP30" s="763"/>
      <c r="UUQ30" s="763"/>
      <c r="UUR30" s="763"/>
      <c r="UUS30" s="763"/>
      <c r="UUT30" s="763"/>
      <c r="UUU30" s="763"/>
      <c r="UUV30" s="763"/>
      <c r="UUW30" s="763"/>
      <c r="UUX30" s="763"/>
      <c r="UUY30" s="763"/>
      <c r="UUZ30" s="763"/>
      <c r="UVA30" s="763"/>
      <c r="UVB30" s="763"/>
      <c r="UVC30" s="763"/>
      <c r="UVD30" s="763"/>
      <c r="UVE30" s="763"/>
      <c r="UVF30" s="763"/>
      <c r="UVG30" s="763"/>
      <c r="UVH30" s="763"/>
      <c r="UVI30" s="763"/>
      <c r="UVJ30" s="763"/>
      <c r="UVK30" s="763"/>
      <c r="UVL30" s="763"/>
      <c r="UVM30" s="763"/>
      <c r="UVN30" s="763"/>
      <c r="UVO30" s="763"/>
      <c r="UVP30" s="763"/>
      <c r="UVQ30" s="763"/>
      <c r="UVR30" s="763"/>
      <c r="UVS30" s="763"/>
      <c r="UVT30" s="763"/>
      <c r="UVU30" s="763"/>
      <c r="UVV30" s="763"/>
      <c r="UVW30" s="763"/>
      <c r="UVX30" s="763"/>
      <c r="UVY30" s="763"/>
      <c r="UVZ30" s="763"/>
      <c r="UWA30" s="763"/>
      <c r="UWB30" s="763"/>
      <c r="UWC30" s="763"/>
      <c r="UWD30" s="763"/>
      <c r="UWE30" s="763"/>
      <c r="UWF30" s="763"/>
      <c r="UWG30" s="763"/>
      <c r="UWH30" s="763"/>
      <c r="UWI30" s="763"/>
      <c r="UWJ30" s="763"/>
      <c r="UWK30" s="763"/>
      <c r="UWL30" s="763"/>
      <c r="UWM30" s="763"/>
      <c r="UWN30" s="763"/>
      <c r="UWO30" s="763"/>
      <c r="UWP30" s="763"/>
      <c r="UWQ30" s="763"/>
      <c r="UWR30" s="763"/>
      <c r="UWS30" s="763"/>
      <c r="UWT30" s="763"/>
      <c r="UWU30" s="763"/>
      <c r="UWV30" s="763"/>
      <c r="UWW30" s="763"/>
      <c r="UWX30" s="763"/>
      <c r="UWY30" s="763"/>
      <c r="UWZ30" s="763"/>
      <c r="UXA30" s="763"/>
      <c r="UXB30" s="763"/>
      <c r="UXC30" s="763"/>
      <c r="UXD30" s="763"/>
      <c r="UXE30" s="763"/>
      <c r="UXF30" s="763"/>
      <c r="UXG30" s="763"/>
      <c r="UXH30" s="763"/>
      <c r="UXI30" s="763"/>
      <c r="UXJ30" s="763"/>
      <c r="UXK30" s="763"/>
      <c r="UXL30" s="763"/>
      <c r="UXM30" s="763"/>
      <c r="UXN30" s="763"/>
      <c r="UXO30" s="763"/>
      <c r="UXP30" s="763"/>
      <c r="UXQ30" s="763"/>
      <c r="UXR30" s="763"/>
      <c r="UXS30" s="763"/>
      <c r="UXT30" s="763"/>
      <c r="UXU30" s="763"/>
      <c r="UXV30" s="763"/>
      <c r="UXW30" s="763"/>
      <c r="UXX30" s="763"/>
      <c r="UXY30" s="763"/>
      <c r="UXZ30" s="763"/>
      <c r="UYA30" s="763"/>
      <c r="UYB30" s="763"/>
      <c r="UYC30" s="763"/>
      <c r="UYD30" s="763"/>
      <c r="UYE30" s="763"/>
      <c r="UYF30" s="763"/>
      <c r="UYG30" s="763"/>
      <c r="UYH30" s="763"/>
      <c r="UYI30" s="763"/>
      <c r="UYJ30" s="763"/>
      <c r="UYK30" s="763"/>
      <c r="UYL30" s="763"/>
      <c r="UYM30" s="763"/>
      <c r="UYN30" s="763"/>
      <c r="UYO30" s="763"/>
      <c r="UYP30" s="763"/>
      <c r="UYQ30" s="763"/>
      <c r="UYR30" s="763"/>
      <c r="UYS30" s="763"/>
      <c r="UYT30" s="763"/>
      <c r="UYU30" s="763"/>
      <c r="UYV30" s="763"/>
      <c r="UYW30" s="763"/>
      <c r="UYX30" s="763"/>
      <c r="UYY30" s="763"/>
      <c r="UYZ30" s="763"/>
      <c r="UZA30" s="763"/>
      <c r="UZB30" s="763"/>
      <c r="UZC30" s="763"/>
      <c r="UZD30" s="763"/>
      <c r="UZE30" s="763"/>
      <c r="UZF30" s="763"/>
      <c r="UZG30" s="763"/>
      <c r="UZH30" s="763"/>
      <c r="UZI30" s="763"/>
      <c r="UZJ30" s="763"/>
      <c r="UZK30" s="763"/>
      <c r="UZL30" s="763"/>
      <c r="UZM30" s="763"/>
      <c r="UZN30" s="763"/>
      <c r="UZO30" s="763"/>
      <c r="UZP30" s="763"/>
      <c r="UZQ30" s="763"/>
      <c r="UZR30" s="763"/>
      <c r="UZS30" s="763"/>
      <c r="UZT30" s="763"/>
      <c r="UZU30" s="763"/>
      <c r="UZV30" s="763"/>
      <c r="UZW30" s="763"/>
      <c r="UZX30" s="763"/>
      <c r="UZY30" s="763"/>
      <c r="UZZ30" s="763"/>
      <c r="VAA30" s="763"/>
      <c r="VAB30" s="763"/>
      <c r="VAC30" s="763"/>
      <c r="VAD30" s="763"/>
      <c r="VAE30" s="763"/>
      <c r="VAF30" s="763"/>
      <c r="VAG30" s="763"/>
      <c r="VAH30" s="763"/>
      <c r="VAI30" s="763"/>
      <c r="VAJ30" s="763"/>
      <c r="VAK30" s="763"/>
      <c r="VAL30" s="763"/>
      <c r="VAM30" s="763"/>
      <c r="VAN30" s="763"/>
      <c r="VAO30" s="763"/>
      <c r="VAP30" s="763"/>
      <c r="VAQ30" s="763"/>
      <c r="VAR30" s="763"/>
      <c r="VAS30" s="763"/>
      <c r="VAT30" s="763"/>
      <c r="VAU30" s="763"/>
      <c r="VAV30" s="763"/>
      <c r="VAW30" s="763"/>
      <c r="VAX30" s="763"/>
      <c r="VAY30" s="763"/>
      <c r="VAZ30" s="763"/>
      <c r="VBA30" s="763"/>
      <c r="VBB30" s="763"/>
      <c r="VBC30" s="763"/>
      <c r="VBD30" s="763"/>
      <c r="VBE30" s="763"/>
      <c r="VBF30" s="763"/>
      <c r="VBG30" s="763"/>
      <c r="VBH30" s="763"/>
      <c r="VBI30" s="763"/>
      <c r="VBJ30" s="763"/>
      <c r="VBK30" s="763"/>
      <c r="VBL30" s="763"/>
      <c r="VBM30" s="763"/>
      <c r="VBN30" s="763"/>
      <c r="VBO30" s="763"/>
      <c r="VBP30" s="763"/>
      <c r="VBQ30" s="763"/>
      <c r="VBR30" s="763"/>
      <c r="VBS30" s="763"/>
      <c r="VBT30" s="763"/>
      <c r="VBU30" s="763"/>
      <c r="VBV30" s="763"/>
      <c r="VBW30" s="763"/>
      <c r="VBX30" s="763"/>
      <c r="VBY30" s="763"/>
      <c r="VBZ30" s="763"/>
      <c r="VCA30" s="763"/>
      <c r="VCB30" s="763"/>
      <c r="VCC30" s="763"/>
      <c r="VCD30" s="763"/>
      <c r="VCE30" s="763"/>
      <c r="VCF30" s="763"/>
      <c r="VCG30" s="763"/>
      <c r="VCH30" s="763"/>
      <c r="VCI30" s="763"/>
      <c r="VCJ30" s="763"/>
      <c r="VCK30" s="763"/>
      <c r="VCL30" s="763"/>
      <c r="VCM30" s="763"/>
      <c r="VCN30" s="763"/>
      <c r="VCO30" s="763"/>
      <c r="VCP30" s="763"/>
      <c r="VCQ30" s="763"/>
      <c r="VCR30" s="763"/>
      <c r="VCS30" s="763"/>
      <c r="VCT30" s="763"/>
      <c r="VCU30" s="763"/>
      <c r="VCV30" s="763"/>
      <c r="VCW30" s="763"/>
      <c r="VCX30" s="763"/>
      <c r="VCY30" s="763"/>
      <c r="VCZ30" s="763"/>
      <c r="VDA30" s="763"/>
      <c r="VDB30" s="763"/>
      <c r="VDC30" s="763"/>
      <c r="VDD30" s="763"/>
      <c r="VDE30" s="763"/>
      <c r="VDF30" s="763"/>
      <c r="VDG30" s="763"/>
      <c r="VDH30" s="763"/>
      <c r="VDI30" s="763"/>
      <c r="VDJ30" s="763"/>
      <c r="VDK30" s="763"/>
      <c r="VDL30" s="763"/>
      <c r="VDM30" s="763"/>
      <c r="VDN30" s="763"/>
      <c r="VDO30" s="763"/>
      <c r="VDP30" s="763"/>
      <c r="VDQ30" s="763"/>
      <c r="VDR30" s="763"/>
      <c r="VDS30" s="763"/>
      <c r="VDT30" s="763"/>
      <c r="VDU30" s="763"/>
      <c r="VDV30" s="763"/>
      <c r="VDW30" s="763"/>
      <c r="VDX30" s="763"/>
      <c r="VDY30" s="763"/>
      <c r="VDZ30" s="763"/>
      <c r="VEA30" s="763"/>
      <c r="VEB30" s="763"/>
      <c r="VEC30" s="763"/>
      <c r="VED30" s="763"/>
      <c r="VEE30" s="763"/>
      <c r="VEF30" s="763"/>
      <c r="VEG30" s="763"/>
      <c r="VEH30" s="763"/>
      <c r="VEI30" s="763"/>
      <c r="VEJ30" s="763"/>
      <c r="VEK30" s="763"/>
      <c r="VEL30" s="763"/>
      <c r="VEM30" s="763"/>
      <c r="VEN30" s="763"/>
      <c r="VEO30" s="763"/>
      <c r="VEP30" s="763"/>
      <c r="VEQ30" s="763"/>
      <c r="VER30" s="763"/>
      <c r="VES30" s="763"/>
      <c r="VET30" s="763"/>
      <c r="VEU30" s="763"/>
      <c r="VEV30" s="763"/>
      <c r="VEW30" s="763"/>
      <c r="VEX30" s="763"/>
      <c r="VEY30" s="763"/>
      <c r="VEZ30" s="763"/>
      <c r="VFA30" s="763"/>
      <c r="VFB30" s="763"/>
      <c r="VFC30" s="763"/>
      <c r="VFD30" s="763"/>
      <c r="VFE30" s="763"/>
      <c r="VFF30" s="763"/>
      <c r="VFG30" s="763"/>
      <c r="VFH30" s="763"/>
      <c r="VFI30" s="763"/>
      <c r="VFJ30" s="763"/>
      <c r="VFK30" s="763"/>
      <c r="VFL30" s="763"/>
      <c r="VFM30" s="763"/>
      <c r="VFN30" s="763"/>
      <c r="VFO30" s="763"/>
      <c r="VFP30" s="763"/>
      <c r="VFQ30" s="763"/>
      <c r="VFR30" s="763"/>
      <c r="VFS30" s="763"/>
      <c r="VFT30" s="763"/>
      <c r="VFU30" s="763"/>
      <c r="VFV30" s="763"/>
      <c r="VFW30" s="763"/>
      <c r="VFX30" s="763"/>
      <c r="VFY30" s="763"/>
      <c r="VFZ30" s="763"/>
      <c r="VGA30" s="763"/>
      <c r="VGB30" s="763"/>
      <c r="VGC30" s="763"/>
      <c r="VGD30" s="763"/>
      <c r="VGE30" s="763"/>
      <c r="VGF30" s="763"/>
      <c r="VGG30" s="763"/>
      <c r="VGH30" s="763"/>
      <c r="VGI30" s="763"/>
      <c r="VGJ30" s="763"/>
      <c r="VGK30" s="763"/>
      <c r="VGL30" s="763"/>
      <c r="VGM30" s="763"/>
      <c r="VGN30" s="763"/>
      <c r="VGO30" s="763"/>
      <c r="VGP30" s="763"/>
      <c r="VGQ30" s="763"/>
      <c r="VGR30" s="763"/>
      <c r="VGS30" s="763"/>
      <c r="VGT30" s="763"/>
      <c r="VGU30" s="763"/>
      <c r="VGV30" s="763"/>
      <c r="VGW30" s="763"/>
      <c r="VGX30" s="763"/>
      <c r="VGY30" s="763"/>
      <c r="VGZ30" s="763"/>
      <c r="VHA30" s="763"/>
      <c r="VHB30" s="763"/>
      <c r="VHC30" s="763"/>
      <c r="VHD30" s="763"/>
      <c r="VHE30" s="763"/>
      <c r="VHF30" s="763"/>
      <c r="VHG30" s="763"/>
      <c r="VHH30" s="763"/>
      <c r="VHI30" s="763"/>
      <c r="VHJ30" s="763"/>
      <c r="VHK30" s="763"/>
      <c r="VHL30" s="763"/>
      <c r="VHM30" s="763"/>
      <c r="VHN30" s="763"/>
      <c r="VHO30" s="763"/>
      <c r="VHP30" s="763"/>
      <c r="VHQ30" s="763"/>
      <c r="VHR30" s="763"/>
      <c r="VHS30" s="763"/>
      <c r="VHT30" s="763"/>
      <c r="VHU30" s="763"/>
      <c r="VHV30" s="763"/>
      <c r="VHW30" s="763"/>
      <c r="VHX30" s="763"/>
      <c r="VHY30" s="763"/>
      <c r="VHZ30" s="763"/>
      <c r="VIA30" s="763"/>
      <c r="VIB30" s="763"/>
      <c r="VIC30" s="763"/>
      <c r="VID30" s="763"/>
      <c r="VIE30" s="763"/>
      <c r="VIF30" s="763"/>
      <c r="VIG30" s="763"/>
      <c r="VIH30" s="763"/>
      <c r="VII30" s="763"/>
      <c r="VIJ30" s="763"/>
      <c r="VIK30" s="763"/>
      <c r="VIL30" s="763"/>
      <c r="VIM30" s="763"/>
      <c r="VIN30" s="763"/>
      <c r="VIO30" s="763"/>
      <c r="VIP30" s="763"/>
      <c r="VIQ30" s="763"/>
      <c r="VIR30" s="763"/>
      <c r="VIS30" s="763"/>
      <c r="VIT30" s="763"/>
      <c r="VIU30" s="763"/>
      <c r="VIV30" s="763"/>
      <c r="VIW30" s="763"/>
      <c r="VIX30" s="763"/>
      <c r="VIY30" s="763"/>
      <c r="VIZ30" s="763"/>
      <c r="VJA30" s="763"/>
      <c r="VJB30" s="763"/>
      <c r="VJC30" s="763"/>
      <c r="VJD30" s="763"/>
      <c r="VJE30" s="763"/>
      <c r="VJF30" s="763"/>
      <c r="VJG30" s="763"/>
      <c r="VJH30" s="763"/>
      <c r="VJI30" s="763"/>
      <c r="VJJ30" s="763"/>
      <c r="VJK30" s="763"/>
      <c r="VJL30" s="763"/>
      <c r="VJM30" s="763"/>
      <c r="VJN30" s="763"/>
      <c r="VJO30" s="763"/>
      <c r="VJP30" s="763"/>
      <c r="VJQ30" s="763"/>
      <c r="VJR30" s="763"/>
      <c r="VJS30" s="763"/>
      <c r="VJT30" s="763"/>
      <c r="VJU30" s="763"/>
      <c r="VJV30" s="763"/>
      <c r="VJW30" s="763"/>
      <c r="VJX30" s="763"/>
      <c r="VJY30" s="763"/>
      <c r="VJZ30" s="763"/>
      <c r="VKA30" s="763"/>
      <c r="VKB30" s="763"/>
      <c r="VKC30" s="763"/>
      <c r="VKD30" s="763"/>
      <c r="VKE30" s="763"/>
      <c r="VKF30" s="763"/>
      <c r="VKG30" s="763"/>
      <c r="VKH30" s="763"/>
      <c r="VKI30" s="763"/>
      <c r="VKJ30" s="763"/>
      <c r="VKK30" s="763"/>
      <c r="VKL30" s="763"/>
      <c r="VKM30" s="763"/>
      <c r="VKN30" s="763"/>
      <c r="VKO30" s="763"/>
      <c r="VKP30" s="763"/>
      <c r="VKQ30" s="763"/>
      <c r="VKR30" s="763"/>
      <c r="VKS30" s="763"/>
      <c r="VKT30" s="763"/>
      <c r="VKU30" s="763"/>
      <c r="VKV30" s="763"/>
      <c r="VKW30" s="763"/>
      <c r="VKX30" s="763"/>
      <c r="VKY30" s="763"/>
      <c r="VKZ30" s="763"/>
      <c r="VLA30" s="763"/>
      <c r="VLB30" s="763"/>
      <c r="VLC30" s="763"/>
      <c r="VLD30" s="763"/>
      <c r="VLE30" s="763"/>
      <c r="VLF30" s="763"/>
      <c r="VLG30" s="763"/>
      <c r="VLH30" s="763"/>
      <c r="VLI30" s="763"/>
      <c r="VLJ30" s="763"/>
      <c r="VLK30" s="763"/>
      <c r="VLL30" s="763"/>
      <c r="VLM30" s="763"/>
      <c r="VLN30" s="763"/>
      <c r="VLO30" s="763"/>
      <c r="VLP30" s="763"/>
      <c r="VLQ30" s="763"/>
      <c r="VLR30" s="763"/>
      <c r="VLS30" s="763"/>
      <c r="VLT30" s="763"/>
      <c r="VLU30" s="763"/>
      <c r="VLV30" s="763"/>
      <c r="VLW30" s="763"/>
      <c r="VLX30" s="763"/>
      <c r="VLY30" s="763"/>
      <c r="VLZ30" s="763"/>
      <c r="VMA30" s="763"/>
      <c r="VMB30" s="763"/>
      <c r="VMC30" s="763"/>
      <c r="VMD30" s="763"/>
      <c r="VME30" s="763"/>
      <c r="VMF30" s="763"/>
      <c r="VMG30" s="763"/>
      <c r="VMH30" s="763"/>
      <c r="VMI30" s="763"/>
      <c r="VMJ30" s="763"/>
      <c r="VMK30" s="763"/>
      <c r="VML30" s="763"/>
      <c r="VMM30" s="763"/>
      <c r="VMN30" s="763"/>
      <c r="VMO30" s="763"/>
      <c r="VMP30" s="763"/>
      <c r="VMQ30" s="763"/>
      <c r="VMR30" s="763"/>
      <c r="VMS30" s="763"/>
      <c r="VMT30" s="763"/>
      <c r="VMU30" s="763"/>
      <c r="VMV30" s="763"/>
      <c r="VMW30" s="763"/>
      <c r="VMX30" s="763"/>
      <c r="VMY30" s="763"/>
      <c r="VMZ30" s="763"/>
      <c r="VNA30" s="763"/>
      <c r="VNB30" s="763"/>
      <c r="VNC30" s="763"/>
      <c r="VND30" s="763"/>
      <c r="VNE30" s="763"/>
      <c r="VNF30" s="763"/>
      <c r="VNG30" s="763"/>
      <c r="VNH30" s="763"/>
      <c r="VNI30" s="763"/>
      <c r="VNJ30" s="763"/>
      <c r="VNK30" s="763"/>
      <c r="VNL30" s="763"/>
      <c r="VNM30" s="763"/>
      <c r="VNN30" s="763"/>
      <c r="VNO30" s="763"/>
      <c r="VNP30" s="763"/>
      <c r="VNQ30" s="763"/>
      <c r="VNR30" s="763"/>
      <c r="VNS30" s="763"/>
      <c r="VNT30" s="763"/>
      <c r="VNU30" s="763"/>
      <c r="VNV30" s="763"/>
      <c r="VNW30" s="763"/>
      <c r="VNX30" s="763"/>
      <c r="VNY30" s="763"/>
      <c r="VNZ30" s="763"/>
      <c r="VOA30" s="763"/>
      <c r="VOB30" s="763"/>
      <c r="VOC30" s="763"/>
      <c r="VOD30" s="763"/>
      <c r="VOE30" s="763"/>
      <c r="VOF30" s="763"/>
      <c r="VOG30" s="763"/>
      <c r="VOH30" s="763"/>
      <c r="VOI30" s="763"/>
      <c r="VOJ30" s="763"/>
      <c r="VOK30" s="763"/>
      <c r="VOL30" s="763"/>
      <c r="VOM30" s="763"/>
      <c r="VON30" s="763"/>
      <c r="VOO30" s="763"/>
      <c r="VOP30" s="763"/>
      <c r="VOQ30" s="763"/>
      <c r="VOR30" s="763"/>
      <c r="VOS30" s="763"/>
      <c r="VOT30" s="763"/>
      <c r="VOU30" s="763"/>
      <c r="VOV30" s="763"/>
      <c r="VOW30" s="763"/>
      <c r="VOX30" s="763"/>
      <c r="VOY30" s="763"/>
      <c r="VOZ30" s="763"/>
      <c r="VPA30" s="763"/>
      <c r="VPB30" s="763"/>
      <c r="VPC30" s="763"/>
      <c r="VPD30" s="763"/>
      <c r="VPE30" s="763"/>
      <c r="VPF30" s="763"/>
      <c r="VPG30" s="763"/>
      <c r="VPH30" s="763"/>
      <c r="VPI30" s="763"/>
      <c r="VPJ30" s="763"/>
      <c r="VPK30" s="763"/>
      <c r="VPL30" s="763"/>
      <c r="VPM30" s="763"/>
      <c r="VPN30" s="763"/>
      <c r="VPO30" s="763"/>
      <c r="VPP30" s="763"/>
      <c r="VPQ30" s="763"/>
      <c r="VPR30" s="763"/>
      <c r="VPS30" s="763"/>
      <c r="VPT30" s="763"/>
      <c r="VPU30" s="763"/>
      <c r="VPV30" s="763"/>
      <c r="VPW30" s="763"/>
      <c r="VPX30" s="763"/>
      <c r="VPY30" s="763"/>
      <c r="VPZ30" s="763"/>
      <c r="VQA30" s="763"/>
      <c r="VQB30" s="763"/>
      <c r="VQC30" s="763"/>
      <c r="VQD30" s="763"/>
      <c r="VQE30" s="763"/>
      <c r="VQF30" s="763"/>
      <c r="VQG30" s="763"/>
      <c r="VQH30" s="763"/>
      <c r="VQI30" s="763"/>
      <c r="VQJ30" s="763"/>
      <c r="VQK30" s="763"/>
      <c r="VQL30" s="763"/>
      <c r="VQM30" s="763"/>
      <c r="VQN30" s="763"/>
      <c r="VQO30" s="763"/>
      <c r="VQP30" s="763"/>
      <c r="VQQ30" s="763"/>
      <c r="VQR30" s="763"/>
      <c r="VQS30" s="763"/>
      <c r="VQT30" s="763"/>
      <c r="VQU30" s="763"/>
      <c r="VQV30" s="763"/>
      <c r="VQW30" s="763"/>
      <c r="VQX30" s="763"/>
      <c r="VQY30" s="763"/>
      <c r="VQZ30" s="763"/>
      <c r="VRA30" s="763"/>
      <c r="VRB30" s="763"/>
      <c r="VRC30" s="763"/>
      <c r="VRD30" s="763"/>
      <c r="VRE30" s="763"/>
      <c r="VRF30" s="763"/>
      <c r="VRG30" s="763"/>
      <c r="VRH30" s="763"/>
      <c r="VRI30" s="763"/>
      <c r="VRJ30" s="763"/>
      <c r="VRK30" s="763"/>
      <c r="VRL30" s="763"/>
      <c r="VRM30" s="763"/>
      <c r="VRN30" s="763"/>
      <c r="VRO30" s="763"/>
      <c r="VRP30" s="763"/>
      <c r="VRQ30" s="763"/>
      <c r="VRR30" s="763"/>
      <c r="VRS30" s="763"/>
      <c r="VRT30" s="763"/>
      <c r="VRU30" s="763"/>
      <c r="VRV30" s="763"/>
      <c r="VRW30" s="763"/>
      <c r="VRX30" s="763"/>
      <c r="VRY30" s="763"/>
      <c r="VRZ30" s="763"/>
      <c r="VSA30" s="763"/>
      <c r="VSB30" s="763"/>
      <c r="VSC30" s="763"/>
      <c r="VSD30" s="763"/>
      <c r="VSE30" s="763"/>
      <c r="VSF30" s="763"/>
      <c r="VSG30" s="763"/>
      <c r="VSH30" s="763"/>
      <c r="VSI30" s="763"/>
      <c r="VSJ30" s="763"/>
      <c r="VSK30" s="763"/>
      <c r="VSL30" s="763"/>
      <c r="VSM30" s="763"/>
      <c r="VSN30" s="763"/>
      <c r="VSO30" s="763"/>
      <c r="VSP30" s="763"/>
      <c r="VSQ30" s="763"/>
      <c r="VSR30" s="763"/>
      <c r="VSS30" s="763"/>
      <c r="VST30" s="763"/>
      <c r="VSU30" s="763"/>
      <c r="VSV30" s="763"/>
      <c r="VSW30" s="763"/>
      <c r="VSX30" s="763"/>
      <c r="VSY30" s="763"/>
      <c r="VSZ30" s="763"/>
      <c r="VTA30" s="763"/>
      <c r="VTB30" s="763"/>
      <c r="VTC30" s="763"/>
      <c r="VTD30" s="763"/>
      <c r="VTE30" s="763"/>
      <c r="VTF30" s="763"/>
      <c r="VTG30" s="763"/>
      <c r="VTH30" s="763"/>
      <c r="VTI30" s="763"/>
      <c r="VTJ30" s="763"/>
      <c r="VTK30" s="763"/>
      <c r="VTL30" s="763"/>
      <c r="VTM30" s="763"/>
      <c r="VTN30" s="763"/>
      <c r="VTO30" s="763"/>
      <c r="VTP30" s="763"/>
      <c r="VTQ30" s="763"/>
      <c r="VTR30" s="763"/>
      <c r="VTS30" s="763"/>
      <c r="VTT30" s="763"/>
      <c r="VTU30" s="763"/>
      <c r="VTV30" s="763"/>
      <c r="VTW30" s="763"/>
      <c r="VTX30" s="763"/>
      <c r="VTY30" s="763"/>
      <c r="VTZ30" s="763"/>
      <c r="VUA30" s="763"/>
      <c r="VUB30" s="763"/>
      <c r="VUC30" s="763"/>
      <c r="VUD30" s="763"/>
      <c r="VUE30" s="763"/>
      <c r="VUF30" s="763"/>
      <c r="VUG30" s="763"/>
      <c r="VUH30" s="763"/>
      <c r="VUI30" s="763"/>
      <c r="VUJ30" s="763"/>
      <c r="VUK30" s="763"/>
      <c r="VUL30" s="763"/>
      <c r="VUM30" s="763"/>
      <c r="VUN30" s="763"/>
      <c r="VUO30" s="763"/>
      <c r="VUP30" s="763"/>
      <c r="VUQ30" s="763"/>
      <c r="VUR30" s="763"/>
      <c r="VUS30" s="763"/>
      <c r="VUT30" s="763"/>
      <c r="VUU30" s="763"/>
      <c r="VUV30" s="763"/>
      <c r="VUW30" s="763"/>
      <c r="VUX30" s="763"/>
      <c r="VUY30" s="763"/>
      <c r="VUZ30" s="763"/>
      <c r="VVA30" s="763"/>
      <c r="VVB30" s="763"/>
      <c r="VVC30" s="763"/>
      <c r="VVD30" s="763"/>
      <c r="VVE30" s="763"/>
      <c r="VVF30" s="763"/>
      <c r="VVG30" s="763"/>
      <c r="VVH30" s="763"/>
      <c r="VVI30" s="763"/>
      <c r="VVJ30" s="763"/>
      <c r="VVK30" s="763"/>
      <c r="VVL30" s="763"/>
      <c r="VVM30" s="763"/>
      <c r="VVN30" s="763"/>
      <c r="VVO30" s="763"/>
      <c r="VVP30" s="763"/>
      <c r="VVQ30" s="763"/>
      <c r="VVR30" s="763"/>
      <c r="VVS30" s="763"/>
      <c r="VVT30" s="763"/>
      <c r="VVU30" s="763"/>
      <c r="VVV30" s="763"/>
      <c r="VVW30" s="763"/>
      <c r="VVX30" s="763"/>
      <c r="VVY30" s="763"/>
      <c r="VVZ30" s="763"/>
      <c r="VWA30" s="763"/>
      <c r="VWB30" s="763"/>
      <c r="VWC30" s="763"/>
      <c r="VWD30" s="763"/>
      <c r="VWE30" s="763"/>
      <c r="VWF30" s="763"/>
      <c r="VWG30" s="763"/>
      <c r="VWH30" s="763"/>
      <c r="VWI30" s="763"/>
      <c r="VWJ30" s="763"/>
      <c r="VWK30" s="763"/>
      <c r="VWL30" s="763"/>
      <c r="VWM30" s="763"/>
      <c r="VWN30" s="763"/>
      <c r="VWO30" s="763"/>
      <c r="VWP30" s="763"/>
      <c r="VWQ30" s="763"/>
      <c r="VWR30" s="763"/>
      <c r="VWS30" s="763"/>
      <c r="VWT30" s="763"/>
      <c r="VWU30" s="763"/>
      <c r="VWV30" s="763"/>
      <c r="VWW30" s="763"/>
      <c r="VWX30" s="763"/>
      <c r="VWY30" s="763"/>
      <c r="VWZ30" s="763"/>
      <c r="VXA30" s="763"/>
      <c r="VXB30" s="763"/>
      <c r="VXC30" s="763"/>
      <c r="VXD30" s="763"/>
      <c r="VXE30" s="763"/>
      <c r="VXF30" s="763"/>
      <c r="VXG30" s="763"/>
      <c r="VXH30" s="763"/>
      <c r="VXI30" s="763"/>
      <c r="VXJ30" s="763"/>
      <c r="VXK30" s="763"/>
      <c r="VXL30" s="763"/>
      <c r="VXM30" s="763"/>
      <c r="VXN30" s="763"/>
      <c r="VXO30" s="763"/>
      <c r="VXP30" s="763"/>
      <c r="VXQ30" s="763"/>
      <c r="VXR30" s="763"/>
      <c r="VXS30" s="763"/>
      <c r="VXT30" s="763"/>
      <c r="VXU30" s="763"/>
      <c r="VXV30" s="763"/>
      <c r="VXW30" s="763"/>
      <c r="VXX30" s="763"/>
      <c r="VXY30" s="763"/>
      <c r="VXZ30" s="763"/>
      <c r="VYA30" s="763"/>
      <c r="VYB30" s="763"/>
      <c r="VYC30" s="763"/>
      <c r="VYD30" s="763"/>
      <c r="VYE30" s="763"/>
      <c r="VYF30" s="763"/>
      <c r="VYG30" s="763"/>
      <c r="VYH30" s="763"/>
      <c r="VYI30" s="763"/>
      <c r="VYJ30" s="763"/>
      <c r="VYK30" s="763"/>
      <c r="VYL30" s="763"/>
      <c r="VYM30" s="763"/>
      <c r="VYN30" s="763"/>
      <c r="VYO30" s="763"/>
      <c r="VYP30" s="763"/>
      <c r="VYQ30" s="763"/>
      <c r="VYR30" s="763"/>
      <c r="VYS30" s="763"/>
      <c r="VYT30" s="763"/>
      <c r="VYU30" s="763"/>
      <c r="VYV30" s="763"/>
      <c r="VYW30" s="763"/>
      <c r="VYX30" s="763"/>
      <c r="VYY30" s="763"/>
      <c r="VYZ30" s="763"/>
      <c r="VZA30" s="763"/>
      <c r="VZB30" s="763"/>
      <c r="VZC30" s="763"/>
      <c r="VZD30" s="763"/>
      <c r="VZE30" s="763"/>
      <c r="VZF30" s="763"/>
      <c r="VZG30" s="763"/>
      <c r="VZH30" s="763"/>
      <c r="VZI30" s="763"/>
      <c r="VZJ30" s="763"/>
      <c r="VZK30" s="763"/>
      <c r="VZL30" s="763"/>
      <c r="VZM30" s="763"/>
      <c r="VZN30" s="763"/>
      <c r="VZO30" s="763"/>
      <c r="VZP30" s="763"/>
      <c r="VZQ30" s="763"/>
      <c r="VZR30" s="763"/>
      <c r="VZS30" s="763"/>
      <c r="VZT30" s="763"/>
      <c r="VZU30" s="763"/>
      <c r="VZV30" s="763"/>
      <c r="VZW30" s="763"/>
      <c r="VZX30" s="763"/>
      <c r="VZY30" s="763"/>
      <c r="VZZ30" s="763"/>
      <c r="WAA30" s="763"/>
      <c r="WAB30" s="763"/>
      <c r="WAC30" s="763"/>
      <c r="WAD30" s="763"/>
      <c r="WAE30" s="763"/>
      <c r="WAF30" s="763"/>
      <c r="WAG30" s="763"/>
      <c r="WAH30" s="763"/>
      <c r="WAI30" s="763"/>
      <c r="WAJ30" s="763"/>
      <c r="WAK30" s="763"/>
      <c r="WAL30" s="763"/>
      <c r="WAM30" s="763"/>
      <c r="WAN30" s="763"/>
      <c r="WAO30" s="763"/>
      <c r="WAP30" s="763"/>
      <c r="WAQ30" s="763"/>
      <c r="WAR30" s="763"/>
      <c r="WAS30" s="763"/>
      <c r="WAT30" s="763"/>
      <c r="WAU30" s="763"/>
      <c r="WAV30" s="763"/>
      <c r="WAW30" s="763"/>
      <c r="WAX30" s="763"/>
      <c r="WAY30" s="763"/>
      <c r="WAZ30" s="763"/>
      <c r="WBA30" s="763"/>
      <c r="WBB30" s="763"/>
      <c r="WBC30" s="763"/>
      <c r="WBD30" s="763"/>
      <c r="WBE30" s="763"/>
      <c r="WBF30" s="763"/>
      <c r="WBG30" s="763"/>
      <c r="WBH30" s="763"/>
      <c r="WBI30" s="763"/>
      <c r="WBJ30" s="763"/>
      <c r="WBK30" s="763"/>
      <c r="WBL30" s="763"/>
      <c r="WBM30" s="763"/>
      <c r="WBN30" s="763"/>
      <c r="WBO30" s="763"/>
      <c r="WBP30" s="763"/>
      <c r="WBQ30" s="763"/>
      <c r="WBR30" s="763"/>
      <c r="WBS30" s="763"/>
      <c r="WBT30" s="763"/>
      <c r="WBU30" s="763"/>
      <c r="WBV30" s="763"/>
      <c r="WBW30" s="763"/>
      <c r="WBX30" s="763"/>
      <c r="WBY30" s="763"/>
      <c r="WBZ30" s="763"/>
      <c r="WCA30" s="763"/>
      <c r="WCB30" s="763"/>
      <c r="WCC30" s="763"/>
      <c r="WCD30" s="763"/>
      <c r="WCE30" s="763"/>
      <c r="WCF30" s="763"/>
      <c r="WCG30" s="763"/>
      <c r="WCH30" s="763"/>
      <c r="WCI30" s="763"/>
      <c r="WCJ30" s="763"/>
      <c r="WCK30" s="763"/>
      <c r="WCL30" s="763"/>
      <c r="WCM30" s="763"/>
      <c r="WCN30" s="763"/>
      <c r="WCO30" s="763"/>
      <c r="WCP30" s="763"/>
      <c r="WCQ30" s="763"/>
      <c r="WCR30" s="763"/>
      <c r="WCS30" s="763"/>
      <c r="WCT30" s="763"/>
      <c r="WCU30" s="763"/>
      <c r="WCV30" s="763"/>
      <c r="WCW30" s="763"/>
      <c r="WCX30" s="763"/>
      <c r="WCY30" s="763"/>
      <c r="WCZ30" s="763"/>
      <c r="WDA30" s="763"/>
      <c r="WDB30" s="763"/>
      <c r="WDC30" s="763"/>
      <c r="WDD30" s="763"/>
      <c r="WDE30" s="763"/>
      <c r="WDF30" s="763"/>
      <c r="WDG30" s="763"/>
      <c r="WDH30" s="763"/>
      <c r="WDI30" s="763"/>
      <c r="WDJ30" s="763"/>
      <c r="WDK30" s="763"/>
      <c r="WDL30" s="763"/>
      <c r="WDM30" s="763"/>
      <c r="WDN30" s="763"/>
      <c r="WDO30" s="763"/>
      <c r="WDP30" s="763"/>
      <c r="WDQ30" s="763"/>
      <c r="WDR30" s="763"/>
      <c r="WDS30" s="763"/>
      <c r="WDT30" s="763"/>
      <c r="WDU30" s="763"/>
      <c r="WDV30" s="763"/>
      <c r="WDW30" s="763"/>
      <c r="WDX30" s="763"/>
      <c r="WDY30" s="763"/>
      <c r="WDZ30" s="763"/>
      <c r="WEA30" s="763"/>
      <c r="WEB30" s="763"/>
      <c r="WEC30" s="763"/>
      <c r="WED30" s="763"/>
      <c r="WEE30" s="763"/>
      <c r="WEF30" s="763"/>
      <c r="WEG30" s="763"/>
      <c r="WEH30" s="763"/>
      <c r="WEI30" s="763"/>
      <c r="WEJ30" s="763"/>
      <c r="WEK30" s="763"/>
      <c r="WEL30" s="763"/>
      <c r="WEM30" s="763"/>
      <c r="WEN30" s="763"/>
      <c r="WEO30" s="763"/>
      <c r="WEP30" s="763"/>
      <c r="WEQ30" s="763"/>
      <c r="WER30" s="763"/>
      <c r="WES30" s="763"/>
      <c r="WET30" s="763"/>
      <c r="WEU30" s="763"/>
      <c r="WEV30" s="763"/>
      <c r="WEW30" s="763"/>
      <c r="WEX30" s="763"/>
      <c r="WEY30" s="763"/>
      <c r="WEZ30" s="763"/>
      <c r="WFA30" s="763"/>
      <c r="WFB30" s="763"/>
      <c r="WFC30" s="763"/>
      <c r="WFD30" s="763"/>
      <c r="WFE30" s="763"/>
      <c r="WFF30" s="763"/>
      <c r="WFG30" s="763"/>
      <c r="WFH30" s="763"/>
      <c r="WFI30" s="763"/>
      <c r="WFJ30" s="763"/>
      <c r="WFK30" s="763"/>
      <c r="WFL30" s="763"/>
      <c r="WFM30" s="763"/>
      <c r="WFN30" s="763"/>
      <c r="WFO30" s="763"/>
      <c r="WFP30" s="763"/>
      <c r="WFQ30" s="763"/>
      <c r="WFR30" s="763"/>
      <c r="WFS30" s="763"/>
      <c r="WFT30" s="763"/>
      <c r="WFU30" s="763"/>
      <c r="WFV30" s="763"/>
      <c r="WFW30" s="763"/>
      <c r="WFX30" s="763"/>
      <c r="WFY30" s="763"/>
      <c r="WFZ30" s="763"/>
      <c r="WGA30" s="763"/>
      <c r="WGB30" s="763"/>
      <c r="WGC30" s="763"/>
      <c r="WGD30" s="763"/>
      <c r="WGE30" s="763"/>
      <c r="WGF30" s="763"/>
      <c r="WGG30" s="763"/>
      <c r="WGH30" s="763"/>
      <c r="WGI30" s="763"/>
      <c r="WGJ30" s="763"/>
      <c r="WGK30" s="763"/>
      <c r="WGL30" s="763"/>
      <c r="WGM30" s="763"/>
      <c r="WGN30" s="763"/>
      <c r="WGO30" s="763"/>
      <c r="WGP30" s="763"/>
      <c r="WGQ30" s="763"/>
      <c r="WGR30" s="763"/>
      <c r="WGS30" s="763"/>
      <c r="WGT30" s="763"/>
      <c r="WGU30" s="763"/>
      <c r="WGV30" s="763"/>
      <c r="WGW30" s="763"/>
      <c r="WGX30" s="763"/>
      <c r="WGY30" s="763"/>
      <c r="WGZ30" s="763"/>
      <c r="WHA30" s="763"/>
      <c r="WHB30" s="763"/>
      <c r="WHC30" s="763"/>
      <c r="WHD30" s="763"/>
      <c r="WHE30" s="763"/>
      <c r="WHF30" s="763"/>
      <c r="WHG30" s="763"/>
      <c r="WHH30" s="763"/>
      <c r="WHI30" s="763"/>
      <c r="WHJ30" s="763"/>
      <c r="WHK30" s="763"/>
      <c r="WHL30" s="763"/>
      <c r="WHM30" s="763"/>
      <c r="WHN30" s="763"/>
      <c r="WHO30" s="763"/>
      <c r="WHP30" s="763"/>
      <c r="WHQ30" s="763"/>
      <c r="WHR30" s="763"/>
      <c r="WHS30" s="763"/>
      <c r="WHT30" s="763"/>
      <c r="WHU30" s="763"/>
      <c r="WHV30" s="763"/>
      <c r="WHW30" s="763"/>
      <c r="WHX30" s="763"/>
      <c r="WHY30" s="763"/>
      <c r="WHZ30" s="763"/>
      <c r="WIA30" s="763"/>
      <c r="WIB30" s="763"/>
      <c r="WIC30" s="763"/>
      <c r="WID30" s="763"/>
      <c r="WIE30" s="763"/>
      <c r="WIF30" s="763"/>
      <c r="WIG30" s="763"/>
      <c r="WIH30" s="763"/>
      <c r="WII30" s="763"/>
      <c r="WIJ30" s="763"/>
      <c r="WIK30" s="763"/>
      <c r="WIL30" s="763"/>
      <c r="WIM30" s="763"/>
      <c r="WIN30" s="763"/>
      <c r="WIO30" s="763"/>
      <c r="WIP30" s="763"/>
      <c r="WIQ30" s="763"/>
      <c r="WIR30" s="763"/>
      <c r="WIS30" s="763"/>
      <c r="WIT30" s="763"/>
      <c r="WIU30" s="763"/>
      <c r="WIV30" s="763"/>
      <c r="WIW30" s="763"/>
      <c r="WIX30" s="763"/>
      <c r="WIY30" s="763"/>
      <c r="WIZ30" s="763"/>
      <c r="WJA30" s="763"/>
      <c r="WJB30" s="763"/>
      <c r="WJC30" s="763"/>
      <c r="WJD30" s="763"/>
      <c r="WJE30" s="763"/>
      <c r="WJF30" s="763"/>
      <c r="WJG30" s="763"/>
      <c r="WJH30" s="763"/>
      <c r="WJI30" s="763"/>
      <c r="WJJ30" s="763"/>
      <c r="WJK30" s="763"/>
      <c r="WJL30" s="763"/>
      <c r="WJM30" s="763"/>
      <c r="WJN30" s="763"/>
      <c r="WJO30" s="763"/>
      <c r="WJP30" s="763"/>
      <c r="WJQ30" s="763"/>
      <c r="WJR30" s="763"/>
      <c r="WJS30" s="763"/>
      <c r="WJT30" s="763"/>
      <c r="WJU30" s="763"/>
      <c r="WJV30" s="763"/>
      <c r="WJW30" s="763"/>
      <c r="WJX30" s="763"/>
      <c r="WJY30" s="763"/>
      <c r="WJZ30" s="763"/>
      <c r="WKA30" s="763"/>
      <c r="WKB30" s="763"/>
      <c r="WKC30" s="763"/>
      <c r="WKD30" s="763"/>
      <c r="WKE30" s="763"/>
      <c r="WKF30" s="763"/>
      <c r="WKG30" s="763"/>
      <c r="WKH30" s="763"/>
      <c r="WKI30" s="763"/>
      <c r="WKJ30" s="763"/>
      <c r="WKK30" s="763"/>
      <c r="WKL30" s="763"/>
      <c r="WKM30" s="763"/>
      <c r="WKN30" s="763"/>
      <c r="WKO30" s="763"/>
      <c r="WKP30" s="763"/>
      <c r="WKQ30" s="763"/>
      <c r="WKR30" s="763"/>
      <c r="WKS30" s="763"/>
      <c r="WKT30" s="763"/>
      <c r="WKU30" s="763"/>
      <c r="WKV30" s="763"/>
      <c r="WKW30" s="763"/>
      <c r="WKX30" s="763"/>
      <c r="WKY30" s="763"/>
      <c r="WKZ30" s="763"/>
      <c r="WLA30" s="763"/>
      <c r="WLB30" s="763"/>
      <c r="WLC30" s="763"/>
      <c r="WLD30" s="763"/>
      <c r="WLE30" s="763"/>
      <c r="WLF30" s="763"/>
      <c r="WLG30" s="763"/>
      <c r="WLH30" s="763"/>
      <c r="WLI30" s="763"/>
      <c r="WLJ30" s="763"/>
      <c r="WLK30" s="763"/>
      <c r="WLL30" s="763"/>
      <c r="WLM30" s="763"/>
      <c r="WLN30" s="763"/>
      <c r="WLO30" s="763"/>
      <c r="WLP30" s="763"/>
      <c r="WLQ30" s="763"/>
      <c r="WLR30" s="763"/>
      <c r="WLS30" s="763"/>
      <c r="WLT30" s="763"/>
      <c r="WLU30" s="763"/>
      <c r="WLV30" s="763"/>
      <c r="WLW30" s="763"/>
      <c r="WLX30" s="763"/>
      <c r="WLY30" s="763"/>
      <c r="WLZ30" s="763"/>
      <c r="WMA30" s="763"/>
      <c r="WMB30" s="763"/>
      <c r="WMC30" s="763"/>
      <c r="WMD30" s="763"/>
      <c r="WME30" s="763"/>
      <c r="WMF30" s="763"/>
      <c r="WMG30" s="763"/>
      <c r="WMH30" s="763"/>
      <c r="WMI30" s="763"/>
      <c r="WMJ30" s="763"/>
      <c r="WMK30" s="763"/>
      <c r="WML30" s="763"/>
      <c r="WMM30" s="763"/>
      <c r="WMN30" s="763"/>
      <c r="WMO30" s="763"/>
      <c r="WMP30" s="763"/>
      <c r="WMQ30" s="763"/>
      <c r="WMR30" s="763"/>
      <c r="WMS30" s="763"/>
      <c r="WMT30" s="763"/>
      <c r="WMU30" s="763"/>
      <c r="WMV30" s="763"/>
      <c r="WMW30" s="763"/>
      <c r="WMX30" s="763"/>
      <c r="WMY30" s="763"/>
      <c r="WMZ30" s="763"/>
      <c r="WNA30" s="763"/>
      <c r="WNB30" s="763"/>
      <c r="WNC30" s="763"/>
      <c r="WND30" s="763"/>
      <c r="WNE30" s="763"/>
      <c r="WNF30" s="763"/>
      <c r="WNG30" s="763"/>
      <c r="WNH30" s="763"/>
      <c r="WNI30" s="763"/>
      <c r="WNJ30" s="763"/>
      <c r="WNK30" s="763"/>
      <c r="WNL30" s="763"/>
      <c r="WNM30" s="763"/>
      <c r="WNN30" s="763"/>
      <c r="WNO30" s="763"/>
      <c r="WNP30" s="763"/>
      <c r="WNQ30" s="763"/>
      <c r="WNR30" s="763"/>
      <c r="WNS30" s="763"/>
      <c r="WNT30" s="763"/>
      <c r="WNU30" s="763"/>
      <c r="WNV30" s="763"/>
      <c r="WNW30" s="763"/>
      <c r="WNX30" s="763"/>
      <c r="WNY30" s="763"/>
      <c r="WNZ30" s="763"/>
      <c r="WOA30" s="763"/>
      <c r="WOB30" s="763"/>
      <c r="WOC30" s="763"/>
      <c r="WOD30" s="763"/>
      <c r="WOE30" s="763"/>
      <c r="WOF30" s="763"/>
      <c r="WOG30" s="763"/>
      <c r="WOH30" s="763"/>
      <c r="WOI30" s="763"/>
      <c r="WOJ30" s="763"/>
      <c r="WOK30" s="763"/>
      <c r="WOL30" s="763"/>
      <c r="WOM30" s="763"/>
      <c r="WON30" s="763"/>
      <c r="WOO30" s="763"/>
      <c r="WOP30" s="763"/>
      <c r="WOQ30" s="763"/>
      <c r="WOR30" s="763"/>
      <c r="WOS30" s="763"/>
      <c r="WOT30" s="763"/>
      <c r="WOU30" s="763"/>
      <c r="WOV30" s="763"/>
      <c r="WOW30" s="763"/>
      <c r="WOX30" s="763"/>
      <c r="WOY30" s="763"/>
      <c r="WOZ30" s="763"/>
      <c r="WPA30" s="763"/>
      <c r="WPB30" s="763"/>
      <c r="WPC30" s="763"/>
      <c r="WPD30" s="763"/>
      <c r="WPE30" s="763"/>
      <c r="WPF30" s="763"/>
      <c r="WPG30" s="763"/>
      <c r="WPH30" s="763"/>
      <c r="WPI30" s="763"/>
      <c r="WPJ30" s="763"/>
      <c r="WPK30" s="763"/>
      <c r="WPL30" s="763"/>
      <c r="WPM30" s="763"/>
      <c r="WPN30" s="763"/>
      <c r="WPO30" s="763"/>
      <c r="WPP30" s="763"/>
      <c r="WPQ30" s="763"/>
      <c r="WPR30" s="763"/>
      <c r="WPS30" s="763"/>
      <c r="WPT30" s="763"/>
      <c r="WPU30" s="763"/>
      <c r="WPV30" s="763"/>
      <c r="WPW30" s="763"/>
      <c r="WPX30" s="763"/>
      <c r="WPY30" s="763"/>
      <c r="WPZ30" s="763"/>
      <c r="WQA30" s="763"/>
      <c r="WQB30" s="763"/>
      <c r="WQC30" s="763"/>
      <c r="WQD30" s="763"/>
      <c r="WQE30" s="763"/>
      <c r="WQF30" s="763"/>
      <c r="WQG30" s="763"/>
      <c r="WQH30" s="763"/>
      <c r="WQI30" s="763"/>
      <c r="WQJ30" s="763"/>
      <c r="WQK30" s="763"/>
      <c r="WQL30" s="763"/>
      <c r="WQM30" s="763"/>
      <c r="WQN30" s="763"/>
      <c r="WQO30" s="763"/>
      <c r="WQP30" s="763"/>
      <c r="WQQ30" s="763"/>
      <c r="WQR30" s="763"/>
      <c r="WQS30" s="763"/>
      <c r="WQT30" s="763"/>
      <c r="WQU30" s="763"/>
      <c r="WQV30" s="763"/>
      <c r="WQW30" s="763"/>
      <c r="WQX30" s="763"/>
      <c r="WQY30" s="763"/>
      <c r="WQZ30" s="763"/>
      <c r="WRA30" s="763"/>
      <c r="WRB30" s="763"/>
      <c r="WRC30" s="763"/>
      <c r="WRD30" s="763"/>
      <c r="WRE30" s="763"/>
      <c r="WRF30" s="763"/>
      <c r="WRG30" s="763"/>
      <c r="WRH30" s="763"/>
      <c r="WRI30" s="763"/>
      <c r="WRJ30" s="763"/>
      <c r="WRK30" s="763"/>
      <c r="WRL30" s="763"/>
      <c r="WRM30" s="763"/>
      <c r="WRN30" s="763"/>
      <c r="WRO30" s="763"/>
      <c r="WRP30" s="763"/>
      <c r="WRQ30" s="763"/>
      <c r="WRR30" s="763"/>
      <c r="WRS30" s="763"/>
      <c r="WRT30" s="763"/>
      <c r="WRU30" s="763"/>
      <c r="WRV30" s="763"/>
      <c r="WRW30" s="763"/>
      <c r="WRX30" s="763"/>
      <c r="WRY30" s="763"/>
      <c r="WRZ30" s="763"/>
      <c r="WSA30" s="763"/>
      <c r="WSB30" s="763"/>
      <c r="WSC30" s="763"/>
      <c r="WSD30" s="763"/>
      <c r="WSE30" s="763"/>
      <c r="WSF30" s="763"/>
      <c r="WSG30" s="763"/>
      <c r="WSH30" s="763"/>
      <c r="WSI30" s="763"/>
      <c r="WSJ30" s="763"/>
      <c r="WSK30" s="763"/>
      <c r="WSL30" s="763"/>
      <c r="WSM30" s="763"/>
      <c r="WSN30" s="763"/>
      <c r="WSO30" s="763"/>
      <c r="WSP30" s="763"/>
      <c r="WSQ30" s="763"/>
      <c r="WSR30" s="763"/>
      <c r="WSS30" s="763"/>
      <c r="WST30" s="763"/>
      <c r="WSU30" s="763"/>
      <c r="WSV30" s="763"/>
      <c r="WSW30" s="763"/>
      <c r="WSX30" s="763"/>
      <c r="WSY30" s="763"/>
      <c r="WSZ30" s="763"/>
      <c r="WTA30" s="763"/>
      <c r="WTB30" s="763"/>
      <c r="WTC30" s="763"/>
      <c r="WTD30" s="763"/>
      <c r="WTE30" s="763"/>
      <c r="WTF30" s="763"/>
      <c r="WTG30" s="763"/>
      <c r="WTH30" s="763"/>
      <c r="WTI30" s="763"/>
      <c r="WTJ30" s="763"/>
      <c r="WTK30" s="763"/>
      <c r="WTL30" s="763"/>
      <c r="WTM30" s="763"/>
      <c r="WTN30" s="763"/>
      <c r="WTO30" s="763"/>
      <c r="WTP30" s="763"/>
      <c r="WTQ30" s="763"/>
      <c r="WTR30" s="763"/>
      <c r="WTS30" s="763"/>
      <c r="WTT30" s="763"/>
      <c r="WTU30" s="763"/>
      <c r="WTV30" s="763"/>
      <c r="WTW30" s="763"/>
      <c r="WTX30" s="763"/>
      <c r="WTY30" s="763"/>
      <c r="WTZ30" s="763"/>
      <c r="WUA30" s="763"/>
      <c r="WUB30" s="763"/>
      <c r="WUC30" s="763"/>
      <c r="WUD30" s="763"/>
      <c r="WUE30" s="763"/>
      <c r="WUF30" s="763"/>
      <c r="WUG30" s="763"/>
      <c r="WUH30" s="763"/>
      <c r="WUI30" s="763"/>
      <c r="WUJ30" s="763"/>
      <c r="WUK30" s="763"/>
      <c r="WUL30" s="763"/>
      <c r="WUM30" s="763"/>
      <c r="WUN30" s="763"/>
      <c r="WUO30" s="763"/>
      <c r="WUP30" s="763"/>
      <c r="WUQ30" s="763"/>
      <c r="WUR30" s="763"/>
      <c r="WUS30" s="763"/>
      <c r="WUT30" s="763"/>
      <c r="WUU30" s="763"/>
      <c r="WUV30" s="763"/>
      <c r="WUW30" s="763"/>
      <c r="WUX30" s="763"/>
      <c r="WUY30" s="763"/>
      <c r="WUZ30" s="763"/>
      <c r="WVA30" s="763"/>
      <c r="WVB30" s="763"/>
      <c r="WVC30" s="763"/>
      <c r="WVD30" s="763"/>
      <c r="WVE30" s="763"/>
      <c r="WVF30" s="763"/>
      <c r="WVG30" s="763"/>
      <c r="WVH30" s="763"/>
      <c r="WVI30" s="763"/>
      <c r="WVJ30" s="763"/>
      <c r="WVK30" s="763"/>
      <c r="WVL30" s="763"/>
      <c r="WVM30" s="763"/>
      <c r="WVN30" s="763"/>
      <c r="WVO30" s="763"/>
      <c r="WVP30" s="763"/>
      <c r="WVQ30" s="763"/>
      <c r="WVR30" s="763"/>
      <c r="WVS30" s="763"/>
      <c r="WVT30" s="763"/>
      <c r="WVU30" s="763"/>
      <c r="WVV30" s="763"/>
      <c r="WVW30" s="763"/>
      <c r="WVX30" s="763"/>
      <c r="WVY30" s="763"/>
      <c r="WVZ30" s="763"/>
      <c r="WWA30" s="763"/>
      <c r="WWB30" s="763"/>
      <c r="WWC30" s="763"/>
      <c r="WWD30" s="763"/>
      <c r="WWE30" s="763"/>
      <c r="WWF30" s="763"/>
      <c r="WWG30" s="763"/>
      <c r="WWH30" s="763"/>
      <c r="WWI30" s="763"/>
      <c r="WWJ30" s="763"/>
      <c r="WWK30" s="763"/>
      <c r="WWL30" s="763"/>
      <c r="WWM30" s="763"/>
      <c r="WWN30" s="763"/>
      <c r="WWO30" s="763"/>
      <c r="WWP30" s="763"/>
      <c r="WWQ30" s="763"/>
      <c r="WWR30" s="763"/>
      <c r="WWS30" s="763"/>
      <c r="WWT30" s="763"/>
      <c r="WWU30" s="763"/>
      <c r="WWV30" s="763"/>
      <c r="WWW30" s="763"/>
      <c r="WWX30" s="763"/>
      <c r="WWY30" s="763"/>
      <c r="WWZ30" s="763"/>
      <c r="WXA30" s="763"/>
      <c r="WXB30" s="763"/>
      <c r="WXC30" s="763"/>
      <c r="WXD30" s="763"/>
      <c r="WXE30" s="763"/>
      <c r="WXF30" s="763"/>
      <c r="WXG30" s="763"/>
      <c r="WXH30" s="763"/>
      <c r="WXI30" s="763"/>
      <c r="WXJ30" s="763"/>
      <c r="WXK30" s="763"/>
      <c r="WXL30" s="763"/>
      <c r="WXM30" s="763"/>
      <c r="WXN30" s="763"/>
      <c r="WXO30" s="763"/>
      <c r="WXP30" s="763"/>
      <c r="WXQ30" s="763"/>
      <c r="WXR30" s="763"/>
      <c r="WXS30" s="763"/>
      <c r="WXT30" s="763"/>
      <c r="WXU30" s="763"/>
      <c r="WXV30" s="763"/>
      <c r="WXW30" s="763"/>
      <c r="WXX30" s="763"/>
      <c r="WXY30" s="763"/>
      <c r="WXZ30" s="763"/>
      <c r="WYA30" s="763"/>
      <c r="WYB30" s="763"/>
      <c r="WYC30" s="763"/>
      <c r="WYD30" s="763"/>
      <c r="WYE30" s="763"/>
      <c r="WYF30" s="763"/>
      <c r="WYG30" s="763"/>
      <c r="WYH30" s="763"/>
      <c r="WYI30" s="763"/>
      <c r="WYJ30" s="763"/>
      <c r="WYK30" s="763"/>
      <c r="WYL30" s="763"/>
      <c r="WYM30" s="763"/>
      <c r="WYN30" s="763"/>
      <c r="WYO30" s="763"/>
      <c r="WYP30" s="763"/>
      <c r="WYQ30" s="763"/>
      <c r="WYR30" s="763"/>
      <c r="WYS30" s="763"/>
      <c r="WYT30" s="763"/>
      <c r="WYU30" s="763"/>
      <c r="WYV30" s="763"/>
      <c r="WYW30" s="763"/>
      <c r="WYX30" s="763"/>
      <c r="WYY30" s="763"/>
      <c r="WYZ30" s="763"/>
      <c r="WZA30" s="763"/>
      <c r="WZB30" s="763"/>
      <c r="WZC30" s="763"/>
      <c r="WZD30" s="763"/>
      <c r="WZE30" s="763"/>
      <c r="WZF30" s="763"/>
      <c r="WZG30" s="763"/>
      <c r="WZH30" s="763"/>
      <c r="WZI30" s="763"/>
      <c r="WZJ30" s="763"/>
      <c r="WZK30" s="763"/>
      <c r="WZL30" s="763"/>
      <c r="WZM30" s="763"/>
      <c r="WZN30" s="763"/>
      <c r="WZO30" s="763"/>
      <c r="WZP30" s="763"/>
      <c r="WZQ30" s="763"/>
      <c r="WZR30" s="763"/>
      <c r="WZS30" s="763"/>
      <c r="WZT30" s="763"/>
      <c r="WZU30" s="763"/>
      <c r="WZV30" s="763"/>
      <c r="WZW30" s="763"/>
      <c r="WZX30" s="763"/>
      <c r="WZY30" s="763"/>
      <c r="WZZ30" s="763"/>
      <c r="XAA30" s="763"/>
      <c r="XAB30" s="763"/>
      <c r="XAC30" s="763"/>
      <c r="XAD30" s="763"/>
      <c r="XAE30" s="763"/>
      <c r="XAF30" s="763"/>
      <c r="XAG30" s="763"/>
      <c r="XAH30" s="763"/>
      <c r="XAI30" s="763"/>
      <c r="XAJ30" s="763"/>
      <c r="XAK30" s="763"/>
      <c r="XAL30" s="763"/>
      <c r="XAM30" s="763"/>
      <c r="XAN30" s="763"/>
      <c r="XAO30" s="763"/>
      <c r="XAP30" s="763"/>
      <c r="XAQ30" s="763"/>
      <c r="XAR30" s="763"/>
      <c r="XAS30" s="763"/>
      <c r="XAT30" s="763"/>
      <c r="XAU30" s="763"/>
      <c r="XAV30" s="763"/>
      <c r="XAW30" s="763"/>
      <c r="XAX30" s="763"/>
      <c r="XAY30" s="763"/>
      <c r="XAZ30" s="763"/>
      <c r="XBA30" s="763"/>
      <c r="XBB30" s="763"/>
      <c r="XBC30" s="763"/>
      <c r="XBD30" s="763"/>
      <c r="XBE30" s="763"/>
      <c r="XBF30" s="763"/>
      <c r="XBG30" s="763"/>
      <c r="XBH30" s="763"/>
      <c r="XBI30" s="763"/>
      <c r="XBJ30" s="763"/>
      <c r="XBK30" s="763"/>
      <c r="XBL30" s="763"/>
      <c r="XBM30" s="763"/>
      <c r="XBN30" s="763"/>
      <c r="XBO30" s="763"/>
      <c r="XBP30" s="763"/>
      <c r="XBQ30" s="763"/>
      <c r="XBR30" s="763"/>
      <c r="XBS30" s="763"/>
      <c r="XBT30" s="763"/>
      <c r="XBU30" s="763"/>
      <c r="XBV30" s="763"/>
      <c r="XBW30" s="763"/>
      <c r="XBX30" s="763"/>
      <c r="XBY30" s="763"/>
      <c r="XBZ30" s="763"/>
      <c r="XCA30" s="763"/>
      <c r="XCB30" s="763"/>
      <c r="XCC30" s="763"/>
      <c r="XCD30" s="763"/>
      <c r="XCE30" s="763"/>
      <c r="XCF30" s="763"/>
      <c r="XCG30" s="763"/>
      <c r="XCH30" s="763"/>
      <c r="XCI30" s="763"/>
      <c r="XCJ30" s="763"/>
      <c r="XCK30" s="763"/>
      <c r="XCL30" s="763"/>
      <c r="XCM30" s="763"/>
      <c r="XCN30" s="763"/>
      <c r="XCO30" s="763"/>
      <c r="XCP30" s="763"/>
      <c r="XCQ30" s="763"/>
      <c r="XCR30" s="763"/>
      <c r="XCS30" s="763"/>
      <c r="XCT30" s="763"/>
      <c r="XCU30" s="763"/>
      <c r="XCV30" s="763"/>
      <c r="XCW30" s="763"/>
      <c r="XCX30" s="763"/>
      <c r="XCY30" s="763"/>
      <c r="XCZ30" s="763"/>
      <c r="XDA30" s="763"/>
      <c r="XDB30" s="763"/>
      <c r="XDC30" s="763"/>
      <c r="XDD30" s="763"/>
      <c r="XDE30" s="763"/>
      <c r="XDF30" s="763"/>
      <c r="XDG30" s="763"/>
      <c r="XDH30" s="763"/>
      <c r="XDI30" s="763"/>
      <c r="XDJ30" s="763"/>
      <c r="XDK30" s="763"/>
      <c r="XDL30" s="763"/>
      <c r="XDM30" s="763"/>
      <c r="XDN30" s="763"/>
      <c r="XDO30" s="763"/>
      <c r="XDP30" s="763"/>
      <c r="XDQ30" s="763"/>
      <c r="XDR30" s="763"/>
      <c r="XDS30" s="763"/>
      <c r="XDT30" s="763"/>
      <c r="XDU30" s="763"/>
      <c r="XDV30" s="763"/>
      <c r="XDW30" s="763"/>
      <c r="XDX30" s="763"/>
      <c r="XDY30" s="763"/>
      <c r="XDZ30" s="763"/>
      <c r="XEA30" s="763"/>
      <c r="XEB30" s="763"/>
      <c r="XEC30" s="763"/>
      <c r="XED30" s="763"/>
      <c r="XEE30" s="763"/>
      <c r="XEF30" s="763"/>
      <c r="XEG30" s="763"/>
      <c r="XEH30" s="763"/>
      <c r="XEI30" s="763"/>
      <c r="XEJ30" s="763"/>
      <c r="XEK30" s="763"/>
      <c r="XEL30" s="763"/>
      <c r="XEM30" s="763"/>
      <c r="XEN30" s="763"/>
      <c r="XEO30" s="763"/>
      <c r="XEP30" s="763"/>
      <c r="XEQ30" s="763"/>
      <c r="XER30" s="763"/>
      <c r="XES30" s="763"/>
      <c r="XET30" s="763"/>
      <c r="XEU30" s="763"/>
      <c r="XEV30" s="763"/>
      <c r="XEW30" s="763"/>
      <c r="XEX30" s="763"/>
      <c r="XEY30" s="763"/>
      <c r="XEZ30" s="763"/>
      <c r="XFA30" s="763"/>
      <c r="XFB30" s="763"/>
      <c r="XFC30" s="763"/>
      <c r="XFD30" s="763"/>
    </row>
    <row r="31" spans="1:16384" ht="42" customHeight="1" x14ac:dyDescent="0.25">
      <c r="A31" s="750" t="s">
        <v>1278</v>
      </c>
      <c r="B31" s="750"/>
      <c r="C31" s="750"/>
      <c r="D31" s="750"/>
      <c r="E31" s="750"/>
      <c r="F31" s="750"/>
      <c r="G31" s="750"/>
      <c r="H31" s="750"/>
      <c r="I31" s="750"/>
      <c r="J31" s="750"/>
      <c r="K31" s="750"/>
      <c r="L31" s="750"/>
      <c r="M31" s="750"/>
      <c r="N31" s="750"/>
      <c r="O31" s="750"/>
      <c r="P31" s="750"/>
      <c r="Q31" s="750"/>
      <c r="R31" s="750"/>
      <c r="S31" s="750"/>
      <c r="T31" s="750"/>
      <c r="U31" s="750"/>
      <c r="V31" s="750"/>
      <c r="W31" s="750"/>
      <c r="X31" s="750"/>
      <c r="Y31" s="750"/>
      <c r="Z31" s="750"/>
      <c r="AA31" s="750"/>
      <c r="AB31" s="750"/>
      <c r="AC31" s="750"/>
      <c r="AD31" s="750"/>
      <c r="AE31" s="750"/>
      <c r="AF31" s="750"/>
      <c r="AG31" s="750"/>
      <c r="AH31" s="750"/>
      <c r="AI31" s="750"/>
      <c r="AJ31" s="750"/>
      <c r="AK31" s="750"/>
      <c r="AL31" s="750"/>
      <c r="AM31" s="750"/>
      <c r="AN31" s="750"/>
      <c r="AO31" s="750"/>
      <c r="AP31" s="750"/>
      <c r="AQ31" s="750"/>
      <c r="AR31" s="750"/>
      <c r="AS31" s="750"/>
      <c r="AT31" s="750"/>
      <c r="AU31" s="750"/>
      <c r="AV31" s="750"/>
      <c r="AW31" s="750"/>
      <c r="AX31" s="750"/>
      <c r="AY31" s="155"/>
      <c r="AZ31" s="156"/>
      <c r="BA31" s="156"/>
      <c r="BB31" s="156"/>
    </row>
    <row r="32" spans="1:16384" ht="13.15" customHeight="1" x14ac:dyDescent="0.25">
      <c r="A32" s="750" t="s">
        <v>1264</v>
      </c>
      <c r="B32" s="750"/>
      <c r="C32" s="750"/>
      <c r="D32" s="750"/>
      <c r="E32" s="750"/>
      <c r="F32" s="750"/>
      <c r="G32" s="750"/>
      <c r="H32" s="750"/>
      <c r="I32" s="750"/>
      <c r="J32" s="764" t="s">
        <v>1265</v>
      </c>
      <c r="K32" s="764"/>
      <c r="L32" s="764"/>
      <c r="M32" s="764"/>
      <c r="N32" s="764"/>
      <c r="O32" s="764"/>
      <c r="P32" s="764"/>
      <c r="Q32" s="764"/>
      <c r="R32" s="764"/>
      <c r="S32" s="764"/>
      <c r="T32" s="764"/>
      <c r="U32" s="764"/>
      <c r="V32" s="764"/>
      <c r="W32" s="764"/>
      <c r="X32" s="764" t="s">
        <v>1279</v>
      </c>
      <c r="Y32" s="764"/>
      <c r="Z32" s="764"/>
      <c r="AA32" s="764"/>
      <c r="AB32" s="764"/>
      <c r="AC32" s="764"/>
      <c r="AD32" s="764"/>
      <c r="AE32" s="764"/>
      <c r="AF32" s="764"/>
      <c r="AG32" s="764"/>
      <c r="AH32" s="764"/>
      <c r="AI32" s="764"/>
      <c r="AJ32" s="764"/>
      <c r="AK32" s="764"/>
      <c r="AL32" s="764"/>
      <c r="AM32" s="764"/>
      <c r="AN32" s="764"/>
      <c r="AO32" s="764"/>
      <c r="AP32" s="764"/>
      <c r="AQ32" s="764"/>
      <c r="AR32" s="764"/>
      <c r="AS32" s="764"/>
      <c r="AT32" s="772" t="s">
        <v>1280</v>
      </c>
      <c r="AU32" s="772"/>
      <c r="AV32" s="772"/>
      <c r="AW32" s="772"/>
      <c r="AX32" s="772"/>
      <c r="AY32" s="772"/>
    </row>
    <row r="33" spans="1:54" ht="12.6" customHeight="1" x14ac:dyDescent="0.25">
      <c r="A33" s="750" t="s">
        <v>1281</v>
      </c>
      <c r="B33" s="750"/>
      <c r="C33" s="750"/>
      <c r="D33" s="750"/>
      <c r="E33" s="750"/>
      <c r="F33" s="750"/>
      <c r="G33" s="750"/>
      <c r="H33" s="750"/>
      <c r="I33" s="750"/>
      <c r="J33" s="770">
        <f>SUM(SUVAHAVUJ!N3)</f>
        <v>0</v>
      </c>
      <c r="K33" s="770"/>
      <c r="L33" s="770"/>
      <c r="M33" s="770"/>
      <c r="N33" s="770"/>
      <c r="O33" s="770"/>
      <c r="P33" s="770"/>
      <c r="Q33" s="770"/>
      <c r="R33" s="770"/>
      <c r="S33" s="770"/>
      <c r="T33" s="770"/>
      <c r="U33" s="770"/>
      <c r="V33" s="770"/>
      <c r="W33" s="770"/>
      <c r="X33" s="770">
        <f>SUM(SUVAHAVUJ!X3)</f>
        <v>0</v>
      </c>
      <c r="Y33" s="770"/>
      <c r="Z33" s="770"/>
      <c r="AA33" s="770"/>
      <c r="AB33" s="770"/>
      <c r="AC33" s="770"/>
      <c r="AD33" s="770"/>
      <c r="AE33" s="770"/>
      <c r="AF33" s="770"/>
      <c r="AG33" s="770"/>
      <c r="AH33" s="770"/>
      <c r="AI33" s="770"/>
      <c r="AJ33" s="770"/>
      <c r="AK33" s="770"/>
      <c r="AL33" s="770"/>
      <c r="AM33" s="770"/>
      <c r="AN33" s="770"/>
      <c r="AO33" s="770"/>
      <c r="AP33" s="770"/>
      <c r="AQ33" s="770"/>
      <c r="AR33" s="770"/>
      <c r="AS33" s="770"/>
      <c r="AT33" s="771" t="s">
        <v>1257</v>
      </c>
      <c r="AU33" s="771"/>
      <c r="AV33" s="771"/>
      <c r="AW33" s="771"/>
      <c r="AX33" s="771"/>
      <c r="AY33" s="771"/>
      <c r="AZ33" s="156"/>
      <c r="BA33" s="156"/>
      <c r="BB33" s="156"/>
    </row>
    <row r="34" spans="1:54" ht="12.6" customHeight="1" x14ac:dyDescent="0.25">
      <c r="A34" s="750" t="s">
        <v>1282</v>
      </c>
      <c r="B34" s="750"/>
      <c r="C34" s="750"/>
      <c r="D34" s="750"/>
      <c r="E34" s="750"/>
      <c r="F34" s="750"/>
      <c r="G34" s="750"/>
      <c r="H34" s="750"/>
      <c r="I34" s="750"/>
      <c r="J34" s="770">
        <f>SUM(SUVAHAVUJ!N149)</f>
        <v>0</v>
      </c>
      <c r="K34" s="770"/>
      <c r="L34" s="770"/>
      <c r="M34" s="770"/>
      <c r="N34" s="770"/>
      <c r="O34" s="770"/>
      <c r="P34" s="770"/>
      <c r="Q34" s="770"/>
      <c r="R34" s="770"/>
      <c r="S34" s="770"/>
      <c r="T34" s="770"/>
      <c r="U34" s="770"/>
      <c r="V34" s="770"/>
      <c r="W34" s="770"/>
      <c r="X34" s="770">
        <f>SUM(SUVAHAVUJ!X149)</f>
        <v>0</v>
      </c>
      <c r="Y34" s="770"/>
      <c r="Z34" s="770"/>
      <c r="AA34" s="770"/>
      <c r="AB34" s="770"/>
      <c r="AC34" s="770"/>
      <c r="AD34" s="770"/>
      <c r="AE34" s="770"/>
      <c r="AF34" s="770"/>
      <c r="AG34" s="770"/>
      <c r="AH34" s="770"/>
      <c r="AI34" s="770"/>
      <c r="AJ34" s="770"/>
      <c r="AK34" s="770"/>
      <c r="AL34" s="770"/>
      <c r="AM34" s="770"/>
      <c r="AN34" s="770"/>
      <c r="AO34" s="770"/>
      <c r="AP34" s="770"/>
      <c r="AQ34" s="770"/>
      <c r="AR34" s="770"/>
      <c r="AS34" s="770"/>
      <c r="AT34" s="771" t="s">
        <v>1257</v>
      </c>
      <c r="AU34" s="771"/>
      <c r="AV34" s="771"/>
      <c r="AW34" s="771"/>
      <c r="AX34" s="771"/>
      <c r="AY34" s="771"/>
      <c r="AZ34" s="156"/>
      <c r="BA34" s="156"/>
      <c r="BB34" s="156"/>
    </row>
    <row r="35" spans="1:54" ht="12.6" customHeight="1" x14ac:dyDescent="0.25">
      <c r="A35" s="750" t="s">
        <v>1283</v>
      </c>
      <c r="B35" s="750"/>
      <c r="C35" s="750"/>
      <c r="D35" s="750"/>
      <c r="E35" s="750"/>
      <c r="F35" s="750"/>
      <c r="G35" s="750"/>
      <c r="H35" s="750"/>
      <c r="I35" s="750"/>
      <c r="J35" s="770">
        <f>SUM(U19)</f>
        <v>0</v>
      </c>
      <c r="K35" s="770"/>
      <c r="L35" s="770"/>
      <c r="M35" s="770"/>
      <c r="N35" s="770"/>
      <c r="O35" s="770"/>
      <c r="P35" s="770"/>
      <c r="Q35" s="770"/>
      <c r="R35" s="770"/>
      <c r="S35" s="770"/>
      <c r="T35" s="770"/>
      <c r="U35" s="770"/>
      <c r="V35" s="770"/>
      <c r="W35" s="770"/>
      <c r="X35" s="770">
        <f>SUM(AH19)</f>
        <v>0</v>
      </c>
      <c r="Y35" s="770"/>
      <c r="Z35" s="770"/>
      <c r="AA35" s="770"/>
      <c r="AB35" s="770"/>
      <c r="AC35" s="770"/>
      <c r="AD35" s="770"/>
      <c r="AE35" s="770"/>
      <c r="AF35" s="770"/>
      <c r="AG35" s="770"/>
      <c r="AH35" s="770"/>
      <c r="AI35" s="770"/>
      <c r="AJ35" s="770"/>
      <c r="AK35" s="770"/>
      <c r="AL35" s="770"/>
      <c r="AM35" s="770"/>
      <c r="AN35" s="770"/>
      <c r="AO35" s="770"/>
      <c r="AP35" s="770"/>
      <c r="AQ35" s="770"/>
      <c r="AR35" s="770"/>
      <c r="AS35" s="770"/>
      <c r="AT35" s="771" t="s">
        <v>1257</v>
      </c>
      <c r="AU35" s="771"/>
      <c r="AV35" s="771"/>
      <c r="AW35" s="771"/>
      <c r="AX35" s="771"/>
      <c r="AY35" s="771"/>
      <c r="AZ35" s="156"/>
      <c r="BA35" s="156"/>
      <c r="BB35" s="156"/>
    </row>
    <row r="36" spans="1:54" ht="12.6" customHeight="1" x14ac:dyDescent="0.25">
      <c r="A36" s="763" t="s">
        <v>5194</v>
      </c>
      <c r="B36" s="763"/>
      <c r="C36" s="763"/>
      <c r="D36" s="763"/>
      <c r="E36" s="763"/>
      <c r="F36" s="763"/>
      <c r="G36" s="763"/>
      <c r="H36" s="763"/>
      <c r="I36" s="763"/>
      <c r="J36" s="763"/>
      <c r="K36" s="763"/>
      <c r="L36" s="763"/>
      <c r="M36" s="763"/>
      <c r="N36" s="763"/>
      <c r="O36" s="763"/>
      <c r="P36" s="763"/>
      <c r="Q36" s="763"/>
      <c r="R36" s="763"/>
      <c r="S36" s="763"/>
      <c r="T36" s="763"/>
      <c r="U36" s="763"/>
      <c r="V36" s="763"/>
      <c r="W36" s="763"/>
      <c r="X36" s="763"/>
      <c r="Y36" s="763"/>
      <c r="Z36" s="763"/>
      <c r="AA36" s="763"/>
      <c r="AB36" s="763"/>
      <c r="AC36" s="763"/>
      <c r="AD36" s="763"/>
      <c r="AE36" s="763"/>
      <c r="AF36" s="763"/>
      <c r="AG36" s="763"/>
      <c r="AH36" s="763"/>
      <c r="AI36" s="763"/>
      <c r="AJ36" s="763"/>
      <c r="AK36" s="763"/>
      <c r="AL36" s="763"/>
      <c r="AM36" s="763"/>
      <c r="AN36" s="763"/>
      <c r="AO36" s="763"/>
      <c r="AP36" s="763"/>
      <c r="AQ36" s="763"/>
      <c r="AR36" s="763"/>
      <c r="AS36" s="763"/>
      <c r="AT36" s="763"/>
      <c r="AU36" s="763"/>
      <c r="AV36" s="763"/>
      <c r="AW36" s="763"/>
      <c r="AX36" s="763"/>
      <c r="AY36" s="763"/>
      <c r="AZ36" s="763"/>
      <c r="BA36" s="763"/>
      <c r="BB36" s="763"/>
    </row>
    <row r="37" spans="1:54" ht="13.5" customHeight="1" x14ac:dyDescent="0.25">
      <c r="A37" s="750" t="s">
        <v>5183</v>
      </c>
      <c r="B37" s="750"/>
      <c r="C37" s="750"/>
      <c r="D37" s="750"/>
      <c r="E37" s="750"/>
      <c r="F37" s="750"/>
      <c r="G37" s="750"/>
      <c r="H37" s="750"/>
      <c r="I37" s="750"/>
      <c r="J37" s="750"/>
      <c r="K37" s="750"/>
      <c r="L37" s="750"/>
      <c r="M37" s="750"/>
      <c r="N37" s="750"/>
      <c r="O37" s="750"/>
      <c r="P37" s="750"/>
      <c r="Q37" s="750"/>
      <c r="R37" s="750"/>
      <c r="S37" s="750"/>
      <c r="T37" s="750"/>
      <c r="U37" s="750"/>
      <c r="V37" s="750"/>
      <c r="W37" s="750"/>
      <c r="X37" s="750"/>
      <c r="Y37" s="750"/>
      <c r="Z37" s="750"/>
      <c r="AA37" s="750"/>
      <c r="AB37" s="750"/>
      <c r="AC37" s="750"/>
      <c r="AD37" s="750"/>
      <c r="AE37" s="750"/>
      <c r="AF37" s="750"/>
      <c r="AG37" s="750"/>
      <c r="AH37" s="750"/>
      <c r="AI37" s="750"/>
      <c r="AJ37" s="750"/>
      <c r="AK37" s="750"/>
      <c r="AL37" s="750"/>
      <c r="AM37" s="750"/>
      <c r="AN37" s="750"/>
      <c r="AO37" s="750"/>
      <c r="AP37" s="750"/>
      <c r="AQ37" s="750"/>
      <c r="AR37" s="750"/>
      <c r="AS37" s="750"/>
      <c r="AT37" s="750"/>
      <c r="AU37" s="750"/>
      <c r="AV37" s="750"/>
      <c r="AW37" s="750"/>
      <c r="AX37" s="750"/>
      <c r="AY37" s="750"/>
      <c r="AZ37" s="154"/>
      <c r="BA37" s="154"/>
      <c r="BB37" s="154"/>
    </row>
    <row r="38" spans="1:54" ht="12.6" customHeight="1" x14ac:dyDescent="0.25">
      <c r="A38" s="763" t="s">
        <v>5195</v>
      </c>
      <c r="B38" s="763"/>
      <c r="C38" s="763"/>
      <c r="D38" s="763"/>
      <c r="E38" s="763"/>
      <c r="F38" s="763"/>
      <c r="G38" s="763"/>
      <c r="H38" s="763"/>
      <c r="I38" s="763"/>
      <c r="J38" s="763"/>
      <c r="K38" s="763"/>
      <c r="L38" s="763"/>
      <c r="M38" s="763"/>
      <c r="N38" s="763"/>
      <c r="O38" s="763"/>
      <c r="P38" s="763"/>
      <c r="Q38" s="763"/>
      <c r="R38" s="763"/>
      <c r="S38" s="763"/>
      <c r="T38" s="763"/>
      <c r="U38" s="763"/>
      <c r="V38" s="763"/>
      <c r="W38" s="763"/>
      <c r="X38" s="763"/>
      <c r="Y38" s="763"/>
      <c r="Z38" s="763"/>
      <c r="AA38" s="763"/>
      <c r="AB38" s="763"/>
      <c r="AC38" s="763"/>
      <c r="AD38" s="763"/>
      <c r="AE38" s="763"/>
      <c r="AF38" s="763"/>
      <c r="AG38" s="763"/>
      <c r="AH38" s="763"/>
      <c r="AI38" s="763"/>
      <c r="AJ38" s="763"/>
      <c r="AK38" s="763"/>
      <c r="AL38" s="763"/>
      <c r="AM38" s="763"/>
      <c r="AN38" s="763"/>
      <c r="AO38" s="763"/>
      <c r="AP38" s="763"/>
      <c r="AQ38" s="763"/>
      <c r="AR38" s="763"/>
      <c r="AS38" s="763"/>
      <c r="AT38" s="763"/>
      <c r="AU38" s="763"/>
      <c r="AV38" s="763"/>
      <c r="AW38" s="763"/>
      <c r="AX38" s="763"/>
      <c r="AY38" s="763"/>
      <c r="AZ38" s="763"/>
      <c r="BA38" s="763"/>
      <c r="BB38" s="763"/>
    </row>
    <row r="39" spans="1:54" ht="26.25" customHeight="1" x14ac:dyDescent="0.25">
      <c r="A39" s="750" t="s">
        <v>5184</v>
      </c>
      <c r="B39" s="750"/>
      <c r="C39" s="750"/>
      <c r="D39" s="750"/>
      <c r="E39" s="750"/>
      <c r="F39" s="750"/>
      <c r="G39" s="750"/>
      <c r="H39" s="750"/>
      <c r="I39" s="750"/>
      <c r="J39" s="750"/>
      <c r="K39" s="750"/>
      <c r="L39" s="750"/>
      <c r="M39" s="750"/>
      <c r="N39" s="750"/>
      <c r="O39" s="750"/>
      <c r="P39" s="750"/>
      <c r="Q39" s="750"/>
      <c r="R39" s="750"/>
      <c r="S39" s="750"/>
      <c r="T39" s="750"/>
      <c r="U39" s="750"/>
      <c r="V39" s="750"/>
      <c r="W39" s="750"/>
      <c r="X39" s="750"/>
      <c r="Y39" s="750"/>
      <c r="Z39" s="750"/>
      <c r="AA39" s="750"/>
      <c r="AB39" s="750"/>
      <c r="AC39" s="750"/>
      <c r="AD39" s="750"/>
      <c r="AE39" s="750"/>
      <c r="AF39" s="750"/>
      <c r="AG39" s="750"/>
      <c r="AH39" s="750"/>
      <c r="AI39" s="750"/>
      <c r="AJ39" s="750"/>
      <c r="AK39" s="750"/>
      <c r="AL39" s="750"/>
      <c r="AM39" s="750"/>
      <c r="AN39" s="750"/>
      <c r="AO39" s="750"/>
      <c r="AP39" s="750"/>
      <c r="AQ39" s="750"/>
      <c r="AR39" s="750"/>
      <c r="AS39" s="750"/>
      <c r="AT39" s="750"/>
      <c r="AU39" s="750"/>
      <c r="AV39" s="750"/>
      <c r="AW39" s="750"/>
      <c r="AX39" s="750"/>
      <c r="AY39" s="750"/>
      <c r="AZ39" s="750"/>
      <c r="BA39" s="750"/>
      <c r="BB39" s="750"/>
    </row>
    <row r="40" spans="1:54" ht="13.5" x14ac:dyDescent="0.25">
      <c r="A40" s="750" t="s">
        <v>5196</v>
      </c>
      <c r="B40" s="750"/>
      <c r="C40" s="750"/>
      <c r="D40" s="750"/>
      <c r="E40" s="750"/>
      <c r="F40" s="750"/>
      <c r="G40" s="750"/>
      <c r="H40" s="750"/>
      <c r="I40" s="750"/>
      <c r="J40" s="750"/>
      <c r="K40" s="750"/>
      <c r="L40" s="750"/>
      <c r="M40" s="750"/>
      <c r="N40" s="750"/>
      <c r="O40" s="750"/>
      <c r="P40" s="750"/>
      <c r="Q40" s="750"/>
      <c r="R40" s="750"/>
      <c r="S40" s="750"/>
      <c r="T40" s="750"/>
      <c r="U40" s="750"/>
      <c r="V40" s="750"/>
      <c r="W40" s="750"/>
      <c r="X40" s="750"/>
      <c r="Y40" s="750"/>
      <c r="Z40" s="750"/>
      <c r="AA40" s="750"/>
      <c r="AB40" s="750"/>
      <c r="AC40" s="750"/>
      <c r="AD40" s="750"/>
      <c r="AE40" s="750"/>
      <c r="AF40" s="750"/>
      <c r="AG40" s="750"/>
      <c r="AH40" s="750"/>
      <c r="AI40" s="750"/>
      <c r="AJ40" s="750"/>
      <c r="AK40" s="750"/>
      <c r="AL40" s="750"/>
      <c r="AM40" s="750"/>
      <c r="AN40" s="750"/>
      <c r="AO40" s="750"/>
      <c r="AP40" s="750"/>
      <c r="AQ40" s="750"/>
      <c r="AR40" s="750"/>
      <c r="AS40" s="750"/>
      <c r="AT40" s="750"/>
      <c r="AU40" s="750"/>
      <c r="AV40" s="750"/>
      <c r="AW40" s="750"/>
      <c r="AX40" s="750"/>
      <c r="AY40" s="750"/>
      <c r="AZ40" s="750"/>
      <c r="BA40" s="157"/>
      <c r="BB40" s="157"/>
    </row>
    <row r="41" spans="1:54" ht="13.5" x14ac:dyDescent="0.25">
      <c r="A41" s="750" t="s">
        <v>5185</v>
      </c>
      <c r="B41" s="750"/>
      <c r="C41" s="750"/>
      <c r="D41" s="750"/>
      <c r="E41" s="750"/>
      <c r="F41" s="750"/>
      <c r="G41" s="750"/>
      <c r="H41" s="750"/>
      <c r="I41" s="750"/>
      <c r="J41" s="750"/>
      <c r="K41" s="750"/>
      <c r="L41" s="750"/>
      <c r="M41" s="750"/>
      <c r="N41" s="750"/>
      <c r="O41" s="750"/>
      <c r="P41" s="750"/>
      <c r="Q41" s="750"/>
      <c r="R41" s="750"/>
      <c r="S41" s="750"/>
      <c r="T41" s="750"/>
      <c r="U41" s="750"/>
      <c r="V41" s="750"/>
      <c r="W41" s="750"/>
      <c r="X41" s="750"/>
      <c r="Y41" s="750"/>
      <c r="Z41" s="750"/>
      <c r="AA41" s="750"/>
      <c r="AB41" s="750"/>
      <c r="AC41" s="750"/>
      <c r="AD41" s="750"/>
      <c r="AE41" s="750"/>
      <c r="AF41" s="750"/>
      <c r="AG41" s="750"/>
      <c r="AH41" s="750"/>
      <c r="AI41" s="750"/>
      <c r="AJ41" s="750"/>
      <c r="AK41" s="750"/>
      <c r="AL41" s="750"/>
      <c r="AM41" s="750"/>
      <c r="AN41" s="750"/>
      <c r="AO41" s="750"/>
      <c r="AP41" s="750"/>
      <c r="AQ41" s="750"/>
      <c r="AR41" s="750"/>
      <c r="AS41" s="750"/>
      <c r="AT41" s="750"/>
      <c r="AU41" s="750"/>
      <c r="AV41" s="750"/>
      <c r="AW41" s="750"/>
      <c r="AX41" s="750"/>
      <c r="AY41" s="750"/>
      <c r="AZ41" s="750"/>
      <c r="BA41" s="157"/>
      <c r="BB41" s="157"/>
    </row>
    <row r="42" spans="1:54" s="132" customFormat="1" ht="12.6" customHeight="1" x14ac:dyDescent="0.25">
      <c r="A42" s="132" t="s">
        <v>1284</v>
      </c>
      <c r="B42" s="158"/>
      <c r="C42" s="158"/>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158"/>
      <c r="AW42" s="158"/>
      <c r="AX42" s="158"/>
      <c r="AY42" s="158"/>
      <c r="AZ42" s="158"/>
      <c r="BA42" s="158"/>
      <c r="BB42" s="158"/>
    </row>
    <row r="43" spans="1:54" ht="24.75" customHeight="1" x14ac:dyDescent="0.25">
      <c r="A43" s="763" t="s">
        <v>5197</v>
      </c>
      <c r="B43" s="763"/>
      <c r="C43" s="763"/>
      <c r="D43" s="763"/>
      <c r="E43" s="763"/>
      <c r="F43" s="763"/>
      <c r="G43" s="763"/>
      <c r="H43" s="763"/>
      <c r="I43" s="763"/>
      <c r="J43" s="763"/>
      <c r="K43" s="763"/>
      <c r="L43" s="763"/>
      <c r="M43" s="763"/>
      <c r="N43" s="763"/>
      <c r="O43" s="763"/>
      <c r="P43" s="763"/>
      <c r="Q43" s="763"/>
      <c r="R43" s="763"/>
      <c r="S43" s="763"/>
      <c r="T43" s="763"/>
      <c r="U43" s="763"/>
      <c r="V43" s="763"/>
      <c r="W43" s="763"/>
      <c r="X43" s="763"/>
      <c r="Y43" s="763"/>
      <c r="Z43" s="763"/>
      <c r="AA43" s="763"/>
      <c r="AB43" s="763"/>
      <c r="AC43" s="763"/>
      <c r="AD43" s="763"/>
      <c r="AE43" s="763"/>
      <c r="AF43" s="763"/>
      <c r="AG43" s="763"/>
      <c r="AH43" s="763"/>
      <c r="AI43" s="763"/>
      <c r="AJ43" s="763"/>
      <c r="AK43" s="763"/>
      <c r="AL43" s="763"/>
      <c r="AM43" s="763"/>
      <c r="AN43" s="763"/>
      <c r="AO43" s="763"/>
      <c r="AP43" s="763"/>
      <c r="AQ43" s="763"/>
      <c r="AR43" s="763"/>
      <c r="AS43" s="763"/>
      <c r="AT43" s="763"/>
      <c r="AU43" s="763"/>
      <c r="AV43" s="763"/>
      <c r="AW43" s="763"/>
      <c r="AX43" s="763"/>
      <c r="AY43" s="763"/>
      <c r="AZ43" s="763"/>
      <c r="BA43" s="763"/>
      <c r="BB43" s="763"/>
    </row>
    <row r="44" spans="1:54" ht="12.6" customHeight="1" x14ac:dyDescent="0.25">
      <c r="A44" s="130" t="s">
        <v>1396</v>
      </c>
    </row>
    <row r="45" spans="1:54" ht="12.6" customHeight="1" x14ac:dyDescent="0.25">
      <c r="A45" s="1242" t="s">
        <v>5202</v>
      </c>
      <c r="B45" s="1242"/>
      <c r="C45" s="1242"/>
      <c r="D45" s="1242"/>
      <c r="E45" s="1242"/>
      <c r="F45" s="1242"/>
      <c r="G45" s="1242"/>
      <c r="H45" s="1242"/>
      <c r="I45" s="1242"/>
      <c r="J45" s="1242"/>
      <c r="K45" s="1242"/>
      <c r="L45" s="1242"/>
      <c r="M45" s="1242"/>
      <c r="N45" s="1242"/>
      <c r="O45" s="1242"/>
      <c r="P45" s="773" t="s">
        <v>5198</v>
      </c>
      <c r="Q45" s="773"/>
      <c r="R45" s="773"/>
      <c r="S45" s="773"/>
      <c r="T45" s="773"/>
      <c r="U45" s="773"/>
      <c r="V45" s="773"/>
      <c r="W45" s="773"/>
      <c r="X45" s="773"/>
      <c r="Y45" s="773"/>
      <c r="Z45" s="773"/>
      <c r="AA45" s="773"/>
      <c r="AB45" s="773"/>
      <c r="AC45" s="773"/>
      <c r="AD45" s="773"/>
      <c r="AE45" s="773"/>
      <c r="AF45" s="773"/>
      <c r="AG45" s="773"/>
      <c r="AH45" s="773" t="s">
        <v>5200</v>
      </c>
      <c r="AI45" s="773"/>
      <c r="AJ45" s="773"/>
      <c r="AK45" s="773"/>
      <c r="AL45" s="773"/>
      <c r="AM45" s="773"/>
      <c r="AN45" s="773"/>
      <c r="AO45" s="773"/>
      <c r="AP45" s="773"/>
      <c r="AQ45" s="773" t="s">
        <v>5201</v>
      </c>
      <c r="AR45" s="773"/>
      <c r="AS45" s="773"/>
      <c r="AT45" s="773"/>
      <c r="AU45" s="773"/>
      <c r="AV45" s="773"/>
      <c r="AW45" s="773"/>
      <c r="AX45" s="773"/>
      <c r="AY45" s="773"/>
      <c r="AZ45" s="750"/>
      <c r="BA45" s="750"/>
      <c r="BB45" s="750"/>
    </row>
    <row r="46" spans="1:54" ht="15" customHeight="1" x14ac:dyDescent="0.25">
      <c r="A46" s="1242"/>
      <c r="B46" s="1242"/>
      <c r="C46" s="1242"/>
      <c r="D46" s="1242"/>
      <c r="E46" s="1242"/>
      <c r="F46" s="1242"/>
      <c r="G46" s="1242"/>
      <c r="H46" s="1242"/>
      <c r="I46" s="1242"/>
      <c r="J46" s="1242"/>
      <c r="K46" s="1242"/>
      <c r="L46" s="1242"/>
      <c r="M46" s="1242"/>
      <c r="N46" s="1242"/>
      <c r="O46" s="1242"/>
      <c r="P46" s="773" t="s">
        <v>5199</v>
      </c>
      <c r="Q46" s="773"/>
      <c r="R46" s="773"/>
      <c r="S46" s="773"/>
      <c r="T46" s="773"/>
      <c r="U46" s="773"/>
      <c r="V46" s="773"/>
      <c r="W46" s="773"/>
      <c r="X46" s="773"/>
      <c r="Y46" s="1240" t="s">
        <v>1518</v>
      </c>
      <c r="Z46" s="1240"/>
      <c r="AA46" s="1240"/>
      <c r="AB46" s="1240"/>
      <c r="AC46" s="1240"/>
      <c r="AD46" s="1240"/>
      <c r="AE46" s="1240"/>
      <c r="AF46" s="1240"/>
      <c r="AG46" s="1240"/>
      <c r="AH46" s="773"/>
      <c r="AI46" s="773"/>
      <c r="AJ46" s="773"/>
      <c r="AK46" s="773"/>
      <c r="AL46" s="773"/>
      <c r="AM46" s="773"/>
      <c r="AN46" s="773"/>
      <c r="AO46" s="773"/>
      <c r="AP46" s="773"/>
      <c r="AQ46" s="773"/>
      <c r="AR46" s="773"/>
      <c r="AS46" s="773"/>
      <c r="AT46" s="773"/>
      <c r="AU46" s="773"/>
      <c r="AV46" s="773"/>
      <c r="AW46" s="773"/>
      <c r="AX46" s="773"/>
      <c r="AY46" s="773"/>
      <c r="AZ46" s="750"/>
      <c r="BA46" s="750"/>
      <c r="BB46" s="750"/>
    </row>
    <row r="47" spans="1:54" ht="12.6" customHeight="1" x14ac:dyDescent="0.25">
      <c r="A47" s="773" t="s">
        <v>1415</v>
      </c>
      <c r="B47" s="773"/>
      <c r="C47" s="773"/>
      <c r="D47" s="773"/>
      <c r="E47" s="773"/>
      <c r="F47" s="773"/>
      <c r="G47" s="773"/>
      <c r="H47" s="773"/>
      <c r="I47" s="773"/>
      <c r="J47" s="773"/>
      <c r="K47" s="773"/>
      <c r="L47" s="773"/>
      <c r="M47" s="773"/>
      <c r="N47" s="773"/>
      <c r="O47" s="773"/>
      <c r="P47" s="773" t="s">
        <v>1416</v>
      </c>
      <c r="Q47" s="773"/>
      <c r="R47" s="773"/>
      <c r="S47" s="773"/>
      <c r="T47" s="773"/>
      <c r="U47" s="773"/>
      <c r="V47" s="773"/>
      <c r="W47" s="773"/>
      <c r="X47" s="773"/>
      <c r="Y47" s="773" t="s">
        <v>1417</v>
      </c>
      <c r="Z47" s="773"/>
      <c r="AA47" s="773"/>
      <c r="AB47" s="773"/>
      <c r="AC47" s="773"/>
      <c r="AD47" s="773"/>
      <c r="AE47" s="773"/>
      <c r="AF47" s="773"/>
      <c r="AG47" s="773"/>
      <c r="AH47" s="773" t="s">
        <v>1418</v>
      </c>
      <c r="AI47" s="773"/>
      <c r="AJ47" s="773"/>
      <c r="AK47" s="773"/>
      <c r="AL47" s="773"/>
      <c r="AM47" s="773"/>
      <c r="AN47" s="773"/>
      <c r="AO47" s="773"/>
      <c r="AP47" s="773"/>
      <c r="AQ47" s="773" t="s">
        <v>1419</v>
      </c>
      <c r="AR47" s="773"/>
      <c r="AS47" s="773"/>
      <c r="AT47" s="773"/>
      <c r="AU47" s="773"/>
      <c r="AV47" s="773"/>
      <c r="AW47" s="773"/>
      <c r="AX47" s="773"/>
      <c r="AY47" s="773"/>
      <c r="AZ47" s="750"/>
      <c r="BA47" s="750"/>
      <c r="BB47" s="750"/>
    </row>
    <row r="48" spans="1:54" ht="12.6" customHeight="1" x14ac:dyDescent="0.25">
      <c r="A48" s="774"/>
      <c r="B48" s="774"/>
      <c r="C48" s="774"/>
      <c r="D48" s="774"/>
      <c r="E48" s="774"/>
      <c r="F48" s="774"/>
      <c r="G48" s="774"/>
      <c r="H48" s="774"/>
      <c r="I48" s="774"/>
      <c r="J48" s="774"/>
      <c r="K48" s="774"/>
      <c r="L48" s="774"/>
      <c r="M48" s="774"/>
      <c r="N48" s="774"/>
      <c r="O48" s="774"/>
      <c r="P48" s="774"/>
      <c r="Q48" s="774"/>
      <c r="R48" s="774"/>
      <c r="S48" s="774"/>
      <c r="T48" s="774"/>
      <c r="U48" s="774"/>
      <c r="V48" s="774"/>
      <c r="W48" s="774"/>
      <c r="X48" s="774"/>
      <c r="Y48" s="774"/>
      <c r="Z48" s="774"/>
      <c r="AA48" s="774"/>
      <c r="AB48" s="774"/>
      <c r="AC48" s="774"/>
      <c r="AD48" s="774"/>
      <c r="AE48" s="774"/>
      <c r="AF48" s="774"/>
      <c r="AG48" s="774"/>
      <c r="AH48" s="774"/>
      <c r="AI48" s="774"/>
      <c r="AJ48" s="774"/>
      <c r="AK48" s="774"/>
      <c r="AL48" s="774"/>
      <c r="AM48" s="774"/>
      <c r="AN48" s="774"/>
      <c r="AO48" s="774"/>
      <c r="AP48" s="774"/>
      <c r="AQ48" s="774"/>
      <c r="AR48" s="774"/>
      <c r="AS48" s="774"/>
      <c r="AT48" s="774"/>
      <c r="AU48" s="774"/>
      <c r="AV48" s="774"/>
      <c r="AW48" s="774"/>
      <c r="AX48" s="774"/>
      <c r="AY48" s="774"/>
      <c r="AZ48" s="750"/>
      <c r="BA48" s="750"/>
      <c r="BB48" s="750"/>
    </row>
    <row r="49" spans="1:54" ht="12.6" customHeight="1" x14ac:dyDescent="0.25">
      <c r="A49" s="774"/>
      <c r="B49" s="774"/>
      <c r="C49" s="774"/>
      <c r="D49" s="774"/>
      <c r="E49" s="774"/>
      <c r="F49" s="774"/>
      <c r="G49" s="774"/>
      <c r="H49" s="774"/>
      <c r="I49" s="774"/>
      <c r="J49" s="774"/>
      <c r="K49" s="774"/>
      <c r="L49" s="774"/>
      <c r="M49" s="774"/>
      <c r="N49" s="774"/>
      <c r="O49" s="774"/>
      <c r="P49" s="774"/>
      <c r="Q49" s="774"/>
      <c r="R49" s="774"/>
      <c r="S49" s="774"/>
      <c r="T49" s="774"/>
      <c r="U49" s="774"/>
      <c r="V49" s="774"/>
      <c r="W49" s="774"/>
      <c r="X49" s="774"/>
      <c r="Y49" s="774"/>
      <c r="Z49" s="774"/>
      <c r="AA49" s="774"/>
      <c r="AB49" s="774"/>
      <c r="AC49" s="774"/>
      <c r="AD49" s="774"/>
      <c r="AE49" s="774"/>
      <c r="AF49" s="774"/>
      <c r="AG49" s="774"/>
      <c r="AH49" s="774"/>
      <c r="AI49" s="774"/>
      <c r="AJ49" s="774"/>
      <c r="AK49" s="774"/>
      <c r="AL49" s="774"/>
      <c r="AM49" s="774"/>
      <c r="AN49" s="774"/>
      <c r="AO49" s="774"/>
      <c r="AP49" s="774"/>
      <c r="AQ49" s="774"/>
      <c r="AR49" s="774"/>
      <c r="AS49" s="774"/>
      <c r="AT49" s="774"/>
      <c r="AU49" s="774"/>
      <c r="AV49" s="774"/>
      <c r="AW49" s="774"/>
      <c r="AX49" s="774"/>
      <c r="AY49" s="774"/>
      <c r="AZ49" s="750"/>
      <c r="BA49" s="750"/>
      <c r="BB49" s="750"/>
    </row>
    <row r="50" spans="1:54" ht="12.6" customHeight="1" x14ac:dyDescent="0.25">
      <c r="A50" s="774"/>
      <c r="B50" s="774"/>
      <c r="C50" s="774"/>
      <c r="D50" s="774"/>
      <c r="E50" s="774"/>
      <c r="F50" s="774"/>
      <c r="G50" s="774"/>
      <c r="H50" s="774"/>
      <c r="I50" s="774"/>
      <c r="J50" s="774"/>
      <c r="K50" s="774"/>
      <c r="L50" s="774"/>
      <c r="M50" s="774"/>
      <c r="N50" s="774"/>
      <c r="O50" s="774"/>
      <c r="P50" s="774"/>
      <c r="Q50" s="774"/>
      <c r="R50" s="774"/>
      <c r="S50" s="774"/>
      <c r="T50" s="774"/>
      <c r="U50" s="774"/>
      <c r="V50" s="774"/>
      <c r="W50" s="774"/>
      <c r="X50" s="774"/>
      <c r="Y50" s="774"/>
      <c r="Z50" s="774"/>
      <c r="AA50" s="774"/>
      <c r="AB50" s="774"/>
      <c r="AC50" s="774"/>
      <c r="AD50" s="774"/>
      <c r="AE50" s="774"/>
      <c r="AF50" s="774"/>
      <c r="AG50" s="774"/>
      <c r="AH50" s="774"/>
      <c r="AI50" s="774"/>
      <c r="AJ50" s="774"/>
      <c r="AK50" s="774"/>
      <c r="AL50" s="774"/>
      <c r="AM50" s="774"/>
      <c r="AN50" s="774"/>
      <c r="AO50" s="774"/>
      <c r="AP50" s="774"/>
      <c r="AQ50" s="774"/>
      <c r="AR50" s="774"/>
      <c r="AS50" s="774"/>
      <c r="AT50" s="774"/>
      <c r="AU50" s="774"/>
      <c r="AV50" s="774"/>
      <c r="AW50" s="774"/>
      <c r="AX50" s="774"/>
      <c r="AY50" s="774"/>
      <c r="AZ50" s="750"/>
      <c r="BA50" s="750"/>
      <c r="BB50" s="750"/>
    </row>
    <row r="51" spans="1:54" ht="12.6" customHeight="1" x14ac:dyDescent="0.25">
      <c r="A51" s="774"/>
      <c r="B51" s="774"/>
      <c r="C51" s="774"/>
      <c r="D51" s="774"/>
      <c r="E51" s="774"/>
      <c r="F51" s="774"/>
      <c r="G51" s="774"/>
      <c r="H51" s="774"/>
      <c r="I51" s="774"/>
      <c r="J51" s="774"/>
      <c r="K51" s="774"/>
      <c r="L51" s="774"/>
      <c r="M51" s="774"/>
      <c r="N51" s="774"/>
      <c r="O51" s="774"/>
      <c r="P51" s="774"/>
      <c r="Q51" s="774"/>
      <c r="R51" s="774"/>
      <c r="S51" s="774"/>
      <c r="T51" s="774"/>
      <c r="U51" s="774"/>
      <c r="V51" s="774"/>
      <c r="W51" s="774"/>
      <c r="X51" s="774"/>
      <c r="Y51" s="774"/>
      <c r="Z51" s="774"/>
      <c r="AA51" s="774"/>
      <c r="AB51" s="774"/>
      <c r="AC51" s="774"/>
      <c r="AD51" s="774"/>
      <c r="AE51" s="774"/>
      <c r="AF51" s="774"/>
      <c r="AG51" s="774"/>
      <c r="AH51" s="774"/>
      <c r="AI51" s="774"/>
      <c r="AJ51" s="774"/>
      <c r="AK51" s="774"/>
      <c r="AL51" s="774"/>
      <c r="AM51" s="774"/>
      <c r="AN51" s="774"/>
      <c r="AO51" s="774"/>
      <c r="AP51" s="774"/>
      <c r="AQ51" s="774"/>
      <c r="AR51" s="774"/>
      <c r="AS51" s="774"/>
      <c r="AT51" s="774"/>
      <c r="AU51" s="774"/>
      <c r="AV51" s="774"/>
      <c r="AW51" s="774"/>
      <c r="AX51" s="774"/>
      <c r="AY51" s="774"/>
      <c r="AZ51" s="750"/>
      <c r="BA51" s="750"/>
      <c r="BB51" s="750"/>
    </row>
    <row r="52" spans="1:54" ht="12.6" customHeight="1" x14ac:dyDescent="0.25">
      <c r="A52" s="774"/>
      <c r="B52" s="774"/>
      <c r="C52" s="774"/>
      <c r="D52" s="774"/>
      <c r="E52" s="774"/>
      <c r="F52" s="774"/>
      <c r="G52" s="774"/>
      <c r="H52" s="774"/>
      <c r="I52" s="774"/>
      <c r="J52" s="774"/>
      <c r="K52" s="774"/>
      <c r="L52" s="774"/>
      <c r="M52" s="774"/>
      <c r="N52" s="774"/>
      <c r="O52" s="774"/>
      <c r="P52" s="774"/>
      <c r="Q52" s="774"/>
      <c r="R52" s="774"/>
      <c r="S52" s="774"/>
      <c r="T52" s="774"/>
      <c r="U52" s="774"/>
      <c r="V52" s="774"/>
      <c r="W52" s="774"/>
      <c r="X52" s="774"/>
      <c r="Y52" s="774"/>
      <c r="Z52" s="774"/>
      <c r="AA52" s="774"/>
      <c r="AB52" s="774"/>
      <c r="AC52" s="774"/>
      <c r="AD52" s="774"/>
      <c r="AE52" s="774"/>
      <c r="AF52" s="774"/>
      <c r="AG52" s="774"/>
      <c r="AH52" s="774"/>
      <c r="AI52" s="774"/>
      <c r="AJ52" s="774"/>
      <c r="AK52" s="774"/>
      <c r="AL52" s="774"/>
      <c r="AM52" s="774"/>
      <c r="AN52" s="774"/>
      <c r="AO52" s="774"/>
      <c r="AP52" s="774"/>
      <c r="AQ52" s="774"/>
      <c r="AR52" s="774"/>
      <c r="AS52" s="774"/>
      <c r="AT52" s="774"/>
      <c r="AU52" s="774"/>
      <c r="AV52" s="774"/>
      <c r="AW52" s="774"/>
      <c r="AX52" s="774"/>
      <c r="AY52" s="774"/>
      <c r="AZ52" s="750"/>
      <c r="BA52" s="750"/>
      <c r="BB52" s="750"/>
    </row>
    <row r="53" spans="1:54" ht="12.6" customHeight="1" x14ac:dyDescent="0.25">
      <c r="A53" s="774" t="s">
        <v>1402</v>
      </c>
      <c r="B53" s="774"/>
      <c r="C53" s="774"/>
      <c r="D53" s="774"/>
      <c r="E53" s="774"/>
      <c r="F53" s="774"/>
      <c r="G53" s="774"/>
      <c r="H53" s="774"/>
      <c r="I53" s="774"/>
      <c r="J53" s="774"/>
      <c r="K53" s="774"/>
      <c r="L53" s="774"/>
      <c r="M53" s="774"/>
      <c r="N53" s="774"/>
      <c r="O53" s="774"/>
      <c r="P53" s="774"/>
      <c r="Q53" s="774"/>
      <c r="R53" s="774"/>
      <c r="S53" s="774"/>
      <c r="T53" s="774"/>
      <c r="U53" s="774"/>
      <c r="V53" s="774"/>
      <c r="W53" s="774"/>
      <c r="X53" s="774"/>
      <c r="Y53" s="774"/>
      <c r="Z53" s="774"/>
      <c r="AA53" s="774"/>
      <c r="AB53" s="774"/>
      <c r="AC53" s="774"/>
      <c r="AD53" s="774"/>
      <c r="AE53" s="774"/>
      <c r="AF53" s="774"/>
      <c r="AG53" s="774"/>
      <c r="AH53" s="774"/>
      <c r="AI53" s="774"/>
      <c r="AJ53" s="774"/>
      <c r="AK53" s="774"/>
      <c r="AL53" s="774"/>
      <c r="AM53" s="774"/>
      <c r="AN53" s="774"/>
      <c r="AO53" s="774"/>
      <c r="AP53" s="774"/>
      <c r="AQ53" s="774"/>
      <c r="AR53" s="774"/>
      <c r="AS53" s="774"/>
      <c r="AT53" s="774"/>
      <c r="AU53" s="774"/>
      <c r="AV53" s="774"/>
      <c r="AW53" s="774"/>
      <c r="AX53" s="774"/>
      <c r="AY53" s="774"/>
      <c r="AZ53" s="750"/>
      <c r="BA53" s="750"/>
      <c r="BB53" s="750"/>
    </row>
    <row r="54" spans="1:54" ht="12.6" customHeight="1" x14ac:dyDescent="0.25">
      <c r="A54" s="130" t="s">
        <v>1434</v>
      </c>
    </row>
    <row r="56" spans="1:54" ht="27.75" customHeight="1" x14ac:dyDescent="0.25">
      <c r="A56" s="1243" t="s">
        <v>5203</v>
      </c>
      <c r="B56" s="1243"/>
      <c r="C56" s="1243"/>
      <c r="D56" s="1243"/>
      <c r="E56" s="1243"/>
      <c r="F56" s="1243"/>
      <c r="G56" s="1243"/>
      <c r="H56" s="1243"/>
      <c r="I56" s="1243"/>
      <c r="J56" s="1243"/>
      <c r="K56" s="1243"/>
      <c r="L56" s="1243"/>
      <c r="M56" s="1243"/>
      <c r="N56" s="1243"/>
      <c r="O56" s="1243"/>
      <c r="P56" s="1243"/>
      <c r="Q56" s="1243"/>
      <c r="R56" s="1243"/>
      <c r="S56" s="1243"/>
      <c r="T56" s="1243"/>
      <c r="U56" s="1242" t="s">
        <v>5198</v>
      </c>
      <c r="V56" s="1242"/>
      <c r="W56" s="1242"/>
      <c r="X56" s="1242"/>
      <c r="Y56" s="1242"/>
      <c r="Z56" s="1242"/>
      <c r="AA56" s="1242"/>
      <c r="AB56" s="1242"/>
      <c r="AC56" s="1242"/>
      <c r="AD56" s="1242"/>
      <c r="AE56" s="1242"/>
      <c r="AF56" s="1242"/>
      <c r="AG56" s="1242"/>
      <c r="AH56" s="1242"/>
      <c r="AI56" s="1242"/>
      <c r="AJ56" s="773" t="s">
        <v>5200</v>
      </c>
      <c r="AK56" s="773"/>
      <c r="AL56" s="773"/>
      <c r="AM56" s="773"/>
      <c r="AN56" s="773"/>
      <c r="AO56" s="773"/>
      <c r="AP56" s="773"/>
      <c r="AQ56" s="773"/>
      <c r="AR56" s="773" t="s">
        <v>5204</v>
      </c>
      <c r="AS56" s="773"/>
      <c r="AT56" s="773"/>
      <c r="AU56" s="773"/>
      <c r="AV56" s="773"/>
      <c r="AW56" s="773"/>
      <c r="AX56" s="773"/>
      <c r="AY56" s="773"/>
      <c r="AZ56" s="157"/>
      <c r="BA56" s="157"/>
      <c r="BB56" s="157"/>
    </row>
    <row r="57" spans="1:54" ht="12.6" customHeight="1" x14ac:dyDescent="0.25">
      <c r="A57" s="773" t="s">
        <v>5202</v>
      </c>
      <c r="B57" s="773"/>
      <c r="C57" s="773"/>
      <c r="D57" s="773"/>
      <c r="E57" s="773"/>
      <c r="F57" s="773"/>
      <c r="G57" s="773"/>
      <c r="H57" s="773"/>
      <c r="I57" s="773"/>
      <c r="J57" s="773"/>
      <c r="K57" s="773"/>
      <c r="L57" s="773"/>
      <c r="M57" s="773"/>
      <c r="N57" s="773"/>
      <c r="O57" s="773"/>
      <c r="P57" s="773" t="s">
        <v>5205</v>
      </c>
      <c r="Q57" s="773"/>
      <c r="R57" s="773"/>
      <c r="S57" s="773"/>
      <c r="T57" s="773"/>
      <c r="U57" s="773" t="s">
        <v>5199</v>
      </c>
      <c r="V57" s="773"/>
      <c r="W57" s="773"/>
      <c r="X57" s="773"/>
      <c r="Y57" s="773"/>
      <c r="Z57" s="773"/>
      <c r="AA57" s="773"/>
      <c r="AB57" s="773"/>
      <c r="AC57" s="773" t="s">
        <v>1518</v>
      </c>
      <c r="AD57" s="773"/>
      <c r="AE57" s="773"/>
      <c r="AF57" s="773"/>
      <c r="AG57" s="773"/>
      <c r="AH57" s="773"/>
      <c r="AI57" s="773"/>
      <c r="AJ57" s="773"/>
      <c r="AK57" s="773"/>
      <c r="AL57" s="773"/>
      <c r="AM57" s="773"/>
      <c r="AN57" s="773"/>
      <c r="AO57" s="773"/>
      <c r="AP57" s="773"/>
      <c r="AQ57" s="773"/>
      <c r="AR57" s="773"/>
      <c r="AS57" s="773"/>
      <c r="AT57" s="773"/>
      <c r="AU57" s="773"/>
      <c r="AV57" s="773"/>
      <c r="AW57" s="773"/>
      <c r="AX57" s="773"/>
      <c r="AY57" s="773"/>
      <c r="AZ57" s="157"/>
      <c r="BA57" s="157"/>
      <c r="BB57" s="157"/>
    </row>
    <row r="58" spans="1:54" ht="12.6" customHeight="1" x14ac:dyDescent="0.25">
      <c r="A58" s="773" t="s">
        <v>1415</v>
      </c>
      <c r="B58" s="773"/>
      <c r="C58" s="773"/>
      <c r="D58" s="773"/>
      <c r="E58" s="773"/>
      <c r="F58" s="773"/>
      <c r="G58" s="773"/>
      <c r="H58" s="773"/>
      <c r="I58" s="773"/>
      <c r="J58" s="773"/>
      <c r="K58" s="773"/>
      <c r="L58" s="773"/>
      <c r="M58" s="773"/>
      <c r="N58" s="773"/>
      <c r="O58" s="773"/>
      <c r="P58" s="773" t="s">
        <v>1416</v>
      </c>
      <c r="Q58" s="773"/>
      <c r="R58" s="773"/>
      <c r="S58" s="773"/>
      <c r="T58" s="773"/>
      <c r="U58" s="773" t="s">
        <v>1417</v>
      </c>
      <c r="V58" s="773"/>
      <c r="W58" s="773"/>
      <c r="X58" s="773"/>
      <c r="Y58" s="773"/>
      <c r="Z58" s="773"/>
      <c r="AA58" s="773"/>
      <c r="AB58" s="773"/>
      <c r="AC58" s="773" t="s">
        <v>1418</v>
      </c>
      <c r="AD58" s="773"/>
      <c r="AE58" s="773"/>
      <c r="AF58" s="773"/>
      <c r="AG58" s="773"/>
      <c r="AH58" s="773"/>
      <c r="AI58" s="773"/>
      <c r="AJ58" s="773" t="s">
        <v>1419</v>
      </c>
      <c r="AK58" s="773"/>
      <c r="AL58" s="773"/>
      <c r="AM58" s="773"/>
      <c r="AN58" s="773"/>
      <c r="AO58" s="773"/>
      <c r="AP58" s="773"/>
      <c r="AQ58" s="773"/>
      <c r="AR58" s="773" t="s">
        <v>1420</v>
      </c>
      <c r="AS58" s="773"/>
      <c r="AT58" s="773"/>
      <c r="AU58" s="773"/>
      <c r="AV58" s="773"/>
      <c r="AW58" s="773"/>
      <c r="AX58" s="773"/>
      <c r="AY58" s="773"/>
      <c r="AZ58" s="157"/>
      <c r="BA58" s="157"/>
      <c r="BB58" s="157"/>
    </row>
    <row r="59" spans="1:54" ht="12.6" customHeight="1" x14ac:dyDescent="0.25">
      <c r="A59" s="782"/>
      <c r="B59" s="782"/>
      <c r="C59" s="782"/>
      <c r="D59" s="782"/>
      <c r="E59" s="782"/>
      <c r="F59" s="782"/>
      <c r="G59" s="782"/>
      <c r="H59" s="782"/>
      <c r="I59" s="782"/>
      <c r="J59" s="782"/>
      <c r="K59" s="782"/>
      <c r="L59" s="782"/>
      <c r="M59" s="782"/>
      <c r="N59" s="782"/>
      <c r="O59" s="782"/>
      <c r="P59" s="782"/>
      <c r="Q59" s="782"/>
      <c r="R59" s="782"/>
      <c r="S59" s="782"/>
      <c r="T59" s="782"/>
      <c r="U59" s="1240"/>
      <c r="V59" s="1240"/>
      <c r="W59" s="1240"/>
      <c r="X59" s="1240"/>
      <c r="Y59" s="1240"/>
      <c r="Z59" s="1240"/>
      <c r="AA59" s="1240"/>
      <c r="AB59" s="1240"/>
      <c r="AC59" s="1240"/>
      <c r="AD59" s="1240"/>
      <c r="AE59" s="1240"/>
      <c r="AF59" s="1240"/>
      <c r="AG59" s="1240"/>
      <c r="AH59" s="1240"/>
      <c r="AI59" s="1240"/>
      <c r="AJ59" s="1240"/>
      <c r="AK59" s="1240"/>
      <c r="AL59" s="1240"/>
      <c r="AM59" s="1240"/>
      <c r="AN59" s="1240"/>
      <c r="AO59" s="1240"/>
      <c r="AP59" s="1240"/>
      <c r="AQ59" s="1240"/>
      <c r="AR59" s="1240"/>
      <c r="AS59" s="1240"/>
      <c r="AT59" s="1240"/>
      <c r="AU59" s="1240"/>
      <c r="AV59" s="1240"/>
      <c r="AW59" s="1240"/>
      <c r="AX59" s="1240"/>
      <c r="AY59" s="1240"/>
      <c r="AZ59" s="157"/>
      <c r="BA59" s="157"/>
      <c r="BB59" s="157"/>
    </row>
    <row r="60" spans="1:54" ht="12.6" customHeight="1" x14ac:dyDescent="0.25">
      <c r="A60" s="782"/>
      <c r="B60" s="782"/>
      <c r="C60" s="782"/>
      <c r="D60" s="782"/>
      <c r="E60" s="782"/>
      <c r="F60" s="782"/>
      <c r="G60" s="782"/>
      <c r="H60" s="782"/>
      <c r="I60" s="782"/>
      <c r="J60" s="782"/>
      <c r="K60" s="782"/>
      <c r="L60" s="782"/>
      <c r="M60" s="782"/>
      <c r="N60" s="782"/>
      <c r="O60" s="782"/>
      <c r="P60" s="782"/>
      <c r="Q60" s="782"/>
      <c r="R60" s="782"/>
      <c r="S60" s="782"/>
      <c r="T60" s="782"/>
      <c r="U60" s="1240"/>
      <c r="V60" s="1240"/>
      <c r="W60" s="1240"/>
      <c r="X60" s="1240"/>
      <c r="Y60" s="1240"/>
      <c r="Z60" s="1240"/>
      <c r="AA60" s="1240"/>
      <c r="AB60" s="1240"/>
      <c r="AC60" s="1240"/>
      <c r="AD60" s="1240"/>
      <c r="AE60" s="1240"/>
      <c r="AF60" s="1240"/>
      <c r="AG60" s="1240"/>
      <c r="AH60" s="1240"/>
      <c r="AI60" s="1240"/>
      <c r="AJ60" s="1240"/>
      <c r="AK60" s="1240"/>
      <c r="AL60" s="1240"/>
      <c r="AM60" s="1240"/>
      <c r="AN60" s="1240"/>
      <c r="AO60" s="1240"/>
      <c r="AP60" s="1240"/>
      <c r="AQ60" s="1240"/>
      <c r="AR60" s="1240"/>
      <c r="AS60" s="1240"/>
      <c r="AT60" s="1240"/>
      <c r="AU60" s="1240"/>
      <c r="AV60" s="1240"/>
      <c r="AW60" s="1240"/>
      <c r="AX60" s="1240"/>
      <c r="AY60" s="1240"/>
      <c r="AZ60" s="157"/>
      <c r="BA60" s="157"/>
      <c r="BB60" s="157"/>
    </row>
    <row r="61" spans="1:54" ht="12.6" customHeight="1" x14ac:dyDescent="0.25">
      <c r="A61" s="782"/>
      <c r="B61" s="782"/>
      <c r="C61" s="782"/>
      <c r="D61" s="782"/>
      <c r="E61" s="782"/>
      <c r="F61" s="782"/>
      <c r="G61" s="782"/>
      <c r="H61" s="782"/>
      <c r="I61" s="782"/>
      <c r="J61" s="782"/>
      <c r="K61" s="782"/>
      <c r="L61" s="782"/>
      <c r="M61" s="782"/>
      <c r="N61" s="782"/>
      <c r="O61" s="782"/>
      <c r="P61" s="782"/>
      <c r="Q61" s="782"/>
      <c r="R61" s="782"/>
      <c r="S61" s="782"/>
      <c r="T61" s="782"/>
      <c r="U61" s="1240"/>
      <c r="V61" s="1240"/>
      <c r="W61" s="1240"/>
      <c r="X61" s="1240"/>
      <c r="Y61" s="1240"/>
      <c r="Z61" s="1240"/>
      <c r="AA61" s="1240"/>
      <c r="AB61" s="1240"/>
      <c r="AC61" s="1240"/>
      <c r="AD61" s="1240"/>
      <c r="AE61" s="1240"/>
      <c r="AF61" s="1240"/>
      <c r="AG61" s="1240"/>
      <c r="AH61" s="1240"/>
      <c r="AI61" s="1240"/>
      <c r="AJ61" s="1240"/>
      <c r="AK61" s="1240"/>
      <c r="AL61" s="1240"/>
      <c r="AM61" s="1240"/>
      <c r="AN61" s="1240"/>
      <c r="AO61" s="1240"/>
      <c r="AP61" s="1240"/>
      <c r="AQ61" s="1240"/>
      <c r="AR61" s="1240"/>
      <c r="AS61" s="1240"/>
      <c r="AT61" s="1240"/>
      <c r="AU61" s="1240"/>
      <c r="AV61" s="1240"/>
      <c r="AW61" s="1240"/>
      <c r="AX61" s="1240"/>
      <c r="AY61" s="1240"/>
      <c r="AZ61" s="157"/>
      <c r="BA61" s="157"/>
      <c r="BB61" s="157"/>
    </row>
    <row r="62" spans="1:54" ht="12.6" customHeight="1" x14ac:dyDescent="0.25">
      <c r="A62" s="782" t="s">
        <v>1402</v>
      </c>
      <c r="B62" s="782"/>
      <c r="C62" s="782"/>
      <c r="D62" s="782"/>
      <c r="E62" s="782"/>
      <c r="F62" s="782"/>
      <c r="G62" s="782"/>
      <c r="H62" s="782"/>
      <c r="I62" s="782"/>
      <c r="J62" s="782"/>
      <c r="K62" s="782"/>
      <c r="L62" s="782"/>
      <c r="M62" s="782"/>
      <c r="N62" s="782"/>
      <c r="O62" s="782"/>
      <c r="P62" s="782"/>
      <c r="Q62" s="782"/>
      <c r="R62" s="782"/>
      <c r="S62" s="782"/>
      <c r="T62" s="782"/>
      <c r="U62" s="1240"/>
      <c r="V62" s="1240"/>
      <c r="W62" s="1240"/>
      <c r="X62" s="1240"/>
      <c r="Y62" s="1240"/>
      <c r="Z62" s="1240"/>
      <c r="AA62" s="1240"/>
      <c r="AB62" s="1240"/>
      <c r="AC62" s="1240"/>
      <c r="AD62" s="1240"/>
      <c r="AE62" s="1240"/>
      <c r="AF62" s="1240"/>
      <c r="AG62" s="1240"/>
      <c r="AH62" s="1240"/>
      <c r="AI62" s="1240"/>
      <c r="AJ62" s="1240"/>
      <c r="AK62" s="1240"/>
      <c r="AL62" s="1240"/>
      <c r="AM62" s="1240"/>
      <c r="AN62" s="1240"/>
      <c r="AO62" s="1240"/>
      <c r="AP62" s="1240"/>
      <c r="AQ62" s="1240"/>
      <c r="AR62" s="1240"/>
      <c r="AS62" s="1240"/>
      <c r="AT62" s="1240"/>
      <c r="AU62" s="1240"/>
      <c r="AV62" s="1240"/>
      <c r="AW62" s="1240"/>
      <c r="AX62" s="1240"/>
      <c r="AY62" s="1240"/>
      <c r="AZ62" s="157"/>
      <c r="BA62" s="157"/>
      <c r="BB62" s="157"/>
    </row>
    <row r="63" spans="1:54" ht="12.6" customHeight="1" x14ac:dyDescent="0.25">
      <c r="A63" s="157"/>
      <c r="B63" s="157"/>
      <c r="C63" s="157"/>
      <c r="D63" s="157"/>
      <c r="E63" s="157"/>
      <c r="F63" s="157"/>
      <c r="G63" s="157"/>
      <c r="H63" s="157"/>
      <c r="I63" s="157"/>
      <c r="J63" s="157"/>
      <c r="K63" s="157"/>
      <c r="L63" s="157"/>
      <c r="M63" s="157"/>
      <c r="N63" s="157"/>
      <c r="O63" s="157"/>
      <c r="P63" s="496"/>
      <c r="Q63" s="496"/>
      <c r="R63" s="496"/>
      <c r="S63" s="496"/>
      <c r="T63" s="496"/>
      <c r="U63" s="496"/>
      <c r="V63" s="496"/>
      <c r="W63" s="496"/>
      <c r="X63" s="496"/>
      <c r="Y63" s="496"/>
      <c r="Z63" s="496"/>
      <c r="AA63" s="496"/>
      <c r="AB63" s="496"/>
      <c r="AC63" s="496"/>
      <c r="AD63" s="496"/>
      <c r="AE63" s="496"/>
      <c r="AF63" s="496"/>
      <c r="AG63" s="496"/>
      <c r="AH63" s="496"/>
      <c r="AI63" s="506"/>
      <c r="AJ63" s="506"/>
      <c r="AK63" s="506"/>
      <c r="AL63" s="506"/>
      <c r="AM63" s="506"/>
      <c r="AN63" s="506"/>
      <c r="AO63" s="496"/>
      <c r="AP63" s="496"/>
      <c r="AQ63" s="496"/>
      <c r="AR63" s="496"/>
      <c r="AS63" s="496"/>
      <c r="AT63" s="496"/>
      <c r="AU63" s="496"/>
      <c r="AV63" s="496"/>
      <c r="AW63" s="496"/>
      <c r="AX63" s="496"/>
      <c r="AY63" s="496"/>
      <c r="AZ63" s="157"/>
      <c r="BA63" s="157"/>
      <c r="BB63" s="157"/>
    </row>
    <row r="64" spans="1:54" ht="12.6" customHeight="1" x14ac:dyDescent="0.25">
      <c r="A64" s="750" t="s">
        <v>1288</v>
      </c>
      <c r="B64" s="750"/>
      <c r="C64" s="750"/>
      <c r="D64" s="750"/>
      <c r="E64" s="750"/>
      <c r="F64" s="750"/>
      <c r="G64" s="750"/>
      <c r="H64" s="750"/>
      <c r="I64" s="750"/>
      <c r="J64" s="750"/>
      <c r="K64" s="750"/>
      <c r="L64" s="750"/>
      <c r="M64" s="750"/>
      <c r="N64" s="750"/>
      <c r="O64" s="750"/>
      <c r="P64" s="750"/>
      <c r="Q64" s="750"/>
      <c r="R64" s="750"/>
      <c r="S64" s="750"/>
      <c r="T64" s="750"/>
      <c r="U64" s="750"/>
      <c r="V64" s="750"/>
      <c r="W64" s="750"/>
      <c r="X64" s="750"/>
      <c r="Y64" s="750"/>
      <c r="Z64" s="750"/>
      <c r="AA64" s="750"/>
      <c r="AB64" s="750"/>
      <c r="AC64" s="750"/>
      <c r="AD64" s="750"/>
      <c r="AE64" s="750"/>
      <c r="AF64" s="750"/>
      <c r="AG64" s="750"/>
      <c r="AH64" s="154"/>
      <c r="AI64" s="154"/>
      <c r="AJ64" s="154"/>
      <c r="AK64" s="765" t="s">
        <v>1259</v>
      </c>
      <c r="AL64" s="765"/>
      <c r="AM64" s="765"/>
      <c r="AN64" s="154"/>
      <c r="AO64" s="764"/>
      <c r="AP64" s="764"/>
      <c r="AQ64" s="154"/>
      <c r="AR64" s="154"/>
      <c r="AS64" s="764"/>
      <c r="AT64" s="764"/>
      <c r="AU64" s="154"/>
      <c r="AV64" s="764"/>
      <c r="AW64" s="764"/>
      <c r="AX64" s="154"/>
      <c r="AY64" s="154"/>
      <c r="AZ64" s="750"/>
      <c r="BA64" s="750"/>
      <c r="BB64" s="750"/>
    </row>
    <row r="65" spans="1:54" ht="12.6" customHeight="1" x14ac:dyDescent="0.25">
      <c r="A65" s="750" t="s">
        <v>1289</v>
      </c>
      <c r="B65" s="750"/>
      <c r="C65" s="750"/>
      <c r="D65" s="750"/>
      <c r="E65" s="750"/>
      <c r="F65" s="750"/>
      <c r="G65" s="750"/>
      <c r="H65" s="750"/>
      <c r="I65" s="750"/>
      <c r="J65" s="750"/>
      <c r="K65" s="750"/>
      <c r="L65" s="750"/>
      <c r="M65" s="750"/>
      <c r="N65" s="750"/>
      <c r="O65" s="750"/>
      <c r="P65" s="750"/>
      <c r="Q65" s="750"/>
      <c r="R65" s="750"/>
      <c r="S65" s="750"/>
      <c r="T65" s="750"/>
      <c r="U65" s="750"/>
      <c r="V65" s="750"/>
      <c r="W65" s="750"/>
      <c r="X65" s="750"/>
      <c r="Y65" s="750"/>
      <c r="Z65" s="750"/>
      <c r="AA65" s="750"/>
      <c r="AB65" s="750"/>
      <c r="AC65" s="750"/>
      <c r="AD65" s="750"/>
      <c r="AE65" s="750"/>
      <c r="AF65" s="750"/>
      <c r="AG65" s="750"/>
      <c r="AH65" s="139"/>
      <c r="AI65" s="139"/>
      <c r="AJ65" s="139"/>
      <c r="AK65" s="765" t="s">
        <v>1259</v>
      </c>
      <c r="AL65" s="765"/>
      <c r="AM65" s="765"/>
      <c r="AN65" s="154"/>
      <c r="AO65" s="764"/>
      <c r="AP65" s="764"/>
      <c r="AQ65" s="154"/>
      <c r="AR65" s="154"/>
      <c r="AS65" s="764"/>
      <c r="AT65" s="764"/>
      <c r="AU65" s="154"/>
      <c r="AV65" s="764"/>
      <c r="AW65" s="764"/>
      <c r="AX65" s="154"/>
      <c r="AY65" s="139"/>
      <c r="AZ65" s="139"/>
      <c r="BA65" s="139"/>
      <c r="BB65" s="139"/>
    </row>
    <row r="66" spans="1:54" s="133" customFormat="1" ht="12.6" customHeight="1" x14ac:dyDescent="0.25">
      <c r="A66" s="158" t="s">
        <v>1290</v>
      </c>
      <c r="B66" s="159"/>
      <c r="C66" s="159"/>
      <c r="D66" s="159"/>
      <c r="E66" s="159"/>
      <c r="F66" s="159"/>
      <c r="G66" s="159"/>
      <c r="H66" s="159"/>
      <c r="I66" s="159"/>
      <c r="J66" s="159"/>
      <c r="K66" s="159"/>
      <c r="L66" s="159"/>
      <c r="M66" s="159"/>
      <c r="N66" s="159"/>
      <c r="O66" s="159"/>
      <c r="P66" s="159"/>
      <c r="Q66" s="159"/>
      <c r="R66" s="159"/>
      <c r="S66" s="159"/>
      <c r="T66" s="159"/>
      <c r="U66" s="159"/>
      <c r="V66" s="159"/>
      <c r="W66" s="159"/>
      <c r="X66" s="159"/>
      <c r="Y66" s="159"/>
      <c r="Z66" s="159"/>
      <c r="AA66" s="159"/>
      <c r="AB66" s="159"/>
      <c r="AC66" s="159"/>
      <c r="AD66" s="159"/>
      <c r="AE66" s="159"/>
      <c r="AF66" s="159"/>
      <c r="AG66" s="159"/>
      <c r="AH66" s="159"/>
      <c r="AI66" s="159"/>
      <c r="AJ66" s="159"/>
      <c r="AK66" s="159"/>
      <c r="AL66" s="159"/>
      <c r="AM66" s="159"/>
      <c r="AN66" s="159"/>
      <c r="AO66" s="159"/>
      <c r="AP66" s="159"/>
      <c r="AQ66" s="159"/>
      <c r="AR66" s="159"/>
      <c r="AS66" s="159"/>
      <c r="AT66" s="159"/>
      <c r="AU66" s="159"/>
      <c r="AV66" s="159"/>
      <c r="AW66" s="159"/>
      <c r="AX66" s="159"/>
      <c r="AY66" s="159"/>
      <c r="AZ66" s="159"/>
      <c r="BA66" s="159"/>
      <c r="BB66" s="159"/>
    </row>
    <row r="67" spans="1:54" ht="13.5" x14ac:dyDescent="0.25">
      <c r="A67" s="775" t="s">
        <v>1291</v>
      </c>
      <c r="B67" s="775"/>
      <c r="C67" s="775"/>
      <c r="D67" s="776" t="s">
        <v>1258</v>
      </c>
      <c r="E67" s="776"/>
      <c r="F67" s="764" t="s">
        <v>1292</v>
      </c>
      <c r="G67" s="764"/>
      <c r="H67" s="764"/>
      <c r="I67" s="764"/>
      <c r="J67" s="764"/>
      <c r="K67" s="764"/>
      <c r="L67" s="764"/>
      <c r="M67" s="764"/>
      <c r="N67" s="764"/>
      <c r="O67" s="764"/>
      <c r="P67" s="764"/>
      <c r="Q67" s="764"/>
      <c r="R67" s="764"/>
      <c r="S67" s="764"/>
      <c r="T67" s="764"/>
      <c r="U67" s="764"/>
      <c r="V67" s="764"/>
      <c r="W67" s="764"/>
      <c r="X67" s="764"/>
      <c r="Y67" s="764"/>
      <c r="Z67" s="764"/>
      <c r="AA67" s="764"/>
      <c r="AB67" s="764"/>
      <c r="AC67" s="764"/>
      <c r="AD67" s="764"/>
      <c r="AE67" s="764"/>
      <c r="AF67" s="764"/>
      <c r="AG67" s="764"/>
      <c r="AH67" s="764"/>
      <c r="AI67" s="764"/>
      <c r="AJ67" s="764"/>
      <c r="AK67" s="764"/>
      <c r="AL67" s="764"/>
      <c r="AM67" s="764"/>
      <c r="AN67" s="764"/>
      <c r="AO67" s="764"/>
      <c r="AP67" s="764"/>
      <c r="AQ67" s="764"/>
      <c r="AR67" s="764"/>
      <c r="AS67" s="764"/>
      <c r="AT67" s="764"/>
      <c r="AU67" s="764"/>
      <c r="AV67" s="764"/>
      <c r="AW67" s="764"/>
      <c r="AX67" s="764"/>
      <c r="AY67" s="764"/>
      <c r="AZ67" s="764"/>
      <c r="BA67" s="764"/>
      <c r="BB67" s="764"/>
    </row>
    <row r="68" spans="1:54" ht="28.5" customHeight="1" x14ac:dyDescent="0.25">
      <c r="A68" s="782"/>
      <c r="B68" s="782"/>
      <c r="C68" s="782"/>
      <c r="D68" s="782"/>
      <c r="E68" s="782"/>
      <c r="F68" s="782"/>
      <c r="G68" s="782"/>
      <c r="H68" s="782"/>
      <c r="I68" s="782"/>
      <c r="J68" s="782"/>
      <c r="K68" s="782"/>
      <c r="L68" s="782"/>
      <c r="M68" s="782"/>
      <c r="N68" s="782"/>
      <c r="O68" s="782"/>
      <c r="P68" s="782"/>
      <c r="Q68" s="782"/>
      <c r="R68" s="782"/>
      <c r="S68" s="782"/>
      <c r="T68" s="782"/>
      <c r="U68" s="773" t="s">
        <v>130</v>
      </c>
      <c r="V68" s="773"/>
      <c r="W68" s="773"/>
      <c r="X68" s="773"/>
      <c r="Y68" s="773"/>
      <c r="Z68" s="773"/>
      <c r="AA68" s="773"/>
      <c r="AB68" s="773"/>
      <c r="AC68" s="773" t="s">
        <v>1293</v>
      </c>
      <c r="AD68" s="773"/>
      <c r="AE68" s="773"/>
      <c r="AF68" s="773"/>
      <c r="AG68" s="773"/>
      <c r="AH68" s="773"/>
      <c r="AI68" s="773"/>
      <c r="AJ68" s="773"/>
      <c r="AK68" s="773"/>
      <c r="AL68" s="773"/>
      <c r="AM68" s="773"/>
      <c r="AN68" s="773"/>
      <c r="AO68" s="773" t="s">
        <v>1294</v>
      </c>
      <c r="AP68" s="773"/>
      <c r="AQ68" s="773"/>
      <c r="AR68" s="773"/>
      <c r="AS68" s="773"/>
      <c r="AT68" s="773"/>
      <c r="AU68" s="773"/>
      <c r="AV68" s="773"/>
      <c r="AW68" s="773"/>
      <c r="AX68" s="773"/>
      <c r="AY68" s="773"/>
      <c r="AZ68" s="154"/>
      <c r="BA68" s="154"/>
      <c r="BB68" s="157"/>
    </row>
    <row r="69" spans="1:54" ht="15" customHeight="1" x14ac:dyDescent="0.25">
      <c r="A69" s="782"/>
      <c r="B69" s="782"/>
      <c r="C69" s="782"/>
      <c r="D69" s="782"/>
      <c r="E69" s="782"/>
      <c r="F69" s="782"/>
      <c r="G69" s="782"/>
      <c r="H69" s="782"/>
      <c r="I69" s="782"/>
      <c r="J69" s="782"/>
      <c r="K69" s="782"/>
      <c r="L69" s="782"/>
      <c r="M69" s="782"/>
      <c r="N69" s="782"/>
      <c r="O69" s="782"/>
      <c r="P69" s="782"/>
      <c r="Q69" s="782"/>
      <c r="R69" s="782"/>
      <c r="S69" s="782"/>
      <c r="T69" s="782"/>
      <c r="U69" s="773"/>
      <c r="V69" s="773"/>
      <c r="W69" s="773"/>
      <c r="X69" s="773"/>
      <c r="Y69" s="773"/>
      <c r="Z69" s="773"/>
      <c r="AA69" s="773"/>
      <c r="AB69" s="773"/>
      <c r="AC69" s="782"/>
      <c r="AD69" s="782"/>
      <c r="AE69" s="782"/>
      <c r="AF69" s="782"/>
      <c r="AG69" s="782"/>
      <c r="AH69" s="782"/>
      <c r="AI69" s="782"/>
      <c r="AJ69" s="782"/>
      <c r="AK69" s="782"/>
      <c r="AL69" s="782"/>
      <c r="AM69" s="782"/>
      <c r="AN69" s="782"/>
      <c r="AO69" s="782"/>
      <c r="AP69" s="782"/>
      <c r="AQ69" s="782"/>
      <c r="AR69" s="782"/>
      <c r="AS69" s="782"/>
      <c r="AT69" s="782"/>
      <c r="AU69" s="782"/>
      <c r="AV69" s="782"/>
      <c r="AW69" s="782"/>
      <c r="AX69" s="782"/>
      <c r="AY69" s="782"/>
      <c r="AZ69" s="154"/>
      <c r="BA69" s="154"/>
      <c r="BB69" s="157"/>
    </row>
    <row r="70" spans="1:54" ht="15" customHeight="1" x14ac:dyDescent="0.25">
      <c r="A70" s="782"/>
      <c r="B70" s="782"/>
      <c r="C70" s="782"/>
      <c r="D70" s="782"/>
      <c r="E70" s="782"/>
      <c r="F70" s="782"/>
      <c r="G70" s="782"/>
      <c r="H70" s="782"/>
      <c r="I70" s="782"/>
      <c r="J70" s="782"/>
      <c r="K70" s="782"/>
      <c r="L70" s="782"/>
      <c r="M70" s="782"/>
      <c r="N70" s="782"/>
      <c r="O70" s="782"/>
      <c r="P70" s="782"/>
      <c r="Q70" s="782"/>
      <c r="R70" s="782"/>
      <c r="S70" s="782"/>
      <c r="T70" s="782"/>
      <c r="U70" s="773"/>
      <c r="V70" s="773"/>
      <c r="W70" s="773"/>
      <c r="X70" s="773"/>
      <c r="Y70" s="773"/>
      <c r="Z70" s="773"/>
      <c r="AA70" s="773"/>
      <c r="AB70" s="773"/>
      <c r="AC70" s="782"/>
      <c r="AD70" s="782"/>
      <c r="AE70" s="782"/>
      <c r="AF70" s="782"/>
      <c r="AG70" s="782"/>
      <c r="AH70" s="782"/>
      <c r="AI70" s="782"/>
      <c r="AJ70" s="782"/>
      <c r="AK70" s="782"/>
      <c r="AL70" s="782"/>
      <c r="AM70" s="782"/>
      <c r="AN70" s="782"/>
      <c r="AO70" s="782"/>
      <c r="AP70" s="782"/>
      <c r="AQ70" s="782"/>
      <c r="AR70" s="782"/>
      <c r="AS70" s="782"/>
      <c r="AT70" s="782"/>
      <c r="AU70" s="782"/>
      <c r="AV70" s="782"/>
      <c r="AW70" s="782"/>
      <c r="AX70" s="782"/>
      <c r="AY70" s="782"/>
      <c r="AZ70" s="154"/>
      <c r="BA70" s="154"/>
      <c r="BB70" s="157"/>
    </row>
    <row r="71" spans="1:54" ht="15" customHeight="1" x14ac:dyDescent="0.25">
      <c r="A71" s="782"/>
      <c r="B71" s="782"/>
      <c r="C71" s="782"/>
      <c r="D71" s="782"/>
      <c r="E71" s="782"/>
      <c r="F71" s="782"/>
      <c r="G71" s="782"/>
      <c r="H71" s="782"/>
      <c r="I71" s="782"/>
      <c r="J71" s="782"/>
      <c r="K71" s="782"/>
      <c r="L71" s="782"/>
      <c r="M71" s="782"/>
      <c r="N71" s="782"/>
      <c r="O71" s="782"/>
      <c r="P71" s="782"/>
      <c r="Q71" s="782"/>
      <c r="R71" s="782"/>
      <c r="S71" s="782"/>
      <c r="T71" s="782"/>
      <c r="U71" s="773"/>
      <c r="V71" s="773"/>
      <c r="W71" s="773"/>
      <c r="X71" s="773"/>
      <c r="Y71" s="773"/>
      <c r="Z71" s="773"/>
      <c r="AA71" s="773"/>
      <c r="AB71" s="773"/>
      <c r="AC71" s="782"/>
      <c r="AD71" s="782"/>
      <c r="AE71" s="782"/>
      <c r="AF71" s="782"/>
      <c r="AG71" s="782"/>
      <c r="AH71" s="782"/>
      <c r="AI71" s="782"/>
      <c r="AJ71" s="782"/>
      <c r="AK71" s="782"/>
      <c r="AL71" s="782"/>
      <c r="AM71" s="782"/>
      <c r="AN71" s="782"/>
      <c r="AO71" s="782"/>
      <c r="AP71" s="782"/>
      <c r="AQ71" s="782"/>
      <c r="AR71" s="782"/>
      <c r="AS71" s="782"/>
      <c r="AT71" s="782"/>
      <c r="AU71" s="782"/>
      <c r="AV71" s="782"/>
      <c r="AW71" s="782"/>
      <c r="AX71" s="782"/>
      <c r="AY71" s="782"/>
      <c r="AZ71" s="154"/>
      <c r="BA71" s="154"/>
      <c r="BB71" s="157"/>
    </row>
    <row r="72" spans="1:54" ht="15" customHeight="1" x14ac:dyDescent="0.25">
      <c r="A72" s="782"/>
      <c r="B72" s="782"/>
      <c r="C72" s="782"/>
      <c r="D72" s="782"/>
      <c r="E72" s="782"/>
      <c r="F72" s="782"/>
      <c r="G72" s="782"/>
      <c r="H72" s="782"/>
      <c r="I72" s="782"/>
      <c r="J72" s="782"/>
      <c r="K72" s="782"/>
      <c r="L72" s="782"/>
      <c r="M72" s="782"/>
      <c r="N72" s="782"/>
      <c r="O72" s="782"/>
      <c r="P72" s="782"/>
      <c r="Q72" s="782"/>
      <c r="R72" s="782"/>
      <c r="S72" s="782"/>
      <c r="T72" s="782"/>
      <c r="U72" s="773"/>
      <c r="V72" s="773"/>
      <c r="W72" s="773"/>
      <c r="X72" s="773"/>
      <c r="Y72" s="773"/>
      <c r="Z72" s="773"/>
      <c r="AA72" s="773"/>
      <c r="AB72" s="773"/>
      <c r="AC72" s="782"/>
      <c r="AD72" s="782"/>
      <c r="AE72" s="782"/>
      <c r="AF72" s="782"/>
      <c r="AG72" s="782"/>
      <c r="AH72" s="782"/>
      <c r="AI72" s="782"/>
      <c r="AJ72" s="782"/>
      <c r="AK72" s="782"/>
      <c r="AL72" s="782"/>
      <c r="AM72" s="782"/>
      <c r="AN72" s="782"/>
      <c r="AO72" s="782"/>
      <c r="AP72" s="782"/>
      <c r="AQ72" s="782"/>
      <c r="AR72" s="782"/>
      <c r="AS72" s="782"/>
      <c r="AT72" s="782"/>
      <c r="AU72" s="782"/>
      <c r="AV72" s="782"/>
      <c r="AW72" s="782"/>
      <c r="AX72" s="782"/>
      <c r="AY72" s="782"/>
      <c r="AZ72" s="154"/>
      <c r="BA72" s="154"/>
      <c r="BB72" s="157"/>
    </row>
    <row r="73" spans="1:54" ht="15" customHeight="1" x14ac:dyDescent="0.25">
      <c r="A73" s="782"/>
      <c r="B73" s="782"/>
      <c r="C73" s="782"/>
      <c r="D73" s="782"/>
      <c r="E73" s="782"/>
      <c r="F73" s="782"/>
      <c r="G73" s="782"/>
      <c r="H73" s="782"/>
      <c r="I73" s="782"/>
      <c r="J73" s="782"/>
      <c r="K73" s="782"/>
      <c r="L73" s="782"/>
      <c r="M73" s="782"/>
      <c r="N73" s="782"/>
      <c r="O73" s="782"/>
      <c r="P73" s="782"/>
      <c r="Q73" s="782"/>
      <c r="R73" s="782"/>
      <c r="S73" s="782"/>
      <c r="T73" s="782"/>
      <c r="U73" s="773"/>
      <c r="V73" s="773"/>
      <c r="W73" s="773"/>
      <c r="X73" s="773"/>
      <c r="Y73" s="773"/>
      <c r="Z73" s="773"/>
      <c r="AA73" s="773"/>
      <c r="AB73" s="773"/>
      <c r="AC73" s="782"/>
      <c r="AD73" s="782"/>
      <c r="AE73" s="782"/>
      <c r="AF73" s="782"/>
      <c r="AG73" s="782"/>
      <c r="AH73" s="782"/>
      <c r="AI73" s="782"/>
      <c r="AJ73" s="782"/>
      <c r="AK73" s="782"/>
      <c r="AL73" s="782"/>
      <c r="AM73" s="782"/>
      <c r="AN73" s="782"/>
      <c r="AO73" s="782"/>
      <c r="AP73" s="782"/>
      <c r="AQ73" s="782"/>
      <c r="AR73" s="782"/>
      <c r="AS73" s="782"/>
      <c r="AT73" s="782"/>
      <c r="AU73" s="782"/>
      <c r="AV73" s="782"/>
      <c r="AW73" s="782"/>
      <c r="AX73" s="782"/>
      <c r="AY73" s="782"/>
      <c r="AZ73" s="154"/>
      <c r="BA73" s="154"/>
      <c r="BB73" s="157"/>
    </row>
    <row r="74" spans="1:54" ht="4.5" customHeight="1" x14ac:dyDescent="0.25">
      <c r="A74" s="157"/>
      <c r="B74" s="157"/>
      <c r="C74" s="157"/>
      <c r="D74" s="157"/>
      <c r="E74" s="157"/>
      <c r="F74" s="157"/>
      <c r="G74" s="157"/>
      <c r="H74" s="157"/>
      <c r="I74" s="157"/>
      <c r="J74" s="157"/>
      <c r="K74" s="157"/>
      <c r="L74" s="157"/>
      <c r="M74" s="157"/>
      <c r="N74" s="157"/>
      <c r="O74" s="157"/>
      <c r="P74" s="157"/>
      <c r="Q74" s="157"/>
      <c r="R74" s="157"/>
      <c r="S74" s="157"/>
      <c r="T74" s="157"/>
      <c r="U74" s="157"/>
      <c r="V74" s="157"/>
      <c r="W74" s="157"/>
      <c r="X74" s="157"/>
      <c r="Y74" s="157"/>
      <c r="Z74" s="157"/>
      <c r="AA74" s="157"/>
      <c r="AB74" s="157"/>
      <c r="AC74" s="157"/>
      <c r="AD74" s="157"/>
      <c r="AE74" s="157"/>
      <c r="AF74" s="157"/>
      <c r="AG74" s="157"/>
      <c r="AH74" s="157"/>
      <c r="AI74" s="157"/>
      <c r="AJ74" s="157"/>
      <c r="AK74" s="157"/>
      <c r="AL74" s="157"/>
      <c r="AM74" s="157"/>
      <c r="AN74" s="157"/>
      <c r="AO74" s="157"/>
      <c r="AP74" s="157"/>
      <c r="AQ74" s="157"/>
      <c r="AR74" s="157"/>
      <c r="AS74" s="157"/>
      <c r="AT74" s="157"/>
      <c r="AU74" s="157"/>
      <c r="AV74" s="157"/>
      <c r="AW74" s="157"/>
      <c r="AX74" s="157"/>
      <c r="AY74" s="157"/>
      <c r="AZ74" s="157"/>
      <c r="BA74" s="157"/>
      <c r="BB74" s="157"/>
    </row>
    <row r="75" spans="1:54" ht="15" hidden="1" customHeight="1" x14ac:dyDescent="0.25">
      <c r="A75" s="157"/>
      <c r="B75" s="157"/>
      <c r="C75" s="157"/>
      <c r="D75" s="157"/>
      <c r="E75" s="157"/>
      <c r="F75" s="157"/>
      <c r="G75" s="157"/>
      <c r="H75" s="157"/>
      <c r="I75" s="157"/>
      <c r="J75" s="157"/>
      <c r="K75" s="157"/>
      <c r="L75" s="157"/>
      <c r="M75" s="157"/>
      <c r="N75" s="157"/>
      <c r="O75" s="157"/>
      <c r="P75" s="157"/>
      <c r="Q75" s="157"/>
      <c r="R75" s="157"/>
      <c r="S75" s="157"/>
      <c r="T75" s="157"/>
      <c r="U75" s="157"/>
      <c r="V75" s="157"/>
      <c r="W75" s="157"/>
      <c r="X75" s="157"/>
      <c r="Y75" s="157"/>
      <c r="Z75" s="157"/>
      <c r="AA75" s="157"/>
      <c r="AB75" s="157"/>
      <c r="AC75" s="157"/>
      <c r="AD75" s="157"/>
      <c r="AE75" s="157"/>
      <c r="AF75" s="157"/>
      <c r="AG75" s="157"/>
      <c r="AH75" s="157"/>
      <c r="AI75" s="157"/>
      <c r="AJ75" s="157"/>
      <c r="AK75" s="157"/>
      <c r="AL75" s="157"/>
      <c r="AM75" s="157"/>
      <c r="AN75" s="157"/>
      <c r="AO75" s="157"/>
      <c r="AP75" s="157"/>
      <c r="AQ75" s="157"/>
      <c r="AR75" s="157"/>
      <c r="AS75" s="157"/>
      <c r="AT75" s="157"/>
      <c r="AU75" s="157"/>
      <c r="AV75" s="157"/>
      <c r="AW75" s="157"/>
      <c r="AX75" s="157"/>
      <c r="AY75" s="157"/>
      <c r="AZ75" s="157"/>
      <c r="BA75" s="157"/>
      <c r="BB75" s="157"/>
    </row>
    <row r="76" spans="1:54" ht="15" hidden="1" customHeight="1" x14ac:dyDescent="0.25">
      <c r="A76" s="157"/>
      <c r="B76" s="157"/>
      <c r="C76" s="157"/>
      <c r="D76" s="157"/>
      <c r="E76" s="157"/>
      <c r="F76" s="157"/>
      <c r="G76" s="157"/>
      <c r="H76" s="157"/>
      <c r="I76" s="157"/>
      <c r="J76" s="157"/>
      <c r="K76" s="157"/>
      <c r="L76" s="157"/>
      <c r="M76" s="157"/>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157"/>
      <c r="AL76" s="157"/>
      <c r="AM76" s="157"/>
      <c r="AN76" s="157"/>
      <c r="AO76" s="157"/>
      <c r="AP76" s="157"/>
      <c r="AQ76" s="157"/>
      <c r="AR76" s="157"/>
      <c r="AS76" s="157"/>
      <c r="AT76" s="157"/>
      <c r="AU76" s="157"/>
      <c r="AV76" s="157"/>
      <c r="AW76" s="157"/>
      <c r="AX76" s="157"/>
      <c r="AY76" s="157"/>
      <c r="AZ76" s="157"/>
      <c r="BA76" s="157"/>
      <c r="BB76" s="157"/>
    </row>
    <row r="77" spans="1:54" s="133" customFormat="1" ht="12.6" customHeight="1" x14ac:dyDescent="0.25">
      <c r="A77" s="158" t="s">
        <v>1295</v>
      </c>
      <c r="B77" s="158"/>
      <c r="C77" s="158"/>
      <c r="D77" s="158"/>
      <c r="E77" s="158"/>
      <c r="F77" s="158"/>
      <c r="G77" s="158"/>
      <c r="H77" s="158"/>
      <c r="I77" s="158"/>
      <c r="J77" s="158"/>
      <c r="K77" s="158"/>
      <c r="L77" s="158"/>
      <c r="M77" s="158"/>
      <c r="N77" s="158"/>
      <c r="O77" s="158"/>
      <c r="P77" s="158"/>
      <c r="Q77" s="158"/>
      <c r="R77" s="158"/>
      <c r="S77" s="158"/>
      <c r="T77" s="158"/>
      <c r="U77" s="158"/>
      <c r="V77" s="158"/>
      <c r="W77" s="158"/>
      <c r="X77" s="158"/>
      <c r="Y77" s="158"/>
      <c r="Z77" s="158"/>
      <c r="AA77" s="158"/>
      <c r="AB77" s="158"/>
      <c r="AC77" s="158"/>
      <c r="AD77" s="158"/>
      <c r="AE77" s="158"/>
      <c r="AF77" s="158"/>
      <c r="AG77" s="158"/>
      <c r="AH77" s="158"/>
      <c r="AI77" s="158"/>
      <c r="AJ77" s="158"/>
      <c r="AK77" s="158"/>
      <c r="AL77" s="158"/>
      <c r="AM77" s="158"/>
      <c r="AN77" s="158"/>
      <c r="AO77" s="158"/>
      <c r="AP77" s="158"/>
      <c r="AQ77" s="158"/>
      <c r="AR77" s="158"/>
      <c r="AS77" s="158"/>
      <c r="AT77" s="158"/>
      <c r="AU77" s="158"/>
      <c r="AV77" s="158"/>
      <c r="AW77" s="158"/>
      <c r="AX77" s="158"/>
      <c r="AY77" s="158"/>
      <c r="AZ77" s="158"/>
      <c r="BA77" s="158"/>
      <c r="BB77" s="158"/>
    </row>
    <row r="78" spans="1:54" ht="12.6" customHeight="1" x14ac:dyDescent="0.25">
      <c r="A78" s="763" t="s">
        <v>1296</v>
      </c>
      <c r="B78" s="777"/>
      <c r="C78" s="777"/>
      <c r="D78" s="777"/>
      <c r="E78" s="777"/>
      <c r="F78" s="777"/>
      <c r="G78" s="777"/>
      <c r="H78" s="777"/>
      <c r="I78" s="777"/>
      <c r="J78" s="777"/>
      <c r="K78" s="777"/>
      <c r="L78" s="777"/>
      <c r="M78" s="777"/>
      <c r="N78" s="777"/>
      <c r="O78" s="777"/>
      <c r="P78" s="777"/>
      <c r="Q78" s="777"/>
      <c r="R78" s="777"/>
      <c r="S78" s="777"/>
      <c r="T78" s="777"/>
      <c r="U78" s="777"/>
      <c r="V78" s="777"/>
      <c r="W78" s="777"/>
      <c r="X78" s="777"/>
      <c r="Y78" s="777"/>
      <c r="Z78" s="777"/>
      <c r="AA78" s="777"/>
      <c r="AB78" s="777"/>
      <c r="AC78" s="777"/>
      <c r="AD78" s="777"/>
      <c r="AE78" s="777"/>
      <c r="AF78" s="777"/>
      <c r="AG78" s="777"/>
      <c r="AH78" s="777"/>
      <c r="AI78" s="777"/>
      <c r="AJ78" s="777"/>
      <c r="AK78" s="777"/>
      <c r="AL78" s="777"/>
      <c r="AM78" s="777"/>
      <c r="AN78" s="777"/>
      <c r="AO78" s="777"/>
      <c r="AP78" s="777"/>
      <c r="AQ78" s="777"/>
      <c r="AR78" s="777"/>
      <c r="AS78" s="777"/>
      <c r="AT78" s="777"/>
      <c r="AU78" s="777"/>
      <c r="AV78" s="777"/>
      <c r="AW78" s="777"/>
      <c r="AX78" s="777"/>
      <c r="AY78" s="777"/>
      <c r="AZ78" s="777"/>
      <c r="BA78" s="777"/>
      <c r="BB78" s="777"/>
    </row>
    <row r="79" spans="1:54" ht="12.6" customHeight="1" x14ac:dyDescent="0.25">
      <c r="A79" s="750" t="s">
        <v>1297</v>
      </c>
      <c r="B79" s="750"/>
      <c r="C79" s="750"/>
      <c r="D79" s="750"/>
      <c r="E79" s="750"/>
      <c r="F79" s="750"/>
      <c r="G79" s="750"/>
      <c r="H79" s="750"/>
      <c r="I79" s="750"/>
      <c r="J79" s="750"/>
      <c r="K79" s="750"/>
      <c r="L79" s="750"/>
      <c r="M79" s="750"/>
      <c r="N79" s="750"/>
      <c r="O79" s="750"/>
      <c r="P79" s="750"/>
      <c r="Q79" s="750"/>
      <c r="R79" s="750"/>
      <c r="S79" s="750"/>
      <c r="T79" s="750"/>
      <c r="U79" s="750"/>
      <c r="V79" s="750"/>
      <c r="W79" s="750"/>
      <c r="X79" s="750"/>
      <c r="Y79" s="750"/>
      <c r="Z79" s="750"/>
      <c r="AA79" s="750"/>
      <c r="AB79" s="750"/>
      <c r="AC79" s="750"/>
      <c r="AD79" s="750"/>
      <c r="AE79" s="750"/>
      <c r="AF79" s="750"/>
      <c r="AG79" s="750"/>
      <c r="AH79" s="750"/>
      <c r="AI79" s="750"/>
      <c r="AJ79" s="750"/>
      <c r="AK79" s="750"/>
      <c r="AL79" s="154"/>
      <c r="AM79" s="780" t="s">
        <v>1254</v>
      </c>
      <c r="AN79" s="781"/>
      <c r="AO79" s="764"/>
      <c r="AP79" s="764"/>
      <c r="AQ79" s="154"/>
      <c r="AR79" s="764"/>
      <c r="AS79" s="764"/>
      <c r="AT79" s="764"/>
      <c r="AU79" s="764"/>
      <c r="AV79" s="154"/>
      <c r="AW79" s="154"/>
      <c r="AX79" s="154"/>
      <c r="AY79" s="154"/>
      <c r="AZ79" s="750"/>
      <c r="BA79" s="750"/>
      <c r="BB79" s="750"/>
    </row>
    <row r="80" spans="1:54" ht="12.6" customHeight="1" x14ac:dyDescent="0.25">
      <c r="A80" s="763" t="s">
        <v>1298</v>
      </c>
      <c r="B80" s="777"/>
      <c r="C80" s="777"/>
      <c r="D80" s="777"/>
      <c r="E80" s="777"/>
      <c r="F80" s="777"/>
      <c r="G80" s="777"/>
      <c r="H80" s="777"/>
      <c r="I80" s="777"/>
      <c r="J80" s="777"/>
      <c r="K80" s="777"/>
      <c r="L80" s="777"/>
      <c r="M80" s="777"/>
      <c r="N80" s="777"/>
      <c r="O80" s="777"/>
      <c r="P80" s="777"/>
      <c r="Q80" s="777"/>
      <c r="R80" s="777"/>
      <c r="S80" s="777"/>
      <c r="T80" s="777"/>
      <c r="U80" s="777"/>
      <c r="V80" s="777"/>
      <c r="W80" s="777"/>
      <c r="X80" s="777"/>
      <c r="Y80" s="777"/>
      <c r="Z80" s="777"/>
      <c r="AA80" s="777"/>
      <c r="AB80" s="777"/>
      <c r="AC80" s="777"/>
      <c r="AD80" s="777"/>
      <c r="AE80" s="777"/>
      <c r="AF80" s="777"/>
      <c r="AG80" s="777"/>
      <c r="AH80" s="777"/>
      <c r="AI80" s="777"/>
      <c r="AJ80" s="777"/>
      <c r="AK80" s="777"/>
      <c r="AL80" s="777"/>
      <c r="AM80" s="777"/>
      <c r="AN80" s="777"/>
      <c r="AO80" s="777"/>
      <c r="AP80" s="777"/>
      <c r="AQ80" s="777"/>
      <c r="AR80" s="777"/>
      <c r="AS80" s="777"/>
      <c r="AT80" s="777"/>
      <c r="AU80" s="777"/>
      <c r="AV80" s="777"/>
      <c r="AW80" s="777"/>
      <c r="AX80" s="777"/>
      <c r="AY80" s="777"/>
      <c r="AZ80" s="777"/>
      <c r="BA80" s="777"/>
      <c r="BB80" s="777"/>
    </row>
    <row r="81" spans="1:16384" s="130" customFormat="1" ht="42.75" customHeight="1" x14ac:dyDescent="0.25">
      <c r="A81" s="778" t="s">
        <v>1299</v>
      </c>
      <c r="B81" s="778"/>
      <c r="C81" s="778"/>
      <c r="D81" s="778"/>
      <c r="E81" s="778"/>
      <c r="F81" s="778"/>
      <c r="G81" s="778"/>
      <c r="H81" s="778"/>
      <c r="I81" s="778"/>
      <c r="J81" s="778"/>
      <c r="K81" s="778"/>
      <c r="L81" s="778"/>
      <c r="M81" s="778"/>
      <c r="N81" s="778"/>
      <c r="O81" s="778"/>
      <c r="P81" s="778"/>
      <c r="Q81" s="778"/>
      <c r="R81" s="778"/>
      <c r="S81" s="778"/>
      <c r="T81" s="778"/>
      <c r="U81" s="778"/>
      <c r="V81" s="778"/>
      <c r="W81" s="778"/>
      <c r="X81" s="778"/>
      <c r="Y81" s="778"/>
      <c r="Z81" s="778"/>
      <c r="AA81" s="778"/>
      <c r="AB81" s="778"/>
      <c r="AC81" s="778"/>
      <c r="AD81" s="778"/>
      <c r="AE81" s="778"/>
      <c r="AF81" s="778"/>
      <c r="AG81" s="778"/>
      <c r="AH81" s="778"/>
      <c r="AI81" s="778"/>
      <c r="AJ81" s="778"/>
      <c r="AK81" s="778"/>
      <c r="AL81" s="778"/>
      <c r="AM81" s="778"/>
      <c r="AN81" s="778"/>
      <c r="AO81" s="778"/>
      <c r="AP81" s="778"/>
      <c r="AQ81" s="778"/>
      <c r="AR81" s="778"/>
      <c r="AS81" s="778"/>
      <c r="AT81" s="778"/>
      <c r="AU81" s="778"/>
      <c r="AV81" s="778"/>
      <c r="AW81" s="778"/>
      <c r="AX81" s="778"/>
      <c r="AY81" s="778"/>
      <c r="AZ81" s="160"/>
      <c r="BA81" s="160"/>
      <c r="BB81" s="160"/>
      <c r="BC81" s="160"/>
      <c r="BD81" s="160"/>
      <c r="BE81" s="160"/>
      <c r="BF81" s="160"/>
      <c r="BG81" s="160"/>
      <c r="BH81" s="160"/>
      <c r="BI81" s="160"/>
      <c r="BJ81" s="160"/>
      <c r="BK81" s="160"/>
      <c r="BL81" s="160"/>
      <c r="BM81" s="160"/>
      <c r="BN81" s="160"/>
      <c r="BO81" s="160"/>
      <c r="BP81" s="160"/>
      <c r="BQ81" s="160"/>
      <c r="BR81" s="160"/>
      <c r="BS81" s="160"/>
      <c r="BT81" s="160"/>
      <c r="BU81" s="160"/>
      <c r="BV81" s="160"/>
      <c r="BW81" s="160"/>
      <c r="BX81" s="160"/>
      <c r="BY81" s="160"/>
      <c r="BZ81" s="160"/>
      <c r="CA81" s="160"/>
      <c r="CB81" s="160"/>
      <c r="CC81" s="160"/>
      <c r="CD81" s="160"/>
      <c r="CE81" s="160"/>
      <c r="CF81" s="160"/>
      <c r="CG81" s="160"/>
      <c r="CH81" s="160"/>
      <c r="CI81" s="160"/>
      <c r="CJ81" s="160"/>
      <c r="CK81" s="160"/>
      <c r="CL81" s="160"/>
      <c r="CM81" s="160"/>
      <c r="CN81" s="160"/>
      <c r="CO81" s="160"/>
      <c r="CP81" s="160"/>
      <c r="CQ81" s="160"/>
      <c r="CR81" s="160"/>
      <c r="CS81" s="160"/>
      <c r="CT81" s="160"/>
      <c r="CU81" s="160"/>
      <c r="CV81" s="160"/>
      <c r="CW81" s="160"/>
      <c r="CX81" s="160"/>
      <c r="CY81" s="779"/>
      <c r="CZ81" s="779"/>
      <c r="DA81" s="779"/>
      <c r="DB81" s="779"/>
      <c r="DC81" s="779"/>
      <c r="DD81" s="779"/>
      <c r="DE81" s="779"/>
      <c r="DF81" s="779"/>
      <c r="DG81" s="779"/>
      <c r="DH81" s="779"/>
      <c r="DI81" s="779"/>
      <c r="DJ81" s="779"/>
      <c r="DK81" s="779"/>
      <c r="DL81" s="779"/>
      <c r="DM81" s="779"/>
      <c r="DN81" s="779"/>
      <c r="DO81" s="779"/>
      <c r="DP81" s="779"/>
      <c r="DQ81" s="779"/>
      <c r="DR81" s="779"/>
      <c r="DS81" s="779"/>
      <c r="DT81" s="779"/>
      <c r="DU81" s="779"/>
      <c r="DV81" s="779"/>
      <c r="DW81" s="779"/>
      <c r="DX81" s="779"/>
      <c r="DY81" s="779"/>
      <c r="DZ81" s="779"/>
      <c r="EA81" s="779"/>
      <c r="EB81" s="779"/>
      <c r="EC81" s="779"/>
      <c r="ED81" s="779"/>
      <c r="EE81" s="779"/>
      <c r="EF81" s="779"/>
      <c r="EG81" s="779"/>
      <c r="EH81" s="779"/>
      <c r="EI81" s="779"/>
      <c r="EJ81" s="779"/>
      <c r="EK81" s="779"/>
      <c r="EL81" s="779"/>
      <c r="EM81" s="779"/>
      <c r="EN81" s="779"/>
      <c r="EO81" s="779"/>
      <c r="EP81" s="779"/>
      <c r="EQ81" s="779"/>
      <c r="ER81" s="779"/>
      <c r="ES81" s="779"/>
      <c r="ET81" s="779"/>
      <c r="EU81" s="779"/>
      <c r="EV81" s="779"/>
      <c r="EW81" s="779"/>
      <c r="EX81" s="779"/>
      <c r="EY81" s="779"/>
      <c r="EZ81" s="779"/>
      <c r="FA81" s="779"/>
      <c r="FB81" s="779"/>
      <c r="FC81" s="779"/>
      <c r="FD81" s="779"/>
      <c r="FE81" s="779"/>
      <c r="FF81" s="779"/>
      <c r="FG81" s="779"/>
      <c r="FH81" s="779"/>
      <c r="FI81" s="779"/>
      <c r="FJ81" s="779"/>
      <c r="FK81" s="779"/>
      <c r="FL81" s="779"/>
      <c r="FM81" s="779"/>
      <c r="FN81" s="779"/>
      <c r="FO81" s="779"/>
      <c r="FP81" s="779"/>
      <c r="FQ81" s="779"/>
      <c r="FR81" s="779"/>
      <c r="FS81" s="779"/>
      <c r="FT81" s="779"/>
      <c r="FU81" s="779"/>
      <c r="FV81" s="779"/>
      <c r="FW81" s="779"/>
      <c r="FX81" s="779"/>
      <c r="FY81" s="779"/>
      <c r="FZ81" s="779"/>
      <c r="GA81" s="779"/>
      <c r="GB81" s="779"/>
      <c r="GC81" s="779"/>
      <c r="GD81" s="779"/>
      <c r="GE81" s="779"/>
      <c r="GF81" s="779"/>
      <c r="GG81" s="779"/>
      <c r="GH81" s="779"/>
      <c r="GI81" s="779"/>
      <c r="GJ81" s="779"/>
      <c r="GK81" s="779"/>
      <c r="GL81" s="779"/>
      <c r="GM81" s="779"/>
      <c r="GN81" s="779"/>
      <c r="GO81" s="779"/>
      <c r="GP81" s="779"/>
      <c r="GQ81" s="779"/>
      <c r="GR81" s="779"/>
      <c r="GS81" s="779"/>
      <c r="GT81" s="779"/>
      <c r="GU81" s="779"/>
      <c r="GV81" s="779"/>
      <c r="GW81" s="779"/>
      <c r="GX81" s="779"/>
      <c r="GY81" s="779"/>
      <c r="GZ81" s="779"/>
      <c r="HA81" s="779"/>
      <c r="HB81" s="779"/>
      <c r="HC81" s="779"/>
      <c r="HD81" s="779"/>
      <c r="HE81" s="779"/>
      <c r="HF81" s="779"/>
      <c r="HG81" s="779"/>
      <c r="HH81" s="779"/>
      <c r="HI81" s="779"/>
      <c r="HJ81" s="779"/>
      <c r="HK81" s="779"/>
      <c r="HL81" s="779"/>
      <c r="HM81" s="779"/>
      <c r="HN81" s="779"/>
      <c r="HO81" s="779"/>
      <c r="HP81" s="779"/>
      <c r="HQ81" s="779"/>
      <c r="HR81" s="779"/>
      <c r="HS81" s="779"/>
      <c r="HT81" s="779"/>
      <c r="HU81" s="779"/>
      <c r="HV81" s="779"/>
      <c r="HW81" s="779"/>
      <c r="HX81" s="779"/>
      <c r="HY81" s="779"/>
      <c r="HZ81" s="779"/>
      <c r="IA81" s="779"/>
      <c r="IB81" s="779"/>
      <c r="IC81" s="779"/>
      <c r="ID81" s="779"/>
      <c r="IE81" s="779"/>
      <c r="IF81" s="779"/>
      <c r="IG81" s="779"/>
      <c r="IH81" s="779"/>
      <c r="II81" s="779"/>
      <c r="IJ81" s="779"/>
      <c r="IK81" s="779"/>
      <c r="IL81" s="779"/>
      <c r="IM81" s="779"/>
      <c r="IN81" s="779"/>
      <c r="IO81" s="779"/>
      <c r="IP81" s="779"/>
      <c r="IQ81" s="779"/>
      <c r="IR81" s="779"/>
      <c r="IS81" s="779"/>
      <c r="IT81" s="779"/>
      <c r="IU81" s="779"/>
      <c r="IV81" s="779"/>
      <c r="IW81" s="779"/>
      <c r="IX81" s="779"/>
      <c r="IY81" s="779"/>
      <c r="IZ81" s="779"/>
      <c r="JA81" s="779"/>
      <c r="JB81" s="779"/>
      <c r="JC81" s="779"/>
      <c r="JD81" s="779"/>
      <c r="JE81" s="779"/>
      <c r="JF81" s="779"/>
      <c r="JG81" s="779"/>
      <c r="JH81" s="779"/>
      <c r="JI81" s="779"/>
      <c r="JJ81" s="779"/>
      <c r="JK81" s="779"/>
      <c r="JL81" s="779"/>
      <c r="JM81" s="779"/>
      <c r="JN81" s="779"/>
      <c r="JO81" s="779"/>
      <c r="JP81" s="779"/>
      <c r="JQ81" s="779"/>
      <c r="JR81" s="779"/>
      <c r="JS81" s="779"/>
      <c r="JT81" s="779"/>
      <c r="JU81" s="779"/>
      <c r="JV81" s="779"/>
      <c r="JW81" s="779"/>
      <c r="JX81" s="779"/>
      <c r="JY81" s="779"/>
      <c r="JZ81" s="779"/>
      <c r="KA81" s="779"/>
      <c r="KB81" s="779"/>
      <c r="KC81" s="779"/>
      <c r="KD81" s="779"/>
      <c r="KE81" s="779"/>
      <c r="KF81" s="779"/>
      <c r="KG81" s="779"/>
      <c r="KH81" s="779"/>
      <c r="KI81" s="779"/>
      <c r="KJ81" s="779"/>
      <c r="KK81" s="779"/>
      <c r="KL81" s="779"/>
      <c r="KM81" s="779"/>
      <c r="KN81" s="779"/>
      <c r="KO81" s="779"/>
      <c r="KP81" s="779"/>
      <c r="KQ81" s="779"/>
      <c r="KR81" s="779"/>
      <c r="KS81" s="779"/>
      <c r="KT81" s="779"/>
      <c r="KU81" s="779"/>
      <c r="KV81" s="779"/>
      <c r="KW81" s="779"/>
      <c r="KX81" s="779"/>
      <c r="KY81" s="779"/>
      <c r="KZ81" s="779"/>
      <c r="LA81" s="779"/>
      <c r="LB81" s="779"/>
      <c r="LC81" s="779"/>
      <c r="LD81" s="779"/>
      <c r="LE81" s="779"/>
      <c r="LF81" s="779"/>
      <c r="LG81" s="779"/>
      <c r="LH81" s="779"/>
      <c r="LI81" s="779"/>
      <c r="LJ81" s="779"/>
      <c r="LK81" s="779"/>
      <c r="LL81" s="779"/>
      <c r="LM81" s="779"/>
      <c r="LN81" s="779"/>
      <c r="LO81" s="779"/>
      <c r="LP81" s="779"/>
      <c r="LQ81" s="779"/>
      <c r="LR81" s="779"/>
      <c r="LS81" s="779"/>
      <c r="LT81" s="779"/>
      <c r="LU81" s="779"/>
      <c r="LV81" s="779"/>
      <c r="LW81" s="779"/>
      <c r="LX81" s="779"/>
      <c r="LY81" s="779"/>
      <c r="LZ81" s="779"/>
      <c r="MA81" s="779"/>
      <c r="MB81" s="779"/>
      <c r="MC81" s="779"/>
      <c r="MD81" s="779"/>
      <c r="ME81" s="779"/>
      <c r="MF81" s="779"/>
      <c r="MG81" s="779"/>
      <c r="MH81" s="779"/>
      <c r="MI81" s="779"/>
      <c r="MJ81" s="779"/>
      <c r="MK81" s="779"/>
      <c r="ML81" s="779"/>
      <c r="MM81" s="779"/>
      <c r="MN81" s="779"/>
      <c r="MO81" s="779"/>
      <c r="MP81" s="779"/>
      <c r="MQ81" s="779"/>
      <c r="MR81" s="779"/>
      <c r="MS81" s="779"/>
      <c r="MT81" s="779"/>
      <c r="MU81" s="779"/>
      <c r="MV81" s="779"/>
      <c r="MW81" s="779"/>
      <c r="MX81" s="779"/>
      <c r="MY81" s="779"/>
      <c r="MZ81" s="779"/>
      <c r="NA81" s="779"/>
      <c r="NB81" s="779"/>
      <c r="NC81" s="779"/>
      <c r="ND81" s="779"/>
      <c r="NE81" s="779"/>
      <c r="NF81" s="779"/>
      <c r="NG81" s="779"/>
      <c r="NH81" s="779"/>
      <c r="NI81" s="779"/>
      <c r="NJ81" s="779"/>
      <c r="NK81" s="779"/>
      <c r="NL81" s="779"/>
      <c r="NM81" s="779"/>
      <c r="NN81" s="779"/>
      <c r="NO81" s="779"/>
      <c r="NP81" s="779"/>
      <c r="NQ81" s="779"/>
      <c r="NR81" s="779"/>
      <c r="NS81" s="779"/>
      <c r="NT81" s="779"/>
      <c r="NU81" s="779"/>
      <c r="NV81" s="779"/>
      <c r="NW81" s="779"/>
      <c r="NX81" s="779"/>
      <c r="NY81" s="779"/>
      <c r="NZ81" s="779"/>
      <c r="OA81" s="779"/>
      <c r="OB81" s="779"/>
      <c r="OC81" s="779"/>
      <c r="OD81" s="779"/>
      <c r="OE81" s="779"/>
      <c r="OF81" s="779"/>
      <c r="OG81" s="779"/>
      <c r="OH81" s="779"/>
      <c r="OI81" s="779"/>
      <c r="OJ81" s="779"/>
      <c r="OK81" s="779"/>
      <c r="OL81" s="779"/>
      <c r="OM81" s="779"/>
      <c r="ON81" s="779"/>
      <c r="OO81" s="779"/>
      <c r="OP81" s="779"/>
      <c r="OQ81" s="779"/>
      <c r="OR81" s="779"/>
      <c r="OS81" s="779"/>
      <c r="OT81" s="779"/>
      <c r="OU81" s="779"/>
      <c r="OV81" s="779"/>
      <c r="OW81" s="779"/>
      <c r="OX81" s="779"/>
      <c r="OY81" s="779"/>
      <c r="OZ81" s="779"/>
      <c r="PA81" s="779"/>
      <c r="PB81" s="779"/>
      <c r="PC81" s="779"/>
      <c r="PD81" s="779"/>
      <c r="PE81" s="779"/>
      <c r="PF81" s="779"/>
      <c r="PG81" s="779"/>
      <c r="PH81" s="779"/>
      <c r="PI81" s="779"/>
      <c r="PJ81" s="779"/>
      <c r="PK81" s="779"/>
      <c r="PL81" s="779"/>
      <c r="PM81" s="779"/>
      <c r="PN81" s="779"/>
      <c r="PO81" s="779"/>
      <c r="PP81" s="779"/>
      <c r="PQ81" s="779"/>
      <c r="PR81" s="779"/>
      <c r="PS81" s="779"/>
      <c r="PT81" s="779"/>
      <c r="PU81" s="779"/>
      <c r="PV81" s="779"/>
      <c r="PW81" s="779"/>
      <c r="PX81" s="779"/>
      <c r="PY81" s="779"/>
      <c r="PZ81" s="779"/>
      <c r="QA81" s="779"/>
      <c r="QB81" s="779"/>
      <c r="QC81" s="779"/>
      <c r="QD81" s="779"/>
      <c r="QE81" s="779"/>
      <c r="QF81" s="779"/>
      <c r="QG81" s="779"/>
      <c r="QH81" s="779"/>
      <c r="QI81" s="779"/>
      <c r="QJ81" s="779"/>
      <c r="QK81" s="779"/>
      <c r="QL81" s="779"/>
      <c r="QM81" s="779"/>
      <c r="QN81" s="779"/>
      <c r="QO81" s="779"/>
      <c r="QP81" s="779"/>
      <c r="QQ81" s="779"/>
      <c r="QR81" s="779"/>
      <c r="QS81" s="779"/>
      <c r="QT81" s="779"/>
      <c r="QU81" s="779"/>
      <c r="QV81" s="779"/>
      <c r="QW81" s="779"/>
      <c r="QX81" s="779"/>
      <c r="QY81" s="779"/>
      <c r="QZ81" s="779"/>
      <c r="RA81" s="779"/>
      <c r="RB81" s="779"/>
      <c r="RC81" s="779"/>
      <c r="RD81" s="779"/>
      <c r="RE81" s="779"/>
      <c r="RF81" s="779"/>
      <c r="RG81" s="779"/>
      <c r="RH81" s="779"/>
      <c r="RI81" s="779"/>
      <c r="RJ81" s="779"/>
      <c r="RK81" s="779"/>
      <c r="RL81" s="779"/>
      <c r="RM81" s="779"/>
      <c r="RN81" s="779"/>
      <c r="RO81" s="779"/>
      <c r="RP81" s="779"/>
      <c r="RQ81" s="779"/>
      <c r="RR81" s="779"/>
      <c r="RS81" s="779"/>
      <c r="RT81" s="779"/>
      <c r="RU81" s="779"/>
      <c r="RV81" s="779"/>
      <c r="RW81" s="779"/>
      <c r="RX81" s="779"/>
      <c r="RY81" s="779"/>
      <c r="RZ81" s="779"/>
      <c r="SA81" s="779"/>
      <c r="SB81" s="779"/>
      <c r="SC81" s="779"/>
      <c r="SD81" s="779"/>
      <c r="SE81" s="779"/>
      <c r="SF81" s="779"/>
      <c r="SG81" s="779"/>
      <c r="SH81" s="779"/>
      <c r="SI81" s="779"/>
      <c r="SJ81" s="779"/>
      <c r="SK81" s="779"/>
      <c r="SL81" s="779"/>
      <c r="SM81" s="779"/>
      <c r="SN81" s="779"/>
      <c r="SO81" s="779"/>
      <c r="SP81" s="779"/>
      <c r="SQ81" s="779"/>
      <c r="SR81" s="779"/>
      <c r="SS81" s="779"/>
      <c r="ST81" s="779"/>
      <c r="SU81" s="779"/>
      <c r="SV81" s="779"/>
      <c r="SW81" s="779"/>
      <c r="SX81" s="779"/>
      <c r="SY81" s="779"/>
      <c r="SZ81" s="779"/>
      <c r="TA81" s="779"/>
      <c r="TB81" s="779"/>
      <c r="TC81" s="779"/>
      <c r="TD81" s="779"/>
      <c r="TE81" s="779"/>
      <c r="TF81" s="779"/>
      <c r="TG81" s="779"/>
      <c r="TH81" s="779"/>
      <c r="TI81" s="779"/>
      <c r="TJ81" s="779"/>
      <c r="TK81" s="779"/>
      <c r="TL81" s="779"/>
      <c r="TM81" s="779"/>
      <c r="TN81" s="779"/>
      <c r="TO81" s="779"/>
      <c r="TP81" s="779"/>
      <c r="TQ81" s="779"/>
      <c r="TR81" s="779"/>
      <c r="TS81" s="779"/>
      <c r="TT81" s="779"/>
      <c r="TU81" s="779"/>
      <c r="TV81" s="779"/>
      <c r="TW81" s="779"/>
      <c r="TX81" s="779"/>
      <c r="TY81" s="779"/>
      <c r="TZ81" s="779"/>
      <c r="UA81" s="779"/>
      <c r="UB81" s="779"/>
      <c r="UC81" s="779"/>
      <c r="UD81" s="779"/>
      <c r="UE81" s="779"/>
      <c r="UF81" s="779"/>
      <c r="UG81" s="779"/>
      <c r="UH81" s="779"/>
      <c r="UI81" s="779"/>
      <c r="UJ81" s="779"/>
      <c r="UK81" s="779"/>
      <c r="UL81" s="779"/>
      <c r="UM81" s="779"/>
      <c r="UN81" s="779"/>
      <c r="UO81" s="779"/>
      <c r="UP81" s="779"/>
      <c r="UQ81" s="779"/>
      <c r="UR81" s="779"/>
      <c r="US81" s="779"/>
      <c r="UT81" s="779"/>
      <c r="UU81" s="779"/>
      <c r="UV81" s="779"/>
      <c r="UW81" s="779"/>
      <c r="UX81" s="779"/>
      <c r="UY81" s="779"/>
      <c r="UZ81" s="779"/>
      <c r="VA81" s="779"/>
      <c r="VB81" s="779"/>
      <c r="VC81" s="779"/>
      <c r="VD81" s="779"/>
      <c r="VE81" s="779"/>
      <c r="VF81" s="779"/>
      <c r="VG81" s="779"/>
      <c r="VH81" s="779"/>
      <c r="VI81" s="779"/>
      <c r="VJ81" s="779"/>
      <c r="VK81" s="779"/>
      <c r="VL81" s="779"/>
      <c r="VM81" s="779"/>
      <c r="VN81" s="779"/>
      <c r="VO81" s="779"/>
      <c r="VP81" s="779"/>
      <c r="VQ81" s="779"/>
      <c r="VR81" s="779"/>
      <c r="VS81" s="779"/>
      <c r="VT81" s="779"/>
      <c r="VU81" s="779"/>
      <c r="VV81" s="779"/>
      <c r="VW81" s="779"/>
      <c r="VX81" s="779"/>
      <c r="VY81" s="779"/>
      <c r="VZ81" s="779"/>
      <c r="WA81" s="779"/>
      <c r="WB81" s="779"/>
      <c r="WC81" s="779"/>
      <c r="WD81" s="779"/>
      <c r="WE81" s="779"/>
      <c r="WF81" s="779"/>
      <c r="WG81" s="779"/>
      <c r="WH81" s="779"/>
      <c r="WI81" s="779"/>
      <c r="WJ81" s="779"/>
      <c r="WK81" s="779"/>
      <c r="WL81" s="779"/>
      <c r="WM81" s="779"/>
      <c r="WN81" s="779"/>
      <c r="WO81" s="779"/>
      <c r="WP81" s="779"/>
      <c r="WQ81" s="779"/>
      <c r="WR81" s="779"/>
      <c r="WS81" s="779"/>
      <c r="WT81" s="779"/>
      <c r="WU81" s="779"/>
      <c r="WV81" s="779"/>
      <c r="WW81" s="779"/>
      <c r="WX81" s="779"/>
      <c r="WY81" s="779"/>
      <c r="WZ81" s="779"/>
      <c r="XA81" s="779"/>
      <c r="XB81" s="779"/>
      <c r="XC81" s="779"/>
      <c r="XD81" s="779"/>
      <c r="XE81" s="779"/>
      <c r="XF81" s="779"/>
      <c r="XG81" s="779"/>
      <c r="XH81" s="779"/>
      <c r="XI81" s="779"/>
      <c r="XJ81" s="779"/>
      <c r="XK81" s="779"/>
      <c r="XL81" s="779"/>
      <c r="XM81" s="779"/>
      <c r="XN81" s="779"/>
      <c r="XO81" s="779"/>
      <c r="XP81" s="779"/>
      <c r="XQ81" s="779"/>
      <c r="XR81" s="779"/>
      <c r="XS81" s="779"/>
      <c r="XT81" s="779"/>
      <c r="XU81" s="779"/>
      <c r="XV81" s="779"/>
      <c r="XW81" s="779"/>
      <c r="XX81" s="779"/>
      <c r="XY81" s="779"/>
      <c r="XZ81" s="779"/>
      <c r="YA81" s="779"/>
      <c r="YB81" s="779"/>
      <c r="YC81" s="779"/>
      <c r="YD81" s="779"/>
      <c r="YE81" s="779"/>
      <c r="YF81" s="779"/>
      <c r="YG81" s="779"/>
      <c r="YH81" s="779"/>
      <c r="YI81" s="779"/>
      <c r="YJ81" s="779"/>
      <c r="YK81" s="779"/>
      <c r="YL81" s="779"/>
      <c r="YM81" s="779"/>
      <c r="YN81" s="779"/>
      <c r="YO81" s="779"/>
      <c r="YP81" s="779"/>
      <c r="YQ81" s="779"/>
      <c r="YR81" s="779"/>
      <c r="YS81" s="779"/>
      <c r="YT81" s="779"/>
      <c r="YU81" s="779"/>
      <c r="YV81" s="779"/>
      <c r="YW81" s="779"/>
      <c r="YX81" s="779"/>
      <c r="YY81" s="779"/>
      <c r="YZ81" s="779"/>
      <c r="ZA81" s="779"/>
      <c r="ZB81" s="779"/>
      <c r="ZC81" s="779"/>
      <c r="ZD81" s="779"/>
      <c r="ZE81" s="779"/>
      <c r="ZF81" s="779"/>
      <c r="ZG81" s="779"/>
      <c r="ZH81" s="779"/>
      <c r="ZI81" s="779"/>
      <c r="ZJ81" s="779"/>
      <c r="ZK81" s="779"/>
      <c r="ZL81" s="779"/>
      <c r="ZM81" s="779"/>
      <c r="ZN81" s="779"/>
      <c r="ZO81" s="779"/>
      <c r="ZP81" s="779"/>
      <c r="ZQ81" s="779"/>
      <c r="ZR81" s="779"/>
      <c r="ZS81" s="779"/>
      <c r="ZT81" s="779"/>
      <c r="ZU81" s="779"/>
      <c r="ZV81" s="779"/>
      <c r="ZW81" s="779"/>
      <c r="ZX81" s="779"/>
      <c r="ZY81" s="779"/>
      <c r="ZZ81" s="779"/>
      <c r="AAA81" s="779"/>
      <c r="AAB81" s="779"/>
      <c r="AAC81" s="779"/>
      <c r="AAD81" s="779"/>
      <c r="AAE81" s="779"/>
      <c r="AAF81" s="779"/>
      <c r="AAG81" s="779"/>
      <c r="AAH81" s="779"/>
      <c r="AAI81" s="779"/>
      <c r="AAJ81" s="779"/>
      <c r="AAK81" s="779"/>
      <c r="AAL81" s="779"/>
      <c r="AAM81" s="779"/>
      <c r="AAN81" s="779"/>
      <c r="AAO81" s="779"/>
      <c r="AAP81" s="779"/>
      <c r="AAQ81" s="779"/>
      <c r="AAR81" s="779"/>
      <c r="AAS81" s="779"/>
      <c r="AAT81" s="779"/>
      <c r="AAU81" s="779"/>
      <c r="AAV81" s="779"/>
      <c r="AAW81" s="779"/>
      <c r="AAX81" s="779"/>
      <c r="AAY81" s="779"/>
      <c r="AAZ81" s="779"/>
      <c r="ABA81" s="779"/>
      <c r="ABB81" s="779"/>
      <c r="ABC81" s="779"/>
      <c r="ABD81" s="779"/>
      <c r="ABE81" s="779"/>
      <c r="ABF81" s="779"/>
      <c r="ABG81" s="779"/>
      <c r="ABH81" s="779"/>
      <c r="ABI81" s="779"/>
      <c r="ABJ81" s="779"/>
      <c r="ABK81" s="779"/>
      <c r="ABL81" s="779"/>
      <c r="ABM81" s="779"/>
      <c r="ABN81" s="779"/>
      <c r="ABO81" s="779"/>
      <c r="ABP81" s="779"/>
      <c r="ABQ81" s="779"/>
      <c r="ABR81" s="779"/>
      <c r="ABS81" s="779"/>
      <c r="ABT81" s="779"/>
      <c r="ABU81" s="779"/>
      <c r="ABV81" s="779"/>
      <c r="ABW81" s="779"/>
      <c r="ABX81" s="779"/>
      <c r="ABY81" s="779"/>
      <c r="ABZ81" s="779"/>
      <c r="ACA81" s="779"/>
      <c r="ACB81" s="779"/>
      <c r="ACC81" s="779"/>
      <c r="ACD81" s="779"/>
      <c r="ACE81" s="779"/>
      <c r="ACF81" s="779"/>
      <c r="ACG81" s="779"/>
      <c r="ACH81" s="779"/>
      <c r="ACI81" s="779"/>
      <c r="ACJ81" s="779"/>
      <c r="ACK81" s="779"/>
      <c r="ACL81" s="779"/>
      <c r="ACM81" s="779"/>
      <c r="ACN81" s="779"/>
      <c r="ACO81" s="779"/>
      <c r="ACP81" s="779"/>
      <c r="ACQ81" s="779"/>
      <c r="ACR81" s="779"/>
      <c r="ACS81" s="779"/>
      <c r="ACT81" s="779"/>
      <c r="ACU81" s="779"/>
      <c r="ACV81" s="779"/>
      <c r="ACW81" s="779"/>
      <c r="ACX81" s="779"/>
      <c r="ACY81" s="779"/>
      <c r="ACZ81" s="779"/>
      <c r="ADA81" s="779"/>
      <c r="ADB81" s="779"/>
      <c r="ADC81" s="779"/>
      <c r="ADD81" s="779"/>
      <c r="ADE81" s="779"/>
      <c r="ADF81" s="779"/>
      <c r="ADG81" s="779"/>
      <c r="ADH81" s="779"/>
      <c r="ADI81" s="779"/>
      <c r="ADJ81" s="779"/>
      <c r="ADK81" s="779"/>
      <c r="ADL81" s="779"/>
      <c r="ADM81" s="779"/>
      <c r="ADN81" s="779"/>
      <c r="ADO81" s="779"/>
      <c r="ADP81" s="779"/>
      <c r="ADQ81" s="779"/>
      <c r="ADR81" s="779"/>
      <c r="ADS81" s="779"/>
      <c r="ADT81" s="779"/>
      <c r="ADU81" s="779"/>
      <c r="ADV81" s="779"/>
      <c r="ADW81" s="779"/>
      <c r="ADX81" s="779"/>
      <c r="ADY81" s="779"/>
      <c r="ADZ81" s="779"/>
      <c r="AEA81" s="779"/>
      <c r="AEB81" s="779"/>
      <c r="AEC81" s="779"/>
      <c r="AED81" s="779"/>
      <c r="AEE81" s="779"/>
      <c r="AEF81" s="779"/>
      <c r="AEG81" s="779"/>
      <c r="AEH81" s="779"/>
      <c r="AEI81" s="779"/>
      <c r="AEJ81" s="779"/>
      <c r="AEK81" s="779"/>
      <c r="AEL81" s="779"/>
      <c r="AEM81" s="779"/>
      <c r="AEN81" s="779"/>
      <c r="AEO81" s="779"/>
      <c r="AEP81" s="779"/>
      <c r="AEQ81" s="779"/>
      <c r="AER81" s="779"/>
      <c r="AES81" s="779"/>
      <c r="AET81" s="779"/>
      <c r="AEU81" s="779"/>
      <c r="AEV81" s="779"/>
      <c r="AEW81" s="779"/>
      <c r="AEX81" s="779"/>
      <c r="AEY81" s="779"/>
      <c r="AEZ81" s="779"/>
      <c r="AFA81" s="779"/>
      <c r="AFB81" s="779"/>
      <c r="AFC81" s="779"/>
      <c r="AFD81" s="779"/>
      <c r="AFE81" s="779"/>
      <c r="AFF81" s="779"/>
      <c r="AFG81" s="779"/>
      <c r="AFH81" s="779"/>
      <c r="AFI81" s="779"/>
      <c r="AFJ81" s="779"/>
      <c r="AFK81" s="779"/>
      <c r="AFL81" s="779"/>
      <c r="AFM81" s="779"/>
      <c r="AFN81" s="779"/>
      <c r="AFO81" s="779"/>
      <c r="AFP81" s="779"/>
      <c r="AFQ81" s="779"/>
      <c r="AFR81" s="779"/>
      <c r="AFS81" s="779"/>
      <c r="AFT81" s="779"/>
      <c r="AFU81" s="779"/>
      <c r="AFV81" s="779"/>
      <c r="AFW81" s="779"/>
      <c r="AFX81" s="779"/>
      <c r="AFY81" s="779"/>
      <c r="AFZ81" s="779"/>
      <c r="AGA81" s="779"/>
      <c r="AGB81" s="779"/>
      <c r="AGC81" s="779"/>
      <c r="AGD81" s="779"/>
      <c r="AGE81" s="779"/>
      <c r="AGF81" s="779"/>
      <c r="AGG81" s="779"/>
      <c r="AGH81" s="779"/>
      <c r="AGI81" s="779"/>
      <c r="AGJ81" s="779"/>
      <c r="AGK81" s="779"/>
      <c r="AGL81" s="779"/>
      <c r="AGM81" s="779"/>
      <c r="AGN81" s="779"/>
      <c r="AGO81" s="779"/>
      <c r="AGP81" s="779"/>
      <c r="AGQ81" s="779"/>
      <c r="AGR81" s="779"/>
      <c r="AGS81" s="779"/>
      <c r="AGT81" s="779"/>
      <c r="AGU81" s="779"/>
      <c r="AGV81" s="779"/>
      <c r="AGW81" s="779"/>
      <c r="AGX81" s="779"/>
      <c r="AGY81" s="779"/>
      <c r="AGZ81" s="779"/>
      <c r="AHA81" s="779"/>
      <c r="AHB81" s="779"/>
      <c r="AHC81" s="779"/>
      <c r="AHD81" s="779"/>
      <c r="AHE81" s="779"/>
      <c r="AHF81" s="779"/>
      <c r="AHG81" s="779"/>
      <c r="AHH81" s="779"/>
      <c r="AHI81" s="779"/>
      <c r="AHJ81" s="779"/>
      <c r="AHK81" s="779"/>
      <c r="AHL81" s="779"/>
      <c r="AHM81" s="779"/>
      <c r="AHN81" s="779"/>
      <c r="AHO81" s="779"/>
      <c r="AHP81" s="779"/>
      <c r="AHQ81" s="779"/>
      <c r="AHR81" s="779"/>
      <c r="AHS81" s="779"/>
      <c r="AHT81" s="779"/>
      <c r="AHU81" s="779"/>
      <c r="AHV81" s="779"/>
      <c r="AHW81" s="779"/>
      <c r="AHX81" s="779"/>
      <c r="AHY81" s="779"/>
      <c r="AHZ81" s="779"/>
      <c r="AIA81" s="779"/>
      <c r="AIB81" s="779"/>
      <c r="AIC81" s="779"/>
      <c r="AID81" s="779"/>
      <c r="AIE81" s="779"/>
      <c r="AIF81" s="779"/>
      <c r="AIG81" s="779"/>
      <c r="AIH81" s="779"/>
      <c r="AII81" s="779"/>
      <c r="AIJ81" s="779"/>
      <c r="AIK81" s="779"/>
      <c r="AIL81" s="779"/>
      <c r="AIM81" s="779"/>
      <c r="AIN81" s="779"/>
      <c r="AIO81" s="779"/>
      <c r="AIP81" s="779"/>
      <c r="AIQ81" s="779"/>
      <c r="AIR81" s="779"/>
      <c r="AIS81" s="779"/>
      <c r="AIT81" s="779"/>
      <c r="AIU81" s="779"/>
      <c r="AIV81" s="779"/>
      <c r="AIW81" s="779"/>
      <c r="AIX81" s="779"/>
      <c r="AIY81" s="779"/>
      <c r="AIZ81" s="779"/>
      <c r="AJA81" s="779"/>
      <c r="AJB81" s="779"/>
      <c r="AJC81" s="779"/>
      <c r="AJD81" s="779"/>
      <c r="AJE81" s="779"/>
      <c r="AJF81" s="779"/>
      <c r="AJG81" s="779"/>
      <c r="AJH81" s="779"/>
      <c r="AJI81" s="779"/>
      <c r="AJJ81" s="779"/>
      <c r="AJK81" s="779"/>
      <c r="AJL81" s="779"/>
      <c r="AJM81" s="779"/>
      <c r="AJN81" s="779"/>
      <c r="AJO81" s="779"/>
      <c r="AJP81" s="779"/>
      <c r="AJQ81" s="779"/>
      <c r="AJR81" s="779"/>
      <c r="AJS81" s="779"/>
      <c r="AJT81" s="779"/>
      <c r="AJU81" s="779"/>
      <c r="AJV81" s="779"/>
      <c r="AJW81" s="779"/>
      <c r="AJX81" s="779"/>
      <c r="AJY81" s="779"/>
      <c r="AJZ81" s="779"/>
      <c r="AKA81" s="779"/>
      <c r="AKB81" s="779"/>
      <c r="AKC81" s="779"/>
      <c r="AKD81" s="779"/>
      <c r="AKE81" s="779"/>
      <c r="AKF81" s="779"/>
      <c r="AKG81" s="779"/>
      <c r="AKH81" s="779"/>
      <c r="AKI81" s="779"/>
      <c r="AKJ81" s="779"/>
      <c r="AKK81" s="779"/>
      <c r="AKL81" s="779"/>
      <c r="AKM81" s="779"/>
      <c r="AKN81" s="779"/>
      <c r="AKO81" s="779"/>
      <c r="AKP81" s="779"/>
      <c r="AKQ81" s="779"/>
      <c r="AKR81" s="779"/>
      <c r="AKS81" s="779"/>
      <c r="AKT81" s="779"/>
      <c r="AKU81" s="779"/>
      <c r="AKV81" s="779"/>
      <c r="AKW81" s="779"/>
      <c r="AKX81" s="779"/>
      <c r="AKY81" s="779"/>
      <c r="AKZ81" s="779"/>
      <c r="ALA81" s="779"/>
      <c r="ALB81" s="779"/>
      <c r="ALC81" s="779"/>
      <c r="ALD81" s="779"/>
      <c r="ALE81" s="779"/>
      <c r="ALF81" s="779"/>
      <c r="ALG81" s="779"/>
      <c r="ALH81" s="779"/>
      <c r="ALI81" s="779"/>
      <c r="ALJ81" s="779"/>
      <c r="ALK81" s="779"/>
      <c r="ALL81" s="779"/>
      <c r="ALM81" s="779"/>
      <c r="ALN81" s="779"/>
      <c r="ALO81" s="779"/>
      <c r="ALP81" s="779"/>
      <c r="ALQ81" s="779"/>
      <c r="ALR81" s="779"/>
      <c r="ALS81" s="779"/>
      <c r="ALT81" s="779"/>
      <c r="ALU81" s="779"/>
      <c r="ALV81" s="779"/>
      <c r="ALW81" s="779"/>
      <c r="ALX81" s="779"/>
      <c r="ALY81" s="779"/>
      <c r="ALZ81" s="779"/>
      <c r="AMA81" s="779"/>
      <c r="AMB81" s="779"/>
      <c r="AMC81" s="779"/>
      <c r="AMD81" s="779"/>
      <c r="AME81" s="779"/>
      <c r="AMF81" s="779"/>
      <c r="AMG81" s="779"/>
      <c r="AMH81" s="779"/>
      <c r="AMI81" s="779"/>
      <c r="AMJ81" s="779"/>
      <c r="AMK81" s="779"/>
      <c r="AML81" s="779"/>
      <c r="AMM81" s="779"/>
      <c r="AMN81" s="779"/>
      <c r="AMO81" s="779"/>
      <c r="AMP81" s="779"/>
      <c r="AMQ81" s="779"/>
      <c r="AMR81" s="779"/>
      <c r="AMS81" s="779"/>
      <c r="AMT81" s="779"/>
      <c r="AMU81" s="779"/>
      <c r="AMV81" s="779"/>
      <c r="AMW81" s="779"/>
      <c r="AMX81" s="779"/>
      <c r="AMY81" s="779"/>
      <c r="AMZ81" s="779"/>
      <c r="ANA81" s="779"/>
      <c r="ANB81" s="779"/>
      <c r="ANC81" s="779"/>
      <c r="AND81" s="779"/>
      <c r="ANE81" s="779"/>
      <c r="ANF81" s="779"/>
      <c r="ANG81" s="779"/>
      <c r="ANH81" s="779"/>
      <c r="ANI81" s="779"/>
      <c r="ANJ81" s="779"/>
      <c r="ANK81" s="779"/>
      <c r="ANL81" s="779"/>
      <c r="ANM81" s="779"/>
      <c r="ANN81" s="779"/>
      <c r="ANO81" s="779"/>
      <c r="ANP81" s="779"/>
      <c r="ANQ81" s="779"/>
      <c r="ANR81" s="779"/>
      <c r="ANS81" s="779"/>
      <c r="ANT81" s="779"/>
      <c r="ANU81" s="779"/>
      <c r="ANV81" s="779"/>
      <c r="ANW81" s="779"/>
      <c r="ANX81" s="779"/>
      <c r="ANY81" s="779"/>
      <c r="ANZ81" s="779"/>
      <c r="AOA81" s="779"/>
      <c r="AOB81" s="779"/>
      <c r="AOC81" s="779"/>
      <c r="AOD81" s="779"/>
      <c r="AOE81" s="779"/>
      <c r="AOF81" s="779"/>
      <c r="AOG81" s="779"/>
      <c r="AOH81" s="779"/>
      <c r="AOI81" s="779"/>
      <c r="AOJ81" s="779"/>
      <c r="AOK81" s="779"/>
      <c r="AOL81" s="779"/>
      <c r="AOM81" s="779"/>
      <c r="AON81" s="779"/>
      <c r="AOO81" s="779"/>
      <c r="AOP81" s="779"/>
      <c r="AOQ81" s="779"/>
      <c r="AOR81" s="779"/>
      <c r="AOS81" s="779"/>
      <c r="AOT81" s="779"/>
      <c r="AOU81" s="779"/>
      <c r="AOV81" s="779"/>
      <c r="AOW81" s="779"/>
      <c r="AOX81" s="779"/>
      <c r="AOY81" s="779"/>
      <c r="AOZ81" s="779"/>
      <c r="APA81" s="779"/>
      <c r="APB81" s="779"/>
      <c r="APC81" s="779"/>
      <c r="APD81" s="779"/>
      <c r="APE81" s="779"/>
      <c r="APF81" s="779"/>
      <c r="APG81" s="779"/>
      <c r="APH81" s="779"/>
      <c r="API81" s="779"/>
      <c r="APJ81" s="779"/>
      <c r="APK81" s="779"/>
      <c r="APL81" s="779"/>
      <c r="APM81" s="779"/>
      <c r="APN81" s="779"/>
      <c r="APO81" s="779"/>
      <c r="APP81" s="779"/>
      <c r="APQ81" s="779"/>
      <c r="APR81" s="779"/>
      <c r="APS81" s="779"/>
      <c r="APT81" s="779"/>
      <c r="APU81" s="779"/>
      <c r="APV81" s="779"/>
      <c r="APW81" s="779"/>
      <c r="APX81" s="779"/>
      <c r="APY81" s="779"/>
      <c r="APZ81" s="779"/>
      <c r="AQA81" s="779"/>
      <c r="AQB81" s="779"/>
      <c r="AQC81" s="779"/>
      <c r="AQD81" s="779"/>
      <c r="AQE81" s="779"/>
      <c r="AQF81" s="779"/>
      <c r="AQG81" s="779"/>
      <c r="AQH81" s="779"/>
      <c r="AQI81" s="779"/>
      <c r="AQJ81" s="779"/>
      <c r="AQK81" s="779"/>
      <c r="AQL81" s="779"/>
      <c r="AQM81" s="779"/>
      <c r="AQN81" s="779"/>
      <c r="AQO81" s="779"/>
      <c r="AQP81" s="779"/>
      <c r="AQQ81" s="779"/>
      <c r="AQR81" s="779"/>
      <c r="AQS81" s="779"/>
      <c r="AQT81" s="779"/>
      <c r="AQU81" s="779"/>
      <c r="AQV81" s="779"/>
      <c r="AQW81" s="779"/>
      <c r="AQX81" s="779"/>
      <c r="AQY81" s="779"/>
      <c r="AQZ81" s="779"/>
      <c r="ARA81" s="779"/>
      <c r="ARB81" s="779"/>
      <c r="ARC81" s="779"/>
      <c r="ARD81" s="779"/>
      <c r="ARE81" s="779"/>
      <c r="ARF81" s="779"/>
      <c r="ARG81" s="779"/>
      <c r="ARH81" s="779"/>
      <c r="ARI81" s="779"/>
      <c r="ARJ81" s="779"/>
      <c r="ARK81" s="779"/>
      <c r="ARL81" s="779"/>
      <c r="ARM81" s="779"/>
      <c r="ARN81" s="779"/>
      <c r="ARO81" s="779"/>
      <c r="ARP81" s="779"/>
      <c r="ARQ81" s="779"/>
      <c r="ARR81" s="779"/>
      <c r="ARS81" s="779"/>
      <c r="ART81" s="779"/>
      <c r="ARU81" s="779"/>
      <c r="ARV81" s="779"/>
      <c r="ARW81" s="779"/>
      <c r="ARX81" s="779"/>
      <c r="ARY81" s="779"/>
      <c r="ARZ81" s="779"/>
      <c r="ASA81" s="779"/>
      <c r="ASB81" s="779"/>
      <c r="ASC81" s="779"/>
      <c r="ASD81" s="779"/>
      <c r="ASE81" s="779"/>
      <c r="ASF81" s="779"/>
      <c r="ASG81" s="779"/>
      <c r="ASH81" s="779"/>
      <c r="ASI81" s="779"/>
      <c r="ASJ81" s="779"/>
      <c r="ASK81" s="779"/>
      <c r="ASL81" s="779"/>
      <c r="ASM81" s="779"/>
      <c r="ASN81" s="779"/>
      <c r="ASO81" s="779"/>
      <c r="ASP81" s="779"/>
      <c r="ASQ81" s="779"/>
      <c r="ASR81" s="779"/>
      <c r="ASS81" s="779"/>
      <c r="AST81" s="779"/>
      <c r="ASU81" s="779"/>
      <c r="ASV81" s="779"/>
      <c r="ASW81" s="779"/>
      <c r="ASX81" s="779"/>
      <c r="ASY81" s="779"/>
      <c r="ASZ81" s="779"/>
      <c r="ATA81" s="779"/>
      <c r="ATB81" s="779"/>
      <c r="ATC81" s="779"/>
      <c r="ATD81" s="779"/>
      <c r="ATE81" s="779"/>
      <c r="ATF81" s="779"/>
      <c r="ATG81" s="779"/>
      <c r="ATH81" s="779"/>
      <c r="ATI81" s="779"/>
      <c r="ATJ81" s="779"/>
      <c r="ATK81" s="779"/>
      <c r="ATL81" s="779"/>
      <c r="ATM81" s="779"/>
      <c r="ATN81" s="779"/>
      <c r="ATO81" s="779"/>
      <c r="ATP81" s="779"/>
      <c r="ATQ81" s="779"/>
      <c r="ATR81" s="779"/>
      <c r="ATS81" s="779"/>
      <c r="ATT81" s="779"/>
      <c r="ATU81" s="779"/>
      <c r="ATV81" s="779"/>
      <c r="ATW81" s="779"/>
      <c r="ATX81" s="779"/>
      <c r="ATY81" s="779"/>
      <c r="ATZ81" s="779"/>
      <c r="AUA81" s="779"/>
      <c r="AUB81" s="779"/>
      <c r="AUC81" s="779"/>
      <c r="AUD81" s="779"/>
      <c r="AUE81" s="779"/>
      <c r="AUF81" s="779"/>
      <c r="AUG81" s="779"/>
      <c r="AUH81" s="779"/>
      <c r="AUI81" s="779"/>
      <c r="AUJ81" s="779"/>
      <c r="AUK81" s="779"/>
      <c r="AUL81" s="779"/>
      <c r="AUM81" s="779"/>
      <c r="AUN81" s="779"/>
      <c r="AUO81" s="779"/>
      <c r="AUP81" s="779"/>
      <c r="AUQ81" s="779"/>
      <c r="AUR81" s="779"/>
      <c r="AUS81" s="779"/>
      <c r="AUT81" s="779"/>
      <c r="AUU81" s="779"/>
      <c r="AUV81" s="779"/>
      <c r="AUW81" s="779"/>
      <c r="AUX81" s="779"/>
      <c r="AUY81" s="779"/>
      <c r="AUZ81" s="779"/>
      <c r="AVA81" s="779"/>
      <c r="AVB81" s="779"/>
      <c r="AVC81" s="779"/>
      <c r="AVD81" s="779"/>
      <c r="AVE81" s="779"/>
      <c r="AVF81" s="779"/>
      <c r="AVG81" s="779"/>
      <c r="AVH81" s="779"/>
      <c r="AVI81" s="779"/>
      <c r="AVJ81" s="779"/>
      <c r="AVK81" s="779"/>
      <c r="AVL81" s="779"/>
      <c r="AVM81" s="779"/>
      <c r="AVN81" s="779"/>
      <c r="AVO81" s="779"/>
      <c r="AVP81" s="779"/>
      <c r="AVQ81" s="779"/>
      <c r="AVR81" s="779"/>
      <c r="AVS81" s="779"/>
      <c r="AVT81" s="779"/>
      <c r="AVU81" s="779"/>
      <c r="AVV81" s="779"/>
      <c r="AVW81" s="779"/>
      <c r="AVX81" s="779"/>
      <c r="AVY81" s="779"/>
      <c r="AVZ81" s="779"/>
      <c r="AWA81" s="779"/>
      <c r="AWB81" s="779"/>
      <c r="AWC81" s="779"/>
      <c r="AWD81" s="779"/>
      <c r="AWE81" s="779"/>
      <c r="AWF81" s="779"/>
      <c r="AWG81" s="779"/>
      <c r="AWH81" s="779"/>
      <c r="AWI81" s="779"/>
      <c r="AWJ81" s="779"/>
      <c r="AWK81" s="779"/>
      <c r="AWL81" s="779"/>
      <c r="AWM81" s="779"/>
      <c r="AWN81" s="779"/>
      <c r="AWO81" s="779"/>
      <c r="AWP81" s="779"/>
      <c r="AWQ81" s="779"/>
      <c r="AWR81" s="779"/>
      <c r="AWS81" s="779"/>
      <c r="AWT81" s="779"/>
      <c r="AWU81" s="779"/>
      <c r="AWV81" s="779"/>
      <c r="AWW81" s="779"/>
      <c r="AWX81" s="779"/>
      <c r="AWY81" s="779"/>
      <c r="AWZ81" s="779"/>
      <c r="AXA81" s="779"/>
      <c r="AXB81" s="779"/>
      <c r="AXC81" s="779"/>
      <c r="AXD81" s="779"/>
      <c r="AXE81" s="779"/>
      <c r="AXF81" s="779"/>
      <c r="AXG81" s="779"/>
      <c r="AXH81" s="779"/>
      <c r="AXI81" s="779"/>
      <c r="AXJ81" s="779"/>
      <c r="AXK81" s="779"/>
      <c r="AXL81" s="779"/>
      <c r="AXM81" s="779"/>
      <c r="AXN81" s="779"/>
      <c r="AXO81" s="779"/>
      <c r="AXP81" s="779"/>
      <c r="AXQ81" s="779"/>
      <c r="AXR81" s="779"/>
      <c r="AXS81" s="779"/>
      <c r="AXT81" s="779"/>
      <c r="AXU81" s="779"/>
      <c r="AXV81" s="779"/>
      <c r="AXW81" s="779"/>
      <c r="AXX81" s="779"/>
      <c r="AXY81" s="779"/>
      <c r="AXZ81" s="779"/>
      <c r="AYA81" s="779"/>
      <c r="AYB81" s="779"/>
      <c r="AYC81" s="779"/>
      <c r="AYD81" s="779"/>
      <c r="AYE81" s="779"/>
      <c r="AYF81" s="779"/>
      <c r="AYG81" s="779"/>
      <c r="AYH81" s="779"/>
      <c r="AYI81" s="779"/>
      <c r="AYJ81" s="779"/>
      <c r="AYK81" s="779"/>
      <c r="AYL81" s="779"/>
      <c r="AYM81" s="779"/>
      <c r="AYN81" s="779"/>
      <c r="AYO81" s="779"/>
      <c r="AYP81" s="779"/>
      <c r="AYQ81" s="779"/>
      <c r="AYR81" s="779"/>
      <c r="AYS81" s="779"/>
      <c r="AYT81" s="779"/>
      <c r="AYU81" s="779"/>
      <c r="AYV81" s="779"/>
      <c r="AYW81" s="779"/>
      <c r="AYX81" s="779"/>
      <c r="AYY81" s="779"/>
      <c r="AYZ81" s="779"/>
      <c r="AZA81" s="779"/>
      <c r="AZB81" s="779"/>
      <c r="AZC81" s="779"/>
      <c r="AZD81" s="779"/>
      <c r="AZE81" s="779"/>
      <c r="AZF81" s="779"/>
      <c r="AZG81" s="779"/>
      <c r="AZH81" s="779"/>
      <c r="AZI81" s="779"/>
      <c r="AZJ81" s="779"/>
      <c r="AZK81" s="779"/>
      <c r="AZL81" s="779"/>
      <c r="AZM81" s="779"/>
      <c r="AZN81" s="779"/>
      <c r="AZO81" s="779"/>
      <c r="AZP81" s="779"/>
      <c r="AZQ81" s="779"/>
      <c r="AZR81" s="779"/>
      <c r="AZS81" s="779"/>
      <c r="AZT81" s="779"/>
      <c r="AZU81" s="779"/>
      <c r="AZV81" s="779"/>
      <c r="AZW81" s="779"/>
      <c r="AZX81" s="779"/>
      <c r="AZY81" s="779"/>
      <c r="AZZ81" s="779"/>
      <c r="BAA81" s="779"/>
      <c r="BAB81" s="779"/>
      <c r="BAC81" s="779"/>
      <c r="BAD81" s="779"/>
      <c r="BAE81" s="779"/>
      <c r="BAF81" s="779"/>
      <c r="BAG81" s="779"/>
      <c r="BAH81" s="779"/>
      <c r="BAI81" s="779"/>
      <c r="BAJ81" s="779"/>
      <c r="BAK81" s="779"/>
      <c r="BAL81" s="779"/>
      <c r="BAM81" s="779"/>
      <c r="BAN81" s="779"/>
      <c r="BAO81" s="779"/>
      <c r="BAP81" s="779"/>
      <c r="BAQ81" s="779"/>
      <c r="BAR81" s="779"/>
      <c r="BAS81" s="779"/>
      <c r="BAT81" s="779"/>
      <c r="BAU81" s="779"/>
      <c r="BAV81" s="779"/>
      <c r="BAW81" s="779"/>
      <c r="BAX81" s="779"/>
      <c r="BAY81" s="779"/>
      <c r="BAZ81" s="779"/>
      <c r="BBA81" s="779"/>
      <c r="BBB81" s="779"/>
      <c r="BBC81" s="779"/>
      <c r="BBD81" s="779"/>
      <c r="BBE81" s="779"/>
      <c r="BBF81" s="779"/>
      <c r="BBG81" s="779"/>
      <c r="BBH81" s="779"/>
      <c r="BBI81" s="779"/>
      <c r="BBJ81" s="779"/>
      <c r="BBK81" s="779"/>
      <c r="BBL81" s="779"/>
      <c r="BBM81" s="779"/>
      <c r="BBN81" s="779"/>
      <c r="BBO81" s="779"/>
      <c r="BBP81" s="779"/>
      <c r="BBQ81" s="779"/>
      <c r="BBR81" s="779"/>
      <c r="BBS81" s="779"/>
      <c r="BBT81" s="779"/>
      <c r="BBU81" s="779"/>
      <c r="BBV81" s="779"/>
      <c r="BBW81" s="779"/>
      <c r="BBX81" s="779"/>
      <c r="BBY81" s="779"/>
      <c r="BBZ81" s="779"/>
      <c r="BCA81" s="779"/>
      <c r="BCB81" s="779"/>
      <c r="BCC81" s="779"/>
      <c r="BCD81" s="779"/>
      <c r="BCE81" s="779"/>
      <c r="BCF81" s="779"/>
      <c r="BCG81" s="779"/>
      <c r="BCH81" s="779"/>
      <c r="BCI81" s="779"/>
      <c r="BCJ81" s="779"/>
      <c r="BCK81" s="779"/>
      <c r="BCL81" s="779"/>
      <c r="BCM81" s="779"/>
      <c r="BCN81" s="779"/>
      <c r="BCO81" s="779"/>
      <c r="BCP81" s="779"/>
      <c r="BCQ81" s="779"/>
      <c r="BCR81" s="779"/>
      <c r="BCS81" s="779"/>
      <c r="BCT81" s="779"/>
      <c r="BCU81" s="779"/>
      <c r="BCV81" s="779"/>
      <c r="BCW81" s="779"/>
      <c r="BCX81" s="779"/>
      <c r="BCY81" s="779"/>
      <c r="BCZ81" s="779"/>
      <c r="BDA81" s="779"/>
      <c r="BDB81" s="779"/>
      <c r="BDC81" s="779"/>
      <c r="BDD81" s="779"/>
      <c r="BDE81" s="779"/>
      <c r="BDF81" s="779"/>
      <c r="BDG81" s="779"/>
      <c r="BDH81" s="779"/>
      <c r="BDI81" s="779"/>
      <c r="BDJ81" s="779"/>
      <c r="BDK81" s="779"/>
      <c r="BDL81" s="779"/>
      <c r="BDM81" s="779"/>
      <c r="BDN81" s="779"/>
      <c r="BDO81" s="779"/>
      <c r="BDP81" s="779"/>
      <c r="BDQ81" s="779"/>
      <c r="BDR81" s="779"/>
      <c r="BDS81" s="779"/>
      <c r="BDT81" s="779"/>
      <c r="BDU81" s="779"/>
      <c r="BDV81" s="779"/>
      <c r="BDW81" s="779"/>
      <c r="BDX81" s="779"/>
      <c r="BDY81" s="779"/>
      <c r="BDZ81" s="779"/>
      <c r="BEA81" s="779"/>
      <c r="BEB81" s="779"/>
      <c r="BEC81" s="779"/>
      <c r="BED81" s="779"/>
      <c r="BEE81" s="779"/>
      <c r="BEF81" s="779"/>
      <c r="BEG81" s="779"/>
      <c r="BEH81" s="779"/>
      <c r="BEI81" s="779"/>
      <c r="BEJ81" s="779"/>
      <c r="BEK81" s="779"/>
      <c r="BEL81" s="779"/>
      <c r="BEM81" s="779"/>
      <c r="BEN81" s="779"/>
      <c r="BEO81" s="779"/>
      <c r="BEP81" s="779"/>
      <c r="BEQ81" s="779"/>
      <c r="BER81" s="779"/>
      <c r="BES81" s="779"/>
      <c r="BET81" s="779"/>
      <c r="BEU81" s="779"/>
      <c r="BEV81" s="779"/>
      <c r="BEW81" s="779"/>
      <c r="BEX81" s="779"/>
      <c r="BEY81" s="779"/>
      <c r="BEZ81" s="779"/>
      <c r="BFA81" s="779"/>
      <c r="BFB81" s="779"/>
      <c r="BFC81" s="779"/>
      <c r="BFD81" s="779"/>
      <c r="BFE81" s="779"/>
      <c r="BFF81" s="779"/>
      <c r="BFG81" s="779"/>
      <c r="BFH81" s="779"/>
      <c r="BFI81" s="779"/>
      <c r="BFJ81" s="779"/>
      <c r="BFK81" s="779"/>
      <c r="BFL81" s="779"/>
      <c r="BFM81" s="779"/>
      <c r="BFN81" s="779"/>
      <c r="BFO81" s="779"/>
      <c r="BFP81" s="779"/>
      <c r="BFQ81" s="779"/>
      <c r="BFR81" s="779"/>
      <c r="BFS81" s="779"/>
      <c r="BFT81" s="779"/>
      <c r="BFU81" s="779"/>
      <c r="BFV81" s="779"/>
      <c r="BFW81" s="779"/>
      <c r="BFX81" s="779"/>
      <c r="BFY81" s="779"/>
      <c r="BFZ81" s="779"/>
      <c r="BGA81" s="779"/>
      <c r="BGB81" s="779"/>
      <c r="BGC81" s="779"/>
      <c r="BGD81" s="779"/>
      <c r="BGE81" s="779"/>
      <c r="BGF81" s="779"/>
      <c r="BGG81" s="779"/>
      <c r="BGH81" s="779"/>
      <c r="BGI81" s="779"/>
      <c r="BGJ81" s="779"/>
      <c r="BGK81" s="779"/>
      <c r="BGL81" s="779"/>
      <c r="BGM81" s="779"/>
      <c r="BGN81" s="779"/>
      <c r="BGO81" s="779"/>
      <c r="BGP81" s="779"/>
      <c r="BGQ81" s="779"/>
      <c r="BGR81" s="779"/>
      <c r="BGS81" s="779"/>
      <c r="BGT81" s="779"/>
      <c r="BGU81" s="779"/>
      <c r="BGV81" s="779"/>
      <c r="BGW81" s="779"/>
      <c r="BGX81" s="779"/>
      <c r="BGY81" s="779"/>
      <c r="BGZ81" s="779"/>
      <c r="BHA81" s="779"/>
      <c r="BHB81" s="779"/>
      <c r="BHC81" s="779"/>
      <c r="BHD81" s="779"/>
      <c r="BHE81" s="779"/>
      <c r="BHF81" s="779"/>
      <c r="BHG81" s="779"/>
      <c r="BHH81" s="779"/>
      <c r="BHI81" s="779"/>
      <c r="BHJ81" s="779"/>
      <c r="BHK81" s="779"/>
      <c r="BHL81" s="779"/>
      <c r="BHM81" s="779"/>
      <c r="BHN81" s="779"/>
      <c r="BHO81" s="779"/>
      <c r="BHP81" s="779"/>
      <c r="BHQ81" s="779"/>
      <c r="BHR81" s="779"/>
      <c r="BHS81" s="779"/>
      <c r="BHT81" s="779"/>
      <c r="BHU81" s="779"/>
      <c r="BHV81" s="779"/>
      <c r="BHW81" s="779"/>
      <c r="BHX81" s="779"/>
      <c r="BHY81" s="779"/>
      <c r="BHZ81" s="779"/>
      <c r="BIA81" s="779"/>
      <c r="BIB81" s="779"/>
      <c r="BIC81" s="779"/>
      <c r="BID81" s="779"/>
      <c r="BIE81" s="779"/>
      <c r="BIF81" s="779"/>
      <c r="BIG81" s="779"/>
      <c r="BIH81" s="779"/>
      <c r="BII81" s="779"/>
      <c r="BIJ81" s="779"/>
      <c r="BIK81" s="779"/>
      <c r="BIL81" s="779"/>
      <c r="BIM81" s="779"/>
      <c r="BIN81" s="779"/>
      <c r="BIO81" s="779"/>
      <c r="BIP81" s="779"/>
      <c r="BIQ81" s="779"/>
      <c r="BIR81" s="779"/>
      <c r="BIS81" s="779"/>
      <c r="BIT81" s="779"/>
      <c r="BIU81" s="779"/>
      <c r="BIV81" s="779"/>
      <c r="BIW81" s="779"/>
      <c r="BIX81" s="779"/>
      <c r="BIY81" s="779"/>
      <c r="BIZ81" s="779"/>
      <c r="BJA81" s="779"/>
      <c r="BJB81" s="779"/>
      <c r="BJC81" s="779"/>
      <c r="BJD81" s="779"/>
      <c r="BJE81" s="779"/>
      <c r="BJF81" s="779"/>
      <c r="BJG81" s="779"/>
      <c r="BJH81" s="779"/>
      <c r="BJI81" s="779"/>
      <c r="BJJ81" s="779"/>
      <c r="BJK81" s="779"/>
      <c r="BJL81" s="779"/>
      <c r="BJM81" s="779"/>
      <c r="BJN81" s="779"/>
      <c r="BJO81" s="779"/>
      <c r="BJP81" s="779"/>
      <c r="BJQ81" s="779"/>
      <c r="BJR81" s="779"/>
      <c r="BJS81" s="779"/>
      <c r="BJT81" s="779"/>
      <c r="BJU81" s="779"/>
      <c r="BJV81" s="779"/>
      <c r="BJW81" s="779"/>
      <c r="BJX81" s="779"/>
      <c r="BJY81" s="779"/>
      <c r="BJZ81" s="779"/>
      <c r="BKA81" s="779"/>
      <c r="BKB81" s="779"/>
      <c r="BKC81" s="779"/>
      <c r="BKD81" s="779"/>
      <c r="BKE81" s="779"/>
      <c r="BKF81" s="779"/>
      <c r="BKG81" s="779"/>
      <c r="BKH81" s="779"/>
      <c r="BKI81" s="779"/>
      <c r="BKJ81" s="779"/>
      <c r="BKK81" s="779"/>
      <c r="BKL81" s="779"/>
      <c r="BKM81" s="779"/>
      <c r="BKN81" s="779"/>
      <c r="BKO81" s="779"/>
      <c r="BKP81" s="779"/>
      <c r="BKQ81" s="779"/>
      <c r="BKR81" s="779"/>
      <c r="BKS81" s="779"/>
      <c r="BKT81" s="779"/>
      <c r="BKU81" s="779"/>
      <c r="BKV81" s="779"/>
      <c r="BKW81" s="779"/>
      <c r="BKX81" s="779"/>
      <c r="BKY81" s="779"/>
      <c r="BKZ81" s="779"/>
      <c r="BLA81" s="779"/>
      <c r="BLB81" s="779"/>
      <c r="BLC81" s="779"/>
      <c r="BLD81" s="779"/>
      <c r="BLE81" s="779"/>
      <c r="BLF81" s="779"/>
      <c r="BLG81" s="779"/>
      <c r="BLH81" s="779"/>
      <c r="BLI81" s="779"/>
      <c r="BLJ81" s="779"/>
      <c r="BLK81" s="779"/>
      <c r="BLL81" s="779"/>
      <c r="BLM81" s="779"/>
      <c r="BLN81" s="779"/>
      <c r="BLO81" s="779"/>
      <c r="BLP81" s="779"/>
      <c r="BLQ81" s="779"/>
      <c r="BLR81" s="779"/>
      <c r="BLS81" s="779"/>
      <c r="BLT81" s="779"/>
      <c r="BLU81" s="779"/>
      <c r="BLV81" s="779"/>
      <c r="BLW81" s="779"/>
      <c r="BLX81" s="779"/>
      <c r="BLY81" s="779"/>
      <c r="BLZ81" s="779"/>
      <c r="BMA81" s="779"/>
      <c r="BMB81" s="779"/>
      <c r="BMC81" s="779"/>
      <c r="BMD81" s="779"/>
      <c r="BME81" s="779"/>
      <c r="BMF81" s="779"/>
      <c r="BMG81" s="779"/>
      <c r="BMH81" s="779"/>
      <c r="BMI81" s="779"/>
      <c r="BMJ81" s="779"/>
      <c r="BMK81" s="779"/>
      <c r="BML81" s="779"/>
      <c r="BMM81" s="779"/>
      <c r="BMN81" s="779"/>
      <c r="BMO81" s="779"/>
      <c r="BMP81" s="779"/>
      <c r="BMQ81" s="779"/>
      <c r="BMR81" s="779"/>
      <c r="BMS81" s="779"/>
      <c r="BMT81" s="779"/>
      <c r="BMU81" s="779"/>
      <c r="BMV81" s="779"/>
      <c r="BMW81" s="779"/>
      <c r="BMX81" s="779"/>
      <c r="BMY81" s="779"/>
      <c r="BMZ81" s="779"/>
      <c r="BNA81" s="779"/>
      <c r="BNB81" s="779"/>
      <c r="BNC81" s="779"/>
      <c r="BND81" s="779"/>
      <c r="BNE81" s="779"/>
      <c r="BNF81" s="779"/>
      <c r="BNG81" s="779"/>
      <c r="BNH81" s="779"/>
      <c r="BNI81" s="779"/>
      <c r="BNJ81" s="779"/>
      <c r="BNK81" s="779"/>
      <c r="BNL81" s="779"/>
      <c r="BNM81" s="779"/>
      <c r="BNN81" s="779"/>
      <c r="BNO81" s="779"/>
      <c r="BNP81" s="779"/>
      <c r="BNQ81" s="779"/>
      <c r="BNR81" s="779"/>
      <c r="BNS81" s="779"/>
      <c r="BNT81" s="779"/>
      <c r="BNU81" s="779"/>
      <c r="BNV81" s="779"/>
      <c r="BNW81" s="779"/>
      <c r="BNX81" s="779"/>
      <c r="BNY81" s="779"/>
      <c r="BNZ81" s="779"/>
      <c r="BOA81" s="779"/>
      <c r="BOB81" s="779"/>
      <c r="BOC81" s="779"/>
      <c r="BOD81" s="779"/>
      <c r="BOE81" s="779"/>
      <c r="BOF81" s="779"/>
      <c r="BOG81" s="779"/>
      <c r="BOH81" s="779"/>
      <c r="BOI81" s="779"/>
      <c r="BOJ81" s="779"/>
      <c r="BOK81" s="779"/>
      <c r="BOL81" s="779"/>
      <c r="BOM81" s="779"/>
      <c r="BON81" s="779"/>
      <c r="BOO81" s="779"/>
      <c r="BOP81" s="779"/>
      <c r="BOQ81" s="779"/>
      <c r="BOR81" s="779"/>
      <c r="BOS81" s="779"/>
      <c r="BOT81" s="779"/>
      <c r="BOU81" s="779"/>
      <c r="BOV81" s="779"/>
      <c r="BOW81" s="779"/>
      <c r="BOX81" s="779"/>
      <c r="BOY81" s="779"/>
      <c r="BOZ81" s="779"/>
      <c r="BPA81" s="779"/>
      <c r="BPB81" s="779"/>
      <c r="BPC81" s="779"/>
      <c r="BPD81" s="779"/>
      <c r="BPE81" s="779"/>
      <c r="BPF81" s="779"/>
      <c r="BPG81" s="779"/>
      <c r="BPH81" s="779"/>
      <c r="BPI81" s="779"/>
      <c r="BPJ81" s="779"/>
      <c r="BPK81" s="779"/>
      <c r="BPL81" s="779"/>
      <c r="BPM81" s="779"/>
      <c r="BPN81" s="779"/>
      <c r="BPO81" s="779"/>
      <c r="BPP81" s="779"/>
      <c r="BPQ81" s="779"/>
      <c r="BPR81" s="779"/>
      <c r="BPS81" s="779"/>
      <c r="BPT81" s="779"/>
      <c r="BPU81" s="779"/>
      <c r="BPV81" s="779"/>
      <c r="BPW81" s="779"/>
      <c r="BPX81" s="779"/>
      <c r="BPY81" s="779"/>
      <c r="BPZ81" s="779"/>
      <c r="BQA81" s="779"/>
      <c r="BQB81" s="779"/>
      <c r="BQC81" s="779"/>
      <c r="BQD81" s="779"/>
      <c r="BQE81" s="779"/>
      <c r="BQF81" s="779"/>
      <c r="BQG81" s="779"/>
      <c r="BQH81" s="779"/>
      <c r="BQI81" s="779"/>
      <c r="BQJ81" s="779"/>
      <c r="BQK81" s="779"/>
      <c r="BQL81" s="779"/>
      <c r="BQM81" s="779"/>
      <c r="BQN81" s="779"/>
      <c r="BQO81" s="779"/>
      <c r="BQP81" s="779"/>
      <c r="BQQ81" s="779"/>
      <c r="BQR81" s="779"/>
      <c r="BQS81" s="779"/>
      <c r="BQT81" s="779"/>
      <c r="BQU81" s="779"/>
      <c r="BQV81" s="779"/>
      <c r="BQW81" s="779"/>
      <c r="BQX81" s="779"/>
      <c r="BQY81" s="779"/>
      <c r="BQZ81" s="779"/>
      <c r="BRA81" s="779"/>
      <c r="BRB81" s="779"/>
      <c r="BRC81" s="779"/>
      <c r="BRD81" s="779"/>
      <c r="BRE81" s="779"/>
      <c r="BRF81" s="779"/>
      <c r="BRG81" s="779"/>
      <c r="BRH81" s="779"/>
      <c r="BRI81" s="779"/>
      <c r="BRJ81" s="779"/>
      <c r="BRK81" s="779"/>
      <c r="BRL81" s="779"/>
      <c r="BRM81" s="779"/>
      <c r="BRN81" s="779"/>
      <c r="BRO81" s="779"/>
      <c r="BRP81" s="779"/>
      <c r="BRQ81" s="779"/>
      <c r="BRR81" s="779"/>
      <c r="BRS81" s="779"/>
      <c r="BRT81" s="779"/>
      <c r="BRU81" s="779"/>
      <c r="BRV81" s="779"/>
      <c r="BRW81" s="779"/>
      <c r="BRX81" s="779"/>
      <c r="BRY81" s="779"/>
      <c r="BRZ81" s="779"/>
      <c r="BSA81" s="779"/>
      <c r="BSB81" s="779"/>
      <c r="BSC81" s="779"/>
      <c r="BSD81" s="779"/>
      <c r="BSE81" s="779"/>
      <c r="BSF81" s="779"/>
      <c r="BSG81" s="779"/>
      <c r="BSH81" s="779"/>
      <c r="BSI81" s="779"/>
      <c r="BSJ81" s="779"/>
      <c r="BSK81" s="779"/>
      <c r="BSL81" s="779"/>
      <c r="BSM81" s="779"/>
      <c r="BSN81" s="779"/>
      <c r="BSO81" s="779"/>
      <c r="BSP81" s="779"/>
      <c r="BSQ81" s="779"/>
      <c r="BSR81" s="779"/>
      <c r="BSS81" s="779"/>
      <c r="BST81" s="779"/>
      <c r="BSU81" s="779"/>
      <c r="BSV81" s="779"/>
      <c r="BSW81" s="779"/>
      <c r="BSX81" s="779"/>
      <c r="BSY81" s="779"/>
      <c r="BSZ81" s="779"/>
      <c r="BTA81" s="779"/>
      <c r="BTB81" s="779"/>
      <c r="BTC81" s="779"/>
      <c r="BTD81" s="779"/>
      <c r="BTE81" s="779"/>
      <c r="BTF81" s="779"/>
      <c r="BTG81" s="779"/>
      <c r="BTH81" s="779"/>
      <c r="BTI81" s="779"/>
      <c r="BTJ81" s="779"/>
      <c r="BTK81" s="779"/>
      <c r="BTL81" s="779"/>
      <c r="BTM81" s="779"/>
      <c r="BTN81" s="779"/>
      <c r="BTO81" s="779"/>
      <c r="BTP81" s="779"/>
      <c r="BTQ81" s="779"/>
      <c r="BTR81" s="779"/>
      <c r="BTS81" s="779"/>
      <c r="BTT81" s="779"/>
      <c r="BTU81" s="779"/>
      <c r="BTV81" s="779"/>
      <c r="BTW81" s="779"/>
      <c r="BTX81" s="779"/>
      <c r="BTY81" s="779"/>
      <c r="BTZ81" s="779"/>
      <c r="BUA81" s="779"/>
      <c r="BUB81" s="779"/>
      <c r="BUC81" s="779"/>
      <c r="BUD81" s="779"/>
      <c r="BUE81" s="779"/>
      <c r="BUF81" s="779"/>
      <c r="BUG81" s="779"/>
      <c r="BUH81" s="779"/>
      <c r="BUI81" s="779"/>
      <c r="BUJ81" s="779"/>
      <c r="BUK81" s="779"/>
      <c r="BUL81" s="779"/>
      <c r="BUM81" s="779"/>
      <c r="BUN81" s="779"/>
      <c r="BUO81" s="779"/>
      <c r="BUP81" s="779"/>
      <c r="BUQ81" s="779"/>
      <c r="BUR81" s="779"/>
      <c r="BUS81" s="779"/>
      <c r="BUT81" s="779"/>
      <c r="BUU81" s="779"/>
      <c r="BUV81" s="779"/>
      <c r="BUW81" s="779"/>
      <c r="BUX81" s="779"/>
      <c r="BUY81" s="779"/>
      <c r="BUZ81" s="779"/>
      <c r="BVA81" s="779"/>
      <c r="BVB81" s="779"/>
      <c r="BVC81" s="779"/>
      <c r="BVD81" s="779"/>
      <c r="BVE81" s="779"/>
      <c r="BVF81" s="779"/>
      <c r="BVG81" s="779"/>
      <c r="BVH81" s="779"/>
      <c r="BVI81" s="779"/>
      <c r="BVJ81" s="779"/>
      <c r="BVK81" s="779"/>
      <c r="BVL81" s="779"/>
      <c r="BVM81" s="779"/>
      <c r="BVN81" s="779"/>
      <c r="BVO81" s="779"/>
      <c r="BVP81" s="779"/>
      <c r="BVQ81" s="779"/>
      <c r="BVR81" s="779"/>
      <c r="BVS81" s="779"/>
      <c r="BVT81" s="779"/>
      <c r="BVU81" s="779"/>
      <c r="BVV81" s="779"/>
      <c r="BVW81" s="779"/>
      <c r="BVX81" s="779"/>
      <c r="BVY81" s="779"/>
      <c r="BVZ81" s="779"/>
      <c r="BWA81" s="779"/>
      <c r="BWB81" s="779"/>
      <c r="BWC81" s="779"/>
      <c r="BWD81" s="779"/>
      <c r="BWE81" s="779"/>
      <c r="BWF81" s="779"/>
      <c r="BWG81" s="779"/>
      <c r="BWH81" s="779"/>
      <c r="BWI81" s="779"/>
      <c r="BWJ81" s="779"/>
      <c r="BWK81" s="779"/>
      <c r="BWL81" s="779"/>
      <c r="BWM81" s="779"/>
      <c r="BWN81" s="779"/>
      <c r="BWO81" s="779"/>
      <c r="BWP81" s="779"/>
      <c r="BWQ81" s="779"/>
      <c r="BWR81" s="779"/>
      <c r="BWS81" s="779"/>
      <c r="BWT81" s="779"/>
      <c r="BWU81" s="779"/>
      <c r="BWV81" s="779"/>
      <c r="BWW81" s="779"/>
      <c r="BWX81" s="779"/>
      <c r="BWY81" s="779"/>
      <c r="BWZ81" s="779"/>
      <c r="BXA81" s="779"/>
      <c r="BXB81" s="779"/>
      <c r="BXC81" s="779"/>
      <c r="BXD81" s="779"/>
      <c r="BXE81" s="779"/>
      <c r="BXF81" s="779"/>
      <c r="BXG81" s="779"/>
      <c r="BXH81" s="779"/>
      <c r="BXI81" s="779"/>
      <c r="BXJ81" s="779"/>
      <c r="BXK81" s="779"/>
      <c r="BXL81" s="779"/>
      <c r="BXM81" s="779"/>
      <c r="BXN81" s="779"/>
      <c r="BXO81" s="779"/>
      <c r="BXP81" s="779"/>
      <c r="BXQ81" s="779"/>
      <c r="BXR81" s="779"/>
      <c r="BXS81" s="779"/>
      <c r="BXT81" s="779"/>
      <c r="BXU81" s="779"/>
      <c r="BXV81" s="779"/>
      <c r="BXW81" s="779"/>
      <c r="BXX81" s="779"/>
      <c r="BXY81" s="779"/>
      <c r="BXZ81" s="779"/>
      <c r="BYA81" s="779"/>
      <c r="BYB81" s="779"/>
      <c r="BYC81" s="779"/>
      <c r="BYD81" s="779"/>
      <c r="BYE81" s="779"/>
      <c r="BYF81" s="779"/>
      <c r="BYG81" s="779"/>
      <c r="BYH81" s="779"/>
      <c r="BYI81" s="779"/>
      <c r="BYJ81" s="779"/>
      <c r="BYK81" s="779"/>
      <c r="BYL81" s="779"/>
      <c r="BYM81" s="779"/>
      <c r="BYN81" s="779"/>
      <c r="BYO81" s="779"/>
      <c r="BYP81" s="779"/>
      <c r="BYQ81" s="779"/>
      <c r="BYR81" s="779"/>
      <c r="BYS81" s="779"/>
      <c r="BYT81" s="779"/>
      <c r="BYU81" s="779"/>
      <c r="BYV81" s="779"/>
      <c r="BYW81" s="779"/>
      <c r="BYX81" s="779"/>
      <c r="BYY81" s="779"/>
      <c r="BYZ81" s="779"/>
      <c r="BZA81" s="779"/>
      <c r="BZB81" s="779"/>
      <c r="BZC81" s="779"/>
      <c r="BZD81" s="779"/>
      <c r="BZE81" s="779"/>
      <c r="BZF81" s="779"/>
      <c r="BZG81" s="779"/>
      <c r="BZH81" s="779"/>
      <c r="BZI81" s="779"/>
      <c r="BZJ81" s="779"/>
      <c r="BZK81" s="779"/>
      <c r="BZL81" s="779"/>
      <c r="BZM81" s="779"/>
      <c r="BZN81" s="779"/>
      <c r="BZO81" s="779"/>
      <c r="BZP81" s="779"/>
      <c r="BZQ81" s="779"/>
      <c r="BZR81" s="779"/>
      <c r="BZS81" s="779"/>
      <c r="BZT81" s="779"/>
      <c r="BZU81" s="779"/>
      <c r="BZV81" s="779"/>
      <c r="BZW81" s="779"/>
      <c r="BZX81" s="779"/>
      <c r="BZY81" s="779"/>
      <c r="BZZ81" s="779"/>
      <c r="CAA81" s="779"/>
      <c r="CAB81" s="779"/>
      <c r="CAC81" s="779"/>
      <c r="CAD81" s="779"/>
      <c r="CAE81" s="779"/>
      <c r="CAF81" s="779"/>
      <c r="CAG81" s="779"/>
      <c r="CAH81" s="779"/>
      <c r="CAI81" s="779"/>
      <c r="CAJ81" s="779"/>
      <c r="CAK81" s="779"/>
      <c r="CAL81" s="779"/>
      <c r="CAM81" s="779"/>
      <c r="CAN81" s="779"/>
      <c r="CAO81" s="779"/>
      <c r="CAP81" s="779"/>
      <c r="CAQ81" s="779"/>
      <c r="CAR81" s="779"/>
      <c r="CAS81" s="779"/>
      <c r="CAT81" s="779"/>
      <c r="CAU81" s="779"/>
      <c r="CAV81" s="779"/>
      <c r="CAW81" s="779"/>
      <c r="CAX81" s="779"/>
      <c r="CAY81" s="779"/>
      <c r="CAZ81" s="779"/>
      <c r="CBA81" s="779"/>
      <c r="CBB81" s="779"/>
      <c r="CBC81" s="779"/>
      <c r="CBD81" s="779"/>
      <c r="CBE81" s="779"/>
      <c r="CBF81" s="779"/>
      <c r="CBG81" s="779"/>
      <c r="CBH81" s="779"/>
      <c r="CBI81" s="779"/>
      <c r="CBJ81" s="779"/>
      <c r="CBK81" s="779"/>
      <c r="CBL81" s="779"/>
      <c r="CBM81" s="779"/>
      <c r="CBN81" s="779"/>
      <c r="CBO81" s="779"/>
      <c r="CBP81" s="779"/>
      <c r="CBQ81" s="779"/>
      <c r="CBR81" s="779"/>
      <c r="CBS81" s="779"/>
      <c r="CBT81" s="779"/>
      <c r="CBU81" s="779"/>
      <c r="CBV81" s="779"/>
      <c r="CBW81" s="779"/>
      <c r="CBX81" s="779"/>
      <c r="CBY81" s="779"/>
      <c r="CBZ81" s="779"/>
      <c r="CCA81" s="779"/>
      <c r="CCB81" s="779"/>
      <c r="CCC81" s="779"/>
      <c r="CCD81" s="779"/>
      <c r="CCE81" s="779"/>
      <c r="CCF81" s="779"/>
      <c r="CCG81" s="779"/>
      <c r="CCH81" s="779"/>
      <c r="CCI81" s="779"/>
      <c r="CCJ81" s="779"/>
      <c r="CCK81" s="779"/>
      <c r="CCL81" s="779"/>
      <c r="CCM81" s="779"/>
      <c r="CCN81" s="779"/>
      <c r="CCO81" s="779"/>
      <c r="CCP81" s="779"/>
      <c r="CCQ81" s="779"/>
      <c r="CCR81" s="779"/>
      <c r="CCS81" s="779"/>
      <c r="CCT81" s="779"/>
      <c r="CCU81" s="779"/>
      <c r="CCV81" s="779"/>
      <c r="CCW81" s="779"/>
      <c r="CCX81" s="779"/>
      <c r="CCY81" s="779"/>
      <c r="CCZ81" s="779"/>
      <c r="CDA81" s="779"/>
      <c r="CDB81" s="779"/>
      <c r="CDC81" s="779"/>
      <c r="CDD81" s="779"/>
      <c r="CDE81" s="779"/>
      <c r="CDF81" s="779"/>
      <c r="CDG81" s="779"/>
      <c r="CDH81" s="779"/>
      <c r="CDI81" s="779"/>
      <c r="CDJ81" s="779"/>
      <c r="CDK81" s="779"/>
      <c r="CDL81" s="779"/>
      <c r="CDM81" s="779"/>
      <c r="CDN81" s="779"/>
      <c r="CDO81" s="779"/>
      <c r="CDP81" s="779"/>
      <c r="CDQ81" s="779"/>
      <c r="CDR81" s="779"/>
      <c r="CDS81" s="779"/>
      <c r="CDT81" s="779"/>
      <c r="CDU81" s="779"/>
      <c r="CDV81" s="779"/>
      <c r="CDW81" s="779"/>
      <c r="CDX81" s="779"/>
      <c r="CDY81" s="779"/>
      <c r="CDZ81" s="779"/>
      <c r="CEA81" s="779"/>
      <c r="CEB81" s="779"/>
      <c r="CEC81" s="779"/>
      <c r="CED81" s="779"/>
      <c r="CEE81" s="779"/>
      <c r="CEF81" s="779"/>
      <c r="CEG81" s="779"/>
      <c r="CEH81" s="779"/>
      <c r="CEI81" s="779"/>
      <c r="CEJ81" s="779"/>
      <c r="CEK81" s="779"/>
      <c r="CEL81" s="779"/>
      <c r="CEM81" s="779"/>
      <c r="CEN81" s="779"/>
      <c r="CEO81" s="779"/>
      <c r="CEP81" s="779"/>
      <c r="CEQ81" s="779"/>
      <c r="CER81" s="779"/>
      <c r="CES81" s="779"/>
      <c r="CET81" s="779"/>
      <c r="CEU81" s="779"/>
      <c r="CEV81" s="779"/>
      <c r="CEW81" s="779"/>
      <c r="CEX81" s="779"/>
      <c r="CEY81" s="779"/>
      <c r="CEZ81" s="779"/>
      <c r="CFA81" s="779"/>
      <c r="CFB81" s="779"/>
      <c r="CFC81" s="779"/>
      <c r="CFD81" s="779"/>
      <c r="CFE81" s="779"/>
      <c r="CFF81" s="779"/>
      <c r="CFG81" s="779"/>
      <c r="CFH81" s="779"/>
      <c r="CFI81" s="779"/>
      <c r="CFJ81" s="779"/>
      <c r="CFK81" s="779"/>
      <c r="CFL81" s="779"/>
      <c r="CFM81" s="779"/>
      <c r="CFN81" s="779"/>
      <c r="CFO81" s="779"/>
      <c r="CFP81" s="779"/>
      <c r="CFQ81" s="779"/>
      <c r="CFR81" s="779"/>
      <c r="CFS81" s="779"/>
      <c r="CFT81" s="779"/>
      <c r="CFU81" s="779"/>
      <c r="CFV81" s="779"/>
      <c r="CFW81" s="779"/>
      <c r="CFX81" s="779"/>
      <c r="CFY81" s="779"/>
      <c r="CFZ81" s="779"/>
      <c r="CGA81" s="779"/>
      <c r="CGB81" s="779"/>
      <c r="CGC81" s="779"/>
      <c r="CGD81" s="779"/>
      <c r="CGE81" s="779"/>
      <c r="CGF81" s="779"/>
      <c r="CGG81" s="779"/>
      <c r="CGH81" s="779"/>
      <c r="CGI81" s="779"/>
      <c r="CGJ81" s="779"/>
      <c r="CGK81" s="779"/>
      <c r="CGL81" s="779"/>
      <c r="CGM81" s="779"/>
      <c r="CGN81" s="779"/>
      <c r="CGO81" s="779"/>
      <c r="CGP81" s="779"/>
      <c r="CGQ81" s="779"/>
      <c r="CGR81" s="779"/>
      <c r="CGS81" s="779"/>
      <c r="CGT81" s="779"/>
      <c r="CGU81" s="779"/>
      <c r="CGV81" s="779"/>
      <c r="CGW81" s="779"/>
      <c r="CGX81" s="779"/>
      <c r="CGY81" s="779"/>
      <c r="CGZ81" s="779"/>
      <c r="CHA81" s="779"/>
      <c r="CHB81" s="779"/>
      <c r="CHC81" s="779"/>
      <c r="CHD81" s="779"/>
      <c r="CHE81" s="779"/>
      <c r="CHF81" s="779"/>
      <c r="CHG81" s="779"/>
      <c r="CHH81" s="779"/>
      <c r="CHI81" s="779"/>
      <c r="CHJ81" s="779"/>
      <c r="CHK81" s="779"/>
      <c r="CHL81" s="779"/>
      <c r="CHM81" s="779"/>
      <c r="CHN81" s="779"/>
      <c r="CHO81" s="779"/>
      <c r="CHP81" s="779"/>
      <c r="CHQ81" s="779"/>
      <c r="CHR81" s="779"/>
      <c r="CHS81" s="779"/>
      <c r="CHT81" s="779"/>
      <c r="CHU81" s="779"/>
      <c r="CHV81" s="779"/>
      <c r="CHW81" s="779"/>
      <c r="CHX81" s="779"/>
      <c r="CHY81" s="779"/>
      <c r="CHZ81" s="779"/>
      <c r="CIA81" s="779"/>
      <c r="CIB81" s="779"/>
      <c r="CIC81" s="779"/>
      <c r="CID81" s="779"/>
      <c r="CIE81" s="779"/>
      <c r="CIF81" s="779"/>
      <c r="CIG81" s="779"/>
      <c r="CIH81" s="779"/>
      <c r="CII81" s="779"/>
      <c r="CIJ81" s="779"/>
      <c r="CIK81" s="779"/>
      <c r="CIL81" s="779"/>
      <c r="CIM81" s="779"/>
      <c r="CIN81" s="779"/>
      <c r="CIO81" s="779"/>
      <c r="CIP81" s="779"/>
      <c r="CIQ81" s="779"/>
      <c r="CIR81" s="779"/>
      <c r="CIS81" s="779"/>
      <c r="CIT81" s="779"/>
      <c r="CIU81" s="779"/>
      <c r="CIV81" s="779"/>
      <c r="CIW81" s="779"/>
      <c r="CIX81" s="779"/>
      <c r="CIY81" s="779"/>
      <c r="CIZ81" s="779"/>
      <c r="CJA81" s="779"/>
      <c r="CJB81" s="779"/>
      <c r="CJC81" s="779"/>
      <c r="CJD81" s="779"/>
      <c r="CJE81" s="779"/>
      <c r="CJF81" s="779"/>
      <c r="CJG81" s="779"/>
      <c r="CJH81" s="779"/>
      <c r="CJI81" s="779"/>
      <c r="CJJ81" s="779"/>
      <c r="CJK81" s="779"/>
      <c r="CJL81" s="779"/>
      <c r="CJM81" s="779"/>
      <c r="CJN81" s="779"/>
      <c r="CJO81" s="779"/>
      <c r="CJP81" s="779"/>
      <c r="CJQ81" s="779"/>
      <c r="CJR81" s="779"/>
      <c r="CJS81" s="779"/>
      <c r="CJT81" s="779"/>
      <c r="CJU81" s="779"/>
      <c r="CJV81" s="779"/>
      <c r="CJW81" s="779"/>
      <c r="CJX81" s="779"/>
      <c r="CJY81" s="779"/>
      <c r="CJZ81" s="779"/>
      <c r="CKA81" s="779"/>
      <c r="CKB81" s="779"/>
      <c r="CKC81" s="779"/>
      <c r="CKD81" s="779"/>
      <c r="CKE81" s="779"/>
      <c r="CKF81" s="779"/>
      <c r="CKG81" s="779"/>
      <c r="CKH81" s="779"/>
      <c r="CKI81" s="779"/>
      <c r="CKJ81" s="779"/>
      <c r="CKK81" s="779"/>
      <c r="CKL81" s="779"/>
      <c r="CKM81" s="779"/>
      <c r="CKN81" s="779"/>
      <c r="CKO81" s="779"/>
      <c r="CKP81" s="779"/>
      <c r="CKQ81" s="779"/>
      <c r="CKR81" s="779"/>
      <c r="CKS81" s="779"/>
      <c r="CKT81" s="779"/>
      <c r="CKU81" s="779"/>
      <c r="CKV81" s="779"/>
      <c r="CKW81" s="779"/>
      <c r="CKX81" s="779"/>
      <c r="CKY81" s="779"/>
      <c r="CKZ81" s="779"/>
      <c r="CLA81" s="779"/>
      <c r="CLB81" s="779"/>
      <c r="CLC81" s="779"/>
      <c r="CLD81" s="779"/>
      <c r="CLE81" s="779"/>
      <c r="CLF81" s="779"/>
      <c r="CLG81" s="779"/>
      <c r="CLH81" s="779"/>
      <c r="CLI81" s="779"/>
      <c r="CLJ81" s="779"/>
      <c r="CLK81" s="779"/>
      <c r="CLL81" s="779"/>
      <c r="CLM81" s="779"/>
      <c r="CLN81" s="779"/>
      <c r="CLO81" s="779"/>
      <c r="CLP81" s="779"/>
      <c r="CLQ81" s="779"/>
      <c r="CLR81" s="779"/>
      <c r="CLS81" s="779"/>
      <c r="CLT81" s="779"/>
      <c r="CLU81" s="779"/>
      <c r="CLV81" s="779"/>
      <c r="CLW81" s="779"/>
      <c r="CLX81" s="779"/>
      <c r="CLY81" s="779"/>
      <c r="CLZ81" s="779"/>
      <c r="CMA81" s="779"/>
      <c r="CMB81" s="779"/>
      <c r="CMC81" s="779"/>
      <c r="CMD81" s="779"/>
      <c r="CME81" s="779"/>
      <c r="CMF81" s="779"/>
      <c r="CMG81" s="779"/>
      <c r="CMH81" s="779"/>
      <c r="CMI81" s="779"/>
      <c r="CMJ81" s="779"/>
      <c r="CMK81" s="779"/>
      <c r="CML81" s="779"/>
      <c r="CMM81" s="779"/>
      <c r="CMN81" s="779"/>
      <c r="CMO81" s="779"/>
      <c r="CMP81" s="779"/>
      <c r="CMQ81" s="779"/>
      <c r="CMR81" s="779"/>
      <c r="CMS81" s="779"/>
      <c r="CMT81" s="779"/>
      <c r="CMU81" s="779"/>
      <c r="CMV81" s="779"/>
      <c r="CMW81" s="779"/>
      <c r="CMX81" s="779"/>
      <c r="CMY81" s="779"/>
      <c r="CMZ81" s="779"/>
      <c r="CNA81" s="779"/>
      <c r="CNB81" s="779"/>
      <c r="CNC81" s="779"/>
      <c r="CND81" s="779"/>
      <c r="CNE81" s="779"/>
      <c r="CNF81" s="779"/>
      <c r="CNG81" s="779"/>
      <c r="CNH81" s="779"/>
      <c r="CNI81" s="779"/>
      <c r="CNJ81" s="779"/>
      <c r="CNK81" s="779"/>
      <c r="CNL81" s="779"/>
      <c r="CNM81" s="779"/>
      <c r="CNN81" s="779"/>
      <c r="CNO81" s="779"/>
      <c r="CNP81" s="779"/>
      <c r="CNQ81" s="779"/>
      <c r="CNR81" s="779"/>
      <c r="CNS81" s="779"/>
      <c r="CNT81" s="779"/>
      <c r="CNU81" s="779"/>
      <c r="CNV81" s="779"/>
      <c r="CNW81" s="779"/>
      <c r="CNX81" s="779"/>
      <c r="CNY81" s="779"/>
      <c r="CNZ81" s="779"/>
      <c r="COA81" s="779"/>
      <c r="COB81" s="779"/>
      <c r="COC81" s="779"/>
      <c r="COD81" s="779"/>
      <c r="COE81" s="779"/>
      <c r="COF81" s="779"/>
      <c r="COG81" s="779"/>
      <c r="COH81" s="779"/>
      <c r="COI81" s="779"/>
      <c r="COJ81" s="779"/>
      <c r="COK81" s="779"/>
      <c r="COL81" s="779"/>
      <c r="COM81" s="779"/>
      <c r="CON81" s="779"/>
      <c r="COO81" s="779"/>
      <c r="COP81" s="779"/>
      <c r="COQ81" s="779"/>
      <c r="COR81" s="779"/>
      <c r="COS81" s="779"/>
      <c r="COT81" s="779"/>
      <c r="COU81" s="779"/>
      <c r="COV81" s="779"/>
      <c r="COW81" s="779"/>
      <c r="COX81" s="779"/>
      <c r="COY81" s="779"/>
      <c r="COZ81" s="779"/>
      <c r="CPA81" s="779"/>
      <c r="CPB81" s="779"/>
      <c r="CPC81" s="779"/>
      <c r="CPD81" s="779"/>
      <c r="CPE81" s="779"/>
      <c r="CPF81" s="779"/>
      <c r="CPG81" s="779"/>
      <c r="CPH81" s="779"/>
      <c r="CPI81" s="779"/>
      <c r="CPJ81" s="779"/>
      <c r="CPK81" s="779"/>
      <c r="CPL81" s="779"/>
      <c r="CPM81" s="779"/>
      <c r="CPN81" s="779"/>
      <c r="CPO81" s="779"/>
      <c r="CPP81" s="779"/>
      <c r="CPQ81" s="779"/>
      <c r="CPR81" s="779"/>
      <c r="CPS81" s="779"/>
      <c r="CPT81" s="779"/>
      <c r="CPU81" s="779"/>
      <c r="CPV81" s="779"/>
      <c r="CPW81" s="779"/>
      <c r="CPX81" s="779"/>
      <c r="CPY81" s="779"/>
      <c r="CPZ81" s="779"/>
      <c r="CQA81" s="779"/>
      <c r="CQB81" s="779"/>
      <c r="CQC81" s="779"/>
      <c r="CQD81" s="779"/>
      <c r="CQE81" s="779"/>
      <c r="CQF81" s="779"/>
      <c r="CQG81" s="779"/>
      <c r="CQH81" s="779"/>
      <c r="CQI81" s="779"/>
      <c r="CQJ81" s="779"/>
      <c r="CQK81" s="779"/>
      <c r="CQL81" s="779"/>
      <c r="CQM81" s="779"/>
      <c r="CQN81" s="779"/>
      <c r="CQO81" s="779"/>
      <c r="CQP81" s="779"/>
      <c r="CQQ81" s="779"/>
      <c r="CQR81" s="779"/>
      <c r="CQS81" s="779"/>
      <c r="CQT81" s="779"/>
      <c r="CQU81" s="779"/>
      <c r="CQV81" s="779"/>
      <c r="CQW81" s="779"/>
      <c r="CQX81" s="779"/>
      <c r="CQY81" s="779"/>
      <c r="CQZ81" s="779"/>
      <c r="CRA81" s="779"/>
      <c r="CRB81" s="779"/>
      <c r="CRC81" s="779"/>
      <c r="CRD81" s="779"/>
      <c r="CRE81" s="779"/>
      <c r="CRF81" s="779"/>
      <c r="CRG81" s="779"/>
      <c r="CRH81" s="779"/>
      <c r="CRI81" s="779"/>
      <c r="CRJ81" s="779"/>
      <c r="CRK81" s="779"/>
      <c r="CRL81" s="779"/>
      <c r="CRM81" s="779"/>
      <c r="CRN81" s="779"/>
      <c r="CRO81" s="779"/>
      <c r="CRP81" s="779"/>
      <c r="CRQ81" s="779"/>
      <c r="CRR81" s="779"/>
      <c r="CRS81" s="779"/>
      <c r="CRT81" s="779"/>
      <c r="CRU81" s="779"/>
      <c r="CRV81" s="779"/>
      <c r="CRW81" s="779"/>
      <c r="CRX81" s="779"/>
      <c r="CRY81" s="779"/>
      <c r="CRZ81" s="779"/>
      <c r="CSA81" s="779"/>
      <c r="CSB81" s="779"/>
      <c r="CSC81" s="779"/>
      <c r="CSD81" s="779"/>
      <c r="CSE81" s="779"/>
      <c r="CSF81" s="779"/>
      <c r="CSG81" s="779"/>
      <c r="CSH81" s="779"/>
      <c r="CSI81" s="779"/>
      <c r="CSJ81" s="779"/>
      <c r="CSK81" s="779"/>
      <c r="CSL81" s="779"/>
      <c r="CSM81" s="779"/>
      <c r="CSN81" s="779"/>
      <c r="CSO81" s="779"/>
      <c r="CSP81" s="779"/>
      <c r="CSQ81" s="779"/>
      <c r="CSR81" s="779"/>
      <c r="CSS81" s="779"/>
      <c r="CST81" s="779"/>
      <c r="CSU81" s="779"/>
      <c r="CSV81" s="779"/>
      <c r="CSW81" s="779"/>
      <c r="CSX81" s="779"/>
      <c r="CSY81" s="779"/>
      <c r="CSZ81" s="779"/>
      <c r="CTA81" s="779"/>
      <c r="CTB81" s="779"/>
      <c r="CTC81" s="779"/>
      <c r="CTD81" s="779"/>
      <c r="CTE81" s="779"/>
      <c r="CTF81" s="779"/>
      <c r="CTG81" s="779"/>
      <c r="CTH81" s="779"/>
      <c r="CTI81" s="779"/>
      <c r="CTJ81" s="779"/>
      <c r="CTK81" s="779"/>
      <c r="CTL81" s="779"/>
      <c r="CTM81" s="779"/>
      <c r="CTN81" s="779"/>
      <c r="CTO81" s="779"/>
      <c r="CTP81" s="779"/>
      <c r="CTQ81" s="779"/>
      <c r="CTR81" s="779"/>
      <c r="CTS81" s="779"/>
      <c r="CTT81" s="779"/>
      <c r="CTU81" s="779"/>
      <c r="CTV81" s="779"/>
      <c r="CTW81" s="779"/>
      <c r="CTX81" s="779"/>
      <c r="CTY81" s="779"/>
      <c r="CTZ81" s="779"/>
      <c r="CUA81" s="779"/>
      <c r="CUB81" s="779"/>
      <c r="CUC81" s="779"/>
      <c r="CUD81" s="779"/>
      <c r="CUE81" s="779"/>
      <c r="CUF81" s="779"/>
      <c r="CUG81" s="779"/>
      <c r="CUH81" s="779"/>
      <c r="CUI81" s="779"/>
      <c r="CUJ81" s="779"/>
      <c r="CUK81" s="779"/>
      <c r="CUL81" s="779"/>
      <c r="CUM81" s="779"/>
      <c r="CUN81" s="779"/>
      <c r="CUO81" s="779"/>
      <c r="CUP81" s="779"/>
      <c r="CUQ81" s="779"/>
      <c r="CUR81" s="779"/>
      <c r="CUS81" s="779"/>
      <c r="CUT81" s="779"/>
      <c r="CUU81" s="779"/>
      <c r="CUV81" s="779"/>
      <c r="CUW81" s="779"/>
      <c r="CUX81" s="779"/>
      <c r="CUY81" s="779"/>
      <c r="CUZ81" s="779"/>
      <c r="CVA81" s="779"/>
      <c r="CVB81" s="779"/>
      <c r="CVC81" s="779"/>
      <c r="CVD81" s="779"/>
      <c r="CVE81" s="779"/>
      <c r="CVF81" s="779"/>
      <c r="CVG81" s="779"/>
      <c r="CVH81" s="779"/>
      <c r="CVI81" s="779"/>
      <c r="CVJ81" s="779"/>
      <c r="CVK81" s="779"/>
      <c r="CVL81" s="779"/>
      <c r="CVM81" s="779"/>
      <c r="CVN81" s="779"/>
      <c r="CVO81" s="779"/>
      <c r="CVP81" s="779"/>
      <c r="CVQ81" s="779"/>
      <c r="CVR81" s="779"/>
      <c r="CVS81" s="779"/>
      <c r="CVT81" s="779"/>
      <c r="CVU81" s="779"/>
      <c r="CVV81" s="779"/>
      <c r="CVW81" s="779"/>
      <c r="CVX81" s="779"/>
      <c r="CVY81" s="779"/>
      <c r="CVZ81" s="779"/>
      <c r="CWA81" s="779"/>
      <c r="CWB81" s="779"/>
      <c r="CWC81" s="779"/>
      <c r="CWD81" s="779"/>
      <c r="CWE81" s="779"/>
      <c r="CWF81" s="779"/>
      <c r="CWG81" s="779"/>
      <c r="CWH81" s="779"/>
      <c r="CWI81" s="779"/>
      <c r="CWJ81" s="779"/>
      <c r="CWK81" s="779"/>
      <c r="CWL81" s="779"/>
      <c r="CWM81" s="779"/>
      <c r="CWN81" s="779"/>
      <c r="CWO81" s="779"/>
      <c r="CWP81" s="779"/>
      <c r="CWQ81" s="779"/>
      <c r="CWR81" s="779"/>
      <c r="CWS81" s="779"/>
      <c r="CWT81" s="779"/>
      <c r="CWU81" s="779"/>
      <c r="CWV81" s="779"/>
      <c r="CWW81" s="779"/>
      <c r="CWX81" s="779"/>
      <c r="CWY81" s="779"/>
      <c r="CWZ81" s="779"/>
      <c r="CXA81" s="779"/>
      <c r="CXB81" s="779"/>
      <c r="CXC81" s="779"/>
      <c r="CXD81" s="779"/>
      <c r="CXE81" s="779"/>
      <c r="CXF81" s="779"/>
      <c r="CXG81" s="779"/>
      <c r="CXH81" s="779"/>
      <c r="CXI81" s="779"/>
      <c r="CXJ81" s="779"/>
      <c r="CXK81" s="779"/>
      <c r="CXL81" s="779"/>
      <c r="CXM81" s="779"/>
      <c r="CXN81" s="779"/>
      <c r="CXO81" s="779"/>
      <c r="CXP81" s="779"/>
      <c r="CXQ81" s="779"/>
      <c r="CXR81" s="779"/>
      <c r="CXS81" s="779"/>
      <c r="CXT81" s="779"/>
      <c r="CXU81" s="779"/>
      <c r="CXV81" s="779"/>
      <c r="CXW81" s="779"/>
      <c r="CXX81" s="779"/>
      <c r="CXY81" s="779"/>
      <c r="CXZ81" s="779"/>
      <c r="CYA81" s="779"/>
      <c r="CYB81" s="779"/>
      <c r="CYC81" s="779"/>
      <c r="CYD81" s="779"/>
      <c r="CYE81" s="779"/>
      <c r="CYF81" s="779"/>
      <c r="CYG81" s="779"/>
      <c r="CYH81" s="779"/>
      <c r="CYI81" s="779"/>
      <c r="CYJ81" s="779"/>
      <c r="CYK81" s="779"/>
      <c r="CYL81" s="779"/>
      <c r="CYM81" s="779"/>
      <c r="CYN81" s="779"/>
      <c r="CYO81" s="779"/>
      <c r="CYP81" s="779"/>
      <c r="CYQ81" s="779"/>
      <c r="CYR81" s="779"/>
      <c r="CYS81" s="779"/>
      <c r="CYT81" s="779"/>
      <c r="CYU81" s="779"/>
      <c r="CYV81" s="779"/>
      <c r="CYW81" s="779"/>
      <c r="CYX81" s="779"/>
      <c r="CYY81" s="779"/>
      <c r="CYZ81" s="779"/>
      <c r="CZA81" s="779"/>
      <c r="CZB81" s="779"/>
      <c r="CZC81" s="779"/>
      <c r="CZD81" s="779"/>
      <c r="CZE81" s="779"/>
      <c r="CZF81" s="779"/>
      <c r="CZG81" s="779"/>
      <c r="CZH81" s="779"/>
      <c r="CZI81" s="779"/>
      <c r="CZJ81" s="779"/>
      <c r="CZK81" s="779"/>
      <c r="CZL81" s="779"/>
      <c r="CZM81" s="779"/>
      <c r="CZN81" s="779"/>
      <c r="CZO81" s="779"/>
      <c r="CZP81" s="779"/>
      <c r="CZQ81" s="779"/>
      <c r="CZR81" s="779"/>
      <c r="CZS81" s="779"/>
      <c r="CZT81" s="779"/>
      <c r="CZU81" s="779"/>
      <c r="CZV81" s="779"/>
      <c r="CZW81" s="779"/>
      <c r="CZX81" s="779"/>
      <c r="CZY81" s="779"/>
      <c r="CZZ81" s="779"/>
      <c r="DAA81" s="779"/>
      <c r="DAB81" s="779"/>
      <c r="DAC81" s="779"/>
      <c r="DAD81" s="779"/>
      <c r="DAE81" s="779"/>
      <c r="DAF81" s="779"/>
      <c r="DAG81" s="779"/>
      <c r="DAH81" s="779"/>
      <c r="DAI81" s="779"/>
      <c r="DAJ81" s="779"/>
      <c r="DAK81" s="779"/>
      <c r="DAL81" s="779"/>
      <c r="DAM81" s="779"/>
      <c r="DAN81" s="779"/>
      <c r="DAO81" s="779"/>
      <c r="DAP81" s="779"/>
      <c r="DAQ81" s="779"/>
      <c r="DAR81" s="779"/>
      <c r="DAS81" s="779"/>
      <c r="DAT81" s="779"/>
      <c r="DAU81" s="779"/>
      <c r="DAV81" s="779"/>
      <c r="DAW81" s="779"/>
      <c r="DAX81" s="779"/>
      <c r="DAY81" s="779"/>
      <c r="DAZ81" s="779"/>
      <c r="DBA81" s="779"/>
      <c r="DBB81" s="779"/>
      <c r="DBC81" s="779"/>
      <c r="DBD81" s="779"/>
      <c r="DBE81" s="779"/>
      <c r="DBF81" s="779"/>
      <c r="DBG81" s="779"/>
      <c r="DBH81" s="779"/>
      <c r="DBI81" s="779"/>
      <c r="DBJ81" s="779"/>
      <c r="DBK81" s="779"/>
      <c r="DBL81" s="779"/>
      <c r="DBM81" s="779"/>
      <c r="DBN81" s="779"/>
      <c r="DBO81" s="779"/>
      <c r="DBP81" s="779"/>
      <c r="DBQ81" s="779"/>
      <c r="DBR81" s="779"/>
      <c r="DBS81" s="779"/>
      <c r="DBT81" s="779"/>
      <c r="DBU81" s="779"/>
      <c r="DBV81" s="779"/>
      <c r="DBW81" s="779"/>
      <c r="DBX81" s="779"/>
      <c r="DBY81" s="779"/>
      <c r="DBZ81" s="779"/>
      <c r="DCA81" s="779"/>
      <c r="DCB81" s="779"/>
      <c r="DCC81" s="779"/>
      <c r="DCD81" s="779"/>
      <c r="DCE81" s="779"/>
      <c r="DCF81" s="779"/>
      <c r="DCG81" s="779"/>
      <c r="DCH81" s="779"/>
      <c r="DCI81" s="779"/>
      <c r="DCJ81" s="779"/>
      <c r="DCK81" s="779"/>
      <c r="DCL81" s="779"/>
      <c r="DCM81" s="779"/>
      <c r="DCN81" s="779"/>
      <c r="DCO81" s="779"/>
      <c r="DCP81" s="779"/>
      <c r="DCQ81" s="779"/>
      <c r="DCR81" s="779"/>
      <c r="DCS81" s="779"/>
      <c r="DCT81" s="779"/>
      <c r="DCU81" s="779"/>
      <c r="DCV81" s="779"/>
      <c r="DCW81" s="779"/>
      <c r="DCX81" s="779"/>
      <c r="DCY81" s="779"/>
      <c r="DCZ81" s="779"/>
      <c r="DDA81" s="779"/>
      <c r="DDB81" s="779"/>
      <c r="DDC81" s="779"/>
      <c r="DDD81" s="779"/>
      <c r="DDE81" s="779"/>
      <c r="DDF81" s="779"/>
      <c r="DDG81" s="779"/>
      <c r="DDH81" s="779"/>
      <c r="DDI81" s="779"/>
      <c r="DDJ81" s="779"/>
      <c r="DDK81" s="779"/>
      <c r="DDL81" s="779"/>
      <c r="DDM81" s="779"/>
      <c r="DDN81" s="779"/>
      <c r="DDO81" s="779"/>
      <c r="DDP81" s="779"/>
      <c r="DDQ81" s="779"/>
      <c r="DDR81" s="779"/>
      <c r="DDS81" s="779"/>
      <c r="DDT81" s="779"/>
      <c r="DDU81" s="779"/>
      <c r="DDV81" s="779"/>
      <c r="DDW81" s="779"/>
      <c r="DDX81" s="779"/>
      <c r="DDY81" s="779"/>
      <c r="DDZ81" s="779"/>
      <c r="DEA81" s="779"/>
      <c r="DEB81" s="779"/>
      <c r="DEC81" s="779"/>
      <c r="DED81" s="779"/>
      <c r="DEE81" s="779"/>
      <c r="DEF81" s="779"/>
      <c r="DEG81" s="779"/>
      <c r="DEH81" s="779"/>
      <c r="DEI81" s="779"/>
      <c r="DEJ81" s="779"/>
      <c r="DEK81" s="779"/>
      <c r="DEL81" s="779"/>
      <c r="DEM81" s="779"/>
      <c r="DEN81" s="779"/>
      <c r="DEO81" s="779"/>
      <c r="DEP81" s="779"/>
      <c r="DEQ81" s="779"/>
      <c r="DER81" s="779"/>
      <c r="DES81" s="779"/>
      <c r="DET81" s="779"/>
      <c r="DEU81" s="779"/>
      <c r="DEV81" s="779"/>
      <c r="DEW81" s="779"/>
      <c r="DEX81" s="779"/>
      <c r="DEY81" s="779"/>
      <c r="DEZ81" s="779"/>
      <c r="DFA81" s="779"/>
      <c r="DFB81" s="779"/>
      <c r="DFC81" s="779"/>
      <c r="DFD81" s="779"/>
      <c r="DFE81" s="779"/>
      <c r="DFF81" s="779"/>
      <c r="DFG81" s="779"/>
      <c r="DFH81" s="779"/>
      <c r="DFI81" s="779"/>
      <c r="DFJ81" s="779"/>
      <c r="DFK81" s="779"/>
      <c r="DFL81" s="779"/>
      <c r="DFM81" s="779"/>
      <c r="DFN81" s="779"/>
      <c r="DFO81" s="779"/>
      <c r="DFP81" s="779"/>
      <c r="DFQ81" s="779"/>
      <c r="DFR81" s="779"/>
      <c r="DFS81" s="779"/>
      <c r="DFT81" s="779"/>
      <c r="DFU81" s="779"/>
      <c r="DFV81" s="779"/>
      <c r="DFW81" s="779"/>
      <c r="DFX81" s="779"/>
      <c r="DFY81" s="779"/>
      <c r="DFZ81" s="779"/>
      <c r="DGA81" s="779"/>
      <c r="DGB81" s="779"/>
      <c r="DGC81" s="779"/>
      <c r="DGD81" s="779"/>
      <c r="DGE81" s="779"/>
      <c r="DGF81" s="779"/>
      <c r="DGG81" s="779"/>
      <c r="DGH81" s="779"/>
      <c r="DGI81" s="779"/>
      <c r="DGJ81" s="779"/>
      <c r="DGK81" s="779"/>
      <c r="DGL81" s="779"/>
      <c r="DGM81" s="779"/>
      <c r="DGN81" s="779"/>
      <c r="DGO81" s="779"/>
      <c r="DGP81" s="779"/>
      <c r="DGQ81" s="779"/>
      <c r="DGR81" s="779"/>
      <c r="DGS81" s="779"/>
      <c r="DGT81" s="779"/>
      <c r="DGU81" s="779"/>
      <c r="DGV81" s="779"/>
      <c r="DGW81" s="779"/>
      <c r="DGX81" s="779"/>
      <c r="DGY81" s="779"/>
      <c r="DGZ81" s="779"/>
      <c r="DHA81" s="779"/>
      <c r="DHB81" s="779"/>
      <c r="DHC81" s="779"/>
      <c r="DHD81" s="779"/>
      <c r="DHE81" s="779"/>
      <c r="DHF81" s="779"/>
      <c r="DHG81" s="779"/>
      <c r="DHH81" s="779"/>
      <c r="DHI81" s="779"/>
      <c r="DHJ81" s="779"/>
      <c r="DHK81" s="779"/>
      <c r="DHL81" s="779"/>
      <c r="DHM81" s="779"/>
      <c r="DHN81" s="779"/>
      <c r="DHO81" s="779"/>
      <c r="DHP81" s="779"/>
      <c r="DHQ81" s="779"/>
      <c r="DHR81" s="779"/>
      <c r="DHS81" s="779"/>
      <c r="DHT81" s="779"/>
      <c r="DHU81" s="779"/>
      <c r="DHV81" s="779"/>
      <c r="DHW81" s="779"/>
      <c r="DHX81" s="779"/>
      <c r="DHY81" s="779"/>
      <c r="DHZ81" s="779"/>
      <c r="DIA81" s="779"/>
      <c r="DIB81" s="779"/>
      <c r="DIC81" s="779"/>
      <c r="DID81" s="779"/>
      <c r="DIE81" s="779"/>
      <c r="DIF81" s="779"/>
      <c r="DIG81" s="779"/>
      <c r="DIH81" s="779"/>
      <c r="DII81" s="779"/>
      <c r="DIJ81" s="779"/>
      <c r="DIK81" s="779"/>
      <c r="DIL81" s="779"/>
      <c r="DIM81" s="779"/>
      <c r="DIN81" s="779"/>
      <c r="DIO81" s="779"/>
      <c r="DIP81" s="779"/>
      <c r="DIQ81" s="779"/>
      <c r="DIR81" s="779"/>
      <c r="DIS81" s="779"/>
      <c r="DIT81" s="779"/>
      <c r="DIU81" s="779"/>
      <c r="DIV81" s="779"/>
      <c r="DIW81" s="779"/>
      <c r="DIX81" s="779"/>
      <c r="DIY81" s="779"/>
      <c r="DIZ81" s="779"/>
      <c r="DJA81" s="779"/>
      <c r="DJB81" s="779"/>
      <c r="DJC81" s="779"/>
      <c r="DJD81" s="779"/>
      <c r="DJE81" s="779"/>
      <c r="DJF81" s="779"/>
      <c r="DJG81" s="779"/>
      <c r="DJH81" s="779"/>
      <c r="DJI81" s="779"/>
      <c r="DJJ81" s="779"/>
      <c r="DJK81" s="779"/>
      <c r="DJL81" s="779"/>
      <c r="DJM81" s="779"/>
      <c r="DJN81" s="779"/>
      <c r="DJO81" s="779"/>
      <c r="DJP81" s="779"/>
      <c r="DJQ81" s="779"/>
      <c r="DJR81" s="779"/>
      <c r="DJS81" s="779"/>
      <c r="DJT81" s="779"/>
      <c r="DJU81" s="779"/>
      <c r="DJV81" s="779"/>
      <c r="DJW81" s="779"/>
      <c r="DJX81" s="779"/>
      <c r="DJY81" s="779"/>
      <c r="DJZ81" s="779"/>
      <c r="DKA81" s="779"/>
      <c r="DKB81" s="779"/>
      <c r="DKC81" s="779"/>
      <c r="DKD81" s="779"/>
      <c r="DKE81" s="779"/>
      <c r="DKF81" s="779"/>
      <c r="DKG81" s="779"/>
      <c r="DKH81" s="779"/>
      <c r="DKI81" s="779"/>
      <c r="DKJ81" s="779"/>
      <c r="DKK81" s="779"/>
      <c r="DKL81" s="779"/>
      <c r="DKM81" s="779"/>
      <c r="DKN81" s="779"/>
      <c r="DKO81" s="779"/>
      <c r="DKP81" s="779"/>
      <c r="DKQ81" s="779"/>
      <c r="DKR81" s="779"/>
      <c r="DKS81" s="779"/>
      <c r="DKT81" s="779"/>
      <c r="DKU81" s="779"/>
      <c r="DKV81" s="779"/>
      <c r="DKW81" s="779"/>
      <c r="DKX81" s="779"/>
      <c r="DKY81" s="779"/>
      <c r="DKZ81" s="779"/>
      <c r="DLA81" s="779"/>
      <c r="DLB81" s="779"/>
      <c r="DLC81" s="779"/>
      <c r="DLD81" s="779"/>
      <c r="DLE81" s="779"/>
      <c r="DLF81" s="779"/>
      <c r="DLG81" s="779"/>
      <c r="DLH81" s="779"/>
      <c r="DLI81" s="779"/>
      <c r="DLJ81" s="779"/>
      <c r="DLK81" s="779"/>
      <c r="DLL81" s="779"/>
      <c r="DLM81" s="779"/>
      <c r="DLN81" s="779"/>
      <c r="DLO81" s="779"/>
      <c r="DLP81" s="779"/>
      <c r="DLQ81" s="779"/>
      <c r="DLR81" s="779"/>
      <c r="DLS81" s="779"/>
      <c r="DLT81" s="779"/>
      <c r="DLU81" s="779"/>
      <c r="DLV81" s="779"/>
      <c r="DLW81" s="779"/>
      <c r="DLX81" s="779"/>
      <c r="DLY81" s="779"/>
      <c r="DLZ81" s="779"/>
      <c r="DMA81" s="779"/>
      <c r="DMB81" s="779"/>
      <c r="DMC81" s="779"/>
      <c r="DMD81" s="779"/>
      <c r="DME81" s="779"/>
      <c r="DMF81" s="779"/>
      <c r="DMG81" s="779"/>
      <c r="DMH81" s="779"/>
      <c r="DMI81" s="779"/>
      <c r="DMJ81" s="779"/>
      <c r="DMK81" s="779"/>
      <c r="DML81" s="779"/>
      <c r="DMM81" s="779"/>
      <c r="DMN81" s="779"/>
      <c r="DMO81" s="779"/>
      <c r="DMP81" s="779"/>
      <c r="DMQ81" s="779"/>
      <c r="DMR81" s="779"/>
      <c r="DMS81" s="779"/>
      <c r="DMT81" s="779"/>
      <c r="DMU81" s="779"/>
      <c r="DMV81" s="779"/>
      <c r="DMW81" s="779"/>
      <c r="DMX81" s="779"/>
      <c r="DMY81" s="779"/>
      <c r="DMZ81" s="779"/>
      <c r="DNA81" s="779"/>
      <c r="DNB81" s="779"/>
      <c r="DNC81" s="779"/>
      <c r="DND81" s="779"/>
      <c r="DNE81" s="779"/>
      <c r="DNF81" s="779"/>
      <c r="DNG81" s="779"/>
      <c r="DNH81" s="779"/>
      <c r="DNI81" s="779"/>
      <c r="DNJ81" s="779"/>
      <c r="DNK81" s="779"/>
      <c r="DNL81" s="779"/>
      <c r="DNM81" s="779"/>
      <c r="DNN81" s="779"/>
      <c r="DNO81" s="779"/>
      <c r="DNP81" s="779"/>
      <c r="DNQ81" s="779"/>
      <c r="DNR81" s="779"/>
      <c r="DNS81" s="779"/>
      <c r="DNT81" s="779"/>
      <c r="DNU81" s="779"/>
      <c r="DNV81" s="779"/>
      <c r="DNW81" s="779"/>
      <c r="DNX81" s="779"/>
      <c r="DNY81" s="779"/>
      <c r="DNZ81" s="779"/>
      <c r="DOA81" s="779"/>
      <c r="DOB81" s="779"/>
      <c r="DOC81" s="779"/>
      <c r="DOD81" s="779"/>
      <c r="DOE81" s="779"/>
      <c r="DOF81" s="779"/>
      <c r="DOG81" s="779"/>
      <c r="DOH81" s="779"/>
      <c r="DOI81" s="779"/>
      <c r="DOJ81" s="779"/>
      <c r="DOK81" s="779"/>
      <c r="DOL81" s="779"/>
      <c r="DOM81" s="779"/>
      <c r="DON81" s="779"/>
      <c r="DOO81" s="779"/>
      <c r="DOP81" s="779"/>
      <c r="DOQ81" s="779"/>
      <c r="DOR81" s="779"/>
      <c r="DOS81" s="779"/>
      <c r="DOT81" s="779"/>
      <c r="DOU81" s="779"/>
      <c r="DOV81" s="779"/>
      <c r="DOW81" s="779"/>
      <c r="DOX81" s="779"/>
      <c r="DOY81" s="779"/>
      <c r="DOZ81" s="779"/>
      <c r="DPA81" s="779"/>
      <c r="DPB81" s="779"/>
      <c r="DPC81" s="779"/>
      <c r="DPD81" s="779"/>
      <c r="DPE81" s="779"/>
      <c r="DPF81" s="779"/>
      <c r="DPG81" s="779"/>
      <c r="DPH81" s="779"/>
      <c r="DPI81" s="779"/>
      <c r="DPJ81" s="779"/>
      <c r="DPK81" s="779"/>
      <c r="DPL81" s="779"/>
      <c r="DPM81" s="779"/>
      <c r="DPN81" s="779"/>
      <c r="DPO81" s="779"/>
      <c r="DPP81" s="779"/>
      <c r="DPQ81" s="779"/>
      <c r="DPR81" s="779"/>
      <c r="DPS81" s="779"/>
      <c r="DPT81" s="779"/>
      <c r="DPU81" s="779"/>
      <c r="DPV81" s="779"/>
      <c r="DPW81" s="779"/>
      <c r="DPX81" s="779"/>
      <c r="DPY81" s="779"/>
      <c r="DPZ81" s="779"/>
      <c r="DQA81" s="779"/>
      <c r="DQB81" s="779"/>
      <c r="DQC81" s="779"/>
      <c r="DQD81" s="779"/>
      <c r="DQE81" s="779"/>
      <c r="DQF81" s="779"/>
      <c r="DQG81" s="779"/>
      <c r="DQH81" s="779"/>
      <c r="DQI81" s="779"/>
      <c r="DQJ81" s="779"/>
      <c r="DQK81" s="779"/>
      <c r="DQL81" s="779"/>
      <c r="DQM81" s="779"/>
      <c r="DQN81" s="779"/>
      <c r="DQO81" s="779"/>
      <c r="DQP81" s="779"/>
      <c r="DQQ81" s="779"/>
      <c r="DQR81" s="779"/>
      <c r="DQS81" s="779"/>
      <c r="DQT81" s="779"/>
      <c r="DQU81" s="779"/>
      <c r="DQV81" s="779"/>
      <c r="DQW81" s="779"/>
      <c r="DQX81" s="779"/>
      <c r="DQY81" s="779"/>
      <c r="DQZ81" s="779"/>
      <c r="DRA81" s="779"/>
      <c r="DRB81" s="779"/>
      <c r="DRC81" s="779"/>
      <c r="DRD81" s="779"/>
      <c r="DRE81" s="779"/>
      <c r="DRF81" s="779"/>
      <c r="DRG81" s="779"/>
      <c r="DRH81" s="779"/>
      <c r="DRI81" s="779"/>
      <c r="DRJ81" s="779"/>
      <c r="DRK81" s="779"/>
      <c r="DRL81" s="779"/>
      <c r="DRM81" s="779"/>
      <c r="DRN81" s="779"/>
      <c r="DRO81" s="779"/>
      <c r="DRP81" s="779"/>
      <c r="DRQ81" s="779"/>
      <c r="DRR81" s="779"/>
      <c r="DRS81" s="779"/>
      <c r="DRT81" s="779"/>
      <c r="DRU81" s="779"/>
      <c r="DRV81" s="779"/>
      <c r="DRW81" s="779"/>
      <c r="DRX81" s="779"/>
      <c r="DRY81" s="779"/>
      <c r="DRZ81" s="779"/>
      <c r="DSA81" s="779"/>
      <c r="DSB81" s="779"/>
      <c r="DSC81" s="779"/>
      <c r="DSD81" s="779"/>
      <c r="DSE81" s="779"/>
      <c r="DSF81" s="779"/>
      <c r="DSG81" s="779"/>
      <c r="DSH81" s="779"/>
      <c r="DSI81" s="779"/>
      <c r="DSJ81" s="779"/>
      <c r="DSK81" s="779"/>
      <c r="DSL81" s="779"/>
      <c r="DSM81" s="779"/>
      <c r="DSN81" s="779"/>
      <c r="DSO81" s="779"/>
      <c r="DSP81" s="779"/>
      <c r="DSQ81" s="779"/>
      <c r="DSR81" s="779"/>
      <c r="DSS81" s="779"/>
      <c r="DST81" s="779"/>
      <c r="DSU81" s="779"/>
      <c r="DSV81" s="779"/>
      <c r="DSW81" s="779"/>
      <c r="DSX81" s="779"/>
      <c r="DSY81" s="779"/>
      <c r="DSZ81" s="779"/>
      <c r="DTA81" s="779"/>
      <c r="DTB81" s="779"/>
      <c r="DTC81" s="779"/>
      <c r="DTD81" s="779"/>
      <c r="DTE81" s="779"/>
      <c r="DTF81" s="779"/>
      <c r="DTG81" s="779"/>
      <c r="DTH81" s="779"/>
      <c r="DTI81" s="779"/>
      <c r="DTJ81" s="779"/>
      <c r="DTK81" s="779"/>
      <c r="DTL81" s="779"/>
      <c r="DTM81" s="779"/>
      <c r="DTN81" s="779"/>
      <c r="DTO81" s="779"/>
      <c r="DTP81" s="779"/>
      <c r="DTQ81" s="779"/>
      <c r="DTR81" s="779"/>
      <c r="DTS81" s="779"/>
      <c r="DTT81" s="779"/>
      <c r="DTU81" s="779"/>
      <c r="DTV81" s="779"/>
      <c r="DTW81" s="779"/>
      <c r="DTX81" s="779"/>
      <c r="DTY81" s="779"/>
      <c r="DTZ81" s="779"/>
      <c r="DUA81" s="779"/>
      <c r="DUB81" s="779"/>
      <c r="DUC81" s="779"/>
      <c r="DUD81" s="779"/>
      <c r="DUE81" s="779"/>
      <c r="DUF81" s="779"/>
      <c r="DUG81" s="779"/>
      <c r="DUH81" s="779"/>
      <c r="DUI81" s="779"/>
      <c r="DUJ81" s="779"/>
      <c r="DUK81" s="779"/>
      <c r="DUL81" s="779"/>
      <c r="DUM81" s="779"/>
      <c r="DUN81" s="779"/>
      <c r="DUO81" s="779"/>
      <c r="DUP81" s="779"/>
      <c r="DUQ81" s="779"/>
      <c r="DUR81" s="779"/>
      <c r="DUS81" s="779"/>
      <c r="DUT81" s="779"/>
      <c r="DUU81" s="779"/>
      <c r="DUV81" s="779"/>
      <c r="DUW81" s="779"/>
      <c r="DUX81" s="779"/>
      <c r="DUY81" s="779"/>
      <c r="DUZ81" s="779"/>
      <c r="DVA81" s="779"/>
      <c r="DVB81" s="779"/>
      <c r="DVC81" s="779"/>
      <c r="DVD81" s="779"/>
      <c r="DVE81" s="779"/>
      <c r="DVF81" s="779"/>
      <c r="DVG81" s="779"/>
      <c r="DVH81" s="779"/>
      <c r="DVI81" s="779"/>
      <c r="DVJ81" s="779"/>
      <c r="DVK81" s="779"/>
      <c r="DVL81" s="779"/>
      <c r="DVM81" s="779"/>
      <c r="DVN81" s="779"/>
      <c r="DVO81" s="779"/>
      <c r="DVP81" s="779"/>
      <c r="DVQ81" s="779"/>
      <c r="DVR81" s="779"/>
      <c r="DVS81" s="779"/>
      <c r="DVT81" s="779"/>
      <c r="DVU81" s="779"/>
      <c r="DVV81" s="779"/>
      <c r="DVW81" s="779"/>
      <c r="DVX81" s="779"/>
      <c r="DVY81" s="779"/>
      <c r="DVZ81" s="779"/>
      <c r="DWA81" s="779"/>
      <c r="DWB81" s="779"/>
      <c r="DWC81" s="779"/>
      <c r="DWD81" s="779"/>
      <c r="DWE81" s="779"/>
      <c r="DWF81" s="779"/>
      <c r="DWG81" s="779"/>
      <c r="DWH81" s="779"/>
      <c r="DWI81" s="779"/>
      <c r="DWJ81" s="779"/>
      <c r="DWK81" s="779"/>
      <c r="DWL81" s="779"/>
      <c r="DWM81" s="779"/>
      <c r="DWN81" s="779"/>
      <c r="DWO81" s="779"/>
      <c r="DWP81" s="779"/>
      <c r="DWQ81" s="779"/>
      <c r="DWR81" s="779"/>
      <c r="DWS81" s="779"/>
      <c r="DWT81" s="779"/>
      <c r="DWU81" s="779"/>
      <c r="DWV81" s="779"/>
      <c r="DWW81" s="779"/>
      <c r="DWX81" s="779"/>
      <c r="DWY81" s="779"/>
      <c r="DWZ81" s="779"/>
      <c r="DXA81" s="779"/>
      <c r="DXB81" s="779"/>
      <c r="DXC81" s="779"/>
      <c r="DXD81" s="779"/>
      <c r="DXE81" s="779"/>
      <c r="DXF81" s="779"/>
      <c r="DXG81" s="779"/>
      <c r="DXH81" s="779"/>
      <c r="DXI81" s="779"/>
      <c r="DXJ81" s="779"/>
      <c r="DXK81" s="779"/>
      <c r="DXL81" s="779"/>
      <c r="DXM81" s="779"/>
      <c r="DXN81" s="779"/>
      <c r="DXO81" s="779"/>
      <c r="DXP81" s="779"/>
      <c r="DXQ81" s="779"/>
      <c r="DXR81" s="779"/>
      <c r="DXS81" s="779"/>
      <c r="DXT81" s="779"/>
      <c r="DXU81" s="779"/>
      <c r="DXV81" s="779"/>
      <c r="DXW81" s="779"/>
      <c r="DXX81" s="779"/>
      <c r="DXY81" s="779"/>
      <c r="DXZ81" s="779"/>
      <c r="DYA81" s="779"/>
      <c r="DYB81" s="779"/>
      <c r="DYC81" s="779"/>
      <c r="DYD81" s="779"/>
      <c r="DYE81" s="779"/>
      <c r="DYF81" s="779"/>
      <c r="DYG81" s="779"/>
      <c r="DYH81" s="779"/>
      <c r="DYI81" s="779"/>
      <c r="DYJ81" s="779"/>
      <c r="DYK81" s="779"/>
      <c r="DYL81" s="779"/>
      <c r="DYM81" s="779"/>
      <c r="DYN81" s="779"/>
      <c r="DYO81" s="779"/>
      <c r="DYP81" s="779"/>
      <c r="DYQ81" s="779"/>
      <c r="DYR81" s="779"/>
      <c r="DYS81" s="779"/>
      <c r="DYT81" s="779"/>
      <c r="DYU81" s="779"/>
      <c r="DYV81" s="779"/>
      <c r="DYW81" s="779"/>
      <c r="DYX81" s="779"/>
      <c r="DYY81" s="779"/>
      <c r="DYZ81" s="779"/>
      <c r="DZA81" s="779"/>
      <c r="DZB81" s="779"/>
      <c r="DZC81" s="779"/>
      <c r="DZD81" s="779"/>
      <c r="DZE81" s="779"/>
      <c r="DZF81" s="779"/>
      <c r="DZG81" s="779"/>
      <c r="DZH81" s="779"/>
      <c r="DZI81" s="779"/>
      <c r="DZJ81" s="779"/>
      <c r="DZK81" s="779"/>
      <c r="DZL81" s="779"/>
      <c r="DZM81" s="779"/>
      <c r="DZN81" s="779"/>
      <c r="DZO81" s="779"/>
      <c r="DZP81" s="779"/>
      <c r="DZQ81" s="779"/>
      <c r="DZR81" s="779"/>
      <c r="DZS81" s="779"/>
      <c r="DZT81" s="779"/>
      <c r="DZU81" s="779"/>
      <c r="DZV81" s="779"/>
      <c r="DZW81" s="779"/>
      <c r="DZX81" s="779"/>
      <c r="DZY81" s="779"/>
      <c r="DZZ81" s="779"/>
      <c r="EAA81" s="779"/>
      <c r="EAB81" s="779"/>
      <c r="EAC81" s="779"/>
      <c r="EAD81" s="779"/>
      <c r="EAE81" s="779"/>
      <c r="EAF81" s="779"/>
      <c r="EAG81" s="779"/>
      <c r="EAH81" s="779"/>
      <c r="EAI81" s="779"/>
      <c r="EAJ81" s="779"/>
      <c r="EAK81" s="779"/>
      <c r="EAL81" s="779"/>
      <c r="EAM81" s="779"/>
      <c r="EAN81" s="779"/>
      <c r="EAO81" s="779"/>
      <c r="EAP81" s="779"/>
      <c r="EAQ81" s="779"/>
      <c r="EAR81" s="779"/>
      <c r="EAS81" s="779"/>
      <c r="EAT81" s="779"/>
      <c r="EAU81" s="779"/>
      <c r="EAV81" s="779"/>
      <c r="EAW81" s="779"/>
      <c r="EAX81" s="779"/>
      <c r="EAY81" s="779"/>
      <c r="EAZ81" s="779"/>
      <c r="EBA81" s="779"/>
      <c r="EBB81" s="779"/>
      <c r="EBC81" s="779"/>
      <c r="EBD81" s="779"/>
      <c r="EBE81" s="779"/>
      <c r="EBF81" s="779"/>
      <c r="EBG81" s="779"/>
      <c r="EBH81" s="779"/>
      <c r="EBI81" s="779"/>
      <c r="EBJ81" s="779"/>
      <c r="EBK81" s="779"/>
      <c r="EBL81" s="779"/>
      <c r="EBM81" s="779"/>
      <c r="EBN81" s="779"/>
      <c r="EBO81" s="779"/>
      <c r="EBP81" s="779"/>
      <c r="EBQ81" s="779"/>
      <c r="EBR81" s="779"/>
      <c r="EBS81" s="779"/>
      <c r="EBT81" s="779"/>
      <c r="EBU81" s="779"/>
      <c r="EBV81" s="779"/>
      <c r="EBW81" s="779"/>
      <c r="EBX81" s="779"/>
      <c r="EBY81" s="779"/>
      <c r="EBZ81" s="779"/>
      <c r="ECA81" s="779"/>
      <c r="ECB81" s="779"/>
      <c r="ECC81" s="779"/>
      <c r="ECD81" s="779"/>
      <c r="ECE81" s="779"/>
      <c r="ECF81" s="779"/>
      <c r="ECG81" s="779"/>
      <c r="ECH81" s="779"/>
      <c r="ECI81" s="779"/>
      <c r="ECJ81" s="779"/>
      <c r="ECK81" s="779"/>
      <c r="ECL81" s="779"/>
      <c r="ECM81" s="779"/>
      <c r="ECN81" s="779"/>
      <c r="ECO81" s="779"/>
      <c r="ECP81" s="779"/>
      <c r="ECQ81" s="779"/>
      <c r="ECR81" s="779"/>
      <c r="ECS81" s="779"/>
      <c r="ECT81" s="779"/>
      <c r="ECU81" s="779"/>
      <c r="ECV81" s="779"/>
      <c r="ECW81" s="779"/>
      <c r="ECX81" s="779"/>
      <c r="ECY81" s="779"/>
      <c r="ECZ81" s="779"/>
      <c r="EDA81" s="779"/>
      <c r="EDB81" s="779"/>
      <c r="EDC81" s="779"/>
      <c r="EDD81" s="779"/>
      <c r="EDE81" s="779"/>
      <c r="EDF81" s="779"/>
      <c r="EDG81" s="779"/>
      <c r="EDH81" s="779"/>
      <c r="EDI81" s="779"/>
      <c r="EDJ81" s="779"/>
      <c r="EDK81" s="779"/>
      <c r="EDL81" s="779"/>
      <c r="EDM81" s="779"/>
      <c r="EDN81" s="779"/>
      <c r="EDO81" s="779"/>
      <c r="EDP81" s="779"/>
      <c r="EDQ81" s="779"/>
      <c r="EDR81" s="779"/>
      <c r="EDS81" s="779"/>
      <c r="EDT81" s="779"/>
      <c r="EDU81" s="779"/>
      <c r="EDV81" s="779"/>
      <c r="EDW81" s="779"/>
      <c r="EDX81" s="779"/>
      <c r="EDY81" s="779"/>
      <c r="EDZ81" s="779"/>
      <c r="EEA81" s="779"/>
      <c r="EEB81" s="779"/>
      <c r="EEC81" s="779"/>
      <c r="EED81" s="779"/>
      <c r="EEE81" s="779"/>
      <c r="EEF81" s="779"/>
      <c r="EEG81" s="779"/>
      <c r="EEH81" s="779"/>
      <c r="EEI81" s="779"/>
      <c r="EEJ81" s="779"/>
      <c r="EEK81" s="779"/>
      <c r="EEL81" s="779"/>
      <c r="EEM81" s="779"/>
      <c r="EEN81" s="779"/>
      <c r="EEO81" s="779"/>
      <c r="EEP81" s="779"/>
      <c r="EEQ81" s="779"/>
      <c r="EER81" s="779"/>
      <c r="EES81" s="779"/>
      <c r="EET81" s="779"/>
      <c r="EEU81" s="779"/>
      <c r="EEV81" s="779"/>
      <c r="EEW81" s="779"/>
      <c r="EEX81" s="779"/>
      <c r="EEY81" s="779"/>
      <c r="EEZ81" s="779"/>
      <c r="EFA81" s="779"/>
      <c r="EFB81" s="779"/>
      <c r="EFC81" s="779"/>
      <c r="EFD81" s="779"/>
      <c r="EFE81" s="779"/>
      <c r="EFF81" s="779"/>
      <c r="EFG81" s="779"/>
      <c r="EFH81" s="779"/>
      <c r="EFI81" s="779"/>
      <c r="EFJ81" s="779"/>
      <c r="EFK81" s="779"/>
      <c r="EFL81" s="779"/>
      <c r="EFM81" s="779"/>
      <c r="EFN81" s="779"/>
      <c r="EFO81" s="779"/>
      <c r="EFP81" s="779"/>
      <c r="EFQ81" s="779"/>
      <c r="EFR81" s="779"/>
      <c r="EFS81" s="779"/>
      <c r="EFT81" s="779"/>
      <c r="EFU81" s="779"/>
      <c r="EFV81" s="779"/>
      <c r="EFW81" s="779"/>
      <c r="EFX81" s="779"/>
      <c r="EFY81" s="779"/>
      <c r="EFZ81" s="779"/>
      <c r="EGA81" s="779"/>
      <c r="EGB81" s="779"/>
      <c r="EGC81" s="779"/>
      <c r="EGD81" s="779"/>
      <c r="EGE81" s="779"/>
      <c r="EGF81" s="779"/>
      <c r="EGG81" s="779"/>
      <c r="EGH81" s="779"/>
      <c r="EGI81" s="779"/>
      <c r="EGJ81" s="779"/>
      <c r="EGK81" s="779"/>
      <c r="EGL81" s="779"/>
      <c r="EGM81" s="779"/>
      <c r="EGN81" s="779"/>
      <c r="EGO81" s="779"/>
      <c r="EGP81" s="779"/>
      <c r="EGQ81" s="779"/>
      <c r="EGR81" s="779"/>
      <c r="EGS81" s="779"/>
      <c r="EGT81" s="779"/>
      <c r="EGU81" s="779"/>
      <c r="EGV81" s="779"/>
      <c r="EGW81" s="779"/>
      <c r="EGX81" s="779"/>
      <c r="EGY81" s="779"/>
      <c r="EGZ81" s="779"/>
      <c r="EHA81" s="779"/>
      <c r="EHB81" s="779"/>
      <c r="EHC81" s="779"/>
      <c r="EHD81" s="779"/>
      <c r="EHE81" s="779"/>
      <c r="EHF81" s="779"/>
      <c r="EHG81" s="779"/>
      <c r="EHH81" s="779"/>
      <c r="EHI81" s="779"/>
      <c r="EHJ81" s="779"/>
      <c r="EHK81" s="779"/>
      <c r="EHL81" s="779"/>
      <c r="EHM81" s="779"/>
      <c r="EHN81" s="779"/>
      <c r="EHO81" s="779"/>
      <c r="EHP81" s="779"/>
      <c r="EHQ81" s="779"/>
      <c r="EHR81" s="779"/>
      <c r="EHS81" s="779"/>
      <c r="EHT81" s="779"/>
      <c r="EHU81" s="779"/>
      <c r="EHV81" s="779"/>
      <c r="EHW81" s="779"/>
      <c r="EHX81" s="779"/>
      <c r="EHY81" s="779"/>
      <c r="EHZ81" s="779"/>
      <c r="EIA81" s="779"/>
      <c r="EIB81" s="779"/>
      <c r="EIC81" s="779"/>
      <c r="EID81" s="779"/>
      <c r="EIE81" s="779"/>
      <c r="EIF81" s="779"/>
      <c r="EIG81" s="779"/>
      <c r="EIH81" s="779"/>
      <c r="EII81" s="779"/>
      <c r="EIJ81" s="779"/>
      <c r="EIK81" s="779"/>
      <c r="EIL81" s="779"/>
      <c r="EIM81" s="779"/>
      <c r="EIN81" s="779"/>
      <c r="EIO81" s="779"/>
      <c r="EIP81" s="779"/>
      <c r="EIQ81" s="779"/>
      <c r="EIR81" s="779"/>
      <c r="EIS81" s="779"/>
      <c r="EIT81" s="779"/>
      <c r="EIU81" s="779"/>
      <c r="EIV81" s="779"/>
      <c r="EIW81" s="779"/>
      <c r="EIX81" s="779"/>
      <c r="EIY81" s="779"/>
      <c r="EIZ81" s="779"/>
      <c r="EJA81" s="779"/>
      <c r="EJB81" s="779"/>
      <c r="EJC81" s="779"/>
      <c r="EJD81" s="779"/>
      <c r="EJE81" s="779"/>
      <c r="EJF81" s="779"/>
      <c r="EJG81" s="779"/>
      <c r="EJH81" s="779"/>
      <c r="EJI81" s="779"/>
      <c r="EJJ81" s="779"/>
      <c r="EJK81" s="779"/>
      <c r="EJL81" s="779"/>
      <c r="EJM81" s="779"/>
      <c r="EJN81" s="779"/>
      <c r="EJO81" s="779"/>
      <c r="EJP81" s="779"/>
      <c r="EJQ81" s="779"/>
      <c r="EJR81" s="779"/>
      <c r="EJS81" s="779"/>
      <c r="EJT81" s="779"/>
      <c r="EJU81" s="779"/>
      <c r="EJV81" s="779"/>
      <c r="EJW81" s="779"/>
      <c r="EJX81" s="779"/>
      <c r="EJY81" s="779"/>
      <c r="EJZ81" s="779"/>
      <c r="EKA81" s="779"/>
      <c r="EKB81" s="779"/>
      <c r="EKC81" s="779"/>
      <c r="EKD81" s="779"/>
      <c r="EKE81" s="779"/>
      <c r="EKF81" s="779"/>
      <c r="EKG81" s="779"/>
      <c r="EKH81" s="779"/>
      <c r="EKI81" s="779"/>
      <c r="EKJ81" s="779"/>
      <c r="EKK81" s="779"/>
      <c r="EKL81" s="779"/>
      <c r="EKM81" s="779"/>
      <c r="EKN81" s="779"/>
      <c r="EKO81" s="779"/>
      <c r="EKP81" s="779"/>
      <c r="EKQ81" s="779"/>
      <c r="EKR81" s="779"/>
      <c r="EKS81" s="779"/>
      <c r="EKT81" s="779"/>
      <c r="EKU81" s="779"/>
      <c r="EKV81" s="779"/>
      <c r="EKW81" s="779"/>
      <c r="EKX81" s="779"/>
      <c r="EKY81" s="779"/>
      <c r="EKZ81" s="779"/>
      <c r="ELA81" s="779"/>
      <c r="ELB81" s="779"/>
      <c r="ELC81" s="779"/>
      <c r="ELD81" s="779"/>
      <c r="ELE81" s="779"/>
      <c r="ELF81" s="779"/>
      <c r="ELG81" s="779"/>
      <c r="ELH81" s="779"/>
      <c r="ELI81" s="779"/>
      <c r="ELJ81" s="779"/>
      <c r="ELK81" s="779"/>
      <c r="ELL81" s="779"/>
      <c r="ELM81" s="779"/>
      <c r="ELN81" s="779"/>
      <c r="ELO81" s="779"/>
      <c r="ELP81" s="779"/>
      <c r="ELQ81" s="779"/>
      <c r="ELR81" s="779"/>
      <c r="ELS81" s="779"/>
      <c r="ELT81" s="779"/>
      <c r="ELU81" s="779"/>
      <c r="ELV81" s="779"/>
      <c r="ELW81" s="779"/>
      <c r="ELX81" s="779"/>
      <c r="ELY81" s="779"/>
      <c r="ELZ81" s="779"/>
      <c r="EMA81" s="779"/>
      <c r="EMB81" s="779"/>
      <c r="EMC81" s="779"/>
      <c r="EMD81" s="779"/>
      <c r="EME81" s="779"/>
      <c r="EMF81" s="779"/>
      <c r="EMG81" s="779"/>
      <c r="EMH81" s="779"/>
      <c r="EMI81" s="779"/>
      <c r="EMJ81" s="779"/>
      <c r="EMK81" s="779"/>
      <c r="EML81" s="779"/>
      <c r="EMM81" s="779"/>
      <c r="EMN81" s="779"/>
      <c r="EMO81" s="779"/>
      <c r="EMP81" s="779"/>
      <c r="EMQ81" s="779"/>
      <c r="EMR81" s="779"/>
      <c r="EMS81" s="779"/>
      <c r="EMT81" s="779"/>
      <c r="EMU81" s="779"/>
      <c r="EMV81" s="779"/>
      <c r="EMW81" s="779"/>
      <c r="EMX81" s="779"/>
      <c r="EMY81" s="779"/>
      <c r="EMZ81" s="779"/>
      <c r="ENA81" s="779"/>
      <c r="ENB81" s="779"/>
      <c r="ENC81" s="779"/>
      <c r="END81" s="779"/>
      <c r="ENE81" s="779"/>
      <c r="ENF81" s="779"/>
      <c r="ENG81" s="779"/>
      <c r="ENH81" s="779"/>
      <c r="ENI81" s="779"/>
      <c r="ENJ81" s="779"/>
      <c r="ENK81" s="779"/>
      <c r="ENL81" s="779"/>
      <c r="ENM81" s="779"/>
      <c r="ENN81" s="779"/>
      <c r="ENO81" s="779"/>
      <c r="ENP81" s="779"/>
      <c r="ENQ81" s="779"/>
      <c r="ENR81" s="779"/>
      <c r="ENS81" s="779"/>
      <c r="ENT81" s="779"/>
      <c r="ENU81" s="779"/>
      <c r="ENV81" s="779"/>
      <c r="ENW81" s="779"/>
      <c r="ENX81" s="779"/>
      <c r="ENY81" s="779"/>
      <c r="ENZ81" s="779"/>
      <c r="EOA81" s="779"/>
      <c r="EOB81" s="779"/>
      <c r="EOC81" s="779"/>
      <c r="EOD81" s="779"/>
      <c r="EOE81" s="779"/>
      <c r="EOF81" s="779"/>
      <c r="EOG81" s="779"/>
      <c r="EOH81" s="779"/>
      <c r="EOI81" s="779"/>
      <c r="EOJ81" s="779"/>
      <c r="EOK81" s="779"/>
      <c r="EOL81" s="779"/>
      <c r="EOM81" s="779"/>
      <c r="EON81" s="779"/>
      <c r="EOO81" s="779"/>
      <c r="EOP81" s="779"/>
      <c r="EOQ81" s="779"/>
      <c r="EOR81" s="779"/>
      <c r="EOS81" s="779"/>
      <c r="EOT81" s="779"/>
      <c r="EOU81" s="779"/>
      <c r="EOV81" s="779"/>
      <c r="EOW81" s="779"/>
      <c r="EOX81" s="779"/>
      <c r="EOY81" s="779"/>
      <c r="EOZ81" s="779"/>
      <c r="EPA81" s="779"/>
      <c r="EPB81" s="779"/>
      <c r="EPC81" s="779"/>
      <c r="EPD81" s="779"/>
      <c r="EPE81" s="779"/>
      <c r="EPF81" s="779"/>
      <c r="EPG81" s="779"/>
      <c r="EPH81" s="779"/>
      <c r="EPI81" s="779"/>
      <c r="EPJ81" s="779"/>
      <c r="EPK81" s="779"/>
      <c r="EPL81" s="779"/>
      <c r="EPM81" s="779"/>
      <c r="EPN81" s="779"/>
      <c r="EPO81" s="779"/>
      <c r="EPP81" s="779"/>
      <c r="EPQ81" s="779"/>
      <c r="EPR81" s="779"/>
      <c r="EPS81" s="779"/>
      <c r="EPT81" s="779"/>
      <c r="EPU81" s="779"/>
      <c r="EPV81" s="779"/>
      <c r="EPW81" s="779"/>
      <c r="EPX81" s="779"/>
      <c r="EPY81" s="779"/>
      <c r="EPZ81" s="779"/>
      <c r="EQA81" s="779"/>
      <c r="EQB81" s="779"/>
      <c r="EQC81" s="779"/>
      <c r="EQD81" s="779"/>
      <c r="EQE81" s="779"/>
      <c r="EQF81" s="779"/>
      <c r="EQG81" s="779"/>
      <c r="EQH81" s="779"/>
      <c r="EQI81" s="779"/>
      <c r="EQJ81" s="779"/>
      <c r="EQK81" s="779"/>
      <c r="EQL81" s="779"/>
      <c r="EQM81" s="779"/>
      <c r="EQN81" s="779"/>
      <c r="EQO81" s="779"/>
      <c r="EQP81" s="779"/>
      <c r="EQQ81" s="779"/>
      <c r="EQR81" s="779"/>
      <c r="EQS81" s="779"/>
      <c r="EQT81" s="779"/>
      <c r="EQU81" s="779"/>
      <c r="EQV81" s="779"/>
      <c r="EQW81" s="779"/>
      <c r="EQX81" s="779"/>
      <c r="EQY81" s="779"/>
      <c r="EQZ81" s="779"/>
      <c r="ERA81" s="779"/>
      <c r="ERB81" s="779"/>
      <c r="ERC81" s="779"/>
      <c r="ERD81" s="779"/>
      <c r="ERE81" s="779"/>
      <c r="ERF81" s="779"/>
      <c r="ERG81" s="779"/>
      <c r="ERH81" s="779"/>
      <c r="ERI81" s="779"/>
      <c r="ERJ81" s="779"/>
      <c r="ERK81" s="779"/>
      <c r="ERL81" s="779"/>
      <c r="ERM81" s="779"/>
      <c r="ERN81" s="779"/>
      <c r="ERO81" s="779"/>
      <c r="ERP81" s="779"/>
      <c r="ERQ81" s="779"/>
      <c r="ERR81" s="779"/>
      <c r="ERS81" s="779"/>
      <c r="ERT81" s="779"/>
      <c r="ERU81" s="779"/>
      <c r="ERV81" s="779"/>
      <c r="ERW81" s="779"/>
      <c r="ERX81" s="779"/>
      <c r="ERY81" s="779"/>
      <c r="ERZ81" s="779"/>
      <c r="ESA81" s="779"/>
      <c r="ESB81" s="779"/>
      <c r="ESC81" s="779"/>
      <c r="ESD81" s="779"/>
      <c r="ESE81" s="779"/>
      <c r="ESF81" s="779"/>
      <c r="ESG81" s="779"/>
      <c r="ESH81" s="779"/>
      <c r="ESI81" s="779"/>
      <c r="ESJ81" s="779"/>
      <c r="ESK81" s="779"/>
      <c r="ESL81" s="779"/>
      <c r="ESM81" s="779"/>
      <c r="ESN81" s="779"/>
      <c r="ESO81" s="779"/>
      <c r="ESP81" s="779"/>
      <c r="ESQ81" s="779"/>
      <c r="ESR81" s="779"/>
      <c r="ESS81" s="779"/>
      <c r="EST81" s="779"/>
      <c r="ESU81" s="779"/>
      <c r="ESV81" s="779"/>
      <c r="ESW81" s="779"/>
      <c r="ESX81" s="779"/>
      <c r="ESY81" s="779"/>
      <c r="ESZ81" s="779"/>
      <c r="ETA81" s="779"/>
      <c r="ETB81" s="779"/>
      <c r="ETC81" s="779"/>
      <c r="ETD81" s="779"/>
      <c r="ETE81" s="779"/>
      <c r="ETF81" s="779"/>
      <c r="ETG81" s="779"/>
      <c r="ETH81" s="779"/>
      <c r="ETI81" s="779"/>
      <c r="ETJ81" s="779"/>
      <c r="ETK81" s="779"/>
      <c r="ETL81" s="779"/>
      <c r="ETM81" s="779"/>
      <c r="ETN81" s="779"/>
      <c r="ETO81" s="779"/>
      <c r="ETP81" s="779"/>
      <c r="ETQ81" s="779"/>
      <c r="ETR81" s="779"/>
      <c r="ETS81" s="779"/>
      <c r="ETT81" s="779"/>
      <c r="ETU81" s="779"/>
      <c r="ETV81" s="779"/>
      <c r="ETW81" s="779"/>
      <c r="ETX81" s="779"/>
      <c r="ETY81" s="779"/>
      <c r="ETZ81" s="779"/>
      <c r="EUA81" s="779"/>
      <c r="EUB81" s="779"/>
      <c r="EUC81" s="779"/>
      <c r="EUD81" s="779"/>
      <c r="EUE81" s="779"/>
      <c r="EUF81" s="779"/>
      <c r="EUG81" s="779"/>
      <c r="EUH81" s="779"/>
      <c r="EUI81" s="779"/>
      <c r="EUJ81" s="779"/>
      <c r="EUK81" s="779"/>
      <c r="EUL81" s="779"/>
      <c r="EUM81" s="779"/>
      <c r="EUN81" s="779"/>
      <c r="EUO81" s="779"/>
      <c r="EUP81" s="779"/>
      <c r="EUQ81" s="779"/>
      <c r="EUR81" s="779"/>
      <c r="EUS81" s="779"/>
      <c r="EUT81" s="779"/>
      <c r="EUU81" s="779"/>
      <c r="EUV81" s="779"/>
      <c r="EUW81" s="779"/>
      <c r="EUX81" s="779"/>
      <c r="EUY81" s="779"/>
      <c r="EUZ81" s="779"/>
      <c r="EVA81" s="779"/>
      <c r="EVB81" s="779"/>
      <c r="EVC81" s="779"/>
      <c r="EVD81" s="779"/>
      <c r="EVE81" s="779"/>
      <c r="EVF81" s="779"/>
      <c r="EVG81" s="779"/>
      <c r="EVH81" s="779"/>
      <c r="EVI81" s="779"/>
      <c r="EVJ81" s="779"/>
      <c r="EVK81" s="779"/>
      <c r="EVL81" s="779"/>
      <c r="EVM81" s="779"/>
      <c r="EVN81" s="779"/>
      <c r="EVO81" s="779"/>
      <c r="EVP81" s="779"/>
      <c r="EVQ81" s="779"/>
      <c r="EVR81" s="779"/>
      <c r="EVS81" s="779"/>
      <c r="EVT81" s="779"/>
      <c r="EVU81" s="779"/>
      <c r="EVV81" s="779"/>
      <c r="EVW81" s="779"/>
      <c r="EVX81" s="779"/>
      <c r="EVY81" s="779"/>
      <c r="EVZ81" s="779"/>
      <c r="EWA81" s="779"/>
      <c r="EWB81" s="779"/>
      <c r="EWC81" s="779"/>
      <c r="EWD81" s="779"/>
      <c r="EWE81" s="779"/>
      <c r="EWF81" s="779"/>
      <c r="EWG81" s="779"/>
      <c r="EWH81" s="779"/>
      <c r="EWI81" s="779"/>
      <c r="EWJ81" s="779"/>
      <c r="EWK81" s="779"/>
      <c r="EWL81" s="779"/>
      <c r="EWM81" s="779"/>
      <c r="EWN81" s="779"/>
      <c r="EWO81" s="779"/>
      <c r="EWP81" s="779"/>
      <c r="EWQ81" s="779"/>
      <c r="EWR81" s="779"/>
      <c r="EWS81" s="779"/>
      <c r="EWT81" s="779"/>
      <c r="EWU81" s="779"/>
      <c r="EWV81" s="779"/>
      <c r="EWW81" s="779"/>
      <c r="EWX81" s="779"/>
      <c r="EWY81" s="779"/>
      <c r="EWZ81" s="779"/>
      <c r="EXA81" s="779"/>
      <c r="EXB81" s="779"/>
      <c r="EXC81" s="779"/>
      <c r="EXD81" s="779"/>
      <c r="EXE81" s="779"/>
      <c r="EXF81" s="779"/>
      <c r="EXG81" s="779"/>
      <c r="EXH81" s="779"/>
      <c r="EXI81" s="779"/>
      <c r="EXJ81" s="779"/>
      <c r="EXK81" s="779"/>
      <c r="EXL81" s="779"/>
      <c r="EXM81" s="779"/>
      <c r="EXN81" s="779"/>
      <c r="EXO81" s="779"/>
      <c r="EXP81" s="779"/>
      <c r="EXQ81" s="779"/>
      <c r="EXR81" s="779"/>
      <c r="EXS81" s="779"/>
      <c r="EXT81" s="779"/>
      <c r="EXU81" s="779"/>
      <c r="EXV81" s="779"/>
      <c r="EXW81" s="779"/>
      <c r="EXX81" s="779"/>
      <c r="EXY81" s="779"/>
      <c r="EXZ81" s="779"/>
      <c r="EYA81" s="779"/>
      <c r="EYB81" s="779"/>
      <c r="EYC81" s="779"/>
      <c r="EYD81" s="779"/>
      <c r="EYE81" s="779"/>
      <c r="EYF81" s="779"/>
      <c r="EYG81" s="779"/>
      <c r="EYH81" s="779"/>
      <c r="EYI81" s="779"/>
      <c r="EYJ81" s="779"/>
      <c r="EYK81" s="779"/>
      <c r="EYL81" s="779"/>
      <c r="EYM81" s="779"/>
      <c r="EYN81" s="779"/>
      <c r="EYO81" s="779"/>
      <c r="EYP81" s="779"/>
      <c r="EYQ81" s="779"/>
      <c r="EYR81" s="779"/>
      <c r="EYS81" s="779"/>
      <c r="EYT81" s="779"/>
      <c r="EYU81" s="779"/>
      <c r="EYV81" s="779"/>
      <c r="EYW81" s="779"/>
      <c r="EYX81" s="779"/>
      <c r="EYY81" s="779"/>
      <c r="EYZ81" s="779"/>
      <c r="EZA81" s="779"/>
      <c r="EZB81" s="779"/>
      <c r="EZC81" s="779"/>
      <c r="EZD81" s="779"/>
      <c r="EZE81" s="779"/>
      <c r="EZF81" s="779"/>
      <c r="EZG81" s="779"/>
      <c r="EZH81" s="779"/>
      <c r="EZI81" s="779"/>
      <c r="EZJ81" s="779"/>
      <c r="EZK81" s="779"/>
      <c r="EZL81" s="779"/>
      <c r="EZM81" s="779"/>
      <c r="EZN81" s="779"/>
      <c r="EZO81" s="779"/>
      <c r="EZP81" s="779"/>
      <c r="EZQ81" s="779"/>
      <c r="EZR81" s="779"/>
      <c r="EZS81" s="779"/>
      <c r="EZT81" s="779"/>
      <c r="EZU81" s="779"/>
      <c r="EZV81" s="779"/>
      <c r="EZW81" s="779"/>
      <c r="EZX81" s="779"/>
      <c r="EZY81" s="779"/>
      <c r="EZZ81" s="779"/>
      <c r="FAA81" s="779"/>
      <c r="FAB81" s="779"/>
      <c r="FAC81" s="779"/>
      <c r="FAD81" s="779"/>
      <c r="FAE81" s="779"/>
      <c r="FAF81" s="779"/>
      <c r="FAG81" s="779"/>
      <c r="FAH81" s="779"/>
      <c r="FAI81" s="779"/>
      <c r="FAJ81" s="779"/>
      <c r="FAK81" s="779"/>
      <c r="FAL81" s="779"/>
      <c r="FAM81" s="779"/>
      <c r="FAN81" s="779"/>
      <c r="FAO81" s="779"/>
      <c r="FAP81" s="779"/>
      <c r="FAQ81" s="779"/>
      <c r="FAR81" s="779"/>
      <c r="FAS81" s="779"/>
      <c r="FAT81" s="779"/>
      <c r="FAU81" s="779"/>
      <c r="FAV81" s="779"/>
      <c r="FAW81" s="779"/>
      <c r="FAX81" s="779"/>
      <c r="FAY81" s="779"/>
      <c r="FAZ81" s="779"/>
      <c r="FBA81" s="779"/>
      <c r="FBB81" s="779"/>
      <c r="FBC81" s="779"/>
      <c r="FBD81" s="779"/>
      <c r="FBE81" s="779"/>
      <c r="FBF81" s="779"/>
      <c r="FBG81" s="779"/>
      <c r="FBH81" s="779"/>
      <c r="FBI81" s="779"/>
      <c r="FBJ81" s="779"/>
      <c r="FBK81" s="779"/>
      <c r="FBL81" s="779"/>
      <c r="FBM81" s="779"/>
      <c r="FBN81" s="779"/>
      <c r="FBO81" s="779"/>
      <c r="FBP81" s="779"/>
      <c r="FBQ81" s="779"/>
      <c r="FBR81" s="779"/>
      <c r="FBS81" s="779"/>
      <c r="FBT81" s="779"/>
      <c r="FBU81" s="779"/>
      <c r="FBV81" s="779"/>
      <c r="FBW81" s="779"/>
      <c r="FBX81" s="779"/>
      <c r="FBY81" s="779"/>
      <c r="FBZ81" s="779"/>
      <c r="FCA81" s="779"/>
      <c r="FCB81" s="779"/>
      <c r="FCC81" s="779"/>
      <c r="FCD81" s="779"/>
      <c r="FCE81" s="779"/>
      <c r="FCF81" s="779"/>
      <c r="FCG81" s="779"/>
      <c r="FCH81" s="779"/>
      <c r="FCI81" s="779"/>
      <c r="FCJ81" s="779"/>
      <c r="FCK81" s="779"/>
      <c r="FCL81" s="779"/>
      <c r="FCM81" s="779"/>
      <c r="FCN81" s="779"/>
      <c r="FCO81" s="779"/>
      <c r="FCP81" s="779"/>
      <c r="FCQ81" s="779"/>
      <c r="FCR81" s="779"/>
      <c r="FCS81" s="779"/>
      <c r="FCT81" s="779"/>
      <c r="FCU81" s="779"/>
      <c r="FCV81" s="779"/>
      <c r="FCW81" s="779"/>
      <c r="FCX81" s="779"/>
      <c r="FCY81" s="779"/>
      <c r="FCZ81" s="779"/>
      <c r="FDA81" s="779"/>
      <c r="FDB81" s="779"/>
      <c r="FDC81" s="779"/>
      <c r="FDD81" s="779"/>
      <c r="FDE81" s="779"/>
      <c r="FDF81" s="779"/>
      <c r="FDG81" s="779"/>
      <c r="FDH81" s="779"/>
      <c r="FDI81" s="779"/>
      <c r="FDJ81" s="779"/>
      <c r="FDK81" s="779"/>
      <c r="FDL81" s="779"/>
      <c r="FDM81" s="779"/>
      <c r="FDN81" s="779"/>
      <c r="FDO81" s="779"/>
      <c r="FDP81" s="779"/>
      <c r="FDQ81" s="779"/>
      <c r="FDR81" s="779"/>
      <c r="FDS81" s="779"/>
      <c r="FDT81" s="779"/>
      <c r="FDU81" s="779"/>
      <c r="FDV81" s="779"/>
      <c r="FDW81" s="779"/>
      <c r="FDX81" s="779"/>
      <c r="FDY81" s="779"/>
      <c r="FDZ81" s="779"/>
      <c r="FEA81" s="779"/>
      <c r="FEB81" s="779"/>
      <c r="FEC81" s="779"/>
      <c r="FED81" s="779"/>
      <c r="FEE81" s="779"/>
      <c r="FEF81" s="779"/>
      <c r="FEG81" s="779"/>
      <c r="FEH81" s="779"/>
      <c r="FEI81" s="779"/>
      <c r="FEJ81" s="779"/>
      <c r="FEK81" s="779"/>
      <c r="FEL81" s="779"/>
      <c r="FEM81" s="779"/>
      <c r="FEN81" s="779"/>
      <c r="FEO81" s="779"/>
      <c r="FEP81" s="779"/>
      <c r="FEQ81" s="779"/>
      <c r="FER81" s="779"/>
      <c r="FES81" s="779"/>
      <c r="FET81" s="779"/>
      <c r="FEU81" s="779"/>
      <c r="FEV81" s="779"/>
      <c r="FEW81" s="779"/>
      <c r="FEX81" s="779"/>
      <c r="FEY81" s="779"/>
      <c r="FEZ81" s="779"/>
      <c r="FFA81" s="779"/>
      <c r="FFB81" s="779"/>
      <c r="FFC81" s="779"/>
      <c r="FFD81" s="779"/>
      <c r="FFE81" s="779"/>
      <c r="FFF81" s="779"/>
      <c r="FFG81" s="779"/>
      <c r="FFH81" s="779"/>
      <c r="FFI81" s="779"/>
      <c r="FFJ81" s="779"/>
      <c r="FFK81" s="779"/>
      <c r="FFL81" s="779"/>
      <c r="FFM81" s="779"/>
      <c r="FFN81" s="779"/>
      <c r="FFO81" s="779"/>
      <c r="FFP81" s="779"/>
      <c r="FFQ81" s="779"/>
      <c r="FFR81" s="779"/>
      <c r="FFS81" s="779"/>
      <c r="FFT81" s="779"/>
      <c r="FFU81" s="779"/>
      <c r="FFV81" s="779"/>
      <c r="FFW81" s="779"/>
      <c r="FFX81" s="779"/>
      <c r="FFY81" s="779"/>
      <c r="FFZ81" s="779"/>
      <c r="FGA81" s="779"/>
      <c r="FGB81" s="779"/>
      <c r="FGC81" s="779"/>
      <c r="FGD81" s="779"/>
      <c r="FGE81" s="779"/>
      <c r="FGF81" s="779"/>
      <c r="FGG81" s="779"/>
      <c r="FGH81" s="779"/>
      <c r="FGI81" s="779"/>
      <c r="FGJ81" s="779"/>
      <c r="FGK81" s="779"/>
      <c r="FGL81" s="779"/>
      <c r="FGM81" s="779"/>
      <c r="FGN81" s="779"/>
      <c r="FGO81" s="779"/>
      <c r="FGP81" s="779"/>
      <c r="FGQ81" s="779"/>
      <c r="FGR81" s="779"/>
      <c r="FGS81" s="779"/>
      <c r="FGT81" s="779"/>
      <c r="FGU81" s="779"/>
      <c r="FGV81" s="779"/>
      <c r="FGW81" s="779"/>
      <c r="FGX81" s="779"/>
      <c r="FGY81" s="779"/>
      <c r="FGZ81" s="779"/>
      <c r="FHA81" s="779"/>
      <c r="FHB81" s="779"/>
      <c r="FHC81" s="779"/>
      <c r="FHD81" s="779"/>
      <c r="FHE81" s="779"/>
      <c r="FHF81" s="779"/>
      <c r="FHG81" s="779"/>
      <c r="FHH81" s="779"/>
      <c r="FHI81" s="779"/>
      <c r="FHJ81" s="779"/>
      <c r="FHK81" s="779"/>
      <c r="FHL81" s="779"/>
      <c r="FHM81" s="779"/>
      <c r="FHN81" s="779"/>
      <c r="FHO81" s="779"/>
      <c r="FHP81" s="779"/>
      <c r="FHQ81" s="779"/>
      <c r="FHR81" s="779"/>
      <c r="FHS81" s="779"/>
      <c r="FHT81" s="779"/>
      <c r="FHU81" s="779"/>
      <c r="FHV81" s="779"/>
      <c r="FHW81" s="779"/>
      <c r="FHX81" s="779"/>
      <c r="FHY81" s="779"/>
      <c r="FHZ81" s="779"/>
      <c r="FIA81" s="779"/>
      <c r="FIB81" s="779"/>
      <c r="FIC81" s="779"/>
      <c r="FID81" s="779"/>
      <c r="FIE81" s="779"/>
      <c r="FIF81" s="779"/>
      <c r="FIG81" s="779"/>
      <c r="FIH81" s="779"/>
      <c r="FII81" s="779"/>
      <c r="FIJ81" s="779"/>
      <c r="FIK81" s="779"/>
      <c r="FIL81" s="779"/>
      <c r="FIM81" s="779"/>
      <c r="FIN81" s="779"/>
      <c r="FIO81" s="779"/>
      <c r="FIP81" s="779"/>
      <c r="FIQ81" s="779"/>
      <c r="FIR81" s="779"/>
      <c r="FIS81" s="779"/>
      <c r="FIT81" s="779"/>
      <c r="FIU81" s="779"/>
      <c r="FIV81" s="779"/>
      <c r="FIW81" s="779"/>
      <c r="FIX81" s="779"/>
      <c r="FIY81" s="779"/>
      <c r="FIZ81" s="779"/>
      <c r="FJA81" s="779"/>
      <c r="FJB81" s="779"/>
      <c r="FJC81" s="779"/>
      <c r="FJD81" s="779"/>
      <c r="FJE81" s="779"/>
      <c r="FJF81" s="779"/>
      <c r="FJG81" s="779"/>
      <c r="FJH81" s="779"/>
      <c r="FJI81" s="779"/>
      <c r="FJJ81" s="779"/>
      <c r="FJK81" s="779"/>
      <c r="FJL81" s="779"/>
      <c r="FJM81" s="779"/>
      <c r="FJN81" s="779"/>
      <c r="FJO81" s="779"/>
      <c r="FJP81" s="779"/>
      <c r="FJQ81" s="779"/>
      <c r="FJR81" s="779"/>
      <c r="FJS81" s="779"/>
      <c r="FJT81" s="779"/>
      <c r="FJU81" s="779"/>
      <c r="FJV81" s="779"/>
      <c r="FJW81" s="779"/>
      <c r="FJX81" s="779"/>
      <c r="FJY81" s="779"/>
      <c r="FJZ81" s="779"/>
      <c r="FKA81" s="779"/>
      <c r="FKB81" s="779"/>
      <c r="FKC81" s="779"/>
      <c r="FKD81" s="779"/>
      <c r="FKE81" s="779"/>
      <c r="FKF81" s="779"/>
      <c r="FKG81" s="779"/>
      <c r="FKH81" s="779"/>
      <c r="FKI81" s="779"/>
      <c r="FKJ81" s="779"/>
      <c r="FKK81" s="779"/>
      <c r="FKL81" s="779"/>
      <c r="FKM81" s="779"/>
      <c r="FKN81" s="779"/>
      <c r="FKO81" s="779"/>
      <c r="FKP81" s="779"/>
      <c r="FKQ81" s="779"/>
      <c r="FKR81" s="779"/>
      <c r="FKS81" s="779"/>
      <c r="FKT81" s="779"/>
      <c r="FKU81" s="779"/>
      <c r="FKV81" s="779"/>
      <c r="FKW81" s="779"/>
      <c r="FKX81" s="779"/>
      <c r="FKY81" s="779"/>
      <c r="FKZ81" s="779"/>
      <c r="FLA81" s="779"/>
      <c r="FLB81" s="779"/>
      <c r="FLC81" s="779"/>
      <c r="FLD81" s="779"/>
      <c r="FLE81" s="779"/>
      <c r="FLF81" s="779"/>
      <c r="FLG81" s="779"/>
      <c r="FLH81" s="779"/>
      <c r="FLI81" s="779"/>
      <c r="FLJ81" s="779"/>
      <c r="FLK81" s="779"/>
      <c r="FLL81" s="779"/>
      <c r="FLM81" s="779"/>
      <c r="FLN81" s="779"/>
      <c r="FLO81" s="779"/>
      <c r="FLP81" s="779"/>
      <c r="FLQ81" s="779"/>
      <c r="FLR81" s="779"/>
      <c r="FLS81" s="779"/>
      <c r="FLT81" s="779"/>
      <c r="FLU81" s="779"/>
      <c r="FLV81" s="779"/>
      <c r="FLW81" s="779"/>
      <c r="FLX81" s="779"/>
      <c r="FLY81" s="779"/>
      <c r="FLZ81" s="779"/>
      <c r="FMA81" s="779"/>
      <c r="FMB81" s="779"/>
      <c r="FMC81" s="779"/>
      <c r="FMD81" s="779"/>
      <c r="FME81" s="779"/>
      <c r="FMF81" s="779"/>
      <c r="FMG81" s="779"/>
      <c r="FMH81" s="779"/>
      <c r="FMI81" s="779"/>
      <c r="FMJ81" s="779"/>
      <c r="FMK81" s="779"/>
      <c r="FML81" s="779"/>
      <c r="FMM81" s="779"/>
      <c r="FMN81" s="779"/>
      <c r="FMO81" s="779"/>
      <c r="FMP81" s="779"/>
      <c r="FMQ81" s="779"/>
      <c r="FMR81" s="779"/>
      <c r="FMS81" s="779"/>
      <c r="FMT81" s="779"/>
      <c r="FMU81" s="779"/>
      <c r="FMV81" s="779"/>
      <c r="FMW81" s="779"/>
      <c r="FMX81" s="779"/>
      <c r="FMY81" s="779"/>
      <c r="FMZ81" s="779"/>
      <c r="FNA81" s="779"/>
      <c r="FNB81" s="779"/>
      <c r="FNC81" s="779"/>
      <c r="FND81" s="779"/>
      <c r="FNE81" s="779"/>
      <c r="FNF81" s="779"/>
      <c r="FNG81" s="779"/>
      <c r="FNH81" s="779"/>
      <c r="FNI81" s="779"/>
      <c r="FNJ81" s="779"/>
      <c r="FNK81" s="779"/>
      <c r="FNL81" s="779"/>
      <c r="FNM81" s="779"/>
      <c r="FNN81" s="779"/>
      <c r="FNO81" s="779"/>
      <c r="FNP81" s="779"/>
      <c r="FNQ81" s="779"/>
      <c r="FNR81" s="779"/>
      <c r="FNS81" s="779"/>
      <c r="FNT81" s="779"/>
      <c r="FNU81" s="779"/>
      <c r="FNV81" s="779"/>
      <c r="FNW81" s="779"/>
      <c r="FNX81" s="779"/>
      <c r="FNY81" s="779"/>
      <c r="FNZ81" s="779"/>
      <c r="FOA81" s="779"/>
      <c r="FOB81" s="779"/>
      <c r="FOC81" s="779"/>
      <c r="FOD81" s="779"/>
      <c r="FOE81" s="779"/>
      <c r="FOF81" s="779"/>
      <c r="FOG81" s="779"/>
      <c r="FOH81" s="779"/>
      <c r="FOI81" s="779"/>
      <c r="FOJ81" s="779"/>
      <c r="FOK81" s="779"/>
      <c r="FOL81" s="779"/>
      <c r="FOM81" s="779"/>
      <c r="FON81" s="779"/>
      <c r="FOO81" s="779"/>
      <c r="FOP81" s="779"/>
      <c r="FOQ81" s="779"/>
      <c r="FOR81" s="779"/>
      <c r="FOS81" s="779"/>
      <c r="FOT81" s="779"/>
      <c r="FOU81" s="779"/>
      <c r="FOV81" s="779"/>
      <c r="FOW81" s="779"/>
      <c r="FOX81" s="779"/>
      <c r="FOY81" s="779"/>
      <c r="FOZ81" s="779"/>
      <c r="FPA81" s="779"/>
      <c r="FPB81" s="779"/>
      <c r="FPC81" s="779"/>
      <c r="FPD81" s="779"/>
      <c r="FPE81" s="779"/>
      <c r="FPF81" s="779"/>
      <c r="FPG81" s="779"/>
      <c r="FPH81" s="779"/>
      <c r="FPI81" s="779"/>
      <c r="FPJ81" s="779"/>
      <c r="FPK81" s="779"/>
      <c r="FPL81" s="779"/>
      <c r="FPM81" s="779"/>
      <c r="FPN81" s="779"/>
      <c r="FPO81" s="779"/>
      <c r="FPP81" s="779"/>
      <c r="FPQ81" s="779"/>
      <c r="FPR81" s="779"/>
      <c r="FPS81" s="779"/>
      <c r="FPT81" s="779"/>
      <c r="FPU81" s="779"/>
      <c r="FPV81" s="779"/>
      <c r="FPW81" s="779"/>
      <c r="FPX81" s="779"/>
      <c r="FPY81" s="779"/>
      <c r="FPZ81" s="779"/>
      <c r="FQA81" s="779"/>
      <c r="FQB81" s="779"/>
      <c r="FQC81" s="779"/>
      <c r="FQD81" s="779"/>
      <c r="FQE81" s="779"/>
      <c r="FQF81" s="779"/>
      <c r="FQG81" s="779"/>
      <c r="FQH81" s="779"/>
      <c r="FQI81" s="779"/>
      <c r="FQJ81" s="779"/>
      <c r="FQK81" s="779"/>
      <c r="FQL81" s="779"/>
      <c r="FQM81" s="779"/>
      <c r="FQN81" s="779"/>
      <c r="FQO81" s="779"/>
      <c r="FQP81" s="779"/>
      <c r="FQQ81" s="779"/>
      <c r="FQR81" s="779"/>
      <c r="FQS81" s="779"/>
      <c r="FQT81" s="779"/>
      <c r="FQU81" s="779"/>
      <c r="FQV81" s="779"/>
      <c r="FQW81" s="779"/>
      <c r="FQX81" s="779"/>
      <c r="FQY81" s="779"/>
      <c r="FQZ81" s="779"/>
      <c r="FRA81" s="779"/>
      <c r="FRB81" s="779"/>
      <c r="FRC81" s="779"/>
      <c r="FRD81" s="779"/>
      <c r="FRE81" s="779"/>
      <c r="FRF81" s="779"/>
      <c r="FRG81" s="779"/>
      <c r="FRH81" s="779"/>
      <c r="FRI81" s="779"/>
      <c r="FRJ81" s="779"/>
      <c r="FRK81" s="779"/>
      <c r="FRL81" s="779"/>
      <c r="FRM81" s="779"/>
      <c r="FRN81" s="779"/>
      <c r="FRO81" s="779"/>
      <c r="FRP81" s="779"/>
      <c r="FRQ81" s="779"/>
      <c r="FRR81" s="779"/>
      <c r="FRS81" s="779"/>
      <c r="FRT81" s="779"/>
      <c r="FRU81" s="779"/>
      <c r="FRV81" s="779"/>
      <c r="FRW81" s="779"/>
      <c r="FRX81" s="779"/>
      <c r="FRY81" s="779"/>
      <c r="FRZ81" s="779"/>
      <c r="FSA81" s="779"/>
      <c r="FSB81" s="779"/>
      <c r="FSC81" s="779"/>
      <c r="FSD81" s="779"/>
      <c r="FSE81" s="779"/>
      <c r="FSF81" s="779"/>
      <c r="FSG81" s="779"/>
      <c r="FSH81" s="779"/>
      <c r="FSI81" s="779"/>
      <c r="FSJ81" s="779"/>
      <c r="FSK81" s="779"/>
      <c r="FSL81" s="779"/>
      <c r="FSM81" s="779"/>
      <c r="FSN81" s="779"/>
      <c r="FSO81" s="779"/>
      <c r="FSP81" s="779"/>
      <c r="FSQ81" s="779"/>
      <c r="FSR81" s="779"/>
      <c r="FSS81" s="779"/>
      <c r="FST81" s="779"/>
      <c r="FSU81" s="779"/>
      <c r="FSV81" s="779"/>
      <c r="FSW81" s="779"/>
      <c r="FSX81" s="779"/>
      <c r="FSY81" s="779"/>
      <c r="FSZ81" s="779"/>
      <c r="FTA81" s="779"/>
      <c r="FTB81" s="779"/>
      <c r="FTC81" s="779"/>
      <c r="FTD81" s="779"/>
      <c r="FTE81" s="779"/>
      <c r="FTF81" s="779"/>
      <c r="FTG81" s="779"/>
      <c r="FTH81" s="779"/>
      <c r="FTI81" s="779"/>
      <c r="FTJ81" s="779"/>
      <c r="FTK81" s="779"/>
      <c r="FTL81" s="779"/>
      <c r="FTM81" s="779"/>
      <c r="FTN81" s="779"/>
      <c r="FTO81" s="779"/>
      <c r="FTP81" s="779"/>
      <c r="FTQ81" s="779"/>
      <c r="FTR81" s="779"/>
      <c r="FTS81" s="779"/>
      <c r="FTT81" s="779"/>
      <c r="FTU81" s="779"/>
      <c r="FTV81" s="779"/>
      <c r="FTW81" s="779"/>
      <c r="FTX81" s="779"/>
      <c r="FTY81" s="779"/>
      <c r="FTZ81" s="779"/>
      <c r="FUA81" s="779"/>
      <c r="FUB81" s="779"/>
      <c r="FUC81" s="779"/>
      <c r="FUD81" s="779"/>
      <c r="FUE81" s="779"/>
      <c r="FUF81" s="779"/>
      <c r="FUG81" s="779"/>
      <c r="FUH81" s="779"/>
      <c r="FUI81" s="779"/>
      <c r="FUJ81" s="779"/>
      <c r="FUK81" s="779"/>
      <c r="FUL81" s="779"/>
      <c r="FUM81" s="779"/>
      <c r="FUN81" s="779"/>
      <c r="FUO81" s="779"/>
      <c r="FUP81" s="779"/>
      <c r="FUQ81" s="779"/>
      <c r="FUR81" s="779"/>
      <c r="FUS81" s="779"/>
      <c r="FUT81" s="779"/>
      <c r="FUU81" s="779"/>
      <c r="FUV81" s="779"/>
      <c r="FUW81" s="779"/>
      <c r="FUX81" s="779"/>
      <c r="FUY81" s="779"/>
      <c r="FUZ81" s="779"/>
      <c r="FVA81" s="779"/>
      <c r="FVB81" s="779"/>
      <c r="FVC81" s="779"/>
      <c r="FVD81" s="779"/>
      <c r="FVE81" s="779"/>
      <c r="FVF81" s="779"/>
      <c r="FVG81" s="779"/>
      <c r="FVH81" s="779"/>
      <c r="FVI81" s="779"/>
      <c r="FVJ81" s="779"/>
      <c r="FVK81" s="779"/>
      <c r="FVL81" s="779"/>
      <c r="FVM81" s="779"/>
      <c r="FVN81" s="779"/>
      <c r="FVO81" s="779"/>
      <c r="FVP81" s="779"/>
      <c r="FVQ81" s="779"/>
      <c r="FVR81" s="779"/>
      <c r="FVS81" s="779"/>
      <c r="FVT81" s="779"/>
      <c r="FVU81" s="779"/>
      <c r="FVV81" s="779"/>
      <c r="FVW81" s="779"/>
      <c r="FVX81" s="779"/>
      <c r="FVY81" s="779"/>
      <c r="FVZ81" s="779"/>
      <c r="FWA81" s="779"/>
      <c r="FWB81" s="779"/>
      <c r="FWC81" s="779"/>
      <c r="FWD81" s="779"/>
      <c r="FWE81" s="779"/>
      <c r="FWF81" s="779"/>
      <c r="FWG81" s="779"/>
      <c r="FWH81" s="779"/>
      <c r="FWI81" s="779"/>
      <c r="FWJ81" s="779"/>
      <c r="FWK81" s="779"/>
      <c r="FWL81" s="779"/>
      <c r="FWM81" s="779"/>
      <c r="FWN81" s="779"/>
      <c r="FWO81" s="779"/>
      <c r="FWP81" s="779"/>
      <c r="FWQ81" s="779"/>
      <c r="FWR81" s="779"/>
      <c r="FWS81" s="779"/>
      <c r="FWT81" s="779"/>
      <c r="FWU81" s="779"/>
      <c r="FWV81" s="779"/>
      <c r="FWW81" s="779"/>
      <c r="FWX81" s="779"/>
      <c r="FWY81" s="779"/>
      <c r="FWZ81" s="779"/>
      <c r="FXA81" s="779"/>
      <c r="FXB81" s="779"/>
      <c r="FXC81" s="779"/>
      <c r="FXD81" s="779"/>
      <c r="FXE81" s="779"/>
      <c r="FXF81" s="779"/>
      <c r="FXG81" s="779"/>
      <c r="FXH81" s="779"/>
      <c r="FXI81" s="779"/>
      <c r="FXJ81" s="779"/>
      <c r="FXK81" s="779"/>
      <c r="FXL81" s="779"/>
      <c r="FXM81" s="779"/>
      <c r="FXN81" s="779"/>
      <c r="FXO81" s="779"/>
      <c r="FXP81" s="779"/>
      <c r="FXQ81" s="779"/>
      <c r="FXR81" s="779"/>
      <c r="FXS81" s="779"/>
      <c r="FXT81" s="779"/>
      <c r="FXU81" s="779"/>
      <c r="FXV81" s="779"/>
      <c r="FXW81" s="779"/>
      <c r="FXX81" s="779"/>
      <c r="FXY81" s="779"/>
      <c r="FXZ81" s="779"/>
      <c r="FYA81" s="779"/>
      <c r="FYB81" s="779"/>
      <c r="FYC81" s="779"/>
      <c r="FYD81" s="779"/>
      <c r="FYE81" s="779"/>
      <c r="FYF81" s="779"/>
      <c r="FYG81" s="779"/>
      <c r="FYH81" s="779"/>
      <c r="FYI81" s="779"/>
      <c r="FYJ81" s="779"/>
      <c r="FYK81" s="779"/>
      <c r="FYL81" s="779"/>
      <c r="FYM81" s="779"/>
      <c r="FYN81" s="779"/>
      <c r="FYO81" s="779"/>
      <c r="FYP81" s="779"/>
      <c r="FYQ81" s="779"/>
      <c r="FYR81" s="779"/>
      <c r="FYS81" s="779"/>
      <c r="FYT81" s="779"/>
      <c r="FYU81" s="779"/>
      <c r="FYV81" s="779"/>
      <c r="FYW81" s="779"/>
      <c r="FYX81" s="779"/>
      <c r="FYY81" s="779"/>
      <c r="FYZ81" s="779"/>
      <c r="FZA81" s="779"/>
      <c r="FZB81" s="779"/>
      <c r="FZC81" s="779"/>
      <c r="FZD81" s="779"/>
      <c r="FZE81" s="779"/>
      <c r="FZF81" s="779"/>
      <c r="FZG81" s="779"/>
      <c r="FZH81" s="779"/>
      <c r="FZI81" s="779"/>
      <c r="FZJ81" s="779"/>
      <c r="FZK81" s="779"/>
      <c r="FZL81" s="779"/>
      <c r="FZM81" s="779"/>
      <c r="FZN81" s="779"/>
      <c r="FZO81" s="779"/>
      <c r="FZP81" s="779"/>
      <c r="FZQ81" s="779"/>
      <c r="FZR81" s="779"/>
      <c r="FZS81" s="779"/>
      <c r="FZT81" s="779"/>
      <c r="FZU81" s="779"/>
      <c r="FZV81" s="779"/>
      <c r="FZW81" s="779"/>
      <c r="FZX81" s="779"/>
      <c r="FZY81" s="779"/>
      <c r="FZZ81" s="779"/>
      <c r="GAA81" s="779"/>
      <c r="GAB81" s="779"/>
      <c r="GAC81" s="779"/>
      <c r="GAD81" s="779"/>
      <c r="GAE81" s="779"/>
      <c r="GAF81" s="779"/>
      <c r="GAG81" s="779"/>
      <c r="GAH81" s="779"/>
      <c r="GAI81" s="779"/>
      <c r="GAJ81" s="779"/>
      <c r="GAK81" s="779"/>
      <c r="GAL81" s="779"/>
      <c r="GAM81" s="779"/>
      <c r="GAN81" s="779"/>
      <c r="GAO81" s="779"/>
      <c r="GAP81" s="779"/>
      <c r="GAQ81" s="779"/>
      <c r="GAR81" s="779"/>
      <c r="GAS81" s="779"/>
      <c r="GAT81" s="779"/>
      <c r="GAU81" s="779"/>
      <c r="GAV81" s="779"/>
      <c r="GAW81" s="779"/>
      <c r="GAX81" s="779"/>
      <c r="GAY81" s="779"/>
      <c r="GAZ81" s="779"/>
      <c r="GBA81" s="779"/>
      <c r="GBB81" s="779"/>
      <c r="GBC81" s="779"/>
      <c r="GBD81" s="779"/>
      <c r="GBE81" s="779"/>
      <c r="GBF81" s="779"/>
      <c r="GBG81" s="779"/>
      <c r="GBH81" s="779"/>
      <c r="GBI81" s="779"/>
      <c r="GBJ81" s="779"/>
      <c r="GBK81" s="779"/>
      <c r="GBL81" s="779"/>
      <c r="GBM81" s="779"/>
      <c r="GBN81" s="779"/>
      <c r="GBO81" s="779"/>
      <c r="GBP81" s="779"/>
      <c r="GBQ81" s="779"/>
      <c r="GBR81" s="779"/>
      <c r="GBS81" s="779"/>
      <c r="GBT81" s="779"/>
      <c r="GBU81" s="779"/>
      <c r="GBV81" s="779"/>
      <c r="GBW81" s="779"/>
      <c r="GBX81" s="779"/>
      <c r="GBY81" s="779"/>
      <c r="GBZ81" s="779"/>
      <c r="GCA81" s="779"/>
      <c r="GCB81" s="779"/>
      <c r="GCC81" s="779"/>
      <c r="GCD81" s="779"/>
      <c r="GCE81" s="779"/>
      <c r="GCF81" s="779"/>
      <c r="GCG81" s="779"/>
      <c r="GCH81" s="779"/>
      <c r="GCI81" s="779"/>
      <c r="GCJ81" s="779"/>
      <c r="GCK81" s="779"/>
      <c r="GCL81" s="779"/>
      <c r="GCM81" s="779"/>
      <c r="GCN81" s="779"/>
      <c r="GCO81" s="779"/>
      <c r="GCP81" s="779"/>
      <c r="GCQ81" s="779"/>
      <c r="GCR81" s="779"/>
      <c r="GCS81" s="779"/>
      <c r="GCT81" s="779"/>
      <c r="GCU81" s="779"/>
      <c r="GCV81" s="779"/>
      <c r="GCW81" s="779"/>
      <c r="GCX81" s="779"/>
      <c r="GCY81" s="779"/>
      <c r="GCZ81" s="779"/>
      <c r="GDA81" s="779"/>
      <c r="GDB81" s="779"/>
      <c r="GDC81" s="779"/>
      <c r="GDD81" s="779"/>
      <c r="GDE81" s="779"/>
      <c r="GDF81" s="779"/>
      <c r="GDG81" s="779"/>
      <c r="GDH81" s="779"/>
      <c r="GDI81" s="779"/>
      <c r="GDJ81" s="779"/>
      <c r="GDK81" s="779"/>
      <c r="GDL81" s="779"/>
      <c r="GDM81" s="779"/>
      <c r="GDN81" s="779"/>
      <c r="GDO81" s="779"/>
      <c r="GDP81" s="779"/>
      <c r="GDQ81" s="779"/>
      <c r="GDR81" s="779"/>
      <c r="GDS81" s="779"/>
      <c r="GDT81" s="779"/>
      <c r="GDU81" s="779"/>
      <c r="GDV81" s="779"/>
      <c r="GDW81" s="779"/>
      <c r="GDX81" s="779"/>
      <c r="GDY81" s="779"/>
      <c r="GDZ81" s="779"/>
      <c r="GEA81" s="779"/>
      <c r="GEB81" s="779"/>
      <c r="GEC81" s="779"/>
      <c r="GED81" s="779"/>
      <c r="GEE81" s="779"/>
      <c r="GEF81" s="779"/>
      <c r="GEG81" s="779"/>
      <c r="GEH81" s="779"/>
      <c r="GEI81" s="779"/>
      <c r="GEJ81" s="779"/>
      <c r="GEK81" s="779"/>
      <c r="GEL81" s="779"/>
      <c r="GEM81" s="779"/>
      <c r="GEN81" s="779"/>
      <c r="GEO81" s="779"/>
      <c r="GEP81" s="779"/>
      <c r="GEQ81" s="779"/>
      <c r="GER81" s="779"/>
      <c r="GES81" s="779"/>
      <c r="GET81" s="779"/>
      <c r="GEU81" s="779"/>
      <c r="GEV81" s="779"/>
      <c r="GEW81" s="779"/>
      <c r="GEX81" s="779"/>
      <c r="GEY81" s="779"/>
      <c r="GEZ81" s="779"/>
      <c r="GFA81" s="779"/>
      <c r="GFB81" s="779"/>
      <c r="GFC81" s="779"/>
      <c r="GFD81" s="779"/>
      <c r="GFE81" s="779"/>
      <c r="GFF81" s="779"/>
      <c r="GFG81" s="779"/>
      <c r="GFH81" s="779"/>
      <c r="GFI81" s="779"/>
      <c r="GFJ81" s="779"/>
      <c r="GFK81" s="779"/>
      <c r="GFL81" s="779"/>
      <c r="GFM81" s="779"/>
      <c r="GFN81" s="779"/>
      <c r="GFO81" s="779"/>
      <c r="GFP81" s="779"/>
      <c r="GFQ81" s="779"/>
      <c r="GFR81" s="779"/>
      <c r="GFS81" s="779"/>
      <c r="GFT81" s="779"/>
      <c r="GFU81" s="779"/>
      <c r="GFV81" s="779"/>
      <c r="GFW81" s="779"/>
      <c r="GFX81" s="779"/>
      <c r="GFY81" s="779"/>
      <c r="GFZ81" s="779"/>
      <c r="GGA81" s="779"/>
      <c r="GGB81" s="779"/>
      <c r="GGC81" s="779"/>
      <c r="GGD81" s="779"/>
      <c r="GGE81" s="779"/>
      <c r="GGF81" s="779"/>
      <c r="GGG81" s="779"/>
      <c r="GGH81" s="779"/>
      <c r="GGI81" s="779"/>
      <c r="GGJ81" s="779"/>
      <c r="GGK81" s="779"/>
      <c r="GGL81" s="779"/>
      <c r="GGM81" s="779"/>
      <c r="GGN81" s="779"/>
      <c r="GGO81" s="779"/>
      <c r="GGP81" s="779"/>
      <c r="GGQ81" s="779"/>
      <c r="GGR81" s="779"/>
      <c r="GGS81" s="779"/>
      <c r="GGT81" s="779"/>
      <c r="GGU81" s="779"/>
      <c r="GGV81" s="779"/>
      <c r="GGW81" s="779"/>
      <c r="GGX81" s="779"/>
      <c r="GGY81" s="779"/>
      <c r="GGZ81" s="779"/>
      <c r="GHA81" s="779"/>
      <c r="GHB81" s="779"/>
      <c r="GHC81" s="779"/>
      <c r="GHD81" s="779"/>
      <c r="GHE81" s="779"/>
      <c r="GHF81" s="779"/>
      <c r="GHG81" s="779"/>
      <c r="GHH81" s="779"/>
      <c r="GHI81" s="779"/>
      <c r="GHJ81" s="779"/>
      <c r="GHK81" s="779"/>
      <c r="GHL81" s="779"/>
      <c r="GHM81" s="779"/>
      <c r="GHN81" s="779"/>
      <c r="GHO81" s="779"/>
      <c r="GHP81" s="779"/>
      <c r="GHQ81" s="779"/>
      <c r="GHR81" s="779"/>
      <c r="GHS81" s="779"/>
      <c r="GHT81" s="779"/>
      <c r="GHU81" s="779"/>
      <c r="GHV81" s="779"/>
      <c r="GHW81" s="779"/>
      <c r="GHX81" s="779"/>
      <c r="GHY81" s="779"/>
      <c r="GHZ81" s="779"/>
      <c r="GIA81" s="779"/>
      <c r="GIB81" s="779"/>
      <c r="GIC81" s="779"/>
      <c r="GID81" s="779"/>
      <c r="GIE81" s="779"/>
      <c r="GIF81" s="779"/>
      <c r="GIG81" s="779"/>
      <c r="GIH81" s="779"/>
      <c r="GII81" s="779"/>
      <c r="GIJ81" s="779"/>
      <c r="GIK81" s="779"/>
      <c r="GIL81" s="779"/>
      <c r="GIM81" s="779"/>
      <c r="GIN81" s="779"/>
      <c r="GIO81" s="779"/>
      <c r="GIP81" s="779"/>
      <c r="GIQ81" s="779"/>
      <c r="GIR81" s="779"/>
      <c r="GIS81" s="779"/>
      <c r="GIT81" s="779"/>
      <c r="GIU81" s="779"/>
      <c r="GIV81" s="779"/>
      <c r="GIW81" s="779"/>
      <c r="GIX81" s="779"/>
      <c r="GIY81" s="779"/>
      <c r="GIZ81" s="779"/>
      <c r="GJA81" s="779"/>
      <c r="GJB81" s="779"/>
      <c r="GJC81" s="779"/>
      <c r="GJD81" s="779"/>
      <c r="GJE81" s="779"/>
      <c r="GJF81" s="779"/>
      <c r="GJG81" s="779"/>
      <c r="GJH81" s="779"/>
      <c r="GJI81" s="779"/>
      <c r="GJJ81" s="779"/>
      <c r="GJK81" s="779"/>
      <c r="GJL81" s="779"/>
      <c r="GJM81" s="779"/>
      <c r="GJN81" s="779"/>
      <c r="GJO81" s="779"/>
      <c r="GJP81" s="779"/>
      <c r="GJQ81" s="779"/>
      <c r="GJR81" s="779"/>
      <c r="GJS81" s="779"/>
      <c r="GJT81" s="779"/>
      <c r="GJU81" s="779"/>
      <c r="GJV81" s="779"/>
      <c r="GJW81" s="779"/>
      <c r="GJX81" s="779"/>
      <c r="GJY81" s="779"/>
      <c r="GJZ81" s="779"/>
      <c r="GKA81" s="779"/>
      <c r="GKB81" s="779"/>
      <c r="GKC81" s="779"/>
      <c r="GKD81" s="779"/>
      <c r="GKE81" s="779"/>
      <c r="GKF81" s="779"/>
      <c r="GKG81" s="779"/>
      <c r="GKH81" s="779"/>
      <c r="GKI81" s="779"/>
      <c r="GKJ81" s="779"/>
      <c r="GKK81" s="779"/>
      <c r="GKL81" s="779"/>
      <c r="GKM81" s="779"/>
      <c r="GKN81" s="779"/>
      <c r="GKO81" s="779"/>
      <c r="GKP81" s="779"/>
      <c r="GKQ81" s="779"/>
      <c r="GKR81" s="779"/>
      <c r="GKS81" s="779"/>
      <c r="GKT81" s="779"/>
      <c r="GKU81" s="779"/>
      <c r="GKV81" s="779"/>
      <c r="GKW81" s="779"/>
      <c r="GKX81" s="779"/>
      <c r="GKY81" s="779"/>
      <c r="GKZ81" s="779"/>
      <c r="GLA81" s="779"/>
      <c r="GLB81" s="779"/>
      <c r="GLC81" s="779"/>
      <c r="GLD81" s="779"/>
      <c r="GLE81" s="779"/>
      <c r="GLF81" s="779"/>
      <c r="GLG81" s="779"/>
      <c r="GLH81" s="779"/>
      <c r="GLI81" s="779"/>
      <c r="GLJ81" s="779"/>
      <c r="GLK81" s="779"/>
      <c r="GLL81" s="779"/>
      <c r="GLM81" s="779"/>
      <c r="GLN81" s="779"/>
      <c r="GLO81" s="779"/>
      <c r="GLP81" s="779"/>
      <c r="GLQ81" s="779"/>
      <c r="GLR81" s="779"/>
      <c r="GLS81" s="779"/>
      <c r="GLT81" s="779"/>
      <c r="GLU81" s="779"/>
      <c r="GLV81" s="779"/>
      <c r="GLW81" s="779"/>
      <c r="GLX81" s="779"/>
      <c r="GLY81" s="779"/>
      <c r="GLZ81" s="779"/>
      <c r="GMA81" s="779"/>
      <c r="GMB81" s="779"/>
      <c r="GMC81" s="779"/>
      <c r="GMD81" s="779"/>
      <c r="GME81" s="779"/>
      <c r="GMF81" s="779"/>
      <c r="GMG81" s="779"/>
      <c r="GMH81" s="779"/>
      <c r="GMI81" s="779"/>
      <c r="GMJ81" s="779"/>
      <c r="GMK81" s="779"/>
      <c r="GML81" s="779"/>
      <c r="GMM81" s="779"/>
      <c r="GMN81" s="779"/>
      <c r="GMO81" s="779"/>
      <c r="GMP81" s="779"/>
      <c r="GMQ81" s="779"/>
      <c r="GMR81" s="779"/>
      <c r="GMS81" s="779"/>
      <c r="GMT81" s="779"/>
      <c r="GMU81" s="779"/>
      <c r="GMV81" s="779"/>
      <c r="GMW81" s="779"/>
      <c r="GMX81" s="779"/>
      <c r="GMY81" s="779"/>
      <c r="GMZ81" s="779"/>
      <c r="GNA81" s="779"/>
      <c r="GNB81" s="779"/>
      <c r="GNC81" s="779"/>
      <c r="GND81" s="779"/>
      <c r="GNE81" s="779"/>
      <c r="GNF81" s="779"/>
      <c r="GNG81" s="779"/>
      <c r="GNH81" s="779"/>
      <c r="GNI81" s="779"/>
      <c r="GNJ81" s="779"/>
      <c r="GNK81" s="779"/>
      <c r="GNL81" s="779"/>
      <c r="GNM81" s="779"/>
      <c r="GNN81" s="779"/>
      <c r="GNO81" s="779"/>
      <c r="GNP81" s="779"/>
      <c r="GNQ81" s="779"/>
      <c r="GNR81" s="779"/>
      <c r="GNS81" s="779"/>
      <c r="GNT81" s="779"/>
      <c r="GNU81" s="779"/>
      <c r="GNV81" s="779"/>
      <c r="GNW81" s="779"/>
      <c r="GNX81" s="779"/>
      <c r="GNY81" s="779"/>
      <c r="GNZ81" s="779"/>
      <c r="GOA81" s="779"/>
      <c r="GOB81" s="779"/>
      <c r="GOC81" s="779"/>
      <c r="GOD81" s="779"/>
      <c r="GOE81" s="779"/>
      <c r="GOF81" s="779"/>
      <c r="GOG81" s="779"/>
      <c r="GOH81" s="779"/>
      <c r="GOI81" s="779"/>
      <c r="GOJ81" s="779"/>
      <c r="GOK81" s="779"/>
      <c r="GOL81" s="779"/>
      <c r="GOM81" s="779"/>
      <c r="GON81" s="779"/>
      <c r="GOO81" s="779"/>
      <c r="GOP81" s="779"/>
      <c r="GOQ81" s="779"/>
      <c r="GOR81" s="779"/>
      <c r="GOS81" s="779"/>
      <c r="GOT81" s="779"/>
      <c r="GOU81" s="779"/>
      <c r="GOV81" s="779"/>
      <c r="GOW81" s="779"/>
      <c r="GOX81" s="779"/>
      <c r="GOY81" s="779"/>
      <c r="GOZ81" s="779"/>
      <c r="GPA81" s="779"/>
      <c r="GPB81" s="779"/>
      <c r="GPC81" s="779"/>
      <c r="GPD81" s="779"/>
      <c r="GPE81" s="779"/>
      <c r="GPF81" s="779"/>
      <c r="GPG81" s="779"/>
      <c r="GPH81" s="779"/>
      <c r="GPI81" s="779"/>
      <c r="GPJ81" s="779"/>
      <c r="GPK81" s="779"/>
      <c r="GPL81" s="779"/>
      <c r="GPM81" s="779"/>
      <c r="GPN81" s="779"/>
      <c r="GPO81" s="779"/>
      <c r="GPP81" s="779"/>
      <c r="GPQ81" s="779"/>
      <c r="GPR81" s="779"/>
      <c r="GPS81" s="779"/>
      <c r="GPT81" s="779"/>
      <c r="GPU81" s="779"/>
      <c r="GPV81" s="779"/>
      <c r="GPW81" s="779"/>
      <c r="GPX81" s="779"/>
      <c r="GPY81" s="779"/>
      <c r="GPZ81" s="779"/>
      <c r="GQA81" s="779"/>
      <c r="GQB81" s="779"/>
      <c r="GQC81" s="779"/>
      <c r="GQD81" s="779"/>
      <c r="GQE81" s="779"/>
      <c r="GQF81" s="779"/>
      <c r="GQG81" s="779"/>
      <c r="GQH81" s="779"/>
      <c r="GQI81" s="779"/>
      <c r="GQJ81" s="779"/>
      <c r="GQK81" s="779"/>
      <c r="GQL81" s="779"/>
      <c r="GQM81" s="779"/>
      <c r="GQN81" s="779"/>
      <c r="GQO81" s="779"/>
      <c r="GQP81" s="779"/>
      <c r="GQQ81" s="779"/>
      <c r="GQR81" s="779"/>
      <c r="GQS81" s="779"/>
      <c r="GQT81" s="779"/>
      <c r="GQU81" s="779"/>
      <c r="GQV81" s="779"/>
      <c r="GQW81" s="779"/>
      <c r="GQX81" s="779"/>
      <c r="GQY81" s="779"/>
      <c r="GQZ81" s="779"/>
      <c r="GRA81" s="779"/>
      <c r="GRB81" s="779"/>
      <c r="GRC81" s="779"/>
      <c r="GRD81" s="779"/>
      <c r="GRE81" s="779"/>
      <c r="GRF81" s="779"/>
      <c r="GRG81" s="779"/>
      <c r="GRH81" s="779"/>
      <c r="GRI81" s="779"/>
      <c r="GRJ81" s="779"/>
      <c r="GRK81" s="779"/>
      <c r="GRL81" s="779"/>
      <c r="GRM81" s="779"/>
      <c r="GRN81" s="779"/>
      <c r="GRO81" s="779"/>
      <c r="GRP81" s="779"/>
      <c r="GRQ81" s="779"/>
      <c r="GRR81" s="779"/>
      <c r="GRS81" s="779"/>
      <c r="GRT81" s="779"/>
      <c r="GRU81" s="779"/>
      <c r="GRV81" s="779"/>
      <c r="GRW81" s="779"/>
      <c r="GRX81" s="779"/>
      <c r="GRY81" s="779"/>
      <c r="GRZ81" s="779"/>
      <c r="GSA81" s="779"/>
      <c r="GSB81" s="779"/>
      <c r="GSC81" s="779"/>
      <c r="GSD81" s="779"/>
      <c r="GSE81" s="779"/>
      <c r="GSF81" s="779"/>
      <c r="GSG81" s="779"/>
      <c r="GSH81" s="779"/>
      <c r="GSI81" s="779"/>
      <c r="GSJ81" s="779"/>
      <c r="GSK81" s="779"/>
      <c r="GSL81" s="779"/>
      <c r="GSM81" s="779"/>
      <c r="GSN81" s="779"/>
      <c r="GSO81" s="779"/>
      <c r="GSP81" s="779"/>
      <c r="GSQ81" s="779"/>
      <c r="GSR81" s="779"/>
      <c r="GSS81" s="779"/>
      <c r="GST81" s="779"/>
      <c r="GSU81" s="779"/>
      <c r="GSV81" s="779"/>
      <c r="GSW81" s="779"/>
      <c r="GSX81" s="779"/>
      <c r="GSY81" s="779"/>
      <c r="GSZ81" s="779"/>
      <c r="GTA81" s="779"/>
      <c r="GTB81" s="779"/>
      <c r="GTC81" s="779"/>
      <c r="GTD81" s="779"/>
      <c r="GTE81" s="779"/>
      <c r="GTF81" s="779"/>
      <c r="GTG81" s="779"/>
      <c r="GTH81" s="779"/>
      <c r="GTI81" s="779"/>
      <c r="GTJ81" s="779"/>
      <c r="GTK81" s="779"/>
      <c r="GTL81" s="779"/>
      <c r="GTM81" s="779"/>
      <c r="GTN81" s="779"/>
      <c r="GTO81" s="779"/>
      <c r="GTP81" s="779"/>
      <c r="GTQ81" s="779"/>
      <c r="GTR81" s="779"/>
      <c r="GTS81" s="779"/>
      <c r="GTT81" s="779"/>
      <c r="GTU81" s="779"/>
      <c r="GTV81" s="779"/>
      <c r="GTW81" s="779"/>
      <c r="GTX81" s="779"/>
      <c r="GTY81" s="779"/>
      <c r="GTZ81" s="779"/>
      <c r="GUA81" s="779"/>
      <c r="GUB81" s="779"/>
      <c r="GUC81" s="779"/>
      <c r="GUD81" s="779"/>
      <c r="GUE81" s="779"/>
      <c r="GUF81" s="779"/>
      <c r="GUG81" s="779"/>
      <c r="GUH81" s="779"/>
      <c r="GUI81" s="779"/>
      <c r="GUJ81" s="779"/>
      <c r="GUK81" s="779"/>
      <c r="GUL81" s="779"/>
      <c r="GUM81" s="779"/>
      <c r="GUN81" s="779"/>
      <c r="GUO81" s="779"/>
      <c r="GUP81" s="779"/>
      <c r="GUQ81" s="779"/>
      <c r="GUR81" s="779"/>
      <c r="GUS81" s="779"/>
      <c r="GUT81" s="779"/>
      <c r="GUU81" s="779"/>
      <c r="GUV81" s="779"/>
      <c r="GUW81" s="779"/>
      <c r="GUX81" s="779"/>
      <c r="GUY81" s="779"/>
      <c r="GUZ81" s="779"/>
      <c r="GVA81" s="779"/>
      <c r="GVB81" s="779"/>
      <c r="GVC81" s="779"/>
      <c r="GVD81" s="779"/>
      <c r="GVE81" s="779"/>
      <c r="GVF81" s="779"/>
      <c r="GVG81" s="779"/>
      <c r="GVH81" s="779"/>
      <c r="GVI81" s="779"/>
      <c r="GVJ81" s="779"/>
      <c r="GVK81" s="779"/>
      <c r="GVL81" s="779"/>
      <c r="GVM81" s="779"/>
      <c r="GVN81" s="779"/>
      <c r="GVO81" s="779"/>
      <c r="GVP81" s="779"/>
      <c r="GVQ81" s="779"/>
      <c r="GVR81" s="779"/>
      <c r="GVS81" s="779"/>
      <c r="GVT81" s="779"/>
      <c r="GVU81" s="779"/>
      <c r="GVV81" s="779"/>
      <c r="GVW81" s="779"/>
      <c r="GVX81" s="779"/>
      <c r="GVY81" s="779"/>
      <c r="GVZ81" s="779"/>
      <c r="GWA81" s="779"/>
      <c r="GWB81" s="779"/>
      <c r="GWC81" s="779"/>
      <c r="GWD81" s="779"/>
      <c r="GWE81" s="779"/>
      <c r="GWF81" s="779"/>
      <c r="GWG81" s="779"/>
      <c r="GWH81" s="779"/>
      <c r="GWI81" s="779"/>
      <c r="GWJ81" s="779"/>
      <c r="GWK81" s="779"/>
      <c r="GWL81" s="779"/>
      <c r="GWM81" s="779"/>
      <c r="GWN81" s="779"/>
      <c r="GWO81" s="779"/>
      <c r="GWP81" s="779"/>
      <c r="GWQ81" s="779"/>
      <c r="GWR81" s="779"/>
      <c r="GWS81" s="779"/>
      <c r="GWT81" s="779"/>
      <c r="GWU81" s="779"/>
      <c r="GWV81" s="779"/>
      <c r="GWW81" s="779"/>
      <c r="GWX81" s="779"/>
      <c r="GWY81" s="779"/>
      <c r="GWZ81" s="779"/>
      <c r="GXA81" s="779"/>
      <c r="GXB81" s="779"/>
      <c r="GXC81" s="779"/>
      <c r="GXD81" s="779"/>
      <c r="GXE81" s="779"/>
      <c r="GXF81" s="779"/>
      <c r="GXG81" s="779"/>
      <c r="GXH81" s="779"/>
      <c r="GXI81" s="779"/>
      <c r="GXJ81" s="779"/>
      <c r="GXK81" s="779"/>
      <c r="GXL81" s="779"/>
      <c r="GXM81" s="779"/>
      <c r="GXN81" s="779"/>
      <c r="GXO81" s="779"/>
      <c r="GXP81" s="779"/>
      <c r="GXQ81" s="779"/>
      <c r="GXR81" s="779"/>
      <c r="GXS81" s="779"/>
      <c r="GXT81" s="779"/>
      <c r="GXU81" s="779"/>
      <c r="GXV81" s="779"/>
      <c r="GXW81" s="779"/>
      <c r="GXX81" s="779"/>
      <c r="GXY81" s="779"/>
      <c r="GXZ81" s="779"/>
      <c r="GYA81" s="779"/>
      <c r="GYB81" s="779"/>
      <c r="GYC81" s="779"/>
      <c r="GYD81" s="779"/>
      <c r="GYE81" s="779"/>
      <c r="GYF81" s="779"/>
      <c r="GYG81" s="779"/>
      <c r="GYH81" s="779"/>
      <c r="GYI81" s="779"/>
      <c r="GYJ81" s="779"/>
      <c r="GYK81" s="779"/>
      <c r="GYL81" s="779"/>
      <c r="GYM81" s="779"/>
      <c r="GYN81" s="779"/>
      <c r="GYO81" s="779"/>
      <c r="GYP81" s="779"/>
      <c r="GYQ81" s="779"/>
      <c r="GYR81" s="779"/>
      <c r="GYS81" s="779"/>
      <c r="GYT81" s="779"/>
      <c r="GYU81" s="779"/>
      <c r="GYV81" s="779"/>
      <c r="GYW81" s="779"/>
      <c r="GYX81" s="779"/>
      <c r="GYY81" s="779"/>
      <c r="GYZ81" s="779"/>
      <c r="GZA81" s="779"/>
      <c r="GZB81" s="779"/>
      <c r="GZC81" s="779"/>
      <c r="GZD81" s="779"/>
      <c r="GZE81" s="779"/>
      <c r="GZF81" s="779"/>
      <c r="GZG81" s="779"/>
      <c r="GZH81" s="779"/>
      <c r="GZI81" s="779"/>
      <c r="GZJ81" s="779"/>
      <c r="GZK81" s="779"/>
      <c r="GZL81" s="779"/>
      <c r="GZM81" s="779"/>
      <c r="GZN81" s="779"/>
      <c r="GZO81" s="779"/>
      <c r="GZP81" s="779"/>
      <c r="GZQ81" s="779"/>
      <c r="GZR81" s="779"/>
      <c r="GZS81" s="779"/>
      <c r="GZT81" s="779"/>
      <c r="GZU81" s="779"/>
      <c r="GZV81" s="779"/>
      <c r="GZW81" s="779"/>
      <c r="GZX81" s="779"/>
      <c r="GZY81" s="779"/>
      <c r="GZZ81" s="779"/>
      <c r="HAA81" s="779"/>
      <c r="HAB81" s="779"/>
      <c r="HAC81" s="779"/>
      <c r="HAD81" s="779"/>
      <c r="HAE81" s="779"/>
      <c r="HAF81" s="779"/>
      <c r="HAG81" s="779"/>
      <c r="HAH81" s="779"/>
      <c r="HAI81" s="779"/>
      <c r="HAJ81" s="779"/>
      <c r="HAK81" s="779"/>
      <c r="HAL81" s="779"/>
      <c r="HAM81" s="779"/>
      <c r="HAN81" s="779"/>
      <c r="HAO81" s="779"/>
      <c r="HAP81" s="779"/>
      <c r="HAQ81" s="779"/>
      <c r="HAR81" s="779"/>
      <c r="HAS81" s="779"/>
      <c r="HAT81" s="779"/>
      <c r="HAU81" s="779"/>
      <c r="HAV81" s="779"/>
      <c r="HAW81" s="779"/>
      <c r="HAX81" s="779"/>
      <c r="HAY81" s="779"/>
      <c r="HAZ81" s="779"/>
      <c r="HBA81" s="779"/>
      <c r="HBB81" s="779"/>
      <c r="HBC81" s="779"/>
      <c r="HBD81" s="779"/>
      <c r="HBE81" s="779"/>
      <c r="HBF81" s="779"/>
      <c r="HBG81" s="779"/>
      <c r="HBH81" s="779"/>
      <c r="HBI81" s="779"/>
      <c r="HBJ81" s="779"/>
      <c r="HBK81" s="779"/>
      <c r="HBL81" s="779"/>
      <c r="HBM81" s="779"/>
      <c r="HBN81" s="779"/>
      <c r="HBO81" s="779"/>
      <c r="HBP81" s="779"/>
      <c r="HBQ81" s="779"/>
      <c r="HBR81" s="779"/>
      <c r="HBS81" s="779"/>
      <c r="HBT81" s="779"/>
      <c r="HBU81" s="779"/>
      <c r="HBV81" s="779"/>
      <c r="HBW81" s="779"/>
      <c r="HBX81" s="779"/>
      <c r="HBY81" s="779"/>
      <c r="HBZ81" s="779"/>
      <c r="HCA81" s="779"/>
      <c r="HCB81" s="779"/>
      <c r="HCC81" s="779"/>
      <c r="HCD81" s="779"/>
      <c r="HCE81" s="779"/>
      <c r="HCF81" s="779"/>
      <c r="HCG81" s="779"/>
      <c r="HCH81" s="779"/>
      <c r="HCI81" s="779"/>
      <c r="HCJ81" s="779"/>
      <c r="HCK81" s="779"/>
      <c r="HCL81" s="779"/>
      <c r="HCM81" s="779"/>
      <c r="HCN81" s="779"/>
      <c r="HCO81" s="779"/>
      <c r="HCP81" s="779"/>
      <c r="HCQ81" s="779"/>
      <c r="HCR81" s="779"/>
      <c r="HCS81" s="779"/>
      <c r="HCT81" s="779"/>
      <c r="HCU81" s="779"/>
      <c r="HCV81" s="779"/>
      <c r="HCW81" s="779"/>
      <c r="HCX81" s="779"/>
      <c r="HCY81" s="779"/>
      <c r="HCZ81" s="779"/>
      <c r="HDA81" s="779"/>
      <c r="HDB81" s="779"/>
      <c r="HDC81" s="779"/>
      <c r="HDD81" s="779"/>
      <c r="HDE81" s="779"/>
      <c r="HDF81" s="779"/>
      <c r="HDG81" s="779"/>
      <c r="HDH81" s="779"/>
      <c r="HDI81" s="779"/>
      <c r="HDJ81" s="779"/>
      <c r="HDK81" s="779"/>
      <c r="HDL81" s="779"/>
      <c r="HDM81" s="779"/>
      <c r="HDN81" s="779"/>
      <c r="HDO81" s="779"/>
      <c r="HDP81" s="779"/>
      <c r="HDQ81" s="779"/>
      <c r="HDR81" s="779"/>
      <c r="HDS81" s="779"/>
      <c r="HDT81" s="779"/>
      <c r="HDU81" s="779"/>
      <c r="HDV81" s="779"/>
      <c r="HDW81" s="779"/>
      <c r="HDX81" s="779"/>
      <c r="HDY81" s="779"/>
      <c r="HDZ81" s="779"/>
      <c r="HEA81" s="779"/>
      <c r="HEB81" s="779"/>
      <c r="HEC81" s="779"/>
      <c r="HED81" s="779"/>
      <c r="HEE81" s="779"/>
      <c r="HEF81" s="779"/>
      <c r="HEG81" s="779"/>
      <c r="HEH81" s="779"/>
      <c r="HEI81" s="779"/>
      <c r="HEJ81" s="779"/>
      <c r="HEK81" s="779"/>
      <c r="HEL81" s="779"/>
      <c r="HEM81" s="779"/>
      <c r="HEN81" s="779"/>
      <c r="HEO81" s="779"/>
      <c r="HEP81" s="779"/>
      <c r="HEQ81" s="779"/>
      <c r="HER81" s="779"/>
      <c r="HES81" s="779"/>
      <c r="HET81" s="779"/>
      <c r="HEU81" s="779"/>
      <c r="HEV81" s="779"/>
      <c r="HEW81" s="779"/>
      <c r="HEX81" s="779"/>
      <c r="HEY81" s="779"/>
      <c r="HEZ81" s="779"/>
      <c r="HFA81" s="779"/>
      <c r="HFB81" s="779"/>
      <c r="HFC81" s="779"/>
      <c r="HFD81" s="779"/>
      <c r="HFE81" s="779"/>
      <c r="HFF81" s="779"/>
      <c r="HFG81" s="779"/>
      <c r="HFH81" s="779"/>
      <c r="HFI81" s="779"/>
      <c r="HFJ81" s="779"/>
      <c r="HFK81" s="779"/>
      <c r="HFL81" s="779"/>
      <c r="HFM81" s="779"/>
      <c r="HFN81" s="779"/>
      <c r="HFO81" s="779"/>
      <c r="HFP81" s="779"/>
      <c r="HFQ81" s="779"/>
      <c r="HFR81" s="779"/>
      <c r="HFS81" s="779"/>
      <c r="HFT81" s="779"/>
      <c r="HFU81" s="779"/>
      <c r="HFV81" s="779"/>
      <c r="HFW81" s="779"/>
      <c r="HFX81" s="779"/>
      <c r="HFY81" s="779"/>
      <c r="HFZ81" s="779"/>
      <c r="HGA81" s="779"/>
      <c r="HGB81" s="779"/>
      <c r="HGC81" s="779"/>
      <c r="HGD81" s="779"/>
      <c r="HGE81" s="779"/>
      <c r="HGF81" s="779"/>
      <c r="HGG81" s="779"/>
      <c r="HGH81" s="779"/>
      <c r="HGI81" s="779"/>
      <c r="HGJ81" s="779"/>
      <c r="HGK81" s="779"/>
      <c r="HGL81" s="779"/>
      <c r="HGM81" s="779"/>
      <c r="HGN81" s="779"/>
      <c r="HGO81" s="779"/>
      <c r="HGP81" s="779"/>
      <c r="HGQ81" s="779"/>
      <c r="HGR81" s="779"/>
      <c r="HGS81" s="779"/>
      <c r="HGT81" s="779"/>
      <c r="HGU81" s="779"/>
      <c r="HGV81" s="779"/>
      <c r="HGW81" s="779"/>
      <c r="HGX81" s="779"/>
      <c r="HGY81" s="779"/>
      <c r="HGZ81" s="779"/>
      <c r="HHA81" s="779"/>
      <c r="HHB81" s="779"/>
      <c r="HHC81" s="779"/>
      <c r="HHD81" s="779"/>
      <c r="HHE81" s="779"/>
      <c r="HHF81" s="779"/>
      <c r="HHG81" s="779"/>
      <c r="HHH81" s="779"/>
      <c r="HHI81" s="779"/>
      <c r="HHJ81" s="779"/>
      <c r="HHK81" s="779"/>
      <c r="HHL81" s="779"/>
      <c r="HHM81" s="779"/>
      <c r="HHN81" s="779"/>
      <c r="HHO81" s="779"/>
      <c r="HHP81" s="779"/>
      <c r="HHQ81" s="779"/>
      <c r="HHR81" s="779"/>
      <c r="HHS81" s="779"/>
      <c r="HHT81" s="779"/>
      <c r="HHU81" s="779"/>
      <c r="HHV81" s="779"/>
      <c r="HHW81" s="779"/>
      <c r="HHX81" s="779"/>
      <c r="HHY81" s="779"/>
      <c r="HHZ81" s="779"/>
      <c r="HIA81" s="779"/>
      <c r="HIB81" s="779"/>
      <c r="HIC81" s="779"/>
      <c r="HID81" s="779"/>
      <c r="HIE81" s="779"/>
      <c r="HIF81" s="779"/>
      <c r="HIG81" s="779"/>
      <c r="HIH81" s="779"/>
      <c r="HII81" s="779"/>
      <c r="HIJ81" s="779"/>
      <c r="HIK81" s="779"/>
      <c r="HIL81" s="779"/>
      <c r="HIM81" s="779"/>
      <c r="HIN81" s="779"/>
      <c r="HIO81" s="779"/>
      <c r="HIP81" s="779"/>
      <c r="HIQ81" s="779"/>
      <c r="HIR81" s="779"/>
      <c r="HIS81" s="779"/>
      <c r="HIT81" s="779"/>
      <c r="HIU81" s="779"/>
      <c r="HIV81" s="779"/>
      <c r="HIW81" s="779"/>
      <c r="HIX81" s="779"/>
      <c r="HIY81" s="779"/>
      <c r="HIZ81" s="779"/>
      <c r="HJA81" s="779"/>
      <c r="HJB81" s="779"/>
      <c r="HJC81" s="779"/>
      <c r="HJD81" s="779"/>
      <c r="HJE81" s="779"/>
      <c r="HJF81" s="779"/>
      <c r="HJG81" s="779"/>
      <c r="HJH81" s="779"/>
      <c r="HJI81" s="779"/>
      <c r="HJJ81" s="779"/>
      <c r="HJK81" s="779"/>
      <c r="HJL81" s="779"/>
      <c r="HJM81" s="779"/>
      <c r="HJN81" s="779"/>
      <c r="HJO81" s="779"/>
      <c r="HJP81" s="779"/>
      <c r="HJQ81" s="779"/>
      <c r="HJR81" s="779"/>
      <c r="HJS81" s="779"/>
      <c r="HJT81" s="779"/>
      <c r="HJU81" s="779"/>
      <c r="HJV81" s="779"/>
      <c r="HJW81" s="779"/>
      <c r="HJX81" s="779"/>
      <c r="HJY81" s="779"/>
      <c r="HJZ81" s="779"/>
      <c r="HKA81" s="779"/>
      <c r="HKB81" s="779"/>
      <c r="HKC81" s="779"/>
      <c r="HKD81" s="779"/>
      <c r="HKE81" s="779"/>
      <c r="HKF81" s="779"/>
      <c r="HKG81" s="779"/>
      <c r="HKH81" s="779"/>
      <c r="HKI81" s="779"/>
      <c r="HKJ81" s="779"/>
      <c r="HKK81" s="779"/>
      <c r="HKL81" s="779"/>
      <c r="HKM81" s="779"/>
      <c r="HKN81" s="779"/>
      <c r="HKO81" s="779"/>
      <c r="HKP81" s="779"/>
      <c r="HKQ81" s="779"/>
      <c r="HKR81" s="779"/>
      <c r="HKS81" s="779"/>
      <c r="HKT81" s="779"/>
      <c r="HKU81" s="779"/>
      <c r="HKV81" s="779"/>
      <c r="HKW81" s="779"/>
      <c r="HKX81" s="779"/>
      <c r="HKY81" s="779"/>
      <c r="HKZ81" s="779"/>
      <c r="HLA81" s="779"/>
      <c r="HLB81" s="779"/>
      <c r="HLC81" s="779"/>
      <c r="HLD81" s="779"/>
      <c r="HLE81" s="779"/>
      <c r="HLF81" s="779"/>
      <c r="HLG81" s="779"/>
      <c r="HLH81" s="779"/>
      <c r="HLI81" s="779"/>
      <c r="HLJ81" s="779"/>
      <c r="HLK81" s="779"/>
      <c r="HLL81" s="779"/>
      <c r="HLM81" s="779"/>
      <c r="HLN81" s="779"/>
      <c r="HLO81" s="779"/>
      <c r="HLP81" s="779"/>
      <c r="HLQ81" s="779"/>
      <c r="HLR81" s="779"/>
      <c r="HLS81" s="779"/>
      <c r="HLT81" s="779"/>
      <c r="HLU81" s="779"/>
      <c r="HLV81" s="779"/>
      <c r="HLW81" s="779"/>
      <c r="HLX81" s="779"/>
      <c r="HLY81" s="779"/>
      <c r="HLZ81" s="779"/>
      <c r="HMA81" s="779"/>
      <c r="HMB81" s="779"/>
      <c r="HMC81" s="779"/>
      <c r="HMD81" s="779"/>
      <c r="HME81" s="779"/>
      <c r="HMF81" s="779"/>
      <c r="HMG81" s="779"/>
      <c r="HMH81" s="779"/>
      <c r="HMI81" s="779"/>
      <c r="HMJ81" s="779"/>
      <c r="HMK81" s="779"/>
      <c r="HML81" s="779"/>
      <c r="HMM81" s="779"/>
      <c r="HMN81" s="779"/>
      <c r="HMO81" s="779"/>
      <c r="HMP81" s="779"/>
      <c r="HMQ81" s="779"/>
      <c r="HMR81" s="779"/>
      <c r="HMS81" s="779"/>
      <c r="HMT81" s="779"/>
      <c r="HMU81" s="779"/>
      <c r="HMV81" s="779"/>
      <c r="HMW81" s="779"/>
      <c r="HMX81" s="779"/>
      <c r="HMY81" s="779"/>
      <c r="HMZ81" s="779"/>
      <c r="HNA81" s="779"/>
      <c r="HNB81" s="779"/>
      <c r="HNC81" s="779"/>
      <c r="HND81" s="779"/>
      <c r="HNE81" s="779"/>
      <c r="HNF81" s="779"/>
      <c r="HNG81" s="779"/>
      <c r="HNH81" s="779"/>
      <c r="HNI81" s="779"/>
      <c r="HNJ81" s="779"/>
      <c r="HNK81" s="779"/>
      <c r="HNL81" s="779"/>
      <c r="HNM81" s="779"/>
      <c r="HNN81" s="779"/>
      <c r="HNO81" s="779"/>
      <c r="HNP81" s="779"/>
      <c r="HNQ81" s="779"/>
      <c r="HNR81" s="779"/>
      <c r="HNS81" s="779"/>
      <c r="HNT81" s="779"/>
      <c r="HNU81" s="779"/>
      <c r="HNV81" s="779"/>
      <c r="HNW81" s="779"/>
      <c r="HNX81" s="779"/>
      <c r="HNY81" s="779"/>
      <c r="HNZ81" s="779"/>
      <c r="HOA81" s="779"/>
      <c r="HOB81" s="779"/>
      <c r="HOC81" s="779"/>
      <c r="HOD81" s="779"/>
      <c r="HOE81" s="779"/>
      <c r="HOF81" s="779"/>
      <c r="HOG81" s="779"/>
      <c r="HOH81" s="779"/>
      <c r="HOI81" s="779"/>
      <c r="HOJ81" s="779"/>
      <c r="HOK81" s="779"/>
      <c r="HOL81" s="779"/>
      <c r="HOM81" s="779"/>
      <c r="HON81" s="779"/>
      <c r="HOO81" s="779"/>
      <c r="HOP81" s="779"/>
      <c r="HOQ81" s="779"/>
      <c r="HOR81" s="779"/>
      <c r="HOS81" s="779"/>
      <c r="HOT81" s="779"/>
      <c r="HOU81" s="779"/>
      <c r="HOV81" s="779"/>
      <c r="HOW81" s="779"/>
      <c r="HOX81" s="779"/>
      <c r="HOY81" s="779"/>
      <c r="HOZ81" s="779"/>
      <c r="HPA81" s="779"/>
      <c r="HPB81" s="779"/>
      <c r="HPC81" s="779"/>
      <c r="HPD81" s="779"/>
      <c r="HPE81" s="779"/>
      <c r="HPF81" s="779"/>
      <c r="HPG81" s="779"/>
      <c r="HPH81" s="779"/>
      <c r="HPI81" s="779"/>
      <c r="HPJ81" s="779"/>
      <c r="HPK81" s="779"/>
      <c r="HPL81" s="779"/>
      <c r="HPM81" s="779"/>
      <c r="HPN81" s="779"/>
      <c r="HPO81" s="779"/>
      <c r="HPP81" s="779"/>
      <c r="HPQ81" s="779"/>
      <c r="HPR81" s="779"/>
      <c r="HPS81" s="779"/>
      <c r="HPT81" s="779"/>
      <c r="HPU81" s="779"/>
      <c r="HPV81" s="779"/>
      <c r="HPW81" s="779"/>
      <c r="HPX81" s="779"/>
      <c r="HPY81" s="779"/>
      <c r="HPZ81" s="779"/>
      <c r="HQA81" s="779"/>
      <c r="HQB81" s="779"/>
      <c r="HQC81" s="779"/>
      <c r="HQD81" s="779"/>
      <c r="HQE81" s="779"/>
      <c r="HQF81" s="779"/>
      <c r="HQG81" s="779"/>
      <c r="HQH81" s="779"/>
      <c r="HQI81" s="779"/>
      <c r="HQJ81" s="779"/>
      <c r="HQK81" s="779"/>
      <c r="HQL81" s="779"/>
      <c r="HQM81" s="779"/>
      <c r="HQN81" s="779"/>
      <c r="HQO81" s="779"/>
      <c r="HQP81" s="779"/>
      <c r="HQQ81" s="779"/>
      <c r="HQR81" s="779"/>
      <c r="HQS81" s="779"/>
      <c r="HQT81" s="779"/>
      <c r="HQU81" s="779"/>
      <c r="HQV81" s="779"/>
      <c r="HQW81" s="779"/>
      <c r="HQX81" s="779"/>
      <c r="HQY81" s="779"/>
      <c r="HQZ81" s="779"/>
      <c r="HRA81" s="779"/>
      <c r="HRB81" s="779"/>
      <c r="HRC81" s="779"/>
      <c r="HRD81" s="779"/>
      <c r="HRE81" s="779"/>
      <c r="HRF81" s="779"/>
      <c r="HRG81" s="779"/>
      <c r="HRH81" s="779"/>
      <c r="HRI81" s="779"/>
      <c r="HRJ81" s="779"/>
      <c r="HRK81" s="779"/>
      <c r="HRL81" s="779"/>
      <c r="HRM81" s="779"/>
      <c r="HRN81" s="779"/>
      <c r="HRO81" s="779"/>
      <c r="HRP81" s="779"/>
      <c r="HRQ81" s="779"/>
      <c r="HRR81" s="779"/>
      <c r="HRS81" s="779"/>
      <c r="HRT81" s="779"/>
      <c r="HRU81" s="779"/>
      <c r="HRV81" s="779"/>
      <c r="HRW81" s="779"/>
      <c r="HRX81" s="779"/>
      <c r="HRY81" s="779"/>
      <c r="HRZ81" s="779"/>
      <c r="HSA81" s="779"/>
      <c r="HSB81" s="779"/>
      <c r="HSC81" s="779"/>
      <c r="HSD81" s="779"/>
      <c r="HSE81" s="779"/>
      <c r="HSF81" s="779"/>
      <c r="HSG81" s="779"/>
      <c r="HSH81" s="779"/>
      <c r="HSI81" s="779"/>
      <c r="HSJ81" s="779"/>
      <c r="HSK81" s="779"/>
      <c r="HSL81" s="779"/>
      <c r="HSM81" s="779"/>
      <c r="HSN81" s="779"/>
      <c r="HSO81" s="779"/>
      <c r="HSP81" s="779"/>
      <c r="HSQ81" s="779"/>
      <c r="HSR81" s="779"/>
      <c r="HSS81" s="779"/>
      <c r="HST81" s="779"/>
      <c r="HSU81" s="779"/>
      <c r="HSV81" s="779"/>
      <c r="HSW81" s="779"/>
      <c r="HSX81" s="779"/>
      <c r="HSY81" s="779"/>
      <c r="HSZ81" s="779"/>
      <c r="HTA81" s="779"/>
      <c r="HTB81" s="779"/>
      <c r="HTC81" s="779"/>
      <c r="HTD81" s="779"/>
      <c r="HTE81" s="779"/>
      <c r="HTF81" s="779"/>
      <c r="HTG81" s="779"/>
      <c r="HTH81" s="779"/>
      <c r="HTI81" s="779"/>
      <c r="HTJ81" s="779"/>
      <c r="HTK81" s="779"/>
      <c r="HTL81" s="779"/>
      <c r="HTM81" s="779"/>
      <c r="HTN81" s="779"/>
      <c r="HTO81" s="779"/>
      <c r="HTP81" s="779"/>
      <c r="HTQ81" s="779"/>
      <c r="HTR81" s="779"/>
      <c r="HTS81" s="779"/>
      <c r="HTT81" s="779"/>
      <c r="HTU81" s="779"/>
      <c r="HTV81" s="779"/>
      <c r="HTW81" s="779"/>
      <c r="HTX81" s="779"/>
      <c r="HTY81" s="779"/>
      <c r="HTZ81" s="779"/>
      <c r="HUA81" s="779"/>
      <c r="HUB81" s="779"/>
      <c r="HUC81" s="779"/>
      <c r="HUD81" s="779"/>
      <c r="HUE81" s="779"/>
      <c r="HUF81" s="779"/>
      <c r="HUG81" s="779"/>
      <c r="HUH81" s="779"/>
      <c r="HUI81" s="779"/>
      <c r="HUJ81" s="779"/>
      <c r="HUK81" s="779"/>
      <c r="HUL81" s="779"/>
      <c r="HUM81" s="779"/>
      <c r="HUN81" s="779"/>
      <c r="HUO81" s="779"/>
      <c r="HUP81" s="779"/>
      <c r="HUQ81" s="779"/>
      <c r="HUR81" s="779"/>
      <c r="HUS81" s="779"/>
      <c r="HUT81" s="779"/>
      <c r="HUU81" s="779"/>
      <c r="HUV81" s="779"/>
      <c r="HUW81" s="779"/>
      <c r="HUX81" s="779"/>
      <c r="HUY81" s="779"/>
      <c r="HUZ81" s="779"/>
      <c r="HVA81" s="779"/>
      <c r="HVB81" s="779"/>
      <c r="HVC81" s="779"/>
      <c r="HVD81" s="779"/>
      <c r="HVE81" s="779"/>
      <c r="HVF81" s="779"/>
      <c r="HVG81" s="779"/>
      <c r="HVH81" s="779"/>
      <c r="HVI81" s="779"/>
      <c r="HVJ81" s="779"/>
      <c r="HVK81" s="779"/>
      <c r="HVL81" s="779"/>
      <c r="HVM81" s="779"/>
      <c r="HVN81" s="779"/>
      <c r="HVO81" s="779"/>
      <c r="HVP81" s="779"/>
      <c r="HVQ81" s="779"/>
      <c r="HVR81" s="779"/>
      <c r="HVS81" s="779"/>
      <c r="HVT81" s="779"/>
      <c r="HVU81" s="779"/>
      <c r="HVV81" s="779"/>
      <c r="HVW81" s="779"/>
      <c r="HVX81" s="779"/>
      <c r="HVY81" s="779"/>
      <c r="HVZ81" s="779"/>
      <c r="HWA81" s="779"/>
      <c r="HWB81" s="779"/>
      <c r="HWC81" s="779"/>
      <c r="HWD81" s="779"/>
      <c r="HWE81" s="779"/>
      <c r="HWF81" s="779"/>
      <c r="HWG81" s="779"/>
      <c r="HWH81" s="779"/>
      <c r="HWI81" s="779"/>
      <c r="HWJ81" s="779"/>
      <c r="HWK81" s="779"/>
      <c r="HWL81" s="779"/>
      <c r="HWM81" s="779"/>
      <c r="HWN81" s="779"/>
      <c r="HWO81" s="779"/>
      <c r="HWP81" s="779"/>
      <c r="HWQ81" s="779"/>
      <c r="HWR81" s="779"/>
      <c r="HWS81" s="779"/>
      <c r="HWT81" s="779"/>
      <c r="HWU81" s="779"/>
      <c r="HWV81" s="779"/>
      <c r="HWW81" s="779"/>
      <c r="HWX81" s="779"/>
      <c r="HWY81" s="779"/>
      <c r="HWZ81" s="779"/>
      <c r="HXA81" s="779"/>
      <c r="HXB81" s="779"/>
      <c r="HXC81" s="779"/>
      <c r="HXD81" s="779"/>
      <c r="HXE81" s="779"/>
      <c r="HXF81" s="779"/>
      <c r="HXG81" s="779"/>
      <c r="HXH81" s="779"/>
      <c r="HXI81" s="779"/>
      <c r="HXJ81" s="779"/>
      <c r="HXK81" s="779"/>
      <c r="HXL81" s="779"/>
      <c r="HXM81" s="779"/>
      <c r="HXN81" s="779"/>
      <c r="HXO81" s="779"/>
      <c r="HXP81" s="779"/>
      <c r="HXQ81" s="779"/>
      <c r="HXR81" s="779"/>
      <c r="HXS81" s="779"/>
      <c r="HXT81" s="779"/>
      <c r="HXU81" s="779"/>
      <c r="HXV81" s="779"/>
      <c r="HXW81" s="779"/>
      <c r="HXX81" s="779"/>
      <c r="HXY81" s="779"/>
      <c r="HXZ81" s="779"/>
      <c r="HYA81" s="779"/>
      <c r="HYB81" s="779"/>
      <c r="HYC81" s="779"/>
      <c r="HYD81" s="779"/>
      <c r="HYE81" s="779"/>
      <c r="HYF81" s="779"/>
      <c r="HYG81" s="779"/>
      <c r="HYH81" s="779"/>
      <c r="HYI81" s="779"/>
      <c r="HYJ81" s="779"/>
      <c r="HYK81" s="779"/>
      <c r="HYL81" s="779"/>
      <c r="HYM81" s="779"/>
      <c r="HYN81" s="779"/>
      <c r="HYO81" s="779"/>
      <c r="HYP81" s="779"/>
      <c r="HYQ81" s="779"/>
      <c r="HYR81" s="779"/>
      <c r="HYS81" s="779"/>
      <c r="HYT81" s="779"/>
      <c r="HYU81" s="779"/>
      <c r="HYV81" s="779"/>
      <c r="HYW81" s="779"/>
      <c r="HYX81" s="779"/>
      <c r="HYY81" s="779"/>
      <c r="HYZ81" s="779"/>
      <c r="HZA81" s="779"/>
      <c r="HZB81" s="779"/>
      <c r="HZC81" s="779"/>
      <c r="HZD81" s="779"/>
      <c r="HZE81" s="779"/>
      <c r="HZF81" s="779"/>
      <c r="HZG81" s="779"/>
      <c r="HZH81" s="779"/>
      <c r="HZI81" s="779"/>
      <c r="HZJ81" s="779"/>
      <c r="HZK81" s="779"/>
      <c r="HZL81" s="779"/>
      <c r="HZM81" s="779"/>
      <c r="HZN81" s="779"/>
      <c r="HZO81" s="779"/>
      <c r="HZP81" s="779"/>
      <c r="HZQ81" s="779"/>
      <c r="HZR81" s="779"/>
      <c r="HZS81" s="779"/>
      <c r="HZT81" s="779"/>
      <c r="HZU81" s="779"/>
      <c r="HZV81" s="779"/>
      <c r="HZW81" s="779"/>
      <c r="HZX81" s="779"/>
      <c r="HZY81" s="779"/>
      <c r="HZZ81" s="779"/>
      <c r="IAA81" s="779"/>
      <c r="IAB81" s="779"/>
      <c r="IAC81" s="779"/>
      <c r="IAD81" s="779"/>
      <c r="IAE81" s="779"/>
      <c r="IAF81" s="779"/>
      <c r="IAG81" s="779"/>
      <c r="IAH81" s="779"/>
      <c r="IAI81" s="779"/>
      <c r="IAJ81" s="779"/>
      <c r="IAK81" s="779"/>
      <c r="IAL81" s="779"/>
      <c r="IAM81" s="779"/>
      <c r="IAN81" s="779"/>
      <c r="IAO81" s="779"/>
      <c r="IAP81" s="779"/>
      <c r="IAQ81" s="779"/>
      <c r="IAR81" s="779"/>
      <c r="IAS81" s="779"/>
      <c r="IAT81" s="779"/>
      <c r="IAU81" s="779"/>
      <c r="IAV81" s="779"/>
      <c r="IAW81" s="779"/>
      <c r="IAX81" s="779"/>
      <c r="IAY81" s="779"/>
      <c r="IAZ81" s="779"/>
      <c r="IBA81" s="779"/>
      <c r="IBB81" s="779"/>
      <c r="IBC81" s="779"/>
      <c r="IBD81" s="779"/>
      <c r="IBE81" s="779"/>
      <c r="IBF81" s="779"/>
      <c r="IBG81" s="779"/>
      <c r="IBH81" s="779"/>
      <c r="IBI81" s="779"/>
      <c r="IBJ81" s="779"/>
      <c r="IBK81" s="779"/>
      <c r="IBL81" s="779"/>
      <c r="IBM81" s="779"/>
      <c r="IBN81" s="779"/>
      <c r="IBO81" s="779"/>
      <c r="IBP81" s="779"/>
      <c r="IBQ81" s="779"/>
      <c r="IBR81" s="779"/>
      <c r="IBS81" s="779"/>
      <c r="IBT81" s="779"/>
      <c r="IBU81" s="779"/>
      <c r="IBV81" s="779"/>
      <c r="IBW81" s="779"/>
      <c r="IBX81" s="779"/>
      <c r="IBY81" s="779"/>
      <c r="IBZ81" s="779"/>
      <c r="ICA81" s="779"/>
      <c r="ICB81" s="779"/>
      <c r="ICC81" s="779"/>
      <c r="ICD81" s="779"/>
      <c r="ICE81" s="779"/>
      <c r="ICF81" s="779"/>
      <c r="ICG81" s="779"/>
      <c r="ICH81" s="779"/>
      <c r="ICI81" s="779"/>
      <c r="ICJ81" s="779"/>
      <c r="ICK81" s="779"/>
      <c r="ICL81" s="779"/>
      <c r="ICM81" s="779"/>
      <c r="ICN81" s="779"/>
      <c r="ICO81" s="779"/>
      <c r="ICP81" s="779"/>
      <c r="ICQ81" s="779"/>
      <c r="ICR81" s="779"/>
      <c r="ICS81" s="779"/>
      <c r="ICT81" s="779"/>
      <c r="ICU81" s="779"/>
      <c r="ICV81" s="779"/>
      <c r="ICW81" s="779"/>
      <c r="ICX81" s="779"/>
      <c r="ICY81" s="779"/>
      <c r="ICZ81" s="779"/>
      <c r="IDA81" s="779"/>
      <c r="IDB81" s="779"/>
      <c r="IDC81" s="779"/>
      <c r="IDD81" s="779"/>
      <c r="IDE81" s="779"/>
      <c r="IDF81" s="779"/>
      <c r="IDG81" s="779"/>
      <c r="IDH81" s="779"/>
      <c r="IDI81" s="779"/>
      <c r="IDJ81" s="779"/>
      <c r="IDK81" s="779"/>
      <c r="IDL81" s="779"/>
      <c r="IDM81" s="779"/>
      <c r="IDN81" s="779"/>
      <c r="IDO81" s="779"/>
      <c r="IDP81" s="779"/>
      <c r="IDQ81" s="779"/>
      <c r="IDR81" s="779"/>
      <c r="IDS81" s="779"/>
      <c r="IDT81" s="779"/>
      <c r="IDU81" s="779"/>
      <c r="IDV81" s="779"/>
      <c r="IDW81" s="779"/>
      <c r="IDX81" s="779"/>
      <c r="IDY81" s="779"/>
      <c r="IDZ81" s="779"/>
      <c r="IEA81" s="779"/>
      <c r="IEB81" s="779"/>
      <c r="IEC81" s="779"/>
      <c r="IED81" s="779"/>
      <c r="IEE81" s="779"/>
      <c r="IEF81" s="779"/>
      <c r="IEG81" s="779"/>
      <c r="IEH81" s="779"/>
      <c r="IEI81" s="779"/>
      <c r="IEJ81" s="779"/>
      <c r="IEK81" s="779"/>
      <c r="IEL81" s="779"/>
      <c r="IEM81" s="779"/>
      <c r="IEN81" s="779"/>
      <c r="IEO81" s="779"/>
      <c r="IEP81" s="779"/>
      <c r="IEQ81" s="779"/>
      <c r="IER81" s="779"/>
      <c r="IES81" s="779"/>
      <c r="IET81" s="779"/>
      <c r="IEU81" s="779"/>
      <c r="IEV81" s="779"/>
      <c r="IEW81" s="779"/>
      <c r="IEX81" s="779"/>
      <c r="IEY81" s="779"/>
      <c r="IEZ81" s="779"/>
      <c r="IFA81" s="779"/>
      <c r="IFB81" s="779"/>
      <c r="IFC81" s="779"/>
      <c r="IFD81" s="779"/>
      <c r="IFE81" s="779"/>
      <c r="IFF81" s="779"/>
      <c r="IFG81" s="779"/>
      <c r="IFH81" s="779"/>
      <c r="IFI81" s="779"/>
      <c r="IFJ81" s="779"/>
      <c r="IFK81" s="779"/>
      <c r="IFL81" s="779"/>
      <c r="IFM81" s="779"/>
      <c r="IFN81" s="779"/>
      <c r="IFO81" s="779"/>
      <c r="IFP81" s="779"/>
      <c r="IFQ81" s="779"/>
      <c r="IFR81" s="779"/>
      <c r="IFS81" s="779"/>
      <c r="IFT81" s="779"/>
      <c r="IFU81" s="779"/>
      <c r="IFV81" s="779"/>
      <c r="IFW81" s="779"/>
      <c r="IFX81" s="779"/>
      <c r="IFY81" s="779"/>
      <c r="IFZ81" s="779"/>
      <c r="IGA81" s="779"/>
      <c r="IGB81" s="779"/>
      <c r="IGC81" s="779"/>
      <c r="IGD81" s="779"/>
      <c r="IGE81" s="779"/>
      <c r="IGF81" s="779"/>
      <c r="IGG81" s="779"/>
      <c r="IGH81" s="779"/>
      <c r="IGI81" s="779"/>
      <c r="IGJ81" s="779"/>
      <c r="IGK81" s="779"/>
      <c r="IGL81" s="779"/>
      <c r="IGM81" s="779"/>
      <c r="IGN81" s="779"/>
      <c r="IGO81" s="779"/>
      <c r="IGP81" s="779"/>
      <c r="IGQ81" s="779"/>
      <c r="IGR81" s="779"/>
      <c r="IGS81" s="779"/>
      <c r="IGT81" s="779"/>
      <c r="IGU81" s="779"/>
      <c r="IGV81" s="779"/>
      <c r="IGW81" s="779"/>
      <c r="IGX81" s="779"/>
      <c r="IGY81" s="779"/>
      <c r="IGZ81" s="779"/>
      <c r="IHA81" s="779"/>
      <c r="IHB81" s="779"/>
      <c r="IHC81" s="779"/>
      <c r="IHD81" s="779"/>
      <c r="IHE81" s="779"/>
      <c r="IHF81" s="779"/>
      <c r="IHG81" s="779"/>
      <c r="IHH81" s="779"/>
      <c r="IHI81" s="779"/>
      <c r="IHJ81" s="779"/>
      <c r="IHK81" s="779"/>
      <c r="IHL81" s="779"/>
      <c r="IHM81" s="779"/>
      <c r="IHN81" s="779"/>
      <c r="IHO81" s="779"/>
      <c r="IHP81" s="779"/>
      <c r="IHQ81" s="779"/>
      <c r="IHR81" s="779"/>
      <c r="IHS81" s="779"/>
      <c r="IHT81" s="779"/>
      <c r="IHU81" s="779"/>
      <c r="IHV81" s="779"/>
      <c r="IHW81" s="779"/>
      <c r="IHX81" s="779"/>
      <c r="IHY81" s="779"/>
      <c r="IHZ81" s="779"/>
      <c r="IIA81" s="779"/>
      <c r="IIB81" s="779"/>
      <c r="IIC81" s="779"/>
      <c r="IID81" s="779"/>
      <c r="IIE81" s="779"/>
      <c r="IIF81" s="779"/>
      <c r="IIG81" s="779"/>
      <c r="IIH81" s="779"/>
      <c r="III81" s="779"/>
      <c r="IIJ81" s="779"/>
      <c r="IIK81" s="779"/>
      <c r="IIL81" s="779"/>
      <c r="IIM81" s="779"/>
      <c r="IIN81" s="779"/>
      <c r="IIO81" s="779"/>
      <c r="IIP81" s="779"/>
      <c r="IIQ81" s="779"/>
      <c r="IIR81" s="779"/>
      <c r="IIS81" s="779"/>
      <c r="IIT81" s="779"/>
      <c r="IIU81" s="779"/>
      <c r="IIV81" s="779"/>
      <c r="IIW81" s="779"/>
      <c r="IIX81" s="779"/>
      <c r="IIY81" s="779"/>
      <c r="IIZ81" s="779"/>
      <c r="IJA81" s="779"/>
      <c r="IJB81" s="779"/>
      <c r="IJC81" s="779"/>
      <c r="IJD81" s="779"/>
      <c r="IJE81" s="779"/>
      <c r="IJF81" s="779"/>
      <c r="IJG81" s="779"/>
      <c r="IJH81" s="779"/>
      <c r="IJI81" s="779"/>
      <c r="IJJ81" s="779"/>
      <c r="IJK81" s="779"/>
      <c r="IJL81" s="779"/>
      <c r="IJM81" s="779"/>
      <c r="IJN81" s="779"/>
      <c r="IJO81" s="779"/>
      <c r="IJP81" s="779"/>
      <c r="IJQ81" s="779"/>
      <c r="IJR81" s="779"/>
      <c r="IJS81" s="779"/>
      <c r="IJT81" s="779"/>
      <c r="IJU81" s="779"/>
      <c r="IJV81" s="779"/>
      <c r="IJW81" s="779"/>
      <c r="IJX81" s="779"/>
      <c r="IJY81" s="779"/>
      <c r="IJZ81" s="779"/>
      <c r="IKA81" s="779"/>
      <c r="IKB81" s="779"/>
      <c r="IKC81" s="779"/>
      <c r="IKD81" s="779"/>
      <c r="IKE81" s="779"/>
      <c r="IKF81" s="779"/>
      <c r="IKG81" s="779"/>
      <c r="IKH81" s="779"/>
      <c r="IKI81" s="779"/>
      <c r="IKJ81" s="779"/>
      <c r="IKK81" s="779"/>
      <c r="IKL81" s="779"/>
      <c r="IKM81" s="779"/>
      <c r="IKN81" s="779"/>
      <c r="IKO81" s="779"/>
      <c r="IKP81" s="779"/>
      <c r="IKQ81" s="779"/>
      <c r="IKR81" s="779"/>
      <c r="IKS81" s="779"/>
      <c r="IKT81" s="779"/>
      <c r="IKU81" s="779"/>
      <c r="IKV81" s="779"/>
      <c r="IKW81" s="779"/>
      <c r="IKX81" s="779"/>
      <c r="IKY81" s="779"/>
      <c r="IKZ81" s="779"/>
      <c r="ILA81" s="779"/>
      <c r="ILB81" s="779"/>
      <c r="ILC81" s="779"/>
      <c r="ILD81" s="779"/>
      <c r="ILE81" s="779"/>
      <c r="ILF81" s="779"/>
      <c r="ILG81" s="779"/>
      <c r="ILH81" s="779"/>
      <c r="ILI81" s="779"/>
      <c r="ILJ81" s="779"/>
      <c r="ILK81" s="779"/>
      <c r="ILL81" s="779"/>
      <c r="ILM81" s="779"/>
      <c r="ILN81" s="779"/>
      <c r="ILO81" s="779"/>
      <c r="ILP81" s="779"/>
      <c r="ILQ81" s="779"/>
      <c r="ILR81" s="779"/>
      <c r="ILS81" s="779"/>
      <c r="ILT81" s="779"/>
      <c r="ILU81" s="779"/>
      <c r="ILV81" s="779"/>
      <c r="ILW81" s="779"/>
      <c r="ILX81" s="779"/>
      <c r="ILY81" s="779"/>
      <c r="ILZ81" s="779"/>
      <c r="IMA81" s="779"/>
      <c r="IMB81" s="779"/>
      <c r="IMC81" s="779"/>
      <c r="IMD81" s="779"/>
      <c r="IME81" s="779"/>
      <c r="IMF81" s="779"/>
      <c r="IMG81" s="779"/>
      <c r="IMH81" s="779"/>
      <c r="IMI81" s="779"/>
      <c r="IMJ81" s="779"/>
      <c r="IMK81" s="779"/>
      <c r="IML81" s="779"/>
      <c r="IMM81" s="779"/>
      <c r="IMN81" s="779"/>
      <c r="IMO81" s="779"/>
      <c r="IMP81" s="779"/>
      <c r="IMQ81" s="779"/>
      <c r="IMR81" s="779"/>
      <c r="IMS81" s="779"/>
      <c r="IMT81" s="779"/>
      <c r="IMU81" s="779"/>
      <c r="IMV81" s="779"/>
      <c r="IMW81" s="779"/>
      <c r="IMX81" s="779"/>
      <c r="IMY81" s="779"/>
      <c r="IMZ81" s="779"/>
      <c r="INA81" s="779"/>
      <c r="INB81" s="779"/>
      <c r="INC81" s="779"/>
      <c r="IND81" s="779"/>
      <c r="INE81" s="779"/>
      <c r="INF81" s="779"/>
      <c r="ING81" s="779"/>
      <c r="INH81" s="779"/>
      <c r="INI81" s="779"/>
      <c r="INJ81" s="779"/>
      <c r="INK81" s="779"/>
      <c r="INL81" s="779"/>
      <c r="INM81" s="779"/>
      <c r="INN81" s="779"/>
      <c r="INO81" s="779"/>
      <c r="INP81" s="779"/>
      <c r="INQ81" s="779"/>
      <c r="INR81" s="779"/>
      <c r="INS81" s="779"/>
      <c r="INT81" s="779"/>
      <c r="INU81" s="779"/>
      <c r="INV81" s="779"/>
      <c r="INW81" s="779"/>
      <c r="INX81" s="779"/>
      <c r="INY81" s="779"/>
      <c r="INZ81" s="779"/>
      <c r="IOA81" s="779"/>
      <c r="IOB81" s="779"/>
      <c r="IOC81" s="779"/>
      <c r="IOD81" s="779"/>
      <c r="IOE81" s="779"/>
      <c r="IOF81" s="779"/>
      <c r="IOG81" s="779"/>
      <c r="IOH81" s="779"/>
      <c r="IOI81" s="779"/>
      <c r="IOJ81" s="779"/>
      <c r="IOK81" s="779"/>
      <c r="IOL81" s="779"/>
      <c r="IOM81" s="779"/>
      <c r="ION81" s="779"/>
      <c r="IOO81" s="779"/>
      <c r="IOP81" s="779"/>
      <c r="IOQ81" s="779"/>
      <c r="IOR81" s="779"/>
      <c r="IOS81" s="779"/>
      <c r="IOT81" s="779"/>
      <c r="IOU81" s="779"/>
      <c r="IOV81" s="779"/>
      <c r="IOW81" s="779"/>
      <c r="IOX81" s="779"/>
      <c r="IOY81" s="779"/>
      <c r="IOZ81" s="779"/>
      <c r="IPA81" s="779"/>
      <c r="IPB81" s="779"/>
      <c r="IPC81" s="779"/>
      <c r="IPD81" s="779"/>
      <c r="IPE81" s="779"/>
      <c r="IPF81" s="779"/>
      <c r="IPG81" s="779"/>
      <c r="IPH81" s="779"/>
      <c r="IPI81" s="779"/>
      <c r="IPJ81" s="779"/>
      <c r="IPK81" s="779"/>
      <c r="IPL81" s="779"/>
      <c r="IPM81" s="779"/>
      <c r="IPN81" s="779"/>
      <c r="IPO81" s="779"/>
      <c r="IPP81" s="779"/>
      <c r="IPQ81" s="779"/>
      <c r="IPR81" s="779"/>
      <c r="IPS81" s="779"/>
      <c r="IPT81" s="779"/>
      <c r="IPU81" s="779"/>
      <c r="IPV81" s="779"/>
      <c r="IPW81" s="779"/>
      <c r="IPX81" s="779"/>
      <c r="IPY81" s="779"/>
      <c r="IPZ81" s="779"/>
      <c r="IQA81" s="779"/>
      <c r="IQB81" s="779"/>
      <c r="IQC81" s="779"/>
      <c r="IQD81" s="779"/>
      <c r="IQE81" s="779"/>
      <c r="IQF81" s="779"/>
      <c r="IQG81" s="779"/>
      <c r="IQH81" s="779"/>
      <c r="IQI81" s="779"/>
      <c r="IQJ81" s="779"/>
      <c r="IQK81" s="779"/>
      <c r="IQL81" s="779"/>
      <c r="IQM81" s="779"/>
      <c r="IQN81" s="779"/>
      <c r="IQO81" s="779"/>
      <c r="IQP81" s="779"/>
      <c r="IQQ81" s="779"/>
      <c r="IQR81" s="779"/>
      <c r="IQS81" s="779"/>
      <c r="IQT81" s="779"/>
      <c r="IQU81" s="779"/>
      <c r="IQV81" s="779"/>
      <c r="IQW81" s="779"/>
      <c r="IQX81" s="779"/>
      <c r="IQY81" s="779"/>
      <c r="IQZ81" s="779"/>
      <c r="IRA81" s="779"/>
      <c r="IRB81" s="779"/>
      <c r="IRC81" s="779"/>
      <c r="IRD81" s="779"/>
      <c r="IRE81" s="779"/>
      <c r="IRF81" s="779"/>
      <c r="IRG81" s="779"/>
      <c r="IRH81" s="779"/>
      <c r="IRI81" s="779"/>
      <c r="IRJ81" s="779"/>
      <c r="IRK81" s="779"/>
      <c r="IRL81" s="779"/>
      <c r="IRM81" s="779"/>
      <c r="IRN81" s="779"/>
      <c r="IRO81" s="779"/>
      <c r="IRP81" s="779"/>
      <c r="IRQ81" s="779"/>
      <c r="IRR81" s="779"/>
      <c r="IRS81" s="779"/>
      <c r="IRT81" s="779"/>
      <c r="IRU81" s="779"/>
      <c r="IRV81" s="779"/>
      <c r="IRW81" s="779"/>
      <c r="IRX81" s="779"/>
      <c r="IRY81" s="779"/>
      <c r="IRZ81" s="779"/>
      <c r="ISA81" s="779"/>
      <c r="ISB81" s="779"/>
      <c r="ISC81" s="779"/>
      <c r="ISD81" s="779"/>
      <c r="ISE81" s="779"/>
      <c r="ISF81" s="779"/>
      <c r="ISG81" s="779"/>
      <c r="ISH81" s="779"/>
      <c r="ISI81" s="779"/>
      <c r="ISJ81" s="779"/>
      <c r="ISK81" s="779"/>
      <c r="ISL81" s="779"/>
      <c r="ISM81" s="779"/>
      <c r="ISN81" s="779"/>
      <c r="ISO81" s="779"/>
      <c r="ISP81" s="779"/>
      <c r="ISQ81" s="779"/>
      <c r="ISR81" s="779"/>
      <c r="ISS81" s="779"/>
      <c r="IST81" s="779"/>
      <c r="ISU81" s="779"/>
      <c r="ISV81" s="779"/>
      <c r="ISW81" s="779"/>
      <c r="ISX81" s="779"/>
      <c r="ISY81" s="779"/>
      <c r="ISZ81" s="779"/>
      <c r="ITA81" s="779"/>
      <c r="ITB81" s="779"/>
      <c r="ITC81" s="779"/>
      <c r="ITD81" s="779"/>
      <c r="ITE81" s="779"/>
      <c r="ITF81" s="779"/>
      <c r="ITG81" s="779"/>
      <c r="ITH81" s="779"/>
      <c r="ITI81" s="779"/>
      <c r="ITJ81" s="779"/>
      <c r="ITK81" s="779"/>
      <c r="ITL81" s="779"/>
      <c r="ITM81" s="779"/>
      <c r="ITN81" s="779"/>
      <c r="ITO81" s="779"/>
      <c r="ITP81" s="779"/>
      <c r="ITQ81" s="779"/>
      <c r="ITR81" s="779"/>
      <c r="ITS81" s="779"/>
      <c r="ITT81" s="779"/>
      <c r="ITU81" s="779"/>
      <c r="ITV81" s="779"/>
      <c r="ITW81" s="779"/>
      <c r="ITX81" s="779"/>
      <c r="ITY81" s="779"/>
      <c r="ITZ81" s="779"/>
      <c r="IUA81" s="779"/>
      <c r="IUB81" s="779"/>
      <c r="IUC81" s="779"/>
      <c r="IUD81" s="779"/>
      <c r="IUE81" s="779"/>
      <c r="IUF81" s="779"/>
      <c r="IUG81" s="779"/>
      <c r="IUH81" s="779"/>
      <c r="IUI81" s="779"/>
      <c r="IUJ81" s="779"/>
      <c r="IUK81" s="779"/>
      <c r="IUL81" s="779"/>
      <c r="IUM81" s="779"/>
      <c r="IUN81" s="779"/>
      <c r="IUO81" s="779"/>
      <c r="IUP81" s="779"/>
      <c r="IUQ81" s="779"/>
      <c r="IUR81" s="779"/>
      <c r="IUS81" s="779"/>
      <c r="IUT81" s="779"/>
      <c r="IUU81" s="779"/>
      <c r="IUV81" s="779"/>
      <c r="IUW81" s="779"/>
      <c r="IUX81" s="779"/>
      <c r="IUY81" s="779"/>
      <c r="IUZ81" s="779"/>
      <c r="IVA81" s="779"/>
      <c r="IVB81" s="779"/>
      <c r="IVC81" s="779"/>
      <c r="IVD81" s="779"/>
      <c r="IVE81" s="779"/>
      <c r="IVF81" s="779"/>
      <c r="IVG81" s="779"/>
      <c r="IVH81" s="779"/>
      <c r="IVI81" s="779"/>
      <c r="IVJ81" s="779"/>
      <c r="IVK81" s="779"/>
      <c r="IVL81" s="779"/>
      <c r="IVM81" s="779"/>
      <c r="IVN81" s="779"/>
      <c r="IVO81" s="779"/>
      <c r="IVP81" s="779"/>
      <c r="IVQ81" s="779"/>
      <c r="IVR81" s="779"/>
      <c r="IVS81" s="779"/>
      <c r="IVT81" s="779"/>
      <c r="IVU81" s="779"/>
      <c r="IVV81" s="779"/>
      <c r="IVW81" s="779"/>
      <c r="IVX81" s="779"/>
      <c r="IVY81" s="779"/>
      <c r="IVZ81" s="779"/>
      <c r="IWA81" s="779"/>
      <c r="IWB81" s="779"/>
      <c r="IWC81" s="779"/>
      <c r="IWD81" s="779"/>
      <c r="IWE81" s="779"/>
      <c r="IWF81" s="779"/>
      <c r="IWG81" s="779"/>
      <c r="IWH81" s="779"/>
      <c r="IWI81" s="779"/>
      <c r="IWJ81" s="779"/>
      <c r="IWK81" s="779"/>
      <c r="IWL81" s="779"/>
      <c r="IWM81" s="779"/>
      <c r="IWN81" s="779"/>
      <c r="IWO81" s="779"/>
      <c r="IWP81" s="779"/>
      <c r="IWQ81" s="779"/>
      <c r="IWR81" s="779"/>
      <c r="IWS81" s="779"/>
      <c r="IWT81" s="779"/>
      <c r="IWU81" s="779"/>
      <c r="IWV81" s="779"/>
      <c r="IWW81" s="779"/>
      <c r="IWX81" s="779"/>
      <c r="IWY81" s="779"/>
      <c r="IWZ81" s="779"/>
      <c r="IXA81" s="779"/>
      <c r="IXB81" s="779"/>
      <c r="IXC81" s="779"/>
      <c r="IXD81" s="779"/>
      <c r="IXE81" s="779"/>
      <c r="IXF81" s="779"/>
      <c r="IXG81" s="779"/>
      <c r="IXH81" s="779"/>
      <c r="IXI81" s="779"/>
      <c r="IXJ81" s="779"/>
      <c r="IXK81" s="779"/>
      <c r="IXL81" s="779"/>
      <c r="IXM81" s="779"/>
      <c r="IXN81" s="779"/>
      <c r="IXO81" s="779"/>
      <c r="IXP81" s="779"/>
      <c r="IXQ81" s="779"/>
      <c r="IXR81" s="779"/>
      <c r="IXS81" s="779"/>
      <c r="IXT81" s="779"/>
      <c r="IXU81" s="779"/>
      <c r="IXV81" s="779"/>
      <c r="IXW81" s="779"/>
      <c r="IXX81" s="779"/>
      <c r="IXY81" s="779"/>
      <c r="IXZ81" s="779"/>
      <c r="IYA81" s="779"/>
      <c r="IYB81" s="779"/>
      <c r="IYC81" s="779"/>
      <c r="IYD81" s="779"/>
      <c r="IYE81" s="779"/>
      <c r="IYF81" s="779"/>
      <c r="IYG81" s="779"/>
      <c r="IYH81" s="779"/>
      <c r="IYI81" s="779"/>
      <c r="IYJ81" s="779"/>
      <c r="IYK81" s="779"/>
      <c r="IYL81" s="779"/>
      <c r="IYM81" s="779"/>
      <c r="IYN81" s="779"/>
      <c r="IYO81" s="779"/>
      <c r="IYP81" s="779"/>
      <c r="IYQ81" s="779"/>
      <c r="IYR81" s="779"/>
      <c r="IYS81" s="779"/>
      <c r="IYT81" s="779"/>
      <c r="IYU81" s="779"/>
      <c r="IYV81" s="779"/>
      <c r="IYW81" s="779"/>
      <c r="IYX81" s="779"/>
      <c r="IYY81" s="779"/>
      <c r="IYZ81" s="779"/>
      <c r="IZA81" s="779"/>
      <c r="IZB81" s="779"/>
      <c r="IZC81" s="779"/>
      <c r="IZD81" s="779"/>
      <c r="IZE81" s="779"/>
      <c r="IZF81" s="779"/>
      <c r="IZG81" s="779"/>
      <c r="IZH81" s="779"/>
      <c r="IZI81" s="779"/>
      <c r="IZJ81" s="779"/>
      <c r="IZK81" s="779"/>
      <c r="IZL81" s="779"/>
      <c r="IZM81" s="779"/>
      <c r="IZN81" s="779"/>
      <c r="IZO81" s="779"/>
      <c r="IZP81" s="779"/>
      <c r="IZQ81" s="779"/>
      <c r="IZR81" s="779"/>
      <c r="IZS81" s="779"/>
      <c r="IZT81" s="779"/>
      <c r="IZU81" s="779"/>
      <c r="IZV81" s="779"/>
      <c r="IZW81" s="779"/>
      <c r="IZX81" s="779"/>
      <c r="IZY81" s="779"/>
      <c r="IZZ81" s="779"/>
      <c r="JAA81" s="779"/>
      <c r="JAB81" s="779"/>
      <c r="JAC81" s="779"/>
      <c r="JAD81" s="779"/>
      <c r="JAE81" s="779"/>
      <c r="JAF81" s="779"/>
      <c r="JAG81" s="779"/>
      <c r="JAH81" s="779"/>
      <c r="JAI81" s="779"/>
      <c r="JAJ81" s="779"/>
      <c r="JAK81" s="779"/>
      <c r="JAL81" s="779"/>
      <c r="JAM81" s="779"/>
      <c r="JAN81" s="779"/>
      <c r="JAO81" s="779"/>
      <c r="JAP81" s="779"/>
      <c r="JAQ81" s="779"/>
      <c r="JAR81" s="779"/>
      <c r="JAS81" s="779"/>
      <c r="JAT81" s="779"/>
      <c r="JAU81" s="779"/>
      <c r="JAV81" s="779"/>
      <c r="JAW81" s="779"/>
      <c r="JAX81" s="779"/>
      <c r="JAY81" s="779"/>
      <c r="JAZ81" s="779"/>
      <c r="JBA81" s="779"/>
      <c r="JBB81" s="779"/>
      <c r="JBC81" s="779"/>
      <c r="JBD81" s="779"/>
      <c r="JBE81" s="779"/>
      <c r="JBF81" s="779"/>
      <c r="JBG81" s="779"/>
      <c r="JBH81" s="779"/>
      <c r="JBI81" s="779"/>
      <c r="JBJ81" s="779"/>
      <c r="JBK81" s="779"/>
      <c r="JBL81" s="779"/>
      <c r="JBM81" s="779"/>
      <c r="JBN81" s="779"/>
      <c r="JBO81" s="779"/>
      <c r="JBP81" s="779"/>
      <c r="JBQ81" s="779"/>
      <c r="JBR81" s="779"/>
      <c r="JBS81" s="779"/>
      <c r="JBT81" s="779"/>
      <c r="JBU81" s="779"/>
      <c r="JBV81" s="779"/>
      <c r="JBW81" s="779"/>
      <c r="JBX81" s="779"/>
      <c r="JBY81" s="779"/>
      <c r="JBZ81" s="779"/>
      <c r="JCA81" s="779"/>
      <c r="JCB81" s="779"/>
      <c r="JCC81" s="779"/>
      <c r="JCD81" s="779"/>
      <c r="JCE81" s="779"/>
      <c r="JCF81" s="779"/>
      <c r="JCG81" s="779"/>
      <c r="JCH81" s="779"/>
      <c r="JCI81" s="779"/>
      <c r="JCJ81" s="779"/>
      <c r="JCK81" s="779"/>
      <c r="JCL81" s="779"/>
      <c r="JCM81" s="779"/>
      <c r="JCN81" s="779"/>
      <c r="JCO81" s="779"/>
      <c r="JCP81" s="779"/>
      <c r="JCQ81" s="779"/>
      <c r="JCR81" s="779"/>
      <c r="JCS81" s="779"/>
      <c r="JCT81" s="779"/>
      <c r="JCU81" s="779"/>
      <c r="JCV81" s="779"/>
      <c r="JCW81" s="779"/>
      <c r="JCX81" s="779"/>
      <c r="JCY81" s="779"/>
      <c r="JCZ81" s="779"/>
      <c r="JDA81" s="779"/>
      <c r="JDB81" s="779"/>
      <c r="JDC81" s="779"/>
      <c r="JDD81" s="779"/>
      <c r="JDE81" s="779"/>
      <c r="JDF81" s="779"/>
      <c r="JDG81" s="779"/>
      <c r="JDH81" s="779"/>
      <c r="JDI81" s="779"/>
      <c r="JDJ81" s="779"/>
      <c r="JDK81" s="779"/>
      <c r="JDL81" s="779"/>
      <c r="JDM81" s="779"/>
      <c r="JDN81" s="779"/>
      <c r="JDO81" s="779"/>
      <c r="JDP81" s="779"/>
      <c r="JDQ81" s="779"/>
      <c r="JDR81" s="779"/>
      <c r="JDS81" s="779"/>
      <c r="JDT81" s="779"/>
      <c r="JDU81" s="779"/>
      <c r="JDV81" s="779"/>
      <c r="JDW81" s="779"/>
      <c r="JDX81" s="779"/>
      <c r="JDY81" s="779"/>
      <c r="JDZ81" s="779"/>
      <c r="JEA81" s="779"/>
      <c r="JEB81" s="779"/>
      <c r="JEC81" s="779"/>
      <c r="JED81" s="779"/>
      <c r="JEE81" s="779"/>
      <c r="JEF81" s="779"/>
      <c r="JEG81" s="779"/>
      <c r="JEH81" s="779"/>
      <c r="JEI81" s="779"/>
      <c r="JEJ81" s="779"/>
      <c r="JEK81" s="779"/>
      <c r="JEL81" s="779"/>
      <c r="JEM81" s="779"/>
      <c r="JEN81" s="779"/>
      <c r="JEO81" s="779"/>
      <c r="JEP81" s="779"/>
      <c r="JEQ81" s="779"/>
      <c r="JER81" s="779"/>
      <c r="JES81" s="779"/>
      <c r="JET81" s="779"/>
      <c r="JEU81" s="779"/>
      <c r="JEV81" s="779"/>
      <c r="JEW81" s="779"/>
      <c r="JEX81" s="779"/>
      <c r="JEY81" s="779"/>
      <c r="JEZ81" s="779"/>
      <c r="JFA81" s="779"/>
      <c r="JFB81" s="779"/>
      <c r="JFC81" s="779"/>
      <c r="JFD81" s="779"/>
      <c r="JFE81" s="779"/>
      <c r="JFF81" s="779"/>
      <c r="JFG81" s="779"/>
      <c r="JFH81" s="779"/>
      <c r="JFI81" s="779"/>
      <c r="JFJ81" s="779"/>
      <c r="JFK81" s="779"/>
      <c r="JFL81" s="779"/>
      <c r="JFM81" s="779"/>
      <c r="JFN81" s="779"/>
      <c r="JFO81" s="779"/>
      <c r="JFP81" s="779"/>
      <c r="JFQ81" s="779"/>
      <c r="JFR81" s="779"/>
      <c r="JFS81" s="779"/>
      <c r="JFT81" s="779"/>
      <c r="JFU81" s="779"/>
      <c r="JFV81" s="779"/>
      <c r="JFW81" s="779"/>
      <c r="JFX81" s="779"/>
      <c r="JFY81" s="779"/>
      <c r="JFZ81" s="779"/>
      <c r="JGA81" s="779"/>
      <c r="JGB81" s="779"/>
      <c r="JGC81" s="779"/>
      <c r="JGD81" s="779"/>
      <c r="JGE81" s="779"/>
      <c r="JGF81" s="779"/>
      <c r="JGG81" s="779"/>
      <c r="JGH81" s="779"/>
      <c r="JGI81" s="779"/>
      <c r="JGJ81" s="779"/>
      <c r="JGK81" s="779"/>
      <c r="JGL81" s="779"/>
      <c r="JGM81" s="779"/>
      <c r="JGN81" s="779"/>
      <c r="JGO81" s="779"/>
      <c r="JGP81" s="779"/>
      <c r="JGQ81" s="779"/>
      <c r="JGR81" s="779"/>
      <c r="JGS81" s="779"/>
      <c r="JGT81" s="779"/>
      <c r="JGU81" s="779"/>
      <c r="JGV81" s="779"/>
      <c r="JGW81" s="779"/>
      <c r="JGX81" s="779"/>
      <c r="JGY81" s="779"/>
      <c r="JGZ81" s="779"/>
      <c r="JHA81" s="779"/>
      <c r="JHB81" s="779"/>
      <c r="JHC81" s="779"/>
      <c r="JHD81" s="779"/>
      <c r="JHE81" s="779"/>
      <c r="JHF81" s="779"/>
      <c r="JHG81" s="779"/>
      <c r="JHH81" s="779"/>
      <c r="JHI81" s="779"/>
      <c r="JHJ81" s="779"/>
      <c r="JHK81" s="779"/>
      <c r="JHL81" s="779"/>
      <c r="JHM81" s="779"/>
      <c r="JHN81" s="779"/>
      <c r="JHO81" s="779"/>
      <c r="JHP81" s="779"/>
      <c r="JHQ81" s="779"/>
      <c r="JHR81" s="779"/>
      <c r="JHS81" s="779"/>
      <c r="JHT81" s="779"/>
      <c r="JHU81" s="779"/>
      <c r="JHV81" s="779"/>
      <c r="JHW81" s="779"/>
      <c r="JHX81" s="779"/>
      <c r="JHY81" s="779"/>
      <c r="JHZ81" s="779"/>
      <c r="JIA81" s="779"/>
      <c r="JIB81" s="779"/>
      <c r="JIC81" s="779"/>
      <c r="JID81" s="779"/>
      <c r="JIE81" s="779"/>
      <c r="JIF81" s="779"/>
      <c r="JIG81" s="779"/>
      <c r="JIH81" s="779"/>
      <c r="JII81" s="779"/>
      <c r="JIJ81" s="779"/>
      <c r="JIK81" s="779"/>
      <c r="JIL81" s="779"/>
      <c r="JIM81" s="779"/>
      <c r="JIN81" s="779"/>
      <c r="JIO81" s="779"/>
      <c r="JIP81" s="779"/>
      <c r="JIQ81" s="779"/>
      <c r="JIR81" s="779"/>
      <c r="JIS81" s="779"/>
      <c r="JIT81" s="779"/>
      <c r="JIU81" s="779"/>
      <c r="JIV81" s="779"/>
      <c r="JIW81" s="779"/>
      <c r="JIX81" s="779"/>
      <c r="JIY81" s="779"/>
      <c r="JIZ81" s="779"/>
      <c r="JJA81" s="779"/>
      <c r="JJB81" s="779"/>
      <c r="JJC81" s="779"/>
      <c r="JJD81" s="779"/>
      <c r="JJE81" s="779"/>
      <c r="JJF81" s="779"/>
      <c r="JJG81" s="779"/>
      <c r="JJH81" s="779"/>
      <c r="JJI81" s="779"/>
      <c r="JJJ81" s="779"/>
      <c r="JJK81" s="779"/>
      <c r="JJL81" s="779"/>
      <c r="JJM81" s="779"/>
      <c r="JJN81" s="779"/>
      <c r="JJO81" s="779"/>
      <c r="JJP81" s="779"/>
      <c r="JJQ81" s="779"/>
      <c r="JJR81" s="779"/>
      <c r="JJS81" s="779"/>
      <c r="JJT81" s="779"/>
      <c r="JJU81" s="779"/>
      <c r="JJV81" s="779"/>
      <c r="JJW81" s="779"/>
      <c r="JJX81" s="779"/>
      <c r="JJY81" s="779"/>
      <c r="JJZ81" s="779"/>
      <c r="JKA81" s="779"/>
      <c r="JKB81" s="779"/>
      <c r="JKC81" s="779"/>
      <c r="JKD81" s="779"/>
      <c r="JKE81" s="779"/>
      <c r="JKF81" s="779"/>
      <c r="JKG81" s="779"/>
      <c r="JKH81" s="779"/>
      <c r="JKI81" s="779"/>
      <c r="JKJ81" s="779"/>
      <c r="JKK81" s="779"/>
      <c r="JKL81" s="779"/>
      <c r="JKM81" s="779"/>
      <c r="JKN81" s="779"/>
      <c r="JKO81" s="779"/>
      <c r="JKP81" s="779"/>
      <c r="JKQ81" s="779"/>
      <c r="JKR81" s="779"/>
      <c r="JKS81" s="779"/>
      <c r="JKT81" s="779"/>
      <c r="JKU81" s="779"/>
      <c r="JKV81" s="779"/>
      <c r="JKW81" s="779"/>
      <c r="JKX81" s="779"/>
      <c r="JKY81" s="779"/>
      <c r="JKZ81" s="779"/>
      <c r="JLA81" s="779"/>
      <c r="JLB81" s="779"/>
      <c r="JLC81" s="779"/>
      <c r="JLD81" s="779"/>
      <c r="JLE81" s="779"/>
      <c r="JLF81" s="779"/>
      <c r="JLG81" s="779"/>
      <c r="JLH81" s="779"/>
      <c r="JLI81" s="779"/>
      <c r="JLJ81" s="779"/>
      <c r="JLK81" s="779"/>
      <c r="JLL81" s="779"/>
      <c r="JLM81" s="779"/>
      <c r="JLN81" s="779"/>
      <c r="JLO81" s="779"/>
      <c r="JLP81" s="779"/>
      <c r="JLQ81" s="779"/>
      <c r="JLR81" s="779"/>
      <c r="JLS81" s="779"/>
      <c r="JLT81" s="779"/>
      <c r="JLU81" s="779"/>
      <c r="JLV81" s="779"/>
      <c r="JLW81" s="779"/>
      <c r="JLX81" s="779"/>
      <c r="JLY81" s="779"/>
      <c r="JLZ81" s="779"/>
      <c r="JMA81" s="779"/>
      <c r="JMB81" s="779"/>
      <c r="JMC81" s="779"/>
      <c r="JMD81" s="779"/>
      <c r="JME81" s="779"/>
      <c r="JMF81" s="779"/>
      <c r="JMG81" s="779"/>
      <c r="JMH81" s="779"/>
      <c r="JMI81" s="779"/>
      <c r="JMJ81" s="779"/>
      <c r="JMK81" s="779"/>
      <c r="JML81" s="779"/>
      <c r="JMM81" s="779"/>
      <c r="JMN81" s="779"/>
      <c r="JMO81" s="779"/>
      <c r="JMP81" s="779"/>
      <c r="JMQ81" s="779"/>
      <c r="JMR81" s="779"/>
      <c r="JMS81" s="779"/>
      <c r="JMT81" s="779"/>
      <c r="JMU81" s="779"/>
      <c r="JMV81" s="779"/>
      <c r="JMW81" s="779"/>
      <c r="JMX81" s="779"/>
      <c r="JMY81" s="779"/>
      <c r="JMZ81" s="779"/>
      <c r="JNA81" s="779"/>
      <c r="JNB81" s="779"/>
      <c r="JNC81" s="779"/>
      <c r="JND81" s="779"/>
      <c r="JNE81" s="779"/>
      <c r="JNF81" s="779"/>
      <c r="JNG81" s="779"/>
      <c r="JNH81" s="779"/>
      <c r="JNI81" s="779"/>
      <c r="JNJ81" s="779"/>
      <c r="JNK81" s="779"/>
      <c r="JNL81" s="779"/>
      <c r="JNM81" s="779"/>
      <c r="JNN81" s="779"/>
      <c r="JNO81" s="779"/>
      <c r="JNP81" s="779"/>
      <c r="JNQ81" s="779"/>
      <c r="JNR81" s="779"/>
      <c r="JNS81" s="779"/>
      <c r="JNT81" s="779"/>
      <c r="JNU81" s="779"/>
      <c r="JNV81" s="779"/>
      <c r="JNW81" s="779"/>
      <c r="JNX81" s="779"/>
      <c r="JNY81" s="779"/>
      <c r="JNZ81" s="779"/>
      <c r="JOA81" s="779"/>
      <c r="JOB81" s="779"/>
      <c r="JOC81" s="779"/>
      <c r="JOD81" s="779"/>
      <c r="JOE81" s="779"/>
      <c r="JOF81" s="779"/>
      <c r="JOG81" s="779"/>
      <c r="JOH81" s="779"/>
      <c r="JOI81" s="779"/>
      <c r="JOJ81" s="779"/>
      <c r="JOK81" s="779"/>
      <c r="JOL81" s="779"/>
      <c r="JOM81" s="779"/>
      <c r="JON81" s="779"/>
      <c r="JOO81" s="779"/>
      <c r="JOP81" s="779"/>
      <c r="JOQ81" s="779"/>
      <c r="JOR81" s="779"/>
      <c r="JOS81" s="779"/>
      <c r="JOT81" s="779"/>
      <c r="JOU81" s="779"/>
      <c r="JOV81" s="779"/>
      <c r="JOW81" s="779"/>
      <c r="JOX81" s="779"/>
      <c r="JOY81" s="779"/>
      <c r="JOZ81" s="779"/>
      <c r="JPA81" s="779"/>
      <c r="JPB81" s="779"/>
      <c r="JPC81" s="779"/>
      <c r="JPD81" s="779"/>
      <c r="JPE81" s="779"/>
      <c r="JPF81" s="779"/>
      <c r="JPG81" s="779"/>
      <c r="JPH81" s="779"/>
      <c r="JPI81" s="779"/>
      <c r="JPJ81" s="779"/>
      <c r="JPK81" s="779"/>
      <c r="JPL81" s="779"/>
      <c r="JPM81" s="779"/>
      <c r="JPN81" s="779"/>
      <c r="JPO81" s="779"/>
      <c r="JPP81" s="779"/>
      <c r="JPQ81" s="779"/>
      <c r="JPR81" s="779"/>
      <c r="JPS81" s="779"/>
      <c r="JPT81" s="779"/>
      <c r="JPU81" s="779"/>
      <c r="JPV81" s="779"/>
      <c r="JPW81" s="779"/>
      <c r="JPX81" s="779"/>
      <c r="JPY81" s="779"/>
      <c r="JPZ81" s="779"/>
      <c r="JQA81" s="779"/>
      <c r="JQB81" s="779"/>
      <c r="JQC81" s="779"/>
      <c r="JQD81" s="779"/>
      <c r="JQE81" s="779"/>
      <c r="JQF81" s="779"/>
      <c r="JQG81" s="779"/>
      <c r="JQH81" s="779"/>
      <c r="JQI81" s="779"/>
      <c r="JQJ81" s="779"/>
      <c r="JQK81" s="779"/>
      <c r="JQL81" s="779"/>
      <c r="JQM81" s="779"/>
      <c r="JQN81" s="779"/>
      <c r="JQO81" s="779"/>
      <c r="JQP81" s="779"/>
      <c r="JQQ81" s="779"/>
      <c r="JQR81" s="779"/>
      <c r="JQS81" s="779"/>
      <c r="JQT81" s="779"/>
      <c r="JQU81" s="779"/>
      <c r="JQV81" s="779"/>
      <c r="JQW81" s="779"/>
      <c r="JQX81" s="779"/>
      <c r="JQY81" s="779"/>
      <c r="JQZ81" s="779"/>
      <c r="JRA81" s="779"/>
      <c r="JRB81" s="779"/>
      <c r="JRC81" s="779"/>
      <c r="JRD81" s="779"/>
      <c r="JRE81" s="779"/>
      <c r="JRF81" s="779"/>
      <c r="JRG81" s="779"/>
      <c r="JRH81" s="779"/>
      <c r="JRI81" s="779"/>
      <c r="JRJ81" s="779"/>
      <c r="JRK81" s="779"/>
      <c r="JRL81" s="779"/>
      <c r="JRM81" s="779"/>
      <c r="JRN81" s="779"/>
      <c r="JRO81" s="779"/>
      <c r="JRP81" s="779"/>
      <c r="JRQ81" s="779"/>
      <c r="JRR81" s="779"/>
      <c r="JRS81" s="779"/>
      <c r="JRT81" s="779"/>
      <c r="JRU81" s="779"/>
      <c r="JRV81" s="779"/>
      <c r="JRW81" s="779"/>
      <c r="JRX81" s="779"/>
      <c r="JRY81" s="779"/>
      <c r="JRZ81" s="779"/>
      <c r="JSA81" s="779"/>
      <c r="JSB81" s="779"/>
      <c r="JSC81" s="779"/>
      <c r="JSD81" s="779"/>
      <c r="JSE81" s="779"/>
      <c r="JSF81" s="779"/>
      <c r="JSG81" s="779"/>
      <c r="JSH81" s="779"/>
      <c r="JSI81" s="779"/>
      <c r="JSJ81" s="779"/>
      <c r="JSK81" s="779"/>
      <c r="JSL81" s="779"/>
      <c r="JSM81" s="779"/>
      <c r="JSN81" s="779"/>
      <c r="JSO81" s="779"/>
      <c r="JSP81" s="779"/>
      <c r="JSQ81" s="779"/>
      <c r="JSR81" s="779"/>
      <c r="JSS81" s="779"/>
      <c r="JST81" s="779"/>
      <c r="JSU81" s="779"/>
      <c r="JSV81" s="779"/>
      <c r="JSW81" s="779"/>
      <c r="JSX81" s="779"/>
      <c r="JSY81" s="779"/>
      <c r="JSZ81" s="779"/>
      <c r="JTA81" s="779"/>
      <c r="JTB81" s="779"/>
      <c r="JTC81" s="779"/>
      <c r="JTD81" s="779"/>
      <c r="JTE81" s="779"/>
      <c r="JTF81" s="779"/>
      <c r="JTG81" s="779"/>
      <c r="JTH81" s="779"/>
      <c r="JTI81" s="779"/>
      <c r="JTJ81" s="779"/>
      <c r="JTK81" s="779"/>
      <c r="JTL81" s="779"/>
      <c r="JTM81" s="779"/>
      <c r="JTN81" s="779"/>
      <c r="JTO81" s="779"/>
      <c r="JTP81" s="779"/>
      <c r="JTQ81" s="779"/>
      <c r="JTR81" s="779"/>
      <c r="JTS81" s="779"/>
      <c r="JTT81" s="779"/>
      <c r="JTU81" s="779"/>
      <c r="JTV81" s="779"/>
      <c r="JTW81" s="779"/>
      <c r="JTX81" s="779"/>
      <c r="JTY81" s="779"/>
      <c r="JTZ81" s="779"/>
      <c r="JUA81" s="779"/>
      <c r="JUB81" s="779"/>
      <c r="JUC81" s="779"/>
      <c r="JUD81" s="779"/>
      <c r="JUE81" s="779"/>
      <c r="JUF81" s="779"/>
      <c r="JUG81" s="779"/>
      <c r="JUH81" s="779"/>
      <c r="JUI81" s="779"/>
      <c r="JUJ81" s="779"/>
      <c r="JUK81" s="779"/>
      <c r="JUL81" s="779"/>
      <c r="JUM81" s="779"/>
      <c r="JUN81" s="779"/>
      <c r="JUO81" s="779"/>
      <c r="JUP81" s="779"/>
      <c r="JUQ81" s="779"/>
      <c r="JUR81" s="779"/>
      <c r="JUS81" s="779"/>
      <c r="JUT81" s="779"/>
      <c r="JUU81" s="779"/>
      <c r="JUV81" s="779"/>
      <c r="JUW81" s="779"/>
      <c r="JUX81" s="779"/>
      <c r="JUY81" s="779"/>
      <c r="JUZ81" s="779"/>
      <c r="JVA81" s="779"/>
      <c r="JVB81" s="779"/>
      <c r="JVC81" s="779"/>
      <c r="JVD81" s="779"/>
      <c r="JVE81" s="779"/>
      <c r="JVF81" s="779"/>
      <c r="JVG81" s="779"/>
      <c r="JVH81" s="779"/>
      <c r="JVI81" s="779"/>
      <c r="JVJ81" s="779"/>
      <c r="JVK81" s="779"/>
      <c r="JVL81" s="779"/>
      <c r="JVM81" s="779"/>
      <c r="JVN81" s="779"/>
      <c r="JVO81" s="779"/>
      <c r="JVP81" s="779"/>
      <c r="JVQ81" s="779"/>
      <c r="JVR81" s="779"/>
      <c r="JVS81" s="779"/>
      <c r="JVT81" s="779"/>
      <c r="JVU81" s="779"/>
      <c r="JVV81" s="779"/>
      <c r="JVW81" s="779"/>
      <c r="JVX81" s="779"/>
      <c r="JVY81" s="779"/>
      <c r="JVZ81" s="779"/>
      <c r="JWA81" s="779"/>
      <c r="JWB81" s="779"/>
      <c r="JWC81" s="779"/>
      <c r="JWD81" s="779"/>
      <c r="JWE81" s="779"/>
      <c r="JWF81" s="779"/>
      <c r="JWG81" s="779"/>
      <c r="JWH81" s="779"/>
      <c r="JWI81" s="779"/>
      <c r="JWJ81" s="779"/>
      <c r="JWK81" s="779"/>
      <c r="JWL81" s="779"/>
      <c r="JWM81" s="779"/>
      <c r="JWN81" s="779"/>
      <c r="JWO81" s="779"/>
      <c r="JWP81" s="779"/>
      <c r="JWQ81" s="779"/>
      <c r="JWR81" s="779"/>
      <c r="JWS81" s="779"/>
      <c r="JWT81" s="779"/>
      <c r="JWU81" s="779"/>
      <c r="JWV81" s="779"/>
      <c r="JWW81" s="779"/>
      <c r="JWX81" s="779"/>
      <c r="JWY81" s="779"/>
      <c r="JWZ81" s="779"/>
      <c r="JXA81" s="779"/>
      <c r="JXB81" s="779"/>
      <c r="JXC81" s="779"/>
      <c r="JXD81" s="779"/>
      <c r="JXE81" s="779"/>
      <c r="JXF81" s="779"/>
      <c r="JXG81" s="779"/>
      <c r="JXH81" s="779"/>
      <c r="JXI81" s="779"/>
      <c r="JXJ81" s="779"/>
      <c r="JXK81" s="779"/>
      <c r="JXL81" s="779"/>
      <c r="JXM81" s="779"/>
      <c r="JXN81" s="779"/>
      <c r="JXO81" s="779"/>
      <c r="JXP81" s="779"/>
      <c r="JXQ81" s="779"/>
      <c r="JXR81" s="779"/>
      <c r="JXS81" s="779"/>
      <c r="JXT81" s="779"/>
      <c r="JXU81" s="779"/>
      <c r="JXV81" s="779"/>
      <c r="JXW81" s="779"/>
      <c r="JXX81" s="779"/>
      <c r="JXY81" s="779"/>
      <c r="JXZ81" s="779"/>
      <c r="JYA81" s="779"/>
      <c r="JYB81" s="779"/>
      <c r="JYC81" s="779"/>
      <c r="JYD81" s="779"/>
      <c r="JYE81" s="779"/>
      <c r="JYF81" s="779"/>
      <c r="JYG81" s="779"/>
      <c r="JYH81" s="779"/>
      <c r="JYI81" s="779"/>
      <c r="JYJ81" s="779"/>
      <c r="JYK81" s="779"/>
      <c r="JYL81" s="779"/>
      <c r="JYM81" s="779"/>
      <c r="JYN81" s="779"/>
      <c r="JYO81" s="779"/>
      <c r="JYP81" s="779"/>
      <c r="JYQ81" s="779"/>
      <c r="JYR81" s="779"/>
      <c r="JYS81" s="779"/>
      <c r="JYT81" s="779"/>
      <c r="JYU81" s="779"/>
      <c r="JYV81" s="779"/>
      <c r="JYW81" s="779"/>
      <c r="JYX81" s="779"/>
      <c r="JYY81" s="779"/>
      <c r="JYZ81" s="779"/>
      <c r="JZA81" s="779"/>
      <c r="JZB81" s="779"/>
      <c r="JZC81" s="779"/>
      <c r="JZD81" s="779"/>
      <c r="JZE81" s="779"/>
      <c r="JZF81" s="779"/>
      <c r="JZG81" s="779"/>
      <c r="JZH81" s="779"/>
      <c r="JZI81" s="779"/>
      <c r="JZJ81" s="779"/>
      <c r="JZK81" s="779"/>
      <c r="JZL81" s="779"/>
      <c r="JZM81" s="779"/>
      <c r="JZN81" s="779"/>
      <c r="JZO81" s="779"/>
      <c r="JZP81" s="779"/>
      <c r="JZQ81" s="779"/>
      <c r="JZR81" s="779"/>
      <c r="JZS81" s="779"/>
      <c r="JZT81" s="779"/>
      <c r="JZU81" s="779"/>
      <c r="JZV81" s="779"/>
      <c r="JZW81" s="779"/>
      <c r="JZX81" s="779"/>
      <c r="JZY81" s="779"/>
      <c r="JZZ81" s="779"/>
      <c r="KAA81" s="779"/>
      <c r="KAB81" s="779"/>
      <c r="KAC81" s="779"/>
      <c r="KAD81" s="779"/>
      <c r="KAE81" s="779"/>
      <c r="KAF81" s="779"/>
      <c r="KAG81" s="779"/>
      <c r="KAH81" s="779"/>
      <c r="KAI81" s="779"/>
      <c r="KAJ81" s="779"/>
      <c r="KAK81" s="779"/>
      <c r="KAL81" s="779"/>
      <c r="KAM81" s="779"/>
      <c r="KAN81" s="779"/>
      <c r="KAO81" s="779"/>
      <c r="KAP81" s="779"/>
      <c r="KAQ81" s="779"/>
      <c r="KAR81" s="779"/>
      <c r="KAS81" s="779"/>
      <c r="KAT81" s="779"/>
      <c r="KAU81" s="779"/>
      <c r="KAV81" s="779"/>
      <c r="KAW81" s="779"/>
      <c r="KAX81" s="779"/>
      <c r="KAY81" s="779"/>
      <c r="KAZ81" s="779"/>
      <c r="KBA81" s="779"/>
      <c r="KBB81" s="779"/>
      <c r="KBC81" s="779"/>
      <c r="KBD81" s="779"/>
      <c r="KBE81" s="779"/>
      <c r="KBF81" s="779"/>
      <c r="KBG81" s="779"/>
      <c r="KBH81" s="779"/>
      <c r="KBI81" s="779"/>
      <c r="KBJ81" s="779"/>
      <c r="KBK81" s="779"/>
      <c r="KBL81" s="779"/>
      <c r="KBM81" s="779"/>
      <c r="KBN81" s="779"/>
      <c r="KBO81" s="779"/>
      <c r="KBP81" s="779"/>
      <c r="KBQ81" s="779"/>
      <c r="KBR81" s="779"/>
      <c r="KBS81" s="779"/>
      <c r="KBT81" s="779"/>
      <c r="KBU81" s="779"/>
      <c r="KBV81" s="779"/>
      <c r="KBW81" s="779"/>
      <c r="KBX81" s="779"/>
      <c r="KBY81" s="779"/>
      <c r="KBZ81" s="779"/>
      <c r="KCA81" s="779"/>
      <c r="KCB81" s="779"/>
      <c r="KCC81" s="779"/>
      <c r="KCD81" s="779"/>
      <c r="KCE81" s="779"/>
      <c r="KCF81" s="779"/>
      <c r="KCG81" s="779"/>
      <c r="KCH81" s="779"/>
      <c r="KCI81" s="779"/>
      <c r="KCJ81" s="779"/>
      <c r="KCK81" s="779"/>
      <c r="KCL81" s="779"/>
      <c r="KCM81" s="779"/>
      <c r="KCN81" s="779"/>
      <c r="KCO81" s="779"/>
      <c r="KCP81" s="779"/>
      <c r="KCQ81" s="779"/>
      <c r="KCR81" s="779"/>
      <c r="KCS81" s="779"/>
      <c r="KCT81" s="779"/>
      <c r="KCU81" s="779"/>
      <c r="KCV81" s="779"/>
      <c r="KCW81" s="779"/>
      <c r="KCX81" s="779"/>
      <c r="KCY81" s="779"/>
      <c r="KCZ81" s="779"/>
      <c r="KDA81" s="779"/>
      <c r="KDB81" s="779"/>
      <c r="KDC81" s="779"/>
      <c r="KDD81" s="779"/>
      <c r="KDE81" s="779"/>
      <c r="KDF81" s="779"/>
      <c r="KDG81" s="779"/>
      <c r="KDH81" s="779"/>
      <c r="KDI81" s="779"/>
      <c r="KDJ81" s="779"/>
      <c r="KDK81" s="779"/>
      <c r="KDL81" s="779"/>
      <c r="KDM81" s="779"/>
      <c r="KDN81" s="779"/>
      <c r="KDO81" s="779"/>
      <c r="KDP81" s="779"/>
      <c r="KDQ81" s="779"/>
      <c r="KDR81" s="779"/>
      <c r="KDS81" s="779"/>
      <c r="KDT81" s="779"/>
      <c r="KDU81" s="779"/>
      <c r="KDV81" s="779"/>
      <c r="KDW81" s="779"/>
      <c r="KDX81" s="779"/>
      <c r="KDY81" s="779"/>
      <c r="KDZ81" s="779"/>
      <c r="KEA81" s="779"/>
      <c r="KEB81" s="779"/>
      <c r="KEC81" s="779"/>
      <c r="KED81" s="779"/>
      <c r="KEE81" s="779"/>
      <c r="KEF81" s="779"/>
      <c r="KEG81" s="779"/>
      <c r="KEH81" s="779"/>
      <c r="KEI81" s="779"/>
      <c r="KEJ81" s="779"/>
      <c r="KEK81" s="779"/>
      <c r="KEL81" s="779"/>
      <c r="KEM81" s="779"/>
      <c r="KEN81" s="779"/>
      <c r="KEO81" s="779"/>
      <c r="KEP81" s="779"/>
      <c r="KEQ81" s="779"/>
      <c r="KER81" s="779"/>
      <c r="KES81" s="779"/>
      <c r="KET81" s="779"/>
      <c r="KEU81" s="779"/>
      <c r="KEV81" s="779"/>
      <c r="KEW81" s="779"/>
      <c r="KEX81" s="779"/>
      <c r="KEY81" s="779"/>
      <c r="KEZ81" s="779"/>
      <c r="KFA81" s="779"/>
      <c r="KFB81" s="779"/>
      <c r="KFC81" s="779"/>
      <c r="KFD81" s="779"/>
      <c r="KFE81" s="779"/>
      <c r="KFF81" s="779"/>
      <c r="KFG81" s="779"/>
      <c r="KFH81" s="779"/>
      <c r="KFI81" s="779"/>
      <c r="KFJ81" s="779"/>
      <c r="KFK81" s="779"/>
      <c r="KFL81" s="779"/>
      <c r="KFM81" s="779"/>
      <c r="KFN81" s="779"/>
      <c r="KFO81" s="779"/>
      <c r="KFP81" s="779"/>
      <c r="KFQ81" s="779"/>
      <c r="KFR81" s="779"/>
      <c r="KFS81" s="779"/>
      <c r="KFT81" s="779"/>
      <c r="KFU81" s="779"/>
      <c r="KFV81" s="779"/>
      <c r="KFW81" s="779"/>
      <c r="KFX81" s="779"/>
      <c r="KFY81" s="779"/>
      <c r="KFZ81" s="779"/>
      <c r="KGA81" s="779"/>
      <c r="KGB81" s="779"/>
      <c r="KGC81" s="779"/>
      <c r="KGD81" s="779"/>
      <c r="KGE81" s="779"/>
      <c r="KGF81" s="779"/>
      <c r="KGG81" s="779"/>
      <c r="KGH81" s="779"/>
      <c r="KGI81" s="779"/>
      <c r="KGJ81" s="779"/>
      <c r="KGK81" s="779"/>
      <c r="KGL81" s="779"/>
      <c r="KGM81" s="779"/>
      <c r="KGN81" s="779"/>
      <c r="KGO81" s="779"/>
      <c r="KGP81" s="779"/>
      <c r="KGQ81" s="779"/>
      <c r="KGR81" s="779"/>
      <c r="KGS81" s="779"/>
      <c r="KGT81" s="779"/>
      <c r="KGU81" s="779"/>
      <c r="KGV81" s="779"/>
      <c r="KGW81" s="779"/>
      <c r="KGX81" s="779"/>
      <c r="KGY81" s="779"/>
      <c r="KGZ81" s="779"/>
      <c r="KHA81" s="779"/>
      <c r="KHB81" s="779"/>
      <c r="KHC81" s="779"/>
      <c r="KHD81" s="779"/>
      <c r="KHE81" s="779"/>
      <c r="KHF81" s="779"/>
      <c r="KHG81" s="779"/>
      <c r="KHH81" s="779"/>
      <c r="KHI81" s="779"/>
      <c r="KHJ81" s="779"/>
      <c r="KHK81" s="779"/>
      <c r="KHL81" s="779"/>
      <c r="KHM81" s="779"/>
      <c r="KHN81" s="779"/>
      <c r="KHO81" s="779"/>
      <c r="KHP81" s="779"/>
      <c r="KHQ81" s="779"/>
      <c r="KHR81" s="779"/>
      <c r="KHS81" s="779"/>
      <c r="KHT81" s="779"/>
      <c r="KHU81" s="779"/>
      <c r="KHV81" s="779"/>
      <c r="KHW81" s="779"/>
      <c r="KHX81" s="779"/>
      <c r="KHY81" s="779"/>
      <c r="KHZ81" s="779"/>
      <c r="KIA81" s="779"/>
      <c r="KIB81" s="779"/>
      <c r="KIC81" s="779"/>
      <c r="KID81" s="779"/>
      <c r="KIE81" s="779"/>
      <c r="KIF81" s="779"/>
      <c r="KIG81" s="779"/>
      <c r="KIH81" s="779"/>
      <c r="KII81" s="779"/>
      <c r="KIJ81" s="779"/>
      <c r="KIK81" s="779"/>
      <c r="KIL81" s="779"/>
      <c r="KIM81" s="779"/>
      <c r="KIN81" s="779"/>
      <c r="KIO81" s="779"/>
      <c r="KIP81" s="779"/>
      <c r="KIQ81" s="779"/>
      <c r="KIR81" s="779"/>
      <c r="KIS81" s="779"/>
      <c r="KIT81" s="779"/>
      <c r="KIU81" s="779"/>
      <c r="KIV81" s="779"/>
      <c r="KIW81" s="779"/>
      <c r="KIX81" s="779"/>
      <c r="KIY81" s="779"/>
      <c r="KIZ81" s="779"/>
      <c r="KJA81" s="779"/>
      <c r="KJB81" s="779"/>
      <c r="KJC81" s="779"/>
      <c r="KJD81" s="779"/>
      <c r="KJE81" s="779"/>
      <c r="KJF81" s="779"/>
      <c r="KJG81" s="779"/>
      <c r="KJH81" s="779"/>
      <c r="KJI81" s="779"/>
      <c r="KJJ81" s="779"/>
      <c r="KJK81" s="779"/>
      <c r="KJL81" s="779"/>
      <c r="KJM81" s="779"/>
      <c r="KJN81" s="779"/>
      <c r="KJO81" s="779"/>
      <c r="KJP81" s="779"/>
      <c r="KJQ81" s="779"/>
      <c r="KJR81" s="779"/>
      <c r="KJS81" s="779"/>
      <c r="KJT81" s="779"/>
      <c r="KJU81" s="779"/>
      <c r="KJV81" s="779"/>
      <c r="KJW81" s="779"/>
      <c r="KJX81" s="779"/>
      <c r="KJY81" s="779"/>
      <c r="KJZ81" s="779"/>
      <c r="KKA81" s="779"/>
      <c r="KKB81" s="779"/>
      <c r="KKC81" s="779"/>
      <c r="KKD81" s="779"/>
      <c r="KKE81" s="779"/>
      <c r="KKF81" s="779"/>
      <c r="KKG81" s="779"/>
      <c r="KKH81" s="779"/>
      <c r="KKI81" s="779"/>
      <c r="KKJ81" s="779"/>
      <c r="KKK81" s="779"/>
      <c r="KKL81" s="779"/>
      <c r="KKM81" s="779"/>
      <c r="KKN81" s="779"/>
      <c r="KKO81" s="779"/>
      <c r="KKP81" s="779"/>
      <c r="KKQ81" s="779"/>
      <c r="KKR81" s="779"/>
      <c r="KKS81" s="779"/>
      <c r="KKT81" s="779"/>
      <c r="KKU81" s="779"/>
      <c r="KKV81" s="779"/>
      <c r="KKW81" s="779"/>
      <c r="KKX81" s="779"/>
      <c r="KKY81" s="779"/>
      <c r="KKZ81" s="779"/>
      <c r="KLA81" s="779"/>
      <c r="KLB81" s="779"/>
      <c r="KLC81" s="779"/>
      <c r="KLD81" s="779"/>
      <c r="KLE81" s="779"/>
      <c r="KLF81" s="779"/>
      <c r="KLG81" s="779"/>
      <c r="KLH81" s="779"/>
      <c r="KLI81" s="779"/>
      <c r="KLJ81" s="779"/>
      <c r="KLK81" s="779"/>
      <c r="KLL81" s="779"/>
      <c r="KLM81" s="779"/>
      <c r="KLN81" s="779"/>
      <c r="KLO81" s="779"/>
      <c r="KLP81" s="779"/>
      <c r="KLQ81" s="779"/>
      <c r="KLR81" s="779"/>
      <c r="KLS81" s="779"/>
      <c r="KLT81" s="779"/>
      <c r="KLU81" s="779"/>
      <c r="KLV81" s="779"/>
      <c r="KLW81" s="779"/>
      <c r="KLX81" s="779"/>
      <c r="KLY81" s="779"/>
      <c r="KLZ81" s="779"/>
      <c r="KMA81" s="779"/>
      <c r="KMB81" s="779"/>
      <c r="KMC81" s="779"/>
      <c r="KMD81" s="779"/>
      <c r="KME81" s="779"/>
      <c r="KMF81" s="779"/>
      <c r="KMG81" s="779"/>
      <c r="KMH81" s="779"/>
      <c r="KMI81" s="779"/>
      <c r="KMJ81" s="779"/>
      <c r="KMK81" s="779"/>
      <c r="KML81" s="779"/>
      <c r="KMM81" s="779"/>
      <c r="KMN81" s="779"/>
      <c r="KMO81" s="779"/>
      <c r="KMP81" s="779"/>
      <c r="KMQ81" s="779"/>
      <c r="KMR81" s="779"/>
      <c r="KMS81" s="779"/>
      <c r="KMT81" s="779"/>
      <c r="KMU81" s="779"/>
      <c r="KMV81" s="779"/>
      <c r="KMW81" s="779"/>
      <c r="KMX81" s="779"/>
      <c r="KMY81" s="779"/>
      <c r="KMZ81" s="779"/>
      <c r="KNA81" s="779"/>
      <c r="KNB81" s="779"/>
      <c r="KNC81" s="779"/>
      <c r="KND81" s="779"/>
      <c r="KNE81" s="779"/>
      <c r="KNF81" s="779"/>
      <c r="KNG81" s="779"/>
      <c r="KNH81" s="779"/>
      <c r="KNI81" s="779"/>
      <c r="KNJ81" s="779"/>
      <c r="KNK81" s="779"/>
      <c r="KNL81" s="779"/>
      <c r="KNM81" s="779"/>
      <c r="KNN81" s="779"/>
      <c r="KNO81" s="779"/>
      <c r="KNP81" s="779"/>
      <c r="KNQ81" s="779"/>
      <c r="KNR81" s="779"/>
      <c r="KNS81" s="779"/>
      <c r="KNT81" s="779"/>
      <c r="KNU81" s="779"/>
      <c r="KNV81" s="779"/>
      <c r="KNW81" s="779"/>
      <c r="KNX81" s="779"/>
      <c r="KNY81" s="779"/>
      <c r="KNZ81" s="779"/>
      <c r="KOA81" s="779"/>
      <c r="KOB81" s="779"/>
      <c r="KOC81" s="779"/>
      <c r="KOD81" s="779"/>
      <c r="KOE81" s="779"/>
      <c r="KOF81" s="779"/>
      <c r="KOG81" s="779"/>
      <c r="KOH81" s="779"/>
      <c r="KOI81" s="779"/>
      <c r="KOJ81" s="779"/>
      <c r="KOK81" s="779"/>
      <c r="KOL81" s="779"/>
      <c r="KOM81" s="779"/>
      <c r="KON81" s="779"/>
      <c r="KOO81" s="779"/>
      <c r="KOP81" s="779"/>
      <c r="KOQ81" s="779"/>
      <c r="KOR81" s="779"/>
      <c r="KOS81" s="779"/>
      <c r="KOT81" s="779"/>
      <c r="KOU81" s="779"/>
      <c r="KOV81" s="779"/>
      <c r="KOW81" s="779"/>
      <c r="KOX81" s="779"/>
      <c r="KOY81" s="779"/>
      <c r="KOZ81" s="779"/>
      <c r="KPA81" s="779"/>
      <c r="KPB81" s="779"/>
      <c r="KPC81" s="779"/>
      <c r="KPD81" s="779"/>
      <c r="KPE81" s="779"/>
      <c r="KPF81" s="779"/>
      <c r="KPG81" s="779"/>
      <c r="KPH81" s="779"/>
      <c r="KPI81" s="779"/>
      <c r="KPJ81" s="779"/>
      <c r="KPK81" s="779"/>
      <c r="KPL81" s="779"/>
      <c r="KPM81" s="779"/>
      <c r="KPN81" s="779"/>
      <c r="KPO81" s="779"/>
      <c r="KPP81" s="779"/>
      <c r="KPQ81" s="779"/>
      <c r="KPR81" s="779"/>
      <c r="KPS81" s="779"/>
      <c r="KPT81" s="779"/>
      <c r="KPU81" s="779"/>
      <c r="KPV81" s="779"/>
      <c r="KPW81" s="779"/>
      <c r="KPX81" s="779"/>
      <c r="KPY81" s="779"/>
      <c r="KPZ81" s="779"/>
      <c r="KQA81" s="779"/>
      <c r="KQB81" s="779"/>
      <c r="KQC81" s="779"/>
      <c r="KQD81" s="779"/>
      <c r="KQE81" s="779"/>
      <c r="KQF81" s="779"/>
      <c r="KQG81" s="779"/>
      <c r="KQH81" s="779"/>
      <c r="KQI81" s="779"/>
      <c r="KQJ81" s="779"/>
      <c r="KQK81" s="779"/>
      <c r="KQL81" s="779"/>
      <c r="KQM81" s="779"/>
      <c r="KQN81" s="779"/>
      <c r="KQO81" s="779"/>
      <c r="KQP81" s="779"/>
      <c r="KQQ81" s="779"/>
      <c r="KQR81" s="779"/>
      <c r="KQS81" s="779"/>
      <c r="KQT81" s="779"/>
      <c r="KQU81" s="779"/>
      <c r="KQV81" s="779"/>
      <c r="KQW81" s="779"/>
      <c r="KQX81" s="779"/>
      <c r="KQY81" s="779"/>
      <c r="KQZ81" s="779"/>
      <c r="KRA81" s="779"/>
      <c r="KRB81" s="779"/>
      <c r="KRC81" s="779"/>
      <c r="KRD81" s="779"/>
      <c r="KRE81" s="779"/>
      <c r="KRF81" s="779"/>
      <c r="KRG81" s="779"/>
      <c r="KRH81" s="779"/>
      <c r="KRI81" s="779"/>
      <c r="KRJ81" s="779"/>
      <c r="KRK81" s="779"/>
      <c r="KRL81" s="779"/>
      <c r="KRM81" s="779"/>
      <c r="KRN81" s="779"/>
      <c r="KRO81" s="779"/>
      <c r="KRP81" s="779"/>
      <c r="KRQ81" s="779"/>
      <c r="KRR81" s="779"/>
      <c r="KRS81" s="779"/>
      <c r="KRT81" s="779"/>
      <c r="KRU81" s="779"/>
      <c r="KRV81" s="779"/>
      <c r="KRW81" s="779"/>
      <c r="KRX81" s="779"/>
      <c r="KRY81" s="779"/>
      <c r="KRZ81" s="779"/>
      <c r="KSA81" s="779"/>
      <c r="KSB81" s="779"/>
      <c r="KSC81" s="779"/>
      <c r="KSD81" s="779"/>
      <c r="KSE81" s="779"/>
      <c r="KSF81" s="779"/>
      <c r="KSG81" s="779"/>
      <c r="KSH81" s="779"/>
      <c r="KSI81" s="779"/>
      <c r="KSJ81" s="779"/>
      <c r="KSK81" s="779"/>
      <c r="KSL81" s="779"/>
      <c r="KSM81" s="779"/>
      <c r="KSN81" s="779"/>
      <c r="KSO81" s="779"/>
      <c r="KSP81" s="779"/>
      <c r="KSQ81" s="779"/>
      <c r="KSR81" s="779"/>
      <c r="KSS81" s="779"/>
      <c r="KST81" s="779"/>
      <c r="KSU81" s="779"/>
      <c r="KSV81" s="779"/>
      <c r="KSW81" s="779"/>
      <c r="KSX81" s="779"/>
      <c r="KSY81" s="779"/>
      <c r="KSZ81" s="779"/>
      <c r="KTA81" s="779"/>
      <c r="KTB81" s="779"/>
      <c r="KTC81" s="779"/>
      <c r="KTD81" s="779"/>
      <c r="KTE81" s="779"/>
      <c r="KTF81" s="779"/>
      <c r="KTG81" s="779"/>
      <c r="KTH81" s="779"/>
      <c r="KTI81" s="779"/>
      <c r="KTJ81" s="779"/>
      <c r="KTK81" s="779"/>
      <c r="KTL81" s="779"/>
      <c r="KTM81" s="779"/>
      <c r="KTN81" s="779"/>
      <c r="KTO81" s="779"/>
      <c r="KTP81" s="779"/>
      <c r="KTQ81" s="779"/>
      <c r="KTR81" s="779"/>
      <c r="KTS81" s="779"/>
      <c r="KTT81" s="779"/>
      <c r="KTU81" s="779"/>
      <c r="KTV81" s="779"/>
      <c r="KTW81" s="779"/>
      <c r="KTX81" s="779"/>
      <c r="KTY81" s="779"/>
      <c r="KTZ81" s="779"/>
      <c r="KUA81" s="779"/>
      <c r="KUB81" s="779"/>
      <c r="KUC81" s="779"/>
      <c r="KUD81" s="779"/>
      <c r="KUE81" s="779"/>
      <c r="KUF81" s="779"/>
      <c r="KUG81" s="779"/>
      <c r="KUH81" s="779"/>
      <c r="KUI81" s="779"/>
      <c r="KUJ81" s="779"/>
      <c r="KUK81" s="779"/>
      <c r="KUL81" s="779"/>
      <c r="KUM81" s="779"/>
      <c r="KUN81" s="779"/>
      <c r="KUO81" s="779"/>
      <c r="KUP81" s="779"/>
      <c r="KUQ81" s="779"/>
      <c r="KUR81" s="779"/>
      <c r="KUS81" s="779"/>
      <c r="KUT81" s="779"/>
      <c r="KUU81" s="779"/>
      <c r="KUV81" s="779"/>
      <c r="KUW81" s="779"/>
      <c r="KUX81" s="779"/>
      <c r="KUY81" s="779"/>
      <c r="KUZ81" s="779"/>
      <c r="KVA81" s="779"/>
      <c r="KVB81" s="779"/>
      <c r="KVC81" s="779"/>
      <c r="KVD81" s="779"/>
      <c r="KVE81" s="779"/>
      <c r="KVF81" s="779"/>
      <c r="KVG81" s="779"/>
      <c r="KVH81" s="779"/>
      <c r="KVI81" s="779"/>
      <c r="KVJ81" s="779"/>
      <c r="KVK81" s="779"/>
      <c r="KVL81" s="779"/>
      <c r="KVM81" s="779"/>
      <c r="KVN81" s="779"/>
      <c r="KVO81" s="779"/>
      <c r="KVP81" s="779"/>
      <c r="KVQ81" s="779"/>
      <c r="KVR81" s="779"/>
      <c r="KVS81" s="779"/>
      <c r="KVT81" s="779"/>
      <c r="KVU81" s="779"/>
      <c r="KVV81" s="779"/>
      <c r="KVW81" s="779"/>
      <c r="KVX81" s="779"/>
      <c r="KVY81" s="779"/>
      <c r="KVZ81" s="779"/>
      <c r="KWA81" s="779"/>
      <c r="KWB81" s="779"/>
      <c r="KWC81" s="779"/>
      <c r="KWD81" s="779"/>
      <c r="KWE81" s="779"/>
      <c r="KWF81" s="779"/>
      <c r="KWG81" s="779"/>
      <c r="KWH81" s="779"/>
      <c r="KWI81" s="779"/>
      <c r="KWJ81" s="779"/>
      <c r="KWK81" s="779"/>
      <c r="KWL81" s="779"/>
      <c r="KWM81" s="779"/>
      <c r="KWN81" s="779"/>
      <c r="KWO81" s="779"/>
      <c r="KWP81" s="779"/>
      <c r="KWQ81" s="779"/>
      <c r="KWR81" s="779"/>
      <c r="KWS81" s="779"/>
      <c r="KWT81" s="779"/>
      <c r="KWU81" s="779"/>
      <c r="KWV81" s="779"/>
      <c r="KWW81" s="779"/>
      <c r="KWX81" s="779"/>
      <c r="KWY81" s="779"/>
      <c r="KWZ81" s="779"/>
      <c r="KXA81" s="779"/>
      <c r="KXB81" s="779"/>
      <c r="KXC81" s="779"/>
      <c r="KXD81" s="779"/>
      <c r="KXE81" s="779"/>
      <c r="KXF81" s="779"/>
      <c r="KXG81" s="779"/>
      <c r="KXH81" s="779"/>
      <c r="KXI81" s="779"/>
      <c r="KXJ81" s="779"/>
      <c r="KXK81" s="779"/>
      <c r="KXL81" s="779"/>
      <c r="KXM81" s="779"/>
      <c r="KXN81" s="779"/>
      <c r="KXO81" s="779"/>
      <c r="KXP81" s="779"/>
      <c r="KXQ81" s="779"/>
      <c r="KXR81" s="779"/>
      <c r="KXS81" s="779"/>
      <c r="KXT81" s="779"/>
      <c r="KXU81" s="779"/>
      <c r="KXV81" s="779"/>
      <c r="KXW81" s="779"/>
      <c r="KXX81" s="779"/>
      <c r="KXY81" s="779"/>
      <c r="KXZ81" s="779"/>
      <c r="KYA81" s="779"/>
      <c r="KYB81" s="779"/>
      <c r="KYC81" s="779"/>
      <c r="KYD81" s="779"/>
      <c r="KYE81" s="779"/>
      <c r="KYF81" s="779"/>
      <c r="KYG81" s="779"/>
      <c r="KYH81" s="779"/>
      <c r="KYI81" s="779"/>
      <c r="KYJ81" s="779"/>
      <c r="KYK81" s="779"/>
      <c r="KYL81" s="779"/>
      <c r="KYM81" s="779"/>
      <c r="KYN81" s="779"/>
      <c r="KYO81" s="779"/>
      <c r="KYP81" s="779"/>
      <c r="KYQ81" s="779"/>
      <c r="KYR81" s="779"/>
      <c r="KYS81" s="779"/>
      <c r="KYT81" s="779"/>
      <c r="KYU81" s="779"/>
      <c r="KYV81" s="779"/>
      <c r="KYW81" s="779"/>
      <c r="KYX81" s="779"/>
      <c r="KYY81" s="779"/>
      <c r="KYZ81" s="779"/>
      <c r="KZA81" s="779"/>
      <c r="KZB81" s="779"/>
      <c r="KZC81" s="779"/>
      <c r="KZD81" s="779"/>
      <c r="KZE81" s="779"/>
      <c r="KZF81" s="779"/>
      <c r="KZG81" s="779"/>
      <c r="KZH81" s="779"/>
      <c r="KZI81" s="779"/>
      <c r="KZJ81" s="779"/>
      <c r="KZK81" s="779"/>
      <c r="KZL81" s="779"/>
      <c r="KZM81" s="779"/>
      <c r="KZN81" s="779"/>
      <c r="KZO81" s="779"/>
      <c r="KZP81" s="779"/>
      <c r="KZQ81" s="779"/>
      <c r="KZR81" s="779"/>
      <c r="KZS81" s="779"/>
      <c r="KZT81" s="779"/>
      <c r="KZU81" s="779"/>
      <c r="KZV81" s="779"/>
      <c r="KZW81" s="779"/>
      <c r="KZX81" s="779"/>
      <c r="KZY81" s="779"/>
      <c r="KZZ81" s="779"/>
      <c r="LAA81" s="779"/>
      <c r="LAB81" s="779"/>
      <c r="LAC81" s="779"/>
      <c r="LAD81" s="779"/>
      <c r="LAE81" s="779"/>
      <c r="LAF81" s="779"/>
      <c r="LAG81" s="779"/>
      <c r="LAH81" s="779"/>
      <c r="LAI81" s="779"/>
      <c r="LAJ81" s="779"/>
      <c r="LAK81" s="779"/>
      <c r="LAL81" s="779"/>
      <c r="LAM81" s="779"/>
      <c r="LAN81" s="779"/>
      <c r="LAO81" s="779"/>
      <c r="LAP81" s="779"/>
      <c r="LAQ81" s="779"/>
      <c r="LAR81" s="779"/>
      <c r="LAS81" s="779"/>
      <c r="LAT81" s="779"/>
      <c r="LAU81" s="779"/>
      <c r="LAV81" s="779"/>
      <c r="LAW81" s="779"/>
      <c r="LAX81" s="779"/>
      <c r="LAY81" s="779"/>
      <c r="LAZ81" s="779"/>
      <c r="LBA81" s="779"/>
      <c r="LBB81" s="779"/>
      <c r="LBC81" s="779"/>
      <c r="LBD81" s="779"/>
      <c r="LBE81" s="779"/>
      <c r="LBF81" s="779"/>
      <c r="LBG81" s="779"/>
      <c r="LBH81" s="779"/>
      <c r="LBI81" s="779"/>
      <c r="LBJ81" s="779"/>
      <c r="LBK81" s="779"/>
      <c r="LBL81" s="779"/>
      <c r="LBM81" s="779"/>
      <c r="LBN81" s="779"/>
      <c r="LBO81" s="779"/>
      <c r="LBP81" s="779"/>
      <c r="LBQ81" s="779"/>
      <c r="LBR81" s="779"/>
      <c r="LBS81" s="779"/>
      <c r="LBT81" s="779"/>
      <c r="LBU81" s="779"/>
      <c r="LBV81" s="779"/>
      <c r="LBW81" s="779"/>
      <c r="LBX81" s="779"/>
      <c r="LBY81" s="779"/>
      <c r="LBZ81" s="779"/>
      <c r="LCA81" s="779"/>
      <c r="LCB81" s="779"/>
      <c r="LCC81" s="779"/>
      <c r="LCD81" s="779"/>
      <c r="LCE81" s="779"/>
      <c r="LCF81" s="779"/>
      <c r="LCG81" s="779"/>
      <c r="LCH81" s="779"/>
      <c r="LCI81" s="779"/>
      <c r="LCJ81" s="779"/>
      <c r="LCK81" s="779"/>
      <c r="LCL81" s="779"/>
      <c r="LCM81" s="779"/>
      <c r="LCN81" s="779"/>
      <c r="LCO81" s="779"/>
      <c r="LCP81" s="779"/>
      <c r="LCQ81" s="779"/>
      <c r="LCR81" s="779"/>
      <c r="LCS81" s="779"/>
      <c r="LCT81" s="779"/>
      <c r="LCU81" s="779"/>
      <c r="LCV81" s="779"/>
      <c r="LCW81" s="779"/>
      <c r="LCX81" s="779"/>
      <c r="LCY81" s="779"/>
      <c r="LCZ81" s="779"/>
      <c r="LDA81" s="779"/>
      <c r="LDB81" s="779"/>
      <c r="LDC81" s="779"/>
      <c r="LDD81" s="779"/>
      <c r="LDE81" s="779"/>
      <c r="LDF81" s="779"/>
      <c r="LDG81" s="779"/>
      <c r="LDH81" s="779"/>
      <c r="LDI81" s="779"/>
      <c r="LDJ81" s="779"/>
      <c r="LDK81" s="779"/>
      <c r="LDL81" s="779"/>
      <c r="LDM81" s="779"/>
      <c r="LDN81" s="779"/>
      <c r="LDO81" s="779"/>
      <c r="LDP81" s="779"/>
      <c r="LDQ81" s="779"/>
      <c r="LDR81" s="779"/>
      <c r="LDS81" s="779"/>
      <c r="LDT81" s="779"/>
      <c r="LDU81" s="779"/>
      <c r="LDV81" s="779"/>
      <c r="LDW81" s="779"/>
      <c r="LDX81" s="779"/>
      <c r="LDY81" s="779"/>
      <c r="LDZ81" s="779"/>
      <c r="LEA81" s="779"/>
      <c r="LEB81" s="779"/>
      <c r="LEC81" s="779"/>
      <c r="LED81" s="779"/>
      <c r="LEE81" s="779"/>
      <c r="LEF81" s="779"/>
      <c r="LEG81" s="779"/>
      <c r="LEH81" s="779"/>
      <c r="LEI81" s="779"/>
      <c r="LEJ81" s="779"/>
      <c r="LEK81" s="779"/>
      <c r="LEL81" s="779"/>
      <c r="LEM81" s="779"/>
      <c r="LEN81" s="779"/>
      <c r="LEO81" s="779"/>
      <c r="LEP81" s="779"/>
      <c r="LEQ81" s="779"/>
      <c r="LER81" s="779"/>
      <c r="LES81" s="779"/>
      <c r="LET81" s="779"/>
      <c r="LEU81" s="779"/>
      <c r="LEV81" s="779"/>
      <c r="LEW81" s="779"/>
      <c r="LEX81" s="779"/>
      <c r="LEY81" s="779"/>
      <c r="LEZ81" s="779"/>
      <c r="LFA81" s="779"/>
      <c r="LFB81" s="779"/>
      <c r="LFC81" s="779"/>
      <c r="LFD81" s="779"/>
      <c r="LFE81" s="779"/>
      <c r="LFF81" s="779"/>
      <c r="LFG81" s="779"/>
      <c r="LFH81" s="779"/>
      <c r="LFI81" s="779"/>
      <c r="LFJ81" s="779"/>
      <c r="LFK81" s="779"/>
      <c r="LFL81" s="779"/>
      <c r="LFM81" s="779"/>
      <c r="LFN81" s="779"/>
      <c r="LFO81" s="779"/>
      <c r="LFP81" s="779"/>
      <c r="LFQ81" s="779"/>
      <c r="LFR81" s="779"/>
      <c r="LFS81" s="779"/>
      <c r="LFT81" s="779"/>
      <c r="LFU81" s="779"/>
      <c r="LFV81" s="779"/>
      <c r="LFW81" s="779"/>
      <c r="LFX81" s="779"/>
      <c r="LFY81" s="779"/>
      <c r="LFZ81" s="779"/>
      <c r="LGA81" s="779"/>
      <c r="LGB81" s="779"/>
      <c r="LGC81" s="779"/>
      <c r="LGD81" s="779"/>
      <c r="LGE81" s="779"/>
      <c r="LGF81" s="779"/>
      <c r="LGG81" s="779"/>
      <c r="LGH81" s="779"/>
      <c r="LGI81" s="779"/>
      <c r="LGJ81" s="779"/>
      <c r="LGK81" s="779"/>
      <c r="LGL81" s="779"/>
      <c r="LGM81" s="779"/>
      <c r="LGN81" s="779"/>
      <c r="LGO81" s="779"/>
      <c r="LGP81" s="779"/>
      <c r="LGQ81" s="779"/>
      <c r="LGR81" s="779"/>
      <c r="LGS81" s="779"/>
      <c r="LGT81" s="779"/>
      <c r="LGU81" s="779"/>
      <c r="LGV81" s="779"/>
      <c r="LGW81" s="779"/>
      <c r="LGX81" s="779"/>
      <c r="LGY81" s="779"/>
      <c r="LGZ81" s="779"/>
      <c r="LHA81" s="779"/>
      <c r="LHB81" s="779"/>
      <c r="LHC81" s="779"/>
      <c r="LHD81" s="779"/>
      <c r="LHE81" s="779"/>
      <c r="LHF81" s="779"/>
      <c r="LHG81" s="779"/>
      <c r="LHH81" s="779"/>
      <c r="LHI81" s="779"/>
      <c r="LHJ81" s="779"/>
      <c r="LHK81" s="779"/>
      <c r="LHL81" s="779"/>
      <c r="LHM81" s="779"/>
      <c r="LHN81" s="779"/>
      <c r="LHO81" s="779"/>
      <c r="LHP81" s="779"/>
      <c r="LHQ81" s="779"/>
      <c r="LHR81" s="779"/>
      <c r="LHS81" s="779"/>
      <c r="LHT81" s="779"/>
      <c r="LHU81" s="779"/>
      <c r="LHV81" s="779"/>
      <c r="LHW81" s="779"/>
      <c r="LHX81" s="779"/>
      <c r="LHY81" s="779"/>
      <c r="LHZ81" s="779"/>
      <c r="LIA81" s="779"/>
      <c r="LIB81" s="779"/>
      <c r="LIC81" s="779"/>
      <c r="LID81" s="779"/>
      <c r="LIE81" s="779"/>
      <c r="LIF81" s="779"/>
      <c r="LIG81" s="779"/>
      <c r="LIH81" s="779"/>
      <c r="LII81" s="779"/>
      <c r="LIJ81" s="779"/>
      <c r="LIK81" s="779"/>
      <c r="LIL81" s="779"/>
      <c r="LIM81" s="779"/>
      <c r="LIN81" s="779"/>
      <c r="LIO81" s="779"/>
      <c r="LIP81" s="779"/>
      <c r="LIQ81" s="779"/>
      <c r="LIR81" s="779"/>
      <c r="LIS81" s="779"/>
      <c r="LIT81" s="779"/>
      <c r="LIU81" s="779"/>
      <c r="LIV81" s="779"/>
      <c r="LIW81" s="779"/>
      <c r="LIX81" s="779"/>
      <c r="LIY81" s="779"/>
      <c r="LIZ81" s="779"/>
      <c r="LJA81" s="779"/>
      <c r="LJB81" s="779"/>
      <c r="LJC81" s="779"/>
      <c r="LJD81" s="779"/>
      <c r="LJE81" s="779"/>
      <c r="LJF81" s="779"/>
      <c r="LJG81" s="779"/>
      <c r="LJH81" s="779"/>
      <c r="LJI81" s="779"/>
      <c r="LJJ81" s="779"/>
      <c r="LJK81" s="779"/>
      <c r="LJL81" s="779"/>
      <c r="LJM81" s="779"/>
      <c r="LJN81" s="779"/>
      <c r="LJO81" s="779"/>
      <c r="LJP81" s="779"/>
      <c r="LJQ81" s="779"/>
      <c r="LJR81" s="779"/>
      <c r="LJS81" s="779"/>
      <c r="LJT81" s="779"/>
      <c r="LJU81" s="779"/>
      <c r="LJV81" s="779"/>
      <c r="LJW81" s="779"/>
      <c r="LJX81" s="779"/>
      <c r="LJY81" s="779"/>
      <c r="LJZ81" s="779"/>
      <c r="LKA81" s="779"/>
      <c r="LKB81" s="779"/>
      <c r="LKC81" s="779"/>
      <c r="LKD81" s="779"/>
      <c r="LKE81" s="779"/>
      <c r="LKF81" s="779"/>
      <c r="LKG81" s="779"/>
      <c r="LKH81" s="779"/>
      <c r="LKI81" s="779"/>
      <c r="LKJ81" s="779"/>
      <c r="LKK81" s="779"/>
      <c r="LKL81" s="779"/>
      <c r="LKM81" s="779"/>
      <c r="LKN81" s="779"/>
      <c r="LKO81" s="779"/>
      <c r="LKP81" s="779"/>
      <c r="LKQ81" s="779"/>
      <c r="LKR81" s="779"/>
      <c r="LKS81" s="779"/>
      <c r="LKT81" s="779"/>
      <c r="LKU81" s="779"/>
      <c r="LKV81" s="779"/>
      <c r="LKW81" s="779"/>
      <c r="LKX81" s="779"/>
      <c r="LKY81" s="779"/>
      <c r="LKZ81" s="779"/>
      <c r="LLA81" s="779"/>
      <c r="LLB81" s="779"/>
      <c r="LLC81" s="779"/>
      <c r="LLD81" s="779"/>
      <c r="LLE81" s="779"/>
      <c r="LLF81" s="779"/>
      <c r="LLG81" s="779"/>
      <c r="LLH81" s="779"/>
      <c r="LLI81" s="779"/>
      <c r="LLJ81" s="779"/>
      <c r="LLK81" s="779"/>
      <c r="LLL81" s="779"/>
      <c r="LLM81" s="779"/>
      <c r="LLN81" s="779"/>
      <c r="LLO81" s="779"/>
      <c r="LLP81" s="779"/>
      <c r="LLQ81" s="779"/>
      <c r="LLR81" s="779"/>
      <c r="LLS81" s="779"/>
      <c r="LLT81" s="779"/>
      <c r="LLU81" s="779"/>
      <c r="LLV81" s="779"/>
      <c r="LLW81" s="779"/>
      <c r="LLX81" s="779"/>
      <c r="LLY81" s="779"/>
      <c r="LLZ81" s="779"/>
      <c r="LMA81" s="779"/>
      <c r="LMB81" s="779"/>
      <c r="LMC81" s="779"/>
      <c r="LMD81" s="779"/>
      <c r="LME81" s="779"/>
      <c r="LMF81" s="779"/>
      <c r="LMG81" s="779"/>
      <c r="LMH81" s="779"/>
      <c r="LMI81" s="779"/>
      <c r="LMJ81" s="779"/>
      <c r="LMK81" s="779"/>
      <c r="LML81" s="779"/>
      <c r="LMM81" s="779"/>
      <c r="LMN81" s="779"/>
      <c r="LMO81" s="779"/>
      <c r="LMP81" s="779"/>
      <c r="LMQ81" s="779"/>
      <c r="LMR81" s="779"/>
      <c r="LMS81" s="779"/>
      <c r="LMT81" s="779"/>
      <c r="LMU81" s="779"/>
      <c r="LMV81" s="779"/>
      <c r="LMW81" s="779"/>
      <c r="LMX81" s="779"/>
      <c r="LMY81" s="779"/>
      <c r="LMZ81" s="779"/>
      <c r="LNA81" s="779"/>
      <c r="LNB81" s="779"/>
      <c r="LNC81" s="779"/>
      <c r="LND81" s="779"/>
      <c r="LNE81" s="779"/>
      <c r="LNF81" s="779"/>
      <c r="LNG81" s="779"/>
      <c r="LNH81" s="779"/>
      <c r="LNI81" s="779"/>
      <c r="LNJ81" s="779"/>
      <c r="LNK81" s="779"/>
      <c r="LNL81" s="779"/>
      <c r="LNM81" s="779"/>
      <c r="LNN81" s="779"/>
      <c r="LNO81" s="779"/>
      <c r="LNP81" s="779"/>
      <c r="LNQ81" s="779"/>
      <c r="LNR81" s="779"/>
      <c r="LNS81" s="779"/>
      <c r="LNT81" s="779"/>
      <c r="LNU81" s="779"/>
      <c r="LNV81" s="779"/>
      <c r="LNW81" s="779"/>
      <c r="LNX81" s="779"/>
      <c r="LNY81" s="779"/>
      <c r="LNZ81" s="779"/>
      <c r="LOA81" s="779"/>
      <c r="LOB81" s="779"/>
      <c r="LOC81" s="779"/>
      <c r="LOD81" s="779"/>
      <c r="LOE81" s="779"/>
      <c r="LOF81" s="779"/>
      <c r="LOG81" s="779"/>
      <c r="LOH81" s="779"/>
      <c r="LOI81" s="779"/>
      <c r="LOJ81" s="779"/>
      <c r="LOK81" s="779"/>
      <c r="LOL81" s="779"/>
      <c r="LOM81" s="779"/>
      <c r="LON81" s="779"/>
      <c r="LOO81" s="779"/>
      <c r="LOP81" s="779"/>
      <c r="LOQ81" s="779"/>
      <c r="LOR81" s="779"/>
      <c r="LOS81" s="779"/>
      <c r="LOT81" s="779"/>
      <c r="LOU81" s="779"/>
      <c r="LOV81" s="779"/>
      <c r="LOW81" s="779"/>
      <c r="LOX81" s="779"/>
      <c r="LOY81" s="779"/>
      <c r="LOZ81" s="779"/>
      <c r="LPA81" s="779"/>
      <c r="LPB81" s="779"/>
      <c r="LPC81" s="779"/>
      <c r="LPD81" s="779"/>
      <c r="LPE81" s="779"/>
      <c r="LPF81" s="779"/>
      <c r="LPG81" s="779"/>
      <c r="LPH81" s="779"/>
      <c r="LPI81" s="779"/>
      <c r="LPJ81" s="779"/>
      <c r="LPK81" s="779"/>
      <c r="LPL81" s="779"/>
      <c r="LPM81" s="779"/>
      <c r="LPN81" s="779"/>
      <c r="LPO81" s="779"/>
      <c r="LPP81" s="779"/>
      <c r="LPQ81" s="779"/>
      <c r="LPR81" s="779"/>
      <c r="LPS81" s="779"/>
      <c r="LPT81" s="779"/>
      <c r="LPU81" s="779"/>
      <c r="LPV81" s="779"/>
      <c r="LPW81" s="779"/>
      <c r="LPX81" s="779"/>
      <c r="LPY81" s="779"/>
      <c r="LPZ81" s="779"/>
      <c r="LQA81" s="779"/>
      <c r="LQB81" s="779"/>
      <c r="LQC81" s="779"/>
      <c r="LQD81" s="779"/>
      <c r="LQE81" s="779"/>
      <c r="LQF81" s="779"/>
      <c r="LQG81" s="779"/>
      <c r="LQH81" s="779"/>
      <c r="LQI81" s="779"/>
      <c r="LQJ81" s="779"/>
      <c r="LQK81" s="779"/>
      <c r="LQL81" s="779"/>
      <c r="LQM81" s="779"/>
      <c r="LQN81" s="779"/>
      <c r="LQO81" s="779"/>
      <c r="LQP81" s="779"/>
      <c r="LQQ81" s="779"/>
      <c r="LQR81" s="779"/>
      <c r="LQS81" s="779"/>
      <c r="LQT81" s="779"/>
      <c r="LQU81" s="779"/>
      <c r="LQV81" s="779"/>
      <c r="LQW81" s="779"/>
      <c r="LQX81" s="779"/>
      <c r="LQY81" s="779"/>
      <c r="LQZ81" s="779"/>
      <c r="LRA81" s="779"/>
      <c r="LRB81" s="779"/>
      <c r="LRC81" s="779"/>
      <c r="LRD81" s="779"/>
      <c r="LRE81" s="779"/>
      <c r="LRF81" s="779"/>
      <c r="LRG81" s="779"/>
      <c r="LRH81" s="779"/>
      <c r="LRI81" s="779"/>
      <c r="LRJ81" s="779"/>
      <c r="LRK81" s="779"/>
      <c r="LRL81" s="779"/>
      <c r="LRM81" s="779"/>
      <c r="LRN81" s="779"/>
      <c r="LRO81" s="779"/>
      <c r="LRP81" s="779"/>
      <c r="LRQ81" s="779"/>
      <c r="LRR81" s="779"/>
      <c r="LRS81" s="779"/>
      <c r="LRT81" s="779"/>
      <c r="LRU81" s="779"/>
      <c r="LRV81" s="779"/>
      <c r="LRW81" s="779"/>
      <c r="LRX81" s="779"/>
      <c r="LRY81" s="779"/>
      <c r="LRZ81" s="779"/>
      <c r="LSA81" s="779"/>
      <c r="LSB81" s="779"/>
      <c r="LSC81" s="779"/>
      <c r="LSD81" s="779"/>
      <c r="LSE81" s="779"/>
      <c r="LSF81" s="779"/>
      <c r="LSG81" s="779"/>
      <c r="LSH81" s="779"/>
      <c r="LSI81" s="779"/>
      <c r="LSJ81" s="779"/>
      <c r="LSK81" s="779"/>
      <c r="LSL81" s="779"/>
      <c r="LSM81" s="779"/>
      <c r="LSN81" s="779"/>
      <c r="LSO81" s="779"/>
      <c r="LSP81" s="779"/>
      <c r="LSQ81" s="779"/>
      <c r="LSR81" s="779"/>
      <c r="LSS81" s="779"/>
      <c r="LST81" s="779"/>
      <c r="LSU81" s="779"/>
      <c r="LSV81" s="779"/>
      <c r="LSW81" s="779"/>
      <c r="LSX81" s="779"/>
      <c r="LSY81" s="779"/>
      <c r="LSZ81" s="779"/>
      <c r="LTA81" s="779"/>
      <c r="LTB81" s="779"/>
      <c r="LTC81" s="779"/>
      <c r="LTD81" s="779"/>
      <c r="LTE81" s="779"/>
      <c r="LTF81" s="779"/>
      <c r="LTG81" s="779"/>
      <c r="LTH81" s="779"/>
      <c r="LTI81" s="779"/>
      <c r="LTJ81" s="779"/>
      <c r="LTK81" s="779"/>
      <c r="LTL81" s="779"/>
      <c r="LTM81" s="779"/>
      <c r="LTN81" s="779"/>
      <c r="LTO81" s="779"/>
      <c r="LTP81" s="779"/>
      <c r="LTQ81" s="779"/>
      <c r="LTR81" s="779"/>
      <c r="LTS81" s="779"/>
      <c r="LTT81" s="779"/>
      <c r="LTU81" s="779"/>
      <c r="LTV81" s="779"/>
      <c r="LTW81" s="779"/>
      <c r="LTX81" s="779"/>
      <c r="LTY81" s="779"/>
      <c r="LTZ81" s="779"/>
      <c r="LUA81" s="779"/>
      <c r="LUB81" s="779"/>
      <c r="LUC81" s="779"/>
      <c r="LUD81" s="779"/>
      <c r="LUE81" s="779"/>
      <c r="LUF81" s="779"/>
      <c r="LUG81" s="779"/>
      <c r="LUH81" s="779"/>
      <c r="LUI81" s="779"/>
      <c r="LUJ81" s="779"/>
      <c r="LUK81" s="779"/>
      <c r="LUL81" s="779"/>
      <c r="LUM81" s="779"/>
      <c r="LUN81" s="779"/>
      <c r="LUO81" s="779"/>
      <c r="LUP81" s="779"/>
      <c r="LUQ81" s="779"/>
      <c r="LUR81" s="779"/>
      <c r="LUS81" s="779"/>
      <c r="LUT81" s="779"/>
      <c r="LUU81" s="779"/>
      <c r="LUV81" s="779"/>
      <c r="LUW81" s="779"/>
      <c r="LUX81" s="779"/>
      <c r="LUY81" s="779"/>
      <c r="LUZ81" s="779"/>
      <c r="LVA81" s="779"/>
      <c r="LVB81" s="779"/>
      <c r="LVC81" s="779"/>
      <c r="LVD81" s="779"/>
      <c r="LVE81" s="779"/>
      <c r="LVF81" s="779"/>
      <c r="LVG81" s="779"/>
      <c r="LVH81" s="779"/>
      <c r="LVI81" s="779"/>
      <c r="LVJ81" s="779"/>
      <c r="LVK81" s="779"/>
      <c r="LVL81" s="779"/>
      <c r="LVM81" s="779"/>
      <c r="LVN81" s="779"/>
      <c r="LVO81" s="779"/>
      <c r="LVP81" s="779"/>
      <c r="LVQ81" s="779"/>
      <c r="LVR81" s="779"/>
      <c r="LVS81" s="779"/>
      <c r="LVT81" s="779"/>
      <c r="LVU81" s="779"/>
      <c r="LVV81" s="779"/>
      <c r="LVW81" s="779"/>
      <c r="LVX81" s="779"/>
      <c r="LVY81" s="779"/>
      <c r="LVZ81" s="779"/>
      <c r="LWA81" s="779"/>
      <c r="LWB81" s="779"/>
      <c r="LWC81" s="779"/>
      <c r="LWD81" s="779"/>
      <c r="LWE81" s="779"/>
      <c r="LWF81" s="779"/>
      <c r="LWG81" s="779"/>
      <c r="LWH81" s="779"/>
      <c r="LWI81" s="779"/>
      <c r="LWJ81" s="779"/>
      <c r="LWK81" s="779"/>
      <c r="LWL81" s="779"/>
      <c r="LWM81" s="779"/>
      <c r="LWN81" s="779"/>
      <c r="LWO81" s="779"/>
      <c r="LWP81" s="779"/>
      <c r="LWQ81" s="779"/>
      <c r="LWR81" s="779"/>
      <c r="LWS81" s="779"/>
      <c r="LWT81" s="779"/>
      <c r="LWU81" s="779"/>
      <c r="LWV81" s="779"/>
      <c r="LWW81" s="779"/>
      <c r="LWX81" s="779"/>
      <c r="LWY81" s="779"/>
      <c r="LWZ81" s="779"/>
      <c r="LXA81" s="779"/>
      <c r="LXB81" s="779"/>
      <c r="LXC81" s="779"/>
      <c r="LXD81" s="779"/>
      <c r="LXE81" s="779"/>
      <c r="LXF81" s="779"/>
      <c r="LXG81" s="779"/>
      <c r="LXH81" s="779"/>
      <c r="LXI81" s="779"/>
      <c r="LXJ81" s="779"/>
      <c r="LXK81" s="779"/>
      <c r="LXL81" s="779"/>
      <c r="LXM81" s="779"/>
      <c r="LXN81" s="779"/>
      <c r="LXO81" s="779"/>
      <c r="LXP81" s="779"/>
      <c r="LXQ81" s="779"/>
      <c r="LXR81" s="779"/>
      <c r="LXS81" s="779"/>
      <c r="LXT81" s="779"/>
      <c r="LXU81" s="779"/>
      <c r="LXV81" s="779"/>
      <c r="LXW81" s="779"/>
      <c r="LXX81" s="779"/>
      <c r="LXY81" s="779"/>
      <c r="LXZ81" s="779"/>
      <c r="LYA81" s="779"/>
      <c r="LYB81" s="779"/>
      <c r="LYC81" s="779"/>
      <c r="LYD81" s="779"/>
      <c r="LYE81" s="779"/>
      <c r="LYF81" s="779"/>
      <c r="LYG81" s="779"/>
      <c r="LYH81" s="779"/>
      <c r="LYI81" s="779"/>
      <c r="LYJ81" s="779"/>
      <c r="LYK81" s="779"/>
      <c r="LYL81" s="779"/>
      <c r="LYM81" s="779"/>
      <c r="LYN81" s="779"/>
      <c r="LYO81" s="779"/>
      <c r="LYP81" s="779"/>
      <c r="LYQ81" s="779"/>
      <c r="LYR81" s="779"/>
      <c r="LYS81" s="779"/>
      <c r="LYT81" s="779"/>
      <c r="LYU81" s="779"/>
      <c r="LYV81" s="779"/>
      <c r="LYW81" s="779"/>
      <c r="LYX81" s="779"/>
      <c r="LYY81" s="779"/>
      <c r="LYZ81" s="779"/>
      <c r="LZA81" s="779"/>
      <c r="LZB81" s="779"/>
      <c r="LZC81" s="779"/>
      <c r="LZD81" s="779"/>
      <c r="LZE81" s="779"/>
      <c r="LZF81" s="779"/>
      <c r="LZG81" s="779"/>
      <c r="LZH81" s="779"/>
      <c r="LZI81" s="779"/>
      <c r="LZJ81" s="779"/>
      <c r="LZK81" s="779"/>
      <c r="LZL81" s="779"/>
      <c r="LZM81" s="779"/>
      <c r="LZN81" s="779"/>
      <c r="LZO81" s="779"/>
      <c r="LZP81" s="779"/>
      <c r="LZQ81" s="779"/>
      <c r="LZR81" s="779"/>
      <c r="LZS81" s="779"/>
      <c r="LZT81" s="779"/>
      <c r="LZU81" s="779"/>
      <c r="LZV81" s="779"/>
      <c r="LZW81" s="779"/>
      <c r="LZX81" s="779"/>
      <c r="LZY81" s="779"/>
      <c r="LZZ81" s="779"/>
      <c r="MAA81" s="779"/>
      <c r="MAB81" s="779"/>
      <c r="MAC81" s="779"/>
      <c r="MAD81" s="779"/>
      <c r="MAE81" s="779"/>
      <c r="MAF81" s="779"/>
      <c r="MAG81" s="779"/>
      <c r="MAH81" s="779"/>
      <c r="MAI81" s="779"/>
      <c r="MAJ81" s="779"/>
      <c r="MAK81" s="779"/>
      <c r="MAL81" s="779"/>
      <c r="MAM81" s="779"/>
      <c r="MAN81" s="779"/>
      <c r="MAO81" s="779"/>
      <c r="MAP81" s="779"/>
      <c r="MAQ81" s="779"/>
      <c r="MAR81" s="779"/>
      <c r="MAS81" s="779"/>
      <c r="MAT81" s="779"/>
      <c r="MAU81" s="779"/>
      <c r="MAV81" s="779"/>
      <c r="MAW81" s="779"/>
      <c r="MAX81" s="779"/>
      <c r="MAY81" s="779"/>
      <c r="MAZ81" s="779"/>
      <c r="MBA81" s="779"/>
      <c r="MBB81" s="779"/>
      <c r="MBC81" s="779"/>
      <c r="MBD81" s="779"/>
      <c r="MBE81" s="779"/>
      <c r="MBF81" s="779"/>
      <c r="MBG81" s="779"/>
      <c r="MBH81" s="779"/>
      <c r="MBI81" s="779"/>
      <c r="MBJ81" s="779"/>
      <c r="MBK81" s="779"/>
      <c r="MBL81" s="779"/>
      <c r="MBM81" s="779"/>
      <c r="MBN81" s="779"/>
      <c r="MBO81" s="779"/>
      <c r="MBP81" s="779"/>
      <c r="MBQ81" s="779"/>
      <c r="MBR81" s="779"/>
      <c r="MBS81" s="779"/>
      <c r="MBT81" s="779"/>
      <c r="MBU81" s="779"/>
      <c r="MBV81" s="779"/>
      <c r="MBW81" s="779"/>
      <c r="MBX81" s="779"/>
      <c r="MBY81" s="779"/>
      <c r="MBZ81" s="779"/>
      <c r="MCA81" s="779"/>
      <c r="MCB81" s="779"/>
      <c r="MCC81" s="779"/>
      <c r="MCD81" s="779"/>
      <c r="MCE81" s="779"/>
      <c r="MCF81" s="779"/>
      <c r="MCG81" s="779"/>
      <c r="MCH81" s="779"/>
      <c r="MCI81" s="779"/>
      <c r="MCJ81" s="779"/>
      <c r="MCK81" s="779"/>
      <c r="MCL81" s="779"/>
      <c r="MCM81" s="779"/>
      <c r="MCN81" s="779"/>
      <c r="MCO81" s="779"/>
      <c r="MCP81" s="779"/>
      <c r="MCQ81" s="779"/>
      <c r="MCR81" s="779"/>
      <c r="MCS81" s="779"/>
      <c r="MCT81" s="779"/>
      <c r="MCU81" s="779"/>
      <c r="MCV81" s="779"/>
      <c r="MCW81" s="779"/>
      <c r="MCX81" s="779"/>
      <c r="MCY81" s="779"/>
      <c r="MCZ81" s="779"/>
      <c r="MDA81" s="779"/>
      <c r="MDB81" s="779"/>
      <c r="MDC81" s="779"/>
      <c r="MDD81" s="779"/>
      <c r="MDE81" s="779"/>
      <c r="MDF81" s="779"/>
      <c r="MDG81" s="779"/>
      <c r="MDH81" s="779"/>
      <c r="MDI81" s="779"/>
      <c r="MDJ81" s="779"/>
      <c r="MDK81" s="779"/>
      <c r="MDL81" s="779"/>
      <c r="MDM81" s="779"/>
      <c r="MDN81" s="779"/>
      <c r="MDO81" s="779"/>
      <c r="MDP81" s="779"/>
      <c r="MDQ81" s="779"/>
      <c r="MDR81" s="779"/>
      <c r="MDS81" s="779"/>
      <c r="MDT81" s="779"/>
      <c r="MDU81" s="779"/>
      <c r="MDV81" s="779"/>
      <c r="MDW81" s="779"/>
      <c r="MDX81" s="779"/>
      <c r="MDY81" s="779"/>
      <c r="MDZ81" s="779"/>
      <c r="MEA81" s="779"/>
      <c r="MEB81" s="779"/>
      <c r="MEC81" s="779"/>
      <c r="MED81" s="779"/>
      <c r="MEE81" s="779"/>
      <c r="MEF81" s="779"/>
      <c r="MEG81" s="779"/>
      <c r="MEH81" s="779"/>
      <c r="MEI81" s="779"/>
      <c r="MEJ81" s="779"/>
      <c r="MEK81" s="779"/>
      <c r="MEL81" s="779"/>
      <c r="MEM81" s="779"/>
      <c r="MEN81" s="779"/>
      <c r="MEO81" s="779"/>
      <c r="MEP81" s="779"/>
      <c r="MEQ81" s="779"/>
      <c r="MER81" s="779"/>
      <c r="MES81" s="779"/>
      <c r="MET81" s="779"/>
      <c r="MEU81" s="779"/>
      <c r="MEV81" s="779"/>
      <c r="MEW81" s="779"/>
      <c r="MEX81" s="779"/>
      <c r="MEY81" s="779"/>
      <c r="MEZ81" s="779"/>
      <c r="MFA81" s="779"/>
      <c r="MFB81" s="779"/>
      <c r="MFC81" s="779"/>
      <c r="MFD81" s="779"/>
      <c r="MFE81" s="779"/>
      <c r="MFF81" s="779"/>
      <c r="MFG81" s="779"/>
      <c r="MFH81" s="779"/>
      <c r="MFI81" s="779"/>
      <c r="MFJ81" s="779"/>
      <c r="MFK81" s="779"/>
      <c r="MFL81" s="779"/>
      <c r="MFM81" s="779"/>
      <c r="MFN81" s="779"/>
      <c r="MFO81" s="779"/>
      <c r="MFP81" s="779"/>
      <c r="MFQ81" s="779"/>
      <c r="MFR81" s="779"/>
      <c r="MFS81" s="779"/>
      <c r="MFT81" s="779"/>
      <c r="MFU81" s="779"/>
      <c r="MFV81" s="779"/>
      <c r="MFW81" s="779"/>
      <c r="MFX81" s="779"/>
      <c r="MFY81" s="779"/>
      <c r="MFZ81" s="779"/>
      <c r="MGA81" s="779"/>
      <c r="MGB81" s="779"/>
      <c r="MGC81" s="779"/>
      <c r="MGD81" s="779"/>
      <c r="MGE81" s="779"/>
      <c r="MGF81" s="779"/>
      <c r="MGG81" s="779"/>
      <c r="MGH81" s="779"/>
      <c r="MGI81" s="779"/>
      <c r="MGJ81" s="779"/>
      <c r="MGK81" s="779"/>
      <c r="MGL81" s="779"/>
      <c r="MGM81" s="779"/>
      <c r="MGN81" s="779"/>
      <c r="MGO81" s="779"/>
      <c r="MGP81" s="779"/>
      <c r="MGQ81" s="779"/>
      <c r="MGR81" s="779"/>
      <c r="MGS81" s="779"/>
      <c r="MGT81" s="779"/>
      <c r="MGU81" s="779"/>
      <c r="MGV81" s="779"/>
      <c r="MGW81" s="779"/>
      <c r="MGX81" s="779"/>
      <c r="MGY81" s="779"/>
      <c r="MGZ81" s="779"/>
      <c r="MHA81" s="779"/>
      <c r="MHB81" s="779"/>
      <c r="MHC81" s="779"/>
      <c r="MHD81" s="779"/>
      <c r="MHE81" s="779"/>
      <c r="MHF81" s="779"/>
      <c r="MHG81" s="779"/>
      <c r="MHH81" s="779"/>
      <c r="MHI81" s="779"/>
      <c r="MHJ81" s="779"/>
      <c r="MHK81" s="779"/>
      <c r="MHL81" s="779"/>
      <c r="MHM81" s="779"/>
      <c r="MHN81" s="779"/>
      <c r="MHO81" s="779"/>
      <c r="MHP81" s="779"/>
      <c r="MHQ81" s="779"/>
      <c r="MHR81" s="779"/>
      <c r="MHS81" s="779"/>
      <c r="MHT81" s="779"/>
      <c r="MHU81" s="779"/>
      <c r="MHV81" s="779"/>
      <c r="MHW81" s="779"/>
      <c r="MHX81" s="779"/>
      <c r="MHY81" s="779"/>
      <c r="MHZ81" s="779"/>
      <c r="MIA81" s="779"/>
      <c r="MIB81" s="779"/>
      <c r="MIC81" s="779"/>
      <c r="MID81" s="779"/>
      <c r="MIE81" s="779"/>
      <c r="MIF81" s="779"/>
      <c r="MIG81" s="779"/>
      <c r="MIH81" s="779"/>
      <c r="MII81" s="779"/>
      <c r="MIJ81" s="779"/>
      <c r="MIK81" s="779"/>
      <c r="MIL81" s="779"/>
      <c r="MIM81" s="779"/>
      <c r="MIN81" s="779"/>
      <c r="MIO81" s="779"/>
      <c r="MIP81" s="779"/>
      <c r="MIQ81" s="779"/>
      <c r="MIR81" s="779"/>
      <c r="MIS81" s="779"/>
      <c r="MIT81" s="779"/>
      <c r="MIU81" s="779"/>
      <c r="MIV81" s="779"/>
      <c r="MIW81" s="779"/>
      <c r="MIX81" s="779"/>
      <c r="MIY81" s="779"/>
      <c r="MIZ81" s="779"/>
      <c r="MJA81" s="779"/>
      <c r="MJB81" s="779"/>
      <c r="MJC81" s="779"/>
      <c r="MJD81" s="779"/>
      <c r="MJE81" s="779"/>
      <c r="MJF81" s="779"/>
      <c r="MJG81" s="779"/>
      <c r="MJH81" s="779"/>
      <c r="MJI81" s="779"/>
      <c r="MJJ81" s="779"/>
      <c r="MJK81" s="779"/>
      <c r="MJL81" s="779"/>
      <c r="MJM81" s="779"/>
      <c r="MJN81" s="779"/>
      <c r="MJO81" s="779"/>
      <c r="MJP81" s="779"/>
      <c r="MJQ81" s="779"/>
      <c r="MJR81" s="779"/>
      <c r="MJS81" s="779"/>
      <c r="MJT81" s="779"/>
      <c r="MJU81" s="779"/>
      <c r="MJV81" s="779"/>
      <c r="MJW81" s="779"/>
      <c r="MJX81" s="779"/>
      <c r="MJY81" s="779"/>
      <c r="MJZ81" s="779"/>
      <c r="MKA81" s="779"/>
      <c r="MKB81" s="779"/>
      <c r="MKC81" s="779"/>
      <c r="MKD81" s="779"/>
      <c r="MKE81" s="779"/>
      <c r="MKF81" s="779"/>
      <c r="MKG81" s="779"/>
      <c r="MKH81" s="779"/>
      <c r="MKI81" s="779"/>
      <c r="MKJ81" s="779"/>
      <c r="MKK81" s="779"/>
      <c r="MKL81" s="779"/>
      <c r="MKM81" s="779"/>
      <c r="MKN81" s="779"/>
      <c r="MKO81" s="779"/>
      <c r="MKP81" s="779"/>
      <c r="MKQ81" s="779"/>
      <c r="MKR81" s="779"/>
      <c r="MKS81" s="779"/>
      <c r="MKT81" s="779"/>
      <c r="MKU81" s="779"/>
      <c r="MKV81" s="779"/>
      <c r="MKW81" s="779"/>
      <c r="MKX81" s="779"/>
      <c r="MKY81" s="779"/>
      <c r="MKZ81" s="779"/>
      <c r="MLA81" s="779"/>
      <c r="MLB81" s="779"/>
      <c r="MLC81" s="779"/>
      <c r="MLD81" s="779"/>
      <c r="MLE81" s="779"/>
      <c r="MLF81" s="779"/>
      <c r="MLG81" s="779"/>
      <c r="MLH81" s="779"/>
      <c r="MLI81" s="779"/>
      <c r="MLJ81" s="779"/>
      <c r="MLK81" s="779"/>
      <c r="MLL81" s="779"/>
      <c r="MLM81" s="779"/>
      <c r="MLN81" s="779"/>
      <c r="MLO81" s="779"/>
      <c r="MLP81" s="779"/>
      <c r="MLQ81" s="779"/>
      <c r="MLR81" s="779"/>
      <c r="MLS81" s="779"/>
      <c r="MLT81" s="779"/>
      <c r="MLU81" s="779"/>
      <c r="MLV81" s="779"/>
      <c r="MLW81" s="779"/>
      <c r="MLX81" s="779"/>
      <c r="MLY81" s="779"/>
      <c r="MLZ81" s="779"/>
      <c r="MMA81" s="779"/>
      <c r="MMB81" s="779"/>
      <c r="MMC81" s="779"/>
      <c r="MMD81" s="779"/>
      <c r="MME81" s="779"/>
      <c r="MMF81" s="779"/>
      <c r="MMG81" s="779"/>
      <c r="MMH81" s="779"/>
      <c r="MMI81" s="779"/>
      <c r="MMJ81" s="779"/>
      <c r="MMK81" s="779"/>
      <c r="MML81" s="779"/>
      <c r="MMM81" s="779"/>
      <c r="MMN81" s="779"/>
      <c r="MMO81" s="779"/>
      <c r="MMP81" s="779"/>
      <c r="MMQ81" s="779"/>
      <c r="MMR81" s="779"/>
      <c r="MMS81" s="779"/>
      <c r="MMT81" s="779"/>
      <c r="MMU81" s="779"/>
      <c r="MMV81" s="779"/>
      <c r="MMW81" s="779"/>
      <c r="MMX81" s="779"/>
      <c r="MMY81" s="779"/>
      <c r="MMZ81" s="779"/>
      <c r="MNA81" s="779"/>
      <c r="MNB81" s="779"/>
      <c r="MNC81" s="779"/>
      <c r="MND81" s="779"/>
      <c r="MNE81" s="779"/>
      <c r="MNF81" s="779"/>
      <c r="MNG81" s="779"/>
      <c r="MNH81" s="779"/>
      <c r="MNI81" s="779"/>
      <c r="MNJ81" s="779"/>
      <c r="MNK81" s="779"/>
      <c r="MNL81" s="779"/>
      <c r="MNM81" s="779"/>
      <c r="MNN81" s="779"/>
      <c r="MNO81" s="779"/>
      <c r="MNP81" s="779"/>
      <c r="MNQ81" s="779"/>
      <c r="MNR81" s="779"/>
      <c r="MNS81" s="779"/>
      <c r="MNT81" s="779"/>
      <c r="MNU81" s="779"/>
      <c r="MNV81" s="779"/>
      <c r="MNW81" s="779"/>
      <c r="MNX81" s="779"/>
      <c r="MNY81" s="779"/>
      <c r="MNZ81" s="779"/>
      <c r="MOA81" s="779"/>
      <c r="MOB81" s="779"/>
      <c r="MOC81" s="779"/>
      <c r="MOD81" s="779"/>
      <c r="MOE81" s="779"/>
      <c r="MOF81" s="779"/>
      <c r="MOG81" s="779"/>
      <c r="MOH81" s="779"/>
      <c r="MOI81" s="779"/>
      <c r="MOJ81" s="779"/>
      <c r="MOK81" s="779"/>
      <c r="MOL81" s="779"/>
      <c r="MOM81" s="779"/>
      <c r="MON81" s="779"/>
      <c r="MOO81" s="779"/>
      <c r="MOP81" s="779"/>
      <c r="MOQ81" s="779"/>
      <c r="MOR81" s="779"/>
      <c r="MOS81" s="779"/>
      <c r="MOT81" s="779"/>
      <c r="MOU81" s="779"/>
      <c r="MOV81" s="779"/>
      <c r="MOW81" s="779"/>
      <c r="MOX81" s="779"/>
      <c r="MOY81" s="779"/>
      <c r="MOZ81" s="779"/>
      <c r="MPA81" s="779"/>
      <c r="MPB81" s="779"/>
      <c r="MPC81" s="779"/>
      <c r="MPD81" s="779"/>
      <c r="MPE81" s="779"/>
      <c r="MPF81" s="779"/>
      <c r="MPG81" s="779"/>
      <c r="MPH81" s="779"/>
      <c r="MPI81" s="779"/>
      <c r="MPJ81" s="779"/>
      <c r="MPK81" s="779"/>
      <c r="MPL81" s="779"/>
      <c r="MPM81" s="779"/>
      <c r="MPN81" s="779"/>
      <c r="MPO81" s="779"/>
      <c r="MPP81" s="779"/>
      <c r="MPQ81" s="779"/>
      <c r="MPR81" s="779"/>
      <c r="MPS81" s="779"/>
      <c r="MPT81" s="779"/>
      <c r="MPU81" s="779"/>
      <c r="MPV81" s="779"/>
      <c r="MPW81" s="779"/>
      <c r="MPX81" s="779"/>
      <c r="MPY81" s="779"/>
      <c r="MPZ81" s="779"/>
      <c r="MQA81" s="779"/>
      <c r="MQB81" s="779"/>
      <c r="MQC81" s="779"/>
      <c r="MQD81" s="779"/>
      <c r="MQE81" s="779"/>
      <c r="MQF81" s="779"/>
      <c r="MQG81" s="779"/>
      <c r="MQH81" s="779"/>
      <c r="MQI81" s="779"/>
      <c r="MQJ81" s="779"/>
      <c r="MQK81" s="779"/>
      <c r="MQL81" s="779"/>
      <c r="MQM81" s="779"/>
      <c r="MQN81" s="779"/>
      <c r="MQO81" s="779"/>
      <c r="MQP81" s="779"/>
      <c r="MQQ81" s="779"/>
      <c r="MQR81" s="779"/>
      <c r="MQS81" s="779"/>
      <c r="MQT81" s="779"/>
      <c r="MQU81" s="779"/>
      <c r="MQV81" s="779"/>
      <c r="MQW81" s="779"/>
      <c r="MQX81" s="779"/>
      <c r="MQY81" s="779"/>
      <c r="MQZ81" s="779"/>
      <c r="MRA81" s="779"/>
      <c r="MRB81" s="779"/>
      <c r="MRC81" s="779"/>
      <c r="MRD81" s="779"/>
      <c r="MRE81" s="779"/>
      <c r="MRF81" s="779"/>
      <c r="MRG81" s="779"/>
      <c r="MRH81" s="779"/>
      <c r="MRI81" s="779"/>
      <c r="MRJ81" s="779"/>
      <c r="MRK81" s="779"/>
      <c r="MRL81" s="779"/>
      <c r="MRM81" s="779"/>
      <c r="MRN81" s="779"/>
      <c r="MRO81" s="779"/>
      <c r="MRP81" s="779"/>
      <c r="MRQ81" s="779"/>
      <c r="MRR81" s="779"/>
      <c r="MRS81" s="779"/>
      <c r="MRT81" s="779"/>
      <c r="MRU81" s="779"/>
      <c r="MRV81" s="779"/>
      <c r="MRW81" s="779"/>
      <c r="MRX81" s="779"/>
      <c r="MRY81" s="779"/>
      <c r="MRZ81" s="779"/>
      <c r="MSA81" s="779"/>
      <c r="MSB81" s="779"/>
      <c r="MSC81" s="779"/>
      <c r="MSD81" s="779"/>
      <c r="MSE81" s="779"/>
      <c r="MSF81" s="779"/>
      <c r="MSG81" s="779"/>
      <c r="MSH81" s="779"/>
      <c r="MSI81" s="779"/>
      <c r="MSJ81" s="779"/>
      <c r="MSK81" s="779"/>
      <c r="MSL81" s="779"/>
      <c r="MSM81" s="779"/>
      <c r="MSN81" s="779"/>
      <c r="MSO81" s="779"/>
      <c r="MSP81" s="779"/>
      <c r="MSQ81" s="779"/>
      <c r="MSR81" s="779"/>
      <c r="MSS81" s="779"/>
      <c r="MST81" s="779"/>
      <c r="MSU81" s="779"/>
      <c r="MSV81" s="779"/>
      <c r="MSW81" s="779"/>
      <c r="MSX81" s="779"/>
      <c r="MSY81" s="779"/>
      <c r="MSZ81" s="779"/>
      <c r="MTA81" s="779"/>
      <c r="MTB81" s="779"/>
      <c r="MTC81" s="779"/>
      <c r="MTD81" s="779"/>
      <c r="MTE81" s="779"/>
      <c r="MTF81" s="779"/>
      <c r="MTG81" s="779"/>
      <c r="MTH81" s="779"/>
      <c r="MTI81" s="779"/>
      <c r="MTJ81" s="779"/>
      <c r="MTK81" s="779"/>
      <c r="MTL81" s="779"/>
      <c r="MTM81" s="779"/>
      <c r="MTN81" s="779"/>
      <c r="MTO81" s="779"/>
      <c r="MTP81" s="779"/>
      <c r="MTQ81" s="779"/>
      <c r="MTR81" s="779"/>
      <c r="MTS81" s="779"/>
      <c r="MTT81" s="779"/>
      <c r="MTU81" s="779"/>
      <c r="MTV81" s="779"/>
      <c r="MTW81" s="779"/>
      <c r="MTX81" s="779"/>
      <c r="MTY81" s="779"/>
      <c r="MTZ81" s="779"/>
      <c r="MUA81" s="779"/>
      <c r="MUB81" s="779"/>
      <c r="MUC81" s="779"/>
      <c r="MUD81" s="779"/>
      <c r="MUE81" s="779"/>
      <c r="MUF81" s="779"/>
      <c r="MUG81" s="779"/>
      <c r="MUH81" s="779"/>
      <c r="MUI81" s="779"/>
      <c r="MUJ81" s="779"/>
      <c r="MUK81" s="779"/>
      <c r="MUL81" s="779"/>
      <c r="MUM81" s="779"/>
      <c r="MUN81" s="779"/>
      <c r="MUO81" s="779"/>
      <c r="MUP81" s="779"/>
      <c r="MUQ81" s="779"/>
      <c r="MUR81" s="779"/>
      <c r="MUS81" s="779"/>
      <c r="MUT81" s="779"/>
      <c r="MUU81" s="779"/>
      <c r="MUV81" s="779"/>
      <c r="MUW81" s="779"/>
      <c r="MUX81" s="779"/>
      <c r="MUY81" s="779"/>
      <c r="MUZ81" s="779"/>
      <c r="MVA81" s="779"/>
      <c r="MVB81" s="779"/>
      <c r="MVC81" s="779"/>
      <c r="MVD81" s="779"/>
      <c r="MVE81" s="779"/>
      <c r="MVF81" s="779"/>
      <c r="MVG81" s="779"/>
      <c r="MVH81" s="779"/>
      <c r="MVI81" s="779"/>
      <c r="MVJ81" s="779"/>
      <c r="MVK81" s="779"/>
      <c r="MVL81" s="779"/>
      <c r="MVM81" s="779"/>
      <c r="MVN81" s="779"/>
      <c r="MVO81" s="779"/>
      <c r="MVP81" s="779"/>
      <c r="MVQ81" s="779"/>
      <c r="MVR81" s="779"/>
      <c r="MVS81" s="779"/>
      <c r="MVT81" s="779"/>
      <c r="MVU81" s="779"/>
      <c r="MVV81" s="779"/>
      <c r="MVW81" s="779"/>
      <c r="MVX81" s="779"/>
      <c r="MVY81" s="779"/>
      <c r="MVZ81" s="779"/>
      <c r="MWA81" s="779"/>
      <c r="MWB81" s="779"/>
      <c r="MWC81" s="779"/>
      <c r="MWD81" s="779"/>
      <c r="MWE81" s="779"/>
      <c r="MWF81" s="779"/>
      <c r="MWG81" s="779"/>
      <c r="MWH81" s="779"/>
      <c r="MWI81" s="779"/>
      <c r="MWJ81" s="779"/>
      <c r="MWK81" s="779"/>
      <c r="MWL81" s="779"/>
      <c r="MWM81" s="779"/>
      <c r="MWN81" s="779"/>
      <c r="MWO81" s="779"/>
      <c r="MWP81" s="779"/>
      <c r="MWQ81" s="779"/>
      <c r="MWR81" s="779"/>
      <c r="MWS81" s="779"/>
      <c r="MWT81" s="779"/>
      <c r="MWU81" s="779"/>
      <c r="MWV81" s="779"/>
      <c r="MWW81" s="779"/>
      <c r="MWX81" s="779"/>
      <c r="MWY81" s="779"/>
      <c r="MWZ81" s="779"/>
      <c r="MXA81" s="779"/>
      <c r="MXB81" s="779"/>
      <c r="MXC81" s="779"/>
      <c r="MXD81" s="779"/>
      <c r="MXE81" s="779"/>
      <c r="MXF81" s="779"/>
      <c r="MXG81" s="779"/>
      <c r="MXH81" s="779"/>
      <c r="MXI81" s="779"/>
      <c r="MXJ81" s="779"/>
      <c r="MXK81" s="779"/>
      <c r="MXL81" s="779"/>
      <c r="MXM81" s="779"/>
      <c r="MXN81" s="779"/>
      <c r="MXO81" s="779"/>
      <c r="MXP81" s="779"/>
      <c r="MXQ81" s="779"/>
      <c r="MXR81" s="779"/>
      <c r="MXS81" s="779"/>
      <c r="MXT81" s="779"/>
      <c r="MXU81" s="779"/>
      <c r="MXV81" s="779"/>
      <c r="MXW81" s="779"/>
      <c r="MXX81" s="779"/>
      <c r="MXY81" s="779"/>
      <c r="MXZ81" s="779"/>
      <c r="MYA81" s="779"/>
      <c r="MYB81" s="779"/>
      <c r="MYC81" s="779"/>
      <c r="MYD81" s="779"/>
      <c r="MYE81" s="779"/>
      <c r="MYF81" s="779"/>
      <c r="MYG81" s="779"/>
      <c r="MYH81" s="779"/>
      <c r="MYI81" s="779"/>
      <c r="MYJ81" s="779"/>
      <c r="MYK81" s="779"/>
      <c r="MYL81" s="779"/>
      <c r="MYM81" s="779"/>
      <c r="MYN81" s="779"/>
      <c r="MYO81" s="779"/>
      <c r="MYP81" s="779"/>
      <c r="MYQ81" s="779"/>
      <c r="MYR81" s="779"/>
      <c r="MYS81" s="779"/>
      <c r="MYT81" s="779"/>
      <c r="MYU81" s="779"/>
      <c r="MYV81" s="779"/>
      <c r="MYW81" s="779"/>
      <c r="MYX81" s="779"/>
      <c r="MYY81" s="779"/>
      <c r="MYZ81" s="779"/>
      <c r="MZA81" s="779"/>
      <c r="MZB81" s="779"/>
      <c r="MZC81" s="779"/>
      <c r="MZD81" s="779"/>
      <c r="MZE81" s="779"/>
      <c r="MZF81" s="779"/>
      <c r="MZG81" s="779"/>
      <c r="MZH81" s="779"/>
      <c r="MZI81" s="779"/>
      <c r="MZJ81" s="779"/>
      <c r="MZK81" s="779"/>
      <c r="MZL81" s="779"/>
      <c r="MZM81" s="779"/>
      <c r="MZN81" s="779"/>
      <c r="MZO81" s="779"/>
      <c r="MZP81" s="779"/>
      <c r="MZQ81" s="779"/>
      <c r="MZR81" s="779"/>
      <c r="MZS81" s="779"/>
      <c r="MZT81" s="779"/>
      <c r="MZU81" s="779"/>
      <c r="MZV81" s="779"/>
      <c r="MZW81" s="779"/>
      <c r="MZX81" s="779"/>
      <c r="MZY81" s="779"/>
      <c r="MZZ81" s="779"/>
      <c r="NAA81" s="779"/>
      <c r="NAB81" s="779"/>
      <c r="NAC81" s="779"/>
      <c r="NAD81" s="779"/>
      <c r="NAE81" s="779"/>
      <c r="NAF81" s="779"/>
      <c r="NAG81" s="779"/>
      <c r="NAH81" s="779"/>
      <c r="NAI81" s="779"/>
      <c r="NAJ81" s="779"/>
      <c r="NAK81" s="779"/>
      <c r="NAL81" s="779"/>
      <c r="NAM81" s="779"/>
      <c r="NAN81" s="779"/>
      <c r="NAO81" s="779"/>
      <c r="NAP81" s="779"/>
      <c r="NAQ81" s="779"/>
      <c r="NAR81" s="779"/>
      <c r="NAS81" s="779"/>
      <c r="NAT81" s="779"/>
      <c r="NAU81" s="779"/>
      <c r="NAV81" s="779"/>
      <c r="NAW81" s="779"/>
      <c r="NAX81" s="779"/>
      <c r="NAY81" s="779"/>
      <c r="NAZ81" s="779"/>
      <c r="NBA81" s="779"/>
      <c r="NBB81" s="779"/>
      <c r="NBC81" s="779"/>
      <c r="NBD81" s="779"/>
      <c r="NBE81" s="779"/>
      <c r="NBF81" s="779"/>
      <c r="NBG81" s="779"/>
      <c r="NBH81" s="779"/>
      <c r="NBI81" s="779"/>
      <c r="NBJ81" s="779"/>
      <c r="NBK81" s="779"/>
      <c r="NBL81" s="779"/>
      <c r="NBM81" s="779"/>
      <c r="NBN81" s="779"/>
      <c r="NBO81" s="779"/>
      <c r="NBP81" s="779"/>
      <c r="NBQ81" s="779"/>
      <c r="NBR81" s="779"/>
      <c r="NBS81" s="779"/>
      <c r="NBT81" s="779"/>
      <c r="NBU81" s="779"/>
      <c r="NBV81" s="779"/>
      <c r="NBW81" s="779"/>
      <c r="NBX81" s="779"/>
      <c r="NBY81" s="779"/>
      <c r="NBZ81" s="779"/>
      <c r="NCA81" s="779"/>
      <c r="NCB81" s="779"/>
      <c r="NCC81" s="779"/>
      <c r="NCD81" s="779"/>
      <c r="NCE81" s="779"/>
      <c r="NCF81" s="779"/>
      <c r="NCG81" s="779"/>
      <c r="NCH81" s="779"/>
      <c r="NCI81" s="779"/>
      <c r="NCJ81" s="779"/>
      <c r="NCK81" s="779"/>
      <c r="NCL81" s="779"/>
      <c r="NCM81" s="779"/>
      <c r="NCN81" s="779"/>
      <c r="NCO81" s="779"/>
      <c r="NCP81" s="779"/>
      <c r="NCQ81" s="779"/>
      <c r="NCR81" s="779"/>
      <c r="NCS81" s="779"/>
      <c r="NCT81" s="779"/>
      <c r="NCU81" s="779"/>
      <c r="NCV81" s="779"/>
      <c r="NCW81" s="779"/>
      <c r="NCX81" s="779"/>
      <c r="NCY81" s="779"/>
      <c r="NCZ81" s="779"/>
      <c r="NDA81" s="779"/>
      <c r="NDB81" s="779"/>
      <c r="NDC81" s="779"/>
      <c r="NDD81" s="779"/>
      <c r="NDE81" s="779"/>
      <c r="NDF81" s="779"/>
      <c r="NDG81" s="779"/>
      <c r="NDH81" s="779"/>
      <c r="NDI81" s="779"/>
      <c r="NDJ81" s="779"/>
      <c r="NDK81" s="779"/>
      <c r="NDL81" s="779"/>
      <c r="NDM81" s="779"/>
      <c r="NDN81" s="779"/>
      <c r="NDO81" s="779"/>
      <c r="NDP81" s="779"/>
      <c r="NDQ81" s="779"/>
      <c r="NDR81" s="779"/>
      <c r="NDS81" s="779"/>
      <c r="NDT81" s="779"/>
      <c r="NDU81" s="779"/>
      <c r="NDV81" s="779"/>
      <c r="NDW81" s="779"/>
      <c r="NDX81" s="779"/>
      <c r="NDY81" s="779"/>
      <c r="NDZ81" s="779"/>
      <c r="NEA81" s="779"/>
      <c r="NEB81" s="779"/>
      <c r="NEC81" s="779"/>
      <c r="NED81" s="779"/>
      <c r="NEE81" s="779"/>
      <c r="NEF81" s="779"/>
      <c r="NEG81" s="779"/>
      <c r="NEH81" s="779"/>
      <c r="NEI81" s="779"/>
      <c r="NEJ81" s="779"/>
      <c r="NEK81" s="779"/>
      <c r="NEL81" s="779"/>
      <c r="NEM81" s="779"/>
      <c r="NEN81" s="779"/>
      <c r="NEO81" s="779"/>
      <c r="NEP81" s="779"/>
      <c r="NEQ81" s="779"/>
      <c r="NER81" s="779"/>
      <c r="NES81" s="779"/>
      <c r="NET81" s="779"/>
      <c r="NEU81" s="779"/>
      <c r="NEV81" s="779"/>
      <c r="NEW81" s="779"/>
      <c r="NEX81" s="779"/>
      <c r="NEY81" s="779"/>
      <c r="NEZ81" s="779"/>
      <c r="NFA81" s="779"/>
      <c r="NFB81" s="779"/>
      <c r="NFC81" s="779"/>
      <c r="NFD81" s="779"/>
      <c r="NFE81" s="779"/>
      <c r="NFF81" s="779"/>
      <c r="NFG81" s="779"/>
      <c r="NFH81" s="779"/>
      <c r="NFI81" s="779"/>
      <c r="NFJ81" s="779"/>
      <c r="NFK81" s="779"/>
      <c r="NFL81" s="779"/>
      <c r="NFM81" s="779"/>
      <c r="NFN81" s="779"/>
      <c r="NFO81" s="779"/>
      <c r="NFP81" s="779"/>
      <c r="NFQ81" s="779"/>
      <c r="NFR81" s="779"/>
      <c r="NFS81" s="779"/>
      <c r="NFT81" s="779"/>
      <c r="NFU81" s="779"/>
      <c r="NFV81" s="779"/>
      <c r="NFW81" s="779"/>
      <c r="NFX81" s="779"/>
      <c r="NFY81" s="779"/>
      <c r="NFZ81" s="779"/>
      <c r="NGA81" s="779"/>
      <c r="NGB81" s="779"/>
      <c r="NGC81" s="779"/>
      <c r="NGD81" s="779"/>
      <c r="NGE81" s="779"/>
      <c r="NGF81" s="779"/>
      <c r="NGG81" s="779"/>
      <c r="NGH81" s="779"/>
      <c r="NGI81" s="779"/>
      <c r="NGJ81" s="779"/>
      <c r="NGK81" s="779"/>
      <c r="NGL81" s="779"/>
      <c r="NGM81" s="779"/>
      <c r="NGN81" s="779"/>
      <c r="NGO81" s="779"/>
      <c r="NGP81" s="779"/>
      <c r="NGQ81" s="779"/>
      <c r="NGR81" s="779"/>
      <c r="NGS81" s="779"/>
      <c r="NGT81" s="779"/>
      <c r="NGU81" s="779"/>
      <c r="NGV81" s="779"/>
      <c r="NGW81" s="779"/>
      <c r="NGX81" s="779"/>
      <c r="NGY81" s="779"/>
      <c r="NGZ81" s="779"/>
      <c r="NHA81" s="779"/>
      <c r="NHB81" s="779"/>
      <c r="NHC81" s="779"/>
      <c r="NHD81" s="779"/>
      <c r="NHE81" s="779"/>
      <c r="NHF81" s="779"/>
      <c r="NHG81" s="779"/>
      <c r="NHH81" s="779"/>
      <c r="NHI81" s="779"/>
      <c r="NHJ81" s="779"/>
      <c r="NHK81" s="779"/>
      <c r="NHL81" s="779"/>
      <c r="NHM81" s="779"/>
      <c r="NHN81" s="779"/>
      <c r="NHO81" s="779"/>
      <c r="NHP81" s="779"/>
      <c r="NHQ81" s="779"/>
      <c r="NHR81" s="779"/>
      <c r="NHS81" s="779"/>
      <c r="NHT81" s="779"/>
      <c r="NHU81" s="779"/>
      <c r="NHV81" s="779"/>
      <c r="NHW81" s="779"/>
      <c r="NHX81" s="779"/>
      <c r="NHY81" s="779"/>
      <c r="NHZ81" s="779"/>
      <c r="NIA81" s="779"/>
      <c r="NIB81" s="779"/>
      <c r="NIC81" s="779"/>
      <c r="NID81" s="779"/>
      <c r="NIE81" s="779"/>
      <c r="NIF81" s="779"/>
      <c r="NIG81" s="779"/>
      <c r="NIH81" s="779"/>
      <c r="NII81" s="779"/>
      <c r="NIJ81" s="779"/>
      <c r="NIK81" s="779"/>
      <c r="NIL81" s="779"/>
      <c r="NIM81" s="779"/>
      <c r="NIN81" s="779"/>
      <c r="NIO81" s="779"/>
      <c r="NIP81" s="779"/>
      <c r="NIQ81" s="779"/>
      <c r="NIR81" s="779"/>
      <c r="NIS81" s="779"/>
      <c r="NIT81" s="779"/>
      <c r="NIU81" s="779"/>
      <c r="NIV81" s="779"/>
      <c r="NIW81" s="779"/>
      <c r="NIX81" s="779"/>
      <c r="NIY81" s="779"/>
      <c r="NIZ81" s="779"/>
      <c r="NJA81" s="779"/>
      <c r="NJB81" s="779"/>
      <c r="NJC81" s="779"/>
      <c r="NJD81" s="779"/>
      <c r="NJE81" s="779"/>
      <c r="NJF81" s="779"/>
      <c r="NJG81" s="779"/>
      <c r="NJH81" s="779"/>
      <c r="NJI81" s="779"/>
      <c r="NJJ81" s="779"/>
      <c r="NJK81" s="779"/>
      <c r="NJL81" s="779"/>
      <c r="NJM81" s="779"/>
      <c r="NJN81" s="779"/>
      <c r="NJO81" s="779"/>
      <c r="NJP81" s="779"/>
      <c r="NJQ81" s="779"/>
      <c r="NJR81" s="779"/>
      <c r="NJS81" s="779"/>
      <c r="NJT81" s="779"/>
      <c r="NJU81" s="779"/>
      <c r="NJV81" s="779"/>
      <c r="NJW81" s="779"/>
      <c r="NJX81" s="779"/>
      <c r="NJY81" s="779"/>
      <c r="NJZ81" s="779"/>
      <c r="NKA81" s="779"/>
      <c r="NKB81" s="779"/>
      <c r="NKC81" s="779"/>
      <c r="NKD81" s="779"/>
      <c r="NKE81" s="779"/>
      <c r="NKF81" s="779"/>
      <c r="NKG81" s="779"/>
      <c r="NKH81" s="779"/>
      <c r="NKI81" s="779"/>
      <c r="NKJ81" s="779"/>
      <c r="NKK81" s="779"/>
      <c r="NKL81" s="779"/>
      <c r="NKM81" s="779"/>
      <c r="NKN81" s="779"/>
      <c r="NKO81" s="779"/>
      <c r="NKP81" s="779"/>
      <c r="NKQ81" s="779"/>
      <c r="NKR81" s="779"/>
      <c r="NKS81" s="779"/>
      <c r="NKT81" s="779"/>
      <c r="NKU81" s="779"/>
      <c r="NKV81" s="779"/>
      <c r="NKW81" s="779"/>
      <c r="NKX81" s="779"/>
      <c r="NKY81" s="779"/>
      <c r="NKZ81" s="779"/>
      <c r="NLA81" s="779"/>
      <c r="NLB81" s="779"/>
      <c r="NLC81" s="779"/>
      <c r="NLD81" s="779"/>
      <c r="NLE81" s="779"/>
      <c r="NLF81" s="779"/>
      <c r="NLG81" s="779"/>
      <c r="NLH81" s="779"/>
      <c r="NLI81" s="779"/>
      <c r="NLJ81" s="779"/>
      <c r="NLK81" s="779"/>
      <c r="NLL81" s="779"/>
      <c r="NLM81" s="779"/>
      <c r="NLN81" s="779"/>
      <c r="NLO81" s="779"/>
      <c r="NLP81" s="779"/>
      <c r="NLQ81" s="779"/>
      <c r="NLR81" s="779"/>
      <c r="NLS81" s="779"/>
      <c r="NLT81" s="779"/>
      <c r="NLU81" s="779"/>
      <c r="NLV81" s="779"/>
      <c r="NLW81" s="779"/>
      <c r="NLX81" s="779"/>
      <c r="NLY81" s="779"/>
      <c r="NLZ81" s="779"/>
      <c r="NMA81" s="779"/>
      <c r="NMB81" s="779"/>
      <c r="NMC81" s="779"/>
      <c r="NMD81" s="779"/>
      <c r="NME81" s="779"/>
      <c r="NMF81" s="779"/>
      <c r="NMG81" s="779"/>
      <c r="NMH81" s="779"/>
      <c r="NMI81" s="779"/>
      <c r="NMJ81" s="779"/>
      <c r="NMK81" s="779"/>
      <c r="NML81" s="779"/>
      <c r="NMM81" s="779"/>
      <c r="NMN81" s="779"/>
      <c r="NMO81" s="779"/>
      <c r="NMP81" s="779"/>
      <c r="NMQ81" s="779"/>
      <c r="NMR81" s="779"/>
      <c r="NMS81" s="779"/>
      <c r="NMT81" s="779"/>
      <c r="NMU81" s="779"/>
      <c r="NMV81" s="779"/>
      <c r="NMW81" s="779"/>
      <c r="NMX81" s="779"/>
      <c r="NMY81" s="779"/>
      <c r="NMZ81" s="779"/>
      <c r="NNA81" s="779"/>
      <c r="NNB81" s="779"/>
      <c r="NNC81" s="779"/>
      <c r="NND81" s="779"/>
      <c r="NNE81" s="779"/>
      <c r="NNF81" s="779"/>
      <c r="NNG81" s="779"/>
      <c r="NNH81" s="779"/>
      <c r="NNI81" s="779"/>
      <c r="NNJ81" s="779"/>
      <c r="NNK81" s="779"/>
      <c r="NNL81" s="779"/>
      <c r="NNM81" s="779"/>
      <c r="NNN81" s="779"/>
      <c r="NNO81" s="779"/>
      <c r="NNP81" s="779"/>
      <c r="NNQ81" s="779"/>
      <c r="NNR81" s="779"/>
      <c r="NNS81" s="779"/>
      <c r="NNT81" s="779"/>
      <c r="NNU81" s="779"/>
      <c r="NNV81" s="779"/>
      <c r="NNW81" s="779"/>
      <c r="NNX81" s="779"/>
      <c r="NNY81" s="779"/>
      <c r="NNZ81" s="779"/>
      <c r="NOA81" s="779"/>
      <c r="NOB81" s="779"/>
      <c r="NOC81" s="779"/>
      <c r="NOD81" s="779"/>
      <c r="NOE81" s="779"/>
      <c r="NOF81" s="779"/>
      <c r="NOG81" s="779"/>
      <c r="NOH81" s="779"/>
      <c r="NOI81" s="779"/>
      <c r="NOJ81" s="779"/>
      <c r="NOK81" s="779"/>
      <c r="NOL81" s="779"/>
      <c r="NOM81" s="779"/>
      <c r="NON81" s="779"/>
      <c r="NOO81" s="779"/>
      <c r="NOP81" s="779"/>
      <c r="NOQ81" s="779"/>
      <c r="NOR81" s="779"/>
      <c r="NOS81" s="779"/>
      <c r="NOT81" s="779"/>
      <c r="NOU81" s="779"/>
      <c r="NOV81" s="779"/>
      <c r="NOW81" s="779"/>
      <c r="NOX81" s="779"/>
      <c r="NOY81" s="779"/>
      <c r="NOZ81" s="779"/>
      <c r="NPA81" s="779"/>
      <c r="NPB81" s="779"/>
      <c r="NPC81" s="779"/>
      <c r="NPD81" s="779"/>
      <c r="NPE81" s="779"/>
      <c r="NPF81" s="779"/>
      <c r="NPG81" s="779"/>
      <c r="NPH81" s="779"/>
      <c r="NPI81" s="779"/>
      <c r="NPJ81" s="779"/>
      <c r="NPK81" s="779"/>
      <c r="NPL81" s="779"/>
      <c r="NPM81" s="779"/>
      <c r="NPN81" s="779"/>
      <c r="NPO81" s="779"/>
      <c r="NPP81" s="779"/>
      <c r="NPQ81" s="779"/>
      <c r="NPR81" s="779"/>
      <c r="NPS81" s="779"/>
      <c r="NPT81" s="779"/>
      <c r="NPU81" s="779"/>
      <c r="NPV81" s="779"/>
      <c r="NPW81" s="779"/>
      <c r="NPX81" s="779"/>
      <c r="NPY81" s="779"/>
      <c r="NPZ81" s="779"/>
      <c r="NQA81" s="779"/>
      <c r="NQB81" s="779"/>
      <c r="NQC81" s="779"/>
      <c r="NQD81" s="779"/>
      <c r="NQE81" s="779"/>
      <c r="NQF81" s="779"/>
      <c r="NQG81" s="779"/>
      <c r="NQH81" s="779"/>
      <c r="NQI81" s="779"/>
      <c r="NQJ81" s="779"/>
      <c r="NQK81" s="779"/>
      <c r="NQL81" s="779"/>
      <c r="NQM81" s="779"/>
      <c r="NQN81" s="779"/>
      <c r="NQO81" s="779"/>
      <c r="NQP81" s="779"/>
      <c r="NQQ81" s="779"/>
      <c r="NQR81" s="779"/>
      <c r="NQS81" s="779"/>
      <c r="NQT81" s="779"/>
      <c r="NQU81" s="779"/>
      <c r="NQV81" s="779"/>
      <c r="NQW81" s="779"/>
      <c r="NQX81" s="779"/>
      <c r="NQY81" s="779"/>
      <c r="NQZ81" s="779"/>
      <c r="NRA81" s="779"/>
      <c r="NRB81" s="779"/>
      <c r="NRC81" s="779"/>
      <c r="NRD81" s="779"/>
      <c r="NRE81" s="779"/>
      <c r="NRF81" s="779"/>
      <c r="NRG81" s="779"/>
      <c r="NRH81" s="779"/>
      <c r="NRI81" s="779"/>
      <c r="NRJ81" s="779"/>
      <c r="NRK81" s="779"/>
      <c r="NRL81" s="779"/>
      <c r="NRM81" s="779"/>
      <c r="NRN81" s="779"/>
      <c r="NRO81" s="779"/>
      <c r="NRP81" s="779"/>
      <c r="NRQ81" s="779"/>
      <c r="NRR81" s="779"/>
      <c r="NRS81" s="779"/>
      <c r="NRT81" s="779"/>
      <c r="NRU81" s="779"/>
      <c r="NRV81" s="779"/>
      <c r="NRW81" s="779"/>
      <c r="NRX81" s="779"/>
      <c r="NRY81" s="779"/>
      <c r="NRZ81" s="779"/>
      <c r="NSA81" s="779"/>
      <c r="NSB81" s="779"/>
      <c r="NSC81" s="779"/>
      <c r="NSD81" s="779"/>
      <c r="NSE81" s="779"/>
      <c r="NSF81" s="779"/>
      <c r="NSG81" s="779"/>
      <c r="NSH81" s="779"/>
      <c r="NSI81" s="779"/>
      <c r="NSJ81" s="779"/>
      <c r="NSK81" s="779"/>
      <c r="NSL81" s="779"/>
      <c r="NSM81" s="779"/>
      <c r="NSN81" s="779"/>
      <c r="NSO81" s="779"/>
      <c r="NSP81" s="779"/>
      <c r="NSQ81" s="779"/>
      <c r="NSR81" s="779"/>
      <c r="NSS81" s="779"/>
      <c r="NST81" s="779"/>
      <c r="NSU81" s="779"/>
      <c r="NSV81" s="779"/>
      <c r="NSW81" s="779"/>
      <c r="NSX81" s="779"/>
      <c r="NSY81" s="779"/>
      <c r="NSZ81" s="779"/>
      <c r="NTA81" s="779"/>
      <c r="NTB81" s="779"/>
      <c r="NTC81" s="779"/>
      <c r="NTD81" s="779"/>
      <c r="NTE81" s="779"/>
      <c r="NTF81" s="779"/>
      <c r="NTG81" s="779"/>
      <c r="NTH81" s="779"/>
      <c r="NTI81" s="779"/>
      <c r="NTJ81" s="779"/>
      <c r="NTK81" s="779"/>
      <c r="NTL81" s="779"/>
      <c r="NTM81" s="779"/>
      <c r="NTN81" s="779"/>
      <c r="NTO81" s="779"/>
      <c r="NTP81" s="779"/>
      <c r="NTQ81" s="779"/>
      <c r="NTR81" s="779"/>
      <c r="NTS81" s="779"/>
      <c r="NTT81" s="779"/>
      <c r="NTU81" s="779"/>
      <c r="NTV81" s="779"/>
      <c r="NTW81" s="779"/>
      <c r="NTX81" s="779"/>
      <c r="NTY81" s="779"/>
      <c r="NTZ81" s="779"/>
      <c r="NUA81" s="779"/>
      <c r="NUB81" s="779"/>
      <c r="NUC81" s="779"/>
      <c r="NUD81" s="779"/>
      <c r="NUE81" s="779"/>
      <c r="NUF81" s="779"/>
      <c r="NUG81" s="779"/>
      <c r="NUH81" s="779"/>
      <c r="NUI81" s="779"/>
      <c r="NUJ81" s="779"/>
      <c r="NUK81" s="779"/>
      <c r="NUL81" s="779"/>
      <c r="NUM81" s="779"/>
      <c r="NUN81" s="779"/>
      <c r="NUO81" s="779"/>
      <c r="NUP81" s="779"/>
      <c r="NUQ81" s="779"/>
      <c r="NUR81" s="779"/>
      <c r="NUS81" s="779"/>
      <c r="NUT81" s="779"/>
      <c r="NUU81" s="779"/>
      <c r="NUV81" s="779"/>
      <c r="NUW81" s="779"/>
      <c r="NUX81" s="779"/>
      <c r="NUY81" s="779"/>
      <c r="NUZ81" s="779"/>
      <c r="NVA81" s="779"/>
      <c r="NVB81" s="779"/>
      <c r="NVC81" s="779"/>
      <c r="NVD81" s="779"/>
      <c r="NVE81" s="779"/>
      <c r="NVF81" s="779"/>
      <c r="NVG81" s="779"/>
      <c r="NVH81" s="779"/>
      <c r="NVI81" s="779"/>
      <c r="NVJ81" s="779"/>
      <c r="NVK81" s="779"/>
      <c r="NVL81" s="779"/>
      <c r="NVM81" s="779"/>
      <c r="NVN81" s="779"/>
      <c r="NVO81" s="779"/>
      <c r="NVP81" s="779"/>
      <c r="NVQ81" s="779"/>
      <c r="NVR81" s="779"/>
      <c r="NVS81" s="779"/>
      <c r="NVT81" s="779"/>
      <c r="NVU81" s="779"/>
      <c r="NVV81" s="779"/>
      <c r="NVW81" s="779"/>
      <c r="NVX81" s="779"/>
      <c r="NVY81" s="779"/>
      <c r="NVZ81" s="779"/>
      <c r="NWA81" s="779"/>
      <c r="NWB81" s="779"/>
      <c r="NWC81" s="779"/>
      <c r="NWD81" s="779"/>
      <c r="NWE81" s="779"/>
      <c r="NWF81" s="779"/>
      <c r="NWG81" s="779"/>
      <c r="NWH81" s="779"/>
      <c r="NWI81" s="779"/>
      <c r="NWJ81" s="779"/>
      <c r="NWK81" s="779"/>
      <c r="NWL81" s="779"/>
      <c r="NWM81" s="779"/>
      <c r="NWN81" s="779"/>
      <c r="NWO81" s="779"/>
      <c r="NWP81" s="779"/>
      <c r="NWQ81" s="779"/>
      <c r="NWR81" s="779"/>
      <c r="NWS81" s="779"/>
      <c r="NWT81" s="779"/>
      <c r="NWU81" s="779"/>
      <c r="NWV81" s="779"/>
      <c r="NWW81" s="779"/>
      <c r="NWX81" s="779"/>
      <c r="NWY81" s="779"/>
      <c r="NWZ81" s="779"/>
      <c r="NXA81" s="779"/>
      <c r="NXB81" s="779"/>
      <c r="NXC81" s="779"/>
      <c r="NXD81" s="779"/>
      <c r="NXE81" s="779"/>
      <c r="NXF81" s="779"/>
      <c r="NXG81" s="779"/>
      <c r="NXH81" s="779"/>
      <c r="NXI81" s="779"/>
      <c r="NXJ81" s="779"/>
      <c r="NXK81" s="779"/>
      <c r="NXL81" s="779"/>
      <c r="NXM81" s="779"/>
      <c r="NXN81" s="779"/>
      <c r="NXO81" s="779"/>
      <c r="NXP81" s="779"/>
      <c r="NXQ81" s="779"/>
      <c r="NXR81" s="779"/>
      <c r="NXS81" s="779"/>
      <c r="NXT81" s="779"/>
      <c r="NXU81" s="779"/>
      <c r="NXV81" s="779"/>
      <c r="NXW81" s="779"/>
      <c r="NXX81" s="779"/>
      <c r="NXY81" s="779"/>
      <c r="NXZ81" s="779"/>
      <c r="NYA81" s="779"/>
      <c r="NYB81" s="779"/>
      <c r="NYC81" s="779"/>
      <c r="NYD81" s="779"/>
      <c r="NYE81" s="779"/>
      <c r="NYF81" s="779"/>
      <c r="NYG81" s="779"/>
      <c r="NYH81" s="779"/>
      <c r="NYI81" s="779"/>
      <c r="NYJ81" s="779"/>
      <c r="NYK81" s="779"/>
      <c r="NYL81" s="779"/>
      <c r="NYM81" s="779"/>
      <c r="NYN81" s="779"/>
      <c r="NYO81" s="779"/>
      <c r="NYP81" s="779"/>
      <c r="NYQ81" s="779"/>
      <c r="NYR81" s="779"/>
      <c r="NYS81" s="779"/>
      <c r="NYT81" s="779"/>
      <c r="NYU81" s="779"/>
      <c r="NYV81" s="779"/>
      <c r="NYW81" s="779"/>
      <c r="NYX81" s="779"/>
      <c r="NYY81" s="779"/>
      <c r="NYZ81" s="779"/>
      <c r="NZA81" s="779"/>
      <c r="NZB81" s="779"/>
      <c r="NZC81" s="779"/>
      <c r="NZD81" s="779"/>
      <c r="NZE81" s="779"/>
      <c r="NZF81" s="779"/>
      <c r="NZG81" s="779"/>
      <c r="NZH81" s="779"/>
      <c r="NZI81" s="779"/>
      <c r="NZJ81" s="779"/>
      <c r="NZK81" s="779"/>
      <c r="NZL81" s="779"/>
      <c r="NZM81" s="779"/>
      <c r="NZN81" s="779"/>
      <c r="NZO81" s="779"/>
      <c r="NZP81" s="779"/>
      <c r="NZQ81" s="779"/>
      <c r="NZR81" s="779"/>
      <c r="NZS81" s="779"/>
      <c r="NZT81" s="779"/>
      <c r="NZU81" s="779"/>
      <c r="NZV81" s="779"/>
      <c r="NZW81" s="779"/>
      <c r="NZX81" s="779"/>
      <c r="NZY81" s="779"/>
      <c r="NZZ81" s="779"/>
      <c r="OAA81" s="779"/>
      <c r="OAB81" s="779"/>
      <c r="OAC81" s="779"/>
      <c r="OAD81" s="779"/>
      <c r="OAE81" s="779"/>
      <c r="OAF81" s="779"/>
      <c r="OAG81" s="779"/>
      <c r="OAH81" s="779"/>
      <c r="OAI81" s="779"/>
      <c r="OAJ81" s="779"/>
      <c r="OAK81" s="779"/>
      <c r="OAL81" s="779"/>
      <c r="OAM81" s="779"/>
      <c r="OAN81" s="779"/>
      <c r="OAO81" s="779"/>
      <c r="OAP81" s="779"/>
      <c r="OAQ81" s="779"/>
      <c r="OAR81" s="779"/>
      <c r="OAS81" s="779"/>
      <c r="OAT81" s="779"/>
      <c r="OAU81" s="779"/>
      <c r="OAV81" s="779"/>
      <c r="OAW81" s="779"/>
      <c r="OAX81" s="779"/>
      <c r="OAY81" s="779"/>
      <c r="OAZ81" s="779"/>
      <c r="OBA81" s="779"/>
      <c r="OBB81" s="779"/>
      <c r="OBC81" s="779"/>
      <c r="OBD81" s="779"/>
      <c r="OBE81" s="779"/>
      <c r="OBF81" s="779"/>
      <c r="OBG81" s="779"/>
      <c r="OBH81" s="779"/>
      <c r="OBI81" s="779"/>
      <c r="OBJ81" s="779"/>
      <c r="OBK81" s="779"/>
      <c r="OBL81" s="779"/>
      <c r="OBM81" s="779"/>
      <c r="OBN81" s="779"/>
      <c r="OBO81" s="779"/>
      <c r="OBP81" s="779"/>
      <c r="OBQ81" s="779"/>
      <c r="OBR81" s="779"/>
      <c r="OBS81" s="779"/>
      <c r="OBT81" s="779"/>
      <c r="OBU81" s="779"/>
      <c r="OBV81" s="779"/>
      <c r="OBW81" s="779"/>
      <c r="OBX81" s="779"/>
      <c r="OBY81" s="779"/>
      <c r="OBZ81" s="779"/>
      <c r="OCA81" s="779"/>
      <c r="OCB81" s="779"/>
      <c r="OCC81" s="779"/>
      <c r="OCD81" s="779"/>
      <c r="OCE81" s="779"/>
      <c r="OCF81" s="779"/>
      <c r="OCG81" s="779"/>
      <c r="OCH81" s="779"/>
      <c r="OCI81" s="779"/>
      <c r="OCJ81" s="779"/>
      <c r="OCK81" s="779"/>
      <c r="OCL81" s="779"/>
      <c r="OCM81" s="779"/>
      <c r="OCN81" s="779"/>
      <c r="OCO81" s="779"/>
      <c r="OCP81" s="779"/>
      <c r="OCQ81" s="779"/>
      <c r="OCR81" s="779"/>
      <c r="OCS81" s="779"/>
      <c r="OCT81" s="779"/>
      <c r="OCU81" s="779"/>
      <c r="OCV81" s="779"/>
      <c r="OCW81" s="779"/>
      <c r="OCX81" s="779"/>
      <c r="OCY81" s="779"/>
      <c r="OCZ81" s="779"/>
      <c r="ODA81" s="779"/>
      <c r="ODB81" s="779"/>
      <c r="ODC81" s="779"/>
      <c r="ODD81" s="779"/>
      <c r="ODE81" s="779"/>
      <c r="ODF81" s="779"/>
      <c r="ODG81" s="779"/>
      <c r="ODH81" s="779"/>
      <c r="ODI81" s="779"/>
      <c r="ODJ81" s="779"/>
      <c r="ODK81" s="779"/>
      <c r="ODL81" s="779"/>
      <c r="ODM81" s="779"/>
      <c r="ODN81" s="779"/>
      <c r="ODO81" s="779"/>
      <c r="ODP81" s="779"/>
      <c r="ODQ81" s="779"/>
      <c r="ODR81" s="779"/>
      <c r="ODS81" s="779"/>
      <c r="ODT81" s="779"/>
      <c r="ODU81" s="779"/>
      <c r="ODV81" s="779"/>
      <c r="ODW81" s="779"/>
      <c r="ODX81" s="779"/>
      <c r="ODY81" s="779"/>
      <c r="ODZ81" s="779"/>
      <c r="OEA81" s="779"/>
      <c r="OEB81" s="779"/>
      <c r="OEC81" s="779"/>
      <c r="OED81" s="779"/>
      <c r="OEE81" s="779"/>
      <c r="OEF81" s="779"/>
      <c r="OEG81" s="779"/>
      <c r="OEH81" s="779"/>
      <c r="OEI81" s="779"/>
      <c r="OEJ81" s="779"/>
      <c r="OEK81" s="779"/>
      <c r="OEL81" s="779"/>
      <c r="OEM81" s="779"/>
      <c r="OEN81" s="779"/>
      <c r="OEO81" s="779"/>
      <c r="OEP81" s="779"/>
      <c r="OEQ81" s="779"/>
      <c r="OER81" s="779"/>
      <c r="OES81" s="779"/>
      <c r="OET81" s="779"/>
      <c r="OEU81" s="779"/>
      <c r="OEV81" s="779"/>
      <c r="OEW81" s="779"/>
      <c r="OEX81" s="779"/>
      <c r="OEY81" s="779"/>
      <c r="OEZ81" s="779"/>
      <c r="OFA81" s="779"/>
      <c r="OFB81" s="779"/>
      <c r="OFC81" s="779"/>
      <c r="OFD81" s="779"/>
      <c r="OFE81" s="779"/>
      <c r="OFF81" s="779"/>
      <c r="OFG81" s="779"/>
      <c r="OFH81" s="779"/>
      <c r="OFI81" s="779"/>
      <c r="OFJ81" s="779"/>
      <c r="OFK81" s="779"/>
      <c r="OFL81" s="779"/>
      <c r="OFM81" s="779"/>
      <c r="OFN81" s="779"/>
      <c r="OFO81" s="779"/>
      <c r="OFP81" s="779"/>
      <c r="OFQ81" s="779"/>
      <c r="OFR81" s="779"/>
      <c r="OFS81" s="779"/>
      <c r="OFT81" s="779"/>
      <c r="OFU81" s="779"/>
      <c r="OFV81" s="779"/>
      <c r="OFW81" s="779"/>
      <c r="OFX81" s="779"/>
      <c r="OFY81" s="779"/>
      <c r="OFZ81" s="779"/>
      <c r="OGA81" s="779"/>
      <c r="OGB81" s="779"/>
      <c r="OGC81" s="779"/>
      <c r="OGD81" s="779"/>
      <c r="OGE81" s="779"/>
      <c r="OGF81" s="779"/>
      <c r="OGG81" s="779"/>
      <c r="OGH81" s="779"/>
      <c r="OGI81" s="779"/>
      <c r="OGJ81" s="779"/>
      <c r="OGK81" s="779"/>
      <c r="OGL81" s="779"/>
      <c r="OGM81" s="779"/>
      <c r="OGN81" s="779"/>
      <c r="OGO81" s="779"/>
      <c r="OGP81" s="779"/>
      <c r="OGQ81" s="779"/>
      <c r="OGR81" s="779"/>
      <c r="OGS81" s="779"/>
      <c r="OGT81" s="779"/>
      <c r="OGU81" s="779"/>
      <c r="OGV81" s="779"/>
      <c r="OGW81" s="779"/>
      <c r="OGX81" s="779"/>
      <c r="OGY81" s="779"/>
      <c r="OGZ81" s="779"/>
      <c r="OHA81" s="779"/>
      <c r="OHB81" s="779"/>
      <c r="OHC81" s="779"/>
      <c r="OHD81" s="779"/>
      <c r="OHE81" s="779"/>
      <c r="OHF81" s="779"/>
      <c r="OHG81" s="779"/>
      <c r="OHH81" s="779"/>
      <c r="OHI81" s="779"/>
      <c r="OHJ81" s="779"/>
      <c r="OHK81" s="779"/>
      <c r="OHL81" s="779"/>
      <c r="OHM81" s="779"/>
      <c r="OHN81" s="779"/>
      <c r="OHO81" s="779"/>
      <c r="OHP81" s="779"/>
      <c r="OHQ81" s="779"/>
      <c r="OHR81" s="779"/>
      <c r="OHS81" s="779"/>
      <c r="OHT81" s="779"/>
      <c r="OHU81" s="779"/>
      <c r="OHV81" s="779"/>
      <c r="OHW81" s="779"/>
      <c r="OHX81" s="779"/>
      <c r="OHY81" s="779"/>
      <c r="OHZ81" s="779"/>
      <c r="OIA81" s="779"/>
      <c r="OIB81" s="779"/>
      <c r="OIC81" s="779"/>
      <c r="OID81" s="779"/>
      <c r="OIE81" s="779"/>
      <c r="OIF81" s="779"/>
      <c r="OIG81" s="779"/>
      <c r="OIH81" s="779"/>
      <c r="OII81" s="779"/>
      <c r="OIJ81" s="779"/>
      <c r="OIK81" s="779"/>
      <c r="OIL81" s="779"/>
      <c r="OIM81" s="779"/>
      <c r="OIN81" s="779"/>
      <c r="OIO81" s="779"/>
      <c r="OIP81" s="779"/>
      <c r="OIQ81" s="779"/>
      <c r="OIR81" s="779"/>
      <c r="OIS81" s="779"/>
      <c r="OIT81" s="779"/>
      <c r="OIU81" s="779"/>
      <c r="OIV81" s="779"/>
      <c r="OIW81" s="779"/>
      <c r="OIX81" s="779"/>
      <c r="OIY81" s="779"/>
      <c r="OIZ81" s="779"/>
      <c r="OJA81" s="779"/>
      <c r="OJB81" s="779"/>
      <c r="OJC81" s="779"/>
      <c r="OJD81" s="779"/>
      <c r="OJE81" s="779"/>
      <c r="OJF81" s="779"/>
      <c r="OJG81" s="779"/>
      <c r="OJH81" s="779"/>
      <c r="OJI81" s="779"/>
      <c r="OJJ81" s="779"/>
      <c r="OJK81" s="779"/>
      <c r="OJL81" s="779"/>
      <c r="OJM81" s="779"/>
      <c r="OJN81" s="779"/>
      <c r="OJO81" s="779"/>
      <c r="OJP81" s="779"/>
      <c r="OJQ81" s="779"/>
      <c r="OJR81" s="779"/>
      <c r="OJS81" s="779"/>
      <c r="OJT81" s="779"/>
      <c r="OJU81" s="779"/>
      <c r="OJV81" s="779"/>
      <c r="OJW81" s="779"/>
      <c r="OJX81" s="779"/>
      <c r="OJY81" s="779"/>
      <c r="OJZ81" s="779"/>
      <c r="OKA81" s="779"/>
      <c r="OKB81" s="779"/>
      <c r="OKC81" s="779"/>
      <c r="OKD81" s="779"/>
      <c r="OKE81" s="779"/>
      <c r="OKF81" s="779"/>
      <c r="OKG81" s="779"/>
      <c r="OKH81" s="779"/>
      <c r="OKI81" s="779"/>
      <c r="OKJ81" s="779"/>
      <c r="OKK81" s="779"/>
      <c r="OKL81" s="779"/>
      <c r="OKM81" s="779"/>
      <c r="OKN81" s="779"/>
      <c r="OKO81" s="779"/>
      <c r="OKP81" s="779"/>
      <c r="OKQ81" s="779"/>
      <c r="OKR81" s="779"/>
      <c r="OKS81" s="779"/>
      <c r="OKT81" s="779"/>
      <c r="OKU81" s="779"/>
      <c r="OKV81" s="779"/>
      <c r="OKW81" s="779"/>
      <c r="OKX81" s="779"/>
      <c r="OKY81" s="779"/>
      <c r="OKZ81" s="779"/>
      <c r="OLA81" s="779"/>
      <c r="OLB81" s="779"/>
      <c r="OLC81" s="779"/>
      <c r="OLD81" s="779"/>
      <c r="OLE81" s="779"/>
      <c r="OLF81" s="779"/>
      <c r="OLG81" s="779"/>
      <c r="OLH81" s="779"/>
      <c r="OLI81" s="779"/>
      <c r="OLJ81" s="779"/>
      <c r="OLK81" s="779"/>
      <c r="OLL81" s="779"/>
      <c r="OLM81" s="779"/>
      <c r="OLN81" s="779"/>
      <c r="OLO81" s="779"/>
      <c r="OLP81" s="779"/>
      <c r="OLQ81" s="779"/>
      <c r="OLR81" s="779"/>
      <c r="OLS81" s="779"/>
      <c r="OLT81" s="779"/>
      <c r="OLU81" s="779"/>
      <c r="OLV81" s="779"/>
      <c r="OLW81" s="779"/>
      <c r="OLX81" s="779"/>
      <c r="OLY81" s="779"/>
      <c r="OLZ81" s="779"/>
      <c r="OMA81" s="779"/>
      <c r="OMB81" s="779"/>
      <c r="OMC81" s="779"/>
      <c r="OMD81" s="779"/>
      <c r="OME81" s="779"/>
      <c r="OMF81" s="779"/>
      <c r="OMG81" s="779"/>
      <c r="OMH81" s="779"/>
      <c r="OMI81" s="779"/>
      <c r="OMJ81" s="779"/>
      <c r="OMK81" s="779"/>
      <c r="OML81" s="779"/>
      <c r="OMM81" s="779"/>
      <c r="OMN81" s="779"/>
      <c r="OMO81" s="779"/>
      <c r="OMP81" s="779"/>
      <c r="OMQ81" s="779"/>
      <c r="OMR81" s="779"/>
      <c r="OMS81" s="779"/>
      <c r="OMT81" s="779"/>
      <c r="OMU81" s="779"/>
      <c r="OMV81" s="779"/>
      <c r="OMW81" s="779"/>
      <c r="OMX81" s="779"/>
      <c r="OMY81" s="779"/>
      <c r="OMZ81" s="779"/>
      <c r="ONA81" s="779"/>
      <c r="ONB81" s="779"/>
      <c r="ONC81" s="779"/>
      <c r="OND81" s="779"/>
      <c r="ONE81" s="779"/>
      <c r="ONF81" s="779"/>
      <c r="ONG81" s="779"/>
      <c r="ONH81" s="779"/>
      <c r="ONI81" s="779"/>
      <c r="ONJ81" s="779"/>
      <c r="ONK81" s="779"/>
      <c r="ONL81" s="779"/>
      <c r="ONM81" s="779"/>
      <c r="ONN81" s="779"/>
      <c r="ONO81" s="779"/>
      <c r="ONP81" s="779"/>
      <c r="ONQ81" s="779"/>
      <c r="ONR81" s="779"/>
      <c r="ONS81" s="779"/>
      <c r="ONT81" s="779"/>
      <c r="ONU81" s="779"/>
      <c r="ONV81" s="779"/>
      <c r="ONW81" s="779"/>
      <c r="ONX81" s="779"/>
      <c r="ONY81" s="779"/>
      <c r="ONZ81" s="779"/>
      <c r="OOA81" s="779"/>
      <c r="OOB81" s="779"/>
      <c r="OOC81" s="779"/>
      <c r="OOD81" s="779"/>
      <c r="OOE81" s="779"/>
      <c r="OOF81" s="779"/>
      <c r="OOG81" s="779"/>
      <c r="OOH81" s="779"/>
      <c r="OOI81" s="779"/>
      <c r="OOJ81" s="779"/>
      <c r="OOK81" s="779"/>
      <c r="OOL81" s="779"/>
      <c r="OOM81" s="779"/>
      <c r="OON81" s="779"/>
      <c r="OOO81" s="779"/>
      <c r="OOP81" s="779"/>
      <c r="OOQ81" s="779"/>
      <c r="OOR81" s="779"/>
      <c r="OOS81" s="779"/>
      <c r="OOT81" s="779"/>
      <c r="OOU81" s="779"/>
      <c r="OOV81" s="779"/>
      <c r="OOW81" s="779"/>
      <c r="OOX81" s="779"/>
      <c r="OOY81" s="779"/>
      <c r="OOZ81" s="779"/>
      <c r="OPA81" s="779"/>
      <c r="OPB81" s="779"/>
      <c r="OPC81" s="779"/>
      <c r="OPD81" s="779"/>
      <c r="OPE81" s="779"/>
      <c r="OPF81" s="779"/>
      <c r="OPG81" s="779"/>
      <c r="OPH81" s="779"/>
      <c r="OPI81" s="779"/>
      <c r="OPJ81" s="779"/>
      <c r="OPK81" s="779"/>
      <c r="OPL81" s="779"/>
      <c r="OPM81" s="779"/>
      <c r="OPN81" s="779"/>
      <c r="OPO81" s="779"/>
      <c r="OPP81" s="779"/>
      <c r="OPQ81" s="779"/>
      <c r="OPR81" s="779"/>
      <c r="OPS81" s="779"/>
      <c r="OPT81" s="779"/>
      <c r="OPU81" s="779"/>
      <c r="OPV81" s="779"/>
      <c r="OPW81" s="779"/>
      <c r="OPX81" s="779"/>
      <c r="OPY81" s="779"/>
      <c r="OPZ81" s="779"/>
      <c r="OQA81" s="779"/>
      <c r="OQB81" s="779"/>
      <c r="OQC81" s="779"/>
      <c r="OQD81" s="779"/>
      <c r="OQE81" s="779"/>
      <c r="OQF81" s="779"/>
      <c r="OQG81" s="779"/>
      <c r="OQH81" s="779"/>
      <c r="OQI81" s="779"/>
      <c r="OQJ81" s="779"/>
      <c r="OQK81" s="779"/>
      <c r="OQL81" s="779"/>
      <c r="OQM81" s="779"/>
      <c r="OQN81" s="779"/>
      <c r="OQO81" s="779"/>
      <c r="OQP81" s="779"/>
      <c r="OQQ81" s="779"/>
      <c r="OQR81" s="779"/>
      <c r="OQS81" s="779"/>
      <c r="OQT81" s="779"/>
      <c r="OQU81" s="779"/>
      <c r="OQV81" s="779"/>
      <c r="OQW81" s="779"/>
      <c r="OQX81" s="779"/>
      <c r="OQY81" s="779"/>
      <c r="OQZ81" s="779"/>
      <c r="ORA81" s="779"/>
      <c r="ORB81" s="779"/>
      <c r="ORC81" s="779"/>
      <c r="ORD81" s="779"/>
      <c r="ORE81" s="779"/>
      <c r="ORF81" s="779"/>
      <c r="ORG81" s="779"/>
      <c r="ORH81" s="779"/>
      <c r="ORI81" s="779"/>
      <c r="ORJ81" s="779"/>
      <c r="ORK81" s="779"/>
      <c r="ORL81" s="779"/>
      <c r="ORM81" s="779"/>
      <c r="ORN81" s="779"/>
      <c r="ORO81" s="779"/>
      <c r="ORP81" s="779"/>
      <c r="ORQ81" s="779"/>
      <c r="ORR81" s="779"/>
      <c r="ORS81" s="779"/>
      <c r="ORT81" s="779"/>
      <c r="ORU81" s="779"/>
      <c r="ORV81" s="779"/>
      <c r="ORW81" s="779"/>
      <c r="ORX81" s="779"/>
      <c r="ORY81" s="779"/>
      <c r="ORZ81" s="779"/>
      <c r="OSA81" s="779"/>
      <c r="OSB81" s="779"/>
      <c r="OSC81" s="779"/>
      <c r="OSD81" s="779"/>
      <c r="OSE81" s="779"/>
      <c r="OSF81" s="779"/>
      <c r="OSG81" s="779"/>
      <c r="OSH81" s="779"/>
      <c r="OSI81" s="779"/>
      <c r="OSJ81" s="779"/>
      <c r="OSK81" s="779"/>
      <c r="OSL81" s="779"/>
      <c r="OSM81" s="779"/>
      <c r="OSN81" s="779"/>
      <c r="OSO81" s="779"/>
      <c r="OSP81" s="779"/>
      <c r="OSQ81" s="779"/>
      <c r="OSR81" s="779"/>
      <c r="OSS81" s="779"/>
      <c r="OST81" s="779"/>
      <c r="OSU81" s="779"/>
      <c r="OSV81" s="779"/>
      <c r="OSW81" s="779"/>
      <c r="OSX81" s="779"/>
      <c r="OSY81" s="779"/>
      <c r="OSZ81" s="779"/>
      <c r="OTA81" s="779"/>
      <c r="OTB81" s="779"/>
      <c r="OTC81" s="779"/>
      <c r="OTD81" s="779"/>
      <c r="OTE81" s="779"/>
      <c r="OTF81" s="779"/>
      <c r="OTG81" s="779"/>
      <c r="OTH81" s="779"/>
      <c r="OTI81" s="779"/>
      <c r="OTJ81" s="779"/>
      <c r="OTK81" s="779"/>
      <c r="OTL81" s="779"/>
      <c r="OTM81" s="779"/>
      <c r="OTN81" s="779"/>
      <c r="OTO81" s="779"/>
      <c r="OTP81" s="779"/>
      <c r="OTQ81" s="779"/>
      <c r="OTR81" s="779"/>
      <c r="OTS81" s="779"/>
      <c r="OTT81" s="779"/>
      <c r="OTU81" s="779"/>
      <c r="OTV81" s="779"/>
      <c r="OTW81" s="779"/>
      <c r="OTX81" s="779"/>
      <c r="OTY81" s="779"/>
      <c r="OTZ81" s="779"/>
      <c r="OUA81" s="779"/>
      <c r="OUB81" s="779"/>
      <c r="OUC81" s="779"/>
      <c r="OUD81" s="779"/>
      <c r="OUE81" s="779"/>
      <c r="OUF81" s="779"/>
      <c r="OUG81" s="779"/>
      <c r="OUH81" s="779"/>
      <c r="OUI81" s="779"/>
      <c r="OUJ81" s="779"/>
      <c r="OUK81" s="779"/>
      <c r="OUL81" s="779"/>
      <c r="OUM81" s="779"/>
      <c r="OUN81" s="779"/>
      <c r="OUO81" s="779"/>
      <c r="OUP81" s="779"/>
      <c r="OUQ81" s="779"/>
      <c r="OUR81" s="779"/>
      <c r="OUS81" s="779"/>
      <c r="OUT81" s="779"/>
      <c r="OUU81" s="779"/>
      <c r="OUV81" s="779"/>
      <c r="OUW81" s="779"/>
      <c r="OUX81" s="779"/>
      <c r="OUY81" s="779"/>
      <c r="OUZ81" s="779"/>
      <c r="OVA81" s="779"/>
      <c r="OVB81" s="779"/>
      <c r="OVC81" s="779"/>
      <c r="OVD81" s="779"/>
      <c r="OVE81" s="779"/>
      <c r="OVF81" s="779"/>
      <c r="OVG81" s="779"/>
      <c r="OVH81" s="779"/>
      <c r="OVI81" s="779"/>
      <c r="OVJ81" s="779"/>
      <c r="OVK81" s="779"/>
      <c r="OVL81" s="779"/>
      <c r="OVM81" s="779"/>
      <c r="OVN81" s="779"/>
      <c r="OVO81" s="779"/>
      <c r="OVP81" s="779"/>
      <c r="OVQ81" s="779"/>
      <c r="OVR81" s="779"/>
      <c r="OVS81" s="779"/>
      <c r="OVT81" s="779"/>
      <c r="OVU81" s="779"/>
      <c r="OVV81" s="779"/>
      <c r="OVW81" s="779"/>
      <c r="OVX81" s="779"/>
      <c r="OVY81" s="779"/>
      <c r="OVZ81" s="779"/>
      <c r="OWA81" s="779"/>
      <c r="OWB81" s="779"/>
      <c r="OWC81" s="779"/>
      <c r="OWD81" s="779"/>
      <c r="OWE81" s="779"/>
      <c r="OWF81" s="779"/>
      <c r="OWG81" s="779"/>
      <c r="OWH81" s="779"/>
      <c r="OWI81" s="779"/>
      <c r="OWJ81" s="779"/>
      <c r="OWK81" s="779"/>
      <c r="OWL81" s="779"/>
      <c r="OWM81" s="779"/>
      <c r="OWN81" s="779"/>
      <c r="OWO81" s="779"/>
      <c r="OWP81" s="779"/>
      <c r="OWQ81" s="779"/>
      <c r="OWR81" s="779"/>
      <c r="OWS81" s="779"/>
      <c r="OWT81" s="779"/>
      <c r="OWU81" s="779"/>
      <c r="OWV81" s="779"/>
      <c r="OWW81" s="779"/>
      <c r="OWX81" s="779"/>
      <c r="OWY81" s="779"/>
      <c r="OWZ81" s="779"/>
      <c r="OXA81" s="779"/>
      <c r="OXB81" s="779"/>
      <c r="OXC81" s="779"/>
      <c r="OXD81" s="779"/>
      <c r="OXE81" s="779"/>
      <c r="OXF81" s="779"/>
      <c r="OXG81" s="779"/>
      <c r="OXH81" s="779"/>
      <c r="OXI81" s="779"/>
      <c r="OXJ81" s="779"/>
      <c r="OXK81" s="779"/>
      <c r="OXL81" s="779"/>
      <c r="OXM81" s="779"/>
      <c r="OXN81" s="779"/>
      <c r="OXO81" s="779"/>
      <c r="OXP81" s="779"/>
      <c r="OXQ81" s="779"/>
      <c r="OXR81" s="779"/>
      <c r="OXS81" s="779"/>
      <c r="OXT81" s="779"/>
      <c r="OXU81" s="779"/>
      <c r="OXV81" s="779"/>
      <c r="OXW81" s="779"/>
      <c r="OXX81" s="779"/>
      <c r="OXY81" s="779"/>
      <c r="OXZ81" s="779"/>
      <c r="OYA81" s="779"/>
      <c r="OYB81" s="779"/>
      <c r="OYC81" s="779"/>
      <c r="OYD81" s="779"/>
      <c r="OYE81" s="779"/>
      <c r="OYF81" s="779"/>
      <c r="OYG81" s="779"/>
      <c r="OYH81" s="779"/>
      <c r="OYI81" s="779"/>
      <c r="OYJ81" s="779"/>
      <c r="OYK81" s="779"/>
      <c r="OYL81" s="779"/>
      <c r="OYM81" s="779"/>
      <c r="OYN81" s="779"/>
      <c r="OYO81" s="779"/>
      <c r="OYP81" s="779"/>
      <c r="OYQ81" s="779"/>
      <c r="OYR81" s="779"/>
      <c r="OYS81" s="779"/>
      <c r="OYT81" s="779"/>
      <c r="OYU81" s="779"/>
      <c r="OYV81" s="779"/>
      <c r="OYW81" s="779"/>
      <c r="OYX81" s="779"/>
      <c r="OYY81" s="779"/>
      <c r="OYZ81" s="779"/>
      <c r="OZA81" s="779"/>
      <c r="OZB81" s="779"/>
      <c r="OZC81" s="779"/>
      <c r="OZD81" s="779"/>
      <c r="OZE81" s="779"/>
      <c r="OZF81" s="779"/>
      <c r="OZG81" s="779"/>
      <c r="OZH81" s="779"/>
      <c r="OZI81" s="779"/>
      <c r="OZJ81" s="779"/>
      <c r="OZK81" s="779"/>
      <c r="OZL81" s="779"/>
      <c r="OZM81" s="779"/>
      <c r="OZN81" s="779"/>
      <c r="OZO81" s="779"/>
      <c r="OZP81" s="779"/>
      <c r="OZQ81" s="779"/>
      <c r="OZR81" s="779"/>
      <c r="OZS81" s="779"/>
      <c r="OZT81" s="779"/>
      <c r="OZU81" s="779"/>
      <c r="OZV81" s="779"/>
      <c r="OZW81" s="779"/>
      <c r="OZX81" s="779"/>
      <c r="OZY81" s="779"/>
      <c r="OZZ81" s="779"/>
      <c r="PAA81" s="779"/>
      <c r="PAB81" s="779"/>
      <c r="PAC81" s="779"/>
      <c r="PAD81" s="779"/>
      <c r="PAE81" s="779"/>
      <c r="PAF81" s="779"/>
      <c r="PAG81" s="779"/>
      <c r="PAH81" s="779"/>
      <c r="PAI81" s="779"/>
      <c r="PAJ81" s="779"/>
      <c r="PAK81" s="779"/>
      <c r="PAL81" s="779"/>
      <c r="PAM81" s="779"/>
      <c r="PAN81" s="779"/>
      <c r="PAO81" s="779"/>
      <c r="PAP81" s="779"/>
      <c r="PAQ81" s="779"/>
      <c r="PAR81" s="779"/>
      <c r="PAS81" s="779"/>
      <c r="PAT81" s="779"/>
      <c r="PAU81" s="779"/>
      <c r="PAV81" s="779"/>
      <c r="PAW81" s="779"/>
      <c r="PAX81" s="779"/>
      <c r="PAY81" s="779"/>
      <c r="PAZ81" s="779"/>
      <c r="PBA81" s="779"/>
      <c r="PBB81" s="779"/>
      <c r="PBC81" s="779"/>
      <c r="PBD81" s="779"/>
      <c r="PBE81" s="779"/>
      <c r="PBF81" s="779"/>
      <c r="PBG81" s="779"/>
      <c r="PBH81" s="779"/>
      <c r="PBI81" s="779"/>
      <c r="PBJ81" s="779"/>
      <c r="PBK81" s="779"/>
      <c r="PBL81" s="779"/>
      <c r="PBM81" s="779"/>
      <c r="PBN81" s="779"/>
      <c r="PBO81" s="779"/>
      <c r="PBP81" s="779"/>
      <c r="PBQ81" s="779"/>
      <c r="PBR81" s="779"/>
      <c r="PBS81" s="779"/>
      <c r="PBT81" s="779"/>
      <c r="PBU81" s="779"/>
      <c r="PBV81" s="779"/>
      <c r="PBW81" s="779"/>
      <c r="PBX81" s="779"/>
      <c r="PBY81" s="779"/>
      <c r="PBZ81" s="779"/>
      <c r="PCA81" s="779"/>
      <c r="PCB81" s="779"/>
      <c r="PCC81" s="779"/>
      <c r="PCD81" s="779"/>
      <c r="PCE81" s="779"/>
      <c r="PCF81" s="779"/>
      <c r="PCG81" s="779"/>
      <c r="PCH81" s="779"/>
      <c r="PCI81" s="779"/>
      <c r="PCJ81" s="779"/>
      <c r="PCK81" s="779"/>
      <c r="PCL81" s="779"/>
      <c r="PCM81" s="779"/>
      <c r="PCN81" s="779"/>
      <c r="PCO81" s="779"/>
      <c r="PCP81" s="779"/>
      <c r="PCQ81" s="779"/>
      <c r="PCR81" s="779"/>
      <c r="PCS81" s="779"/>
      <c r="PCT81" s="779"/>
      <c r="PCU81" s="779"/>
      <c r="PCV81" s="779"/>
      <c r="PCW81" s="779"/>
      <c r="PCX81" s="779"/>
      <c r="PCY81" s="779"/>
      <c r="PCZ81" s="779"/>
      <c r="PDA81" s="779"/>
      <c r="PDB81" s="779"/>
      <c r="PDC81" s="779"/>
      <c r="PDD81" s="779"/>
      <c r="PDE81" s="779"/>
      <c r="PDF81" s="779"/>
      <c r="PDG81" s="779"/>
      <c r="PDH81" s="779"/>
      <c r="PDI81" s="779"/>
      <c r="PDJ81" s="779"/>
      <c r="PDK81" s="779"/>
      <c r="PDL81" s="779"/>
      <c r="PDM81" s="779"/>
      <c r="PDN81" s="779"/>
      <c r="PDO81" s="779"/>
      <c r="PDP81" s="779"/>
      <c r="PDQ81" s="779"/>
      <c r="PDR81" s="779"/>
      <c r="PDS81" s="779"/>
      <c r="PDT81" s="779"/>
      <c r="PDU81" s="779"/>
      <c r="PDV81" s="779"/>
      <c r="PDW81" s="779"/>
      <c r="PDX81" s="779"/>
      <c r="PDY81" s="779"/>
      <c r="PDZ81" s="779"/>
      <c r="PEA81" s="779"/>
      <c r="PEB81" s="779"/>
      <c r="PEC81" s="779"/>
      <c r="PED81" s="779"/>
      <c r="PEE81" s="779"/>
      <c r="PEF81" s="779"/>
      <c r="PEG81" s="779"/>
      <c r="PEH81" s="779"/>
      <c r="PEI81" s="779"/>
      <c r="PEJ81" s="779"/>
      <c r="PEK81" s="779"/>
      <c r="PEL81" s="779"/>
      <c r="PEM81" s="779"/>
      <c r="PEN81" s="779"/>
      <c r="PEO81" s="779"/>
      <c r="PEP81" s="779"/>
      <c r="PEQ81" s="779"/>
      <c r="PER81" s="779"/>
      <c r="PES81" s="779"/>
      <c r="PET81" s="779"/>
      <c r="PEU81" s="779"/>
      <c r="PEV81" s="779"/>
      <c r="PEW81" s="779"/>
      <c r="PEX81" s="779"/>
      <c r="PEY81" s="779"/>
      <c r="PEZ81" s="779"/>
      <c r="PFA81" s="779"/>
      <c r="PFB81" s="779"/>
      <c r="PFC81" s="779"/>
      <c r="PFD81" s="779"/>
      <c r="PFE81" s="779"/>
      <c r="PFF81" s="779"/>
      <c r="PFG81" s="779"/>
      <c r="PFH81" s="779"/>
      <c r="PFI81" s="779"/>
      <c r="PFJ81" s="779"/>
      <c r="PFK81" s="779"/>
      <c r="PFL81" s="779"/>
      <c r="PFM81" s="779"/>
      <c r="PFN81" s="779"/>
      <c r="PFO81" s="779"/>
      <c r="PFP81" s="779"/>
      <c r="PFQ81" s="779"/>
      <c r="PFR81" s="779"/>
      <c r="PFS81" s="779"/>
      <c r="PFT81" s="779"/>
      <c r="PFU81" s="779"/>
      <c r="PFV81" s="779"/>
      <c r="PFW81" s="779"/>
      <c r="PFX81" s="779"/>
      <c r="PFY81" s="779"/>
      <c r="PFZ81" s="779"/>
      <c r="PGA81" s="779"/>
      <c r="PGB81" s="779"/>
      <c r="PGC81" s="779"/>
      <c r="PGD81" s="779"/>
      <c r="PGE81" s="779"/>
      <c r="PGF81" s="779"/>
      <c r="PGG81" s="779"/>
      <c r="PGH81" s="779"/>
      <c r="PGI81" s="779"/>
      <c r="PGJ81" s="779"/>
      <c r="PGK81" s="779"/>
      <c r="PGL81" s="779"/>
      <c r="PGM81" s="779"/>
      <c r="PGN81" s="779"/>
      <c r="PGO81" s="779"/>
      <c r="PGP81" s="779"/>
      <c r="PGQ81" s="779"/>
      <c r="PGR81" s="779"/>
      <c r="PGS81" s="779"/>
      <c r="PGT81" s="779"/>
      <c r="PGU81" s="779"/>
      <c r="PGV81" s="779"/>
      <c r="PGW81" s="779"/>
      <c r="PGX81" s="779"/>
      <c r="PGY81" s="779"/>
      <c r="PGZ81" s="779"/>
      <c r="PHA81" s="779"/>
      <c r="PHB81" s="779"/>
      <c r="PHC81" s="779"/>
      <c r="PHD81" s="779"/>
      <c r="PHE81" s="779"/>
      <c r="PHF81" s="779"/>
      <c r="PHG81" s="779"/>
      <c r="PHH81" s="779"/>
      <c r="PHI81" s="779"/>
      <c r="PHJ81" s="779"/>
      <c r="PHK81" s="779"/>
      <c r="PHL81" s="779"/>
      <c r="PHM81" s="779"/>
      <c r="PHN81" s="779"/>
      <c r="PHO81" s="779"/>
      <c r="PHP81" s="779"/>
      <c r="PHQ81" s="779"/>
      <c r="PHR81" s="779"/>
      <c r="PHS81" s="779"/>
      <c r="PHT81" s="779"/>
      <c r="PHU81" s="779"/>
      <c r="PHV81" s="779"/>
      <c r="PHW81" s="779"/>
      <c r="PHX81" s="779"/>
      <c r="PHY81" s="779"/>
      <c r="PHZ81" s="779"/>
      <c r="PIA81" s="779"/>
      <c r="PIB81" s="779"/>
      <c r="PIC81" s="779"/>
      <c r="PID81" s="779"/>
      <c r="PIE81" s="779"/>
      <c r="PIF81" s="779"/>
      <c r="PIG81" s="779"/>
      <c r="PIH81" s="779"/>
      <c r="PII81" s="779"/>
      <c r="PIJ81" s="779"/>
      <c r="PIK81" s="779"/>
      <c r="PIL81" s="779"/>
      <c r="PIM81" s="779"/>
      <c r="PIN81" s="779"/>
      <c r="PIO81" s="779"/>
      <c r="PIP81" s="779"/>
      <c r="PIQ81" s="779"/>
      <c r="PIR81" s="779"/>
      <c r="PIS81" s="779"/>
      <c r="PIT81" s="779"/>
      <c r="PIU81" s="779"/>
      <c r="PIV81" s="779"/>
      <c r="PIW81" s="779"/>
      <c r="PIX81" s="779"/>
      <c r="PIY81" s="779"/>
      <c r="PIZ81" s="779"/>
      <c r="PJA81" s="779"/>
      <c r="PJB81" s="779"/>
      <c r="PJC81" s="779"/>
      <c r="PJD81" s="779"/>
      <c r="PJE81" s="779"/>
      <c r="PJF81" s="779"/>
      <c r="PJG81" s="779"/>
      <c r="PJH81" s="779"/>
      <c r="PJI81" s="779"/>
      <c r="PJJ81" s="779"/>
      <c r="PJK81" s="779"/>
      <c r="PJL81" s="779"/>
      <c r="PJM81" s="779"/>
      <c r="PJN81" s="779"/>
      <c r="PJO81" s="779"/>
      <c r="PJP81" s="779"/>
      <c r="PJQ81" s="779"/>
      <c r="PJR81" s="779"/>
      <c r="PJS81" s="779"/>
      <c r="PJT81" s="779"/>
      <c r="PJU81" s="779"/>
      <c r="PJV81" s="779"/>
      <c r="PJW81" s="779"/>
      <c r="PJX81" s="779"/>
      <c r="PJY81" s="779"/>
      <c r="PJZ81" s="779"/>
      <c r="PKA81" s="779"/>
      <c r="PKB81" s="779"/>
      <c r="PKC81" s="779"/>
      <c r="PKD81" s="779"/>
      <c r="PKE81" s="779"/>
      <c r="PKF81" s="779"/>
      <c r="PKG81" s="779"/>
      <c r="PKH81" s="779"/>
      <c r="PKI81" s="779"/>
      <c r="PKJ81" s="779"/>
      <c r="PKK81" s="779"/>
      <c r="PKL81" s="779"/>
      <c r="PKM81" s="779"/>
      <c r="PKN81" s="779"/>
      <c r="PKO81" s="779"/>
      <c r="PKP81" s="779"/>
      <c r="PKQ81" s="779"/>
      <c r="PKR81" s="779"/>
      <c r="PKS81" s="779"/>
      <c r="PKT81" s="779"/>
      <c r="PKU81" s="779"/>
      <c r="PKV81" s="779"/>
      <c r="PKW81" s="779"/>
      <c r="PKX81" s="779"/>
      <c r="PKY81" s="779"/>
      <c r="PKZ81" s="779"/>
      <c r="PLA81" s="779"/>
      <c r="PLB81" s="779"/>
      <c r="PLC81" s="779"/>
      <c r="PLD81" s="779"/>
      <c r="PLE81" s="779"/>
      <c r="PLF81" s="779"/>
      <c r="PLG81" s="779"/>
      <c r="PLH81" s="779"/>
      <c r="PLI81" s="779"/>
      <c r="PLJ81" s="779"/>
      <c r="PLK81" s="779"/>
      <c r="PLL81" s="779"/>
      <c r="PLM81" s="779"/>
      <c r="PLN81" s="779"/>
      <c r="PLO81" s="779"/>
      <c r="PLP81" s="779"/>
      <c r="PLQ81" s="779"/>
      <c r="PLR81" s="779"/>
      <c r="PLS81" s="779"/>
      <c r="PLT81" s="779"/>
      <c r="PLU81" s="779"/>
      <c r="PLV81" s="779"/>
      <c r="PLW81" s="779"/>
      <c r="PLX81" s="779"/>
      <c r="PLY81" s="779"/>
      <c r="PLZ81" s="779"/>
      <c r="PMA81" s="779"/>
      <c r="PMB81" s="779"/>
      <c r="PMC81" s="779"/>
      <c r="PMD81" s="779"/>
      <c r="PME81" s="779"/>
      <c r="PMF81" s="779"/>
      <c r="PMG81" s="779"/>
      <c r="PMH81" s="779"/>
      <c r="PMI81" s="779"/>
      <c r="PMJ81" s="779"/>
      <c r="PMK81" s="779"/>
      <c r="PML81" s="779"/>
      <c r="PMM81" s="779"/>
      <c r="PMN81" s="779"/>
      <c r="PMO81" s="779"/>
      <c r="PMP81" s="779"/>
      <c r="PMQ81" s="779"/>
      <c r="PMR81" s="779"/>
      <c r="PMS81" s="779"/>
      <c r="PMT81" s="779"/>
      <c r="PMU81" s="779"/>
      <c r="PMV81" s="779"/>
      <c r="PMW81" s="779"/>
      <c r="PMX81" s="779"/>
      <c r="PMY81" s="779"/>
      <c r="PMZ81" s="779"/>
      <c r="PNA81" s="779"/>
      <c r="PNB81" s="779"/>
      <c r="PNC81" s="779"/>
      <c r="PND81" s="779"/>
      <c r="PNE81" s="779"/>
      <c r="PNF81" s="779"/>
      <c r="PNG81" s="779"/>
      <c r="PNH81" s="779"/>
      <c r="PNI81" s="779"/>
      <c r="PNJ81" s="779"/>
      <c r="PNK81" s="779"/>
      <c r="PNL81" s="779"/>
      <c r="PNM81" s="779"/>
      <c r="PNN81" s="779"/>
      <c r="PNO81" s="779"/>
      <c r="PNP81" s="779"/>
      <c r="PNQ81" s="779"/>
      <c r="PNR81" s="779"/>
      <c r="PNS81" s="779"/>
      <c r="PNT81" s="779"/>
      <c r="PNU81" s="779"/>
      <c r="PNV81" s="779"/>
      <c r="PNW81" s="779"/>
      <c r="PNX81" s="779"/>
      <c r="PNY81" s="779"/>
      <c r="PNZ81" s="779"/>
      <c r="POA81" s="779"/>
      <c r="POB81" s="779"/>
      <c r="POC81" s="779"/>
      <c r="POD81" s="779"/>
      <c r="POE81" s="779"/>
      <c r="POF81" s="779"/>
      <c r="POG81" s="779"/>
      <c r="POH81" s="779"/>
      <c r="POI81" s="779"/>
      <c r="POJ81" s="779"/>
      <c r="POK81" s="779"/>
      <c r="POL81" s="779"/>
      <c r="POM81" s="779"/>
      <c r="PON81" s="779"/>
      <c r="POO81" s="779"/>
      <c r="POP81" s="779"/>
      <c r="POQ81" s="779"/>
      <c r="POR81" s="779"/>
      <c r="POS81" s="779"/>
      <c r="POT81" s="779"/>
      <c r="POU81" s="779"/>
      <c r="POV81" s="779"/>
      <c r="POW81" s="779"/>
      <c r="POX81" s="779"/>
      <c r="POY81" s="779"/>
      <c r="POZ81" s="779"/>
      <c r="PPA81" s="779"/>
      <c r="PPB81" s="779"/>
      <c r="PPC81" s="779"/>
      <c r="PPD81" s="779"/>
      <c r="PPE81" s="779"/>
      <c r="PPF81" s="779"/>
      <c r="PPG81" s="779"/>
      <c r="PPH81" s="779"/>
      <c r="PPI81" s="779"/>
      <c r="PPJ81" s="779"/>
      <c r="PPK81" s="779"/>
      <c r="PPL81" s="779"/>
      <c r="PPM81" s="779"/>
      <c r="PPN81" s="779"/>
      <c r="PPO81" s="779"/>
      <c r="PPP81" s="779"/>
      <c r="PPQ81" s="779"/>
      <c r="PPR81" s="779"/>
      <c r="PPS81" s="779"/>
      <c r="PPT81" s="779"/>
      <c r="PPU81" s="779"/>
      <c r="PPV81" s="779"/>
      <c r="PPW81" s="779"/>
      <c r="PPX81" s="779"/>
      <c r="PPY81" s="779"/>
      <c r="PPZ81" s="779"/>
      <c r="PQA81" s="779"/>
      <c r="PQB81" s="779"/>
      <c r="PQC81" s="779"/>
      <c r="PQD81" s="779"/>
      <c r="PQE81" s="779"/>
      <c r="PQF81" s="779"/>
      <c r="PQG81" s="779"/>
      <c r="PQH81" s="779"/>
      <c r="PQI81" s="779"/>
      <c r="PQJ81" s="779"/>
      <c r="PQK81" s="779"/>
      <c r="PQL81" s="779"/>
      <c r="PQM81" s="779"/>
      <c r="PQN81" s="779"/>
      <c r="PQO81" s="779"/>
      <c r="PQP81" s="779"/>
      <c r="PQQ81" s="779"/>
      <c r="PQR81" s="779"/>
      <c r="PQS81" s="779"/>
      <c r="PQT81" s="779"/>
      <c r="PQU81" s="779"/>
      <c r="PQV81" s="779"/>
      <c r="PQW81" s="779"/>
      <c r="PQX81" s="779"/>
      <c r="PQY81" s="779"/>
      <c r="PQZ81" s="779"/>
      <c r="PRA81" s="779"/>
      <c r="PRB81" s="779"/>
      <c r="PRC81" s="779"/>
      <c r="PRD81" s="779"/>
      <c r="PRE81" s="779"/>
      <c r="PRF81" s="779"/>
      <c r="PRG81" s="779"/>
      <c r="PRH81" s="779"/>
      <c r="PRI81" s="779"/>
      <c r="PRJ81" s="779"/>
      <c r="PRK81" s="779"/>
      <c r="PRL81" s="779"/>
      <c r="PRM81" s="779"/>
      <c r="PRN81" s="779"/>
      <c r="PRO81" s="779"/>
      <c r="PRP81" s="779"/>
      <c r="PRQ81" s="779"/>
      <c r="PRR81" s="779"/>
      <c r="PRS81" s="779"/>
      <c r="PRT81" s="779"/>
      <c r="PRU81" s="779"/>
      <c r="PRV81" s="779"/>
      <c r="PRW81" s="779"/>
      <c r="PRX81" s="779"/>
      <c r="PRY81" s="779"/>
      <c r="PRZ81" s="779"/>
      <c r="PSA81" s="779"/>
      <c r="PSB81" s="779"/>
      <c r="PSC81" s="779"/>
      <c r="PSD81" s="779"/>
      <c r="PSE81" s="779"/>
      <c r="PSF81" s="779"/>
      <c r="PSG81" s="779"/>
      <c r="PSH81" s="779"/>
      <c r="PSI81" s="779"/>
      <c r="PSJ81" s="779"/>
      <c r="PSK81" s="779"/>
      <c r="PSL81" s="779"/>
      <c r="PSM81" s="779"/>
      <c r="PSN81" s="779"/>
      <c r="PSO81" s="779"/>
      <c r="PSP81" s="779"/>
      <c r="PSQ81" s="779"/>
      <c r="PSR81" s="779"/>
      <c r="PSS81" s="779"/>
      <c r="PST81" s="779"/>
      <c r="PSU81" s="779"/>
      <c r="PSV81" s="779"/>
      <c r="PSW81" s="779"/>
      <c r="PSX81" s="779"/>
      <c r="PSY81" s="779"/>
      <c r="PSZ81" s="779"/>
      <c r="PTA81" s="779"/>
      <c r="PTB81" s="779"/>
      <c r="PTC81" s="779"/>
      <c r="PTD81" s="779"/>
      <c r="PTE81" s="779"/>
      <c r="PTF81" s="779"/>
      <c r="PTG81" s="779"/>
      <c r="PTH81" s="779"/>
      <c r="PTI81" s="779"/>
      <c r="PTJ81" s="779"/>
      <c r="PTK81" s="779"/>
      <c r="PTL81" s="779"/>
      <c r="PTM81" s="779"/>
      <c r="PTN81" s="779"/>
      <c r="PTO81" s="779"/>
      <c r="PTP81" s="779"/>
      <c r="PTQ81" s="779"/>
      <c r="PTR81" s="779"/>
      <c r="PTS81" s="779"/>
      <c r="PTT81" s="779"/>
      <c r="PTU81" s="779"/>
      <c r="PTV81" s="779"/>
      <c r="PTW81" s="779"/>
      <c r="PTX81" s="779"/>
      <c r="PTY81" s="779"/>
      <c r="PTZ81" s="779"/>
      <c r="PUA81" s="779"/>
      <c r="PUB81" s="779"/>
      <c r="PUC81" s="779"/>
      <c r="PUD81" s="779"/>
      <c r="PUE81" s="779"/>
      <c r="PUF81" s="779"/>
      <c r="PUG81" s="779"/>
      <c r="PUH81" s="779"/>
      <c r="PUI81" s="779"/>
      <c r="PUJ81" s="779"/>
      <c r="PUK81" s="779"/>
      <c r="PUL81" s="779"/>
      <c r="PUM81" s="779"/>
      <c r="PUN81" s="779"/>
      <c r="PUO81" s="779"/>
      <c r="PUP81" s="779"/>
      <c r="PUQ81" s="779"/>
      <c r="PUR81" s="779"/>
      <c r="PUS81" s="779"/>
      <c r="PUT81" s="779"/>
      <c r="PUU81" s="779"/>
      <c r="PUV81" s="779"/>
      <c r="PUW81" s="779"/>
      <c r="PUX81" s="779"/>
      <c r="PUY81" s="779"/>
      <c r="PUZ81" s="779"/>
      <c r="PVA81" s="779"/>
      <c r="PVB81" s="779"/>
      <c r="PVC81" s="779"/>
      <c r="PVD81" s="779"/>
      <c r="PVE81" s="779"/>
      <c r="PVF81" s="779"/>
      <c r="PVG81" s="779"/>
      <c r="PVH81" s="779"/>
      <c r="PVI81" s="779"/>
      <c r="PVJ81" s="779"/>
      <c r="PVK81" s="779"/>
      <c r="PVL81" s="779"/>
      <c r="PVM81" s="779"/>
      <c r="PVN81" s="779"/>
      <c r="PVO81" s="779"/>
      <c r="PVP81" s="779"/>
      <c r="PVQ81" s="779"/>
      <c r="PVR81" s="779"/>
      <c r="PVS81" s="779"/>
      <c r="PVT81" s="779"/>
      <c r="PVU81" s="779"/>
      <c r="PVV81" s="779"/>
      <c r="PVW81" s="779"/>
      <c r="PVX81" s="779"/>
      <c r="PVY81" s="779"/>
      <c r="PVZ81" s="779"/>
      <c r="PWA81" s="779"/>
      <c r="PWB81" s="779"/>
      <c r="PWC81" s="779"/>
      <c r="PWD81" s="779"/>
      <c r="PWE81" s="779"/>
      <c r="PWF81" s="779"/>
      <c r="PWG81" s="779"/>
      <c r="PWH81" s="779"/>
      <c r="PWI81" s="779"/>
      <c r="PWJ81" s="779"/>
      <c r="PWK81" s="779"/>
      <c r="PWL81" s="779"/>
      <c r="PWM81" s="779"/>
      <c r="PWN81" s="779"/>
      <c r="PWO81" s="779"/>
      <c r="PWP81" s="779"/>
      <c r="PWQ81" s="779"/>
      <c r="PWR81" s="779"/>
      <c r="PWS81" s="779"/>
      <c r="PWT81" s="779"/>
      <c r="PWU81" s="779"/>
      <c r="PWV81" s="779"/>
      <c r="PWW81" s="779"/>
      <c r="PWX81" s="779"/>
      <c r="PWY81" s="779"/>
      <c r="PWZ81" s="779"/>
      <c r="PXA81" s="779"/>
      <c r="PXB81" s="779"/>
      <c r="PXC81" s="779"/>
      <c r="PXD81" s="779"/>
      <c r="PXE81" s="779"/>
      <c r="PXF81" s="779"/>
      <c r="PXG81" s="779"/>
      <c r="PXH81" s="779"/>
      <c r="PXI81" s="779"/>
      <c r="PXJ81" s="779"/>
      <c r="PXK81" s="779"/>
      <c r="PXL81" s="779"/>
      <c r="PXM81" s="779"/>
      <c r="PXN81" s="779"/>
      <c r="PXO81" s="779"/>
      <c r="PXP81" s="779"/>
      <c r="PXQ81" s="779"/>
      <c r="PXR81" s="779"/>
      <c r="PXS81" s="779"/>
      <c r="PXT81" s="779"/>
      <c r="PXU81" s="779"/>
      <c r="PXV81" s="779"/>
      <c r="PXW81" s="779"/>
      <c r="PXX81" s="779"/>
      <c r="PXY81" s="779"/>
      <c r="PXZ81" s="779"/>
      <c r="PYA81" s="779"/>
      <c r="PYB81" s="779"/>
      <c r="PYC81" s="779"/>
      <c r="PYD81" s="779"/>
      <c r="PYE81" s="779"/>
      <c r="PYF81" s="779"/>
      <c r="PYG81" s="779"/>
      <c r="PYH81" s="779"/>
      <c r="PYI81" s="779"/>
      <c r="PYJ81" s="779"/>
      <c r="PYK81" s="779"/>
      <c r="PYL81" s="779"/>
      <c r="PYM81" s="779"/>
      <c r="PYN81" s="779"/>
      <c r="PYO81" s="779"/>
      <c r="PYP81" s="779"/>
      <c r="PYQ81" s="779"/>
      <c r="PYR81" s="779"/>
      <c r="PYS81" s="779"/>
      <c r="PYT81" s="779"/>
      <c r="PYU81" s="779"/>
      <c r="PYV81" s="779"/>
      <c r="PYW81" s="779"/>
      <c r="PYX81" s="779"/>
      <c r="PYY81" s="779"/>
      <c r="PYZ81" s="779"/>
      <c r="PZA81" s="779"/>
      <c r="PZB81" s="779"/>
      <c r="PZC81" s="779"/>
      <c r="PZD81" s="779"/>
      <c r="PZE81" s="779"/>
      <c r="PZF81" s="779"/>
      <c r="PZG81" s="779"/>
      <c r="PZH81" s="779"/>
      <c r="PZI81" s="779"/>
      <c r="PZJ81" s="779"/>
      <c r="PZK81" s="779"/>
      <c r="PZL81" s="779"/>
      <c r="PZM81" s="779"/>
      <c r="PZN81" s="779"/>
      <c r="PZO81" s="779"/>
      <c r="PZP81" s="779"/>
      <c r="PZQ81" s="779"/>
      <c r="PZR81" s="779"/>
      <c r="PZS81" s="779"/>
      <c r="PZT81" s="779"/>
      <c r="PZU81" s="779"/>
      <c r="PZV81" s="779"/>
      <c r="PZW81" s="779"/>
      <c r="PZX81" s="779"/>
      <c r="PZY81" s="779"/>
      <c r="PZZ81" s="779"/>
      <c r="QAA81" s="779"/>
      <c r="QAB81" s="779"/>
      <c r="QAC81" s="779"/>
      <c r="QAD81" s="779"/>
      <c r="QAE81" s="779"/>
      <c r="QAF81" s="779"/>
      <c r="QAG81" s="779"/>
      <c r="QAH81" s="779"/>
      <c r="QAI81" s="779"/>
      <c r="QAJ81" s="779"/>
      <c r="QAK81" s="779"/>
      <c r="QAL81" s="779"/>
      <c r="QAM81" s="779"/>
      <c r="QAN81" s="779"/>
      <c r="QAO81" s="779"/>
      <c r="QAP81" s="779"/>
      <c r="QAQ81" s="779"/>
      <c r="QAR81" s="779"/>
      <c r="QAS81" s="779"/>
      <c r="QAT81" s="779"/>
      <c r="QAU81" s="779"/>
      <c r="QAV81" s="779"/>
      <c r="QAW81" s="779"/>
      <c r="QAX81" s="779"/>
      <c r="QAY81" s="779"/>
      <c r="QAZ81" s="779"/>
      <c r="QBA81" s="779"/>
      <c r="QBB81" s="779"/>
      <c r="QBC81" s="779"/>
      <c r="QBD81" s="779"/>
      <c r="QBE81" s="779"/>
      <c r="QBF81" s="779"/>
      <c r="QBG81" s="779"/>
      <c r="QBH81" s="779"/>
      <c r="QBI81" s="779"/>
      <c r="QBJ81" s="779"/>
      <c r="QBK81" s="779"/>
      <c r="QBL81" s="779"/>
      <c r="QBM81" s="779"/>
      <c r="QBN81" s="779"/>
      <c r="QBO81" s="779"/>
      <c r="QBP81" s="779"/>
      <c r="QBQ81" s="779"/>
      <c r="QBR81" s="779"/>
      <c r="QBS81" s="779"/>
      <c r="QBT81" s="779"/>
      <c r="QBU81" s="779"/>
      <c r="QBV81" s="779"/>
      <c r="QBW81" s="779"/>
      <c r="QBX81" s="779"/>
      <c r="QBY81" s="779"/>
      <c r="QBZ81" s="779"/>
      <c r="QCA81" s="779"/>
      <c r="QCB81" s="779"/>
      <c r="QCC81" s="779"/>
      <c r="QCD81" s="779"/>
      <c r="QCE81" s="779"/>
      <c r="QCF81" s="779"/>
      <c r="QCG81" s="779"/>
      <c r="QCH81" s="779"/>
      <c r="QCI81" s="779"/>
      <c r="QCJ81" s="779"/>
      <c r="QCK81" s="779"/>
      <c r="QCL81" s="779"/>
      <c r="QCM81" s="779"/>
      <c r="QCN81" s="779"/>
      <c r="QCO81" s="779"/>
      <c r="QCP81" s="779"/>
      <c r="QCQ81" s="779"/>
      <c r="QCR81" s="779"/>
      <c r="QCS81" s="779"/>
      <c r="QCT81" s="779"/>
      <c r="QCU81" s="779"/>
      <c r="QCV81" s="779"/>
      <c r="QCW81" s="779"/>
      <c r="QCX81" s="779"/>
      <c r="QCY81" s="779"/>
      <c r="QCZ81" s="779"/>
      <c r="QDA81" s="779"/>
      <c r="QDB81" s="779"/>
      <c r="QDC81" s="779"/>
      <c r="QDD81" s="779"/>
      <c r="QDE81" s="779"/>
      <c r="QDF81" s="779"/>
      <c r="QDG81" s="779"/>
      <c r="QDH81" s="779"/>
      <c r="QDI81" s="779"/>
      <c r="QDJ81" s="779"/>
      <c r="QDK81" s="779"/>
      <c r="QDL81" s="779"/>
      <c r="QDM81" s="779"/>
      <c r="QDN81" s="779"/>
      <c r="QDO81" s="779"/>
      <c r="QDP81" s="779"/>
      <c r="QDQ81" s="779"/>
      <c r="QDR81" s="779"/>
      <c r="QDS81" s="779"/>
      <c r="QDT81" s="779"/>
      <c r="QDU81" s="779"/>
      <c r="QDV81" s="779"/>
      <c r="QDW81" s="779"/>
      <c r="QDX81" s="779"/>
      <c r="QDY81" s="779"/>
      <c r="QDZ81" s="779"/>
      <c r="QEA81" s="779"/>
      <c r="QEB81" s="779"/>
      <c r="QEC81" s="779"/>
      <c r="QED81" s="779"/>
      <c r="QEE81" s="779"/>
      <c r="QEF81" s="779"/>
      <c r="QEG81" s="779"/>
      <c r="QEH81" s="779"/>
      <c r="QEI81" s="779"/>
      <c r="QEJ81" s="779"/>
      <c r="QEK81" s="779"/>
      <c r="QEL81" s="779"/>
      <c r="QEM81" s="779"/>
      <c r="QEN81" s="779"/>
      <c r="QEO81" s="779"/>
      <c r="QEP81" s="779"/>
      <c r="QEQ81" s="779"/>
      <c r="QER81" s="779"/>
      <c r="QES81" s="779"/>
      <c r="QET81" s="779"/>
      <c r="QEU81" s="779"/>
      <c r="QEV81" s="779"/>
      <c r="QEW81" s="779"/>
      <c r="QEX81" s="779"/>
      <c r="QEY81" s="779"/>
      <c r="QEZ81" s="779"/>
      <c r="QFA81" s="779"/>
      <c r="QFB81" s="779"/>
      <c r="QFC81" s="779"/>
      <c r="QFD81" s="779"/>
      <c r="QFE81" s="779"/>
      <c r="QFF81" s="779"/>
      <c r="QFG81" s="779"/>
      <c r="QFH81" s="779"/>
      <c r="QFI81" s="779"/>
      <c r="QFJ81" s="779"/>
      <c r="QFK81" s="779"/>
      <c r="QFL81" s="779"/>
      <c r="QFM81" s="779"/>
      <c r="QFN81" s="779"/>
      <c r="QFO81" s="779"/>
      <c r="QFP81" s="779"/>
      <c r="QFQ81" s="779"/>
      <c r="QFR81" s="779"/>
      <c r="QFS81" s="779"/>
      <c r="QFT81" s="779"/>
      <c r="QFU81" s="779"/>
      <c r="QFV81" s="779"/>
      <c r="QFW81" s="779"/>
      <c r="QFX81" s="779"/>
      <c r="QFY81" s="779"/>
      <c r="QFZ81" s="779"/>
      <c r="QGA81" s="779"/>
      <c r="QGB81" s="779"/>
      <c r="QGC81" s="779"/>
      <c r="QGD81" s="779"/>
      <c r="QGE81" s="779"/>
      <c r="QGF81" s="779"/>
      <c r="QGG81" s="779"/>
      <c r="QGH81" s="779"/>
      <c r="QGI81" s="779"/>
      <c r="QGJ81" s="779"/>
      <c r="QGK81" s="779"/>
      <c r="QGL81" s="779"/>
      <c r="QGM81" s="779"/>
      <c r="QGN81" s="779"/>
      <c r="QGO81" s="779"/>
      <c r="QGP81" s="779"/>
      <c r="QGQ81" s="779"/>
      <c r="QGR81" s="779"/>
      <c r="QGS81" s="779"/>
      <c r="QGT81" s="779"/>
      <c r="QGU81" s="779"/>
      <c r="QGV81" s="779"/>
      <c r="QGW81" s="779"/>
      <c r="QGX81" s="779"/>
      <c r="QGY81" s="779"/>
      <c r="QGZ81" s="779"/>
      <c r="QHA81" s="779"/>
      <c r="QHB81" s="779"/>
      <c r="QHC81" s="779"/>
      <c r="QHD81" s="779"/>
      <c r="QHE81" s="779"/>
      <c r="QHF81" s="779"/>
      <c r="QHG81" s="779"/>
      <c r="QHH81" s="779"/>
      <c r="QHI81" s="779"/>
      <c r="QHJ81" s="779"/>
      <c r="QHK81" s="779"/>
      <c r="QHL81" s="779"/>
      <c r="QHM81" s="779"/>
      <c r="QHN81" s="779"/>
      <c r="QHO81" s="779"/>
      <c r="QHP81" s="779"/>
      <c r="QHQ81" s="779"/>
      <c r="QHR81" s="779"/>
      <c r="QHS81" s="779"/>
      <c r="QHT81" s="779"/>
      <c r="QHU81" s="779"/>
      <c r="QHV81" s="779"/>
      <c r="QHW81" s="779"/>
      <c r="QHX81" s="779"/>
      <c r="QHY81" s="779"/>
      <c r="QHZ81" s="779"/>
      <c r="QIA81" s="779"/>
      <c r="QIB81" s="779"/>
      <c r="QIC81" s="779"/>
      <c r="QID81" s="779"/>
      <c r="QIE81" s="779"/>
      <c r="QIF81" s="779"/>
      <c r="QIG81" s="779"/>
      <c r="QIH81" s="779"/>
      <c r="QII81" s="779"/>
      <c r="QIJ81" s="779"/>
      <c r="QIK81" s="779"/>
      <c r="QIL81" s="779"/>
      <c r="QIM81" s="779"/>
      <c r="QIN81" s="779"/>
      <c r="QIO81" s="779"/>
      <c r="QIP81" s="779"/>
      <c r="QIQ81" s="779"/>
      <c r="QIR81" s="779"/>
      <c r="QIS81" s="779"/>
      <c r="QIT81" s="779"/>
      <c r="QIU81" s="779"/>
      <c r="QIV81" s="779"/>
      <c r="QIW81" s="779"/>
      <c r="QIX81" s="779"/>
      <c r="QIY81" s="779"/>
      <c r="QIZ81" s="779"/>
      <c r="QJA81" s="779"/>
      <c r="QJB81" s="779"/>
      <c r="QJC81" s="779"/>
      <c r="QJD81" s="779"/>
      <c r="QJE81" s="779"/>
      <c r="QJF81" s="779"/>
      <c r="QJG81" s="779"/>
      <c r="QJH81" s="779"/>
      <c r="QJI81" s="779"/>
      <c r="QJJ81" s="779"/>
      <c r="QJK81" s="779"/>
      <c r="QJL81" s="779"/>
      <c r="QJM81" s="779"/>
      <c r="QJN81" s="779"/>
      <c r="QJO81" s="779"/>
      <c r="QJP81" s="779"/>
      <c r="QJQ81" s="779"/>
      <c r="QJR81" s="779"/>
      <c r="QJS81" s="779"/>
      <c r="QJT81" s="779"/>
      <c r="QJU81" s="779"/>
      <c r="QJV81" s="779"/>
      <c r="QJW81" s="779"/>
      <c r="QJX81" s="779"/>
      <c r="QJY81" s="779"/>
      <c r="QJZ81" s="779"/>
      <c r="QKA81" s="779"/>
      <c r="QKB81" s="779"/>
      <c r="QKC81" s="779"/>
      <c r="QKD81" s="779"/>
      <c r="QKE81" s="779"/>
      <c r="QKF81" s="779"/>
      <c r="QKG81" s="779"/>
      <c r="QKH81" s="779"/>
      <c r="QKI81" s="779"/>
      <c r="QKJ81" s="779"/>
      <c r="QKK81" s="779"/>
      <c r="QKL81" s="779"/>
      <c r="QKM81" s="779"/>
      <c r="QKN81" s="779"/>
      <c r="QKO81" s="779"/>
      <c r="QKP81" s="779"/>
      <c r="QKQ81" s="779"/>
      <c r="QKR81" s="779"/>
      <c r="QKS81" s="779"/>
      <c r="QKT81" s="779"/>
      <c r="QKU81" s="779"/>
      <c r="QKV81" s="779"/>
      <c r="QKW81" s="779"/>
      <c r="QKX81" s="779"/>
      <c r="QKY81" s="779"/>
      <c r="QKZ81" s="779"/>
      <c r="QLA81" s="779"/>
      <c r="QLB81" s="779"/>
      <c r="QLC81" s="779"/>
      <c r="QLD81" s="779"/>
      <c r="QLE81" s="779"/>
      <c r="QLF81" s="779"/>
      <c r="QLG81" s="779"/>
      <c r="QLH81" s="779"/>
      <c r="QLI81" s="779"/>
      <c r="QLJ81" s="779"/>
      <c r="QLK81" s="779"/>
      <c r="QLL81" s="779"/>
      <c r="QLM81" s="779"/>
      <c r="QLN81" s="779"/>
      <c r="QLO81" s="779"/>
      <c r="QLP81" s="779"/>
      <c r="QLQ81" s="779"/>
      <c r="QLR81" s="779"/>
      <c r="QLS81" s="779"/>
      <c r="QLT81" s="779"/>
      <c r="QLU81" s="779"/>
      <c r="QLV81" s="779"/>
      <c r="QLW81" s="779"/>
      <c r="QLX81" s="779"/>
      <c r="QLY81" s="779"/>
      <c r="QLZ81" s="779"/>
      <c r="QMA81" s="779"/>
      <c r="QMB81" s="779"/>
      <c r="QMC81" s="779"/>
      <c r="QMD81" s="779"/>
      <c r="QME81" s="779"/>
      <c r="QMF81" s="779"/>
      <c r="QMG81" s="779"/>
      <c r="QMH81" s="779"/>
      <c r="QMI81" s="779"/>
      <c r="QMJ81" s="779"/>
      <c r="QMK81" s="779"/>
      <c r="QML81" s="779"/>
      <c r="QMM81" s="779"/>
      <c r="QMN81" s="779"/>
      <c r="QMO81" s="779"/>
      <c r="QMP81" s="779"/>
      <c r="QMQ81" s="779"/>
      <c r="QMR81" s="779"/>
      <c r="QMS81" s="779"/>
      <c r="QMT81" s="779"/>
      <c r="QMU81" s="779"/>
      <c r="QMV81" s="779"/>
      <c r="QMW81" s="779"/>
      <c r="QMX81" s="779"/>
      <c r="QMY81" s="779"/>
      <c r="QMZ81" s="779"/>
      <c r="QNA81" s="779"/>
      <c r="QNB81" s="779"/>
      <c r="QNC81" s="779"/>
      <c r="QND81" s="779"/>
      <c r="QNE81" s="779"/>
      <c r="QNF81" s="779"/>
      <c r="QNG81" s="779"/>
      <c r="QNH81" s="779"/>
      <c r="QNI81" s="779"/>
      <c r="QNJ81" s="779"/>
      <c r="QNK81" s="779"/>
      <c r="QNL81" s="779"/>
      <c r="QNM81" s="779"/>
      <c r="QNN81" s="779"/>
      <c r="QNO81" s="779"/>
      <c r="QNP81" s="779"/>
      <c r="QNQ81" s="779"/>
      <c r="QNR81" s="779"/>
      <c r="QNS81" s="779"/>
      <c r="QNT81" s="779"/>
      <c r="QNU81" s="779"/>
      <c r="QNV81" s="779"/>
      <c r="QNW81" s="779"/>
      <c r="QNX81" s="779"/>
      <c r="QNY81" s="779"/>
      <c r="QNZ81" s="779"/>
      <c r="QOA81" s="779"/>
      <c r="QOB81" s="779"/>
      <c r="QOC81" s="779"/>
      <c r="QOD81" s="779"/>
      <c r="QOE81" s="779"/>
      <c r="QOF81" s="779"/>
      <c r="QOG81" s="779"/>
      <c r="QOH81" s="779"/>
      <c r="QOI81" s="779"/>
      <c r="QOJ81" s="779"/>
      <c r="QOK81" s="779"/>
      <c r="QOL81" s="779"/>
      <c r="QOM81" s="779"/>
      <c r="QON81" s="779"/>
      <c r="QOO81" s="779"/>
      <c r="QOP81" s="779"/>
      <c r="QOQ81" s="779"/>
      <c r="QOR81" s="779"/>
      <c r="QOS81" s="779"/>
      <c r="QOT81" s="779"/>
      <c r="QOU81" s="779"/>
      <c r="QOV81" s="779"/>
      <c r="QOW81" s="779"/>
      <c r="QOX81" s="779"/>
      <c r="QOY81" s="779"/>
      <c r="QOZ81" s="779"/>
      <c r="QPA81" s="779"/>
      <c r="QPB81" s="779"/>
      <c r="QPC81" s="779"/>
      <c r="QPD81" s="779"/>
      <c r="QPE81" s="779"/>
      <c r="QPF81" s="779"/>
      <c r="QPG81" s="779"/>
      <c r="QPH81" s="779"/>
      <c r="QPI81" s="779"/>
      <c r="QPJ81" s="779"/>
      <c r="QPK81" s="779"/>
      <c r="QPL81" s="779"/>
      <c r="QPM81" s="779"/>
      <c r="QPN81" s="779"/>
      <c r="QPO81" s="779"/>
      <c r="QPP81" s="779"/>
      <c r="QPQ81" s="779"/>
      <c r="QPR81" s="779"/>
      <c r="QPS81" s="779"/>
      <c r="QPT81" s="779"/>
      <c r="QPU81" s="779"/>
      <c r="QPV81" s="779"/>
      <c r="QPW81" s="779"/>
      <c r="QPX81" s="779"/>
      <c r="QPY81" s="779"/>
      <c r="QPZ81" s="779"/>
      <c r="QQA81" s="779"/>
      <c r="QQB81" s="779"/>
      <c r="QQC81" s="779"/>
      <c r="QQD81" s="779"/>
      <c r="QQE81" s="779"/>
      <c r="QQF81" s="779"/>
      <c r="QQG81" s="779"/>
      <c r="QQH81" s="779"/>
      <c r="QQI81" s="779"/>
      <c r="QQJ81" s="779"/>
      <c r="QQK81" s="779"/>
      <c r="QQL81" s="779"/>
      <c r="QQM81" s="779"/>
      <c r="QQN81" s="779"/>
      <c r="QQO81" s="779"/>
      <c r="QQP81" s="779"/>
      <c r="QQQ81" s="779"/>
      <c r="QQR81" s="779"/>
      <c r="QQS81" s="779"/>
      <c r="QQT81" s="779"/>
      <c r="QQU81" s="779"/>
      <c r="QQV81" s="779"/>
      <c r="QQW81" s="779"/>
      <c r="QQX81" s="779"/>
      <c r="QQY81" s="779"/>
      <c r="QQZ81" s="779"/>
      <c r="QRA81" s="779"/>
      <c r="QRB81" s="779"/>
      <c r="QRC81" s="779"/>
      <c r="QRD81" s="779"/>
      <c r="QRE81" s="779"/>
      <c r="QRF81" s="779"/>
      <c r="QRG81" s="779"/>
      <c r="QRH81" s="779"/>
      <c r="QRI81" s="779"/>
      <c r="QRJ81" s="779"/>
      <c r="QRK81" s="779"/>
      <c r="QRL81" s="779"/>
      <c r="QRM81" s="779"/>
      <c r="QRN81" s="779"/>
      <c r="QRO81" s="779"/>
      <c r="QRP81" s="779"/>
      <c r="QRQ81" s="779"/>
      <c r="QRR81" s="779"/>
      <c r="QRS81" s="779"/>
      <c r="QRT81" s="779"/>
      <c r="QRU81" s="779"/>
      <c r="QRV81" s="779"/>
      <c r="QRW81" s="779"/>
      <c r="QRX81" s="779"/>
      <c r="QRY81" s="779"/>
      <c r="QRZ81" s="779"/>
      <c r="QSA81" s="779"/>
      <c r="QSB81" s="779"/>
      <c r="QSC81" s="779"/>
      <c r="QSD81" s="779"/>
      <c r="QSE81" s="779"/>
      <c r="QSF81" s="779"/>
      <c r="QSG81" s="779"/>
      <c r="QSH81" s="779"/>
      <c r="QSI81" s="779"/>
      <c r="QSJ81" s="779"/>
      <c r="QSK81" s="779"/>
      <c r="QSL81" s="779"/>
      <c r="QSM81" s="779"/>
      <c r="QSN81" s="779"/>
      <c r="QSO81" s="779"/>
      <c r="QSP81" s="779"/>
      <c r="QSQ81" s="779"/>
      <c r="QSR81" s="779"/>
      <c r="QSS81" s="779"/>
      <c r="QST81" s="779"/>
      <c r="QSU81" s="779"/>
      <c r="QSV81" s="779"/>
      <c r="QSW81" s="779"/>
      <c r="QSX81" s="779"/>
      <c r="QSY81" s="779"/>
      <c r="QSZ81" s="779"/>
      <c r="QTA81" s="779"/>
      <c r="QTB81" s="779"/>
      <c r="QTC81" s="779"/>
      <c r="QTD81" s="779"/>
      <c r="QTE81" s="779"/>
      <c r="QTF81" s="779"/>
      <c r="QTG81" s="779"/>
      <c r="QTH81" s="779"/>
      <c r="QTI81" s="779"/>
      <c r="QTJ81" s="779"/>
      <c r="QTK81" s="779"/>
      <c r="QTL81" s="779"/>
      <c r="QTM81" s="779"/>
      <c r="QTN81" s="779"/>
      <c r="QTO81" s="779"/>
      <c r="QTP81" s="779"/>
      <c r="QTQ81" s="779"/>
      <c r="QTR81" s="779"/>
      <c r="QTS81" s="779"/>
      <c r="QTT81" s="779"/>
      <c r="QTU81" s="779"/>
      <c r="QTV81" s="779"/>
      <c r="QTW81" s="779"/>
      <c r="QTX81" s="779"/>
      <c r="QTY81" s="779"/>
      <c r="QTZ81" s="779"/>
      <c r="QUA81" s="779"/>
      <c r="QUB81" s="779"/>
      <c r="QUC81" s="779"/>
      <c r="QUD81" s="779"/>
      <c r="QUE81" s="779"/>
      <c r="QUF81" s="779"/>
      <c r="QUG81" s="779"/>
      <c r="QUH81" s="779"/>
      <c r="QUI81" s="779"/>
      <c r="QUJ81" s="779"/>
      <c r="QUK81" s="779"/>
      <c r="QUL81" s="779"/>
      <c r="QUM81" s="779"/>
      <c r="QUN81" s="779"/>
      <c r="QUO81" s="779"/>
      <c r="QUP81" s="779"/>
      <c r="QUQ81" s="779"/>
      <c r="QUR81" s="779"/>
      <c r="QUS81" s="779"/>
      <c r="QUT81" s="779"/>
      <c r="QUU81" s="779"/>
      <c r="QUV81" s="779"/>
      <c r="QUW81" s="779"/>
      <c r="QUX81" s="779"/>
      <c r="QUY81" s="779"/>
      <c r="QUZ81" s="779"/>
      <c r="QVA81" s="779"/>
      <c r="QVB81" s="779"/>
      <c r="QVC81" s="779"/>
      <c r="QVD81" s="779"/>
      <c r="QVE81" s="779"/>
      <c r="QVF81" s="779"/>
      <c r="QVG81" s="779"/>
      <c r="QVH81" s="779"/>
      <c r="QVI81" s="779"/>
      <c r="QVJ81" s="779"/>
      <c r="QVK81" s="779"/>
      <c r="QVL81" s="779"/>
      <c r="QVM81" s="779"/>
      <c r="QVN81" s="779"/>
      <c r="QVO81" s="779"/>
      <c r="QVP81" s="779"/>
      <c r="QVQ81" s="779"/>
      <c r="QVR81" s="779"/>
      <c r="QVS81" s="779"/>
      <c r="QVT81" s="779"/>
      <c r="QVU81" s="779"/>
      <c r="QVV81" s="779"/>
      <c r="QVW81" s="779"/>
      <c r="QVX81" s="779"/>
      <c r="QVY81" s="779"/>
      <c r="QVZ81" s="779"/>
      <c r="QWA81" s="779"/>
      <c r="QWB81" s="779"/>
      <c r="QWC81" s="779"/>
      <c r="QWD81" s="779"/>
      <c r="QWE81" s="779"/>
      <c r="QWF81" s="779"/>
      <c r="QWG81" s="779"/>
      <c r="QWH81" s="779"/>
      <c r="QWI81" s="779"/>
      <c r="QWJ81" s="779"/>
      <c r="QWK81" s="779"/>
      <c r="QWL81" s="779"/>
      <c r="QWM81" s="779"/>
      <c r="QWN81" s="779"/>
      <c r="QWO81" s="779"/>
      <c r="QWP81" s="779"/>
      <c r="QWQ81" s="779"/>
      <c r="QWR81" s="779"/>
      <c r="QWS81" s="779"/>
      <c r="QWT81" s="779"/>
      <c r="QWU81" s="779"/>
      <c r="QWV81" s="779"/>
      <c r="QWW81" s="779"/>
      <c r="QWX81" s="779"/>
      <c r="QWY81" s="779"/>
      <c r="QWZ81" s="779"/>
      <c r="QXA81" s="779"/>
      <c r="QXB81" s="779"/>
      <c r="QXC81" s="779"/>
      <c r="QXD81" s="779"/>
      <c r="QXE81" s="779"/>
      <c r="QXF81" s="779"/>
      <c r="QXG81" s="779"/>
      <c r="QXH81" s="779"/>
      <c r="QXI81" s="779"/>
      <c r="QXJ81" s="779"/>
      <c r="QXK81" s="779"/>
      <c r="QXL81" s="779"/>
      <c r="QXM81" s="779"/>
      <c r="QXN81" s="779"/>
      <c r="QXO81" s="779"/>
      <c r="QXP81" s="779"/>
      <c r="QXQ81" s="779"/>
      <c r="QXR81" s="779"/>
      <c r="QXS81" s="779"/>
      <c r="QXT81" s="779"/>
      <c r="QXU81" s="779"/>
      <c r="QXV81" s="779"/>
      <c r="QXW81" s="779"/>
      <c r="QXX81" s="779"/>
      <c r="QXY81" s="779"/>
      <c r="QXZ81" s="779"/>
      <c r="QYA81" s="779"/>
      <c r="QYB81" s="779"/>
      <c r="QYC81" s="779"/>
      <c r="QYD81" s="779"/>
      <c r="QYE81" s="779"/>
      <c r="QYF81" s="779"/>
      <c r="QYG81" s="779"/>
      <c r="QYH81" s="779"/>
      <c r="QYI81" s="779"/>
      <c r="QYJ81" s="779"/>
      <c r="QYK81" s="779"/>
      <c r="QYL81" s="779"/>
      <c r="QYM81" s="779"/>
      <c r="QYN81" s="779"/>
      <c r="QYO81" s="779"/>
      <c r="QYP81" s="779"/>
      <c r="QYQ81" s="779"/>
      <c r="QYR81" s="779"/>
      <c r="QYS81" s="779"/>
      <c r="QYT81" s="779"/>
      <c r="QYU81" s="779"/>
      <c r="QYV81" s="779"/>
      <c r="QYW81" s="779"/>
      <c r="QYX81" s="779"/>
      <c r="QYY81" s="779"/>
      <c r="QYZ81" s="779"/>
      <c r="QZA81" s="779"/>
      <c r="QZB81" s="779"/>
      <c r="QZC81" s="779"/>
      <c r="QZD81" s="779"/>
      <c r="QZE81" s="779"/>
      <c r="QZF81" s="779"/>
      <c r="QZG81" s="779"/>
      <c r="QZH81" s="779"/>
      <c r="QZI81" s="779"/>
      <c r="QZJ81" s="779"/>
      <c r="QZK81" s="779"/>
      <c r="QZL81" s="779"/>
      <c r="QZM81" s="779"/>
      <c r="QZN81" s="779"/>
      <c r="QZO81" s="779"/>
      <c r="QZP81" s="779"/>
      <c r="QZQ81" s="779"/>
      <c r="QZR81" s="779"/>
      <c r="QZS81" s="779"/>
      <c r="QZT81" s="779"/>
      <c r="QZU81" s="779"/>
      <c r="QZV81" s="779"/>
      <c r="QZW81" s="779"/>
      <c r="QZX81" s="779"/>
      <c r="QZY81" s="779"/>
      <c r="QZZ81" s="779"/>
      <c r="RAA81" s="779"/>
      <c r="RAB81" s="779"/>
      <c r="RAC81" s="779"/>
      <c r="RAD81" s="779"/>
      <c r="RAE81" s="779"/>
      <c r="RAF81" s="779"/>
      <c r="RAG81" s="779"/>
      <c r="RAH81" s="779"/>
      <c r="RAI81" s="779"/>
      <c r="RAJ81" s="779"/>
      <c r="RAK81" s="779"/>
      <c r="RAL81" s="779"/>
      <c r="RAM81" s="779"/>
      <c r="RAN81" s="779"/>
      <c r="RAO81" s="779"/>
      <c r="RAP81" s="779"/>
      <c r="RAQ81" s="779"/>
      <c r="RAR81" s="779"/>
      <c r="RAS81" s="779"/>
      <c r="RAT81" s="779"/>
      <c r="RAU81" s="779"/>
      <c r="RAV81" s="779"/>
      <c r="RAW81" s="779"/>
      <c r="RAX81" s="779"/>
      <c r="RAY81" s="779"/>
      <c r="RAZ81" s="779"/>
      <c r="RBA81" s="779"/>
      <c r="RBB81" s="779"/>
      <c r="RBC81" s="779"/>
      <c r="RBD81" s="779"/>
      <c r="RBE81" s="779"/>
      <c r="RBF81" s="779"/>
      <c r="RBG81" s="779"/>
      <c r="RBH81" s="779"/>
      <c r="RBI81" s="779"/>
      <c r="RBJ81" s="779"/>
      <c r="RBK81" s="779"/>
      <c r="RBL81" s="779"/>
      <c r="RBM81" s="779"/>
      <c r="RBN81" s="779"/>
      <c r="RBO81" s="779"/>
      <c r="RBP81" s="779"/>
      <c r="RBQ81" s="779"/>
      <c r="RBR81" s="779"/>
      <c r="RBS81" s="779"/>
      <c r="RBT81" s="779"/>
      <c r="RBU81" s="779"/>
      <c r="RBV81" s="779"/>
      <c r="RBW81" s="779"/>
      <c r="RBX81" s="779"/>
      <c r="RBY81" s="779"/>
      <c r="RBZ81" s="779"/>
      <c r="RCA81" s="779"/>
      <c r="RCB81" s="779"/>
      <c r="RCC81" s="779"/>
      <c r="RCD81" s="779"/>
      <c r="RCE81" s="779"/>
      <c r="RCF81" s="779"/>
      <c r="RCG81" s="779"/>
      <c r="RCH81" s="779"/>
      <c r="RCI81" s="779"/>
      <c r="RCJ81" s="779"/>
      <c r="RCK81" s="779"/>
      <c r="RCL81" s="779"/>
      <c r="RCM81" s="779"/>
      <c r="RCN81" s="779"/>
      <c r="RCO81" s="779"/>
      <c r="RCP81" s="779"/>
      <c r="RCQ81" s="779"/>
      <c r="RCR81" s="779"/>
      <c r="RCS81" s="779"/>
      <c r="RCT81" s="779"/>
      <c r="RCU81" s="779"/>
      <c r="RCV81" s="779"/>
      <c r="RCW81" s="779"/>
      <c r="RCX81" s="779"/>
      <c r="RCY81" s="779"/>
      <c r="RCZ81" s="779"/>
      <c r="RDA81" s="779"/>
      <c r="RDB81" s="779"/>
      <c r="RDC81" s="779"/>
      <c r="RDD81" s="779"/>
      <c r="RDE81" s="779"/>
      <c r="RDF81" s="779"/>
      <c r="RDG81" s="779"/>
      <c r="RDH81" s="779"/>
      <c r="RDI81" s="779"/>
      <c r="RDJ81" s="779"/>
      <c r="RDK81" s="779"/>
      <c r="RDL81" s="779"/>
      <c r="RDM81" s="779"/>
      <c r="RDN81" s="779"/>
      <c r="RDO81" s="779"/>
      <c r="RDP81" s="779"/>
      <c r="RDQ81" s="779"/>
      <c r="RDR81" s="779"/>
      <c r="RDS81" s="779"/>
      <c r="RDT81" s="779"/>
      <c r="RDU81" s="779"/>
      <c r="RDV81" s="779"/>
      <c r="RDW81" s="779"/>
      <c r="RDX81" s="779"/>
      <c r="RDY81" s="779"/>
      <c r="RDZ81" s="779"/>
      <c r="REA81" s="779"/>
      <c r="REB81" s="779"/>
      <c r="REC81" s="779"/>
      <c r="RED81" s="779"/>
      <c r="REE81" s="779"/>
      <c r="REF81" s="779"/>
      <c r="REG81" s="779"/>
      <c r="REH81" s="779"/>
      <c r="REI81" s="779"/>
      <c r="REJ81" s="779"/>
      <c r="REK81" s="779"/>
      <c r="REL81" s="779"/>
      <c r="REM81" s="779"/>
      <c r="REN81" s="779"/>
      <c r="REO81" s="779"/>
      <c r="REP81" s="779"/>
      <c r="REQ81" s="779"/>
      <c r="RER81" s="779"/>
      <c r="RES81" s="779"/>
      <c r="RET81" s="779"/>
      <c r="REU81" s="779"/>
      <c r="REV81" s="779"/>
      <c r="REW81" s="779"/>
      <c r="REX81" s="779"/>
      <c r="REY81" s="779"/>
      <c r="REZ81" s="779"/>
      <c r="RFA81" s="779"/>
      <c r="RFB81" s="779"/>
      <c r="RFC81" s="779"/>
      <c r="RFD81" s="779"/>
      <c r="RFE81" s="779"/>
      <c r="RFF81" s="779"/>
      <c r="RFG81" s="779"/>
      <c r="RFH81" s="779"/>
      <c r="RFI81" s="779"/>
      <c r="RFJ81" s="779"/>
      <c r="RFK81" s="779"/>
      <c r="RFL81" s="779"/>
      <c r="RFM81" s="779"/>
      <c r="RFN81" s="779"/>
      <c r="RFO81" s="779"/>
      <c r="RFP81" s="779"/>
      <c r="RFQ81" s="779"/>
      <c r="RFR81" s="779"/>
      <c r="RFS81" s="779"/>
      <c r="RFT81" s="779"/>
      <c r="RFU81" s="779"/>
      <c r="RFV81" s="779"/>
      <c r="RFW81" s="779"/>
      <c r="RFX81" s="779"/>
      <c r="RFY81" s="779"/>
      <c r="RFZ81" s="779"/>
      <c r="RGA81" s="779"/>
      <c r="RGB81" s="779"/>
      <c r="RGC81" s="779"/>
      <c r="RGD81" s="779"/>
      <c r="RGE81" s="779"/>
      <c r="RGF81" s="779"/>
      <c r="RGG81" s="779"/>
      <c r="RGH81" s="779"/>
      <c r="RGI81" s="779"/>
      <c r="RGJ81" s="779"/>
      <c r="RGK81" s="779"/>
      <c r="RGL81" s="779"/>
      <c r="RGM81" s="779"/>
      <c r="RGN81" s="779"/>
      <c r="RGO81" s="779"/>
      <c r="RGP81" s="779"/>
      <c r="RGQ81" s="779"/>
      <c r="RGR81" s="779"/>
      <c r="RGS81" s="779"/>
      <c r="RGT81" s="779"/>
      <c r="RGU81" s="779"/>
      <c r="RGV81" s="779"/>
      <c r="RGW81" s="779"/>
      <c r="RGX81" s="779"/>
      <c r="RGY81" s="779"/>
      <c r="RGZ81" s="779"/>
      <c r="RHA81" s="779"/>
      <c r="RHB81" s="779"/>
      <c r="RHC81" s="779"/>
      <c r="RHD81" s="779"/>
      <c r="RHE81" s="779"/>
      <c r="RHF81" s="779"/>
      <c r="RHG81" s="779"/>
      <c r="RHH81" s="779"/>
      <c r="RHI81" s="779"/>
      <c r="RHJ81" s="779"/>
      <c r="RHK81" s="779"/>
      <c r="RHL81" s="779"/>
      <c r="RHM81" s="779"/>
      <c r="RHN81" s="779"/>
      <c r="RHO81" s="779"/>
      <c r="RHP81" s="779"/>
      <c r="RHQ81" s="779"/>
      <c r="RHR81" s="779"/>
      <c r="RHS81" s="779"/>
      <c r="RHT81" s="779"/>
      <c r="RHU81" s="779"/>
      <c r="RHV81" s="779"/>
      <c r="RHW81" s="779"/>
      <c r="RHX81" s="779"/>
      <c r="RHY81" s="779"/>
      <c r="RHZ81" s="779"/>
      <c r="RIA81" s="779"/>
      <c r="RIB81" s="779"/>
      <c r="RIC81" s="779"/>
      <c r="RID81" s="779"/>
      <c r="RIE81" s="779"/>
      <c r="RIF81" s="779"/>
      <c r="RIG81" s="779"/>
      <c r="RIH81" s="779"/>
      <c r="RII81" s="779"/>
      <c r="RIJ81" s="779"/>
      <c r="RIK81" s="779"/>
      <c r="RIL81" s="779"/>
      <c r="RIM81" s="779"/>
      <c r="RIN81" s="779"/>
      <c r="RIO81" s="779"/>
      <c r="RIP81" s="779"/>
      <c r="RIQ81" s="779"/>
      <c r="RIR81" s="779"/>
      <c r="RIS81" s="779"/>
      <c r="RIT81" s="779"/>
      <c r="RIU81" s="779"/>
      <c r="RIV81" s="779"/>
      <c r="RIW81" s="779"/>
      <c r="RIX81" s="779"/>
      <c r="RIY81" s="779"/>
      <c r="RIZ81" s="779"/>
      <c r="RJA81" s="779"/>
      <c r="RJB81" s="779"/>
      <c r="RJC81" s="779"/>
      <c r="RJD81" s="779"/>
      <c r="RJE81" s="779"/>
      <c r="RJF81" s="779"/>
      <c r="RJG81" s="779"/>
      <c r="RJH81" s="779"/>
      <c r="RJI81" s="779"/>
      <c r="RJJ81" s="779"/>
      <c r="RJK81" s="779"/>
      <c r="RJL81" s="779"/>
      <c r="RJM81" s="779"/>
      <c r="RJN81" s="779"/>
      <c r="RJO81" s="779"/>
      <c r="RJP81" s="779"/>
      <c r="RJQ81" s="779"/>
      <c r="RJR81" s="779"/>
      <c r="RJS81" s="779"/>
      <c r="RJT81" s="779"/>
      <c r="RJU81" s="779"/>
      <c r="RJV81" s="779"/>
      <c r="RJW81" s="779"/>
      <c r="RJX81" s="779"/>
      <c r="RJY81" s="779"/>
      <c r="RJZ81" s="779"/>
      <c r="RKA81" s="779"/>
      <c r="RKB81" s="779"/>
      <c r="RKC81" s="779"/>
      <c r="RKD81" s="779"/>
      <c r="RKE81" s="779"/>
      <c r="RKF81" s="779"/>
      <c r="RKG81" s="779"/>
      <c r="RKH81" s="779"/>
      <c r="RKI81" s="779"/>
      <c r="RKJ81" s="779"/>
      <c r="RKK81" s="779"/>
      <c r="RKL81" s="779"/>
      <c r="RKM81" s="779"/>
      <c r="RKN81" s="779"/>
      <c r="RKO81" s="779"/>
      <c r="RKP81" s="779"/>
      <c r="RKQ81" s="779"/>
      <c r="RKR81" s="779"/>
      <c r="RKS81" s="779"/>
      <c r="RKT81" s="779"/>
      <c r="RKU81" s="779"/>
      <c r="RKV81" s="779"/>
      <c r="RKW81" s="779"/>
      <c r="RKX81" s="779"/>
      <c r="RKY81" s="779"/>
      <c r="RKZ81" s="779"/>
      <c r="RLA81" s="779"/>
      <c r="RLB81" s="779"/>
      <c r="RLC81" s="779"/>
      <c r="RLD81" s="779"/>
      <c r="RLE81" s="779"/>
      <c r="RLF81" s="779"/>
      <c r="RLG81" s="779"/>
      <c r="RLH81" s="779"/>
      <c r="RLI81" s="779"/>
      <c r="RLJ81" s="779"/>
      <c r="RLK81" s="779"/>
      <c r="RLL81" s="779"/>
      <c r="RLM81" s="779"/>
      <c r="RLN81" s="779"/>
      <c r="RLO81" s="779"/>
      <c r="RLP81" s="779"/>
      <c r="RLQ81" s="779"/>
      <c r="RLR81" s="779"/>
      <c r="RLS81" s="779"/>
      <c r="RLT81" s="779"/>
      <c r="RLU81" s="779"/>
      <c r="RLV81" s="779"/>
      <c r="RLW81" s="779"/>
      <c r="RLX81" s="779"/>
      <c r="RLY81" s="779"/>
      <c r="RLZ81" s="779"/>
      <c r="RMA81" s="779"/>
      <c r="RMB81" s="779"/>
      <c r="RMC81" s="779"/>
      <c r="RMD81" s="779"/>
      <c r="RME81" s="779"/>
      <c r="RMF81" s="779"/>
      <c r="RMG81" s="779"/>
      <c r="RMH81" s="779"/>
      <c r="RMI81" s="779"/>
      <c r="RMJ81" s="779"/>
      <c r="RMK81" s="779"/>
      <c r="RML81" s="779"/>
      <c r="RMM81" s="779"/>
      <c r="RMN81" s="779"/>
      <c r="RMO81" s="779"/>
      <c r="RMP81" s="779"/>
      <c r="RMQ81" s="779"/>
      <c r="RMR81" s="779"/>
      <c r="RMS81" s="779"/>
      <c r="RMT81" s="779"/>
      <c r="RMU81" s="779"/>
      <c r="RMV81" s="779"/>
      <c r="RMW81" s="779"/>
      <c r="RMX81" s="779"/>
      <c r="RMY81" s="779"/>
      <c r="RMZ81" s="779"/>
      <c r="RNA81" s="779"/>
      <c r="RNB81" s="779"/>
      <c r="RNC81" s="779"/>
      <c r="RND81" s="779"/>
      <c r="RNE81" s="779"/>
      <c r="RNF81" s="779"/>
      <c r="RNG81" s="779"/>
      <c r="RNH81" s="779"/>
      <c r="RNI81" s="779"/>
      <c r="RNJ81" s="779"/>
      <c r="RNK81" s="779"/>
      <c r="RNL81" s="779"/>
      <c r="RNM81" s="779"/>
      <c r="RNN81" s="779"/>
      <c r="RNO81" s="779"/>
      <c r="RNP81" s="779"/>
      <c r="RNQ81" s="779"/>
      <c r="RNR81" s="779"/>
      <c r="RNS81" s="779"/>
      <c r="RNT81" s="779"/>
      <c r="RNU81" s="779"/>
      <c r="RNV81" s="779"/>
      <c r="RNW81" s="779"/>
      <c r="RNX81" s="779"/>
      <c r="RNY81" s="779"/>
      <c r="RNZ81" s="779"/>
      <c r="ROA81" s="779"/>
      <c r="ROB81" s="779"/>
      <c r="ROC81" s="779"/>
      <c r="ROD81" s="779"/>
      <c r="ROE81" s="779"/>
      <c r="ROF81" s="779"/>
      <c r="ROG81" s="779"/>
      <c r="ROH81" s="779"/>
      <c r="ROI81" s="779"/>
      <c r="ROJ81" s="779"/>
      <c r="ROK81" s="779"/>
      <c r="ROL81" s="779"/>
      <c r="ROM81" s="779"/>
      <c r="RON81" s="779"/>
      <c r="ROO81" s="779"/>
      <c r="ROP81" s="779"/>
      <c r="ROQ81" s="779"/>
      <c r="ROR81" s="779"/>
      <c r="ROS81" s="779"/>
      <c r="ROT81" s="779"/>
      <c r="ROU81" s="779"/>
      <c r="ROV81" s="779"/>
      <c r="ROW81" s="779"/>
      <c r="ROX81" s="779"/>
      <c r="ROY81" s="779"/>
      <c r="ROZ81" s="779"/>
      <c r="RPA81" s="779"/>
      <c r="RPB81" s="779"/>
      <c r="RPC81" s="779"/>
      <c r="RPD81" s="779"/>
      <c r="RPE81" s="779"/>
      <c r="RPF81" s="779"/>
      <c r="RPG81" s="779"/>
      <c r="RPH81" s="779"/>
      <c r="RPI81" s="779"/>
      <c r="RPJ81" s="779"/>
      <c r="RPK81" s="779"/>
      <c r="RPL81" s="779"/>
      <c r="RPM81" s="779"/>
      <c r="RPN81" s="779"/>
      <c r="RPO81" s="779"/>
      <c r="RPP81" s="779"/>
      <c r="RPQ81" s="779"/>
      <c r="RPR81" s="779"/>
      <c r="RPS81" s="779"/>
      <c r="RPT81" s="779"/>
      <c r="RPU81" s="779"/>
      <c r="RPV81" s="779"/>
      <c r="RPW81" s="779"/>
      <c r="RPX81" s="779"/>
      <c r="RPY81" s="779"/>
      <c r="RPZ81" s="779"/>
      <c r="RQA81" s="779"/>
      <c r="RQB81" s="779"/>
      <c r="RQC81" s="779"/>
      <c r="RQD81" s="779"/>
      <c r="RQE81" s="779"/>
      <c r="RQF81" s="779"/>
      <c r="RQG81" s="779"/>
      <c r="RQH81" s="779"/>
      <c r="RQI81" s="779"/>
      <c r="RQJ81" s="779"/>
      <c r="RQK81" s="779"/>
      <c r="RQL81" s="779"/>
      <c r="RQM81" s="779"/>
      <c r="RQN81" s="779"/>
      <c r="RQO81" s="779"/>
      <c r="RQP81" s="779"/>
      <c r="RQQ81" s="779"/>
      <c r="RQR81" s="779"/>
      <c r="RQS81" s="779"/>
      <c r="RQT81" s="779"/>
      <c r="RQU81" s="779"/>
      <c r="RQV81" s="779"/>
      <c r="RQW81" s="779"/>
      <c r="RQX81" s="779"/>
      <c r="RQY81" s="779"/>
      <c r="RQZ81" s="779"/>
      <c r="RRA81" s="779"/>
      <c r="RRB81" s="779"/>
      <c r="RRC81" s="779"/>
      <c r="RRD81" s="779"/>
      <c r="RRE81" s="779"/>
      <c r="RRF81" s="779"/>
      <c r="RRG81" s="779"/>
      <c r="RRH81" s="779"/>
      <c r="RRI81" s="779"/>
      <c r="RRJ81" s="779"/>
      <c r="RRK81" s="779"/>
      <c r="RRL81" s="779"/>
      <c r="RRM81" s="779"/>
      <c r="RRN81" s="779"/>
      <c r="RRO81" s="779"/>
      <c r="RRP81" s="779"/>
      <c r="RRQ81" s="779"/>
      <c r="RRR81" s="779"/>
      <c r="RRS81" s="779"/>
      <c r="RRT81" s="779"/>
      <c r="RRU81" s="779"/>
      <c r="RRV81" s="779"/>
      <c r="RRW81" s="779"/>
      <c r="RRX81" s="779"/>
      <c r="RRY81" s="779"/>
      <c r="RRZ81" s="779"/>
      <c r="RSA81" s="779"/>
      <c r="RSB81" s="779"/>
      <c r="RSC81" s="779"/>
      <c r="RSD81" s="779"/>
      <c r="RSE81" s="779"/>
      <c r="RSF81" s="779"/>
      <c r="RSG81" s="779"/>
      <c r="RSH81" s="779"/>
      <c r="RSI81" s="779"/>
      <c r="RSJ81" s="779"/>
      <c r="RSK81" s="779"/>
      <c r="RSL81" s="779"/>
      <c r="RSM81" s="779"/>
      <c r="RSN81" s="779"/>
      <c r="RSO81" s="779"/>
      <c r="RSP81" s="779"/>
      <c r="RSQ81" s="779"/>
      <c r="RSR81" s="779"/>
      <c r="RSS81" s="779"/>
      <c r="RST81" s="779"/>
      <c r="RSU81" s="779"/>
      <c r="RSV81" s="779"/>
      <c r="RSW81" s="779"/>
      <c r="RSX81" s="779"/>
      <c r="RSY81" s="779"/>
      <c r="RSZ81" s="779"/>
      <c r="RTA81" s="779"/>
      <c r="RTB81" s="779"/>
      <c r="RTC81" s="779"/>
      <c r="RTD81" s="779"/>
      <c r="RTE81" s="779"/>
      <c r="RTF81" s="779"/>
      <c r="RTG81" s="779"/>
      <c r="RTH81" s="779"/>
      <c r="RTI81" s="779"/>
      <c r="RTJ81" s="779"/>
      <c r="RTK81" s="779"/>
      <c r="RTL81" s="779"/>
      <c r="RTM81" s="779"/>
      <c r="RTN81" s="779"/>
      <c r="RTO81" s="779"/>
      <c r="RTP81" s="779"/>
      <c r="RTQ81" s="779"/>
      <c r="RTR81" s="779"/>
      <c r="RTS81" s="779"/>
      <c r="RTT81" s="779"/>
      <c r="RTU81" s="779"/>
      <c r="RTV81" s="779"/>
      <c r="RTW81" s="779"/>
      <c r="RTX81" s="779"/>
      <c r="RTY81" s="779"/>
      <c r="RTZ81" s="779"/>
      <c r="RUA81" s="779"/>
      <c r="RUB81" s="779"/>
      <c r="RUC81" s="779"/>
      <c r="RUD81" s="779"/>
      <c r="RUE81" s="779"/>
      <c r="RUF81" s="779"/>
      <c r="RUG81" s="779"/>
      <c r="RUH81" s="779"/>
      <c r="RUI81" s="779"/>
      <c r="RUJ81" s="779"/>
      <c r="RUK81" s="779"/>
      <c r="RUL81" s="779"/>
      <c r="RUM81" s="779"/>
      <c r="RUN81" s="779"/>
      <c r="RUO81" s="779"/>
      <c r="RUP81" s="779"/>
      <c r="RUQ81" s="779"/>
      <c r="RUR81" s="779"/>
      <c r="RUS81" s="779"/>
      <c r="RUT81" s="779"/>
      <c r="RUU81" s="779"/>
      <c r="RUV81" s="779"/>
      <c r="RUW81" s="779"/>
      <c r="RUX81" s="779"/>
      <c r="RUY81" s="779"/>
      <c r="RUZ81" s="779"/>
      <c r="RVA81" s="779"/>
      <c r="RVB81" s="779"/>
      <c r="RVC81" s="779"/>
      <c r="RVD81" s="779"/>
      <c r="RVE81" s="779"/>
      <c r="RVF81" s="779"/>
      <c r="RVG81" s="779"/>
      <c r="RVH81" s="779"/>
      <c r="RVI81" s="779"/>
      <c r="RVJ81" s="779"/>
      <c r="RVK81" s="779"/>
      <c r="RVL81" s="779"/>
      <c r="RVM81" s="779"/>
      <c r="RVN81" s="779"/>
      <c r="RVO81" s="779"/>
      <c r="RVP81" s="779"/>
      <c r="RVQ81" s="779"/>
      <c r="RVR81" s="779"/>
      <c r="RVS81" s="779"/>
      <c r="RVT81" s="779"/>
      <c r="RVU81" s="779"/>
      <c r="RVV81" s="779"/>
      <c r="RVW81" s="779"/>
      <c r="RVX81" s="779"/>
      <c r="RVY81" s="779"/>
      <c r="RVZ81" s="779"/>
      <c r="RWA81" s="779"/>
      <c r="RWB81" s="779"/>
      <c r="RWC81" s="779"/>
      <c r="RWD81" s="779"/>
      <c r="RWE81" s="779"/>
      <c r="RWF81" s="779"/>
      <c r="RWG81" s="779"/>
      <c r="RWH81" s="779"/>
      <c r="RWI81" s="779"/>
      <c r="RWJ81" s="779"/>
      <c r="RWK81" s="779"/>
      <c r="RWL81" s="779"/>
      <c r="RWM81" s="779"/>
      <c r="RWN81" s="779"/>
      <c r="RWO81" s="779"/>
      <c r="RWP81" s="779"/>
      <c r="RWQ81" s="779"/>
      <c r="RWR81" s="779"/>
      <c r="RWS81" s="779"/>
      <c r="RWT81" s="779"/>
      <c r="RWU81" s="779"/>
      <c r="RWV81" s="779"/>
      <c r="RWW81" s="779"/>
      <c r="RWX81" s="779"/>
      <c r="RWY81" s="779"/>
      <c r="RWZ81" s="779"/>
      <c r="RXA81" s="779"/>
      <c r="RXB81" s="779"/>
      <c r="RXC81" s="779"/>
      <c r="RXD81" s="779"/>
      <c r="RXE81" s="779"/>
      <c r="RXF81" s="779"/>
      <c r="RXG81" s="779"/>
      <c r="RXH81" s="779"/>
      <c r="RXI81" s="779"/>
      <c r="RXJ81" s="779"/>
      <c r="RXK81" s="779"/>
      <c r="RXL81" s="779"/>
      <c r="RXM81" s="779"/>
      <c r="RXN81" s="779"/>
      <c r="RXO81" s="779"/>
      <c r="RXP81" s="779"/>
      <c r="RXQ81" s="779"/>
      <c r="RXR81" s="779"/>
      <c r="RXS81" s="779"/>
      <c r="RXT81" s="779"/>
      <c r="RXU81" s="779"/>
      <c r="RXV81" s="779"/>
      <c r="RXW81" s="779"/>
      <c r="RXX81" s="779"/>
      <c r="RXY81" s="779"/>
      <c r="RXZ81" s="779"/>
      <c r="RYA81" s="779"/>
      <c r="RYB81" s="779"/>
      <c r="RYC81" s="779"/>
      <c r="RYD81" s="779"/>
      <c r="RYE81" s="779"/>
      <c r="RYF81" s="779"/>
      <c r="RYG81" s="779"/>
      <c r="RYH81" s="779"/>
      <c r="RYI81" s="779"/>
      <c r="RYJ81" s="779"/>
      <c r="RYK81" s="779"/>
      <c r="RYL81" s="779"/>
      <c r="RYM81" s="779"/>
      <c r="RYN81" s="779"/>
      <c r="RYO81" s="779"/>
      <c r="RYP81" s="779"/>
      <c r="RYQ81" s="779"/>
      <c r="RYR81" s="779"/>
      <c r="RYS81" s="779"/>
      <c r="RYT81" s="779"/>
      <c r="RYU81" s="779"/>
      <c r="RYV81" s="779"/>
      <c r="RYW81" s="779"/>
      <c r="RYX81" s="779"/>
      <c r="RYY81" s="779"/>
      <c r="RYZ81" s="779"/>
      <c r="RZA81" s="779"/>
      <c r="RZB81" s="779"/>
      <c r="RZC81" s="779"/>
      <c r="RZD81" s="779"/>
      <c r="RZE81" s="779"/>
      <c r="RZF81" s="779"/>
      <c r="RZG81" s="779"/>
      <c r="RZH81" s="779"/>
      <c r="RZI81" s="779"/>
      <c r="RZJ81" s="779"/>
      <c r="RZK81" s="779"/>
      <c r="RZL81" s="779"/>
      <c r="RZM81" s="779"/>
      <c r="RZN81" s="779"/>
      <c r="RZO81" s="779"/>
      <c r="RZP81" s="779"/>
      <c r="RZQ81" s="779"/>
      <c r="RZR81" s="779"/>
      <c r="RZS81" s="779"/>
      <c r="RZT81" s="779"/>
      <c r="RZU81" s="779"/>
      <c r="RZV81" s="779"/>
      <c r="RZW81" s="779"/>
      <c r="RZX81" s="779"/>
      <c r="RZY81" s="779"/>
      <c r="RZZ81" s="779"/>
      <c r="SAA81" s="779"/>
      <c r="SAB81" s="779"/>
      <c r="SAC81" s="779"/>
      <c r="SAD81" s="779"/>
      <c r="SAE81" s="779"/>
      <c r="SAF81" s="779"/>
      <c r="SAG81" s="779"/>
      <c r="SAH81" s="779"/>
      <c r="SAI81" s="779"/>
      <c r="SAJ81" s="779"/>
      <c r="SAK81" s="779"/>
      <c r="SAL81" s="779"/>
      <c r="SAM81" s="779"/>
      <c r="SAN81" s="779"/>
      <c r="SAO81" s="779"/>
      <c r="SAP81" s="779"/>
      <c r="SAQ81" s="779"/>
      <c r="SAR81" s="779"/>
      <c r="SAS81" s="779"/>
      <c r="SAT81" s="779"/>
      <c r="SAU81" s="779"/>
      <c r="SAV81" s="779"/>
      <c r="SAW81" s="779"/>
      <c r="SAX81" s="779"/>
      <c r="SAY81" s="779"/>
      <c r="SAZ81" s="779"/>
      <c r="SBA81" s="779"/>
      <c r="SBB81" s="779"/>
      <c r="SBC81" s="779"/>
      <c r="SBD81" s="779"/>
      <c r="SBE81" s="779"/>
      <c r="SBF81" s="779"/>
      <c r="SBG81" s="779"/>
      <c r="SBH81" s="779"/>
      <c r="SBI81" s="779"/>
      <c r="SBJ81" s="779"/>
      <c r="SBK81" s="779"/>
      <c r="SBL81" s="779"/>
      <c r="SBM81" s="779"/>
      <c r="SBN81" s="779"/>
      <c r="SBO81" s="779"/>
      <c r="SBP81" s="779"/>
      <c r="SBQ81" s="779"/>
      <c r="SBR81" s="779"/>
      <c r="SBS81" s="779"/>
      <c r="SBT81" s="779"/>
      <c r="SBU81" s="779"/>
      <c r="SBV81" s="779"/>
      <c r="SBW81" s="779"/>
      <c r="SBX81" s="779"/>
      <c r="SBY81" s="779"/>
      <c r="SBZ81" s="779"/>
      <c r="SCA81" s="779"/>
      <c r="SCB81" s="779"/>
      <c r="SCC81" s="779"/>
      <c r="SCD81" s="779"/>
      <c r="SCE81" s="779"/>
      <c r="SCF81" s="779"/>
      <c r="SCG81" s="779"/>
      <c r="SCH81" s="779"/>
      <c r="SCI81" s="779"/>
      <c r="SCJ81" s="779"/>
      <c r="SCK81" s="779"/>
      <c r="SCL81" s="779"/>
      <c r="SCM81" s="779"/>
      <c r="SCN81" s="779"/>
      <c r="SCO81" s="779"/>
      <c r="SCP81" s="779"/>
      <c r="SCQ81" s="779"/>
      <c r="SCR81" s="779"/>
      <c r="SCS81" s="779"/>
      <c r="SCT81" s="779"/>
      <c r="SCU81" s="779"/>
      <c r="SCV81" s="779"/>
      <c r="SCW81" s="779"/>
      <c r="SCX81" s="779"/>
      <c r="SCY81" s="779"/>
      <c r="SCZ81" s="779"/>
      <c r="SDA81" s="779"/>
      <c r="SDB81" s="779"/>
      <c r="SDC81" s="779"/>
      <c r="SDD81" s="779"/>
      <c r="SDE81" s="779"/>
      <c r="SDF81" s="779"/>
      <c r="SDG81" s="779"/>
      <c r="SDH81" s="779"/>
      <c r="SDI81" s="779"/>
      <c r="SDJ81" s="779"/>
      <c r="SDK81" s="779"/>
      <c r="SDL81" s="779"/>
      <c r="SDM81" s="779"/>
      <c r="SDN81" s="779"/>
      <c r="SDO81" s="779"/>
      <c r="SDP81" s="779"/>
      <c r="SDQ81" s="779"/>
      <c r="SDR81" s="779"/>
      <c r="SDS81" s="779"/>
      <c r="SDT81" s="779"/>
      <c r="SDU81" s="779"/>
      <c r="SDV81" s="779"/>
      <c r="SDW81" s="779"/>
      <c r="SDX81" s="779"/>
      <c r="SDY81" s="779"/>
      <c r="SDZ81" s="779"/>
      <c r="SEA81" s="779"/>
      <c r="SEB81" s="779"/>
      <c r="SEC81" s="779"/>
      <c r="SED81" s="779"/>
      <c r="SEE81" s="779"/>
      <c r="SEF81" s="779"/>
      <c r="SEG81" s="779"/>
      <c r="SEH81" s="779"/>
      <c r="SEI81" s="779"/>
      <c r="SEJ81" s="779"/>
      <c r="SEK81" s="779"/>
      <c r="SEL81" s="779"/>
      <c r="SEM81" s="779"/>
      <c r="SEN81" s="779"/>
      <c r="SEO81" s="779"/>
      <c r="SEP81" s="779"/>
      <c r="SEQ81" s="779"/>
      <c r="SER81" s="779"/>
      <c r="SES81" s="779"/>
      <c r="SET81" s="779"/>
      <c r="SEU81" s="779"/>
      <c r="SEV81" s="779"/>
      <c r="SEW81" s="779"/>
      <c r="SEX81" s="779"/>
      <c r="SEY81" s="779"/>
      <c r="SEZ81" s="779"/>
      <c r="SFA81" s="779"/>
      <c r="SFB81" s="779"/>
      <c r="SFC81" s="779"/>
      <c r="SFD81" s="779"/>
      <c r="SFE81" s="779"/>
      <c r="SFF81" s="779"/>
      <c r="SFG81" s="779"/>
      <c r="SFH81" s="779"/>
      <c r="SFI81" s="779"/>
      <c r="SFJ81" s="779"/>
      <c r="SFK81" s="779"/>
      <c r="SFL81" s="779"/>
      <c r="SFM81" s="779"/>
      <c r="SFN81" s="779"/>
      <c r="SFO81" s="779"/>
      <c r="SFP81" s="779"/>
      <c r="SFQ81" s="779"/>
      <c r="SFR81" s="779"/>
      <c r="SFS81" s="779"/>
      <c r="SFT81" s="779"/>
      <c r="SFU81" s="779"/>
      <c r="SFV81" s="779"/>
      <c r="SFW81" s="779"/>
      <c r="SFX81" s="779"/>
      <c r="SFY81" s="779"/>
      <c r="SFZ81" s="779"/>
      <c r="SGA81" s="779"/>
      <c r="SGB81" s="779"/>
      <c r="SGC81" s="779"/>
      <c r="SGD81" s="779"/>
      <c r="SGE81" s="779"/>
      <c r="SGF81" s="779"/>
      <c r="SGG81" s="779"/>
      <c r="SGH81" s="779"/>
      <c r="SGI81" s="779"/>
      <c r="SGJ81" s="779"/>
      <c r="SGK81" s="779"/>
      <c r="SGL81" s="779"/>
      <c r="SGM81" s="779"/>
      <c r="SGN81" s="779"/>
      <c r="SGO81" s="779"/>
      <c r="SGP81" s="779"/>
      <c r="SGQ81" s="779"/>
      <c r="SGR81" s="779"/>
      <c r="SGS81" s="779"/>
      <c r="SGT81" s="779"/>
      <c r="SGU81" s="779"/>
      <c r="SGV81" s="779"/>
      <c r="SGW81" s="779"/>
      <c r="SGX81" s="779"/>
      <c r="SGY81" s="779"/>
      <c r="SGZ81" s="779"/>
      <c r="SHA81" s="779"/>
      <c r="SHB81" s="779"/>
      <c r="SHC81" s="779"/>
      <c r="SHD81" s="779"/>
      <c r="SHE81" s="779"/>
      <c r="SHF81" s="779"/>
      <c r="SHG81" s="779"/>
      <c r="SHH81" s="779"/>
      <c r="SHI81" s="779"/>
      <c r="SHJ81" s="779"/>
      <c r="SHK81" s="779"/>
      <c r="SHL81" s="779"/>
      <c r="SHM81" s="779"/>
      <c r="SHN81" s="779"/>
      <c r="SHO81" s="779"/>
      <c r="SHP81" s="779"/>
      <c r="SHQ81" s="779"/>
      <c r="SHR81" s="779"/>
      <c r="SHS81" s="779"/>
      <c r="SHT81" s="779"/>
      <c r="SHU81" s="779"/>
      <c r="SHV81" s="779"/>
      <c r="SHW81" s="779"/>
      <c r="SHX81" s="779"/>
      <c r="SHY81" s="779"/>
      <c r="SHZ81" s="779"/>
      <c r="SIA81" s="779"/>
      <c r="SIB81" s="779"/>
      <c r="SIC81" s="779"/>
      <c r="SID81" s="779"/>
      <c r="SIE81" s="779"/>
      <c r="SIF81" s="779"/>
      <c r="SIG81" s="779"/>
      <c r="SIH81" s="779"/>
      <c r="SII81" s="779"/>
      <c r="SIJ81" s="779"/>
      <c r="SIK81" s="779"/>
      <c r="SIL81" s="779"/>
      <c r="SIM81" s="779"/>
      <c r="SIN81" s="779"/>
      <c r="SIO81" s="779"/>
      <c r="SIP81" s="779"/>
      <c r="SIQ81" s="779"/>
      <c r="SIR81" s="779"/>
      <c r="SIS81" s="779"/>
      <c r="SIT81" s="779"/>
      <c r="SIU81" s="779"/>
      <c r="SIV81" s="779"/>
      <c r="SIW81" s="779"/>
      <c r="SIX81" s="779"/>
      <c r="SIY81" s="779"/>
      <c r="SIZ81" s="779"/>
      <c r="SJA81" s="779"/>
      <c r="SJB81" s="779"/>
      <c r="SJC81" s="779"/>
      <c r="SJD81" s="779"/>
      <c r="SJE81" s="779"/>
      <c r="SJF81" s="779"/>
      <c r="SJG81" s="779"/>
      <c r="SJH81" s="779"/>
      <c r="SJI81" s="779"/>
      <c r="SJJ81" s="779"/>
      <c r="SJK81" s="779"/>
      <c r="SJL81" s="779"/>
      <c r="SJM81" s="779"/>
      <c r="SJN81" s="779"/>
      <c r="SJO81" s="779"/>
      <c r="SJP81" s="779"/>
      <c r="SJQ81" s="779"/>
      <c r="SJR81" s="779"/>
      <c r="SJS81" s="779"/>
      <c r="SJT81" s="779"/>
      <c r="SJU81" s="779"/>
      <c r="SJV81" s="779"/>
      <c r="SJW81" s="779"/>
      <c r="SJX81" s="779"/>
      <c r="SJY81" s="779"/>
      <c r="SJZ81" s="779"/>
      <c r="SKA81" s="779"/>
      <c r="SKB81" s="779"/>
      <c r="SKC81" s="779"/>
      <c r="SKD81" s="779"/>
      <c r="SKE81" s="779"/>
      <c r="SKF81" s="779"/>
      <c r="SKG81" s="779"/>
      <c r="SKH81" s="779"/>
      <c r="SKI81" s="779"/>
      <c r="SKJ81" s="779"/>
      <c r="SKK81" s="779"/>
      <c r="SKL81" s="779"/>
      <c r="SKM81" s="779"/>
      <c r="SKN81" s="779"/>
      <c r="SKO81" s="779"/>
      <c r="SKP81" s="779"/>
      <c r="SKQ81" s="779"/>
      <c r="SKR81" s="779"/>
      <c r="SKS81" s="779"/>
      <c r="SKT81" s="779"/>
      <c r="SKU81" s="779"/>
      <c r="SKV81" s="779"/>
      <c r="SKW81" s="779"/>
      <c r="SKX81" s="779"/>
      <c r="SKY81" s="779"/>
      <c r="SKZ81" s="779"/>
      <c r="SLA81" s="779"/>
      <c r="SLB81" s="779"/>
      <c r="SLC81" s="779"/>
      <c r="SLD81" s="779"/>
      <c r="SLE81" s="779"/>
      <c r="SLF81" s="779"/>
      <c r="SLG81" s="779"/>
      <c r="SLH81" s="779"/>
      <c r="SLI81" s="779"/>
      <c r="SLJ81" s="779"/>
      <c r="SLK81" s="779"/>
      <c r="SLL81" s="779"/>
      <c r="SLM81" s="779"/>
      <c r="SLN81" s="779"/>
      <c r="SLO81" s="779"/>
      <c r="SLP81" s="779"/>
      <c r="SLQ81" s="779"/>
      <c r="SLR81" s="779"/>
      <c r="SLS81" s="779"/>
      <c r="SLT81" s="779"/>
      <c r="SLU81" s="779"/>
      <c r="SLV81" s="779"/>
      <c r="SLW81" s="779"/>
      <c r="SLX81" s="779"/>
      <c r="SLY81" s="779"/>
      <c r="SLZ81" s="779"/>
      <c r="SMA81" s="779"/>
      <c r="SMB81" s="779"/>
      <c r="SMC81" s="779"/>
      <c r="SMD81" s="779"/>
      <c r="SME81" s="779"/>
      <c r="SMF81" s="779"/>
      <c r="SMG81" s="779"/>
      <c r="SMH81" s="779"/>
      <c r="SMI81" s="779"/>
      <c r="SMJ81" s="779"/>
      <c r="SMK81" s="779"/>
      <c r="SML81" s="779"/>
      <c r="SMM81" s="779"/>
      <c r="SMN81" s="779"/>
      <c r="SMO81" s="779"/>
      <c r="SMP81" s="779"/>
      <c r="SMQ81" s="779"/>
      <c r="SMR81" s="779"/>
      <c r="SMS81" s="779"/>
      <c r="SMT81" s="779"/>
      <c r="SMU81" s="779"/>
      <c r="SMV81" s="779"/>
      <c r="SMW81" s="779"/>
      <c r="SMX81" s="779"/>
      <c r="SMY81" s="779"/>
      <c r="SMZ81" s="779"/>
      <c r="SNA81" s="779"/>
      <c r="SNB81" s="779"/>
      <c r="SNC81" s="779"/>
      <c r="SND81" s="779"/>
      <c r="SNE81" s="779"/>
      <c r="SNF81" s="779"/>
      <c r="SNG81" s="779"/>
      <c r="SNH81" s="779"/>
      <c r="SNI81" s="779"/>
      <c r="SNJ81" s="779"/>
      <c r="SNK81" s="779"/>
      <c r="SNL81" s="779"/>
      <c r="SNM81" s="779"/>
      <c r="SNN81" s="779"/>
      <c r="SNO81" s="779"/>
      <c r="SNP81" s="779"/>
      <c r="SNQ81" s="779"/>
      <c r="SNR81" s="779"/>
      <c r="SNS81" s="779"/>
      <c r="SNT81" s="779"/>
      <c r="SNU81" s="779"/>
      <c r="SNV81" s="779"/>
      <c r="SNW81" s="779"/>
      <c r="SNX81" s="779"/>
      <c r="SNY81" s="779"/>
      <c r="SNZ81" s="779"/>
      <c r="SOA81" s="779"/>
      <c r="SOB81" s="779"/>
      <c r="SOC81" s="779"/>
      <c r="SOD81" s="779"/>
      <c r="SOE81" s="779"/>
      <c r="SOF81" s="779"/>
      <c r="SOG81" s="779"/>
      <c r="SOH81" s="779"/>
      <c r="SOI81" s="779"/>
      <c r="SOJ81" s="779"/>
      <c r="SOK81" s="779"/>
      <c r="SOL81" s="779"/>
      <c r="SOM81" s="779"/>
      <c r="SON81" s="779"/>
      <c r="SOO81" s="779"/>
      <c r="SOP81" s="779"/>
      <c r="SOQ81" s="779"/>
      <c r="SOR81" s="779"/>
      <c r="SOS81" s="779"/>
      <c r="SOT81" s="779"/>
      <c r="SOU81" s="779"/>
      <c r="SOV81" s="779"/>
      <c r="SOW81" s="779"/>
      <c r="SOX81" s="779"/>
      <c r="SOY81" s="779"/>
      <c r="SOZ81" s="779"/>
      <c r="SPA81" s="779"/>
      <c r="SPB81" s="779"/>
      <c r="SPC81" s="779"/>
      <c r="SPD81" s="779"/>
      <c r="SPE81" s="779"/>
      <c r="SPF81" s="779"/>
      <c r="SPG81" s="779"/>
      <c r="SPH81" s="779"/>
      <c r="SPI81" s="779"/>
      <c r="SPJ81" s="779"/>
      <c r="SPK81" s="779"/>
      <c r="SPL81" s="779"/>
      <c r="SPM81" s="779"/>
      <c r="SPN81" s="779"/>
      <c r="SPO81" s="779"/>
      <c r="SPP81" s="779"/>
      <c r="SPQ81" s="779"/>
      <c r="SPR81" s="779"/>
      <c r="SPS81" s="779"/>
      <c r="SPT81" s="779"/>
      <c r="SPU81" s="779"/>
      <c r="SPV81" s="779"/>
      <c r="SPW81" s="779"/>
      <c r="SPX81" s="779"/>
      <c r="SPY81" s="779"/>
      <c r="SPZ81" s="779"/>
      <c r="SQA81" s="779"/>
      <c r="SQB81" s="779"/>
      <c r="SQC81" s="779"/>
      <c r="SQD81" s="779"/>
      <c r="SQE81" s="779"/>
      <c r="SQF81" s="779"/>
      <c r="SQG81" s="779"/>
      <c r="SQH81" s="779"/>
      <c r="SQI81" s="779"/>
      <c r="SQJ81" s="779"/>
      <c r="SQK81" s="779"/>
      <c r="SQL81" s="779"/>
      <c r="SQM81" s="779"/>
      <c r="SQN81" s="779"/>
      <c r="SQO81" s="779"/>
      <c r="SQP81" s="779"/>
      <c r="SQQ81" s="779"/>
      <c r="SQR81" s="779"/>
      <c r="SQS81" s="779"/>
      <c r="SQT81" s="779"/>
      <c r="SQU81" s="779"/>
      <c r="SQV81" s="779"/>
      <c r="SQW81" s="779"/>
      <c r="SQX81" s="779"/>
      <c r="SQY81" s="779"/>
      <c r="SQZ81" s="779"/>
      <c r="SRA81" s="779"/>
      <c r="SRB81" s="779"/>
      <c r="SRC81" s="779"/>
      <c r="SRD81" s="779"/>
      <c r="SRE81" s="779"/>
      <c r="SRF81" s="779"/>
      <c r="SRG81" s="779"/>
      <c r="SRH81" s="779"/>
      <c r="SRI81" s="779"/>
      <c r="SRJ81" s="779"/>
      <c r="SRK81" s="779"/>
      <c r="SRL81" s="779"/>
      <c r="SRM81" s="779"/>
      <c r="SRN81" s="779"/>
      <c r="SRO81" s="779"/>
      <c r="SRP81" s="779"/>
      <c r="SRQ81" s="779"/>
      <c r="SRR81" s="779"/>
      <c r="SRS81" s="779"/>
      <c r="SRT81" s="779"/>
      <c r="SRU81" s="779"/>
      <c r="SRV81" s="779"/>
      <c r="SRW81" s="779"/>
      <c r="SRX81" s="779"/>
      <c r="SRY81" s="779"/>
      <c r="SRZ81" s="779"/>
      <c r="SSA81" s="779"/>
      <c r="SSB81" s="779"/>
      <c r="SSC81" s="779"/>
      <c r="SSD81" s="779"/>
      <c r="SSE81" s="779"/>
      <c r="SSF81" s="779"/>
      <c r="SSG81" s="779"/>
      <c r="SSH81" s="779"/>
      <c r="SSI81" s="779"/>
      <c r="SSJ81" s="779"/>
      <c r="SSK81" s="779"/>
      <c r="SSL81" s="779"/>
      <c r="SSM81" s="779"/>
      <c r="SSN81" s="779"/>
      <c r="SSO81" s="779"/>
      <c r="SSP81" s="779"/>
      <c r="SSQ81" s="779"/>
      <c r="SSR81" s="779"/>
      <c r="SSS81" s="779"/>
      <c r="SST81" s="779"/>
      <c r="SSU81" s="779"/>
      <c r="SSV81" s="779"/>
      <c r="SSW81" s="779"/>
      <c r="SSX81" s="779"/>
      <c r="SSY81" s="779"/>
      <c r="SSZ81" s="779"/>
      <c r="STA81" s="779"/>
      <c r="STB81" s="779"/>
      <c r="STC81" s="779"/>
      <c r="STD81" s="779"/>
      <c r="STE81" s="779"/>
      <c r="STF81" s="779"/>
      <c r="STG81" s="779"/>
      <c r="STH81" s="779"/>
      <c r="STI81" s="779"/>
      <c r="STJ81" s="779"/>
      <c r="STK81" s="779"/>
      <c r="STL81" s="779"/>
      <c r="STM81" s="779"/>
      <c r="STN81" s="779"/>
      <c r="STO81" s="779"/>
      <c r="STP81" s="779"/>
      <c r="STQ81" s="779"/>
      <c r="STR81" s="779"/>
      <c r="STS81" s="779"/>
      <c r="STT81" s="779"/>
      <c r="STU81" s="779"/>
      <c r="STV81" s="779"/>
      <c r="STW81" s="779"/>
      <c r="STX81" s="779"/>
      <c r="STY81" s="779"/>
      <c r="STZ81" s="779"/>
      <c r="SUA81" s="779"/>
      <c r="SUB81" s="779"/>
      <c r="SUC81" s="779"/>
      <c r="SUD81" s="779"/>
      <c r="SUE81" s="779"/>
      <c r="SUF81" s="779"/>
      <c r="SUG81" s="779"/>
      <c r="SUH81" s="779"/>
      <c r="SUI81" s="779"/>
      <c r="SUJ81" s="779"/>
      <c r="SUK81" s="779"/>
      <c r="SUL81" s="779"/>
      <c r="SUM81" s="779"/>
      <c r="SUN81" s="779"/>
      <c r="SUO81" s="779"/>
      <c r="SUP81" s="779"/>
      <c r="SUQ81" s="779"/>
      <c r="SUR81" s="779"/>
      <c r="SUS81" s="779"/>
      <c r="SUT81" s="779"/>
      <c r="SUU81" s="779"/>
      <c r="SUV81" s="779"/>
      <c r="SUW81" s="779"/>
      <c r="SUX81" s="779"/>
      <c r="SUY81" s="779"/>
      <c r="SUZ81" s="779"/>
      <c r="SVA81" s="779"/>
      <c r="SVB81" s="779"/>
      <c r="SVC81" s="779"/>
      <c r="SVD81" s="779"/>
      <c r="SVE81" s="779"/>
      <c r="SVF81" s="779"/>
      <c r="SVG81" s="779"/>
      <c r="SVH81" s="779"/>
      <c r="SVI81" s="779"/>
      <c r="SVJ81" s="779"/>
      <c r="SVK81" s="779"/>
      <c r="SVL81" s="779"/>
      <c r="SVM81" s="779"/>
      <c r="SVN81" s="779"/>
      <c r="SVO81" s="779"/>
      <c r="SVP81" s="779"/>
      <c r="SVQ81" s="779"/>
      <c r="SVR81" s="779"/>
      <c r="SVS81" s="779"/>
      <c r="SVT81" s="779"/>
      <c r="SVU81" s="779"/>
      <c r="SVV81" s="779"/>
      <c r="SVW81" s="779"/>
      <c r="SVX81" s="779"/>
      <c r="SVY81" s="779"/>
      <c r="SVZ81" s="779"/>
      <c r="SWA81" s="779"/>
      <c r="SWB81" s="779"/>
      <c r="SWC81" s="779"/>
      <c r="SWD81" s="779"/>
      <c r="SWE81" s="779"/>
      <c r="SWF81" s="779"/>
      <c r="SWG81" s="779"/>
      <c r="SWH81" s="779"/>
      <c r="SWI81" s="779"/>
      <c r="SWJ81" s="779"/>
      <c r="SWK81" s="779"/>
      <c r="SWL81" s="779"/>
      <c r="SWM81" s="779"/>
      <c r="SWN81" s="779"/>
      <c r="SWO81" s="779"/>
      <c r="SWP81" s="779"/>
      <c r="SWQ81" s="779"/>
      <c r="SWR81" s="779"/>
      <c r="SWS81" s="779"/>
      <c r="SWT81" s="779"/>
      <c r="SWU81" s="779"/>
      <c r="SWV81" s="779"/>
      <c r="SWW81" s="779"/>
      <c r="SWX81" s="779"/>
      <c r="SWY81" s="779"/>
      <c r="SWZ81" s="779"/>
      <c r="SXA81" s="779"/>
      <c r="SXB81" s="779"/>
      <c r="SXC81" s="779"/>
      <c r="SXD81" s="779"/>
      <c r="SXE81" s="779"/>
      <c r="SXF81" s="779"/>
      <c r="SXG81" s="779"/>
      <c r="SXH81" s="779"/>
      <c r="SXI81" s="779"/>
      <c r="SXJ81" s="779"/>
      <c r="SXK81" s="779"/>
      <c r="SXL81" s="779"/>
      <c r="SXM81" s="779"/>
      <c r="SXN81" s="779"/>
      <c r="SXO81" s="779"/>
      <c r="SXP81" s="779"/>
      <c r="SXQ81" s="779"/>
      <c r="SXR81" s="779"/>
      <c r="SXS81" s="779"/>
      <c r="SXT81" s="779"/>
      <c r="SXU81" s="779"/>
      <c r="SXV81" s="779"/>
      <c r="SXW81" s="779"/>
      <c r="SXX81" s="779"/>
      <c r="SXY81" s="779"/>
      <c r="SXZ81" s="779"/>
      <c r="SYA81" s="779"/>
      <c r="SYB81" s="779"/>
      <c r="SYC81" s="779"/>
      <c r="SYD81" s="779"/>
      <c r="SYE81" s="779"/>
      <c r="SYF81" s="779"/>
      <c r="SYG81" s="779"/>
      <c r="SYH81" s="779"/>
      <c r="SYI81" s="779"/>
      <c r="SYJ81" s="779"/>
      <c r="SYK81" s="779"/>
      <c r="SYL81" s="779"/>
      <c r="SYM81" s="779"/>
      <c r="SYN81" s="779"/>
      <c r="SYO81" s="779"/>
      <c r="SYP81" s="779"/>
      <c r="SYQ81" s="779"/>
      <c r="SYR81" s="779"/>
      <c r="SYS81" s="779"/>
      <c r="SYT81" s="779"/>
      <c r="SYU81" s="779"/>
      <c r="SYV81" s="779"/>
      <c r="SYW81" s="779"/>
      <c r="SYX81" s="779"/>
      <c r="SYY81" s="779"/>
      <c r="SYZ81" s="779"/>
      <c r="SZA81" s="779"/>
      <c r="SZB81" s="779"/>
      <c r="SZC81" s="779"/>
      <c r="SZD81" s="779"/>
      <c r="SZE81" s="779"/>
      <c r="SZF81" s="779"/>
      <c r="SZG81" s="779"/>
      <c r="SZH81" s="779"/>
      <c r="SZI81" s="779"/>
      <c r="SZJ81" s="779"/>
      <c r="SZK81" s="779"/>
      <c r="SZL81" s="779"/>
      <c r="SZM81" s="779"/>
      <c r="SZN81" s="779"/>
      <c r="SZO81" s="779"/>
      <c r="SZP81" s="779"/>
      <c r="SZQ81" s="779"/>
      <c r="SZR81" s="779"/>
      <c r="SZS81" s="779"/>
      <c r="SZT81" s="779"/>
      <c r="SZU81" s="779"/>
      <c r="SZV81" s="779"/>
      <c r="SZW81" s="779"/>
      <c r="SZX81" s="779"/>
      <c r="SZY81" s="779"/>
      <c r="SZZ81" s="779"/>
      <c r="TAA81" s="779"/>
      <c r="TAB81" s="779"/>
      <c r="TAC81" s="779"/>
      <c r="TAD81" s="779"/>
      <c r="TAE81" s="779"/>
      <c r="TAF81" s="779"/>
      <c r="TAG81" s="779"/>
      <c r="TAH81" s="779"/>
      <c r="TAI81" s="779"/>
      <c r="TAJ81" s="779"/>
      <c r="TAK81" s="779"/>
      <c r="TAL81" s="779"/>
      <c r="TAM81" s="779"/>
      <c r="TAN81" s="779"/>
      <c r="TAO81" s="779"/>
      <c r="TAP81" s="779"/>
      <c r="TAQ81" s="779"/>
      <c r="TAR81" s="779"/>
      <c r="TAS81" s="779"/>
      <c r="TAT81" s="779"/>
      <c r="TAU81" s="779"/>
      <c r="TAV81" s="779"/>
      <c r="TAW81" s="779"/>
      <c r="TAX81" s="779"/>
      <c r="TAY81" s="779"/>
      <c r="TAZ81" s="779"/>
      <c r="TBA81" s="779"/>
      <c r="TBB81" s="779"/>
      <c r="TBC81" s="779"/>
      <c r="TBD81" s="779"/>
      <c r="TBE81" s="779"/>
      <c r="TBF81" s="779"/>
      <c r="TBG81" s="779"/>
      <c r="TBH81" s="779"/>
      <c r="TBI81" s="779"/>
      <c r="TBJ81" s="779"/>
      <c r="TBK81" s="779"/>
      <c r="TBL81" s="779"/>
      <c r="TBM81" s="779"/>
      <c r="TBN81" s="779"/>
      <c r="TBO81" s="779"/>
      <c r="TBP81" s="779"/>
      <c r="TBQ81" s="779"/>
      <c r="TBR81" s="779"/>
      <c r="TBS81" s="779"/>
      <c r="TBT81" s="779"/>
      <c r="TBU81" s="779"/>
      <c r="TBV81" s="779"/>
      <c r="TBW81" s="779"/>
      <c r="TBX81" s="779"/>
      <c r="TBY81" s="779"/>
      <c r="TBZ81" s="779"/>
      <c r="TCA81" s="779"/>
      <c r="TCB81" s="779"/>
      <c r="TCC81" s="779"/>
      <c r="TCD81" s="779"/>
      <c r="TCE81" s="779"/>
      <c r="TCF81" s="779"/>
      <c r="TCG81" s="779"/>
      <c r="TCH81" s="779"/>
      <c r="TCI81" s="779"/>
      <c r="TCJ81" s="779"/>
      <c r="TCK81" s="779"/>
      <c r="TCL81" s="779"/>
      <c r="TCM81" s="779"/>
      <c r="TCN81" s="779"/>
      <c r="TCO81" s="779"/>
      <c r="TCP81" s="779"/>
      <c r="TCQ81" s="779"/>
      <c r="TCR81" s="779"/>
      <c r="TCS81" s="779"/>
      <c r="TCT81" s="779"/>
      <c r="TCU81" s="779"/>
      <c r="TCV81" s="779"/>
      <c r="TCW81" s="779"/>
      <c r="TCX81" s="779"/>
      <c r="TCY81" s="779"/>
      <c r="TCZ81" s="779"/>
      <c r="TDA81" s="779"/>
      <c r="TDB81" s="779"/>
      <c r="TDC81" s="779"/>
      <c r="TDD81" s="779"/>
      <c r="TDE81" s="779"/>
      <c r="TDF81" s="779"/>
      <c r="TDG81" s="779"/>
      <c r="TDH81" s="779"/>
      <c r="TDI81" s="779"/>
      <c r="TDJ81" s="779"/>
      <c r="TDK81" s="779"/>
      <c r="TDL81" s="779"/>
      <c r="TDM81" s="779"/>
      <c r="TDN81" s="779"/>
      <c r="TDO81" s="779"/>
      <c r="TDP81" s="779"/>
      <c r="TDQ81" s="779"/>
      <c r="TDR81" s="779"/>
      <c r="TDS81" s="779"/>
      <c r="TDT81" s="779"/>
      <c r="TDU81" s="779"/>
      <c r="TDV81" s="779"/>
      <c r="TDW81" s="779"/>
      <c r="TDX81" s="779"/>
      <c r="TDY81" s="779"/>
      <c r="TDZ81" s="779"/>
      <c r="TEA81" s="779"/>
      <c r="TEB81" s="779"/>
      <c r="TEC81" s="779"/>
      <c r="TED81" s="779"/>
      <c r="TEE81" s="779"/>
      <c r="TEF81" s="779"/>
      <c r="TEG81" s="779"/>
      <c r="TEH81" s="779"/>
      <c r="TEI81" s="779"/>
      <c r="TEJ81" s="779"/>
      <c r="TEK81" s="779"/>
      <c r="TEL81" s="779"/>
      <c r="TEM81" s="779"/>
      <c r="TEN81" s="779"/>
      <c r="TEO81" s="779"/>
      <c r="TEP81" s="779"/>
      <c r="TEQ81" s="779"/>
      <c r="TER81" s="779"/>
      <c r="TES81" s="779"/>
      <c r="TET81" s="779"/>
      <c r="TEU81" s="779"/>
      <c r="TEV81" s="779"/>
      <c r="TEW81" s="779"/>
      <c r="TEX81" s="779"/>
      <c r="TEY81" s="779"/>
      <c r="TEZ81" s="779"/>
      <c r="TFA81" s="779"/>
      <c r="TFB81" s="779"/>
      <c r="TFC81" s="779"/>
      <c r="TFD81" s="779"/>
      <c r="TFE81" s="779"/>
      <c r="TFF81" s="779"/>
      <c r="TFG81" s="779"/>
      <c r="TFH81" s="779"/>
      <c r="TFI81" s="779"/>
      <c r="TFJ81" s="779"/>
      <c r="TFK81" s="779"/>
      <c r="TFL81" s="779"/>
      <c r="TFM81" s="779"/>
      <c r="TFN81" s="779"/>
      <c r="TFO81" s="779"/>
      <c r="TFP81" s="779"/>
      <c r="TFQ81" s="779"/>
      <c r="TFR81" s="779"/>
      <c r="TFS81" s="779"/>
      <c r="TFT81" s="779"/>
      <c r="TFU81" s="779"/>
      <c r="TFV81" s="779"/>
      <c r="TFW81" s="779"/>
      <c r="TFX81" s="779"/>
      <c r="TFY81" s="779"/>
      <c r="TFZ81" s="779"/>
      <c r="TGA81" s="779"/>
      <c r="TGB81" s="779"/>
      <c r="TGC81" s="779"/>
      <c r="TGD81" s="779"/>
      <c r="TGE81" s="779"/>
      <c r="TGF81" s="779"/>
      <c r="TGG81" s="779"/>
      <c r="TGH81" s="779"/>
      <c r="TGI81" s="779"/>
      <c r="TGJ81" s="779"/>
      <c r="TGK81" s="779"/>
      <c r="TGL81" s="779"/>
      <c r="TGM81" s="779"/>
      <c r="TGN81" s="779"/>
      <c r="TGO81" s="779"/>
      <c r="TGP81" s="779"/>
      <c r="TGQ81" s="779"/>
      <c r="TGR81" s="779"/>
      <c r="TGS81" s="779"/>
      <c r="TGT81" s="779"/>
      <c r="TGU81" s="779"/>
      <c r="TGV81" s="779"/>
      <c r="TGW81" s="779"/>
      <c r="TGX81" s="779"/>
      <c r="TGY81" s="779"/>
      <c r="TGZ81" s="779"/>
      <c r="THA81" s="779"/>
      <c r="THB81" s="779"/>
      <c r="THC81" s="779"/>
      <c r="THD81" s="779"/>
      <c r="THE81" s="779"/>
      <c r="THF81" s="779"/>
      <c r="THG81" s="779"/>
      <c r="THH81" s="779"/>
      <c r="THI81" s="779"/>
      <c r="THJ81" s="779"/>
      <c r="THK81" s="779"/>
      <c r="THL81" s="779"/>
      <c r="THM81" s="779"/>
      <c r="THN81" s="779"/>
      <c r="THO81" s="779"/>
      <c r="THP81" s="779"/>
      <c r="THQ81" s="779"/>
      <c r="THR81" s="779"/>
      <c r="THS81" s="779"/>
      <c r="THT81" s="779"/>
      <c r="THU81" s="779"/>
      <c r="THV81" s="779"/>
      <c r="THW81" s="779"/>
      <c r="THX81" s="779"/>
      <c r="THY81" s="779"/>
      <c r="THZ81" s="779"/>
      <c r="TIA81" s="779"/>
      <c r="TIB81" s="779"/>
      <c r="TIC81" s="779"/>
      <c r="TID81" s="779"/>
      <c r="TIE81" s="779"/>
      <c r="TIF81" s="779"/>
      <c r="TIG81" s="779"/>
      <c r="TIH81" s="779"/>
      <c r="TII81" s="779"/>
      <c r="TIJ81" s="779"/>
      <c r="TIK81" s="779"/>
      <c r="TIL81" s="779"/>
      <c r="TIM81" s="779"/>
      <c r="TIN81" s="779"/>
      <c r="TIO81" s="779"/>
      <c r="TIP81" s="779"/>
      <c r="TIQ81" s="779"/>
      <c r="TIR81" s="779"/>
      <c r="TIS81" s="779"/>
      <c r="TIT81" s="779"/>
      <c r="TIU81" s="779"/>
      <c r="TIV81" s="779"/>
      <c r="TIW81" s="779"/>
      <c r="TIX81" s="779"/>
      <c r="TIY81" s="779"/>
      <c r="TIZ81" s="779"/>
      <c r="TJA81" s="779"/>
      <c r="TJB81" s="779"/>
      <c r="TJC81" s="779"/>
      <c r="TJD81" s="779"/>
      <c r="TJE81" s="779"/>
      <c r="TJF81" s="779"/>
      <c r="TJG81" s="779"/>
      <c r="TJH81" s="779"/>
      <c r="TJI81" s="779"/>
      <c r="TJJ81" s="779"/>
      <c r="TJK81" s="779"/>
      <c r="TJL81" s="779"/>
      <c r="TJM81" s="779"/>
      <c r="TJN81" s="779"/>
      <c r="TJO81" s="779"/>
      <c r="TJP81" s="779"/>
      <c r="TJQ81" s="779"/>
      <c r="TJR81" s="779"/>
      <c r="TJS81" s="779"/>
      <c r="TJT81" s="779"/>
      <c r="TJU81" s="779"/>
      <c r="TJV81" s="779"/>
      <c r="TJW81" s="779"/>
      <c r="TJX81" s="779"/>
      <c r="TJY81" s="779"/>
      <c r="TJZ81" s="779"/>
      <c r="TKA81" s="779"/>
      <c r="TKB81" s="779"/>
      <c r="TKC81" s="779"/>
      <c r="TKD81" s="779"/>
      <c r="TKE81" s="779"/>
      <c r="TKF81" s="779"/>
      <c r="TKG81" s="779"/>
      <c r="TKH81" s="779"/>
      <c r="TKI81" s="779"/>
      <c r="TKJ81" s="779"/>
      <c r="TKK81" s="779"/>
      <c r="TKL81" s="779"/>
      <c r="TKM81" s="779"/>
      <c r="TKN81" s="779"/>
      <c r="TKO81" s="779"/>
      <c r="TKP81" s="779"/>
      <c r="TKQ81" s="779"/>
      <c r="TKR81" s="779"/>
      <c r="TKS81" s="779"/>
      <c r="TKT81" s="779"/>
      <c r="TKU81" s="779"/>
      <c r="TKV81" s="779"/>
      <c r="TKW81" s="779"/>
      <c r="TKX81" s="779"/>
      <c r="TKY81" s="779"/>
      <c r="TKZ81" s="779"/>
      <c r="TLA81" s="779"/>
      <c r="TLB81" s="779"/>
      <c r="TLC81" s="779"/>
      <c r="TLD81" s="779"/>
      <c r="TLE81" s="779"/>
      <c r="TLF81" s="779"/>
      <c r="TLG81" s="779"/>
      <c r="TLH81" s="779"/>
      <c r="TLI81" s="779"/>
      <c r="TLJ81" s="779"/>
      <c r="TLK81" s="779"/>
      <c r="TLL81" s="779"/>
      <c r="TLM81" s="779"/>
      <c r="TLN81" s="779"/>
      <c r="TLO81" s="779"/>
      <c r="TLP81" s="779"/>
      <c r="TLQ81" s="779"/>
      <c r="TLR81" s="779"/>
      <c r="TLS81" s="779"/>
      <c r="TLT81" s="779"/>
      <c r="TLU81" s="779"/>
      <c r="TLV81" s="779"/>
      <c r="TLW81" s="779"/>
      <c r="TLX81" s="779"/>
      <c r="TLY81" s="779"/>
      <c r="TLZ81" s="779"/>
      <c r="TMA81" s="779"/>
      <c r="TMB81" s="779"/>
      <c r="TMC81" s="779"/>
      <c r="TMD81" s="779"/>
      <c r="TME81" s="779"/>
      <c r="TMF81" s="779"/>
      <c r="TMG81" s="779"/>
      <c r="TMH81" s="779"/>
      <c r="TMI81" s="779"/>
      <c r="TMJ81" s="779"/>
      <c r="TMK81" s="779"/>
      <c r="TML81" s="779"/>
      <c r="TMM81" s="779"/>
      <c r="TMN81" s="779"/>
      <c r="TMO81" s="779"/>
      <c r="TMP81" s="779"/>
      <c r="TMQ81" s="779"/>
      <c r="TMR81" s="779"/>
      <c r="TMS81" s="779"/>
      <c r="TMT81" s="779"/>
      <c r="TMU81" s="779"/>
      <c r="TMV81" s="779"/>
      <c r="TMW81" s="779"/>
      <c r="TMX81" s="779"/>
      <c r="TMY81" s="779"/>
      <c r="TMZ81" s="779"/>
      <c r="TNA81" s="779"/>
      <c r="TNB81" s="779"/>
      <c r="TNC81" s="779"/>
      <c r="TND81" s="779"/>
      <c r="TNE81" s="779"/>
      <c r="TNF81" s="779"/>
      <c r="TNG81" s="779"/>
      <c r="TNH81" s="779"/>
      <c r="TNI81" s="779"/>
      <c r="TNJ81" s="779"/>
      <c r="TNK81" s="779"/>
      <c r="TNL81" s="779"/>
      <c r="TNM81" s="779"/>
      <c r="TNN81" s="779"/>
      <c r="TNO81" s="779"/>
      <c r="TNP81" s="779"/>
      <c r="TNQ81" s="779"/>
      <c r="TNR81" s="779"/>
      <c r="TNS81" s="779"/>
      <c r="TNT81" s="779"/>
      <c r="TNU81" s="779"/>
      <c r="TNV81" s="779"/>
      <c r="TNW81" s="779"/>
      <c r="TNX81" s="779"/>
      <c r="TNY81" s="779"/>
      <c r="TNZ81" s="779"/>
      <c r="TOA81" s="779"/>
      <c r="TOB81" s="779"/>
      <c r="TOC81" s="779"/>
      <c r="TOD81" s="779"/>
      <c r="TOE81" s="779"/>
      <c r="TOF81" s="779"/>
      <c r="TOG81" s="779"/>
      <c r="TOH81" s="779"/>
      <c r="TOI81" s="779"/>
      <c r="TOJ81" s="779"/>
      <c r="TOK81" s="779"/>
      <c r="TOL81" s="779"/>
      <c r="TOM81" s="779"/>
      <c r="TON81" s="779"/>
      <c r="TOO81" s="779"/>
      <c r="TOP81" s="779"/>
      <c r="TOQ81" s="779"/>
      <c r="TOR81" s="779"/>
      <c r="TOS81" s="779"/>
      <c r="TOT81" s="779"/>
      <c r="TOU81" s="779"/>
      <c r="TOV81" s="779"/>
      <c r="TOW81" s="779"/>
      <c r="TOX81" s="779"/>
      <c r="TOY81" s="779"/>
      <c r="TOZ81" s="779"/>
      <c r="TPA81" s="779"/>
      <c r="TPB81" s="779"/>
      <c r="TPC81" s="779"/>
      <c r="TPD81" s="779"/>
      <c r="TPE81" s="779"/>
      <c r="TPF81" s="779"/>
      <c r="TPG81" s="779"/>
      <c r="TPH81" s="779"/>
      <c r="TPI81" s="779"/>
      <c r="TPJ81" s="779"/>
      <c r="TPK81" s="779"/>
      <c r="TPL81" s="779"/>
      <c r="TPM81" s="779"/>
      <c r="TPN81" s="779"/>
      <c r="TPO81" s="779"/>
      <c r="TPP81" s="779"/>
      <c r="TPQ81" s="779"/>
      <c r="TPR81" s="779"/>
      <c r="TPS81" s="779"/>
      <c r="TPT81" s="779"/>
      <c r="TPU81" s="779"/>
      <c r="TPV81" s="779"/>
      <c r="TPW81" s="779"/>
      <c r="TPX81" s="779"/>
      <c r="TPY81" s="779"/>
      <c r="TPZ81" s="779"/>
      <c r="TQA81" s="779"/>
      <c r="TQB81" s="779"/>
      <c r="TQC81" s="779"/>
      <c r="TQD81" s="779"/>
      <c r="TQE81" s="779"/>
      <c r="TQF81" s="779"/>
      <c r="TQG81" s="779"/>
      <c r="TQH81" s="779"/>
      <c r="TQI81" s="779"/>
      <c r="TQJ81" s="779"/>
      <c r="TQK81" s="779"/>
      <c r="TQL81" s="779"/>
      <c r="TQM81" s="779"/>
      <c r="TQN81" s="779"/>
      <c r="TQO81" s="779"/>
      <c r="TQP81" s="779"/>
      <c r="TQQ81" s="779"/>
      <c r="TQR81" s="779"/>
      <c r="TQS81" s="779"/>
      <c r="TQT81" s="779"/>
      <c r="TQU81" s="779"/>
      <c r="TQV81" s="779"/>
      <c r="TQW81" s="779"/>
      <c r="TQX81" s="779"/>
      <c r="TQY81" s="779"/>
      <c r="TQZ81" s="779"/>
      <c r="TRA81" s="779"/>
      <c r="TRB81" s="779"/>
      <c r="TRC81" s="779"/>
      <c r="TRD81" s="779"/>
      <c r="TRE81" s="779"/>
      <c r="TRF81" s="779"/>
      <c r="TRG81" s="779"/>
      <c r="TRH81" s="779"/>
      <c r="TRI81" s="779"/>
      <c r="TRJ81" s="779"/>
      <c r="TRK81" s="779"/>
      <c r="TRL81" s="779"/>
      <c r="TRM81" s="779"/>
      <c r="TRN81" s="779"/>
      <c r="TRO81" s="779"/>
      <c r="TRP81" s="779"/>
      <c r="TRQ81" s="779"/>
      <c r="TRR81" s="779"/>
      <c r="TRS81" s="779"/>
      <c r="TRT81" s="779"/>
      <c r="TRU81" s="779"/>
      <c r="TRV81" s="779"/>
      <c r="TRW81" s="779"/>
      <c r="TRX81" s="779"/>
      <c r="TRY81" s="779"/>
      <c r="TRZ81" s="779"/>
      <c r="TSA81" s="779"/>
      <c r="TSB81" s="779"/>
      <c r="TSC81" s="779"/>
      <c r="TSD81" s="779"/>
      <c r="TSE81" s="779"/>
      <c r="TSF81" s="779"/>
      <c r="TSG81" s="779"/>
      <c r="TSH81" s="779"/>
      <c r="TSI81" s="779"/>
      <c r="TSJ81" s="779"/>
      <c r="TSK81" s="779"/>
      <c r="TSL81" s="779"/>
      <c r="TSM81" s="779"/>
      <c r="TSN81" s="779"/>
      <c r="TSO81" s="779"/>
      <c r="TSP81" s="779"/>
      <c r="TSQ81" s="779"/>
      <c r="TSR81" s="779"/>
      <c r="TSS81" s="779"/>
      <c r="TST81" s="779"/>
      <c r="TSU81" s="779"/>
      <c r="TSV81" s="779"/>
      <c r="TSW81" s="779"/>
      <c r="TSX81" s="779"/>
      <c r="TSY81" s="779"/>
      <c r="TSZ81" s="779"/>
      <c r="TTA81" s="779"/>
      <c r="TTB81" s="779"/>
      <c r="TTC81" s="779"/>
      <c r="TTD81" s="779"/>
      <c r="TTE81" s="779"/>
      <c r="TTF81" s="779"/>
      <c r="TTG81" s="779"/>
      <c r="TTH81" s="779"/>
      <c r="TTI81" s="779"/>
      <c r="TTJ81" s="779"/>
      <c r="TTK81" s="779"/>
      <c r="TTL81" s="779"/>
      <c r="TTM81" s="779"/>
      <c r="TTN81" s="779"/>
      <c r="TTO81" s="779"/>
      <c r="TTP81" s="779"/>
      <c r="TTQ81" s="779"/>
      <c r="TTR81" s="779"/>
      <c r="TTS81" s="779"/>
      <c r="TTT81" s="779"/>
      <c r="TTU81" s="779"/>
      <c r="TTV81" s="779"/>
      <c r="TTW81" s="779"/>
      <c r="TTX81" s="779"/>
      <c r="TTY81" s="779"/>
      <c r="TTZ81" s="779"/>
      <c r="TUA81" s="779"/>
      <c r="TUB81" s="779"/>
      <c r="TUC81" s="779"/>
      <c r="TUD81" s="779"/>
      <c r="TUE81" s="779"/>
      <c r="TUF81" s="779"/>
      <c r="TUG81" s="779"/>
      <c r="TUH81" s="779"/>
      <c r="TUI81" s="779"/>
      <c r="TUJ81" s="779"/>
      <c r="TUK81" s="779"/>
      <c r="TUL81" s="779"/>
      <c r="TUM81" s="779"/>
      <c r="TUN81" s="779"/>
      <c r="TUO81" s="779"/>
      <c r="TUP81" s="779"/>
      <c r="TUQ81" s="779"/>
      <c r="TUR81" s="779"/>
      <c r="TUS81" s="779"/>
      <c r="TUT81" s="779"/>
      <c r="TUU81" s="779"/>
      <c r="TUV81" s="779"/>
      <c r="TUW81" s="779"/>
      <c r="TUX81" s="779"/>
      <c r="TUY81" s="779"/>
      <c r="TUZ81" s="779"/>
      <c r="TVA81" s="779"/>
      <c r="TVB81" s="779"/>
      <c r="TVC81" s="779"/>
      <c r="TVD81" s="779"/>
      <c r="TVE81" s="779"/>
      <c r="TVF81" s="779"/>
      <c r="TVG81" s="779"/>
      <c r="TVH81" s="779"/>
      <c r="TVI81" s="779"/>
      <c r="TVJ81" s="779"/>
      <c r="TVK81" s="779"/>
      <c r="TVL81" s="779"/>
      <c r="TVM81" s="779"/>
      <c r="TVN81" s="779"/>
      <c r="TVO81" s="779"/>
      <c r="TVP81" s="779"/>
      <c r="TVQ81" s="779"/>
      <c r="TVR81" s="779"/>
      <c r="TVS81" s="779"/>
      <c r="TVT81" s="779"/>
      <c r="TVU81" s="779"/>
      <c r="TVV81" s="779"/>
      <c r="TVW81" s="779"/>
      <c r="TVX81" s="779"/>
      <c r="TVY81" s="779"/>
      <c r="TVZ81" s="779"/>
      <c r="TWA81" s="779"/>
      <c r="TWB81" s="779"/>
      <c r="TWC81" s="779"/>
      <c r="TWD81" s="779"/>
      <c r="TWE81" s="779"/>
      <c r="TWF81" s="779"/>
      <c r="TWG81" s="779"/>
      <c r="TWH81" s="779"/>
      <c r="TWI81" s="779"/>
      <c r="TWJ81" s="779"/>
      <c r="TWK81" s="779"/>
      <c r="TWL81" s="779"/>
      <c r="TWM81" s="779"/>
      <c r="TWN81" s="779"/>
      <c r="TWO81" s="779"/>
      <c r="TWP81" s="779"/>
      <c r="TWQ81" s="779"/>
      <c r="TWR81" s="779"/>
      <c r="TWS81" s="779"/>
      <c r="TWT81" s="779"/>
      <c r="TWU81" s="779"/>
      <c r="TWV81" s="779"/>
      <c r="TWW81" s="779"/>
      <c r="TWX81" s="779"/>
      <c r="TWY81" s="779"/>
      <c r="TWZ81" s="779"/>
      <c r="TXA81" s="779"/>
      <c r="TXB81" s="779"/>
      <c r="TXC81" s="779"/>
      <c r="TXD81" s="779"/>
      <c r="TXE81" s="779"/>
      <c r="TXF81" s="779"/>
      <c r="TXG81" s="779"/>
      <c r="TXH81" s="779"/>
      <c r="TXI81" s="779"/>
      <c r="TXJ81" s="779"/>
      <c r="TXK81" s="779"/>
      <c r="TXL81" s="779"/>
      <c r="TXM81" s="779"/>
      <c r="TXN81" s="779"/>
      <c r="TXO81" s="779"/>
      <c r="TXP81" s="779"/>
      <c r="TXQ81" s="779"/>
      <c r="TXR81" s="779"/>
      <c r="TXS81" s="779"/>
      <c r="TXT81" s="779"/>
      <c r="TXU81" s="779"/>
      <c r="TXV81" s="779"/>
      <c r="TXW81" s="779"/>
      <c r="TXX81" s="779"/>
      <c r="TXY81" s="779"/>
      <c r="TXZ81" s="779"/>
      <c r="TYA81" s="779"/>
      <c r="TYB81" s="779"/>
      <c r="TYC81" s="779"/>
      <c r="TYD81" s="779"/>
      <c r="TYE81" s="779"/>
      <c r="TYF81" s="779"/>
      <c r="TYG81" s="779"/>
      <c r="TYH81" s="779"/>
      <c r="TYI81" s="779"/>
      <c r="TYJ81" s="779"/>
      <c r="TYK81" s="779"/>
      <c r="TYL81" s="779"/>
      <c r="TYM81" s="779"/>
      <c r="TYN81" s="779"/>
      <c r="TYO81" s="779"/>
      <c r="TYP81" s="779"/>
      <c r="TYQ81" s="779"/>
      <c r="TYR81" s="779"/>
      <c r="TYS81" s="779"/>
      <c r="TYT81" s="779"/>
      <c r="TYU81" s="779"/>
      <c r="TYV81" s="779"/>
      <c r="TYW81" s="779"/>
      <c r="TYX81" s="779"/>
      <c r="TYY81" s="779"/>
      <c r="TYZ81" s="779"/>
      <c r="TZA81" s="779"/>
      <c r="TZB81" s="779"/>
      <c r="TZC81" s="779"/>
      <c r="TZD81" s="779"/>
      <c r="TZE81" s="779"/>
      <c r="TZF81" s="779"/>
      <c r="TZG81" s="779"/>
      <c r="TZH81" s="779"/>
      <c r="TZI81" s="779"/>
      <c r="TZJ81" s="779"/>
      <c r="TZK81" s="779"/>
      <c r="TZL81" s="779"/>
      <c r="TZM81" s="779"/>
      <c r="TZN81" s="779"/>
      <c r="TZO81" s="779"/>
      <c r="TZP81" s="779"/>
      <c r="TZQ81" s="779"/>
      <c r="TZR81" s="779"/>
      <c r="TZS81" s="779"/>
      <c r="TZT81" s="779"/>
      <c r="TZU81" s="779"/>
      <c r="TZV81" s="779"/>
      <c r="TZW81" s="779"/>
      <c r="TZX81" s="779"/>
      <c r="TZY81" s="779"/>
      <c r="TZZ81" s="779"/>
      <c r="UAA81" s="779"/>
      <c r="UAB81" s="779"/>
      <c r="UAC81" s="779"/>
      <c r="UAD81" s="779"/>
      <c r="UAE81" s="779"/>
      <c r="UAF81" s="779"/>
      <c r="UAG81" s="779"/>
      <c r="UAH81" s="779"/>
      <c r="UAI81" s="779"/>
      <c r="UAJ81" s="779"/>
      <c r="UAK81" s="779"/>
      <c r="UAL81" s="779"/>
      <c r="UAM81" s="779"/>
      <c r="UAN81" s="779"/>
      <c r="UAO81" s="779"/>
      <c r="UAP81" s="779"/>
      <c r="UAQ81" s="779"/>
      <c r="UAR81" s="779"/>
      <c r="UAS81" s="779"/>
      <c r="UAT81" s="779"/>
      <c r="UAU81" s="779"/>
      <c r="UAV81" s="779"/>
      <c r="UAW81" s="779"/>
      <c r="UAX81" s="779"/>
      <c r="UAY81" s="779"/>
      <c r="UAZ81" s="779"/>
      <c r="UBA81" s="779"/>
      <c r="UBB81" s="779"/>
      <c r="UBC81" s="779"/>
      <c r="UBD81" s="779"/>
      <c r="UBE81" s="779"/>
      <c r="UBF81" s="779"/>
      <c r="UBG81" s="779"/>
      <c r="UBH81" s="779"/>
      <c r="UBI81" s="779"/>
      <c r="UBJ81" s="779"/>
      <c r="UBK81" s="779"/>
      <c r="UBL81" s="779"/>
      <c r="UBM81" s="779"/>
      <c r="UBN81" s="779"/>
      <c r="UBO81" s="779"/>
      <c r="UBP81" s="779"/>
      <c r="UBQ81" s="779"/>
      <c r="UBR81" s="779"/>
      <c r="UBS81" s="779"/>
      <c r="UBT81" s="779"/>
      <c r="UBU81" s="779"/>
      <c r="UBV81" s="779"/>
      <c r="UBW81" s="779"/>
      <c r="UBX81" s="779"/>
      <c r="UBY81" s="779"/>
      <c r="UBZ81" s="779"/>
      <c r="UCA81" s="779"/>
      <c r="UCB81" s="779"/>
      <c r="UCC81" s="779"/>
      <c r="UCD81" s="779"/>
      <c r="UCE81" s="779"/>
      <c r="UCF81" s="779"/>
      <c r="UCG81" s="779"/>
      <c r="UCH81" s="779"/>
      <c r="UCI81" s="779"/>
      <c r="UCJ81" s="779"/>
      <c r="UCK81" s="779"/>
      <c r="UCL81" s="779"/>
      <c r="UCM81" s="779"/>
      <c r="UCN81" s="779"/>
      <c r="UCO81" s="779"/>
      <c r="UCP81" s="779"/>
      <c r="UCQ81" s="779"/>
      <c r="UCR81" s="779"/>
      <c r="UCS81" s="779"/>
      <c r="UCT81" s="779"/>
      <c r="UCU81" s="779"/>
      <c r="UCV81" s="779"/>
      <c r="UCW81" s="779"/>
      <c r="UCX81" s="779"/>
      <c r="UCY81" s="779"/>
      <c r="UCZ81" s="779"/>
      <c r="UDA81" s="779"/>
      <c r="UDB81" s="779"/>
      <c r="UDC81" s="779"/>
      <c r="UDD81" s="779"/>
      <c r="UDE81" s="779"/>
      <c r="UDF81" s="779"/>
      <c r="UDG81" s="779"/>
      <c r="UDH81" s="779"/>
      <c r="UDI81" s="779"/>
      <c r="UDJ81" s="779"/>
      <c r="UDK81" s="779"/>
      <c r="UDL81" s="779"/>
      <c r="UDM81" s="779"/>
      <c r="UDN81" s="779"/>
      <c r="UDO81" s="779"/>
      <c r="UDP81" s="779"/>
      <c r="UDQ81" s="779"/>
      <c r="UDR81" s="779"/>
      <c r="UDS81" s="779"/>
      <c r="UDT81" s="779"/>
      <c r="UDU81" s="779"/>
      <c r="UDV81" s="779"/>
      <c r="UDW81" s="779"/>
      <c r="UDX81" s="779"/>
      <c r="UDY81" s="779"/>
      <c r="UDZ81" s="779"/>
      <c r="UEA81" s="779"/>
      <c r="UEB81" s="779"/>
      <c r="UEC81" s="779"/>
      <c r="UED81" s="779"/>
      <c r="UEE81" s="779"/>
      <c r="UEF81" s="779"/>
      <c r="UEG81" s="779"/>
      <c r="UEH81" s="779"/>
      <c r="UEI81" s="779"/>
      <c r="UEJ81" s="779"/>
      <c r="UEK81" s="779"/>
      <c r="UEL81" s="779"/>
      <c r="UEM81" s="779"/>
      <c r="UEN81" s="779"/>
      <c r="UEO81" s="779"/>
      <c r="UEP81" s="779"/>
      <c r="UEQ81" s="779"/>
      <c r="UER81" s="779"/>
      <c r="UES81" s="779"/>
      <c r="UET81" s="779"/>
      <c r="UEU81" s="779"/>
      <c r="UEV81" s="779"/>
      <c r="UEW81" s="779"/>
      <c r="UEX81" s="779"/>
      <c r="UEY81" s="779"/>
      <c r="UEZ81" s="779"/>
      <c r="UFA81" s="779"/>
      <c r="UFB81" s="779"/>
      <c r="UFC81" s="779"/>
      <c r="UFD81" s="779"/>
      <c r="UFE81" s="779"/>
      <c r="UFF81" s="779"/>
      <c r="UFG81" s="779"/>
      <c r="UFH81" s="779"/>
      <c r="UFI81" s="779"/>
      <c r="UFJ81" s="779"/>
      <c r="UFK81" s="779"/>
      <c r="UFL81" s="779"/>
      <c r="UFM81" s="779"/>
      <c r="UFN81" s="779"/>
      <c r="UFO81" s="779"/>
      <c r="UFP81" s="779"/>
      <c r="UFQ81" s="779"/>
      <c r="UFR81" s="779"/>
      <c r="UFS81" s="779"/>
      <c r="UFT81" s="779"/>
      <c r="UFU81" s="779"/>
      <c r="UFV81" s="779"/>
      <c r="UFW81" s="779"/>
      <c r="UFX81" s="779"/>
      <c r="UFY81" s="779"/>
      <c r="UFZ81" s="779"/>
      <c r="UGA81" s="779"/>
      <c r="UGB81" s="779"/>
      <c r="UGC81" s="779"/>
      <c r="UGD81" s="779"/>
      <c r="UGE81" s="779"/>
      <c r="UGF81" s="779"/>
      <c r="UGG81" s="779"/>
      <c r="UGH81" s="779"/>
      <c r="UGI81" s="779"/>
      <c r="UGJ81" s="779"/>
      <c r="UGK81" s="779"/>
      <c r="UGL81" s="779"/>
      <c r="UGM81" s="779"/>
      <c r="UGN81" s="779"/>
      <c r="UGO81" s="779"/>
      <c r="UGP81" s="779"/>
      <c r="UGQ81" s="779"/>
      <c r="UGR81" s="779"/>
      <c r="UGS81" s="779"/>
      <c r="UGT81" s="779"/>
      <c r="UGU81" s="779"/>
      <c r="UGV81" s="779"/>
      <c r="UGW81" s="779"/>
      <c r="UGX81" s="779"/>
      <c r="UGY81" s="779"/>
      <c r="UGZ81" s="779"/>
      <c r="UHA81" s="779"/>
      <c r="UHB81" s="779"/>
      <c r="UHC81" s="779"/>
      <c r="UHD81" s="779"/>
      <c r="UHE81" s="779"/>
      <c r="UHF81" s="779"/>
      <c r="UHG81" s="779"/>
      <c r="UHH81" s="779"/>
      <c r="UHI81" s="779"/>
      <c r="UHJ81" s="779"/>
      <c r="UHK81" s="779"/>
      <c r="UHL81" s="779"/>
      <c r="UHM81" s="779"/>
      <c r="UHN81" s="779"/>
      <c r="UHO81" s="779"/>
      <c r="UHP81" s="779"/>
      <c r="UHQ81" s="779"/>
      <c r="UHR81" s="779"/>
      <c r="UHS81" s="779"/>
      <c r="UHT81" s="779"/>
      <c r="UHU81" s="779"/>
      <c r="UHV81" s="779"/>
      <c r="UHW81" s="779"/>
      <c r="UHX81" s="779"/>
      <c r="UHY81" s="779"/>
      <c r="UHZ81" s="779"/>
      <c r="UIA81" s="779"/>
      <c r="UIB81" s="779"/>
      <c r="UIC81" s="779"/>
      <c r="UID81" s="779"/>
      <c r="UIE81" s="779"/>
      <c r="UIF81" s="779"/>
      <c r="UIG81" s="779"/>
      <c r="UIH81" s="779"/>
      <c r="UII81" s="779"/>
      <c r="UIJ81" s="779"/>
      <c r="UIK81" s="779"/>
      <c r="UIL81" s="779"/>
      <c r="UIM81" s="779"/>
      <c r="UIN81" s="779"/>
      <c r="UIO81" s="779"/>
      <c r="UIP81" s="779"/>
      <c r="UIQ81" s="779"/>
      <c r="UIR81" s="779"/>
      <c r="UIS81" s="779"/>
      <c r="UIT81" s="779"/>
      <c r="UIU81" s="779"/>
      <c r="UIV81" s="779"/>
      <c r="UIW81" s="779"/>
      <c r="UIX81" s="779"/>
      <c r="UIY81" s="779"/>
      <c r="UIZ81" s="779"/>
      <c r="UJA81" s="779"/>
      <c r="UJB81" s="779"/>
      <c r="UJC81" s="779"/>
      <c r="UJD81" s="779"/>
      <c r="UJE81" s="779"/>
      <c r="UJF81" s="779"/>
      <c r="UJG81" s="779"/>
      <c r="UJH81" s="779"/>
      <c r="UJI81" s="779"/>
      <c r="UJJ81" s="779"/>
      <c r="UJK81" s="779"/>
      <c r="UJL81" s="779"/>
      <c r="UJM81" s="779"/>
      <c r="UJN81" s="779"/>
      <c r="UJO81" s="779"/>
      <c r="UJP81" s="779"/>
      <c r="UJQ81" s="779"/>
      <c r="UJR81" s="779"/>
      <c r="UJS81" s="779"/>
      <c r="UJT81" s="779"/>
      <c r="UJU81" s="779"/>
      <c r="UJV81" s="779"/>
      <c r="UJW81" s="779"/>
      <c r="UJX81" s="779"/>
      <c r="UJY81" s="779"/>
      <c r="UJZ81" s="779"/>
      <c r="UKA81" s="779"/>
      <c r="UKB81" s="779"/>
      <c r="UKC81" s="779"/>
      <c r="UKD81" s="779"/>
      <c r="UKE81" s="779"/>
      <c r="UKF81" s="779"/>
      <c r="UKG81" s="779"/>
      <c r="UKH81" s="779"/>
      <c r="UKI81" s="779"/>
      <c r="UKJ81" s="779"/>
      <c r="UKK81" s="779"/>
      <c r="UKL81" s="779"/>
      <c r="UKM81" s="779"/>
      <c r="UKN81" s="779"/>
      <c r="UKO81" s="779"/>
      <c r="UKP81" s="779"/>
      <c r="UKQ81" s="779"/>
      <c r="UKR81" s="779"/>
      <c r="UKS81" s="779"/>
      <c r="UKT81" s="779"/>
      <c r="UKU81" s="779"/>
      <c r="UKV81" s="779"/>
      <c r="UKW81" s="779"/>
      <c r="UKX81" s="779"/>
      <c r="UKY81" s="779"/>
      <c r="UKZ81" s="779"/>
      <c r="ULA81" s="779"/>
      <c r="ULB81" s="779"/>
      <c r="ULC81" s="779"/>
      <c r="ULD81" s="779"/>
      <c r="ULE81" s="779"/>
      <c r="ULF81" s="779"/>
      <c r="ULG81" s="779"/>
      <c r="ULH81" s="779"/>
      <c r="ULI81" s="779"/>
      <c r="ULJ81" s="779"/>
      <c r="ULK81" s="779"/>
      <c r="ULL81" s="779"/>
      <c r="ULM81" s="779"/>
      <c r="ULN81" s="779"/>
      <c r="ULO81" s="779"/>
      <c r="ULP81" s="779"/>
      <c r="ULQ81" s="779"/>
      <c r="ULR81" s="779"/>
      <c r="ULS81" s="779"/>
      <c r="ULT81" s="779"/>
      <c r="ULU81" s="779"/>
      <c r="ULV81" s="779"/>
      <c r="ULW81" s="779"/>
      <c r="ULX81" s="779"/>
      <c r="ULY81" s="779"/>
      <c r="ULZ81" s="779"/>
      <c r="UMA81" s="779"/>
      <c r="UMB81" s="779"/>
      <c r="UMC81" s="779"/>
      <c r="UMD81" s="779"/>
      <c r="UME81" s="779"/>
      <c r="UMF81" s="779"/>
      <c r="UMG81" s="779"/>
      <c r="UMH81" s="779"/>
      <c r="UMI81" s="779"/>
      <c r="UMJ81" s="779"/>
      <c r="UMK81" s="779"/>
      <c r="UML81" s="779"/>
      <c r="UMM81" s="779"/>
      <c r="UMN81" s="779"/>
      <c r="UMO81" s="779"/>
      <c r="UMP81" s="779"/>
      <c r="UMQ81" s="779"/>
      <c r="UMR81" s="779"/>
      <c r="UMS81" s="779"/>
      <c r="UMT81" s="779"/>
      <c r="UMU81" s="779"/>
      <c r="UMV81" s="779"/>
      <c r="UMW81" s="779"/>
      <c r="UMX81" s="779"/>
      <c r="UMY81" s="779"/>
      <c r="UMZ81" s="779"/>
      <c r="UNA81" s="779"/>
      <c r="UNB81" s="779"/>
      <c r="UNC81" s="779"/>
      <c r="UND81" s="779"/>
      <c r="UNE81" s="779"/>
      <c r="UNF81" s="779"/>
      <c r="UNG81" s="779"/>
      <c r="UNH81" s="779"/>
      <c r="UNI81" s="779"/>
      <c r="UNJ81" s="779"/>
      <c r="UNK81" s="779"/>
      <c r="UNL81" s="779"/>
      <c r="UNM81" s="779"/>
      <c r="UNN81" s="779"/>
      <c r="UNO81" s="779"/>
      <c r="UNP81" s="779"/>
      <c r="UNQ81" s="779"/>
      <c r="UNR81" s="779"/>
      <c r="UNS81" s="779"/>
      <c r="UNT81" s="779"/>
      <c r="UNU81" s="779"/>
      <c r="UNV81" s="779"/>
      <c r="UNW81" s="779"/>
      <c r="UNX81" s="779"/>
      <c r="UNY81" s="779"/>
      <c r="UNZ81" s="779"/>
      <c r="UOA81" s="779"/>
      <c r="UOB81" s="779"/>
      <c r="UOC81" s="779"/>
      <c r="UOD81" s="779"/>
      <c r="UOE81" s="779"/>
      <c r="UOF81" s="779"/>
      <c r="UOG81" s="779"/>
      <c r="UOH81" s="779"/>
      <c r="UOI81" s="779"/>
      <c r="UOJ81" s="779"/>
      <c r="UOK81" s="779"/>
      <c r="UOL81" s="779"/>
      <c r="UOM81" s="779"/>
      <c r="UON81" s="779"/>
      <c r="UOO81" s="779"/>
      <c r="UOP81" s="779"/>
      <c r="UOQ81" s="779"/>
      <c r="UOR81" s="779"/>
      <c r="UOS81" s="779"/>
      <c r="UOT81" s="779"/>
      <c r="UOU81" s="779"/>
      <c r="UOV81" s="779"/>
      <c r="UOW81" s="779"/>
      <c r="UOX81" s="779"/>
      <c r="UOY81" s="779"/>
      <c r="UOZ81" s="779"/>
      <c r="UPA81" s="779"/>
      <c r="UPB81" s="779"/>
      <c r="UPC81" s="779"/>
      <c r="UPD81" s="779"/>
      <c r="UPE81" s="779"/>
      <c r="UPF81" s="779"/>
      <c r="UPG81" s="779"/>
      <c r="UPH81" s="779"/>
      <c r="UPI81" s="779"/>
      <c r="UPJ81" s="779"/>
      <c r="UPK81" s="779"/>
      <c r="UPL81" s="779"/>
      <c r="UPM81" s="779"/>
      <c r="UPN81" s="779"/>
      <c r="UPO81" s="779"/>
      <c r="UPP81" s="779"/>
      <c r="UPQ81" s="779"/>
      <c r="UPR81" s="779"/>
      <c r="UPS81" s="779"/>
      <c r="UPT81" s="779"/>
      <c r="UPU81" s="779"/>
      <c r="UPV81" s="779"/>
      <c r="UPW81" s="779"/>
      <c r="UPX81" s="779"/>
      <c r="UPY81" s="779"/>
      <c r="UPZ81" s="779"/>
      <c r="UQA81" s="779"/>
      <c r="UQB81" s="779"/>
      <c r="UQC81" s="779"/>
      <c r="UQD81" s="779"/>
      <c r="UQE81" s="779"/>
      <c r="UQF81" s="779"/>
      <c r="UQG81" s="779"/>
      <c r="UQH81" s="779"/>
      <c r="UQI81" s="779"/>
      <c r="UQJ81" s="779"/>
      <c r="UQK81" s="779"/>
      <c r="UQL81" s="779"/>
      <c r="UQM81" s="779"/>
      <c r="UQN81" s="779"/>
      <c r="UQO81" s="779"/>
      <c r="UQP81" s="779"/>
      <c r="UQQ81" s="779"/>
      <c r="UQR81" s="779"/>
      <c r="UQS81" s="779"/>
      <c r="UQT81" s="779"/>
      <c r="UQU81" s="779"/>
      <c r="UQV81" s="779"/>
      <c r="UQW81" s="779"/>
      <c r="UQX81" s="779"/>
      <c r="UQY81" s="779"/>
      <c r="UQZ81" s="779"/>
      <c r="URA81" s="779"/>
      <c r="URB81" s="779"/>
      <c r="URC81" s="779"/>
      <c r="URD81" s="779"/>
      <c r="URE81" s="779"/>
      <c r="URF81" s="779"/>
      <c r="URG81" s="779"/>
      <c r="URH81" s="779"/>
      <c r="URI81" s="779"/>
      <c r="URJ81" s="779"/>
      <c r="URK81" s="779"/>
      <c r="URL81" s="779"/>
      <c r="URM81" s="779"/>
      <c r="URN81" s="779"/>
      <c r="URO81" s="779"/>
      <c r="URP81" s="779"/>
      <c r="URQ81" s="779"/>
      <c r="URR81" s="779"/>
      <c r="URS81" s="779"/>
      <c r="URT81" s="779"/>
      <c r="URU81" s="779"/>
      <c r="URV81" s="779"/>
      <c r="URW81" s="779"/>
      <c r="URX81" s="779"/>
      <c r="URY81" s="779"/>
      <c r="URZ81" s="779"/>
      <c r="USA81" s="779"/>
      <c r="USB81" s="779"/>
      <c r="USC81" s="779"/>
      <c r="USD81" s="779"/>
      <c r="USE81" s="779"/>
      <c r="USF81" s="779"/>
      <c r="USG81" s="779"/>
      <c r="USH81" s="779"/>
      <c r="USI81" s="779"/>
      <c r="USJ81" s="779"/>
      <c r="USK81" s="779"/>
      <c r="USL81" s="779"/>
      <c r="USM81" s="779"/>
      <c r="USN81" s="779"/>
      <c r="USO81" s="779"/>
      <c r="USP81" s="779"/>
      <c r="USQ81" s="779"/>
      <c r="USR81" s="779"/>
      <c r="USS81" s="779"/>
      <c r="UST81" s="779"/>
      <c r="USU81" s="779"/>
      <c r="USV81" s="779"/>
      <c r="USW81" s="779"/>
      <c r="USX81" s="779"/>
      <c r="USY81" s="779"/>
      <c r="USZ81" s="779"/>
      <c r="UTA81" s="779"/>
      <c r="UTB81" s="779"/>
      <c r="UTC81" s="779"/>
      <c r="UTD81" s="779"/>
      <c r="UTE81" s="779"/>
      <c r="UTF81" s="779"/>
      <c r="UTG81" s="779"/>
      <c r="UTH81" s="779"/>
      <c r="UTI81" s="779"/>
      <c r="UTJ81" s="779"/>
      <c r="UTK81" s="779"/>
      <c r="UTL81" s="779"/>
      <c r="UTM81" s="779"/>
      <c r="UTN81" s="779"/>
      <c r="UTO81" s="779"/>
      <c r="UTP81" s="779"/>
      <c r="UTQ81" s="779"/>
      <c r="UTR81" s="779"/>
      <c r="UTS81" s="779"/>
      <c r="UTT81" s="779"/>
      <c r="UTU81" s="779"/>
      <c r="UTV81" s="779"/>
      <c r="UTW81" s="779"/>
      <c r="UTX81" s="779"/>
      <c r="UTY81" s="779"/>
      <c r="UTZ81" s="779"/>
      <c r="UUA81" s="779"/>
      <c r="UUB81" s="779"/>
      <c r="UUC81" s="779"/>
      <c r="UUD81" s="779"/>
      <c r="UUE81" s="779"/>
      <c r="UUF81" s="779"/>
      <c r="UUG81" s="779"/>
      <c r="UUH81" s="779"/>
      <c r="UUI81" s="779"/>
      <c r="UUJ81" s="779"/>
      <c r="UUK81" s="779"/>
      <c r="UUL81" s="779"/>
      <c r="UUM81" s="779"/>
      <c r="UUN81" s="779"/>
      <c r="UUO81" s="779"/>
      <c r="UUP81" s="779"/>
      <c r="UUQ81" s="779"/>
      <c r="UUR81" s="779"/>
      <c r="UUS81" s="779"/>
      <c r="UUT81" s="779"/>
      <c r="UUU81" s="779"/>
      <c r="UUV81" s="779"/>
      <c r="UUW81" s="779"/>
      <c r="UUX81" s="779"/>
      <c r="UUY81" s="779"/>
      <c r="UUZ81" s="779"/>
      <c r="UVA81" s="779"/>
      <c r="UVB81" s="779"/>
      <c r="UVC81" s="779"/>
      <c r="UVD81" s="779"/>
      <c r="UVE81" s="779"/>
      <c r="UVF81" s="779"/>
      <c r="UVG81" s="779"/>
      <c r="UVH81" s="779"/>
      <c r="UVI81" s="779"/>
      <c r="UVJ81" s="779"/>
      <c r="UVK81" s="779"/>
      <c r="UVL81" s="779"/>
      <c r="UVM81" s="779"/>
      <c r="UVN81" s="779"/>
      <c r="UVO81" s="779"/>
      <c r="UVP81" s="779"/>
      <c r="UVQ81" s="779"/>
      <c r="UVR81" s="779"/>
      <c r="UVS81" s="779"/>
      <c r="UVT81" s="779"/>
      <c r="UVU81" s="779"/>
      <c r="UVV81" s="779"/>
      <c r="UVW81" s="779"/>
      <c r="UVX81" s="779"/>
      <c r="UVY81" s="779"/>
      <c r="UVZ81" s="779"/>
      <c r="UWA81" s="779"/>
      <c r="UWB81" s="779"/>
      <c r="UWC81" s="779"/>
      <c r="UWD81" s="779"/>
      <c r="UWE81" s="779"/>
      <c r="UWF81" s="779"/>
      <c r="UWG81" s="779"/>
      <c r="UWH81" s="779"/>
      <c r="UWI81" s="779"/>
      <c r="UWJ81" s="779"/>
      <c r="UWK81" s="779"/>
      <c r="UWL81" s="779"/>
      <c r="UWM81" s="779"/>
      <c r="UWN81" s="779"/>
      <c r="UWO81" s="779"/>
      <c r="UWP81" s="779"/>
      <c r="UWQ81" s="779"/>
      <c r="UWR81" s="779"/>
      <c r="UWS81" s="779"/>
      <c r="UWT81" s="779"/>
      <c r="UWU81" s="779"/>
      <c r="UWV81" s="779"/>
      <c r="UWW81" s="779"/>
      <c r="UWX81" s="779"/>
      <c r="UWY81" s="779"/>
      <c r="UWZ81" s="779"/>
      <c r="UXA81" s="779"/>
      <c r="UXB81" s="779"/>
      <c r="UXC81" s="779"/>
      <c r="UXD81" s="779"/>
      <c r="UXE81" s="779"/>
      <c r="UXF81" s="779"/>
      <c r="UXG81" s="779"/>
      <c r="UXH81" s="779"/>
      <c r="UXI81" s="779"/>
      <c r="UXJ81" s="779"/>
      <c r="UXK81" s="779"/>
      <c r="UXL81" s="779"/>
      <c r="UXM81" s="779"/>
      <c r="UXN81" s="779"/>
      <c r="UXO81" s="779"/>
      <c r="UXP81" s="779"/>
      <c r="UXQ81" s="779"/>
      <c r="UXR81" s="779"/>
      <c r="UXS81" s="779"/>
      <c r="UXT81" s="779"/>
      <c r="UXU81" s="779"/>
      <c r="UXV81" s="779"/>
      <c r="UXW81" s="779"/>
      <c r="UXX81" s="779"/>
      <c r="UXY81" s="779"/>
      <c r="UXZ81" s="779"/>
      <c r="UYA81" s="779"/>
      <c r="UYB81" s="779"/>
      <c r="UYC81" s="779"/>
      <c r="UYD81" s="779"/>
      <c r="UYE81" s="779"/>
      <c r="UYF81" s="779"/>
      <c r="UYG81" s="779"/>
      <c r="UYH81" s="779"/>
      <c r="UYI81" s="779"/>
      <c r="UYJ81" s="779"/>
      <c r="UYK81" s="779"/>
      <c r="UYL81" s="779"/>
      <c r="UYM81" s="779"/>
      <c r="UYN81" s="779"/>
      <c r="UYO81" s="779"/>
      <c r="UYP81" s="779"/>
      <c r="UYQ81" s="779"/>
      <c r="UYR81" s="779"/>
      <c r="UYS81" s="779"/>
      <c r="UYT81" s="779"/>
      <c r="UYU81" s="779"/>
      <c r="UYV81" s="779"/>
      <c r="UYW81" s="779"/>
      <c r="UYX81" s="779"/>
      <c r="UYY81" s="779"/>
      <c r="UYZ81" s="779"/>
      <c r="UZA81" s="779"/>
      <c r="UZB81" s="779"/>
      <c r="UZC81" s="779"/>
      <c r="UZD81" s="779"/>
      <c r="UZE81" s="779"/>
      <c r="UZF81" s="779"/>
      <c r="UZG81" s="779"/>
      <c r="UZH81" s="779"/>
      <c r="UZI81" s="779"/>
      <c r="UZJ81" s="779"/>
      <c r="UZK81" s="779"/>
      <c r="UZL81" s="779"/>
      <c r="UZM81" s="779"/>
      <c r="UZN81" s="779"/>
      <c r="UZO81" s="779"/>
      <c r="UZP81" s="779"/>
      <c r="UZQ81" s="779"/>
      <c r="UZR81" s="779"/>
      <c r="UZS81" s="779"/>
      <c r="UZT81" s="779"/>
      <c r="UZU81" s="779"/>
      <c r="UZV81" s="779"/>
      <c r="UZW81" s="779"/>
      <c r="UZX81" s="779"/>
      <c r="UZY81" s="779"/>
      <c r="UZZ81" s="779"/>
      <c r="VAA81" s="779"/>
      <c r="VAB81" s="779"/>
      <c r="VAC81" s="779"/>
      <c r="VAD81" s="779"/>
      <c r="VAE81" s="779"/>
      <c r="VAF81" s="779"/>
      <c r="VAG81" s="779"/>
      <c r="VAH81" s="779"/>
      <c r="VAI81" s="779"/>
      <c r="VAJ81" s="779"/>
      <c r="VAK81" s="779"/>
      <c r="VAL81" s="779"/>
      <c r="VAM81" s="779"/>
      <c r="VAN81" s="779"/>
      <c r="VAO81" s="779"/>
      <c r="VAP81" s="779"/>
      <c r="VAQ81" s="779"/>
      <c r="VAR81" s="779"/>
      <c r="VAS81" s="779"/>
      <c r="VAT81" s="779"/>
      <c r="VAU81" s="779"/>
      <c r="VAV81" s="779"/>
      <c r="VAW81" s="779"/>
      <c r="VAX81" s="779"/>
      <c r="VAY81" s="779"/>
      <c r="VAZ81" s="779"/>
      <c r="VBA81" s="779"/>
      <c r="VBB81" s="779"/>
      <c r="VBC81" s="779"/>
      <c r="VBD81" s="779"/>
      <c r="VBE81" s="779"/>
      <c r="VBF81" s="779"/>
      <c r="VBG81" s="779"/>
      <c r="VBH81" s="779"/>
      <c r="VBI81" s="779"/>
      <c r="VBJ81" s="779"/>
      <c r="VBK81" s="779"/>
      <c r="VBL81" s="779"/>
      <c r="VBM81" s="779"/>
      <c r="VBN81" s="779"/>
      <c r="VBO81" s="779"/>
      <c r="VBP81" s="779"/>
      <c r="VBQ81" s="779"/>
      <c r="VBR81" s="779"/>
      <c r="VBS81" s="779"/>
      <c r="VBT81" s="779"/>
      <c r="VBU81" s="779"/>
      <c r="VBV81" s="779"/>
      <c r="VBW81" s="779"/>
      <c r="VBX81" s="779"/>
      <c r="VBY81" s="779"/>
      <c r="VBZ81" s="779"/>
      <c r="VCA81" s="779"/>
      <c r="VCB81" s="779"/>
      <c r="VCC81" s="779"/>
      <c r="VCD81" s="779"/>
      <c r="VCE81" s="779"/>
      <c r="VCF81" s="779"/>
      <c r="VCG81" s="779"/>
      <c r="VCH81" s="779"/>
      <c r="VCI81" s="779"/>
      <c r="VCJ81" s="779"/>
      <c r="VCK81" s="779"/>
      <c r="VCL81" s="779"/>
      <c r="VCM81" s="779"/>
      <c r="VCN81" s="779"/>
      <c r="VCO81" s="779"/>
      <c r="VCP81" s="779"/>
      <c r="VCQ81" s="779"/>
      <c r="VCR81" s="779"/>
      <c r="VCS81" s="779"/>
      <c r="VCT81" s="779"/>
      <c r="VCU81" s="779"/>
      <c r="VCV81" s="779"/>
      <c r="VCW81" s="779"/>
      <c r="VCX81" s="779"/>
      <c r="VCY81" s="779"/>
      <c r="VCZ81" s="779"/>
      <c r="VDA81" s="779"/>
      <c r="VDB81" s="779"/>
      <c r="VDC81" s="779"/>
      <c r="VDD81" s="779"/>
      <c r="VDE81" s="779"/>
      <c r="VDF81" s="779"/>
      <c r="VDG81" s="779"/>
      <c r="VDH81" s="779"/>
      <c r="VDI81" s="779"/>
      <c r="VDJ81" s="779"/>
      <c r="VDK81" s="779"/>
      <c r="VDL81" s="779"/>
      <c r="VDM81" s="779"/>
      <c r="VDN81" s="779"/>
      <c r="VDO81" s="779"/>
      <c r="VDP81" s="779"/>
      <c r="VDQ81" s="779"/>
      <c r="VDR81" s="779"/>
      <c r="VDS81" s="779"/>
      <c r="VDT81" s="779"/>
      <c r="VDU81" s="779"/>
      <c r="VDV81" s="779"/>
      <c r="VDW81" s="779"/>
      <c r="VDX81" s="779"/>
      <c r="VDY81" s="779"/>
      <c r="VDZ81" s="779"/>
      <c r="VEA81" s="779"/>
      <c r="VEB81" s="779"/>
      <c r="VEC81" s="779"/>
      <c r="VED81" s="779"/>
      <c r="VEE81" s="779"/>
      <c r="VEF81" s="779"/>
      <c r="VEG81" s="779"/>
      <c r="VEH81" s="779"/>
      <c r="VEI81" s="779"/>
      <c r="VEJ81" s="779"/>
      <c r="VEK81" s="779"/>
      <c r="VEL81" s="779"/>
      <c r="VEM81" s="779"/>
      <c r="VEN81" s="779"/>
      <c r="VEO81" s="779"/>
      <c r="VEP81" s="779"/>
      <c r="VEQ81" s="779"/>
      <c r="VER81" s="779"/>
      <c r="VES81" s="779"/>
      <c r="VET81" s="779"/>
      <c r="VEU81" s="779"/>
      <c r="VEV81" s="779"/>
      <c r="VEW81" s="779"/>
      <c r="VEX81" s="779"/>
      <c r="VEY81" s="779"/>
      <c r="VEZ81" s="779"/>
      <c r="VFA81" s="779"/>
      <c r="VFB81" s="779"/>
      <c r="VFC81" s="779"/>
      <c r="VFD81" s="779"/>
      <c r="VFE81" s="779"/>
      <c r="VFF81" s="779"/>
      <c r="VFG81" s="779"/>
      <c r="VFH81" s="779"/>
      <c r="VFI81" s="779"/>
      <c r="VFJ81" s="779"/>
      <c r="VFK81" s="779"/>
      <c r="VFL81" s="779"/>
      <c r="VFM81" s="779"/>
      <c r="VFN81" s="779"/>
      <c r="VFO81" s="779"/>
      <c r="VFP81" s="779"/>
      <c r="VFQ81" s="779"/>
      <c r="VFR81" s="779"/>
      <c r="VFS81" s="779"/>
      <c r="VFT81" s="779"/>
      <c r="VFU81" s="779"/>
      <c r="VFV81" s="779"/>
      <c r="VFW81" s="779"/>
      <c r="VFX81" s="779"/>
      <c r="VFY81" s="779"/>
      <c r="VFZ81" s="779"/>
      <c r="VGA81" s="779"/>
      <c r="VGB81" s="779"/>
      <c r="VGC81" s="779"/>
      <c r="VGD81" s="779"/>
      <c r="VGE81" s="779"/>
      <c r="VGF81" s="779"/>
      <c r="VGG81" s="779"/>
      <c r="VGH81" s="779"/>
      <c r="VGI81" s="779"/>
      <c r="VGJ81" s="779"/>
      <c r="VGK81" s="779"/>
      <c r="VGL81" s="779"/>
      <c r="VGM81" s="779"/>
      <c r="VGN81" s="779"/>
      <c r="VGO81" s="779"/>
      <c r="VGP81" s="779"/>
      <c r="VGQ81" s="779"/>
      <c r="VGR81" s="779"/>
      <c r="VGS81" s="779"/>
      <c r="VGT81" s="779"/>
      <c r="VGU81" s="779"/>
      <c r="VGV81" s="779"/>
      <c r="VGW81" s="779"/>
      <c r="VGX81" s="779"/>
      <c r="VGY81" s="779"/>
      <c r="VGZ81" s="779"/>
      <c r="VHA81" s="779"/>
      <c r="VHB81" s="779"/>
      <c r="VHC81" s="779"/>
      <c r="VHD81" s="779"/>
      <c r="VHE81" s="779"/>
      <c r="VHF81" s="779"/>
      <c r="VHG81" s="779"/>
      <c r="VHH81" s="779"/>
      <c r="VHI81" s="779"/>
      <c r="VHJ81" s="779"/>
      <c r="VHK81" s="779"/>
      <c r="VHL81" s="779"/>
      <c r="VHM81" s="779"/>
      <c r="VHN81" s="779"/>
      <c r="VHO81" s="779"/>
      <c r="VHP81" s="779"/>
      <c r="VHQ81" s="779"/>
      <c r="VHR81" s="779"/>
      <c r="VHS81" s="779"/>
      <c r="VHT81" s="779"/>
      <c r="VHU81" s="779"/>
      <c r="VHV81" s="779"/>
      <c r="VHW81" s="779"/>
      <c r="VHX81" s="779"/>
      <c r="VHY81" s="779"/>
      <c r="VHZ81" s="779"/>
      <c r="VIA81" s="779"/>
      <c r="VIB81" s="779"/>
      <c r="VIC81" s="779"/>
      <c r="VID81" s="779"/>
      <c r="VIE81" s="779"/>
      <c r="VIF81" s="779"/>
      <c r="VIG81" s="779"/>
      <c r="VIH81" s="779"/>
      <c r="VII81" s="779"/>
      <c r="VIJ81" s="779"/>
      <c r="VIK81" s="779"/>
      <c r="VIL81" s="779"/>
      <c r="VIM81" s="779"/>
      <c r="VIN81" s="779"/>
      <c r="VIO81" s="779"/>
      <c r="VIP81" s="779"/>
      <c r="VIQ81" s="779"/>
      <c r="VIR81" s="779"/>
      <c r="VIS81" s="779"/>
      <c r="VIT81" s="779"/>
      <c r="VIU81" s="779"/>
      <c r="VIV81" s="779"/>
      <c r="VIW81" s="779"/>
      <c r="VIX81" s="779"/>
      <c r="VIY81" s="779"/>
      <c r="VIZ81" s="779"/>
      <c r="VJA81" s="779"/>
      <c r="VJB81" s="779"/>
      <c r="VJC81" s="779"/>
      <c r="VJD81" s="779"/>
      <c r="VJE81" s="779"/>
      <c r="VJF81" s="779"/>
      <c r="VJG81" s="779"/>
      <c r="VJH81" s="779"/>
      <c r="VJI81" s="779"/>
      <c r="VJJ81" s="779"/>
      <c r="VJK81" s="779"/>
      <c r="VJL81" s="779"/>
      <c r="VJM81" s="779"/>
      <c r="VJN81" s="779"/>
      <c r="VJO81" s="779"/>
      <c r="VJP81" s="779"/>
      <c r="VJQ81" s="779"/>
      <c r="VJR81" s="779"/>
      <c r="VJS81" s="779"/>
      <c r="VJT81" s="779"/>
      <c r="VJU81" s="779"/>
      <c r="VJV81" s="779"/>
      <c r="VJW81" s="779"/>
      <c r="VJX81" s="779"/>
      <c r="VJY81" s="779"/>
      <c r="VJZ81" s="779"/>
      <c r="VKA81" s="779"/>
      <c r="VKB81" s="779"/>
      <c r="VKC81" s="779"/>
      <c r="VKD81" s="779"/>
      <c r="VKE81" s="779"/>
      <c r="VKF81" s="779"/>
      <c r="VKG81" s="779"/>
      <c r="VKH81" s="779"/>
      <c r="VKI81" s="779"/>
      <c r="VKJ81" s="779"/>
      <c r="VKK81" s="779"/>
      <c r="VKL81" s="779"/>
      <c r="VKM81" s="779"/>
      <c r="VKN81" s="779"/>
      <c r="VKO81" s="779"/>
      <c r="VKP81" s="779"/>
      <c r="VKQ81" s="779"/>
      <c r="VKR81" s="779"/>
      <c r="VKS81" s="779"/>
      <c r="VKT81" s="779"/>
      <c r="VKU81" s="779"/>
      <c r="VKV81" s="779"/>
      <c r="VKW81" s="779"/>
      <c r="VKX81" s="779"/>
      <c r="VKY81" s="779"/>
      <c r="VKZ81" s="779"/>
      <c r="VLA81" s="779"/>
      <c r="VLB81" s="779"/>
      <c r="VLC81" s="779"/>
      <c r="VLD81" s="779"/>
      <c r="VLE81" s="779"/>
      <c r="VLF81" s="779"/>
      <c r="VLG81" s="779"/>
      <c r="VLH81" s="779"/>
      <c r="VLI81" s="779"/>
      <c r="VLJ81" s="779"/>
      <c r="VLK81" s="779"/>
      <c r="VLL81" s="779"/>
      <c r="VLM81" s="779"/>
      <c r="VLN81" s="779"/>
      <c r="VLO81" s="779"/>
      <c r="VLP81" s="779"/>
      <c r="VLQ81" s="779"/>
      <c r="VLR81" s="779"/>
      <c r="VLS81" s="779"/>
      <c r="VLT81" s="779"/>
      <c r="VLU81" s="779"/>
      <c r="VLV81" s="779"/>
      <c r="VLW81" s="779"/>
      <c r="VLX81" s="779"/>
      <c r="VLY81" s="779"/>
      <c r="VLZ81" s="779"/>
      <c r="VMA81" s="779"/>
      <c r="VMB81" s="779"/>
      <c r="VMC81" s="779"/>
      <c r="VMD81" s="779"/>
      <c r="VME81" s="779"/>
      <c r="VMF81" s="779"/>
      <c r="VMG81" s="779"/>
      <c r="VMH81" s="779"/>
      <c r="VMI81" s="779"/>
      <c r="VMJ81" s="779"/>
      <c r="VMK81" s="779"/>
      <c r="VML81" s="779"/>
      <c r="VMM81" s="779"/>
      <c r="VMN81" s="779"/>
      <c r="VMO81" s="779"/>
      <c r="VMP81" s="779"/>
      <c r="VMQ81" s="779"/>
      <c r="VMR81" s="779"/>
      <c r="VMS81" s="779"/>
      <c r="VMT81" s="779"/>
      <c r="VMU81" s="779"/>
      <c r="VMV81" s="779"/>
      <c r="VMW81" s="779"/>
      <c r="VMX81" s="779"/>
      <c r="VMY81" s="779"/>
      <c r="VMZ81" s="779"/>
      <c r="VNA81" s="779"/>
      <c r="VNB81" s="779"/>
      <c r="VNC81" s="779"/>
      <c r="VND81" s="779"/>
      <c r="VNE81" s="779"/>
      <c r="VNF81" s="779"/>
      <c r="VNG81" s="779"/>
      <c r="VNH81" s="779"/>
      <c r="VNI81" s="779"/>
      <c r="VNJ81" s="779"/>
      <c r="VNK81" s="779"/>
      <c r="VNL81" s="779"/>
      <c r="VNM81" s="779"/>
      <c r="VNN81" s="779"/>
      <c r="VNO81" s="779"/>
      <c r="VNP81" s="779"/>
      <c r="VNQ81" s="779"/>
      <c r="VNR81" s="779"/>
      <c r="VNS81" s="779"/>
      <c r="VNT81" s="779"/>
      <c r="VNU81" s="779"/>
      <c r="VNV81" s="779"/>
      <c r="VNW81" s="779"/>
      <c r="VNX81" s="779"/>
      <c r="VNY81" s="779"/>
      <c r="VNZ81" s="779"/>
      <c r="VOA81" s="779"/>
      <c r="VOB81" s="779"/>
      <c r="VOC81" s="779"/>
      <c r="VOD81" s="779"/>
      <c r="VOE81" s="779"/>
      <c r="VOF81" s="779"/>
      <c r="VOG81" s="779"/>
      <c r="VOH81" s="779"/>
      <c r="VOI81" s="779"/>
      <c r="VOJ81" s="779"/>
      <c r="VOK81" s="779"/>
      <c r="VOL81" s="779"/>
      <c r="VOM81" s="779"/>
      <c r="VON81" s="779"/>
      <c r="VOO81" s="779"/>
      <c r="VOP81" s="779"/>
      <c r="VOQ81" s="779"/>
      <c r="VOR81" s="779"/>
      <c r="VOS81" s="779"/>
      <c r="VOT81" s="779"/>
      <c r="VOU81" s="779"/>
      <c r="VOV81" s="779"/>
      <c r="VOW81" s="779"/>
      <c r="VOX81" s="779"/>
      <c r="VOY81" s="779"/>
      <c r="VOZ81" s="779"/>
      <c r="VPA81" s="779"/>
      <c r="VPB81" s="779"/>
      <c r="VPC81" s="779"/>
      <c r="VPD81" s="779"/>
      <c r="VPE81" s="779"/>
      <c r="VPF81" s="779"/>
      <c r="VPG81" s="779"/>
      <c r="VPH81" s="779"/>
      <c r="VPI81" s="779"/>
      <c r="VPJ81" s="779"/>
      <c r="VPK81" s="779"/>
      <c r="VPL81" s="779"/>
      <c r="VPM81" s="779"/>
      <c r="VPN81" s="779"/>
      <c r="VPO81" s="779"/>
      <c r="VPP81" s="779"/>
      <c r="VPQ81" s="779"/>
      <c r="VPR81" s="779"/>
      <c r="VPS81" s="779"/>
      <c r="VPT81" s="779"/>
      <c r="VPU81" s="779"/>
      <c r="VPV81" s="779"/>
      <c r="VPW81" s="779"/>
      <c r="VPX81" s="779"/>
      <c r="VPY81" s="779"/>
      <c r="VPZ81" s="779"/>
      <c r="VQA81" s="779"/>
      <c r="VQB81" s="779"/>
      <c r="VQC81" s="779"/>
      <c r="VQD81" s="779"/>
      <c r="VQE81" s="779"/>
      <c r="VQF81" s="779"/>
      <c r="VQG81" s="779"/>
      <c r="VQH81" s="779"/>
      <c r="VQI81" s="779"/>
      <c r="VQJ81" s="779"/>
      <c r="VQK81" s="779"/>
      <c r="VQL81" s="779"/>
      <c r="VQM81" s="779"/>
      <c r="VQN81" s="779"/>
      <c r="VQO81" s="779"/>
      <c r="VQP81" s="779"/>
      <c r="VQQ81" s="779"/>
      <c r="VQR81" s="779"/>
      <c r="VQS81" s="779"/>
      <c r="VQT81" s="779"/>
      <c r="VQU81" s="779"/>
      <c r="VQV81" s="779"/>
      <c r="VQW81" s="779"/>
      <c r="VQX81" s="779"/>
      <c r="VQY81" s="779"/>
      <c r="VQZ81" s="779"/>
      <c r="VRA81" s="779"/>
      <c r="VRB81" s="779"/>
      <c r="VRC81" s="779"/>
      <c r="VRD81" s="779"/>
      <c r="VRE81" s="779"/>
      <c r="VRF81" s="779"/>
      <c r="VRG81" s="779"/>
      <c r="VRH81" s="779"/>
      <c r="VRI81" s="779"/>
      <c r="VRJ81" s="779"/>
      <c r="VRK81" s="779"/>
      <c r="VRL81" s="779"/>
      <c r="VRM81" s="779"/>
      <c r="VRN81" s="779"/>
      <c r="VRO81" s="779"/>
      <c r="VRP81" s="779"/>
      <c r="VRQ81" s="779"/>
      <c r="VRR81" s="779"/>
      <c r="VRS81" s="779"/>
      <c r="VRT81" s="779"/>
      <c r="VRU81" s="779"/>
      <c r="VRV81" s="779"/>
      <c r="VRW81" s="779"/>
      <c r="VRX81" s="779"/>
      <c r="VRY81" s="779"/>
      <c r="VRZ81" s="779"/>
      <c r="VSA81" s="779"/>
      <c r="VSB81" s="779"/>
      <c r="VSC81" s="779"/>
      <c r="VSD81" s="779"/>
      <c r="VSE81" s="779"/>
      <c r="VSF81" s="779"/>
      <c r="VSG81" s="779"/>
      <c r="VSH81" s="779"/>
      <c r="VSI81" s="779"/>
      <c r="VSJ81" s="779"/>
      <c r="VSK81" s="779"/>
      <c r="VSL81" s="779"/>
      <c r="VSM81" s="779"/>
      <c r="VSN81" s="779"/>
      <c r="VSO81" s="779"/>
      <c r="VSP81" s="779"/>
      <c r="VSQ81" s="779"/>
      <c r="VSR81" s="779"/>
      <c r="VSS81" s="779"/>
      <c r="VST81" s="779"/>
      <c r="VSU81" s="779"/>
      <c r="VSV81" s="779"/>
      <c r="VSW81" s="779"/>
      <c r="VSX81" s="779"/>
      <c r="VSY81" s="779"/>
      <c r="VSZ81" s="779"/>
      <c r="VTA81" s="779"/>
      <c r="VTB81" s="779"/>
      <c r="VTC81" s="779"/>
      <c r="VTD81" s="779"/>
      <c r="VTE81" s="779"/>
      <c r="VTF81" s="779"/>
      <c r="VTG81" s="779"/>
      <c r="VTH81" s="779"/>
      <c r="VTI81" s="779"/>
      <c r="VTJ81" s="779"/>
      <c r="VTK81" s="779"/>
      <c r="VTL81" s="779"/>
      <c r="VTM81" s="779"/>
      <c r="VTN81" s="779"/>
      <c r="VTO81" s="779"/>
      <c r="VTP81" s="779"/>
      <c r="VTQ81" s="779"/>
      <c r="VTR81" s="779"/>
      <c r="VTS81" s="779"/>
      <c r="VTT81" s="779"/>
      <c r="VTU81" s="779"/>
      <c r="VTV81" s="779"/>
      <c r="VTW81" s="779"/>
      <c r="VTX81" s="779"/>
      <c r="VTY81" s="779"/>
      <c r="VTZ81" s="779"/>
      <c r="VUA81" s="779"/>
      <c r="VUB81" s="779"/>
      <c r="VUC81" s="779"/>
      <c r="VUD81" s="779"/>
      <c r="VUE81" s="779"/>
      <c r="VUF81" s="779"/>
      <c r="VUG81" s="779"/>
      <c r="VUH81" s="779"/>
      <c r="VUI81" s="779"/>
      <c r="VUJ81" s="779"/>
      <c r="VUK81" s="779"/>
      <c r="VUL81" s="779"/>
      <c r="VUM81" s="779"/>
      <c r="VUN81" s="779"/>
      <c r="VUO81" s="779"/>
      <c r="VUP81" s="779"/>
      <c r="VUQ81" s="779"/>
      <c r="VUR81" s="779"/>
      <c r="VUS81" s="779"/>
      <c r="VUT81" s="779"/>
      <c r="VUU81" s="779"/>
      <c r="VUV81" s="779"/>
      <c r="VUW81" s="779"/>
      <c r="VUX81" s="779"/>
      <c r="VUY81" s="779"/>
      <c r="VUZ81" s="779"/>
      <c r="VVA81" s="779"/>
      <c r="VVB81" s="779"/>
      <c r="VVC81" s="779"/>
      <c r="VVD81" s="779"/>
      <c r="VVE81" s="779"/>
      <c r="VVF81" s="779"/>
      <c r="VVG81" s="779"/>
      <c r="VVH81" s="779"/>
      <c r="VVI81" s="779"/>
      <c r="VVJ81" s="779"/>
      <c r="VVK81" s="779"/>
      <c r="VVL81" s="779"/>
      <c r="VVM81" s="779"/>
      <c r="VVN81" s="779"/>
      <c r="VVO81" s="779"/>
      <c r="VVP81" s="779"/>
      <c r="VVQ81" s="779"/>
      <c r="VVR81" s="779"/>
      <c r="VVS81" s="779"/>
      <c r="VVT81" s="779"/>
      <c r="VVU81" s="779"/>
      <c r="VVV81" s="779"/>
      <c r="VVW81" s="779"/>
      <c r="VVX81" s="779"/>
      <c r="VVY81" s="779"/>
      <c r="VVZ81" s="779"/>
      <c r="VWA81" s="779"/>
      <c r="VWB81" s="779"/>
      <c r="VWC81" s="779"/>
      <c r="VWD81" s="779"/>
      <c r="VWE81" s="779"/>
      <c r="VWF81" s="779"/>
      <c r="VWG81" s="779"/>
      <c r="VWH81" s="779"/>
      <c r="VWI81" s="779"/>
      <c r="VWJ81" s="779"/>
      <c r="VWK81" s="779"/>
      <c r="VWL81" s="779"/>
      <c r="VWM81" s="779"/>
      <c r="VWN81" s="779"/>
      <c r="VWO81" s="779"/>
      <c r="VWP81" s="779"/>
      <c r="VWQ81" s="779"/>
      <c r="VWR81" s="779"/>
      <c r="VWS81" s="779"/>
      <c r="VWT81" s="779"/>
      <c r="VWU81" s="779"/>
      <c r="VWV81" s="779"/>
      <c r="VWW81" s="779"/>
      <c r="VWX81" s="779"/>
      <c r="VWY81" s="779"/>
      <c r="VWZ81" s="779"/>
      <c r="VXA81" s="779"/>
      <c r="VXB81" s="779"/>
      <c r="VXC81" s="779"/>
      <c r="VXD81" s="779"/>
      <c r="VXE81" s="779"/>
      <c r="VXF81" s="779"/>
      <c r="VXG81" s="779"/>
      <c r="VXH81" s="779"/>
      <c r="VXI81" s="779"/>
      <c r="VXJ81" s="779"/>
      <c r="VXK81" s="779"/>
      <c r="VXL81" s="779"/>
      <c r="VXM81" s="779"/>
      <c r="VXN81" s="779"/>
      <c r="VXO81" s="779"/>
      <c r="VXP81" s="779"/>
      <c r="VXQ81" s="779"/>
      <c r="VXR81" s="779"/>
      <c r="VXS81" s="779"/>
      <c r="VXT81" s="779"/>
      <c r="VXU81" s="779"/>
      <c r="VXV81" s="779"/>
      <c r="VXW81" s="779"/>
      <c r="VXX81" s="779"/>
      <c r="VXY81" s="779"/>
      <c r="VXZ81" s="779"/>
      <c r="VYA81" s="779"/>
      <c r="VYB81" s="779"/>
      <c r="VYC81" s="779"/>
      <c r="VYD81" s="779"/>
      <c r="VYE81" s="779"/>
      <c r="VYF81" s="779"/>
      <c r="VYG81" s="779"/>
      <c r="VYH81" s="779"/>
      <c r="VYI81" s="779"/>
      <c r="VYJ81" s="779"/>
      <c r="VYK81" s="779"/>
      <c r="VYL81" s="779"/>
      <c r="VYM81" s="779"/>
      <c r="VYN81" s="779"/>
      <c r="VYO81" s="779"/>
      <c r="VYP81" s="779"/>
      <c r="VYQ81" s="779"/>
      <c r="VYR81" s="779"/>
      <c r="VYS81" s="779"/>
      <c r="VYT81" s="779"/>
      <c r="VYU81" s="779"/>
      <c r="VYV81" s="779"/>
      <c r="VYW81" s="779"/>
      <c r="VYX81" s="779"/>
      <c r="VYY81" s="779"/>
      <c r="VYZ81" s="779"/>
      <c r="VZA81" s="779"/>
      <c r="VZB81" s="779"/>
      <c r="VZC81" s="779"/>
      <c r="VZD81" s="779"/>
      <c r="VZE81" s="779"/>
      <c r="VZF81" s="779"/>
      <c r="VZG81" s="779"/>
      <c r="VZH81" s="779"/>
      <c r="VZI81" s="779"/>
      <c r="VZJ81" s="779"/>
      <c r="VZK81" s="779"/>
      <c r="VZL81" s="779"/>
      <c r="VZM81" s="779"/>
      <c r="VZN81" s="779"/>
      <c r="VZO81" s="779"/>
      <c r="VZP81" s="779"/>
      <c r="VZQ81" s="779"/>
      <c r="VZR81" s="779"/>
      <c r="VZS81" s="779"/>
      <c r="VZT81" s="779"/>
      <c r="VZU81" s="779"/>
      <c r="VZV81" s="779"/>
      <c r="VZW81" s="779"/>
      <c r="VZX81" s="779"/>
      <c r="VZY81" s="779"/>
      <c r="VZZ81" s="779"/>
      <c r="WAA81" s="779"/>
      <c r="WAB81" s="779"/>
      <c r="WAC81" s="779"/>
      <c r="WAD81" s="779"/>
      <c r="WAE81" s="779"/>
      <c r="WAF81" s="779"/>
      <c r="WAG81" s="779"/>
      <c r="WAH81" s="779"/>
      <c r="WAI81" s="779"/>
      <c r="WAJ81" s="779"/>
      <c r="WAK81" s="779"/>
      <c r="WAL81" s="779"/>
      <c r="WAM81" s="779"/>
      <c r="WAN81" s="779"/>
      <c r="WAO81" s="779"/>
      <c r="WAP81" s="779"/>
      <c r="WAQ81" s="779"/>
      <c r="WAR81" s="779"/>
      <c r="WAS81" s="779"/>
      <c r="WAT81" s="779"/>
      <c r="WAU81" s="779"/>
      <c r="WAV81" s="779"/>
      <c r="WAW81" s="779"/>
      <c r="WAX81" s="779"/>
      <c r="WAY81" s="779"/>
      <c r="WAZ81" s="779"/>
      <c r="WBA81" s="779"/>
      <c r="WBB81" s="779"/>
      <c r="WBC81" s="779"/>
      <c r="WBD81" s="779"/>
      <c r="WBE81" s="779"/>
      <c r="WBF81" s="779"/>
      <c r="WBG81" s="779"/>
      <c r="WBH81" s="779"/>
      <c r="WBI81" s="779"/>
      <c r="WBJ81" s="779"/>
      <c r="WBK81" s="779"/>
      <c r="WBL81" s="779"/>
      <c r="WBM81" s="779"/>
      <c r="WBN81" s="779"/>
      <c r="WBO81" s="779"/>
      <c r="WBP81" s="779"/>
      <c r="WBQ81" s="779"/>
      <c r="WBR81" s="779"/>
      <c r="WBS81" s="779"/>
      <c r="WBT81" s="779"/>
      <c r="WBU81" s="779"/>
      <c r="WBV81" s="779"/>
      <c r="WBW81" s="779"/>
      <c r="WBX81" s="779"/>
      <c r="WBY81" s="779"/>
      <c r="WBZ81" s="779"/>
      <c r="WCA81" s="779"/>
      <c r="WCB81" s="779"/>
      <c r="WCC81" s="779"/>
      <c r="WCD81" s="779"/>
      <c r="WCE81" s="779"/>
      <c r="WCF81" s="779"/>
      <c r="WCG81" s="779"/>
      <c r="WCH81" s="779"/>
      <c r="WCI81" s="779"/>
      <c r="WCJ81" s="779"/>
      <c r="WCK81" s="779"/>
      <c r="WCL81" s="779"/>
      <c r="WCM81" s="779"/>
      <c r="WCN81" s="779"/>
      <c r="WCO81" s="779"/>
      <c r="WCP81" s="779"/>
      <c r="WCQ81" s="779"/>
      <c r="WCR81" s="779"/>
      <c r="WCS81" s="779"/>
      <c r="WCT81" s="779"/>
      <c r="WCU81" s="779"/>
      <c r="WCV81" s="779"/>
      <c r="WCW81" s="779"/>
      <c r="WCX81" s="779"/>
      <c r="WCY81" s="779"/>
      <c r="WCZ81" s="779"/>
      <c r="WDA81" s="779"/>
      <c r="WDB81" s="779"/>
      <c r="WDC81" s="779"/>
      <c r="WDD81" s="779"/>
      <c r="WDE81" s="779"/>
      <c r="WDF81" s="779"/>
      <c r="WDG81" s="779"/>
      <c r="WDH81" s="779"/>
      <c r="WDI81" s="779"/>
      <c r="WDJ81" s="779"/>
      <c r="WDK81" s="779"/>
      <c r="WDL81" s="779"/>
      <c r="WDM81" s="779"/>
      <c r="WDN81" s="779"/>
      <c r="WDO81" s="779"/>
      <c r="WDP81" s="779"/>
      <c r="WDQ81" s="779"/>
      <c r="WDR81" s="779"/>
      <c r="WDS81" s="779"/>
      <c r="WDT81" s="779"/>
      <c r="WDU81" s="779"/>
      <c r="WDV81" s="779"/>
      <c r="WDW81" s="779"/>
      <c r="WDX81" s="779"/>
      <c r="WDY81" s="779"/>
      <c r="WDZ81" s="779"/>
      <c r="WEA81" s="779"/>
      <c r="WEB81" s="779"/>
      <c r="WEC81" s="779"/>
      <c r="WED81" s="779"/>
      <c r="WEE81" s="779"/>
      <c r="WEF81" s="779"/>
      <c r="WEG81" s="779"/>
      <c r="WEH81" s="779"/>
      <c r="WEI81" s="779"/>
      <c r="WEJ81" s="779"/>
      <c r="WEK81" s="779"/>
      <c r="WEL81" s="779"/>
      <c r="WEM81" s="779"/>
      <c r="WEN81" s="779"/>
      <c r="WEO81" s="779"/>
      <c r="WEP81" s="779"/>
      <c r="WEQ81" s="779"/>
      <c r="WER81" s="779"/>
      <c r="WES81" s="779"/>
      <c r="WET81" s="779"/>
      <c r="WEU81" s="779"/>
      <c r="WEV81" s="779"/>
      <c r="WEW81" s="779"/>
      <c r="WEX81" s="779"/>
      <c r="WEY81" s="779"/>
      <c r="WEZ81" s="779"/>
      <c r="WFA81" s="779"/>
      <c r="WFB81" s="779"/>
      <c r="WFC81" s="779"/>
      <c r="WFD81" s="779"/>
      <c r="WFE81" s="779"/>
      <c r="WFF81" s="779"/>
      <c r="WFG81" s="779"/>
      <c r="WFH81" s="779"/>
      <c r="WFI81" s="779"/>
      <c r="WFJ81" s="779"/>
      <c r="WFK81" s="779"/>
      <c r="WFL81" s="779"/>
      <c r="WFM81" s="779"/>
      <c r="WFN81" s="779"/>
      <c r="WFO81" s="779"/>
      <c r="WFP81" s="779"/>
      <c r="WFQ81" s="779"/>
      <c r="WFR81" s="779"/>
      <c r="WFS81" s="779"/>
      <c r="WFT81" s="779"/>
      <c r="WFU81" s="779"/>
      <c r="WFV81" s="779"/>
      <c r="WFW81" s="779"/>
      <c r="WFX81" s="779"/>
      <c r="WFY81" s="779"/>
      <c r="WFZ81" s="779"/>
      <c r="WGA81" s="779"/>
      <c r="WGB81" s="779"/>
      <c r="WGC81" s="779"/>
      <c r="WGD81" s="779"/>
      <c r="WGE81" s="779"/>
      <c r="WGF81" s="779"/>
      <c r="WGG81" s="779"/>
      <c r="WGH81" s="779"/>
      <c r="WGI81" s="779"/>
      <c r="WGJ81" s="779"/>
      <c r="WGK81" s="779"/>
      <c r="WGL81" s="779"/>
      <c r="WGM81" s="779"/>
      <c r="WGN81" s="779"/>
      <c r="WGO81" s="779"/>
      <c r="WGP81" s="779"/>
      <c r="WGQ81" s="779"/>
      <c r="WGR81" s="779"/>
      <c r="WGS81" s="779"/>
      <c r="WGT81" s="779"/>
      <c r="WGU81" s="779"/>
      <c r="WGV81" s="779"/>
      <c r="WGW81" s="779"/>
      <c r="WGX81" s="779"/>
      <c r="WGY81" s="779"/>
      <c r="WGZ81" s="779"/>
      <c r="WHA81" s="779"/>
      <c r="WHB81" s="779"/>
      <c r="WHC81" s="779"/>
      <c r="WHD81" s="779"/>
      <c r="WHE81" s="779"/>
      <c r="WHF81" s="779"/>
      <c r="WHG81" s="779"/>
      <c r="WHH81" s="779"/>
      <c r="WHI81" s="779"/>
      <c r="WHJ81" s="779"/>
      <c r="WHK81" s="779"/>
      <c r="WHL81" s="779"/>
      <c r="WHM81" s="779"/>
      <c r="WHN81" s="779"/>
      <c r="WHO81" s="779"/>
      <c r="WHP81" s="779"/>
      <c r="WHQ81" s="779"/>
      <c r="WHR81" s="779"/>
      <c r="WHS81" s="779"/>
      <c r="WHT81" s="779"/>
      <c r="WHU81" s="779"/>
      <c r="WHV81" s="779"/>
      <c r="WHW81" s="779"/>
      <c r="WHX81" s="779"/>
      <c r="WHY81" s="779"/>
      <c r="WHZ81" s="779"/>
      <c r="WIA81" s="779"/>
      <c r="WIB81" s="779"/>
      <c r="WIC81" s="779"/>
      <c r="WID81" s="779"/>
      <c r="WIE81" s="779"/>
      <c r="WIF81" s="779"/>
      <c r="WIG81" s="779"/>
      <c r="WIH81" s="779"/>
      <c r="WII81" s="779"/>
      <c r="WIJ81" s="779"/>
      <c r="WIK81" s="779"/>
      <c r="WIL81" s="779"/>
      <c r="WIM81" s="779"/>
      <c r="WIN81" s="779"/>
      <c r="WIO81" s="779"/>
      <c r="WIP81" s="779"/>
      <c r="WIQ81" s="779"/>
      <c r="WIR81" s="779"/>
      <c r="WIS81" s="779"/>
      <c r="WIT81" s="779"/>
      <c r="WIU81" s="779"/>
      <c r="WIV81" s="779"/>
      <c r="WIW81" s="779"/>
      <c r="WIX81" s="779"/>
      <c r="WIY81" s="779"/>
      <c r="WIZ81" s="779"/>
      <c r="WJA81" s="779"/>
      <c r="WJB81" s="779"/>
      <c r="WJC81" s="779"/>
      <c r="WJD81" s="779"/>
      <c r="WJE81" s="779"/>
      <c r="WJF81" s="779"/>
      <c r="WJG81" s="779"/>
      <c r="WJH81" s="779"/>
      <c r="WJI81" s="779"/>
      <c r="WJJ81" s="779"/>
      <c r="WJK81" s="779"/>
      <c r="WJL81" s="779"/>
      <c r="WJM81" s="779"/>
      <c r="WJN81" s="779"/>
      <c r="WJO81" s="779"/>
      <c r="WJP81" s="779"/>
      <c r="WJQ81" s="779"/>
      <c r="WJR81" s="779"/>
      <c r="WJS81" s="779"/>
      <c r="WJT81" s="779"/>
      <c r="WJU81" s="779"/>
      <c r="WJV81" s="779"/>
      <c r="WJW81" s="779"/>
      <c r="WJX81" s="779"/>
      <c r="WJY81" s="779"/>
      <c r="WJZ81" s="779"/>
      <c r="WKA81" s="779"/>
      <c r="WKB81" s="779"/>
      <c r="WKC81" s="779"/>
      <c r="WKD81" s="779"/>
      <c r="WKE81" s="779"/>
      <c r="WKF81" s="779"/>
      <c r="WKG81" s="779"/>
      <c r="WKH81" s="779"/>
      <c r="WKI81" s="779"/>
      <c r="WKJ81" s="779"/>
      <c r="WKK81" s="779"/>
      <c r="WKL81" s="779"/>
      <c r="WKM81" s="779"/>
      <c r="WKN81" s="779"/>
      <c r="WKO81" s="779"/>
      <c r="WKP81" s="779"/>
      <c r="WKQ81" s="779"/>
      <c r="WKR81" s="779"/>
      <c r="WKS81" s="779"/>
      <c r="WKT81" s="779"/>
      <c r="WKU81" s="779"/>
      <c r="WKV81" s="779"/>
      <c r="WKW81" s="779"/>
      <c r="WKX81" s="779"/>
      <c r="WKY81" s="779"/>
      <c r="WKZ81" s="779"/>
      <c r="WLA81" s="779"/>
      <c r="WLB81" s="779"/>
      <c r="WLC81" s="779"/>
      <c r="WLD81" s="779"/>
      <c r="WLE81" s="779"/>
      <c r="WLF81" s="779"/>
      <c r="WLG81" s="779"/>
      <c r="WLH81" s="779"/>
      <c r="WLI81" s="779"/>
      <c r="WLJ81" s="779"/>
      <c r="WLK81" s="779"/>
      <c r="WLL81" s="779"/>
      <c r="WLM81" s="779"/>
      <c r="WLN81" s="779"/>
      <c r="WLO81" s="779"/>
      <c r="WLP81" s="779"/>
      <c r="WLQ81" s="779"/>
      <c r="WLR81" s="779"/>
      <c r="WLS81" s="779"/>
      <c r="WLT81" s="779"/>
      <c r="WLU81" s="779"/>
      <c r="WLV81" s="779"/>
      <c r="WLW81" s="779"/>
      <c r="WLX81" s="779"/>
      <c r="WLY81" s="779"/>
      <c r="WLZ81" s="779"/>
      <c r="WMA81" s="779"/>
      <c r="WMB81" s="779"/>
      <c r="WMC81" s="779"/>
      <c r="WMD81" s="779"/>
      <c r="WME81" s="779"/>
      <c r="WMF81" s="779"/>
      <c r="WMG81" s="779"/>
      <c r="WMH81" s="779"/>
      <c r="WMI81" s="779"/>
      <c r="WMJ81" s="779"/>
      <c r="WMK81" s="779"/>
      <c r="WML81" s="779"/>
      <c r="WMM81" s="779"/>
      <c r="WMN81" s="779"/>
      <c r="WMO81" s="779"/>
      <c r="WMP81" s="779"/>
      <c r="WMQ81" s="779"/>
      <c r="WMR81" s="779"/>
      <c r="WMS81" s="779"/>
      <c r="WMT81" s="779"/>
      <c r="WMU81" s="779"/>
      <c r="WMV81" s="779"/>
      <c r="WMW81" s="779"/>
      <c r="WMX81" s="779"/>
      <c r="WMY81" s="779"/>
      <c r="WMZ81" s="779"/>
      <c r="WNA81" s="779"/>
      <c r="WNB81" s="779"/>
      <c r="WNC81" s="779"/>
      <c r="WND81" s="779"/>
      <c r="WNE81" s="779"/>
      <c r="WNF81" s="779"/>
      <c r="WNG81" s="779"/>
      <c r="WNH81" s="779"/>
      <c r="WNI81" s="779"/>
      <c r="WNJ81" s="779"/>
      <c r="WNK81" s="779"/>
      <c r="WNL81" s="779"/>
      <c r="WNM81" s="779"/>
      <c r="WNN81" s="779"/>
      <c r="WNO81" s="779"/>
      <c r="WNP81" s="779"/>
      <c r="WNQ81" s="779"/>
      <c r="WNR81" s="779"/>
      <c r="WNS81" s="779"/>
      <c r="WNT81" s="779"/>
      <c r="WNU81" s="779"/>
      <c r="WNV81" s="779"/>
      <c r="WNW81" s="779"/>
      <c r="WNX81" s="779"/>
      <c r="WNY81" s="779"/>
      <c r="WNZ81" s="779"/>
      <c r="WOA81" s="779"/>
      <c r="WOB81" s="779"/>
      <c r="WOC81" s="779"/>
      <c r="WOD81" s="779"/>
      <c r="WOE81" s="779"/>
      <c r="WOF81" s="779"/>
      <c r="WOG81" s="779"/>
      <c r="WOH81" s="779"/>
      <c r="WOI81" s="779"/>
      <c r="WOJ81" s="779"/>
      <c r="WOK81" s="779"/>
      <c r="WOL81" s="779"/>
      <c r="WOM81" s="779"/>
      <c r="WON81" s="779"/>
      <c r="WOO81" s="779"/>
      <c r="WOP81" s="779"/>
      <c r="WOQ81" s="779"/>
      <c r="WOR81" s="779"/>
      <c r="WOS81" s="779"/>
      <c r="WOT81" s="779"/>
      <c r="WOU81" s="779"/>
      <c r="WOV81" s="779"/>
      <c r="WOW81" s="779"/>
      <c r="WOX81" s="779"/>
      <c r="WOY81" s="779"/>
      <c r="WOZ81" s="779"/>
      <c r="WPA81" s="779"/>
      <c r="WPB81" s="779"/>
      <c r="WPC81" s="779"/>
      <c r="WPD81" s="779"/>
      <c r="WPE81" s="779"/>
      <c r="WPF81" s="779"/>
      <c r="WPG81" s="779"/>
      <c r="WPH81" s="779"/>
      <c r="WPI81" s="779"/>
      <c r="WPJ81" s="779"/>
      <c r="WPK81" s="779"/>
      <c r="WPL81" s="779"/>
      <c r="WPM81" s="779"/>
      <c r="WPN81" s="779"/>
      <c r="WPO81" s="779"/>
      <c r="WPP81" s="779"/>
      <c r="WPQ81" s="779"/>
      <c r="WPR81" s="779"/>
      <c r="WPS81" s="779"/>
      <c r="WPT81" s="779"/>
      <c r="WPU81" s="779"/>
      <c r="WPV81" s="779"/>
      <c r="WPW81" s="779"/>
      <c r="WPX81" s="779"/>
      <c r="WPY81" s="779"/>
      <c r="WPZ81" s="779"/>
      <c r="WQA81" s="779"/>
      <c r="WQB81" s="779"/>
      <c r="WQC81" s="779"/>
      <c r="WQD81" s="779"/>
      <c r="WQE81" s="779"/>
      <c r="WQF81" s="779"/>
      <c r="WQG81" s="779"/>
      <c r="WQH81" s="779"/>
      <c r="WQI81" s="779"/>
      <c r="WQJ81" s="779"/>
      <c r="WQK81" s="779"/>
      <c r="WQL81" s="779"/>
      <c r="WQM81" s="779"/>
      <c r="WQN81" s="779"/>
      <c r="WQO81" s="779"/>
      <c r="WQP81" s="779"/>
      <c r="WQQ81" s="779"/>
      <c r="WQR81" s="779"/>
      <c r="WQS81" s="779"/>
      <c r="WQT81" s="779"/>
      <c r="WQU81" s="779"/>
      <c r="WQV81" s="779"/>
      <c r="WQW81" s="779"/>
      <c r="WQX81" s="779"/>
      <c r="WQY81" s="779"/>
      <c r="WQZ81" s="779"/>
      <c r="WRA81" s="779"/>
      <c r="WRB81" s="779"/>
      <c r="WRC81" s="779"/>
      <c r="WRD81" s="779"/>
      <c r="WRE81" s="779"/>
      <c r="WRF81" s="779"/>
      <c r="WRG81" s="779"/>
      <c r="WRH81" s="779"/>
      <c r="WRI81" s="779"/>
      <c r="WRJ81" s="779"/>
      <c r="WRK81" s="779"/>
      <c r="WRL81" s="779"/>
      <c r="WRM81" s="779"/>
      <c r="WRN81" s="779"/>
      <c r="WRO81" s="779"/>
      <c r="WRP81" s="779"/>
      <c r="WRQ81" s="779"/>
      <c r="WRR81" s="779"/>
      <c r="WRS81" s="779"/>
      <c r="WRT81" s="779"/>
      <c r="WRU81" s="779"/>
      <c r="WRV81" s="779"/>
      <c r="WRW81" s="779"/>
      <c r="WRX81" s="779"/>
      <c r="WRY81" s="779"/>
      <c r="WRZ81" s="779"/>
      <c r="WSA81" s="779"/>
      <c r="WSB81" s="779"/>
      <c r="WSC81" s="779"/>
      <c r="WSD81" s="779"/>
      <c r="WSE81" s="779"/>
      <c r="WSF81" s="779"/>
      <c r="WSG81" s="779"/>
      <c r="WSH81" s="779"/>
      <c r="WSI81" s="779"/>
      <c r="WSJ81" s="779"/>
      <c r="WSK81" s="779"/>
      <c r="WSL81" s="779"/>
      <c r="WSM81" s="779"/>
      <c r="WSN81" s="779"/>
      <c r="WSO81" s="779"/>
      <c r="WSP81" s="779"/>
      <c r="WSQ81" s="779"/>
      <c r="WSR81" s="779"/>
      <c r="WSS81" s="779"/>
      <c r="WST81" s="779"/>
      <c r="WSU81" s="779"/>
      <c r="WSV81" s="779"/>
      <c r="WSW81" s="779"/>
      <c r="WSX81" s="779"/>
      <c r="WSY81" s="779"/>
      <c r="WSZ81" s="779"/>
      <c r="WTA81" s="779"/>
      <c r="WTB81" s="779"/>
      <c r="WTC81" s="779"/>
      <c r="WTD81" s="779"/>
      <c r="WTE81" s="779"/>
      <c r="WTF81" s="779"/>
      <c r="WTG81" s="779"/>
      <c r="WTH81" s="779"/>
      <c r="WTI81" s="779"/>
      <c r="WTJ81" s="779"/>
      <c r="WTK81" s="779"/>
      <c r="WTL81" s="779"/>
      <c r="WTM81" s="779"/>
      <c r="WTN81" s="779"/>
      <c r="WTO81" s="779"/>
      <c r="WTP81" s="779"/>
      <c r="WTQ81" s="779"/>
      <c r="WTR81" s="779"/>
      <c r="WTS81" s="779"/>
      <c r="WTT81" s="779"/>
      <c r="WTU81" s="779"/>
      <c r="WTV81" s="779"/>
      <c r="WTW81" s="779"/>
      <c r="WTX81" s="779"/>
      <c r="WTY81" s="779"/>
      <c r="WTZ81" s="779"/>
      <c r="WUA81" s="779"/>
      <c r="WUB81" s="779"/>
      <c r="WUC81" s="779"/>
      <c r="WUD81" s="779"/>
      <c r="WUE81" s="779"/>
      <c r="WUF81" s="779"/>
      <c r="WUG81" s="779"/>
      <c r="WUH81" s="779"/>
      <c r="WUI81" s="779"/>
      <c r="WUJ81" s="779"/>
      <c r="WUK81" s="779"/>
      <c r="WUL81" s="779"/>
      <c r="WUM81" s="779"/>
      <c r="WUN81" s="779"/>
      <c r="WUO81" s="779"/>
      <c r="WUP81" s="779"/>
      <c r="WUQ81" s="779"/>
      <c r="WUR81" s="779"/>
      <c r="WUS81" s="779"/>
      <c r="WUT81" s="779"/>
      <c r="WUU81" s="779"/>
      <c r="WUV81" s="779"/>
      <c r="WUW81" s="779"/>
      <c r="WUX81" s="779"/>
      <c r="WUY81" s="779"/>
      <c r="WUZ81" s="779"/>
      <c r="WVA81" s="779"/>
      <c r="WVB81" s="779"/>
      <c r="WVC81" s="779"/>
      <c r="WVD81" s="779"/>
      <c r="WVE81" s="779"/>
      <c r="WVF81" s="779"/>
      <c r="WVG81" s="779"/>
      <c r="WVH81" s="779"/>
      <c r="WVI81" s="779"/>
      <c r="WVJ81" s="779"/>
      <c r="WVK81" s="779"/>
      <c r="WVL81" s="779"/>
      <c r="WVM81" s="779"/>
      <c r="WVN81" s="779"/>
      <c r="WVO81" s="779"/>
      <c r="WVP81" s="779"/>
      <c r="WVQ81" s="779"/>
      <c r="WVR81" s="779"/>
      <c r="WVS81" s="779"/>
      <c r="WVT81" s="779"/>
      <c r="WVU81" s="779"/>
      <c r="WVV81" s="779"/>
      <c r="WVW81" s="779"/>
      <c r="WVX81" s="779"/>
      <c r="WVY81" s="779"/>
      <c r="WVZ81" s="779"/>
      <c r="WWA81" s="779"/>
      <c r="WWB81" s="779"/>
      <c r="WWC81" s="779"/>
      <c r="WWD81" s="779"/>
      <c r="WWE81" s="779"/>
      <c r="WWF81" s="779"/>
      <c r="WWG81" s="779"/>
      <c r="WWH81" s="779"/>
      <c r="WWI81" s="779"/>
      <c r="WWJ81" s="779"/>
      <c r="WWK81" s="779"/>
      <c r="WWL81" s="779"/>
      <c r="WWM81" s="779"/>
      <c r="WWN81" s="779"/>
      <c r="WWO81" s="779"/>
      <c r="WWP81" s="779"/>
      <c r="WWQ81" s="779"/>
      <c r="WWR81" s="779"/>
      <c r="WWS81" s="779"/>
      <c r="WWT81" s="779"/>
      <c r="WWU81" s="779"/>
      <c r="WWV81" s="779"/>
      <c r="WWW81" s="779"/>
      <c r="WWX81" s="779"/>
      <c r="WWY81" s="779"/>
      <c r="WWZ81" s="779"/>
      <c r="WXA81" s="779"/>
      <c r="WXB81" s="779"/>
      <c r="WXC81" s="779"/>
      <c r="WXD81" s="779"/>
      <c r="WXE81" s="779"/>
      <c r="WXF81" s="779"/>
      <c r="WXG81" s="779"/>
      <c r="WXH81" s="779"/>
      <c r="WXI81" s="779"/>
      <c r="WXJ81" s="779"/>
      <c r="WXK81" s="779"/>
      <c r="WXL81" s="779"/>
      <c r="WXM81" s="779"/>
      <c r="WXN81" s="779"/>
      <c r="WXO81" s="779"/>
      <c r="WXP81" s="779"/>
      <c r="WXQ81" s="779"/>
      <c r="WXR81" s="779"/>
      <c r="WXS81" s="779"/>
      <c r="WXT81" s="779"/>
      <c r="WXU81" s="779"/>
      <c r="WXV81" s="779"/>
      <c r="WXW81" s="779"/>
      <c r="WXX81" s="779"/>
      <c r="WXY81" s="779"/>
      <c r="WXZ81" s="779"/>
      <c r="WYA81" s="779"/>
      <c r="WYB81" s="779"/>
      <c r="WYC81" s="779"/>
      <c r="WYD81" s="779"/>
      <c r="WYE81" s="779"/>
      <c r="WYF81" s="779"/>
      <c r="WYG81" s="779"/>
      <c r="WYH81" s="779"/>
      <c r="WYI81" s="779"/>
      <c r="WYJ81" s="779"/>
      <c r="WYK81" s="779"/>
      <c r="WYL81" s="779"/>
      <c r="WYM81" s="779"/>
      <c r="WYN81" s="779"/>
      <c r="WYO81" s="779"/>
      <c r="WYP81" s="779"/>
      <c r="WYQ81" s="779"/>
      <c r="WYR81" s="779"/>
      <c r="WYS81" s="779"/>
      <c r="WYT81" s="779"/>
      <c r="WYU81" s="779"/>
      <c r="WYV81" s="779"/>
      <c r="WYW81" s="779"/>
      <c r="WYX81" s="779"/>
      <c r="WYY81" s="779"/>
      <c r="WYZ81" s="779"/>
      <c r="WZA81" s="779"/>
      <c r="WZB81" s="779"/>
      <c r="WZC81" s="779"/>
      <c r="WZD81" s="779"/>
      <c r="WZE81" s="779"/>
      <c r="WZF81" s="779"/>
      <c r="WZG81" s="779"/>
      <c r="WZH81" s="779"/>
      <c r="WZI81" s="779"/>
      <c r="WZJ81" s="779"/>
      <c r="WZK81" s="779"/>
      <c r="WZL81" s="779"/>
      <c r="WZM81" s="779"/>
      <c r="WZN81" s="779"/>
      <c r="WZO81" s="779"/>
      <c r="WZP81" s="779"/>
      <c r="WZQ81" s="779"/>
      <c r="WZR81" s="779"/>
      <c r="WZS81" s="779"/>
      <c r="WZT81" s="779"/>
      <c r="WZU81" s="779"/>
      <c r="WZV81" s="779"/>
      <c r="WZW81" s="779"/>
      <c r="WZX81" s="779"/>
      <c r="WZY81" s="779"/>
      <c r="WZZ81" s="779"/>
      <c r="XAA81" s="779"/>
      <c r="XAB81" s="779"/>
      <c r="XAC81" s="779"/>
      <c r="XAD81" s="779"/>
      <c r="XAE81" s="779"/>
      <c r="XAF81" s="779"/>
      <c r="XAG81" s="779"/>
      <c r="XAH81" s="779"/>
      <c r="XAI81" s="779"/>
      <c r="XAJ81" s="779"/>
      <c r="XAK81" s="779"/>
      <c r="XAL81" s="779"/>
      <c r="XAM81" s="779"/>
      <c r="XAN81" s="779"/>
      <c r="XAO81" s="779"/>
      <c r="XAP81" s="779"/>
      <c r="XAQ81" s="779"/>
      <c r="XAR81" s="779"/>
      <c r="XAS81" s="779"/>
      <c r="XAT81" s="779"/>
      <c r="XAU81" s="779"/>
      <c r="XAV81" s="779"/>
      <c r="XAW81" s="779"/>
      <c r="XAX81" s="779"/>
      <c r="XAY81" s="779"/>
      <c r="XAZ81" s="779"/>
      <c r="XBA81" s="779"/>
      <c r="XBB81" s="779"/>
      <c r="XBC81" s="779"/>
      <c r="XBD81" s="779"/>
      <c r="XBE81" s="779"/>
      <c r="XBF81" s="779"/>
      <c r="XBG81" s="779"/>
      <c r="XBH81" s="779"/>
      <c r="XBI81" s="779"/>
      <c r="XBJ81" s="779"/>
      <c r="XBK81" s="779"/>
      <c r="XBL81" s="779"/>
      <c r="XBM81" s="779"/>
      <c r="XBN81" s="779"/>
      <c r="XBO81" s="779"/>
      <c r="XBP81" s="779"/>
      <c r="XBQ81" s="779"/>
      <c r="XBR81" s="779"/>
      <c r="XBS81" s="779"/>
      <c r="XBT81" s="779"/>
      <c r="XBU81" s="779"/>
      <c r="XBV81" s="779"/>
      <c r="XBW81" s="779"/>
      <c r="XBX81" s="779"/>
      <c r="XBY81" s="779"/>
      <c r="XBZ81" s="779"/>
      <c r="XCA81" s="779"/>
      <c r="XCB81" s="779"/>
      <c r="XCC81" s="779"/>
      <c r="XCD81" s="779"/>
      <c r="XCE81" s="779"/>
      <c r="XCF81" s="779"/>
      <c r="XCG81" s="779"/>
      <c r="XCH81" s="779"/>
      <c r="XCI81" s="779"/>
      <c r="XCJ81" s="779"/>
      <c r="XCK81" s="779"/>
      <c r="XCL81" s="779"/>
      <c r="XCM81" s="779"/>
      <c r="XCN81" s="779"/>
      <c r="XCO81" s="779"/>
      <c r="XCP81" s="779"/>
      <c r="XCQ81" s="779"/>
      <c r="XCR81" s="779"/>
      <c r="XCS81" s="779"/>
      <c r="XCT81" s="779"/>
      <c r="XCU81" s="779"/>
      <c r="XCV81" s="779"/>
      <c r="XCW81" s="779"/>
      <c r="XCX81" s="779"/>
      <c r="XCY81" s="779"/>
      <c r="XCZ81" s="779"/>
      <c r="XDA81" s="779"/>
      <c r="XDB81" s="779"/>
      <c r="XDC81" s="779"/>
      <c r="XDD81" s="779"/>
      <c r="XDE81" s="779"/>
      <c r="XDF81" s="779"/>
      <c r="XDG81" s="779"/>
      <c r="XDH81" s="779"/>
      <c r="XDI81" s="779"/>
      <c r="XDJ81" s="779"/>
      <c r="XDK81" s="779"/>
      <c r="XDL81" s="779"/>
      <c r="XDM81" s="779"/>
      <c r="XDN81" s="779"/>
      <c r="XDO81" s="779"/>
      <c r="XDP81" s="779"/>
      <c r="XDQ81" s="779"/>
      <c r="XDR81" s="779"/>
      <c r="XDS81" s="779"/>
      <c r="XDT81" s="779"/>
      <c r="XDU81" s="779"/>
      <c r="XDV81" s="779"/>
      <c r="XDW81" s="779"/>
      <c r="XDX81" s="779"/>
      <c r="XDY81" s="779"/>
      <c r="XDZ81" s="779"/>
      <c r="XEA81" s="779"/>
      <c r="XEB81" s="779"/>
      <c r="XEC81" s="779"/>
      <c r="XED81" s="779"/>
      <c r="XEE81" s="779"/>
      <c r="XEF81" s="779"/>
      <c r="XEG81" s="779"/>
      <c r="XEH81" s="779"/>
      <c r="XEI81" s="779"/>
      <c r="XEJ81" s="779"/>
      <c r="XEK81" s="779"/>
      <c r="XEL81" s="779"/>
      <c r="XEM81" s="779"/>
      <c r="XEN81" s="779"/>
      <c r="XEO81" s="779"/>
      <c r="XEP81" s="779"/>
      <c r="XEQ81" s="779"/>
      <c r="XER81" s="779"/>
      <c r="XES81" s="779"/>
      <c r="XET81" s="779"/>
      <c r="XEU81" s="779"/>
      <c r="XEV81" s="779"/>
      <c r="XEW81" s="779"/>
      <c r="XEX81" s="779"/>
      <c r="XEY81" s="779"/>
      <c r="XEZ81" s="779"/>
      <c r="XFA81" s="779"/>
      <c r="XFB81" s="779"/>
      <c r="XFC81" s="779"/>
      <c r="XFD81" s="779"/>
    </row>
    <row r="82" spans="1:16384" s="161" customFormat="1" ht="13.5" x14ac:dyDescent="0.25">
      <c r="A82" s="763" t="s">
        <v>1300</v>
      </c>
      <c r="B82" s="777"/>
      <c r="C82" s="777"/>
      <c r="D82" s="777"/>
      <c r="E82" s="777"/>
      <c r="F82" s="777"/>
      <c r="G82" s="777"/>
      <c r="H82" s="777"/>
      <c r="I82" s="777"/>
      <c r="J82" s="777"/>
      <c r="K82" s="777"/>
      <c r="L82" s="777"/>
      <c r="M82" s="777"/>
      <c r="N82" s="777"/>
      <c r="O82" s="777"/>
      <c r="P82" s="777"/>
      <c r="Q82" s="777"/>
      <c r="R82" s="777"/>
      <c r="S82" s="777"/>
      <c r="T82" s="777"/>
      <c r="U82" s="777"/>
      <c r="V82" s="777"/>
      <c r="W82" s="777"/>
      <c r="X82" s="777"/>
      <c r="Y82" s="777"/>
      <c r="Z82" s="777"/>
      <c r="AA82" s="777"/>
      <c r="AB82" s="777"/>
      <c r="AC82" s="777"/>
      <c r="AD82" s="777"/>
      <c r="AE82" s="777"/>
      <c r="AF82" s="777"/>
      <c r="AG82" s="777"/>
      <c r="AH82" s="777"/>
      <c r="AI82" s="777"/>
      <c r="AJ82" s="777"/>
      <c r="AK82" s="777"/>
      <c r="AL82" s="777"/>
      <c r="AM82" s="777"/>
      <c r="AN82" s="777"/>
      <c r="AO82" s="777"/>
      <c r="AP82" s="777"/>
      <c r="AQ82" s="777"/>
      <c r="AR82" s="777"/>
      <c r="AS82" s="777"/>
      <c r="AT82" s="777"/>
      <c r="AU82" s="777"/>
      <c r="AV82" s="777"/>
      <c r="AW82" s="777"/>
      <c r="AX82" s="777"/>
      <c r="AY82" s="777"/>
      <c r="AZ82" s="777"/>
      <c r="BA82" s="777"/>
      <c r="BB82" s="777"/>
    </row>
    <row r="83" spans="1:16384" s="161" customFormat="1" ht="44.25" customHeight="1" x14ac:dyDescent="0.25">
      <c r="A83" s="773" t="s">
        <v>1301</v>
      </c>
      <c r="B83" s="773"/>
      <c r="C83" s="773"/>
      <c r="D83" s="773"/>
      <c r="E83" s="773"/>
      <c r="F83" s="773"/>
      <c r="G83" s="773"/>
      <c r="H83" s="773"/>
      <c r="I83" s="773"/>
      <c r="J83" s="773"/>
      <c r="K83" s="773"/>
      <c r="L83" s="773"/>
      <c r="M83" s="773"/>
      <c r="N83" s="773"/>
      <c r="O83" s="773" t="s">
        <v>1302</v>
      </c>
      <c r="P83" s="773"/>
      <c r="Q83" s="773"/>
      <c r="R83" s="773"/>
      <c r="S83" s="773"/>
      <c r="T83" s="773"/>
      <c r="U83" s="773"/>
      <c r="V83" s="773"/>
      <c r="W83" s="773"/>
      <c r="X83" s="773"/>
      <c r="Y83" s="773"/>
      <c r="Z83" s="773"/>
      <c r="AA83" s="773"/>
      <c r="AB83" s="773" t="s">
        <v>1303</v>
      </c>
      <c r="AC83" s="773"/>
      <c r="AD83" s="773"/>
      <c r="AE83" s="773"/>
      <c r="AF83" s="773"/>
      <c r="AG83" s="773"/>
      <c r="AH83" s="773"/>
      <c r="AI83" s="773"/>
      <c r="AJ83" s="773"/>
      <c r="AK83" s="773"/>
      <c r="AL83" s="773"/>
      <c r="AM83" s="773"/>
      <c r="AN83" s="773"/>
      <c r="AO83" s="773"/>
      <c r="AP83" s="783" t="s">
        <v>1304</v>
      </c>
      <c r="AQ83" s="783"/>
      <c r="AR83" s="783"/>
      <c r="AS83" s="783"/>
      <c r="AT83" s="783"/>
      <c r="AU83" s="783"/>
      <c r="AV83" s="783"/>
      <c r="AW83" s="783"/>
      <c r="AX83" s="783"/>
      <c r="AY83" s="783"/>
      <c r="AZ83" s="137"/>
      <c r="BA83" s="162"/>
      <c r="BB83" s="162"/>
    </row>
    <row r="84" spans="1:16384" s="161" customFormat="1" ht="13.5" x14ac:dyDescent="0.25">
      <c r="A84" s="782" t="s">
        <v>1305</v>
      </c>
      <c r="B84" s="782"/>
      <c r="C84" s="782"/>
      <c r="D84" s="782"/>
      <c r="E84" s="782"/>
      <c r="F84" s="782"/>
      <c r="G84" s="782"/>
      <c r="H84" s="782"/>
      <c r="I84" s="782"/>
      <c r="J84" s="782"/>
      <c r="K84" s="782"/>
      <c r="L84" s="782"/>
      <c r="M84" s="782"/>
      <c r="N84" s="782"/>
      <c r="O84" s="784" t="s">
        <v>1306</v>
      </c>
      <c r="P84" s="784"/>
      <c r="Q84" s="784"/>
      <c r="R84" s="784"/>
      <c r="S84" s="784"/>
      <c r="T84" s="784"/>
      <c r="U84" s="784"/>
      <c r="V84" s="784"/>
      <c r="W84" s="784"/>
      <c r="X84" s="784"/>
      <c r="Y84" s="784"/>
      <c r="Z84" s="784"/>
      <c r="AA84" s="784"/>
      <c r="AB84" s="786"/>
      <c r="AC84" s="786"/>
      <c r="AD84" s="786"/>
      <c r="AE84" s="786"/>
      <c r="AF84" s="786"/>
      <c r="AG84" s="786"/>
      <c r="AH84" s="786"/>
      <c r="AI84" s="786"/>
      <c r="AJ84" s="786"/>
      <c r="AK84" s="786"/>
      <c r="AL84" s="786"/>
      <c r="AM84" s="786"/>
      <c r="AN84" s="786"/>
      <c r="AO84" s="786"/>
      <c r="AP84" s="785"/>
      <c r="AQ84" s="785"/>
      <c r="AR84" s="785"/>
      <c r="AS84" s="785"/>
      <c r="AT84" s="785"/>
      <c r="AU84" s="785"/>
      <c r="AV84" s="785"/>
      <c r="AW84" s="785"/>
      <c r="AX84" s="785"/>
      <c r="AY84" s="785"/>
      <c r="AZ84" s="138"/>
      <c r="BA84" s="162"/>
      <c r="BB84" s="162"/>
    </row>
    <row r="85" spans="1:16384" s="161" customFormat="1" ht="13.5" customHeight="1" x14ac:dyDescent="0.25">
      <c r="A85" s="782" t="s">
        <v>1307</v>
      </c>
      <c r="B85" s="782"/>
      <c r="C85" s="782"/>
      <c r="D85" s="782"/>
      <c r="E85" s="782"/>
      <c r="F85" s="782"/>
      <c r="G85" s="782"/>
      <c r="H85" s="782"/>
      <c r="I85" s="782"/>
      <c r="J85" s="782"/>
      <c r="K85" s="782"/>
      <c r="L85" s="782"/>
      <c r="M85" s="782"/>
      <c r="N85" s="782"/>
      <c r="O85" s="784" t="s">
        <v>1306</v>
      </c>
      <c r="P85" s="784"/>
      <c r="Q85" s="784"/>
      <c r="R85" s="784"/>
      <c r="S85" s="784"/>
      <c r="T85" s="784"/>
      <c r="U85" s="784"/>
      <c r="V85" s="784"/>
      <c r="W85" s="784"/>
      <c r="X85" s="784"/>
      <c r="Y85" s="784"/>
      <c r="Z85" s="784"/>
      <c r="AA85" s="784"/>
      <c r="AB85" s="786"/>
      <c r="AC85" s="786"/>
      <c r="AD85" s="786"/>
      <c r="AE85" s="786"/>
      <c r="AF85" s="786"/>
      <c r="AG85" s="786"/>
      <c r="AH85" s="786"/>
      <c r="AI85" s="786"/>
      <c r="AJ85" s="786"/>
      <c r="AK85" s="786"/>
      <c r="AL85" s="786"/>
      <c r="AM85" s="786"/>
      <c r="AN85" s="786"/>
      <c r="AO85" s="786"/>
      <c r="AP85" s="785"/>
      <c r="AQ85" s="785"/>
      <c r="AR85" s="785"/>
      <c r="AS85" s="785"/>
      <c r="AT85" s="785"/>
      <c r="AU85" s="785"/>
      <c r="AV85" s="785"/>
      <c r="AW85" s="785"/>
      <c r="AX85" s="785"/>
      <c r="AY85" s="785"/>
      <c r="AZ85" s="138"/>
      <c r="BA85" s="162"/>
      <c r="BB85" s="162"/>
    </row>
    <row r="86" spans="1:16384" s="161" customFormat="1" ht="23.25" customHeight="1" x14ac:dyDescent="0.25">
      <c r="A86" s="782" t="s">
        <v>1308</v>
      </c>
      <c r="B86" s="782"/>
      <c r="C86" s="782"/>
      <c r="D86" s="782"/>
      <c r="E86" s="782"/>
      <c r="F86" s="782"/>
      <c r="G86" s="782"/>
      <c r="H86" s="782"/>
      <c r="I86" s="782"/>
      <c r="J86" s="782"/>
      <c r="K86" s="782"/>
      <c r="L86" s="782"/>
      <c r="M86" s="782"/>
      <c r="N86" s="782"/>
      <c r="O86" s="784" t="s">
        <v>1309</v>
      </c>
      <c r="P86" s="784"/>
      <c r="Q86" s="784"/>
      <c r="R86" s="784"/>
      <c r="S86" s="784"/>
      <c r="T86" s="784"/>
      <c r="U86" s="784"/>
      <c r="V86" s="784"/>
      <c r="W86" s="784"/>
      <c r="X86" s="784"/>
      <c r="Y86" s="784"/>
      <c r="Z86" s="784"/>
      <c r="AA86" s="784"/>
      <c r="AB86" s="784" t="s">
        <v>1310</v>
      </c>
      <c r="AC86" s="784"/>
      <c r="AD86" s="784"/>
      <c r="AE86" s="784"/>
      <c r="AF86" s="784"/>
      <c r="AG86" s="784"/>
      <c r="AH86" s="784"/>
      <c r="AI86" s="784"/>
      <c r="AJ86" s="784"/>
      <c r="AK86" s="784"/>
      <c r="AL86" s="784"/>
      <c r="AM86" s="784"/>
      <c r="AN86" s="784"/>
      <c r="AO86" s="784"/>
      <c r="AP86" s="785" t="s">
        <v>1311</v>
      </c>
      <c r="AQ86" s="785"/>
      <c r="AR86" s="785"/>
      <c r="AS86" s="785"/>
      <c r="AT86" s="785"/>
      <c r="AU86" s="785"/>
      <c r="AV86" s="785"/>
      <c r="AW86" s="785"/>
      <c r="AX86" s="785"/>
      <c r="AY86" s="785"/>
      <c r="AZ86" s="137"/>
      <c r="BA86" s="162"/>
      <c r="BB86" s="162"/>
    </row>
    <row r="87" spans="1:16384" s="161" customFormat="1" ht="32.25" customHeight="1" x14ac:dyDescent="0.25">
      <c r="A87" s="782" t="s">
        <v>1312</v>
      </c>
      <c r="B87" s="782"/>
      <c r="C87" s="782"/>
      <c r="D87" s="782"/>
      <c r="E87" s="782"/>
      <c r="F87" s="782"/>
      <c r="G87" s="782"/>
      <c r="H87" s="782"/>
      <c r="I87" s="782"/>
      <c r="J87" s="782"/>
      <c r="K87" s="782"/>
      <c r="L87" s="782"/>
      <c r="M87" s="782"/>
      <c r="N87" s="782"/>
      <c r="O87" s="784" t="s">
        <v>1313</v>
      </c>
      <c r="P87" s="784"/>
      <c r="Q87" s="784"/>
      <c r="R87" s="784"/>
      <c r="S87" s="784"/>
      <c r="T87" s="784"/>
      <c r="U87" s="784"/>
      <c r="V87" s="784"/>
      <c r="W87" s="784"/>
      <c r="X87" s="784"/>
      <c r="Y87" s="784"/>
      <c r="Z87" s="784"/>
      <c r="AA87" s="784"/>
      <c r="AB87" s="784" t="s">
        <v>1314</v>
      </c>
      <c r="AC87" s="784"/>
      <c r="AD87" s="784"/>
      <c r="AE87" s="784"/>
      <c r="AF87" s="784"/>
      <c r="AG87" s="784"/>
      <c r="AH87" s="784"/>
      <c r="AI87" s="784"/>
      <c r="AJ87" s="784"/>
      <c r="AK87" s="784"/>
      <c r="AL87" s="784"/>
      <c r="AM87" s="784"/>
      <c r="AN87" s="784"/>
      <c r="AO87" s="784"/>
      <c r="AP87" s="785" t="s">
        <v>1311</v>
      </c>
      <c r="AQ87" s="785"/>
      <c r="AR87" s="785"/>
      <c r="AS87" s="785"/>
      <c r="AT87" s="785"/>
      <c r="AU87" s="785"/>
      <c r="AV87" s="785"/>
      <c r="AW87" s="785"/>
      <c r="AX87" s="785"/>
      <c r="AY87" s="785"/>
      <c r="AZ87" s="137"/>
      <c r="BA87" s="162"/>
      <c r="BB87" s="162"/>
    </row>
    <row r="88" spans="1:16384" s="161" customFormat="1" ht="13.5" x14ac:dyDescent="0.25">
      <c r="A88" s="782" t="s">
        <v>1315</v>
      </c>
      <c r="B88" s="782"/>
      <c r="C88" s="782"/>
      <c r="D88" s="782"/>
      <c r="E88" s="782"/>
      <c r="F88" s="782"/>
      <c r="G88" s="782"/>
      <c r="H88" s="782"/>
      <c r="I88" s="782"/>
      <c r="J88" s="782"/>
      <c r="K88" s="782"/>
      <c r="L88" s="782"/>
      <c r="M88" s="782"/>
      <c r="N88" s="782"/>
      <c r="O88" s="784"/>
      <c r="P88" s="784"/>
      <c r="Q88" s="784"/>
      <c r="R88" s="784"/>
      <c r="S88" s="784"/>
      <c r="T88" s="784"/>
      <c r="U88" s="784"/>
      <c r="V88" s="784"/>
      <c r="W88" s="784"/>
      <c r="X88" s="784"/>
      <c r="Y88" s="784"/>
      <c r="Z88" s="784"/>
      <c r="AA88" s="784"/>
      <c r="AB88" s="786"/>
      <c r="AC88" s="786"/>
      <c r="AD88" s="786"/>
      <c r="AE88" s="786"/>
      <c r="AF88" s="786"/>
      <c r="AG88" s="786"/>
      <c r="AH88" s="786"/>
      <c r="AI88" s="786"/>
      <c r="AJ88" s="786"/>
      <c r="AK88" s="786"/>
      <c r="AL88" s="786"/>
      <c r="AM88" s="786"/>
      <c r="AN88" s="786"/>
      <c r="AO88" s="786"/>
      <c r="AP88" s="785"/>
      <c r="AQ88" s="785"/>
      <c r="AR88" s="785"/>
      <c r="AS88" s="785"/>
      <c r="AT88" s="785"/>
      <c r="AU88" s="785"/>
      <c r="AV88" s="785"/>
      <c r="AW88" s="785"/>
      <c r="AX88" s="785"/>
      <c r="AY88" s="785"/>
      <c r="AZ88" s="138"/>
      <c r="BA88" s="162"/>
      <c r="BB88" s="162"/>
    </row>
    <row r="89" spans="1:16384" s="161" customFormat="1" ht="13.5" x14ac:dyDescent="0.25">
      <c r="A89" s="763" t="s">
        <v>1316</v>
      </c>
      <c r="B89" s="777"/>
      <c r="C89" s="777"/>
      <c r="D89" s="777"/>
      <c r="E89" s="777"/>
      <c r="F89" s="777"/>
      <c r="G89" s="777"/>
      <c r="H89" s="777"/>
      <c r="I89" s="777"/>
      <c r="J89" s="777"/>
      <c r="K89" s="777"/>
      <c r="L89" s="777"/>
      <c r="M89" s="777"/>
      <c r="N89" s="777"/>
      <c r="O89" s="777"/>
      <c r="P89" s="777"/>
      <c r="Q89" s="777"/>
      <c r="R89" s="777"/>
      <c r="S89" s="777"/>
      <c r="T89" s="777"/>
      <c r="U89" s="777"/>
      <c r="V89" s="777"/>
      <c r="W89" s="777"/>
      <c r="X89" s="777"/>
      <c r="Y89" s="777"/>
      <c r="Z89" s="777"/>
      <c r="AA89" s="777"/>
      <c r="AB89" s="777"/>
      <c r="AC89" s="777"/>
      <c r="AD89" s="777"/>
      <c r="AE89" s="777"/>
      <c r="AF89" s="777"/>
      <c r="AG89" s="777"/>
      <c r="AH89" s="777"/>
      <c r="AI89" s="777"/>
      <c r="AJ89" s="777"/>
      <c r="AK89" s="777"/>
      <c r="AL89" s="777"/>
      <c r="AM89" s="777"/>
      <c r="AN89" s="777"/>
      <c r="AO89" s="777"/>
      <c r="AP89" s="777"/>
      <c r="AQ89" s="777"/>
      <c r="AR89" s="777"/>
      <c r="AS89" s="777"/>
      <c r="AT89" s="777"/>
      <c r="AU89" s="777"/>
      <c r="AV89" s="777"/>
      <c r="AW89" s="777"/>
      <c r="AX89" s="777"/>
      <c r="AY89" s="777"/>
      <c r="AZ89" s="777"/>
      <c r="BA89" s="777"/>
      <c r="BB89" s="777"/>
    </row>
    <row r="90" spans="1:16384" s="130" customFormat="1" ht="12.6" customHeight="1" x14ac:dyDescent="0.25">
      <c r="A90" s="763" t="s">
        <v>1317</v>
      </c>
      <c r="B90" s="777"/>
      <c r="C90" s="777"/>
      <c r="D90" s="777"/>
      <c r="E90" s="777"/>
      <c r="F90" s="777"/>
      <c r="G90" s="777"/>
      <c r="H90" s="777"/>
      <c r="I90" s="777"/>
      <c r="J90" s="777"/>
      <c r="K90" s="777"/>
      <c r="L90" s="777"/>
      <c r="M90" s="777"/>
      <c r="N90" s="777"/>
      <c r="O90" s="777"/>
      <c r="P90" s="777"/>
      <c r="Q90" s="777"/>
      <c r="R90" s="777"/>
      <c r="S90" s="777"/>
      <c r="T90" s="777"/>
      <c r="U90" s="777"/>
      <c r="V90" s="777"/>
      <c r="W90" s="777"/>
      <c r="X90" s="777"/>
      <c r="Y90" s="777"/>
      <c r="Z90" s="777"/>
      <c r="AA90" s="777"/>
      <c r="AB90" s="777"/>
      <c r="AC90" s="777"/>
      <c r="AD90" s="777"/>
      <c r="AE90" s="777"/>
      <c r="AF90" s="777"/>
      <c r="AG90" s="777"/>
      <c r="AH90" s="777"/>
      <c r="AI90" s="777"/>
      <c r="AJ90" s="777"/>
      <c r="AK90" s="777"/>
      <c r="AL90" s="777"/>
      <c r="AM90" s="777"/>
      <c r="AN90" s="777"/>
      <c r="AO90" s="777"/>
      <c r="AP90" s="777"/>
      <c r="AQ90" s="777"/>
      <c r="AR90" s="777"/>
      <c r="AS90" s="777"/>
      <c r="AT90" s="777"/>
      <c r="AU90" s="777"/>
      <c r="AV90" s="777"/>
      <c r="AW90" s="777"/>
      <c r="AX90" s="777"/>
      <c r="AY90" s="777"/>
      <c r="AZ90" s="750"/>
      <c r="BA90" s="750"/>
      <c r="BB90" s="750"/>
    </row>
    <row r="91" spans="1:16384" s="130" customFormat="1" ht="12.6" customHeight="1" x14ac:dyDescent="0.25">
      <c r="A91" s="156"/>
      <c r="B91" s="162"/>
      <c r="C91" s="162"/>
      <c r="D91" s="162"/>
      <c r="E91" s="162"/>
      <c r="F91" s="162"/>
      <c r="G91" s="162"/>
      <c r="H91" s="162"/>
      <c r="I91" s="162"/>
      <c r="J91" s="162"/>
      <c r="K91" s="162"/>
      <c r="L91" s="162"/>
      <c r="M91" s="162"/>
      <c r="N91" s="162"/>
      <c r="O91" s="162"/>
      <c r="P91" s="162"/>
      <c r="Q91" s="162"/>
      <c r="R91" s="162"/>
      <c r="S91" s="162"/>
      <c r="T91" s="162"/>
      <c r="U91" s="162"/>
      <c r="V91" s="162"/>
      <c r="W91" s="162"/>
      <c r="X91" s="162"/>
      <c r="Y91" s="162"/>
      <c r="Z91" s="162"/>
      <c r="AA91" s="162"/>
      <c r="AB91" s="162"/>
      <c r="AC91" s="162"/>
      <c r="AD91" s="162"/>
      <c r="AE91" s="162"/>
      <c r="AF91" s="162"/>
      <c r="AG91" s="162"/>
      <c r="AH91" s="162"/>
      <c r="AI91" s="162"/>
      <c r="AJ91" s="162"/>
      <c r="AK91" s="162"/>
      <c r="AL91" s="162"/>
      <c r="AM91" s="162"/>
      <c r="AN91" s="162"/>
      <c r="AO91" s="162"/>
      <c r="AP91" s="162"/>
      <c r="AQ91" s="162"/>
      <c r="AR91" s="162"/>
      <c r="AS91" s="162"/>
      <c r="AT91" s="162"/>
      <c r="AU91" s="162"/>
      <c r="AV91" s="162"/>
      <c r="AW91" s="162"/>
      <c r="AX91" s="162"/>
      <c r="AY91" s="162"/>
      <c r="AZ91" s="157"/>
      <c r="BA91" s="157"/>
      <c r="BB91" s="157"/>
    </row>
    <row r="92" spans="1:16384" s="130" customFormat="1" ht="12.6" customHeight="1" x14ac:dyDescent="0.25">
      <c r="A92" s="156"/>
      <c r="B92" s="162"/>
      <c r="C92" s="162"/>
      <c r="D92" s="162"/>
      <c r="E92" s="162"/>
      <c r="F92" s="162"/>
      <c r="G92" s="162"/>
      <c r="H92" s="162"/>
      <c r="I92" s="162"/>
      <c r="J92" s="162"/>
      <c r="K92" s="162"/>
      <c r="L92" s="162"/>
      <c r="M92" s="162"/>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c r="AT92" s="162"/>
      <c r="AU92" s="162"/>
      <c r="AV92" s="162"/>
      <c r="AW92" s="162"/>
      <c r="AX92" s="162"/>
      <c r="AY92" s="162"/>
      <c r="AZ92" s="157"/>
      <c r="BA92" s="157"/>
      <c r="BB92" s="157"/>
    </row>
    <row r="93" spans="1:16384" s="130" customFormat="1" ht="12.6" customHeight="1" x14ac:dyDescent="0.25">
      <c r="A93" s="156"/>
      <c r="B93" s="162"/>
      <c r="C93" s="162"/>
      <c r="D93" s="162"/>
      <c r="E93" s="162"/>
      <c r="F93" s="162"/>
      <c r="G93" s="162"/>
      <c r="H93" s="162"/>
      <c r="I93" s="162"/>
      <c r="J93" s="162"/>
      <c r="K93" s="162"/>
      <c r="L93" s="162"/>
      <c r="M93" s="162"/>
      <c r="N93" s="162"/>
      <c r="O93" s="162"/>
      <c r="P93" s="162"/>
      <c r="Q93" s="162"/>
      <c r="R93" s="162"/>
      <c r="S93" s="162"/>
      <c r="T93" s="162"/>
      <c r="U93" s="162"/>
      <c r="V93" s="162"/>
      <c r="W93" s="162"/>
      <c r="X93" s="162"/>
      <c r="Y93" s="162"/>
      <c r="Z93" s="162"/>
      <c r="AA93" s="162"/>
      <c r="AB93" s="162"/>
      <c r="AC93" s="162"/>
      <c r="AD93" s="162"/>
      <c r="AE93" s="162"/>
      <c r="AF93" s="162"/>
      <c r="AG93" s="162"/>
      <c r="AH93" s="162"/>
      <c r="AI93" s="162"/>
      <c r="AJ93" s="162"/>
      <c r="AK93" s="162"/>
      <c r="AL93" s="162"/>
      <c r="AM93" s="162"/>
      <c r="AN93" s="162"/>
      <c r="AO93" s="162"/>
      <c r="AP93" s="162"/>
      <c r="AQ93" s="162"/>
      <c r="AR93" s="162"/>
      <c r="AS93" s="162"/>
      <c r="AT93" s="162"/>
      <c r="AU93" s="162"/>
      <c r="AV93" s="162"/>
      <c r="AW93" s="162"/>
      <c r="AX93" s="162"/>
      <c r="AY93" s="162"/>
      <c r="AZ93" s="157"/>
      <c r="BA93" s="157"/>
      <c r="BB93" s="157"/>
    </row>
    <row r="94" spans="1:16384" s="130" customFormat="1" ht="12.6" customHeight="1" x14ac:dyDescent="0.25">
      <c r="A94" s="156"/>
      <c r="B94" s="162"/>
      <c r="C94" s="162"/>
      <c r="D94" s="162"/>
      <c r="E94" s="162"/>
      <c r="F94" s="162"/>
      <c r="G94" s="162"/>
      <c r="H94" s="162"/>
      <c r="I94" s="162"/>
      <c r="J94" s="162"/>
      <c r="K94" s="162"/>
      <c r="L94" s="162"/>
      <c r="M94" s="162"/>
      <c r="N94" s="162"/>
      <c r="O94" s="162"/>
      <c r="P94" s="162"/>
      <c r="Q94" s="162"/>
      <c r="R94" s="162"/>
      <c r="S94" s="162"/>
      <c r="T94" s="162"/>
      <c r="U94" s="162"/>
      <c r="V94" s="162"/>
      <c r="W94" s="162"/>
      <c r="X94" s="162"/>
      <c r="Y94" s="162"/>
      <c r="Z94" s="162"/>
      <c r="AA94" s="162"/>
      <c r="AB94" s="162"/>
      <c r="AC94" s="162"/>
      <c r="AD94" s="162"/>
      <c r="AE94" s="162"/>
      <c r="AF94" s="162"/>
      <c r="AG94" s="162"/>
      <c r="AH94" s="162"/>
      <c r="AI94" s="162"/>
      <c r="AJ94" s="162"/>
      <c r="AK94" s="162"/>
      <c r="AL94" s="162"/>
      <c r="AM94" s="162"/>
      <c r="AN94" s="162"/>
      <c r="AO94" s="162"/>
      <c r="AP94" s="162"/>
      <c r="AQ94" s="162"/>
      <c r="AR94" s="162"/>
      <c r="AS94" s="162"/>
      <c r="AT94" s="162"/>
      <c r="AU94" s="162"/>
      <c r="AV94" s="162"/>
      <c r="AW94" s="162"/>
      <c r="AX94" s="162"/>
      <c r="AY94" s="162"/>
      <c r="AZ94" s="157"/>
      <c r="BA94" s="157"/>
      <c r="BB94" s="157"/>
    </row>
    <row r="95" spans="1:16384" s="130" customFormat="1" ht="12.6" customHeight="1" x14ac:dyDescent="0.25">
      <c r="A95" s="156"/>
      <c r="B95" s="162"/>
      <c r="C95" s="162"/>
      <c r="D95" s="162"/>
      <c r="E95" s="162"/>
      <c r="F95" s="162"/>
      <c r="G95" s="162"/>
      <c r="H95" s="162"/>
      <c r="I95" s="162"/>
      <c r="J95" s="162"/>
      <c r="K95" s="162"/>
      <c r="L95" s="162"/>
      <c r="M95" s="162"/>
      <c r="N95" s="162"/>
      <c r="O95" s="162"/>
      <c r="P95" s="162"/>
      <c r="Q95" s="162"/>
      <c r="R95" s="162"/>
      <c r="S95" s="162"/>
      <c r="T95" s="162"/>
      <c r="U95" s="162"/>
      <c r="V95" s="162"/>
      <c r="W95" s="162"/>
      <c r="X95" s="162"/>
      <c r="Y95" s="162"/>
      <c r="Z95" s="162"/>
      <c r="AA95" s="162"/>
      <c r="AB95" s="162"/>
      <c r="AC95" s="162"/>
      <c r="AD95" s="162"/>
      <c r="AE95" s="162"/>
      <c r="AF95" s="162"/>
      <c r="AG95" s="162"/>
      <c r="AH95" s="162"/>
      <c r="AI95" s="162"/>
      <c r="AJ95" s="162"/>
      <c r="AK95" s="162"/>
      <c r="AL95" s="162"/>
      <c r="AM95" s="162"/>
      <c r="AN95" s="162"/>
      <c r="AO95" s="162"/>
      <c r="AP95" s="162"/>
      <c r="AQ95" s="162"/>
      <c r="AR95" s="162"/>
      <c r="AS95" s="162"/>
      <c r="AT95" s="162"/>
      <c r="AU95" s="162"/>
      <c r="AV95" s="162"/>
      <c r="AW95" s="162"/>
      <c r="AX95" s="162"/>
      <c r="AY95" s="162"/>
      <c r="AZ95" s="157"/>
      <c r="BA95" s="157"/>
      <c r="BB95" s="157"/>
    </row>
    <row r="96" spans="1:16384" s="130" customFormat="1" ht="12.6" customHeight="1" x14ac:dyDescent="0.25">
      <c r="A96" s="156"/>
      <c r="B96" s="162"/>
      <c r="C96" s="162"/>
      <c r="D96" s="162"/>
      <c r="E96" s="162"/>
      <c r="F96" s="162"/>
      <c r="G96" s="162"/>
      <c r="H96" s="162"/>
      <c r="I96" s="162"/>
      <c r="J96" s="162"/>
      <c r="K96" s="162"/>
      <c r="L96" s="162"/>
      <c r="M96" s="162"/>
      <c r="N96" s="162"/>
      <c r="O96" s="162"/>
      <c r="P96" s="162"/>
      <c r="Q96" s="162"/>
      <c r="R96" s="162"/>
      <c r="S96" s="162"/>
      <c r="T96" s="162"/>
      <c r="U96" s="162"/>
      <c r="V96" s="162"/>
      <c r="W96" s="162"/>
      <c r="X96" s="162"/>
      <c r="Y96" s="162"/>
      <c r="Z96" s="162"/>
      <c r="AA96" s="162"/>
      <c r="AB96" s="162"/>
      <c r="AC96" s="162"/>
      <c r="AD96" s="162"/>
      <c r="AE96" s="162"/>
      <c r="AF96" s="162"/>
      <c r="AG96" s="162"/>
      <c r="AH96" s="162"/>
      <c r="AI96" s="162"/>
      <c r="AJ96" s="162"/>
      <c r="AK96" s="162"/>
      <c r="AL96" s="162"/>
      <c r="AM96" s="162"/>
      <c r="AN96" s="162"/>
      <c r="AO96" s="162"/>
      <c r="AP96" s="162"/>
      <c r="AQ96" s="162"/>
      <c r="AR96" s="162"/>
      <c r="AS96" s="162"/>
      <c r="AT96" s="162"/>
      <c r="AU96" s="162"/>
      <c r="AV96" s="162"/>
      <c r="AW96" s="162"/>
      <c r="AX96" s="162"/>
      <c r="AY96" s="162"/>
      <c r="AZ96" s="157"/>
      <c r="BA96" s="157"/>
      <c r="BB96" s="157"/>
    </row>
    <row r="97" spans="1:54" ht="12.6" customHeight="1" x14ac:dyDescent="0.25">
      <c r="A97" s="156"/>
      <c r="B97" s="162"/>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62"/>
      <c r="AZ97" s="157"/>
      <c r="BA97" s="157"/>
      <c r="BB97" s="157"/>
    </row>
    <row r="98" spans="1:54" ht="12.6" customHeight="1" x14ac:dyDescent="0.25">
      <c r="A98" s="156"/>
      <c r="B98" s="162"/>
      <c r="C98" s="162"/>
      <c r="D98" s="162"/>
      <c r="E98" s="162"/>
      <c r="F98" s="162"/>
      <c r="G98" s="162"/>
      <c r="H98" s="162"/>
      <c r="I98" s="162"/>
      <c r="J98" s="162"/>
      <c r="K98" s="162"/>
      <c r="L98" s="162"/>
      <c r="M98" s="162"/>
      <c r="N98" s="162"/>
      <c r="O98" s="162"/>
      <c r="P98" s="162"/>
      <c r="Q98" s="162"/>
      <c r="R98" s="162"/>
      <c r="S98" s="162"/>
      <c r="T98" s="162"/>
      <c r="U98" s="162"/>
      <c r="V98" s="162"/>
      <c r="W98" s="162"/>
      <c r="X98" s="162"/>
      <c r="Y98" s="162"/>
      <c r="Z98" s="162"/>
      <c r="AA98" s="162"/>
      <c r="AB98" s="162"/>
      <c r="AC98" s="162"/>
      <c r="AD98" s="162"/>
      <c r="AE98" s="162"/>
      <c r="AF98" s="162"/>
      <c r="AG98" s="162"/>
      <c r="AH98" s="162"/>
      <c r="AI98" s="162"/>
      <c r="AJ98" s="162"/>
      <c r="AK98" s="162"/>
      <c r="AL98" s="162"/>
      <c r="AM98" s="162"/>
      <c r="AN98" s="162"/>
      <c r="AO98" s="162"/>
      <c r="AP98" s="162"/>
      <c r="AQ98" s="162"/>
      <c r="AR98" s="162"/>
      <c r="AS98" s="162"/>
      <c r="AT98" s="162"/>
      <c r="AU98" s="162"/>
      <c r="AV98" s="162"/>
      <c r="AW98" s="162"/>
      <c r="AX98" s="162"/>
      <c r="AY98" s="162"/>
      <c r="AZ98" s="157"/>
      <c r="BA98" s="157"/>
      <c r="BB98" s="157"/>
    </row>
    <row r="99" spans="1:54" ht="12.6" customHeight="1" x14ac:dyDescent="0.25">
      <c r="A99" s="156"/>
      <c r="B99" s="162"/>
      <c r="C99" s="162"/>
      <c r="D99" s="162"/>
      <c r="E99" s="162"/>
      <c r="F99" s="162"/>
      <c r="G99" s="162"/>
      <c r="H99" s="162"/>
      <c r="I99" s="162"/>
      <c r="J99" s="162"/>
      <c r="K99" s="162"/>
      <c r="L99" s="162"/>
      <c r="M99" s="162"/>
      <c r="N99" s="162"/>
      <c r="O99" s="162"/>
      <c r="P99" s="162"/>
      <c r="Q99" s="162"/>
      <c r="R99" s="162"/>
      <c r="S99" s="162"/>
      <c r="T99" s="162"/>
      <c r="U99" s="162"/>
      <c r="V99" s="162"/>
      <c r="W99" s="162"/>
      <c r="X99" s="162"/>
      <c r="Y99" s="162"/>
      <c r="Z99" s="162"/>
      <c r="AA99" s="162"/>
      <c r="AB99" s="162"/>
      <c r="AC99" s="162"/>
      <c r="AD99" s="162"/>
      <c r="AE99" s="162"/>
      <c r="AF99" s="162"/>
      <c r="AG99" s="162"/>
      <c r="AH99" s="162"/>
      <c r="AI99" s="162"/>
      <c r="AJ99" s="162"/>
      <c r="AK99" s="162"/>
      <c r="AL99" s="162"/>
      <c r="AM99" s="162"/>
      <c r="AN99" s="162"/>
      <c r="AO99" s="162"/>
      <c r="AP99" s="162"/>
      <c r="AQ99" s="162"/>
      <c r="AR99" s="162"/>
      <c r="AS99" s="162"/>
      <c r="AT99" s="162"/>
      <c r="AU99" s="162"/>
      <c r="AV99" s="162"/>
      <c r="AW99" s="162"/>
      <c r="AX99" s="162"/>
      <c r="AY99" s="162"/>
      <c r="AZ99" s="157"/>
      <c r="BA99" s="157"/>
      <c r="BB99" s="157"/>
    </row>
    <row r="100" spans="1:54" ht="12.6" customHeight="1" x14ac:dyDescent="0.25">
      <c r="A100" s="156"/>
      <c r="B100" s="162"/>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2"/>
      <c r="AM100" s="162"/>
      <c r="AN100" s="162"/>
      <c r="AO100" s="162"/>
      <c r="AP100" s="162"/>
      <c r="AQ100" s="162"/>
      <c r="AR100" s="162"/>
      <c r="AS100" s="162"/>
      <c r="AT100" s="162"/>
      <c r="AU100" s="162"/>
      <c r="AV100" s="162"/>
      <c r="AW100" s="162"/>
      <c r="AX100" s="162"/>
      <c r="AY100" s="162"/>
      <c r="AZ100" s="157"/>
      <c r="BA100" s="157"/>
      <c r="BB100" s="157"/>
    </row>
    <row r="101" spans="1:54" ht="12.6" customHeight="1" x14ac:dyDescent="0.25">
      <c r="A101" s="156"/>
      <c r="B101" s="162"/>
      <c r="C101" s="162"/>
      <c r="D101" s="162"/>
      <c r="E101" s="162"/>
      <c r="F101" s="162"/>
      <c r="G101" s="162"/>
      <c r="H101" s="162"/>
      <c r="I101" s="162"/>
      <c r="J101" s="162"/>
      <c r="K101" s="162"/>
      <c r="L101" s="162"/>
      <c r="M101" s="162"/>
      <c r="N101" s="162"/>
      <c r="O101" s="162"/>
      <c r="P101" s="162"/>
      <c r="Q101" s="162"/>
      <c r="R101" s="162"/>
      <c r="S101" s="162"/>
      <c r="T101" s="162"/>
      <c r="U101" s="162"/>
      <c r="V101" s="162"/>
      <c r="W101" s="162"/>
      <c r="X101" s="162"/>
      <c r="Y101" s="162"/>
      <c r="Z101" s="162"/>
      <c r="AA101" s="162"/>
      <c r="AB101" s="162"/>
      <c r="AC101" s="162"/>
      <c r="AD101" s="162"/>
      <c r="AE101" s="162"/>
      <c r="AF101" s="162"/>
      <c r="AG101" s="162"/>
      <c r="AH101" s="162"/>
      <c r="AI101" s="162"/>
      <c r="AJ101" s="162"/>
      <c r="AK101" s="162"/>
      <c r="AL101" s="162"/>
      <c r="AM101" s="162"/>
      <c r="AN101" s="162"/>
      <c r="AO101" s="162"/>
      <c r="AP101" s="162"/>
      <c r="AQ101" s="162"/>
      <c r="AR101" s="162"/>
      <c r="AS101" s="162"/>
      <c r="AT101" s="162"/>
      <c r="AU101" s="162"/>
      <c r="AV101" s="162"/>
      <c r="AW101" s="162"/>
      <c r="AX101" s="162"/>
      <c r="AY101" s="162"/>
      <c r="AZ101" s="157"/>
      <c r="BA101" s="157"/>
      <c r="BB101" s="157"/>
    </row>
    <row r="102" spans="1:54" ht="12.6" customHeight="1" x14ac:dyDescent="0.25">
      <c r="A102" s="156"/>
      <c r="B102" s="162"/>
      <c r="C102" s="162"/>
      <c r="D102" s="162"/>
      <c r="E102" s="162"/>
      <c r="F102" s="162"/>
      <c r="G102" s="162"/>
      <c r="H102" s="162"/>
      <c r="I102" s="162"/>
      <c r="J102" s="162"/>
      <c r="K102" s="162"/>
      <c r="L102" s="162"/>
      <c r="M102" s="162"/>
      <c r="N102" s="162"/>
      <c r="O102" s="162"/>
      <c r="P102" s="162"/>
      <c r="Q102" s="162"/>
      <c r="R102" s="162"/>
      <c r="S102" s="162"/>
      <c r="T102" s="162"/>
      <c r="U102" s="162"/>
      <c r="V102" s="162"/>
      <c r="W102" s="162"/>
      <c r="X102" s="162"/>
      <c r="Y102" s="162"/>
      <c r="Z102" s="162"/>
      <c r="AA102" s="162"/>
      <c r="AB102" s="162"/>
      <c r="AC102" s="162"/>
      <c r="AD102" s="162"/>
      <c r="AE102" s="162"/>
      <c r="AF102" s="162"/>
      <c r="AG102" s="162"/>
      <c r="AH102" s="162"/>
      <c r="AI102" s="162"/>
      <c r="AJ102" s="162"/>
      <c r="AK102" s="162"/>
      <c r="AL102" s="162"/>
      <c r="AM102" s="162"/>
      <c r="AN102" s="162"/>
      <c r="AO102" s="162"/>
      <c r="AP102" s="162"/>
      <c r="AQ102" s="162"/>
      <c r="AR102" s="162"/>
      <c r="AS102" s="162"/>
      <c r="AT102" s="162"/>
      <c r="AU102" s="162"/>
      <c r="AV102" s="162"/>
      <c r="AW102" s="162"/>
      <c r="AX102" s="162"/>
      <c r="AY102" s="162"/>
      <c r="AZ102" s="157"/>
      <c r="BA102" s="157"/>
      <c r="BB102" s="157"/>
    </row>
    <row r="103" spans="1:54" ht="12.6" customHeight="1" x14ac:dyDescent="0.25">
      <c r="A103" s="156"/>
      <c r="B103" s="162"/>
      <c r="C103" s="162"/>
      <c r="D103" s="162"/>
      <c r="E103" s="162"/>
      <c r="F103" s="162"/>
      <c r="G103" s="162"/>
      <c r="H103" s="162"/>
      <c r="I103" s="162"/>
      <c r="J103" s="162"/>
      <c r="K103" s="162"/>
      <c r="L103" s="162"/>
      <c r="M103" s="162"/>
      <c r="N103" s="162"/>
      <c r="O103" s="162"/>
      <c r="P103" s="162"/>
      <c r="Q103" s="162"/>
      <c r="R103" s="162"/>
      <c r="S103" s="162"/>
      <c r="T103" s="162"/>
      <c r="U103" s="162"/>
      <c r="V103" s="162"/>
      <c r="W103" s="162"/>
      <c r="X103" s="162"/>
      <c r="Y103" s="162"/>
      <c r="Z103" s="162"/>
      <c r="AA103" s="162"/>
      <c r="AB103" s="162"/>
      <c r="AC103" s="162"/>
      <c r="AD103" s="162"/>
      <c r="AE103" s="162"/>
      <c r="AF103" s="162"/>
      <c r="AG103" s="162"/>
      <c r="AH103" s="162"/>
      <c r="AI103" s="162"/>
      <c r="AJ103" s="162"/>
      <c r="AK103" s="162"/>
      <c r="AL103" s="162"/>
      <c r="AM103" s="162"/>
      <c r="AN103" s="162"/>
      <c r="AO103" s="162"/>
      <c r="AP103" s="162"/>
      <c r="AQ103" s="162"/>
      <c r="AR103" s="162"/>
      <c r="AS103" s="162"/>
      <c r="AT103" s="162"/>
      <c r="AU103" s="162"/>
      <c r="AV103" s="162"/>
      <c r="AW103" s="162"/>
      <c r="AX103" s="162"/>
      <c r="AY103" s="162"/>
      <c r="AZ103" s="157"/>
      <c r="BA103" s="157"/>
      <c r="BB103" s="157"/>
    </row>
    <row r="104" spans="1:54" ht="12.6" customHeight="1" x14ac:dyDescent="0.25">
      <c r="A104" s="156"/>
      <c r="B104" s="162"/>
      <c r="C104" s="162"/>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c r="AU104" s="162"/>
      <c r="AV104" s="162"/>
      <c r="AW104" s="162"/>
      <c r="AX104" s="162"/>
      <c r="AY104" s="162"/>
      <c r="AZ104" s="157"/>
      <c r="BA104" s="157"/>
      <c r="BB104" s="157"/>
    </row>
    <row r="105" spans="1:54" ht="12.6" customHeight="1" x14ac:dyDescent="0.25">
      <c r="A105" s="156"/>
      <c r="B105" s="162"/>
      <c r="C105" s="162"/>
      <c r="D105" s="162"/>
      <c r="E105" s="162"/>
      <c r="F105" s="162"/>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c r="AT105" s="162"/>
      <c r="AU105" s="162"/>
      <c r="AV105" s="162"/>
      <c r="AW105" s="162"/>
      <c r="AX105" s="162"/>
      <c r="AY105" s="162"/>
      <c r="AZ105" s="157"/>
      <c r="BA105" s="157"/>
      <c r="BB105" s="157"/>
    </row>
    <row r="106" spans="1:54" ht="12.6" customHeight="1" x14ac:dyDescent="0.25">
      <c r="A106" s="156"/>
      <c r="B106" s="162"/>
      <c r="C106" s="162"/>
      <c r="D106" s="162"/>
      <c r="E106" s="162"/>
      <c r="F106" s="162"/>
      <c r="G106" s="162"/>
      <c r="H106" s="162"/>
      <c r="I106" s="162"/>
      <c r="J106" s="162"/>
      <c r="K106" s="162"/>
      <c r="L106" s="162"/>
      <c r="M106" s="162"/>
      <c r="N106" s="162"/>
      <c r="O106" s="162"/>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c r="AO106" s="162"/>
      <c r="AP106" s="162"/>
      <c r="AQ106" s="162"/>
      <c r="AR106" s="162"/>
      <c r="AS106" s="162"/>
      <c r="AT106" s="162"/>
      <c r="AU106" s="162"/>
      <c r="AV106" s="162"/>
      <c r="AW106" s="162"/>
      <c r="AX106" s="162"/>
      <c r="AY106" s="162"/>
      <c r="AZ106" s="157"/>
      <c r="BA106" s="157"/>
      <c r="BB106" s="157"/>
    </row>
    <row r="107" spans="1:54" ht="12.6" customHeight="1" x14ac:dyDescent="0.25">
      <c r="A107" s="156"/>
      <c r="B107" s="162"/>
      <c r="C107" s="162"/>
      <c r="D107" s="162"/>
      <c r="E107" s="162"/>
      <c r="F107" s="162"/>
      <c r="G107" s="162"/>
      <c r="H107" s="162"/>
      <c r="I107" s="162"/>
      <c r="J107" s="162"/>
      <c r="K107" s="162"/>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c r="AT107" s="162"/>
      <c r="AU107" s="162"/>
      <c r="AV107" s="162"/>
      <c r="AW107" s="162"/>
      <c r="AX107" s="162"/>
      <c r="AY107" s="162"/>
      <c r="AZ107" s="157"/>
      <c r="BA107" s="157"/>
      <c r="BB107" s="157"/>
    </row>
    <row r="108" spans="1:54" ht="12.6" customHeight="1" x14ac:dyDescent="0.25">
      <c r="A108" s="156"/>
      <c r="B108" s="162"/>
      <c r="C108" s="162"/>
      <c r="D108" s="162"/>
      <c r="E108" s="162"/>
      <c r="F108" s="162"/>
      <c r="G108" s="162"/>
      <c r="H108" s="162"/>
      <c r="I108" s="162"/>
      <c r="J108" s="162"/>
      <c r="K108" s="162"/>
      <c r="L108" s="162"/>
      <c r="M108" s="162"/>
      <c r="N108" s="162"/>
      <c r="O108" s="162"/>
      <c r="P108" s="162"/>
      <c r="Q108" s="162"/>
      <c r="R108" s="162"/>
      <c r="S108" s="162"/>
      <c r="T108" s="162"/>
      <c r="U108" s="162"/>
      <c r="V108" s="162"/>
      <c r="W108" s="162"/>
      <c r="X108" s="162"/>
      <c r="Y108" s="162"/>
      <c r="Z108" s="162"/>
      <c r="AA108" s="162"/>
      <c r="AB108" s="162"/>
      <c r="AC108" s="162"/>
      <c r="AD108" s="162"/>
      <c r="AE108" s="162"/>
      <c r="AF108" s="162"/>
      <c r="AG108" s="162"/>
      <c r="AH108" s="162"/>
      <c r="AI108" s="162"/>
      <c r="AJ108" s="162"/>
      <c r="AK108" s="162"/>
      <c r="AL108" s="162"/>
      <c r="AM108" s="162"/>
      <c r="AN108" s="162"/>
      <c r="AO108" s="162"/>
      <c r="AP108" s="162"/>
      <c r="AQ108" s="162"/>
      <c r="AR108" s="162"/>
      <c r="AS108" s="162"/>
      <c r="AT108" s="162"/>
      <c r="AU108" s="162"/>
      <c r="AV108" s="162"/>
      <c r="AW108" s="162"/>
      <c r="AX108" s="162"/>
      <c r="AY108" s="162"/>
      <c r="AZ108" s="157"/>
      <c r="BA108" s="157"/>
      <c r="BB108" s="157"/>
    </row>
    <row r="109" spans="1:54" ht="12.6" customHeight="1" x14ac:dyDescent="0.25">
      <c r="A109" s="156"/>
      <c r="B109" s="162"/>
      <c r="C109" s="162"/>
      <c r="D109" s="162"/>
      <c r="E109" s="162"/>
      <c r="F109" s="162"/>
      <c r="G109" s="162"/>
      <c r="H109" s="162"/>
      <c r="I109" s="162"/>
      <c r="J109" s="162"/>
      <c r="K109" s="162"/>
      <c r="L109" s="162"/>
      <c r="M109" s="162"/>
      <c r="N109" s="162"/>
      <c r="O109" s="162"/>
      <c r="P109" s="162"/>
      <c r="Q109" s="162"/>
      <c r="R109" s="162"/>
      <c r="S109" s="162"/>
      <c r="T109" s="162"/>
      <c r="U109" s="162"/>
      <c r="V109" s="162"/>
      <c r="W109" s="162"/>
      <c r="X109" s="162"/>
      <c r="Y109" s="162"/>
      <c r="Z109" s="162"/>
      <c r="AA109" s="162"/>
      <c r="AB109" s="162"/>
      <c r="AC109" s="162"/>
      <c r="AD109" s="162"/>
      <c r="AE109" s="162"/>
      <c r="AF109" s="162"/>
      <c r="AG109" s="162"/>
      <c r="AH109" s="162"/>
      <c r="AI109" s="162"/>
      <c r="AJ109" s="162"/>
      <c r="AK109" s="162"/>
      <c r="AL109" s="162"/>
      <c r="AM109" s="162"/>
      <c r="AN109" s="162"/>
      <c r="AO109" s="162"/>
      <c r="AP109" s="162"/>
      <c r="AQ109" s="162"/>
      <c r="AR109" s="162"/>
      <c r="AS109" s="162"/>
      <c r="AT109" s="162"/>
      <c r="AU109" s="162"/>
      <c r="AV109" s="162"/>
      <c r="AW109" s="162"/>
      <c r="AX109" s="162"/>
      <c r="AY109" s="162"/>
      <c r="AZ109" s="157"/>
      <c r="BA109" s="157"/>
      <c r="BB109" s="157"/>
    </row>
    <row r="110" spans="1:54" ht="12.6" customHeight="1" x14ac:dyDescent="0.25">
      <c r="A110" s="156"/>
      <c r="B110" s="162"/>
      <c r="C110" s="162"/>
      <c r="D110" s="162"/>
      <c r="E110" s="162"/>
      <c r="F110" s="162"/>
      <c r="G110" s="162"/>
      <c r="H110" s="162"/>
      <c r="I110" s="162"/>
      <c r="J110" s="162"/>
      <c r="K110" s="162"/>
      <c r="L110" s="162"/>
      <c r="M110" s="162"/>
      <c r="N110" s="162"/>
      <c r="O110" s="162"/>
      <c r="P110" s="162"/>
      <c r="Q110" s="162"/>
      <c r="R110" s="162"/>
      <c r="S110" s="162"/>
      <c r="T110" s="162"/>
      <c r="U110" s="162"/>
      <c r="V110" s="162"/>
      <c r="W110" s="162"/>
      <c r="X110" s="162"/>
      <c r="Y110" s="162"/>
      <c r="Z110" s="162"/>
      <c r="AA110" s="162"/>
      <c r="AB110" s="162"/>
      <c r="AC110" s="162"/>
      <c r="AD110" s="162"/>
      <c r="AE110" s="162"/>
      <c r="AF110" s="162"/>
      <c r="AG110" s="162"/>
      <c r="AH110" s="162"/>
      <c r="AI110" s="162"/>
      <c r="AJ110" s="162"/>
      <c r="AK110" s="162"/>
      <c r="AL110" s="162"/>
      <c r="AM110" s="162"/>
      <c r="AN110" s="162"/>
      <c r="AO110" s="162"/>
      <c r="AP110" s="162"/>
      <c r="AQ110" s="162"/>
      <c r="AR110" s="162"/>
      <c r="AS110" s="162"/>
      <c r="AT110" s="162"/>
      <c r="AU110" s="162"/>
      <c r="AV110" s="162"/>
      <c r="AW110" s="162"/>
      <c r="AX110" s="162"/>
      <c r="AY110" s="162"/>
      <c r="AZ110" s="157"/>
      <c r="BA110" s="157"/>
      <c r="BB110" s="157"/>
    </row>
    <row r="111" spans="1:54" ht="12.6" customHeight="1" x14ac:dyDescent="0.25">
      <c r="A111" s="156"/>
      <c r="B111" s="162"/>
      <c r="C111" s="162"/>
      <c r="D111" s="162"/>
      <c r="E111" s="162"/>
      <c r="F111" s="162"/>
      <c r="G111" s="162"/>
      <c r="H111" s="162"/>
      <c r="I111" s="162"/>
      <c r="J111" s="162"/>
      <c r="K111" s="162"/>
      <c r="L111" s="162"/>
      <c r="M111" s="162"/>
      <c r="N111" s="162"/>
      <c r="O111" s="162"/>
      <c r="P111" s="162"/>
      <c r="Q111" s="162"/>
      <c r="R111" s="162"/>
      <c r="S111" s="162"/>
      <c r="T111" s="162"/>
      <c r="U111" s="162"/>
      <c r="V111" s="162"/>
      <c r="W111" s="162"/>
      <c r="X111" s="162"/>
      <c r="Y111" s="162"/>
      <c r="Z111" s="162"/>
      <c r="AA111" s="162"/>
      <c r="AB111" s="162"/>
      <c r="AC111" s="162"/>
      <c r="AD111" s="162"/>
      <c r="AE111" s="162"/>
      <c r="AF111" s="162"/>
      <c r="AG111" s="162"/>
      <c r="AH111" s="162"/>
      <c r="AI111" s="162"/>
      <c r="AJ111" s="162"/>
      <c r="AK111" s="162"/>
      <c r="AL111" s="162"/>
      <c r="AM111" s="162"/>
      <c r="AN111" s="162"/>
      <c r="AO111" s="162"/>
      <c r="AP111" s="162"/>
      <c r="AQ111" s="162"/>
      <c r="AR111" s="162"/>
      <c r="AS111" s="162"/>
      <c r="AT111" s="162"/>
      <c r="AU111" s="162"/>
      <c r="AV111" s="162"/>
      <c r="AW111" s="162"/>
      <c r="AX111" s="162"/>
      <c r="AY111" s="162"/>
      <c r="AZ111" s="157"/>
      <c r="BA111" s="157"/>
      <c r="BB111" s="157"/>
    </row>
    <row r="112" spans="1:54" ht="253.5" customHeight="1" x14ac:dyDescent="0.25">
      <c r="A112" s="779" t="s">
        <v>1318</v>
      </c>
      <c r="B112" s="779"/>
      <c r="C112" s="779"/>
      <c r="D112" s="779"/>
      <c r="E112" s="779"/>
      <c r="F112" s="779"/>
      <c r="G112" s="779"/>
      <c r="H112" s="779"/>
      <c r="I112" s="779"/>
      <c r="J112" s="779"/>
      <c r="K112" s="779"/>
      <c r="L112" s="779"/>
      <c r="M112" s="779"/>
      <c r="N112" s="779"/>
      <c r="O112" s="779"/>
      <c r="P112" s="779"/>
      <c r="Q112" s="779"/>
      <c r="R112" s="779"/>
      <c r="S112" s="779"/>
      <c r="T112" s="779"/>
      <c r="U112" s="779"/>
      <c r="V112" s="779"/>
      <c r="W112" s="779"/>
      <c r="X112" s="779"/>
      <c r="Y112" s="779"/>
      <c r="Z112" s="779"/>
      <c r="AA112" s="779"/>
      <c r="AB112" s="779"/>
      <c r="AC112" s="779"/>
      <c r="AD112" s="779"/>
      <c r="AE112" s="779"/>
      <c r="AF112" s="779"/>
      <c r="AG112" s="779"/>
      <c r="AH112" s="779"/>
      <c r="AI112" s="779"/>
      <c r="AJ112" s="779"/>
      <c r="AK112" s="779"/>
      <c r="AL112" s="779"/>
      <c r="AM112" s="779"/>
      <c r="AN112" s="779"/>
      <c r="AO112" s="779"/>
      <c r="AP112" s="779"/>
      <c r="AQ112" s="779"/>
      <c r="AR112" s="779"/>
      <c r="AS112" s="779"/>
      <c r="AT112" s="779"/>
      <c r="AU112" s="779"/>
      <c r="AV112" s="779"/>
      <c r="AW112" s="779"/>
      <c r="AX112" s="779"/>
      <c r="AY112" s="779"/>
      <c r="AZ112" s="750"/>
      <c r="BA112" s="750"/>
      <c r="BB112" s="750"/>
    </row>
    <row r="113" spans="1:16384" s="130" customFormat="1" ht="13.5" x14ac:dyDescent="0.25">
      <c r="A113" s="763" t="s">
        <v>1319</v>
      </c>
      <c r="B113" s="777"/>
      <c r="C113" s="777"/>
      <c r="D113" s="777"/>
      <c r="E113" s="777"/>
      <c r="F113" s="777"/>
      <c r="G113" s="777"/>
      <c r="H113" s="777"/>
      <c r="I113" s="777"/>
      <c r="J113" s="777"/>
      <c r="K113" s="777"/>
      <c r="L113" s="777"/>
      <c r="M113" s="777"/>
      <c r="N113" s="777"/>
      <c r="O113" s="777"/>
      <c r="P113" s="777"/>
      <c r="Q113" s="777"/>
      <c r="R113" s="777"/>
      <c r="S113" s="777"/>
      <c r="T113" s="777"/>
      <c r="U113" s="777"/>
      <c r="V113" s="777"/>
      <c r="W113" s="777"/>
      <c r="X113" s="777"/>
      <c r="Y113" s="777"/>
      <c r="Z113" s="777"/>
      <c r="AA113" s="777"/>
      <c r="AB113" s="777"/>
      <c r="AC113" s="777"/>
      <c r="AD113" s="777"/>
      <c r="AE113" s="777"/>
      <c r="AF113" s="777"/>
      <c r="AG113" s="777"/>
      <c r="AH113" s="777"/>
      <c r="AI113" s="777"/>
      <c r="AJ113" s="777"/>
      <c r="AK113" s="777"/>
      <c r="AL113" s="777"/>
      <c r="AM113" s="777"/>
      <c r="AN113" s="777"/>
      <c r="AO113" s="777"/>
      <c r="AP113" s="777"/>
      <c r="AQ113" s="777"/>
      <c r="AR113" s="777"/>
      <c r="AS113" s="777"/>
      <c r="AT113" s="777"/>
      <c r="AU113" s="777"/>
      <c r="AV113" s="777"/>
      <c r="AW113" s="777"/>
      <c r="AX113" s="777"/>
      <c r="AY113" s="777"/>
      <c r="AZ113" s="157"/>
      <c r="BA113" s="157"/>
      <c r="BB113" s="157"/>
    </row>
    <row r="114" spans="1:16384" s="130" customFormat="1" ht="13.5" x14ac:dyDescent="0.25">
      <c r="A114" s="779" t="s">
        <v>1320</v>
      </c>
      <c r="B114" s="779"/>
      <c r="C114" s="779"/>
      <c r="D114" s="779"/>
      <c r="E114" s="779"/>
      <c r="F114" s="779"/>
      <c r="G114" s="779"/>
      <c r="H114" s="779"/>
      <c r="I114" s="779"/>
      <c r="J114" s="779"/>
      <c r="K114" s="779"/>
      <c r="L114" s="779"/>
      <c r="M114" s="779"/>
      <c r="N114" s="779"/>
      <c r="O114" s="779"/>
      <c r="P114" s="779"/>
      <c r="Q114" s="779"/>
      <c r="R114" s="779"/>
      <c r="S114" s="779"/>
      <c r="T114" s="779"/>
      <c r="U114" s="779"/>
      <c r="V114" s="779"/>
      <c r="W114" s="779"/>
      <c r="X114" s="779"/>
      <c r="Y114" s="779"/>
      <c r="Z114" s="779"/>
      <c r="AA114" s="779"/>
      <c r="AB114" s="779"/>
      <c r="AC114" s="779"/>
      <c r="AD114" s="779"/>
      <c r="AE114" s="779"/>
      <c r="AF114" s="779"/>
      <c r="AG114" s="779"/>
      <c r="AH114" s="779"/>
      <c r="AI114" s="779"/>
      <c r="AJ114" s="779"/>
      <c r="AK114" s="779"/>
      <c r="AL114" s="779"/>
      <c r="AM114" s="779"/>
      <c r="AN114" s="779"/>
      <c r="AO114" s="779"/>
      <c r="AP114" s="779"/>
      <c r="AQ114" s="779"/>
      <c r="AR114" s="779"/>
      <c r="AS114" s="779"/>
      <c r="AT114" s="779"/>
      <c r="AU114" s="779"/>
      <c r="AV114" s="779"/>
      <c r="AW114" s="779"/>
      <c r="AX114" s="779"/>
      <c r="AY114" s="779"/>
      <c r="AZ114" s="157"/>
      <c r="BA114" s="157"/>
      <c r="BB114" s="157"/>
    </row>
    <row r="115" spans="1:16384" s="134" customFormat="1" ht="24" customHeight="1" x14ac:dyDescent="0.25">
      <c r="A115" s="787" t="s">
        <v>1321</v>
      </c>
      <c r="B115" s="787"/>
      <c r="C115" s="787"/>
      <c r="D115" s="787"/>
      <c r="E115" s="787"/>
      <c r="F115" s="787"/>
      <c r="G115" s="787"/>
      <c r="H115" s="787"/>
      <c r="I115" s="787"/>
      <c r="J115" s="787"/>
      <c r="K115" s="787"/>
      <c r="L115" s="787"/>
      <c r="M115" s="787"/>
      <c r="N115" s="787"/>
      <c r="O115" s="787"/>
      <c r="P115" s="787"/>
      <c r="Q115" s="787"/>
      <c r="R115" s="787"/>
      <c r="S115" s="787"/>
      <c r="T115" s="505"/>
      <c r="U115" s="788" t="s">
        <v>1322</v>
      </c>
      <c r="V115" s="788"/>
      <c r="W115" s="788"/>
      <c r="X115" s="788"/>
      <c r="Y115" s="788"/>
      <c r="Z115" s="788"/>
      <c r="AA115" s="788"/>
      <c r="AB115" s="788"/>
      <c r="AC115" s="789" t="s">
        <v>1323</v>
      </c>
      <c r="AD115" s="789"/>
      <c r="AE115" s="789"/>
      <c r="AF115" s="789"/>
      <c r="AG115" s="789"/>
      <c r="AH115" s="789"/>
      <c r="AI115" s="789"/>
      <c r="AJ115" s="789"/>
      <c r="AK115" s="790" t="s">
        <v>1324</v>
      </c>
      <c r="AL115" s="790"/>
      <c r="AM115" s="790"/>
      <c r="AN115" s="790"/>
      <c r="AO115" s="790"/>
      <c r="AP115" s="790"/>
      <c r="AQ115" s="790"/>
      <c r="AR115" s="790"/>
      <c r="AS115" s="790"/>
      <c r="AT115" s="790"/>
      <c r="AU115" s="790"/>
      <c r="AV115" s="163"/>
      <c r="AW115" s="163"/>
      <c r="AX115" s="163"/>
      <c r="AY115" s="163"/>
      <c r="AZ115" s="163"/>
      <c r="BA115" s="163"/>
      <c r="BB115" s="163"/>
    </row>
    <row r="116" spans="1:16384" s="134" customFormat="1" ht="12.75" customHeight="1" x14ac:dyDescent="0.25">
      <c r="A116" s="782" t="s">
        <v>1325</v>
      </c>
      <c r="B116" s="782"/>
      <c r="C116" s="782"/>
      <c r="D116" s="782"/>
      <c r="E116" s="782"/>
      <c r="F116" s="782"/>
      <c r="G116" s="782"/>
      <c r="H116" s="782"/>
      <c r="I116" s="782"/>
      <c r="J116" s="782"/>
      <c r="K116" s="782"/>
      <c r="L116" s="782"/>
      <c r="M116" s="782"/>
      <c r="N116" s="782"/>
      <c r="O116" s="782"/>
      <c r="P116" s="782"/>
      <c r="Q116" s="782"/>
      <c r="R116" s="782"/>
      <c r="S116" s="782"/>
      <c r="T116" s="783">
        <v>4</v>
      </c>
      <c r="U116" s="783"/>
      <c r="V116" s="783"/>
      <c r="W116" s="783"/>
      <c r="X116" s="783"/>
      <c r="Y116" s="783"/>
      <c r="Z116" s="783"/>
      <c r="AA116" s="783"/>
      <c r="AB116" s="783"/>
      <c r="AC116" s="783" t="s">
        <v>1326</v>
      </c>
      <c r="AD116" s="783"/>
      <c r="AE116" s="783"/>
      <c r="AF116" s="783"/>
      <c r="AG116" s="783"/>
      <c r="AH116" s="783"/>
      <c r="AI116" s="783"/>
      <c r="AJ116" s="783"/>
      <c r="AK116" s="783">
        <v>25</v>
      </c>
      <c r="AL116" s="783"/>
      <c r="AM116" s="783"/>
      <c r="AN116" s="783"/>
      <c r="AO116" s="783"/>
      <c r="AP116" s="783"/>
      <c r="AQ116" s="783"/>
      <c r="AR116" s="783"/>
      <c r="AS116" s="783"/>
      <c r="AT116" s="783"/>
      <c r="AU116" s="783"/>
      <c r="AV116" s="137"/>
      <c r="AW116" s="137"/>
      <c r="AX116" s="137"/>
      <c r="AY116" s="137"/>
      <c r="AZ116" s="137"/>
      <c r="BA116" s="137"/>
      <c r="BB116" s="137"/>
    </row>
    <row r="117" spans="1:16384" s="134" customFormat="1" ht="13.5" customHeight="1" x14ac:dyDescent="0.25">
      <c r="A117" s="782" t="s">
        <v>1327</v>
      </c>
      <c r="B117" s="782"/>
      <c r="C117" s="782"/>
      <c r="D117" s="782"/>
      <c r="E117" s="782"/>
      <c r="F117" s="782"/>
      <c r="G117" s="782"/>
      <c r="H117" s="782"/>
      <c r="I117" s="782"/>
      <c r="J117" s="782"/>
      <c r="K117" s="782"/>
      <c r="L117" s="782"/>
      <c r="M117" s="782"/>
      <c r="N117" s="782"/>
      <c r="O117" s="782"/>
      <c r="P117" s="782"/>
      <c r="Q117" s="782"/>
      <c r="R117" s="782"/>
      <c r="S117" s="782"/>
      <c r="T117" s="783" t="s">
        <v>1328</v>
      </c>
      <c r="U117" s="783"/>
      <c r="V117" s="783"/>
      <c r="W117" s="783"/>
      <c r="X117" s="783"/>
      <c r="Y117" s="783"/>
      <c r="Z117" s="783"/>
      <c r="AA117" s="783"/>
      <c r="AB117" s="783"/>
      <c r="AC117" s="783" t="s">
        <v>1329</v>
      </c>
      <c r="AD117" s="783"/>
      <c r="AE117" s="783"/>
      <c r="AF117" s="783"/>
      <c r="AG117" s="783"/>
      <c r="AH117" s="783"/>
      <c r="AI117" s="783"/>
      <c r="AJ117" s="783"/>
      <c r="AK117" s="783">
        <v>100</v>
      </c>
      <c r="AL117" s="783"/>
      <c r="AM117" s="783"/>
      <c r="AN117" s="783"/>
      <c r="AO117" s="783"/>
      <c r="AP117" s="783"/>
      <c r="AQ117" s="783"/>
      <c r="AR117" s="783"/>
      <c r="AS117" s="783"/>
      <c r="AT117" s="783"/>
      <c r="AU117" s="783"/>
      <c r="AV117" s="137"/>
      <c r="AW117" s="137"/>
      <c r="AX117" s="137"/>
      <c r="AY117" s="137"/>
      <c r="AZ117" s="750"/>
      <c r="BA117" s="750"/>
      <c r="BB117" s="750"/>
      <c r="BC117" s="750"/>
      <c r="BD117" s="750"/>
      <c r="BE117" s="750"/>
      <c r="BF117" s="750"/>
      <c r="BG117" s="750"/>
      <c r="BH117" s="750"/>
      <c r="BI117" s="750"/>
      <c r="BJ117" s="750"/>
      <c r="BK117" s="750"/>
      <c r="BL117" s="750"/>
      <c r="BM117" s="750"/>
      <c r="BN117" s="750"/>
      <c r="BO117" s="750"/>
      <c r="BP117" s="750"/>
      <c r="BQ117" s="750"/>
      <c r="BR117" s="750"/>
      <c r="BS117" s="750"/>
      <c r="BT117" s="750"/>
      <c r="BU117" s="750"/>
      <c r="BV117" s="750"/>
      <c r="BW117" s="750"/>
      <c r="BX117" s="750"/>
      <c r="BY117" s="750"/>
      <c r="BZ117" s="750"/>
      <c r="CA117" s="750"/>
      <c r="CB117" s="750"/>
      <c r="CC117" s="750"/>
      <c r="CD117" s="750"/>
      <c r="CE117" s="750"/>
      <c r="CF117" s="750"/>
      <c r="CG117" s="750"/>
      <c r="CH117" s="750"/>
      <c r="CI117" s="750"/>
      <c r="CJ117" s="750"/>
      <c r="CK117" s="750"/>
      <c r="CL117" s="750"/>
      <c r="CM117" s="750"/>
      <c r="CN117" s="750"/>
      <c r="CO117" s="750"/>
      <c r="CP117" s="750"/>
      <c r="CQ117" s="750"/>
      <c r="CR117" s="750"/>
      <c r="CS117" s="750"/>
      <c r="CT117" s="750"/>
      <c r="CU117" s="750"/>
      <c r="CV117" s="750"/>
      <c r="CW117" s="750"/>
      <c r="CX117" s="750"/>
      <c r="CY117" s="750"/>
      <c r="CZ117" s="750"/>
      <c r="DA117" s="750"/>
      <c r="DB117" s="750"/>
      <c r="DC117" s="750"/>
      <c r="DD117" s="750"/>
      <c r="DE117" s="750"/>
      <c r="DF117" s="750"/>
      <c r="DG117" s="750"/>
      <c r="DH117" s="750"/>
      <c r="DI117" s="750"/>
      <c r="DJ117" s="750"/>
      <c r="DK117" s="750"/>
      <c r="DL117" s="750"/>
      <c r="DM117" s="750"/>
      <c r="DN117" s="750"/>
      <c r="DO117" s="750"/>
      <c r="DP117" s="750"/>
      <c r="DQ117" s="750"/>
      <c r="DR117" s="750"/>
      <c r="DS117" s="750"/>
      <c r="DT117" s="750"/>
      <c r="DU117" s="750"/>
      <c r="DV117" s="750"/>
      <c r="DW117" s="750"/>
      <c r="DX117" s="750"/>
      <c r="DY117" s="750"/>
      <c r="DZ117" s="750"/>
      <c r="EA117" s="750"/>
      <c r="EB117" s="750"/>
      <c r="EC117" s="750"/>
      <c r="ED117" s="750"/>
      <c r="EE117" s="750"/>
      <c r="EF117" s="750"/>
      <c r="EG117" s="750"/>
      <c r="EH117" s="750"/>
      <c r="EI117" s="750"/>
      <c r="EJ117" s="750"/>
      <c r="EK117" s="750"/>
      <c r="EL117" s="750"/>
      <c r="EM117" s="750"/>
      <c r="EN117" s="750"/>
      <c r="EO117" s="750"/>
      <c r="EP117" s="750"/>
      <c r="EQ117" s="750"/>
      <c r="ER117" s="750"/>
      <c r="ES117" s="750"/>
      <c r="ET117" s="750"/>
      <c r="EU117" s="750"/>
      <c r="EV117" s="750"/>
      <c r="EW117" s="750"/>
      <c r="EX117" s="750"/>
      <c r="EY117" s="750"/>
      <c r="EZ117" s="750"/>
      <c r="FA117" s="750"/>
      <c r="FB117" s="750"/>
      <c r="FC117" s="750"/>
      <c r="FD117" s="750"/>
      <c r="FE117" s="750"/>
      <c r="FF117" s="750"/>
      <c r="FG117" s="750"/>
      <c r="FH117" s="750"/>
      <c r="FI117" s="750"/>
      <c r="FJ117" s="750"/>
      <c r="FK117" s="750"/>
      <c r="FL117" s="750"/>
      <c r="FM117" s="750"/>
      <c r="FN117" s="750"/>
      <c r="FO117" s="750"/>
      <c r="FP117" s="750"/>
      <c r="FQ117" s="750"/>
      <c r="FR117" s="750"/>
      <c r="FS117" s="750"/>
      <c r="FT117" s="750"/>
      <c r="FU117" s="750"/>
      <c r="FV117" s="750"/>
      <c r="FW117" s="750"/>
      <c r="FX117" s="750"/>
      <c r="FY117" s="750"/>
      <c r="FZ117" s="750"/>
      <c r="GA117" s="750"/>
      <c r="GB117" s="750"/>
      <c r="GC117" s="750"/>
      <c r="GD117" s="750"/>
      <c r="GE117" s="750"/>
      <c r="GF117" s="750"/>
      <c r="GG117" s="750"/>
      <c r="GH117" s="750"/>
      <c r="GI117" s="750"/>
      <c r="GJ117" s="750"/>
      <c r="GK117" s="750"/>
      <c r="GL117" s="750"/>
      <c r="GM117" s="750"/>
      <c r="GN117" s="750"/>
      <c r="GO117" s="750"/>
      <c r="GP117" s="750"/>
      <c r="GQ117" s="750"/>
      <c r="GR117" s="750"/>
      <c r="GS117" s="750"/>
      <c r="GT117" s="750"/>
      <c r="GU117" s="750"/>
      <c r="GV117" s="750"/>
      <c r="GW117" s="750"/>
      <c r="GX117" s="750"/>
      <c r="GY117" s="750"/>
      <c r="GZ117" s="750"/>
      <c r="HA117" s="750"/>
      <c r="HB117" s="750"/>
      <c r="HC117" s="750"/>
      <c r="HD117" s="750"/>
      <c r="HE117" s="750"/>
      <c r="HF117" s="750"/>
      <c r="HG117" s="750"/>
      <c r="HH117" s="750"/>
      <c r="HI117" s="750"/>
      <c r="HJ117" s="750"/>
      <c r="HK117" s="750"/>
      <c r="HL117" s="750"/>
      <c r="HM117" s="750"/>
      <c r="HN117" s="750"/>
      <c r="HO117" s="750"/>
      <c r="HP117" s="750"/>
      <c r="HQ117" s="750"/>
      <c r="HR117" s="750"/>
      <c r="HS117" s="750"/>
      <c r="HT117" s="750"/>
      <c r="HU117" s="750"/>
      <c r="HV117" s="750"/>
      <c r="HW117" s="750"/>
      <c r="HX117" s="750"/>
      <c r="HY117" s="750"/>
      <c r="HZ117" s="750"/>
      <c r="IA117" s="750"/>
      <c r="IB117" s="750"/>
      <c r="IC117" s="750"/>
      <c r="ID117" s="750"/>
      <c r="IE117" s="750"/>
      <c r="IF117" s="750"/>
      <c r="IG117" s="750"/>
      <c r="IH117" s="750"/>
      <c r="II117" s="750"/>
      <c r="IJ117" s="750"/>
      <c r="IK117" s="750"/>
      <c r="IL117" s="750"/>
      <c r="IM117" s="750"/>
      <c r="IN117" s="750"/>
      <c r="IO117" s="750"/>
      <c r="IP117" s="750"/>
      <c r="IQ117" s="750"/>
      <c r="IR117" s="750"/>
      <c r="IS117" s="750"/>
      <c r="IT117" s="750"/>
      <c r="IU117" s="750"/>
      <c r="IV117" s="750"/>
      <c r="IW117" s="750"/>
      <c r="IX117" s="750"/>
      <c r="IY117" s="750"/>
      <c r="IZ117" s="750"/>
      <c r="JA117" s="750"/>
      <c r="JB117" s="750"/>
      <c r="JC117" s="750"/>
      <c r="JD117" s="750"/>
      <c r="JE117" s="750"/>
      <c r="JF117" s="750"/>
      <c r="JG117" s="750"/>
      <c r="JH117" s="750"/>
      <c r="JI117" s="750"/>
      <c r="JJ117" s="750"/>
      <c r="JK117" s="750"/>
      <c r="JL117" s="750"/>
      <c r="JM117" s="750"/>
      <c r="JN117" s="750"/>
      <c r="JO117" s="750"/>
      <c r="JP117" s="750"/>
      <c r="JQ117" s="750"/>
      <c r="JR117" s="750"/>
      <c r="JS117" s="750"/>
      <c r="JT117" s="750"/>
      <c r="JU117" s="750"/>
      <c r="JV117" s="750"/>
      <c r="JW117" s="750"/>
      <c r="JX117" s="750"/>
      <c r="JY117" s="750"/>
      <c r="JZ117" s="750"/>
      <c r="KA117" s="750"/>
      <c r="KB117" s="750"/>
      <c r="KC117" s="750"/>
      <c r="KD117" s="750"/>
      <c r="KE117" s="750"/>
      <c r="KF117" s="750"/>
      <c r="KG117" s="750"/>
      <c r="KH117" s="750"/>
      <c r="KI117" s="750"/>
      <c r="KJ117" s="750"/>
      <c r="KK117" s="750"/>
      <c r="KL117" s="750"/>
      <c r="KM117" s="750"/>
      <c r="KN117" s="750"/>
      <c r="KO117" s="750"/>
      <c r="KP117" s="750"/>
      <c r="KQ117" s="750"/>
      <c r="KR117" s="750"/>
      <c r="KS117" s="750"/>
      <c r="KT117" s="750"/>
      <c r="KU117" s="750"/>
      <c r="KV117" s="750"/>
      <c r="KW117" s="750"/>
      <c r="KX117" s="750"/>
      <c r="KY117" s="750"/>
      <c r="KZ117" s="750"/>
      <c r="LA117" s="750"/>
      <c r="LB117" s="750"/>
      <c r="LC117" s="750"/>
      <c r="LD117" s="750"/>
      <c r="LE117" s="750"/>
      <c r="LF117" s="750"/>
      <c r="LG117" s="750"/>
      <c r="LH117" s="750"/>
      <c r="LI117" s="750"/>
      <c r="LJ117" s="750"/>
      <c r="LK117" s="750"/>
      <c r="LL117" s="750"/>
      <c r="LM117" s="750"/>
      <c r="LN117" s="750"/>
      <c r="LO117" s="750"/>
      <c r="LP117" s="750"/>
      <c r="LQ117" s="750"/>
      <c r="LR117" s="750"/>
      <c r="LS117" s="750"/>
      <c r="LT117" s="750"/>
      <c r="LU117" s="750"/>
      <c r="LV117" s="750"/>
      <c r="LW117" s="750"/>
      <c r="LX117" s="750"/>
      <c r="LY117" s="750"/>
      <c r="LZ117" s="750"/>
      <c r="MA117" s="750"/>
      <c r="MB117" s="750"/>
      <c r="MC117" s="750"/>
      <c r="MD117" s="750"/>
      <c r="ME117" s="750"/>
      <c r="MF117" s="750"/>
      <c r="MG117" s="750"/>
      <c r="MH117" s="750"/>
      <c r="MI117" s="750"/>
      <c r="MJ117" s="750"/>
      <c r="MK117" s="750"/>
      <c r="ML117" s="750"/>
      <c r="MM117" s="750"/>
      <c r="MN117" s="750"/>
      <c r="MO117" s="750"/>
      <c r="MP117" s="750"/>
      <c r="MQ117" s="750"/>
      <c r="MR117" s="750"/>
      <c r="MS117" s="750"/>
      <c r="MT117" s="750"/>
      <c r="MU117" s="750"/>
      <c r="MV117" s="750"/>
      <c r="MW117" s="750"/>
      <c r="MX117" s="750"/>
      <c r="MY117" s="750"/>
      <c r="MZ117" s="750"/>
      <c r="NA117" s="750"/>
      <c r="NB117" s="750"/>
      <c r="NC117" s="750"/>
      <c r="ND117" s="750"/>
      <c r="NE117" s="750"/>
      <c r="NF117" s="750"/>
      <c r="NG117" s="750"/>
      <c r="NH117" s="750"/>
      <c r="NI117" s="750"/>
      <c r="NJ117" s="750"/>
      <c r="NK117" s="750"/>
      <c r="NL117" s="750"/>
      <c r="NM117" s="750"/>
      <c r="NN117" s="750"/>
      <c r="NO117" s="750"/>
      <c r="NP117" s="750"/>
      <c r="NQ117" s="750"/>
      <c r="NR117" s="750"/>
      <c r="NS117" s="750"/>
      <c r="NT117" s="750"/>
      <c r="NU117" s="750"/>
      <c r="NV117" s="750"/>
      <c r="NW117" s="750"/>
      <c r="NX117" s="750"/>
      <c r="NY117" s="750"/>
      <c r="NZ117" s="750"/>
      <c r="OA117" s="750"/>
      <c r="OB117" s="750"/>
      <c r="OC117" s="750"/>
      <c r="OD117" s="750"/>
      <c r="OE117" s="750"/>
      <c r="OF117" s="750"/>
      <c r="OG117" s="750"/>
      <c r="OH117" s="750"/>
      <c r="OI117" s="750"/>
      <c r="OJ117" s="750"/>
      <c r="OK117" s="750"/>
      <c r="OL117" s="750"/>
      <c r="OM117" s="750"/>
      <c r="ON117" s="750"/>
      <c r="OO117" s="750"/>
      <c r="OP117" s="750"/>
      <c r="OQ117" s="750"/>
      <c r="OR117" s="750"/>
      <c r="OS117" s="750"/>
      <c r="OT117" s="750"/>
      <c r="OU117" s="750"/>
      <c r="OV117" s="750"/>
      <c r="OW117" s="750"/>
      <c r="OX117" s="750"/>
      <c r="OY117" s="750"/>
      <c r="OZ117" s="750"/>
      <c r="PA117" s="750"/>
      <c r="PB117" s="750"/>
      <c r="PC117" s="750"/>
      <c r="PD117" s="750"/>
      <c r="PE117" s="750"/>
      <c r="PF117" s="750"/>
      <c r="PG117" s="750"/>
      <c r="PH117" s="750"/>
      <c r="PI117" s="750"/>
      <c r="PJ117" s="750"/>
      <c r="PK117" s="750"/>
      <c r="PL117" s="750"/>
      <c r="PM117" s="750"/>
      <c r="PN117" s="750"/>
      <c r="PO117" s="750"/>
      <c r="PP117" s="750"/>
      <c r="PQ117" s="750"/>
      <c r="PR117" s="750"/>
      <c r="PS117" s="750"/>
      <c r="PT117" s="750"/>
      <c r="PU117" s="750"/>
      <c r="PV117" s="750"/>
      <c r="PW117" s="750"/>
      <c r="PX117" s="750"/>
      <c r="PY117" s="750"/>
      <c r="PZ117" s="750"/>
      <c r="QA117" s="750"/>
      <c r="QB117" s="750"/>
      <c r="QC117" s="750"/>
      <c r="QD117" s="750"/>
      <c r="QE117" s="750"/>
      <c r="QF117" s="750"/>
      <c r="QG117" s="750"/>
      <c r="QH117" s="750"/>
      <c r="QI117" s="750"/>
      <c r="QJ117" s="750"/>
      <c r="QK117" s="750"/>
      <c r="QL117" s="750"/>
      <c r="QM117" s="750"/>
      <c r="QN117" s="750"/>
      <c r="QO117" s="750"/>
      <c r="QP117" s="750"/>
      <c r="QQ117" s="750"/>
      <c r="QR117" s="750"/>
      <c r="QS117" s="750"/>
      <c r="QT117" s="750"/>
      <c r="QU117" s="750"/>
      <c r="QV117" s="750"/>
      <c r="QW117" s="750"/>
      <c r="QX117" s="750"/>
      <c r="QY117" s="750"/>
      <c r="QZ117" s="750"/>
      <c r="RA117" s="750"/>
      <c r="RB117" s="750"/>
      <c r="RC117" s="750"/>
      <c r="RD117" s="750"/>
      <c r="RE117" s="750"/>
      <c r="RF117" s="750"/>
      <c r="RG117" s="750"/>
      <c r="RH117" s="750"/>
      <c r="RI117" s="750"/>
      <c r="RJ117" s="750"/>
      <c r="RK117" s="750"/>
      <c r="RL117" s="750"/>
      <c r="RM117" s="750"/>
      <c r="RN117" s="750"/>
      <c r="RO117" s="750"/>
      <c r="RP117" s="750"/>
      <c r="RQ117" s="750"/>
      <c r="RR117" s="750"/>
      <c r="RS117" s="750"/>
      <c r="RT117" s="750"/>
      <c r="RU117" s="750"/>
      <c r="RV117" s="750"/>
      <c r="RW117" s="750"/>
      <c r="RX117" s="750"/>
      <c r="RY117" s="750"/>
      <c r="RZ117" s="750"/>
      <c r="SA117" s="750"/>
      <c r="SB117" s="750"/>
      <c r="SC117" s="750"/>
      <c r="SD117" s="750"/>
      <c r="SE117" s="750"/>
      <c r="SF117" s="750"/>
      <c r="SG117" s="750"/>
      <c r="SH117" s="750"/>
      <c r="SI117" s="750"/>
      <c r="SJ117" s="750"/>
      <c r="SK117" s="750"/>
      <c r="SL117" s="750"/>
      <c r="SM117" s="750"/>
      <c r="SN117" s="750"/>
      <c r="SO117" s="750"/>
      <c r="SP117" s="750"/>
      <c r="SQ117" s="750"/>
      <c r="SR117" s="750"/>
      <c r="SS117" s="750"/>
      <c r="ST117" s="750"/>
      <c r="SU117" s="750"/>
      <c r="SV117" s="750"/>
      <c r="SW117" s="750"/>
      <c r="SX117" s="750"/>
      <c r="SY117" s="750"/>
      <c r="SZ117" s="750"/>
      <c r="TA117" s="750"/>
      <c r="TB117" s="750"/>
      <c r="TC117" s="750"/>
      <c r="TD117" s="750"/>
      <c r="TE117" s="750"/>
      <c r="TF117" s="750"/>
      <c r="TG117" s="750"/>
      <c r="TH117" s="750"/>
      <c r="TI117" s="750"/>
      <c r="TJ117" s="750"/>
      <c r="TK117" s="750"/>
      <c r="TL117" s="750"/>
      <c r="TM117" s="750"/>
      <c r="TN117" s="750"/>
      <c r="TO117" s="750"/>
      <c r="TP117" s="750"/>
      <c r="TQ117" s="750"/>
      <c r="TR117" s="750"/>
      <c r="TS117" s="750"/>
      <c r="TT117" s="750"/>
      <c r="TU117" s="750"/>
      <c r="TV117" s="750"/>
      <c r="TW117" s="750"/>
      <c r="TX117" s="750"/>
      <c r="TY117" s="750"/>
      <c r="TZ117" s="750"/>
      <c r="UA117" s="750"/>
      <c r="UB117" s="750"/>
      <c r="UC117" s="750"/>
      <c r="UD117" s="750"/>
      <c r="UE117" s="750"/>
      <c r="UF117" s="750"/>
      <c r="UG117" s="750"/>
      <c r="UH117" s="750"/>
      <c r="UI117" s="750"/>
      <c r="UJ117" s="750"/>
      <c r="UK117" s="750"/>
      <c r="UL117" s="750"/>
      <c r="UM117" s="750"/>
      <c r="UN117" s="750"/>
      <c r="UO117" s="750"/>
      <c r="UP117" s="750"/>
      <c r="UQ117" s="750"/>
      <c r="UR117" s="750"/>
      <c r="US117" s="750"/>
      <c r="UT117" s="750"/>
      <c r="UU117" s="750"/>
      <c r="UV117" s="750"/>
      <c r="UW117" s="750"/>
      <c r="UX117" s="750"/>
      <c r="UY117" s="750"/>
      <c r="UZ117" s="750"/>
      <c r="VA117" s="750"/>
      <c r="VB117" s="750"/>
      <c r="VC117" s="750"/>
      <c r="VD117" s="750"/>
      <c r="VE117" s="750"/>
      <c r="VF117" s="750"/>
      <c r="VG117" s="750"/>
      <c r="VH117" s="750"/>
      <c r="VI117" s="750"/>
      <c r="VJ117" s="750"/>
      <c r="VK117" s="750"/>
      <c r="VL117" s="750"/>
      <c r="VM117" s="750"/>
      <c r="VN117" s="750"/>
      <c r="VO117" s="750"/>
      <c r="VP117" s="750"/>
      <c r="VQ117" s="750"/>
      <c r="VR117" s="750"/>
      <c r="VS117" s="750"/>
      <c r="VT117" s="750"/>
      <c r="VU117" s="750"/>
      <c r="VV117" s="750"/>
      <c r="VW117" s="750"/>
      <c r="VX117" s="750"/>
      <c r="VY117" s="750"/>
      <c r="VZ117" s="750"/>
      <c r="WA117" s="750"/>
      <c r="WB117" s="750"/>
      <c r="WC117" s="750"/>
      <c r="WD117" s="750"/>
      <c r="WE117" s="750"/>
      <c r="WF117" s="750"/>
      <c r="WG117" s="750"/>
      <c r="WH117" s="750"/>
      <c r="WI117" s="750"/>
      <c r="WJ117" s="750"/>
      <c r="WK117" s="750"/>
      <c r="WL117" s="750"/>
      <c r="WM117" s="750"/>
      <c r="WN117" s="750"/>
      <c r="WO117" s="750"/>
      <c r="WP117" s="750"/>
      <c r="WQ117" s="750"/>
      <c r="WR117" s="750"/>
      <c r="WS117" s="750"/>
      <c r="WT117" s="750"/>
      <c r="WU117" s="750"/>
      <c r="WV117" s="750"/>
      <c r="WW117" s="750"/>
      <c r="WX117" s="750"/>
      <c r="WY117" s="750"/>
      <c r="WZ117" s="750"/>
      <c r="XA117" s="750"/>
      <c r="XB117" s="750"/>
      <c r="XC117" s="750"/>
      <c r="XD117" s="750"/>
      <c r="XE117" s="750"/>
      <c r="XF117" s="750"/>
      <c r="XG117" s="750"/>
      <c r="XH117" s="750"/>
      <c r="XI117" s="750"/>
      <c r="XJ117" s="750"/>
      <c r="XK117" s="750"/>
      <c r="XL117" s="750"/>
      <c r="XM117" s="750"/>
      <c r="XN117" s="750"/>
      <c r="XO117" s="750"/>
      <c r="XP117" s="750"/>
      <c r="XQ117" s="750"/>
      <c r="XR117" s="750"/>
      <c r="XS117" s="750"/>
      <c r="XT117" s="750"/>
      <c r="XU117" s="750"/>
      <c r="XV117" s="750"/>
      <c r="XW117" s="750"/>
      <c r="XX117" s="750"/>
      <c r="XY117" s="750"/>
      <c r="XZ117" s="750"/>
      <c r="YA117" s="750"/>
      <c r="YB117" s="750"/>
      <c r="YC117" s="750"/>
      <c r="YD117" s="750"/>
      <c r="YE117" s="750"/>
      <c r="YF117" s="750"/>
      <c r="YG117" s="750"/>
      <c r="YH117" s="750"/>
      <c r="YI117" s="750"/>
      <c r="YJ117" s="750"/>
      <c r="YK117" s="750"/>
      <c r="YL117" s="750"/>
      <c r="YM117" s="750"/>
      <c r="YN117" s="750"/>
      <c r="YO117" s="750"/>
      <c r="YP117" s="750"/>
      <c r="YQ117" s="750"/>
      <c r="YR117" s="750"/>
      <c r="YS117" s="750"/>
      <c r="YT117" s="750"/>
      <c r="YU117" s="750"/>
      <c r="YV117" s="750"/>
      <c r="YW117" s="750"/>
      <c r="YX117" s="750"/>
      <c r="YY117" s="750"/>
      <c r="YZ117" s="750"/>
      <c r="ZA117" s="750"/>
      <c r="ZB117" s="750"/>
      <c r="ZC117" s="750"/>
      <c r="ZD117" s="750"/>
      <c r="ZE117" s="750"/>
      <c r="ZF117" s="750"/>
      <c r="ZG117" s="750"/>
      <c r="ZH117" s="750"/>
      <c r="ZI117" s="750"/>
      <c r="ZJ117" s="750"/>
      <c r="ZK117" s="750"/>
      <c r="ZL117" s="750"/>
      <c r="ZM117" s="750"/>
      <c r="ZN117" s="750"/>
      <c r="ZO117" s="750"/>
      <c r="ZP117" s="750"/>
      <c r="ZQ117" s="750"/>
      <c r="ZR117" s="750"/>
      <c r="ZS117" s="750"/>
      <c r="ZT117" s="750"/>
      <c r="ZU117" s="750"/>
      <c r="ZV117" s="750"/>
      <c r="ZW117" s="750"/>
      <c r="ZX117" s="750"/>
      <c r="ZY117" s="750"/>
      <c r="ZZ117" s="750"/>
      <c r="AAA117" s="750"/>
      <c r="AAB117" s="750"/>
      <c r="AAC117" s="750"/>
      <c r="AAD117" s="750"/>
      <c r="AAE117" s="750"/>
      <c r="AAF117" s="750"/>
      <c r="AAG117" s="750"/>
      <c r="AAH117" s="750"/>
      <c r="AAI117" s="750"/>
      <c r="AAJ117" s="750"/>
      <c r="AAK117" s="750"/>
      <c r="AAL117" s="750"/>
      <c r="AAM117" s="750"/>
      <c r="AAN117" s="750"/>
      <c r="AAO117" s="750"/>
      <c r="AAP117" s="750"/>
      <c r="AAQ117" s="750"/>
      <c r="AAR117" s="750"/>
      <c r="AAS117" s="750"/>
      <c r="AAT117" s="750"/>
      <c r="AAU117" s="750"/>
      <c r="AAV117" s="750"/>
      <c r="AAW117" s="750"/>
      <c r="AAX117" s="750"/>
      <c r="AAY117" s="750"/>
      <c r="AAZ117" s="750"/>
      <c r="ABA117" s="750"/>
      <c r="ABB117" s="750"/>
      <c r="ABC117" s="750"/>
      <c r="ABD117" s="750"/>
      <c r="ABE117" s="750"/>
      <c r="ABF117" s="750"/>
      <c r="ABG117" s="750"/>
      <c r="ABH117" s="750"/>
      <c r="ABI117" s="750"/>
      <c r="ABJ117" s="750"/>
      <c r="ABK117" s="750"/>
      <c r="ABL117" s="750"/>
      <c r="ABM117" s="750"/>
      <c r="ABN117" s="750"/>
      <c r="ABO117" s="750"/>
      <c r="ABP117" s="750"/>
      <c r="ABQ117" s="750"/>
      <c r="ABR117" s="750"/>
      <c r="ABS117" s="750"/>
      <c r="ABT117" s="750"/>
      <c r="ABU117" s="750"/>
      <c r="ABV117" s="750"/>
      <c r="ABW117" s="750"/>
      <c r="ABX117" s="750"/>
      <c r="ABY117" s="750"/>
      <c r="ABZ117" s="750"/>
      <c r="ACA117" s="750"/>
      <c r="ACB117" s="750"/>
      <c r="ACC117" s="750"/>
      <c r="ACD117" s="750"/>
      <c r="ACE117" s="750"/>
      <c r="ACF117" s="750"/>
      <c r="ACG117" s="750"/>
      <c r="ACH117" s="750"/>
      <c r="ACI117" s="750"/>
      <c r="ACJ117" s="750"/>
      <c r="ACK117" s="750"/>
      <c r="ACL117" s="750"/>
      <c r="ACM117" s="750"/>
      <c r="ACN117" s="750"/>
      <c r="ACO117" s="750"/>
      <c r="ACP117" s="750"/>
      <c r="ACQ117" s="750"/>
      <c r="ACR117" s="750"/>
      <c r="ACS117" s="750"/>
      <c r="ACT117" s="750"/>
      <c r="ACU117" s="750"/>
      <c r="ACV117" s="750"/>
      <c r="ACW117" s="750"/>
      <c r="ACX117" s="750"/>
      <c r="ACY117" s="750"/>
      <c r="ACZ117" s="750"/>
      <c r="ADA117" s="750"/>
      <c r="ADB117" s="750"/>
      <c r="ADC117" s="750"/>
      <c r="ADD117" s="750"/>
      <c r="ADE117" s="750"/>
      <c r="ADF117" s="750"/>
      <c r="ADG117" s="750"/>
      <c r="ADH117" s="750"/>
      <c r="ADI117" s="750"/>
      <c r="ADJ117" s="750"/>
      <c r="ADK117" s="750"/>
      <c r="ADL117" s="750"/>
      <c r="ADM117" s="750"/>
      <c r="ADN117" s="750"/>
      <c r="ADO117" s="750"/>
      <c r="ADP117" s="750"/>
      <c r="ADQ117" s="750"/>
      <c r="ADR117" s="750"/>
      <c r="ADS117" s="750"/>
      <c r="ADT117" s="750"/>
      <c r="ADU117" s="750"/>
      <c r="ADV117" s="750"/>
      <c r="ADW117" s="750"/>
      <c r="ADX117" s="750"/>
      <c r="ADY117" s="750"/>
      <c r="ADZ117" s="750"/>
      <c r="AEA117" s="750"/>
      <c r="AEB117" s="750"/>
      <c r="AEC117" s="750"/>
      <c r="AED117" s="750"/>
      <c r="AEE117" s="750"/>
      <c r="AEF117" s="750"/>
      <c r="AEG117" s="750"/>
      <c r="AEH117" s="750"/>
      <c r="AEI117" s="750"/>
      <c r="AEJ117" s="750"/>
      <c r="AEK117" s="750"/>
      <c r="AEL117" s="750"/>
      <c r="AEM117" s="750"/>
      <c r="AEN117" s="750"/>
      <c r="AEO117" s="750"/>
      <c r="AEP117" s="750"/>
      <c r="AEQ117" s="750"/>
      <c r="AER117" s="750"/>
      <c r="AES117" s="750"/>
      <c r="AET117" s="750"/>
      <c r="AEU117" s="750"/>
      <c r="AEV117" s="750"/>
      <c r="AEW117" s="750"/>
      <c r="AEX117" s="750"/>
      <c r="AEY117" s="750"/>
      <c r="AEZ117" s="750"/>
      <c r="AFA117" s="750"/>
      <c r="AFB117" s="750"/>
      <c r="AFC117" s="750"/>
      <c r="AFD117" s="750"/>
      <c r="AFE117" s="750"/>
      <c r="AFF117" s="750"/>
      <c r="AFG117" s="750"/>
      <c r="AFH117" s="750"/>
      <c r="AFI117" s="750"/>
      <c r="AFJ117" s="750"/>
      <c r="AFK117" s="750"/>
      <c r="AFL117" s="750"/>
      <c r="AFM117" s="750"/>
      <c r="AFN117" s="750"/>
      <c r="AFO117" s="750"/>
      <c r="AFP117" s="750"/>
      <c r="AFQ117" s="750"/>
      <c r="AFR117" s="750"/>
      <c r="AFS117" s="750"/>
      <c r="AFT117" s="750"/>
      <c r="AFU117" s="750"/>
      <c r="AFV117" s="750"/>
      <c r="AFW117" s="750"/>
      <c r="AFX117" s="750"/>
      <c r="AFY117" s="750"/>
      <c r="AFZ117" s="750"/>
      <c r="AGA117" s="750"/>
      <c r="AGB117" s="750"/>
      <c r="AGC117" s="750"/>
      <c r="AGD117" s="750"/>
      <c r="AGE117" s="750"/>
      <c r="AGF117" s="750"/>
      <c r="AGG117" s="750"/>
      <c r="AGH117" s="750"/>
      <c r="AGI117" s="750"/>
      <c r="AGJ117" s="750"/>
      <c r="AGK117" s="750"/>
      <c r="AGL117" s="750"/>
      <c r="AGM117" s="750"/>
      <c r="AGN117" s="750"/>
      <c r="AGO117" s="750"/>
      <c r="AGP117" s="750"/>
      <c r="AGQ117" s="750"/>
      <c r="AGR117" s="750"/>
      <c r="AGS117" s="750"/>
      <c r="AGT117" s="750"/>
      <c r="AGU117" s="750"/>
      <c r="AGV117" s="750"/>
      <c r="AGW117" s="750"/>
      <c r="AGX117" s="750"/>
      <c r="AGY117" s="750"/>
      <c r="AGZ117" s="750"/>
      <c r="AHA117" s="750"/>
      <c r="AHB117" s="750"/>
      <c r="AHC117" s="750"/>
      <c r="AHD117" s="750"/>
      <c r="AHE117" s="750"/>
      <c r="AHF117" s="750"/>
      <c r="AHG117" s="750"/>
      <c r="AHH117" s="750"/>
      <c r="AHI117" s="750"/>
      <c r="AHJ117" s="750"/>
      <c r="AHK117" s="750"/>
      <c r="AHL117" s="750"/>
      <c r="AHM117" s="750"/>
      <c r="AHN117" s="750"/>
      <c r="AHO117" s="750"/>
      <c r="AHP117" s="750"/>
      <c r="AHQ117" s="750"/>
      <c r="AHR117" s="750"/>
      <c r="AHS117" s="750"/>
      <c r="AHT117" s="750"/>
      <c r="AHU117" s="750"/>
      <c r="AHV117" s="750"/>
      <c r="AHW117" s="750"/>
      <c r="AHX117" s="750"/>
      <c r="AHY117" s="750"/>
      <c r="AHZ117" s="750"/>
      <c r="AIA117" s="750"/>
      <c r="AIB117" s="750"/>
      <c r="AIC117" s="750"/>
      <c r="AID117" s="750"/>
      <c r="AIE117" s="750"/>
      <c r="AIF117" s="750"/>
      <c r="AIG117" s="750"/>
      <c r="AIH117" s="750"/>
      <c r="AII117" s="750"/>
      <c r="AIJ117" s="750"/>
      <c r="AIK117" s="750"/>
      <c r="AIL117" s="750"/>
      <c r="AIM117" s="750"/>
      <c r="AIN117" s="750"/>
      <c r="AIO117" s="750"/>
      <c r="AIP117" s="750"/>
      <c r="AIQ117" s="750"/>
      <c r="AIR117" s="750"/>
      <c r="AIS117" s="750"/>
      <c r="AIT117" s="750"/>
      <c r="AIU117" s="750"/>
      <c r="AIV117" s="750"/>
      <c r="AIW117" s="750"/>
      <c r="AIX117" s="750"/>
      <c r="AIY117" s="750"/>
      <c r="AIZ117" s="750"/>
      <c r="AJA117" s="750"/>
      <c r="AJB117" s="750"/>
      <c r="AJC117" s="750"/>
      <c r="AJD117" s="750"/>
      <c r="AJE117" s="750"/>
      <c r="AJF117" s="750"/>
      <c r="AJG117" s="750"/>
      <c r="AJH117" s="750"/>
      <c r="AJI117" s="750"/>
      <c r="AJJ117" s="750"/>
      <c r="AJK117" s="750"/>
      <c r="AJL117" s="750"/>
      <c r="AJM117" s="750"/>
      <c r="AJN117" s="750"/>
      <c r="AJO117" s="750"/>
      <c r="AJP117" s="750"/>
      <c r="AJQ117" s="750"/>
      <c r="AJR117" s="750"/>
      <c r="AJS117" s="750"/>
      <c r="AJT117" s="750"/>
      <c r="AJU117" s="750"/>
      <c r="AJV117" s="750"/>
      <c r="AJW117" s="750"/>
      <c r="AJX117" s="750"/>
      <c r="AJY117" s="750"/>
      <c r="AJZ117" s="750"/>
      <c r="AKA117" s="750"/>
      <c r="AKB117" s="750"/>
      <c r="AKC117" s="750"/>
      <c r="AKD117" s="750"/>
      <c r="AKE117" s="750"/>
      <c r="AKF117" s="750"/>
      <c r="AKG117" s="750"/>
      <c r="AKH117" s="750"/>
      <c r="AKI117" s="750"/>
      <c r="AKJ117" s="750"/>
      <c r="AKK117" s="750"/>
      <c r="AKL117" s="750"/>
      <c r="AKM117" s="750"/>
      <c r="AKN117" s="750"/>
      <c r="AKO117" s="750"/>
      <c r="AKP117" s="750"/>
      <c r="AKQ117" s="750"/>
      <c r="AKR117" s="750"/>
      <c r="AKS117" s="750"/>
      <c r="AKT117" s="750"/>
      <c r="AKU117" s="750"/>
      <c r="AKV117" s="750"/>
      <c r="AKW117" s="750"/>
      <c r="AKX117" s="750"/>
      <c r="AKY117" s="750"/>
      <c r="AKZ117" s="750"/>
      <c r="ALA117" s="750"/>
      <c r="ALB117" s="750"/>
      <c r="ALC117" s="750"/>
      <c r="ALD117" s="750"/>
      <c r="ALE117" s="750"/>
      <c r="ALF117" s="750"/>
      <c r="ALG117" s="750"/>
      <c r="ALH117" s="750"/>
      <c r="ALI117" s="750"/>
      <c r="ALJ117" s="750"/>
      <c r="ALK117" s="750"/>
      <c r="ALL117" s="750"/>
      <c r="ALM117" s="750"/>
      <c r="ALN117" s="750"/>
      <c r="ALO117" s="750"/>
      <c r="ALP117" s="750"/>
      <c r="ALQ117" s="750"/>
      <c r="ALR117" s="750"/>
      <c r="ALS117" s="750"/>
      <c r="ALT117" s="750"/>
      <c r="ALU117" s="750"/>
      <c r="ALV117" s="750"/>
      <c r="ALW117" s="750"/>
      <c r="ALX117" s="750"/>
      <c r="ALY117" s="750"/>
      <c r="ALZ117" s="750"/>
      <c r="AMA117" s="750"/>
      <c r="AMB117" s="750"/>
      <c r="AMC117" s="750"/>
      <c r="AMD117" s="750"/>
      <c r="AME117" s="750"/>
      <c r="AMF117" s="750"/>
      <c r="AMG117" s="750"/>
      <c r="AMH117" s="750"/>
      <c r="AMI117" s="750"/>
      <c r="AMJ117" s="750"/>
      <c r="AMK117" s="750"/>
      <c r="AML117" s="750"/>
      <c r="AMM117" s="750"/>
      <c r="AMN117" s="750"/>
      <c r="AMO117" s="750"/>
      <c r="AMP117" s="750"/>
      <c r="AMQ117" s="750"/>
      <c r="AMR117" s="750"/>
      <c r="AMS117" s="750"/>
      <c r="AMT117" s="750"/>
      <c r="AMU117" s="750"/>
      <c r="AMV117" s="750"/>
      <c r="AMW117" s="750"/>
      <c r="AMX117" s="750"/>
      <c r="AMY117" s="750"/>
      <c r="AMZ117" s="750"/>
      <c r="ANA117" s="750"/>
      <c r="ANB117" s="750"/>
      <c r="ANC117" s="750"/>
      <c r="AND117" s="750"/>
      <c r="ANE117" s="750"/>
      <c r="ANF117" s="750"/>
      <c r="ANG117" s="750"/>
      <c r="ANH117" s="750"/>
      <c r="ANI117" s="750"/>
      <c r="ANJ117" s="750"/>
      <c r="ANK117" s="750"/>
      <c r="ANL117" s="750"/>
      <c r="ANM117" s="750"/>
      <c r="ANN117" s="750"/>
      <c r="ANO117" s="750"/>
      <c r="ANP117" s="750"/>
      <c r="ANQ117" s="750"/>
      <c r="ANR117" s="750"/>
      <c r="ANS117" s="750"/>
      <c r="ANT117" s="750"/>
      <c r="ANU117" s="750"/>
      <c r="ANV117" s="750"/>
      <c r="ANW117" s="750"/>
      <c r="ANX117" s="750"/>
      <c r="ANY117" s="750"/>
      <c r="ANZ117" s="750"/>
      <c r="AOA117" s="750"/>
      <c r="AOB117" s="750"/>
      <c r="AOC117" s="750"/>
      <c r="AOD117" s="750"/>
      <c r="AOE117" s="750"/>
      <c r="AOF117" s="750"/>
      <c r="AOG117" s="750"/>
      <c r="AOH117" s="750"/>
      <c r="AOI117" s="750"/>
      <c r="AOJ117" s="750"/>
      <c r="AOK117" s="750"/>
      <c r="AOL117" s="750"/>
      <c r="AOM117" s="750"/>
      <c r="AON117" s="750"/>
      <c r="AOO117" s="750"/>
      <c r="AOP117" s="750"/>
      <c r="AOQ117" s="750"/>
      <c r="AOR117" s="750"/>
      <c r="AOS117" s="750"/>
      <c r="AOT117" s="750"/>
      <c r="AOU117" s="750"/>
      <c r="AOV117" s="750"/>
      <c r="AOW117" s="750"/>
      <c r="AOX117" s="750"/>
      <c r="AOY117" s="750"/>
      <c r="AOZ117" s="750"/>
      <c r="APA117" s="750"/>
      <c r="APB117" s="750"/>
      <c r="APC117" s="750"/>
      <c r="APD117" s="750"/>
      <c r="APE117" s="750"/>
      <c r="APF117" s="750"/>
      <c r="APG117" s="750"/>
      <c r="APH117" s="750"/>
      <c r="API117" s="750"/>
      <c r="APJ117" s="750"/>
      <c r="APK117" s="750"/>
      <c r="APL117" s="750"/>
      <c r="APM117" s="750"/>
      <c r="APN117" s="750"/>
      <c r="APO117" s="750"/>
      <c r="APP117" s="750"/>
      <c r="APQ117" s="750"/>
      <c r="APR117" s="750"/>
      <c r="APS117" s="750"/>
      <c r="APT117" s="750"/>
      <c r="APU117" s="750"/>
      <c r="APV117" s="750"/>
      <c r="APW117" s="750"/>
      <c r="APX117" s="750"/>
      <c r="APY117" s="750"/>
      <c r="APZ117" s="750"/>
      <c r="AQA117" s="750"/>
      <c r="AQB117" s="750"/>
      <c r="AQC117" s="750"/>
      <c r="AQD117" s="750"/>
      <c r="AQE117" s="750"/>
      <c r="AQF117" s="750"/>
      <c r="AQG117" s="750"/>
      <c r="AQH117" s="750"/>
      <c r="AQI117" s="750"/>
      <c r="AQJ117" s="750"/>
      <c r="AQK117" s="750"/>
      <c r="AQL117" s="750"/>
      <c r="AQM117" s="750"/>
      <c r="AQN117" s="750"/>
      <c r="AQO117" s="750"/>
      <c r="AQP117" s="750"/>
      <c r="AQQ117" s="750"/>
      <c r="AQR117" s="750"/>
      <c r="AQS117" s="750"/>
      <c r="AQT117" s="750"/>
      <c r="AQU117" s="750"/>
      <c r="AQV117" s="750"/>
      <c r="AQW117" s="750"/>
      <c r="AQX117" s="750"/>
      <c r="AQY117" s="750"/>
      <c r="AQZ117" s="750"/>
      <c r="ARA117" s="750"/>
      <c r="ARB117" s="750"/>
      <c r="ARC117" s="750"/>
      <c r="ARD117" s="750"/>
      <c r="ARE117" s="750"/>
      <c r="ARF117" s="750"/>
      <c r="ARG117" s="750"/>
      <c r="ARH117" s="750"/>
      <c r="ARI117" s="750"/>
      <c r="ARJ117" s="750"/>
      <c r="ARK117" s="750"/>
      <c r="ARL117" s="750"/>
      <c r="ARM117" s="750"/>
      <c r="ARN117" s="750"/>
      <c r="ARO117" s="750"/>
      <c r="ARP117" s="750"/>
      <c r="ARQ117" s="750"/>
      <c r="ARR117" s="750"/>
      <c r="ARS117" s="750"/>
      <c r="ART117" s="750"/>
      <c r="ARU117" s="750"/>
      <c r="ARV117" s="750"/>
      <c r="ARW117" s="750"/>
      <c r="ARX117" s="750"/>
      <c r="ARY117" s="750"/>
      <c r="ARZ117" s="750"/>
      <c r="ASA117" s="750"/>
      <c r="ASB117" s="750"/>
      <c r="ASC117" s="750"/>
      <c r="ASD117" s="750"/>
      <c r="ASE117" s="750"/>
      <c r="ASF117" s="750"/>
      <c r="ASG117" s="750"/>
      <c r="ASH117" s="750"/>
      <c r="ASI117" s="750"/>
      <c r="ASJ117" s="750"/>
      <c r="ASK117" s="750"/>
      <c r="ASL117" s="750"/>
      <c r="ASM117" s="750"/>
      <c r="ASN117" s="750"/>
      <c r="ASO117" s="750"/>
      <c r="ASP117" s="750"/>
      <c r="ASQ117" s="750"/>
      <c r="ASR117" s="750"/>
      <c r="ASS117" s="750"/>
      <c r="AST117" s="750"/>
      <c r="ASU117" s="750"/>
      <c r="ASV117" s="750"/>
      <c r="ASW117" s="750"/>
      <c r="ASX117" s="750"/>
      <c r="ASY117" s="750"/>
      <c r="ASZ117" s="750"/>
      <c r="ATA117" s="750"/>
      <c r="ATB117" s="750"/>
      <c r="ATC117" s="750"/>
      <c r="ATD117" s="750"/>
      <c r="ATE117" s="750"/>
      <c r="ATF117" s="750"/>
      <c r="ATG117" s="750"/>
      <c r="ATH117" s="750"/>
      <c r="ATI117" s="750"/>
      <c r="ATJ117" s="750"/>
      <c r="ATK117" s="750"/>
      <c r="ATL117" s="750"/>
      <c r="ATM117" s="750"/>
      <c r="ATN117" s="750"/>
      <c r="ATO117" s="750"/>
      <c r="ATP117" s="750"/>
      <c r="ATQ117" s="750"/>
      <c r="ATR117" s="750"/>
      <c r="ATS117" s="750"/>
      <c r="ATT117" s="750"/>
      <c r="ATU117" s="750"/>
      <c r="ATV117" s="750"/>
      <c r="ATW117" s="750"/>
      <c r="ATX117" s="750"/>
      <c r="ATY117" s="750"/>
      <c r="ATZ117" s="750"/>
      <c r="AUA117" s="750"/>
      <c r="AUB117" s="750"/>
      <c r="AUC117" s="750"/>
      <c r="AUD117" s="750"/>
      <c r="AUE117" s="750"/>
      <c r="AUF117" s="750"/>
      <c r="AUG117" s="750"/>
      <c r="AUH117" s="750"/>
      <c r="AUI117" s="750"/>
      <c r="AUJ117" s="750"/>
      <c r="AUK117" s="750"/>
      <c r="AUL117" s="750"/>
      <c r="AUM117" s="750"/>
      <c r="AUN117" s="750"/>
      <c r="AUO117" s="750"/>
      <c r="AUP117" s="750"/>
      <c r="AUQ117" s="750"/>
      <c r="AUR117" s="750"/>
      <c r="AUS117" s="750"/>
      <c r="AUT117" s="750"/>
      <c r="AUU117" s="750"/>
      <c r="AUV117" s="750"/>
      <c r="AUW117" s="750"/>
      <c r="AUX117" s="750"/>
      <c r="AUY117" s="750"/>
      <c r="AUZ117" s="750"/>
      <c r="AVA117" s="750"/>
      <c r="AVB117" s="750"/>
      <c r="AVC117" s="750"/>
      <c r="AVD117" s="750"/>
      <c r="AVE117" s="750"/>
      <c r="AVF117" s="750"/>
      <c r="AVG117" s="750"/>
      <c r="AVH117" s="750"/>
      <c r="AVI117" s="750"/>
      <c r="AVJ117" s="750"/>
      <c r="AVK117" s="750"/>
      <c r="AVL117" s="750"/>
      <c r="AVM117" s="750"/>
      <c r="AVN117" s="750"/>
      <c r="AVO117" s="750"/>
      <c r="AVP117" s="750"/>
      <c r="AVQ117" s="750"/>
      <c r="AVR117" s="750"/>
      <c r="AVS117" s="750"/>
      <c r="AVT117" s="750"/>
      <c r="AVU117" s="750"/>
      <c r="AVV117" s="750"/>
      <c r="AVW117" s="750"/>
      <c r="AVX117" s="750"/>
      <c r="AVY117" s="750"/>
      <c r="AVZ117" s="750"/>
      <c r="AWA117" s="750"/>
      <c r="AWB117" s="750"/>
      <c r="AWC117" s="750"/>
      <c r="AWD117" s="750"/>
      <c r="AWE117" s="750"/>
      <c r="AWF117" s="750"/>
      <c r="AWG117" s="750"/>
      <c r="AWH117" s="750"/>
      <c r="AWI117" s="750"/>
      <c r="AWJ117" s="750"/>
      <c r="AWK117" s="750"/>
      <c r="AWL117" s="750"/>
      <c r="AWM117" s="750"/>
      <c r="AWN117" s="750"/>
      <c r="AWO117" s="750"/>
      <c r="AWP117" s="750"/>
      <c r="AWQ117" s="750"/>
      <c r="AWR117" s="750"/>
      <c r="AWS117" s="750"/>
      <c r="AWT117" s="750"/>
      <c r="AWU117" s="750"/>
      <c r="AWV117" s="750"/>
      <c r="AWW117" s="750"/>
      <c r="AWX117" s="750"/>
      <c r="AWY117" s="750"/>
      <c r="AWZ117" s="750"/>
      <c r="AXA117" s="750"/>
      <c r="AXB117" s="750"/>
      <c r="AXC117" s="750"/>
      <c r="AXD117" s="750"/>
      <c r="AXE117" s="750"/>
      <c r="AXF117" s="750"/>
      <c r="AXG117" s="750"/>
      <c r="AXH117" s="750"/>
      <c r="AXI117" s="750"/>
      <c r="AXJ117" s="750"/>
      <c r="AXK117" s="750"/>
      <c r="AXL117" s="750"/>
      <c r="AXM117" s="750"/>
      <c r="AXN117" s="750"/>
      <c r="AXO117" s="750"/>
      <c r="AXP117" s="750"/>
      <c r="AXQ117" s="750"/>
      <c r="AXR117" s="750"/>
      <c r="AXS117" s="750"/>
      <c r="AXT117" s="750"/>
      <c r="AXU117" s="750"/>
      <c r="AXV117" s="750"/>
      <c r="AXW117" s="750"/>
      <c r="AXX117" s="750"/>
      <c r="AXY117" s="750"/>
      <c r="AXZ117" s="750"/>
      <c r="AYA117" s="750"/>
      <c r="AYB117" s="750"/>
      <c r="AYC117" s="750"/>
      <c r="AYD117" s="750"/>
      <c r="AYE117" s="750"/>
      <c r="AYF117" s="750"/>
      <c r="AYG117" s="750"/>
      <c r="AYH117" s="750"/>
      <c r="AYI117" s="750"/>
      <c r="AYJ117" s="750"/>
      <c r="AYK117" s="750"/>
      <c r="AYL117" s="750"/>
      <c r="AYM117" s="750"/>
      <c r="AYN117" s="750"/>
      <c r="AYO117" s="750"/>
      <c r="AYP117" s="750"/>
      <c r="AYQ117" s="750"/>
      <c r="AYR117" s="750"/>
      <c r="AYS117" s="750"/>
      <c r="AYT117" s="750"/>
      <c r="AYU117" s="750"/>
      <c r="AYV117" s="750"/>
      <c r="AYW117" s="750"/>
      <c r="AYX117" s="750"/>
      <c r="AYY117" s="750"/>
      <c r="AYZ117" s="750"/>
      <c r="AZA117" s="750"/>
      <c r="AZB117" s="750"/>
      <c r="AZC117" s="750"/>
      <c r="AZD117" s="750"/>
      <c r="AZE117" s="750"/>
      <c r="AZF117" s="750"/>
      <c r="AZG117" s="750"/>
      <c r="AZH117" s="750"/>
      <c r="AZI117" s="750"/>
      <c r="AZJ117" s="750"/>
      <c r="AZK117" s="750"/>
      <c r="AZL117" s="750"/>
      <c r="AZM117" s="750"/>
      <c r="AZN117" s="750"/>
      <c r="AZO117" s="750"/>
      <c r="AZP117" s="750"/>
      <c r="AZQ117" s="750"/>
      <c r="AZR117" s="750"/>
      <c r="AZS117" s="750"/>
      <c r="AZT117" s="750"/>
      <c r="AZU117" s="750"/>
      <c r="AZV117" s="750"/>
      <c r="AZW117" s="750"/>
      <c r="AZX117" s="750"/>
      <c r="AZY117" s="750"/>
      <c r="AZZ117" s="750"/>
      <c r="BAA117" s="750"/>
      <c r="BAB117" s="750"/>
      <c r="BAC117" s="750"/>
      <c r="BAD117" s="750"/>
      <c r="BAE117" s="750"/>
      <c r="BAF117" s="750"/>
      <c r="BAG117" s="750"/>
      <c r="BAH117" s="750"/>
      <c r="BAI117" s="750"/>
      <c r="BAJ117" s="750"/>
      <c r="BAK117" s="750"/>
      <c r="BAL117" s="750"/>
      <c r="BAM117" s="750"/>
      <c r="BAN117" s="750"/>
      <c r="BAO117" s="750"/>
      <c r="BAP117" s="750"/>
      <c r="BAQ117" s="750"/>
      <c r="BAR117" s="750"/>
      <c r="BAS117" s="750"/>
      <c r="BAT117" s="750"/>
      <c r="BAU117" s="750"/>
      <c r="BAV117" s="750"/>
      <c r="BAW117" s="750"/>
      <c r="BAX117" s="750"/>
      <c r="BAY117" s="750"/>
      <c r="BAZ117" s="750"/>
      <c r="BBA117" s="750"/>
      <c r="BBB117" s="750"/>
      <c r="BBC117" s="750"/>
      <c r="BBD117" s="750"/>
      <c r="BBE117" s="750"/>
      <c r="BBF117" s="750"/>
      <c r="BBG117" s="750"/>
      <c r="BBH117" s="750"/>
      <c r="BBI117" s="750"/>
      <c r="BBJ117" s="750"/>
      <c r="BBK117" s="750"/>
      <c r="BBL117" s="750"/>
      <c r="BBM117" s="750"/>
      <c r="BBN117" s="750"/>
      <c r="BBO117" s="750"/>
      <c r="BBP117" s="750"/>
      <c r="BBQ117" s="750"/>
      <c r="BBR117" s="750"/>
      <c r="BBS117" s="750"/>
      <c r="BBT117" s="750"/>
      <c r="BBU117" s="750"/>
      <c r="BBV117" s="750"/>
      <c r="BBW117" s="750"/>
      <c r="BBX117" s="750"/>
      <c r="BBY117" s="750"/>
      <c r="BBZ117" s="750"/>
      <c r="BCA117" s="750"/>
      <c r="BCB117" s="750"/>
      <c r="BCC117" s="750"/>
      <c r="BCD117" s="750"/>
      <c r="BCE117" s="750"/>
      <c r="BCF117" s="750"/>
      <c r="BCG117" s="750"/>
      <c r="BCH117" s="750"/>
      <c r="BCI117" s="750"/>
      <c r="BCJ117" s="750"/>
      <c r="BCK117" s="750"/>
      <c r="BCL117" s="750"/>
      <c r="BCM117" s="750"/>
      <c r="BCN117" s="750"/>
      <c r="BCO117" s="750"/>
      <c r="BCP117" s="750"/>
      <c r="BCQ117" s="750"/>
      <c r="BCR117" s="750"/>
      <c r="BCS117" s="750"/>
      <c r="BCT117" s="750"/>
      <c r="BCU117" s="750"/>
      <c r="BCV117" s="750"/>
      <c r="BCW117" s="750"/>
      <c r="BCX117" s="750"/>
      <c r="BCY117" s="750"/>
      <c r="BCZ117" s="750"/>
      <c r="BDA117" s="750"/>
      <c r="BDB117" s="750"/>
      <c r="BDC117" s="750"/>
      <c r="BDD117" s="750"/>
      <c r="BDE117" s="750"/>
      <c r="BDF117" s="750"/>
      <c r="BDG117" s="750"/>
      <c r="BDH117" s="750"/>
      <c r="BDI117" s="750"/>
      <c r="BDJ117" s="750"/>
      <c r="BDK117" s="750"/>
      <c r="BDL117" s="750"/>
      <c r="BDM117" s="750"/>
      <c r="BDN117" s="750"/>
      <c r="BDO117" s="750"/>
      <c r="BDP117" s="750"/>
      <c r="BDQ117" s="750"/>
      <c r="BDR117" s="750"/>
      <c r="BDS117" s="750"/>
      <c r="BDT117" s="750"/>
      <c r="BDU117" s="750"/>
      <c r="BDV117" s="750"/>
      <c r="BDW117" s="750"/>
      <c r="BDX117" s="750"/>
      <c r="BDY117" s="750"/>
      <c r="BDZ117" s="750"/>
      <c r="BEA117" s="750"/>
      <c r="BEB117" s="750"/>
      <c r="BEC117" s="750"/>
      <c r="BED117" s="750"/>
      <c r="BEE117" s="750"/>
      <c r="BEF117" s="750"/>
      <c r="BEG117" s="750"/>
      <c r="BEH117" s="750"/>
      <c r="BEI117" s="750"/>
      <c r="BEJ117" s="750"/>
      <c r="BEK117" s="750"/>
      <c r="BEL117" s="750"/>
      <c r="BEM117" s="750"/>
      <c r="BEN117" s="750"/>
      <c r="BEO117" s="750"/>
      <c r="BEP117" s="750"/>
      <c r="BEQ117" s="750"/>
      <c r="BER117" s="750"/>
      <c r="BES117" s="750"/>
      <c r="BET117" s="750"/>
      <c r="BEU117" s="750"/>
      <c r="BEV117" s="750"/>
      <c r="BEW117" s="750"/>
      <c r="BEX117" s="750"/>
      <c r="BEY117" s="750"/>
      <c r="BEZ117" s="750"/>
      <c r="BFA117" s="750"/>
      <c r="BFB117" s="750"/>
      <c r="BFC117" s="750"/>
      <c r="BFD117" s="750"/>
      <c r="BFE117" s="750"/>
      <c r="BFF117" s="750"/>
      <c r="BFG117" s="750"/>
      <c r="BFH117" s="750"/>
      <c r="BFI117" s="750"/>
      <c r="BFJ117" s="750"/>
      <c r="BFK117" s="750"/>
      <c r="BFL117" s="750"/>
      <c r="BFM117" s="750"/>
      <c r="BFN117" s="750"/>
      <c r="BFO117" s="750"/>
      <c r="BFP117" s="750"/>
      <c r="BFQ117" s="750"/>
      <c r="BFR117" s="750"/>
      <c r="BFS117" s="750"/>
      <c r="BFT117" s="750"/>
      <c r="BFU117" s="750"/>
      <c r="BFV117" s="750"/>
      <c r="BFW117" s="750"/>
      <c r="BFX117" s="750"/>
      <c r="BFY117" s="750"/>
      <c r="BFZ117" s="750"/>
      <c r="BGA117" s="750"/>
      <c r="BGB117" s="750"/>
      <c r="BGC117" s="750"/>
      <c r="BGD117" s="750"/>
      <c r="BGE117" s="750"/>
      <c r="BGF117" s="750"/>
      <c r="BGG117" s="750"/>
      <c r="BGH117" s="750"/>
      <c r="BGI117" s="750"/>
      <c r="BGJ117" s="750"/>
      <c r="BGK117" s="750"/>
      <c r="BGL117" s="750"/>
      <c r="BGM117" s="750"/>
      <c r="BGN117" s="750"/>
      <c r="BGO117" s="750"/>
      <c r="BGP117" s="750"/>
      <c r="BGQ117" s="750"/>
      <c r="BGR117" s="750"/>
      <c r="BGS117" s="750"/>
      <c r="BGT117" s="750"/>
      <c r="BGU117" s="750"/>
      <c r="BGV117" s="750"/>
      <c r="BGW117" s="750"/>
      <c r="BGX117" s="750"/>
      <c r="BGY117" s="750"/>
      <c r="BGZ117" s="750"/>
      <c r="BHA117" s="750"/>
      <c r="BHB117" s="750"/>
      <c r="BHC117" s="750"/>
      <c r="BHD117" s="750"/>
      <c r="BHE117" s="750"/>
      <c r="BHF117" s="750"/>
      <c r="BHG117" s="750"/>
      <c r="BHH117" s="750"/>
      <c r="BHI117" s="750"/>
      <c r="BHJ117" s="750"/>
      <c r="BHK117" s="750"/>
      <c r="BHL117" s="750"/>
      <c r="BHM117" s="750"/>
      <c r="BHN117" s="750"/>
      <c r="BHO117" s="750"/>
      <c r="BHP117" s="750"/>
      <c r="BHQ117" s="750"/>
      <c r="BHR117" s="750"/>
      <c r="BHS117" s="750"/>
      <c r="BHT117" s="750"/>
      <c r="BHU117" s="750"/>
      <c r="BHV117" s="750"/>
      <c r="BHW117" s="750"/>
      <c r="BHX117" s="750"/>
      <c r="BHY117" s="750"/>
      <c r="BHZ117" s="750"/>
      <c r="BIA117" s="750"/>
      <c r="BIB117" s="750"/>
      <c r="BIC117" s="750"/>
      <c r="BID117" s="750"/>
      <c r="BIE117" s="750"/>
      <c r="BIF117" s="750"/>
      <c r="BIG117" s="750"/>
      <c r="BIH117" s="750"/>
      <c r="BII117" s="750"/>
      <c r="BIJ117" s="750"/>
      <c r="BIK117" s="750"/>
      <c r="BIL117" s="750"/>
      <c r="BIM117" s="750"/>
      <c r="BIN117" s="750"/>
      <c r="BIO117" s="750"/>
      <c r="BIP117" s="750"/>
      <c r="BIQ117" s="750"/>
      <c r="BIR117" s="750"/>
      <c r="BIS117" s="750"/>
      <c r="BIT117" s="750"/>
      <c r="BIU117" s="750"/>
      <c r="BIV117" s="750"/>
      <c r="BIW117" s="750"/>
      <c r="BIX117" s="750"/>
      <c r="BIY117" s="750"/>
      <c r="BIZ117" s="750"/>
      <c r="BJA117" s="750"/>
      <c r="BJB117" s="750"/>
      <c r="BJC117" s="750"/>
      <c r="BJD117" s="750"/>
      <c r="BJE117" s="750"/>
      <c r="BJF117" s="750"/>
      <c r="BJG117" s="750"/>
      <c r="BJH117" s="750"/>
      <c r="BJI117" s="750"/>
      <c r="BJJ117" s="750"/>
      <c r="BJK117" s="750"/>
      <c r="BJL117" s="750"/>
      <c r="BJM117" s="750"/>
      <c r="BJN117" s="750"/>
      <c r="BJO117" s="750"/>
      <c r="BJP117" s="750"/>
      <c r="BJQ117" s="750"/>
      <c r="BJR117" s="750"/>
      <c r="BJS117" s="750"/>
      <c r="BJT117" s="750"/>
      <c r="BJU117" s="750"/>
      <c r="BJV117" s="750"/>
      <c r="BJW117" s="750"/>
      <c r="BJX117" s="750"/>
      <c r="BJY117" s="750"/>
      <c r="BJZ117" s="750"/>
      <c r="BKA117" s="750"/>
      <c r="BKB117" s="750"/>
      <c r="BKC117" s="750"/>
      <c r="BKD117" s="750"/>
      <c r="BKE117" s="750"/>
      <c r="BKF117" s="750"/>
      <c r="BKG117" s="750"/>
      <c r="BKH117" s="750"/>
      <c r="BKI117" s="750"/>
      <c r="BKJ117" s="750"/>
      <c r="BKK117" s="750"/>
      <c r="BKL117" s="750"/>
      <c r="BKM117" s="750"/>
      <c r="BKN117" s="750"/>
      <c r="BKO117" s="750"/>
      <c r="BKP117" s="750"/>
      <c r="BKQ117" s="750"/>
      <c r="BKR117" s="750"/>
      <c r="BKS117" s="750"/>
      <c r="BKT117" s="750"/>
      <c r="BKU117" s="750"/>
      <c r="BKV117" s="750"/>
      <c r="BKW117" s="750"/>
      <c r="BKX117" s="750"/>
      <c r="BKY117" s="750"/>
      <c r="BKZ117" s="750"/>
      <c r="BLA117" s="750"/>
      <c r="BLB117" s="750"/>
      <c r="BLC117" s="750"/>
      <c r="BLD117" s="750"/>
      <c r="BLE117" s="750"/>
      <c r="BLF117" s="750"/>
      <c r="BLG117" s="750"/>
      <c r="BLH117" s="750"/>
      <c r="BLI117" s="750"/>
      <c r="BLJ117" s="750"/>
      <c r="BLK117" s="750"/>
      <c r="BLL117" s="750"/>
      <c r="BLM117" s="750"/>
      <c r="BLN117" s="750"/>
      <c r="BLO117" s="750"/>
      <c r="BLP117" s="750"/>
      <c r="BLQ117" s="750"/>
      <c r="BLR117" s="750"/>
      <c r="BLS117" s="750"/>
      <c r="BLT117" s="750"/>
      <c r="BLU117" s="750"/>
      <c r="BLV117" s="750"/>
      <c r="BLW117" s="750"/>
      <c r="BLX117" s="750"/>
      <c r="BLY117" s="750"/>
      <c r="BLZ117" s="750"/>
      <c r="BMA117" s="750"/>
      <c r="BMB117" s="750"/>
      <c r="BMC117" s="750"/>
      <c r="BMD117" s="750"/>
      <c r="BME117" s="750"/>
      <c r="BMF117" s="750"/>
      <c r="BMG117" s="750"/>
      <c r="BMH117" s="750"/>
      <c r="BMI117" s="750"/>
      <c r="BMJ117" s="750"/>
      <c r="BMK117" s="750"/>
      <c r="BML117" s="750"/>
      <c r="BMM117" s="750"/>
      <c r="BMN117" s="750"/>
      <c r="BMO117" s="750"/>
      <c r="BMP117" s="750"/>
      <c r="BMQ117" s="750"/>
      <c r="BMR117" s="750"/>
      <c r="BMS117" s="750"/>
      <c r="BMT117" s="750"/>
      <c r="BMU117" s="750"/>
      <c r="BMV117" s="750"/>
      <c r="BMW117" s="750"/>
      <c r="BMX117" s="750"/>
      <c r="BMY117" s="750"/>
      <c r="BMZ117" s="750"/>
      <c r="BNA117" s="750"/>
      <c r="BNB117" s="750"/>
      <c r="BNC117" s="750"/>
      <c r="BND117" s="750"/>
      <c r="BNE117" s="750"/>
      <c r="BNF117" s="750"/>
      <c r="BNG117" s="750"/>
      <c r="BNH117" s="750"/>
      <c r="BNI117" s="750"/>
      <c r="BNJ117" s="750"/>
      <c r="BNK117" s="750"/>
      <c r="BNL117" s="750"/>
      <c r="BNM117" s="750"/>
      <c r="BNN117" s="750"/>
      <c r="BNO117" s="750"/>
      <c r="BNP117" s="750"/>
      <c r="BNQ117" s="750"/>
      <c r="BNR117" s="750"/>
      <c r="BNS117" s="750"/>
      <c r="BNT117" s="750"/>
      <c r="BNU117" s="750"/>
      <c r="BNV117" s="750"/>
      <c r="BNW117" s="750"/>
      <c r="BNX117" s="750"/>
      <c r="BNY117" s="750"/>
      <c r="BNZ117" s="750"/>
      <c r="BOA117" s="750"/>
      <c r="BOB117" s="750"/>
      <c r="BOC117" s="750"/>
      <c r="BOD117" s="750"/>
      <c r="BOE117" s="750"/>
      <c r="BOF117" s="750"/>
      <c r="BOG117" s="750"/>
      <c r="BOH117" s="750"/>
      <c r="BOI117" s="750"/>
      <c r="BOJ117" s="750"/>
      <c r="BOK117" s="750"/>
      <c r="BOL117" s="750"/>
      <c r="BOM117" s="750"/>
      <c r="BON117" s="750"/>
      <c r="BOO117" s="750"/>
      <c r="BOP117" s="750"/>
      <c r="BOQ117" s="750"/>
      <c r="BOR117" s="750"/>
      <c r="BOS117" s="750"/>
      <c r="BOT117" s="750"/>
      <c r="BOU117" s="750"/>
      <c r="BOV117" s="750"/>
      <c r="BOW117" s="750"/>
      <c r="BOX117" s="750"/>
      <c r="BOY117" s="750"/>
      <c r="BOZ117" s="750"/>
      <c r="BPA117" s="750"/>
      <c r="BPB117" s="750"/>
      <c r="BPC117" s="750"/>
      <c r="BPD117" s="750"/>
      <c r="BPE117" s="750"/>
      <c r="BPF117" s="750"/>
      <c r="BPG117" s="750"/>
      <c r="BPH117" s="750"/>
      <c r="BPI117" s="750"/>
      <c r="BPJ117" s="750"/>
      <c r="BPK117" s="750"/>
      <c r="BPL117" s="750"/>
      <c r="BPM117" s="750"/>
      <c r="BPN117" s="750"/>
      <c r="BPO117" s="750"/>
      <c r="BPP117" s="750"/>
      <c r="BPQ117" s="750"/>
      <c r="BPR117" s="750"/>
      <c r="BPS117" s="750"/>
      <c r="BPT117" s="750"/>
      <c r="BPU117" s="750"/>
      <c r="BPV117" s="750"/>
      <c r="BPW117" s="750"/>
      <c r="BPX117" s="750"/>
      <c r="BPY117" s="750"/>
      <c r="BPZ117" s="750"/>
      <c r="BQA117" s="750"/>
      <c r="BQB117" s="750"/>
      <c r="BQC117" s="750"/>
      <c r="BQD117" s="750"/>
      <c r="BQE117" s="750"/>
      <c r="BQF117" s="750"/>
      <c r="BQG117" s="750"/>
      <c r="BQH117" s="750"/>
      <c r="BQI117" s="750"/>
      <c r="BQJ117" s="750"/>
      <c r="BQK117" s="750"/>
      <c r="BQL117" s="750"/>
      <c r="BQM117" s="750"/>
      <c r="BQN117" s="750"/>
      <c r="BQO117" s="750"/>
      <c r="BQP117" s="750"/>
      <c r="BQQ117" s="750"/>
      <c r="BQR117" s="750"/>
      <c r="BQS117" s="750"/>
      <c r="BQT117" s="750"/>
      <c r="BQU117" s="750"/>
      <c r="BQV117" s="750"/>
      <c r="BQW117" s="750"/>
      <c r="BQX117" s="750"/>
      <c r="BQY117" s="750"/>
      <c r="BQZ117" s="750"/>
      <c r="BRA117" s="750"/>
      <c r="BRB117" s="750"/>
      <c r="BRC117" s="750"/>
      <c r="BRD117" s="750"/>
      <c r="BRE117" s="750"/>
      <c r="BRF117" s="750"/>
      <c r="BRG117" s="750"/>
      <c r="BRH117" s="750"/>
      <c r="BRI117" s="750"/>
      <c r="BRJ117" s="750"/>
      <c r="BRK117" s="750"/>
      <c r="BRL117" s="750"/>
      <c r="BRM117" s="750"/>
      <c r="BRN117" s="750"/>
      <c r="BRO117" s="750"/>
      <c r="BRP117" s="750"/>
      <c r="BRQ117" s="750"/>
      <c r="BRR117" s="750"/>
      <c r="BRS117" s="750"/>
      <c r="BRT117" s="750"/>
      <c r="BRU117" s="750"/>
      <c r="BRV117" s="750"/>
      <c r="BRW117" s="750"/>
      <c r="BRX117" s="750"/>
      <c r="BRY117" s="750"/>
      <c r="BRZ117" s="750"/>
      <c r="BSA117" s="750"/>
      <c r="BSB117" s="750"/>
      <c r="BSC117" s="750"/>
      <c r="BSD117" s="750"/>
      <c r="BSE117" s="750"/>
      <c r="BSF117" s="750"/>
      <c r="BSG117" s="750"/>
      <c r="BSH117" s="750"/>
      <c r="BSI117" s="750"/>
      <c r="BSJ117" s="750"/>
      <c r="BSK117" s="750"/>
      <c r="BSL117" s="750"/>
      <c r="BSM117" s="750"/>
      <c r="BSN117" s="750"/>
      <c r="BSO117" s="750"/>
      <c r="BSP117" s="750"/>
      <c r="BSQ117" s="750"/>
      <c r="BSR117" s="750"/>
      <c r="BSS117" s="750"/>
      <c r="BST117" s="750"/>
      <c r="BSU117" s="750"/>
      <c r="BSV117" s="750"/>
      <c r="BSW117" s="750"/>
      <c r="BSX117" s="750"/>
      <c r="BSY117" s="750"/>
      <c r="BSZ117" s="750"/>
      <c r="BTA117" s="750"/>
      <c r="BTB117" s="750"/>
      <c r="BTC117" s="750"/>
      <c r="BTD117" s="750"/>
      <c r="BTE117" s="750"/>
      <c r="BTF117" s="750"/>
      <c r="BTG117" s="750"/>
      <c r="BTH117" s="750"/>
      <c r="BTI117" s="750"/>
      <c r="BTJ117" s="750"/>
      <c r="BTK117" s="750"/>
      <c r="BTL117" s="750"/>
      <c r="BTM117" s="750"/>
      <c r="BTN117" s="750"/>
      <c r="BTO117" s="750"/>
      <c r="BTP117" s="750"/>
      <c r="BTQ117" s="750"/>
      <c r="BTR117" s="750"/>
      <c r="BTS117" s="750"/>
      <c r="BTT117" s="750"/>
      <c r="BTU117" s="750"/>
      <c r="BTV117" s="750"/>
      <c r="BTW117" s="750"/>
      <c r="BTX117" s="750"/>
      <c r="BTY117" s="750"/>
      <c r="BTZ117" s="750"/>
      <c r="BUA117" s="750"/>
      <c r="BUB117" s="750"/>
      <c r="BUC117" s="750"/>
      <c r="BUD117" s="750"/>
      <c r="BUE117" s="750"/>
      <c r="BUF117" s="750"/>
      <c r="BUG117" s="750"/>
      <c r="BUH117" s="750"/>
      <c r="BUI117" s="750"/>
      <c r="BUJ117" s="750"/>
      <c r="BUK117" s="750"/>
      <c r="BUL117" s="750"/>
      <c r="BUM117" s="750"/>
      <c r="BUN117" s="750"/>
      <c r="BUO117" s="750"/>
      <c r="BUP117" s="750"/>
      <c r="BUQ117" s="750"/>
      <c r="BUR117" s="750"/>
      <c r="BUS117" s="750"/>
      <c r="BUT117" s="750"/>
      <c r="BUU117" s="750"/>
      <c r="BUV117" s="750"/>
      <c r="BUW117" s="750"/>
      <c r="BUX117" s="750"/>
      <c r="BUY117" s="750"/>
      <c r="BUZ117" s="750"/>
      <c r="BVA117" s="750"/>
      <c r="BVB117" s="750"/>
      <c r="BVC117" s="750"/>
      <c r="BVD117" s="750"/>
      <c r="BVE117" s="750"/>
      <c r="BVF117" s="750"/>
      <c r="BVG117" s="750"/>
      <c r="BVH117" s="750"/>
      <c r="BVI117" s="750"/>
      <c r="BVJ117" s="750"/>
      <c r="BVK117" s="750"/>
      <c r="BVL117" s="750"/>
      <c r="BVM117" s="750"/>
      <c r="BVN117" s="750"/>
      <c r="BVO117" s="750"/>
      <c r="BVP117" s="750"/>
      <c r="BVQ117" s="750"/>
      <c r="BVR117" s="750"/>
      <c r="BVS117" s="750"/>
      <c r="BVT117" s="750"/>
      <c r="BVU117" s="750"/>
      <c r="BVV117" s="750"/>
      <c r="BVW117" s="750"/>
      <c r="BVX117" s="750"/>
      <c r="BVY117" s="750"/>
      <c r="BVZ117" s="750"/>
      <c r="BWA117" s="750"/>
      <c r="BWB117" s="750"/>
      <c r="BWC117" s="750"/>
      <c r="BWD117" s="750"/>
      <c r="BWE117" s="750"/>
      <c r="BWF117" s="750"/>
      <c r="BWG117" s="750"/>
      <c r="BWH117" s="750"/>
      <c r="BWI117" s="750"/>
      <c r="BWJ117" s="750"/>
      <c r="BWK117" s="750"/>
      <c r="BWL117" s="750"/>
      <c r="BWM117" s="750"/>
      <c r="BWN117" s="750"/>
      <c r="BWO117" s="750"/>
      <c r="BWP117" s="750"/>
      <c r="BWQ117" s="750"/>
      <c r="BWR117" s="750"/>
      <c r="BWS117" s="750"/>
      <c r="BWT117" s="750"/>
      <c r="BWU117" s="750"/>
      <c r="BWV117" s="750"/>
      <c r="BWW117" s="750"/>
      <c r="BWX117" s="750"/>
      <c r="BWY117" s="750"/>
      <c r="BWZ117" s="750"/>
      <c r="BXA117" s="750"/>
      <c r="BXB117" s="750"/>
      <c r="BXC117" s="750"/>
      <c r="BXD117" s="750"/>
      <c r="BXE117" s="750"/>
      <c r="BXF117" s="750"/>
      <c r="BXG117" s="750"/>
      <c r="BXH117" s="750"/>
      <c r="BXI117" s="750"/>
      <c r="BXJ117" s="750"/>
      <c r="BXK117" s="750"/>
      <c r="BXL117" s="750"/>
      <c r="BXM117" s="750"/>
      <c r="BXN117" s="750"/>
      <c r="BXO117" s="750"/>
      <c r="BXP117" s="750"/>
      <c r="BXQ117" s="750"/>
      <c r="BXR117" s="750"/>
      <c r="BXS117" s="750"/>
      <c r="BXT117" s="750"/>
      <c r="BXU117" s="750"/>
      <c r="BXV117" s="750"/>
      <c r="BXW117" s="750"/>
      <c r="BXX117" s="750"/>
      <c r="BXY117" s="750"/>
      <c r="BXZ117" s="750"/>
      <c r="BYA117" s="750"/>
      <c r="BYB117" s="750"/>
      <c r="BYC117" s="750"/>
      <c r="BYD117" s="750"/>
      <c r="BYE117" s="750"/>
      <c r="BYF117" s="750"/>
      <c r="BYG117" s="750"/>
      <c r="BYH117" s="750"/>
      <c r="BYI117" s="750"/>
      <c r="BYJ117" s="750"/>
      <c r="BYK117" s="750"/>
      <c r="BYL117" s="750"/>
      <c r="BYM117" s="750"/>
      <c r="BYN117" s="750"/>
      <c r="BYO117" s="750"/>
      <c r="BYP117" s="750"/>
      <c r="BYQ117" s="750"/>
      <c r="BYR117" s="750"/>
      <c r="BYS117" s="750"/>
      <c r="BYT117" s="750"/>
      <c r="BYU117" s="750"/>
      <c r="BYV117" s="750"/>
      <c r="BYW117" s="750"/>
      <c r="BYX117" s="750"/>
      <c r="BYY117" s="750"/>
      <c r="BYZ117" s="750"/>
      <c r="BZA117" s="750"/>
      <c r="BZB117" s="750"/>
      <c r="BZC117" s="750"/>
      <c r="BZD117" s="750"/>
      <c r="BZE117" s="750"/>
      <c r="BZF117" s="750"/>
      <c r="BZG117" s="750"/>
      <c r="BZH117" s="750"/>
      <c r="BZI117" s="750"/>
      <c r="BZJ117" s="750"/>
      <c r="BZK117" s="750"/>
      <c r="BZL117" s="750"/>
      <c r="BZM117" s="750"/>
      <c r="BZN117" s="750"/>
      <c r="BZO117" s="750"/>
      <c r="BZP117" s="750"/>
      <c r="BZQ117" s="750"/>
      <c r="BZR117" s="750"/>
      <c r="BZS117" s="750"/>
      <c r="BZT117" s="750"/>
      <c r="BZU117" s="750"/>
      <c r="BZV117" s="750"/>
      <c r="BZW117" s="750"/>
      <c r="BZX117" s="750"/>
      <c r="BZY117" s="750"/>
      <c r="BZZ117" s="750"/>
      <c r="CAA117" s="750"/>
      <c r="CAB117" s="750"/>
      <c r="CAC117" s="750"/>
      <c r="CAD117" s="750"/>
      <c r="CAE117" s="750"/>
      <c r="CAF117" s="750"/>
      <c r="CAG117" s="750"/>
      <c r="CAH117" s="750"/>
      <c r="CAI117" s="750"/>
      <c r="CAJ117" s="750"/>
      <c r="CAK117" s="750"/>
      <c r="CAL117" s="750"/>
      <c r="CAM117" s="750"/>
      <c r="CAN117" s="750"/>
      <c r="CAO117" s="750"/>
      <c r="CAP117" s="750"/>
      <c r="CAQ117" s="750"/>
      <c r="CAR117" s="750"/>
      <c r="CAS117" s="750"/>
      <c r="CAT117" s="750"/>
      <c r="CAU117" s="750"/>
      <c r="CAV117" s="750"/>
      <c r="CAW117" s="750"/>
      <c r="CAX117" s="750"/>
      <c r="CAY117" s="750"/>
      <c r="CAZ117" s="750"/>
      <c r="CBA117" s="750"/>
      <c r="CBB117" s="750"/>
      <c r="CBC117" s="750"/>
      <c r="CBD117" s="750"/>
      <c r="CBE117" s="750"/>
      <c r="CBF117" s="750"/>
      <c r="CBG117" s="750"/>
      <c r="CBH117" s="750"/>
      <c r="CBI117" s="750"/>
      <c r="CBJ117" s="750"/>
      <c r="CBK117" s="750"/>
      <c r="CBL117" s="750"/>
      <c r="CBM117" s="750"/>
      <c r="CBN117" s="750"/>
      <c r="CBO117" s="750"/>
      <c r="CBP117" s="750"/>
      <c r="CBQ117" s="750"/>
      <c r="CBR117" s="750"/>
      <c r="CBS117" s="750"/>
      <c r="CBT117" s="750"/>
      <c r="CBU117" s="750"/>
      <c r="CBV117" s="750"/>
      <c r="CBW117" s="750"/>
      <c r="CBX117" s="750"/>
      <c r="CBY117" s="750"/>
      <c r="CBZ117" s="750"/>
      <c r="CCA117" s="750"/>
      <c r="CCB117" s="750"/>
      <c r="CCC117" s="750"/>
      <c r="CCD117" s="750"/>
      <c r="CCE117" s="750"/>
      <c r="CCF117" s="750"/>
      <c r="CCG117" s="750"/>
      <c r="CCH117" s="750"/>
      <c r="CCI117" s="750"/>
      <c r="CCJ117" s="750"/>
      <c r="CCK117" s="750"/>
      <c r="CCL117" s="750"/>
      <c r="CCM117" s="750"/>
      <c r="CCN117" s="750"/>
      <c r="CCO117" s="750"/>
      <c r="CCP117" s="750"/>
      <c r="CCQ117" s="750"/>
      <c r="CCR117" s="750"/>
      <c r="CCS117" s="750"/>
      <c r="CCT117" s="750"/>
      <c r="CCU117" s="750"/>
      <c r="CCV117" s="750"/>
      <c r="CCW117" s="750"/>
      <c r="CCX117" s="750"/>
      <c r="CCY117" s="750"/>
      <c r="CCZ117" s="750"/>
      <c r="CDA117" s="750"/>
      <c r="CDB117" s="750"/>
      <c r="CDC117" s="750"/>
      <c r="CDD117" s="750"/>
      <c r="CDE117" s="750"/>
      <c r="CDF117" s="750"/>
      <c r="CDG117" s="750"/>
      <c r="CDH117" s="750"/>
      <c r="CDI117" s="750"/>
      <c r="CDJ117" s="750"/>
      <c r="CDK117" s="750"/>
      <c r="CDL117" s="750"/>
      <c r="CDM117" s="750"/>
      <c r="CDN117" s="750"/>
      <c r="CDO117" s="750"/>
      <c r="CDP117" s="750"/>
      <c r="CDQ117" s="750"/>
      <c r="CDR117" s="750"/>
      <c r="CDS117" s="750"/>
      <c r="CDT117" s="750"/>
      <c r="CDU117" s="750"/>
      <c r="CDV117" s="750"/>
      <c r="CDW117" s="750"/>
      <c r="CDX117" s="750"/>
      <c r="CDY117" s="750"/>
      <c r="CDZ117" s="750"/>
      <c r="CEA117" s="750"/>
      <c r="CEB117" s="750"/>
      <c r="CEC117" s="750"/>
      <c r="CED117" s="750"/>
      <c r="CEE117" s="750"/>
      <c r="CEF117" s="750"/>
      <c r="CEG117" s="750"/>
      <c r="CEH117" s="750"/>
      <c r="CEI117" s="750"/>
      <c r="CEJ117" s="750"/>
      <c r="CEK117" s="750"/>
      <c r="CEL117" s="750"/>
      <c r="CEM117" s="750"/>
      <c r="CEN117" s="750"/>
      <c r="CEO117" s="750"/>
      <c r="CEP117" s="750"/>
      <c r="CEQ117" s="750"/>
      <c r="CER117" s="750"/>
      <c r="CES117" s="750"/>
      <c r="CET117" s="750"/>
      <c r="CEU117" s="750"/>
      <c r="CEV117" s="750"/>
      <c r="CEW117" s="750"/>
      <c r="CEX117" s="750"/>
      <c r="CEY117" s="750"/>
      <c r="CEZ117" s="750"/>
      <c r="CFA117" s="750"/>
      <c r="CFB117" s="750"/>
      <c r="CFC117" s="750"/>
      <c r="CFD117" s="750"/>
      <c r="CFE117" s="750"/>
      <c r="CFF117" s="750"/>
      <c r="CFG117" s="750"/>
      <c r="CFH117" s="750"/>
      <c r="CFI117" s="750"/>
      <c r="CFJ117" s="750"/>
      <c r="CFK117" s="750"/>
      <c r="CFL117" s="750"/>
      <c r="CFM117" s="750"/>
      <c r="CFN117" s="750"/>
      <c r="CFO117" s="750"/>
      <c r="CFP117" s="750"/>
      <c r="CFQ117" s="750"/>
      <c r="CFR117" s="750"/>
      <c r="CFS117" s="750"/>
      <c r="CFT117" s="750"/>
      <c r="CFU117" s="750"/>
      <c r="CFV117" s="750"/>
      <c r="CFW117" s="750"/>
      <c r="CFX117" s="750"/>
      <c r="CFY117" s="750"/>
      <c r="CFZ117" s="750"/>
      <c r="CGA117" s="750"/>
      <c r="CGB117" s="750"/>
      <c r="CGC117" s="750"/>
      <c r="CGD117" s="750"/>
      <c r="CGE117" s="750"/>
      <c r="CGF117" s="750"/>
      <c r="CGG117" s="750"/>
      <c r="CGH117" s="750"/>
      <c r="CGI117" s="750"/>
      <c r="CGJ117" s="750"/>
      <c r="CGK117" s="750"/>
      <c r="CGL117" s="750"/>
      <c r="CGM117" s="750"/>
      <c r="CGN117" s="750"/>
      <c r="CGO117" s="750"/>
      <c r="CGP117" s="750"/>
      <c r="CGQ117" s="750"/>
      <c r="CGR117" s="750"/>
      <c r="CGS117" s="750"/>
      <c r="CGT117" s="750"/>
      <c r="CGU117" s="750"/>
      <c r="CGV117" s="750"/>
      <c r="CGW117" s="750"/>
      <c r="CGX117" s="750"/>
      <c r="CGY117" s="750"/>
      <c r="CGZ117" s="750"/>
      <c r="CHA117" s="750"/>
      <c r="CHB117" s="750"/>
      <c r="CHC117" s="750"/>
      <c r="CHD117" s="750"/>
      <c r="CHE117" s="750"/>
      <c r="CHF117" s="750"/>
      <c r="CHG117" s="750"/>
      <c r="CHH117" s="750"/>
      <c r="CHI117" s="750"/>
      <c r="CHJ117" s="750"/>
      <c r="CHK117" s="750"/>
      <c r="CHL117" s="750"/>
      <c r="CHM117" s="750"/>
      <c r="CHN117" s="750"/>
      <c r="CHO117" s="750"/>
      <c r="CHP117" s="750"/>
      <c r="CHQ117" s="750"/>
      <c r="CHR117" s="750"/>
      <c r="CHS117" s="750"/>
      <c r="CHT117" s="750"/>
      <c r="CHU117" s="750"/>
      <c r="CHV117" s="750"/>
      <c r="CHW117" s="750"/>
      <c r="CHX117" s="750"/>
      <c r="CHY117" s="750"/>
      <c r="CHZ117" s="750"/>
      <c r="CIA117" s="750"/>
      <c r="CIB117" s="750"/>
      <c r="CIC117" s="750"/>
      <c r="CID117" s="750"/>
      <c r="CIE117" s="750"/>
      <c r="CIF117" s="750"/>
      <c r="CIG117" s="750"/>
      <c r="CIH117" s="750"/>
      <c r="CII117" s="750"/>
      <c r="CIJ117" s="750"/>
      <c r="CIK117" s="750"/>
      <c r="CIL117" s="750"/>
      <c r="CIM117" s="750"/>
      <c r="CIN117" s="750"/>
      <c r="CIO117" s="750"/>
      <c r="CIP117" s="750"/>
      <c r="CIQ117" s="750"/>
      <c r="CIR117" s="750"/>
      <c r="CIS117" s="750"/>
      <c r="CIT117" s="750"/>
      <c r="CIU117" s="750"/>
      <c r="CIV117" s="750"/>
      <c r="CIW117" s="750"/>
      <c r="CIX117" s="750"/>
      <c r="CIY117" s="750"/>
      <c r="CIZ117" s="750"/>
      <c r="CJA117" s="750"/>
      <c r="CJB117" s="750"/>
      <c r="CJC117" s="750"/>
      <c r="CJD117" s="750"/>
      <c r="CJE117" s="750"/>
      <c r="CJF117" s="750"/>
      <c r="CJG117" s="750"/>
      <c r="CJH117" s="750"/>
      <c r="CJI117" s="750"/>
      <c r="CJJ117" s="750"/>
      <c r="CJK117" s="750"/>
      <c r="CJL117" s="750"/>
      <c r="CJM117" s="750"/>
      <c r="CJN117" s="750"/>
      <c r="CJO117" s="750"/>
      <c r="CJP117" s="750"/>
      <c r="CJQ117" s="750"/>
      <c r="CJR117" s="750"/>
      <c r="CJS117" s="750"/>
      <c r="CJT117" s="750"/>
      <c r="CJU117" s="750"/>
      <c r="CJV117" s="750"/>
      <c r="CJW117" s="750"/>
      <c r="CJX117" s="750"/>
      <c r="CJY117" s="750"/>
      <c r="CJZ117" s="750"/>
      <c r="CKA117" s="750"/>
      <c r="CKB117" s="750"/>
      <c r="CKC117" s="750"/>
      <c r="CKD117" s="750"/>
      <c r="CKE117" s="750"/>
      <c r="CKF117" s="750"/>
      <c r="CKG117" s="750"/>
      <c r="CKH117" s="750"/>
      <c r="CKI117" s="750"/>
      <c r="CKJ117" s="750"/>
      <c r="CKK117" s="750"/>
      <c r="CKL117" s="750"/>
      <c r="CKM117" s="750"/>
      <c r="CKN117" s="750"/>
      <c r="CKO117" s="750"/>
      <c r="CKP117" s="750"/>
      <c r="CKQ117" s="750"/>
      <c r="CKR117" s="750"/>
      <c r="CKS117" s="750"/>
      <c r="CKT117" s="750"/>
      <c r="CKU117" s="750"/>
      <c r="CKV117" s="750"/>
      <c r="CKW117" s="750"/>
      <c r="CKX117" s="750"/>
      <c r="CKY117" s="750"/>
      <c r="CKZ117" s="750"/>
      <c r="CLA117" s="750"/>
      <c r="CLB117" s="750"/>
      <c r="CLC117" s="750"/>
      <c r="CLD117" s="750"/>
      <c r="CLE117" s="750"/>
      <c r="CLF117" s="750"/>
      <c r="CLG117" s="750"/>
      <c r="CLH117" s="750"/>
      <c r="CLI117" s="750"/>
      <c r="CLJ117" s="750"/>
      <c r="CLK117" s="750"/>
      <c r="CLL117" s="750"/>
      <c r="CLM117" s="750"/>
      <c r="CLN117" s="750"/>
      <c r="CLO117" s="750"/>
      <c r="CLP117" s="750"/>
      <c r="CLQ117" s="750"/>
      <c r="CLR117" s="750"/>
      <c r="CLS117" s="750"/>
      <c r="CLT117" s="750"/>
      <c r="CLU117" s="750"/>
      <c r="CLV117" s="750"/>
      <c r="CLW117" s="750"/>
      <c r="CLX117" s="750"/>
      <c r="CLY117" s="750"/>
      <c r="CLZ117" s="750"/>
      <c r="CMA117" s="750"/>
      <c r="CMB117" s="750"/>
      <c r="CMC117" s="750"/>
      <c r="CMD117" s="750"/>
      <c r="CME117" s="750"/>
      <c r="CMF117" s="750"/>
      <c r="CMG117" s="750"/>
      <c r="CMH117" s="750"/>
      <c r="CMI117" s="750"/>
      <c r="CMJ117" s="750"/>
      <c r="CMK117" s="750"/>
      <c r="CML117" s="750"/>
      <c r="CMM117" s="750"/>
      <c r="CMN117" s="750"/>
      <c r="CMO117" s="750"/>
      <c r="CMP117" s="750"/>
      <c r="CMQ117" s="750"/>
      <c r="CMR117" s="750"/>
      <c r="CMS117" s="750"/>
      <c r="CMT117" s="750"/>
      <c r="CMU117" s="750"/>
      <c r="CMV117" s="750"/>
      <c r="CMW117" s="750"/>
      <c r="CMX117" s="750"/>
      <c r="CMY117" s="750"/>
      <c r="CMZ117" s="750"/>
      <c r="CNA117" s="750"/>
      <c r="CNB117" s="750"/>
      <c r="CNC117" s="750"/>
      <c r="CND117" s="750"/>
      <c r="CNE117" s="750"/>
      <c r="CNF117" s="750"/>
      <c r="CNG117" s="750"/>
      <c r="CNH117" s="750"/>
      <c r="CNI117" s="750"/>
      <c r="CNJ117" s="750"/>
      <c r="CNK117" s="750"/>
      <c r="CNL117" s="750"/>
      <c r="CNM117" s="750"/>
      <c r="CNN117" s="750"/>
      <c r="CNO117" s="750"/>
      <c r="CNP117" s="750"/>
      <c r="CNQ117" s="750"/>
      <c r="CNR117" s="750"/>
      <c r="CNS117" s="750"/>
      <c r="CNT117" s="750"/>
      <c r="CNU117" s="750"/>
      <c r="CNV117" s="750"/>
      <c r="CNW117" s="750"/>
      <c r="CNX117" s="750"/>
      <c r="CNY117" s="750"/>
      <c r="CNZ117" s="750"/>
      <c r="COA117" s="750"/>
      <c r="COB117" s="750"/>
      <c r="COC117" s="750"/>
      <c r="COD117" s="750"/>
      <c r="COE117" s="750"/>
      <c r="COF117" s="750"/>
      <c r="COG117" s="750"/>
      <c r="COH117" s="750"/>
      <c r="COI117" s="750"/>
      <c r="COJ117" s="750"/>
      <c r="COK117" s="750"/>
      <c r="COL117" s="750"/>
      <c r="COM117" s="750"/>
      <c r="CON117" s="750"/>
      <c r="COO117" s="750"/>
      <c r="COP117" s="750"/>
      <c r="COQ117" s="750"/>
      <c r="COR117" s="750"/>
      <c r="COS117" s="750"/>
      <c r="COT117" s="750"/>
      <c r="COU117" s="750"/>
      <c r="COV117" s="750"/>
      <c r="COW117" s="750"/>
      <c r="COX117" s="750"/>
      <c r="COY117" s="750"/>
      <c r="COZ117" s="750"/>
      <c r="CPA117" s="750"/>
      <c r="CPB117" s="750"/>
      <c r="CPC117" s="750"/>
      <c r="CPD117" s="750"/>
      <c r="CPE117" s="750"/>
      <c r="CPF117" s="750"/>
      <c r="CPG117" s="750"/>
      <c r="CPH117" s="750"/>
      <c r="CPI117" s="750"/>
      <c r="CPJ117" s="750"/>
      <c r="CPK117" s="750"/>
      <c r="CPL117" s="750"/>
      <c r="CPM117" s="750"/>
      <c r="CPN117" s="750"/>
      <c r="CPO117" s="750"/>
      <c r="CPP117" s="750"/>
      <c r="CPQ117" s="750"/>
      <c r="CPR117" s="750"/>
      <c r="CPS117" s="750"/>
      <c r="CPT117" s="750"/>
      <c r="CPU117" s="750"/>
      <c r="CPV117" s="750"/>
      <c r="CPW117" s="750"/>
      <c r="CPX117" s="750"/>
      <c r="CPY117" s="750"/>
      <c r="CPZ117" s="750"/>
      <c r="CQA117" s="750"/>
      <c r="CQB117" s="750"/>
      <c r="CQC117" s="750"/>
      <c r="CQD117" s="750"/>
      <c r="CQE117" s="750"/>
      <c r="CQF117" s="750"/>
      <c r="CQG117" s="750"/>
      <c r="CQH117" s="750"/>
      <c r="CQI117" s="750"/>
      <c r="CQJ117" s="750"/>
      <c r="CQK117" s="750"/>
      <c r="CQL117" s="750"/>
      <c r="CQM117" s="750"/>
      <c r="CQN117" s="750"/>
      <c r="CQO117" s="750"/>
      <c r="CQP117" s="750"/>
      <c r="CQQ117" s="750"/>
      <c r="CQR117" s="750"/>
      <c r="CQS117" s="750"/>
      <c r="CQT117" s="750"/>
      <c r="CQU117" s="750"/>
      <c r="CQV117" s="750"/>
      <c r="CQW117" s="750"/>
      <c r="CQX117" s="750"/>
      <c r="CQY117" s="750"/>
      <c r="CQZ117" s="750"/>
      <c r="CRA117" s="750"/>
      <c r="CRB117" s="750"/>
      <c r="CRC117" s="750"/>
      <c r="CRD117" s="750"/>
      <c r="CRE117" s="750"/>
      <c r="CRF117" s="750"/>
      <c r="CRG117" s="750"/>
      <c r="CRH117" s="750"/>
      <c r="CRI117" s="750"/>
      <c r="CRJ117" s="750"/>
      <c r="CRK117" s="750"/>
      <c r="CRL117" s="750"/>
      <c r="CRM117" s="750"/>
      <c r="CRN117" s="750"/>
      <c r="CRO117" s="750"/>
      <c r="CRP117" s="750"/>
      <c r="CRQ117" s="750"/>
      <c r="CRR117" s="750"/>
      <c r="CRS117" s="750"/>
      <c r="CRT117" s="750"/>
      <c r="CRU117" s="750"/>
      <c r="CRV117" s="750"/>
      <c r="CRW117" s="750"/>
      <c r="CRX117" s="750"/>
      <c r="CRY117" s="750"/>
      <c r="CRZ117" s="750"/>
      <c r="CSA117" s="750"/>
      <c r="CSB117" s="750"/>
      <c r="CSC117" s="750"/>
      <c r="CSD117" s="750"/>
      <c r="CSE117" s="750"/>
      <c r="CSF117" s="750"/>
      <c r="CSG117" s="750"/>
      <c r="CSH117" s="750"/>
      <c r="CSI117" s="750"/>
      <c r="CSJ117" s="750"/>
      <c r="CSK117" s="750"/>
      <c r="CSL117" s="750"/>
      <c r="CSM117" s="750"/>
      <c r="CSN117" s="750"/>
      <c r="CSO117" s="750"/>
      <c r="CSP117" s="750"/>
      <c r="CSQ117" s="750"/>
      <c r="CSR117" s="750"/>
      <c r="CSS117" s="750"/>
      <c r="CST117" s="750"/>
      <c r="CSU117" s="750"/>
      <c r="CSV117" s="750"/>
      <c r="CSW117" s="750"/>
      <c r="CSX117" s="750"/>
      <c r="CSY117" s="750"/>
      <c r="CSZ117" s="750"/>
      <c r="CTA117" s="750"/>
      <c r="CTB117" s="750"/>
      <c r="CTC117" s="750"/>
      <c r="CTD117" s="750"/>
      <c r="CTE117" s="750"/>
      <c r="CTF117" s="750"/>
      <c r="CTG117" s="750"/>
      <c r="CTH117" s="750"/>
      <c r="CTI117" s="750"/>
      <c r="CTJ117" s="750"/>
      <c r="CTK117" s="750"/>
      <c r="CTL117" s="750"/>
      <c r="CTM117" s="750"/>
      <c r="CTN117" s="750"/>
      <c r="CTO117" s="750"/>
      <c r="CTP117" s="750"/>
      <c r="CTQ117" s="750"/>
      <c r="CTR117" s="750"/>
      <c r="CTS117" s="750"/>
      <c r="CTT117" s="750"/>
      <c r="CTU117" s="750"/>
      <c r="CTV117" s="750"/>
      <c r="CTW117" s="750"/>
      <c r="CTX117" s="750"/>
      <c r="CTY117" s="750"/>
      <c r="CTZ117" s="750"/>
      <c r="CUA117" s="750"/>
      <c r="CUB117" s="750"/>
      <c r="CUC117" s="750"/>
      <c r="CUD117" s="750"/>
      <c r="CUE117" s="750"/>
      <c r="CUF117" s="750"/>
      <c r="CUG117" s="750"/>
      <c r="CUH117" s="750"/>
      <c r="CUI117" s="750"/>
      <c r="CUJ117" s="750"/>
      <c r="CUK117" s="750"/>
      <c r="CUL117" s="750"/>
      <c r="CUM117" s="750"/>
      <c r="CUN117" s="750"/>
      <c r="CUO117" s="750"/>
      <c r="CUP117" s="750"/>
      <c r="CUQ117" s="750"/>
      <c r="CUR117" s="750"/>
      <c r="CUS117" s="750"/>
      <c r="CUT117" s="750"/>
      <c r="CUU117" s="750"/>
      <c r="CUV117" s="750"/>
      <c r="CUW117" s="750"/>
      <c r="CUX117" s="750"/>
      <c r="CUY117" s="750"/>
      <c r="CUZ117" s="750"/>
      <c r="CVA117" s="750"/>
      <c r="CVB117" s="750"/>
      <c r="CVC117" s="750"/>
      <c r="CVD117" s="750"/>
      <c r="CVE117" s="750"/>
      <c r="CVF117" s="750"/>
      <c r="CVG117" s="750"/>
      <c r="CVH117" s="750"/>
      <c r="CVI117" s="750"/>
      <c r="CVJ117" s="750"/>
      <c r="CVK117" s="750"/>
      <c r="CVL117" s="750"/>
      <c r="CVM117" s="750"/>
      <c r="CVN117" s="750"/>
      <c r="CVO117" s="750"/>
      <c r="CVP117" s="750"/>
      <c r="CVQ117" s="750"/>
      <c r="CVR117" s="750"/>
      <c r="CVS117" s="750"/>
      <c r="CVT117" s="750"/>
      <c r="CVU117" s="750"/>
      <c r="CVV117" s="750"/>
      <c r="CVW117" s="750"/>
      <c r="CVX117" s="750"/>
      <c r="CVY117" s="750"/>
      <c r="CVZ117" s="750"/>
      <c r="CWA117" s="750"/>
      <c r="CWB117" s="750"/>
      <c r="CWC117" s="750"/>
      <c r="CWD117" s="750"/>
      <c r="CWE117" s="750"/>
      <c r="CWF117" s="750"/>
      <c r="CWG117" s="750"/>
      <c r="CWH117" s="750"/>
      <c r="CWI117" s="750"/>
      <c r="CWJ117" s="750"/>
      <c r="CWK117" s="750"/>
      <c r="CWL117" s="750"/>
      <c r="CWM117" s="750"/>
      <c r="CWN117" s="750"/>
      <c r="CWO117" s="750"/>
      <c r="CWP117" s="750"/>
      <c r="CWQ117" s="750"/>
      <c r="CWR117" s="750"/>
      <c r="CWS117" s="750"/>
      <c r="CWT117" s="750"/>
      <c r="CWU117" s="750"/>
      <c r="CWV117" s="750"/>
      <c r="CWW117" s="750"/>
      <c r="CWX117" s="750"/>
      <c r="CWY117" s="750"/>
      <c r="CWZ117" s="750"/>
      <c r="CXA117" s="750"/>
      <c r="CXB117" s="750"/>
      <c r="CXC117" s="750"/>
      <c r="CXD117" s="750"/>
      <c r="CXE117" s="750"/>
      <c r="CXF117" s="750"/>
      <c r="CXG117" s="750"/>
      <c r="CXH117" s="750"/>
      <c r="CXI117" s="750"/>
      <c r="CXJ117" s="750"/>
      <c r="CXK117" s="750"/>
      <c r="CXL117" s="750"/>
      <c r="CXM117" s="750"/>
      <c r="CXN117" s="750"/>
      <c r="CXO117" s="750"/>
      <c r="CXP117" s="750"/>
      <c r="CXQ117" s="750"/>
      <c r="CXR117" s="750"/>
      <c r="CXS117" s="750"/>
      <c r="CXT117" s="750"/>
      <c r="CXU117" s="750"/>
      <c r="CXV117" s="750"/>
      <c r="CXW117" s="750"/>
      <c r="CXX117" s="750"/>
      <c r="CXY117" s="750"/>
      <c r="CXZ117" s="750"/>
      <c r="CYA117" s="750"/>
      <c r="CYB117" s="750"/>
      <c r="CYC117" s="750"/>
      <c r="CYD117" s="750"/>
      <c r="CYE117" s="750"/>
      <c r="CYF117" s="750"/>
      <c r="CYG117" s="750"/>
      <c r="CYH117" s="750"/>
      <c r="CYI117" s="750"/>
      <c r="CYJ117" s="750"/>
      <c r="CYK117" s="750"/>
      <c r="CYL117" s="750"/>
      <c r="CYM117" s="750"/>
      <c r="CYN117" s="750"/>
      <c r="CYO117" s="750"/>
      <c r="CYP117" s="750"/>
      <c r="CYQ117" s="750"/>
      <c r="CYR117" s="750"/>
      <c r="CYS117" s="750"/>
      <c r="CYT117" s="750"/>
      <c r="CYU117" s="750"/>
      <c r="CYV117" s="750"/>
      <c r="CYW117" s="750"/>
      <c r="CYX117" s="750"/>
      <c r="CYY117" s="750"/>
      <c r="CYZ117" s="750"/>
      <c r="CZA117" s="750"/>
      <c r="CZB117" s="750"/>
      <c r="CZC117" s="750"/>
      <c r="CZD117" s="750"/>
      <c r="CZE117" s="750"/>
      <c r="CZF117" s="750"/>
      <c r="CZG117" s="750"/>
      <c r="CZH117" s="750"/>
      <c r="CZI117" s="750"/>
      <c r="CZJ117" s="750"/>
      <c r="CZK117" s="750"/>
      <c r="CZL117" s="750"/>
      <c r="CZM117" s="750"/>
      <c r="CZN117" s="750"/>
      <c r="CZO117" s="750"/>
      <c r="CZP117" s="750"/>
      <c r="CZQ117" s="750"/>
      <c r="CZR117" s="750"/>
      <c r="CZS117" s="750"/>
      <c r="CZT117" s="750"/>
      <c r="CZU117" s="750"/>
      <c r="CZV117" s="750"/>
      <c r="CZW117" s="750"/>
      <c r="CZX117" s="750"/>
      <c r="CZY117" s="750"/>
      <c r="CZZ117" s="750"/>
      <c r="DAA117" s="750"/>
      <c r="DAB117" s="750"/>
      <c r="DAC117" s="750"/>
      <c r="DAD117" s="750"/>
      <c r="DAE117" s="750"/>
      <c r="DAF117" s="750"/>
      <c r="DAG117" s="750"/>
      <c r="DAH117" s="750"/>
      <c r="DAI117" s="750"/>
      <c r="DAJ117" s="750"/>
      <c r="DAK117" s="750"/>
      <c r="DAL117" s="750"/>
      <c r="DAM117" s="750"/>
      <c r="DAN117" s="750"/>
      <c r="DAO117" s="750"/>
      <c r="DAP117" s="750"/>
      <c r="DAQ117" s="750"/>
      <c r="DAR117" s="750"/>
      <c r="DAS117" s="750"/>
      <c r="DAT117" s="750"/>
      <c r="DAU117" s="750"/>
      <c r="DAV117" s="750"/>
      <c r="DAW117" s="750"/>
      <c r="DAX117" s="750"/>
      <c r="DAY117" s="750"/>
      <c r="DAZ117" s="750"/>
      <c r="DBA117" s="750"/>
      <c r="DBB117" s="750"/>
      <c r="DBC117" s="750"/>
      <c r="DBD117" s="750"/>
      <c r="DBE117" s="750"/>
      <c r="DBF117" s="750"/>
      <c r="DBG117" s="750"/>
      <c r="DBH117" s="750"/>
      <c r="DBI117" s="750"/>
      <c r="DBJ117" s="750"/>
      <c r="DBK117" s="750"/>
      <c r="DBL117" s="750"/>
      <c r="DBM117" s="750"/>
      <c r="DBN117" s="750"/>
      <c r="DBO117" s="750"/>
      <c r="DBP117" s="750"/>
      <c r="DBQ117" s="750"/>
      <c r="DBR117" s="750"/>
      <c r="DBS117" s="750"/>
      <c r="DBT117" s="750"/>
      <c r="DBU117" s="750"/>
      <c r="DBV117" s="750"/>
      <c r="DBW117" s="750"/>
      <c r="DBX117" s="750"/>
      <c r="DBY117" s="750"/>
      <c r="DBZ117" s="750"/>
      <c r="DCA117" s="750"/>
      <c r="DCB117" s="750"/>
      <c r="DCC117" s="750"/>
      <c r="DCD117" s="750"/>
      <c r="DCE117" s="750"/>
      <c r="DCF117" s="750"/>
      <c r="DCG117" s="750"/>
      <c r="DCH117" s="750"/>
      <c r="DCI117" s="750"/>
      <c r="DCJ117" s="750"/>
      <c r="DCK117" s="750"/>
      <c r="DCL117" s="750"/>
      <c r="DCM117" s="750"/>
      <c r="DCN117" s="750"/>
      <c r="DCO117" s="750"/>
      <c r="DCP117" s="750"/>
      <c r="DCQ117" s="750"/>
      <c r="DCR117" s="750"/>
      <c r="DCS117" s="750"/>
      <c r="DCT117" s="750"/>
      <c r="DCU117" s="750"/>
      <c r="DCV117" s="750"/>
      <c r="DCW117" s="750"/>
      <c r="DCX117" s="750"/>
      <c r="DCY117" s="750"/>
      <c r="DCZ117" s="750"/>
      <c r="DDA117" s="750"/>
      <c r="DDB117" s="750"/>
      <c r="DDC117" s="750"/>
      <c r="DDD117" s="750"/>
      <c r="DDE117" s="750"/>
      <c r="DDF117" s="750"/>
      <c r="DDG117" s="750"/>
      <c r="DDH117" s="750"/>
      <c r="DDI117" s="750"/>
      <c r="DDJ117" s="750"/>
      <c r="DDK117" s="750"/>
      <c r="DDL117" s="750"/>
      <c r="DDM117" s="750"/>
      <c r="DDN117" s="750"/>
      <c r="DDO117" s="750"/>
      <c r="DDP117" s="750"/>
      <c r="DDQ117" s="750"/>
      <c r="DDR117" s="750"/>
      <c r="DDS117" s="750"/>
      <c r="DDT117" s="750"/>
      <c r="DDU117" s="750"/>
      <c r="DDV117" s="750"/>
      <c r="DDW117" s="750"/>
      <c r="DDX117" s="750"/>
      <c r="DDY117" s="750"/>
      <c r="DDZ117" s="750"/>
      <c r="DEA117" s="750"/>
      <c r="DEB117" s="750"/>
      <c r="DEC117" s="750"/>
      <c r="DED117" s="750"/>
      <c r="DEE117" s="750"/>
      <c r="DEF117" s="750"/>
      <c r="DEG117" s="750"/>
      <c r="DEH117" s="750"/>
      <c r="DEI117" s="750"/>
      <c r="DEJ117" s="750"/>
      <c r="DEK117" s="750"/>
      <c r="DEL117" s="750"/>
      <c r="DEM117" s="750"/>
      <c r="DEN117" s="750"/>
      <c r="DEO117" s="750"/>
      <c r="DEP117" s="750"/>
      <c r="DEQ117" s="750"/>
      <c r="DER117" s="750"/>
      <c r="DES117" s="750"/>
      <c r="DET117" s="750"/>
      <c r="DEU117" s="750"/>
      <c r="DEV117" s="750"/>
      <c r="DEW117" s="750"/>
      <c r="DEX117" s="750"/>
      <c r="DEY117" s="750"/>
      <c r="DEZ117" s="750"/>
      <c r="DFA117" s="750"/>
      <c r="DFB117" s="750"/>
      <c r="DFC117" s="750"/>
      <c r="DFD117" s="750"/>
      <c r="DFE117" s="750"/>
      <c r="DFF117" s="750"/>
      <c r="DFG117" s="750"/>
      <c r="DFH117" s="750"/>
      <c r="DFI117" s="750"/>
      <c r="DFJ117" s="750"/>
      <c r="DFK117" s="750"/>
      <c r="DFL117" s="750"/>
      <c r="DFM117" s="750"/>
      <c r="DFN117" s="750"/>
      <c r="DFO117" s="750"/>
      <c r="DFP117" s="750"/>
      <c r="DFQ117" s="750"/>
      <c r="DFR117" s="750"/>
      <c r="DFS117" s="750"/>
      <c r="DFT117" s="750"/>
      <c r="DFU117" s="750"/>
      <c r="DFV117" s="750"/>
      <c r="DFW117" s="750"/>
      <c r="DFX117" s="750"/>
      <c r="DFY117" s="750"/>
      <c r="DFZ117" s="750"/>
      <c r="DGA117" s="750"/>
      <c r="DGB117" s="750"/>
      <c r="DGC117" s="750"/>
      <c r="DGD117" s="750"/>
      <c r="DGE117" s="750"/>
      <c r="DGF117" s="750"/>
      <c r="DGG117" s="750"/>
      <c r="DGH117" s="750"/>
      <c r="DGI117" s="750"/>
      <c r="DGJ117" s="750"/>
      <c r="DGK117" s="750"/>
      <c r="DGL117" s="750"/>
      <c r="DGM117" s="750"/>
      <c r="DGN117" s="750"/>
      <c r="DGO117" s="750"/>
      <c r="DGP117" s="750"/>
      <c r="DGQ117" s="750"/>
      <c r="DGR117" s="750"/>
      <c r="DGS117" s="750"/>
      <c r="DGT117" s="750"/>
      <c r="DGU117" s="750"/>
      <c r="DGV117" s="750"/>
      <c r="DGW117" s="750"/>
      <c r="DGX117" s="750"/>
      <c r="DGY117" s="750"/>
      <c r="DGZ117" s="750"/>
      <c r="DHA117" s="750"/>
      <c r="DHB117" s="750"/>
      <c r="DHC117" s="750"/>
      <c r="DHD117" s="750"/>
      <c r="DHE117" s="750"/>
      <c r="DHF117" s="750"/>
      <c r="DHG117" s="750"/>
      <c r="DHH117" s="750"/>
      <c r="DHI117" s="750"/>
      <c r="DHJ117" s="750"/>
      <c r="DHK117" s="750"/>
      <c r="DHL117" s="750"/>
      <c r="DHM117" s="750"/>
      <c r="DHN117" s="750"/>
      <c r="DHO117" s="750"/>
      <c r="DHP117" s="750"/>
      <c r="DHQ117" s="750"/>
      <c r="DHR117" s="750"/>
      <c r="DHS117" s="750"/>
      <c r="DHT117" s="750"/>
      <c r="DHU117" s="750"/>
      <c r="DHV117" s="750"/>
      <c r="DHW117" s="750"/>
      <c r="DHX117" s="750"/>
      <c r="DHY117" s="750"/>
      <c r="DHZ117" s="750"/>
      <c r="DIA117" s="750"/>
      <c r="DIB117" s="750"/>
      <c r="DIC117" s="750"/>
      <c r="DID117" s="750"/>
      <c r="DIE117" s="750"/>
      <c r="DIF117" s="750"/>
      <c r="DIG117" s="750"/>
      <c r="DIH117" s="750"/>
      <c r="DII117" s="750"/>
      <c r="DIJ117" s="750"/>
      <c r="DIK117" s="750"/>
      <c r="DIL117" s="750"/>
      <c r="DIM117" s="750"/>
      <c r="DIN117" s="750"/>
      <c r="DIO117" s="750"/>
      <c r="DIP117" s="750"/>
      <c r="DIQ117" s="750"/>
      <c r="DIR117" s="750"/>
      <c r="DIS117" s="750"/>
      <c r="DIT117" s="750"/>
      <c r="DIU117" s="750"/>
      <c r="DIV117" s="750"/>
      <c r="DIW117" s="750"/>
      <c r="DIX117" s="750"/>
      <c r="DIY117" s="750"/>
      <c r="DIZ117" s="750"/>
      <c r="DJA117" s="750"/>
      <c r="DJB117" s="750"/>
      <c r="DJC117" s="750"/>
      <c r="DJD117" s="750"/>
      <c r="DJE117" s="750"/>
      <c r="DJF117" s="750"/>
      <c r="DJG117" s="750"/>
      <c r="DJH117" s="750"/>
      <c r="DJI117" s="750"/>
      <c r="DJJ117" s="750"/>
      <c r="DJK117" s="750"/>
      <c r="DJL117" s="750"/>
      <c r="DJM117" s="750"/>
      <c r="DJN117" s="750"/>
      <c r="DJO117" s="750"/>
      <c r="DJP117" s="750"/>
      <c r="DJQ117" s="750"/>
      <c r="DJR117" s="750"/>
      <c r="DJS117" s="750"/>
      <c r="DJT117" s="750"/>
      <c r="DJU117" s="750"/>
      <c r="DJV117" s="750"/>
      <c r="DJW117" s="750"/>
      <c r="DJX117" s="750"/>
      <c r="DJY117" s="750"/>
      <c r="DJZ117" s="750"/>
      <c r="DKA117" s="750"/>
      <c r="DKB117" s="750"/>
      <c r="DKC117" s="750"/>
      <c r="DKD117" s="750"/>
      <c r="DKE117" s="750"/>
      <c r="DKF117" s="750"/>
      <c r="DKG117" s="750"/>
      <c r="DKH117" s="750"/>
      <c r="DKI117" s="750"/>
      <c r="DKJ117" s="750"/>
      <c r="DKK117" s="750"/>
      <c r="DKL117" s="750"/>
      <c r="DKM117" s="750"/>
      <c r="DKN117" s="750"/>
      <c r="DKO117" s="750"/>
      <c r="DKP117" s="750"/>
      <c r="DKQ117" s="750"/>
      <c r="DKR117" s="750"/>
      <c r="DKS117" s="750"/>
      <c r="DKT117" s="750"/>
      <c r="DKU117" s="750"/>
      <c r="DKV117" s="750"/>
      <c r="DKW117" s="750"/>
      <c r="DKX117" s="750"/>
      <c r="DKY117" s="750"/>
      <c r="DKZ117" s="750"/>
      <c r="DLA117" s="750"/>
      <c r="DLB117" s="750"/>
      <c r="DLC117" s="750"/>
      <c r="DLD117" s="750"/>
      <c r="DLE117" s="750"/>
      <c r="DLF117" s="750"/>
      <c r="DLG117" s="750"/>
      <c r="DLH117" s="750"/>
      <c r="DLI117" s="750"/>
      <c r="DLJ117" s="750"/>
      <c r="DLK117" s="750"/>
      <c r="DLL117" s="750"/>
      <c r="DLM117" s="750"/>
      <c r="DLN117" s="750"/>
      <c r="DLO117" s="750"/>
      <c r="DLP117" s="750"/>
      <c r="DLQ117" s="750"/>
      <c r="DLR117" s="750"/>
      <c r="DLS117" s="750"/>
      <c r="DLT117" s="750"/>
      <c r="DLU117" s="750"/>
      <c r="DLV117" s="750"/>
      <c r="DLW117" s="750"/>
      <c r="DLX117" s="750"/>
      <c r="DLY117" s="750"/>
      <c r="DLZ117" s="750"/>
      <c r="DMA117" s="750"/>
      <c r="DMB117" s="750"/>
      <c r="DMC117" s="750"/>
      <c r="DMD117" s="750"/>
      <c r="DME117" s="750"/>
      <c r="DMF117" s="750"/>
      <c r="DMG117" s="750"/>
      <c r="DMH117" s="750"/>
      <c r="DMI117" s="750"/>
      <c r="DMJ117" s="750"/>
      <c r="DMK117" s="750"/>
      <c r="DML117" s="750"/>
      <c r="DMM117" s="750"/>
      <c r="DMN117" s="750"/>
      <c r="DMO117" s="750"/>
      <c r="DMP117" s="750"/>
      <c r="DMQ117" s="750"/>
      <c r="DMR117" s="750"/>
      <c r="DMS117" s="750"/>
      <c r="DMT117" s="750"/>
      <c r="DMU117" s="750"/>
      <c r="DMV117" s="750"/>
      <c r="DMW117" s="750"/>
      <c r="DMX117" s="750"/>
      <c r="DMY117" s="750"/>
      <c r="DMZ117" s="750"/>
      <c r="DNA117" s="750"/>
      <c r="DNB117" s="750"/>
      <c r="DNC117" s="750"/>
      <c r="DND117" s="750"/>
      <c r="DNE117" s="750"/>
      <c r="DNF117" s="750"/>
      <c r="DNG117" s="750"/>
      <c r="DNH117" s="750"/>
      <c r="DNI117" s="750"/>
      <c r="DNJ117" s="750"/>
      <c r="DNK117" s="750"/>
      <c r="DNL117" s="750"/>
      <c r="DNM117" s="750"/>
      <c r="DNN117" s="750"/>
      <c r="DNO117" s="750"/>
      <c r="DNP117" s="750"/>
      <c r="DNQ117" s="750"/>
      <c r="DNR117" s="750"/>
      <c r="DNS117" s="750"/>
      <c r="DNT117" s="750"/>
      <c r="DNU117" s="750"/>
      <c r="DNV117" s="750"/>
      <c r="DNW117" s="750"/>
      <c r="DNX117" s="750"/>
      <c r="DNY117" s="750"/>
      <c r="DNZ117" s="750"/>
      <c r="DOA117" s="750"/>
      <c r="DOB117" s="750"/>
      <c r="DOC117" s="750"/>
      <c r="DOD117" s="750"/>
      <c r="DOE117" s="750"/>
      <c r="DOF117" s="750"/>
      <c r="DOG117" s="750"/>
      <c r="DOH117" s="750"/>
      <c r="DOI117" s="750"/>
      <c r="DOJ117" s="750"/>
      <c r="DOK117" s="750"/>
      <c r="DOL117" s="750"/>
      <c r="DOM117" s="750"/>
      <c r="DON117" s="750"/>
      <c r="DOO117" s="750"/>
      <c r="DOP117" s="750"/>
      <c r="DOQ117" s="750"/>
      <c r="DOR117" s="750"/>
      <c r="DOS117" s="750"/>
      <c r="DOT117" s="750"/>
      <c r="DOU117" s="750"/>
      <c r="DOV117" s="750"/>
      <c r="DOW117" s="750"/>
      <c r="DOX117" s="750"/>
      <c r="DOY117" s="750"/>
      <c r="DOZ117" s="750"/>
      <c r="DPA117" s="750"/>
      <c r="DPB117" s="750"/>
      <c r="DPC117" s="750"/>
      <c r="DPD117" s="750"/>
      <c r="DPE117" s="750"/>
      <c r="DPF117" s="750"/>
      <c r="DPG117" s="750"/>
      <c r="DPH117" s="750"/>
      <c r="DPI117" s="750"/>
      <c r="DPJ117" s="750"/>
      <c r="DPK117" s="750"/>
      <c r="DPL117" s="750"/>
      <c r="DPM117" s="750"/>
      <c r="DPN117" s="750"/>
      <c r="DPO117" s="750"/>
      <c r="DPP117" s="750"/>
      <c r="DPQ117" s="750"/>
      <c r="DPR117" s="750"/>
      <c r="DPS117" s="750"/>
      <c r="DPT117" s="750"/>
      <c r="DPU117" s="750"/>
      <c r="DPV117" s="750"/>
      <c r="DPW117" s="750"/>
      <c r="DPX117" s="750"/>
      <c r="DPY117" s="750"/>
      <c r="DPZ117" s="750"/>
      <c r="DQA117" s="750"/>
      <c r="DQB117" s="750"/>
      <c r="DQC117" s="750"/>
      <c r="DQD117" s="750"/>
      <c r="DQE117" s="750"/>
      <c r="DQF117" s="750"/>
      <c r="DQG117" s="750"/>
      <c r="DQH117" s="750"/>
      <c r="DQI117" s="750"/>
      <c r="DQJ117" s="750"/>
      <c r="DQK117" s="750"/>
      <c r="DQL117" s="750"/>
      <c r="DQM117" s="750"/>
      <c r="DQN117" s="750"/>
      <c r="DQO117" s="750"/>
      <c r="DQP117" s="750"/>
      <c r="DQQ117" s="750"/>
      <c r="DQR117" s="750"/>
      <c r="DQS117" s="750"/>
      <c r="DQT117" s="750"/>
      <c r="DQU117" s="750"/>
      <c r="DQV117" s="750"/>
      <c r="DQW117" s="750"/>
      <c r="DQX117" s="750"/>
      <c r="DQY117" s="750"/>
      <c r="DQZ117" s="750"/>
      <c r="DRA117" s="750"/>
      <c r="DRB117" s="750"/>
      <c r="DRC117" s="750"/>
      <c r="DRD117" s="750"/>
      <c r="DRE117" s="750"/>
      <c r="DRF117" s="750"/>
      <c r="DRG117" s="750"/>
      <c r="DRH117" s="750"/>
      <c r="DRI117" s="750"/>
      <c r="DRJ117" s="750"/>
      <c r="DRK117" s="750"/>
      <c r="DRL117" s="750"/>
      <c r="DRM117" s="750"/>
      <c r="DRN117" s="750"/>
      <c r="DRO117" s="750"/>
      <c r="DRP117" s="750"/>
      <c r="DRQ117" s="750"/>
      <c r="DRR117" s="750"/>
      <c r="DRS117" s="750"/>
      <c r="DRT117" s="750"/>
      <c r="DRU117" s="750"/>
      <c r="DRV117" s="750"/>
      <c r="DRW117" s="750"/>
      <c r="DRX117" s="750"/>
      <c r="DRY117" s="750"/>
      <c r="DRZ117" s="750"/>
      <c r="DSA117" s="750"/>
      <c r="DSB117" s="750"/>
      <c r="DSC117" s="750"/>
      <c r="DSD117" s="750"/>
      <c r="DSE117" s="750"/>
      <c r="DSF117" s="750"/>
      <c r="DSG117" s="750"/>
      <c r="DSH117" s="750"/>
      <c r="DSI117" s="750"/>
      <c r="DSJ117" s="750"/>
      <c r="DSK117" s="750"/>
      <c r="DSL117" s="750"/>
      <c r="DSM117" s="750"/>
      <c r="DSN117" s="750"/>
      <c r="DSO117" s="750"/>
      <c r="DSP117" s="750"/>
      <c r="DSQ117" s="750"/>
      <c r="DSR117" s="750"/>
      <c r="DSS117" s="750"/>
      <c r="DST117" s="750"/>
      <c r="DSU117" s="750"/>
      <c r="DSV117" s="750"/>
      <c r="DSW117" s="750"/>
      <c r="DSX117" s="750"/>
      <c r="DSY117" s="750"/>
      <c r="DSZ117" s="750"/>
      <c r="DTA117" s="750"/>
      <c r="DTB117" s="750"/>
      <c r="DTC117" s="750"/>
      <c r="DTD117" s="750"/>
      <c r="DTE117" s="750"/>
      <c r="DTF117" s="750"/>
      <c r="DTG117" s="750"/>
      <c r="DTH117" s="750"/>
      <c r="DTI117" s="750"/>
      <c r="DTJ117" s="750"/>
      <c r="DTK117" s="750"/>
      <c r="DTL117" s="750"/>
      <c r="DTM117" s="750"/>
      <c r="DTN117" s="750"/>
      <c r="DTO117" s="750"/>
      <c r="DTP117" s="750"/>
      <c r="DTQ117" s="750"/>
      <c r="DTR117" s="750"/>
      <c r="DTS117" s="750"/>
      <c r="DTT117" s="750"/>
      <c r="DTU117" s="750"/>
      <c r="DTV117" s="750"/>
      <c r="DTW117" s="750"/>
      <c r="DTX117" s="750"/>
      <c r="DTY117" s="750"/>
      <c r="DTZ117" s="750"/>
      <c r="DUA117" s="750"/>
      <c r="DUB117" s="750"/>
      <c r="DUC117" s="750"/>
      <c r="DUD117" s="750"/>
      <c r="DUE117" s="750"/>
      <c r="DUF117" s="750"/>
      <c r="DUG117" s="750"/>
      <c r="DUH117" s="750"/>
      <c r="DUI117" s="750"/>
      <c r="DUJ117" s="750"/>
      <c r="DUK117" s="750"/>
      <c r="DUL117" s="750"/>
      <c r="DUM117" s="750"/>
      <c r="DUN117" s="750"/>
      <c r="DUO117" s="750"/>
      <c r="DUP117" s="750"/>
      <c r="DUQ117" s="750"/>
      <c r="DUR117" s="750"/>
      <c r="DUS117" s="750"/>
      <c r="DUT117" s="750"/>
      <c r="DUU117" s="750"/>
      <c r="DUV117" s="750"/>
      <c r="DUW117" s="750"/>
      <c r="DUX117" s="750"/>
      <c r="DUY117" s="750"/>
      <c r="DUZ117" s="750"/>
      <c r="DVA117" s="750"/>
      <c r="DVB117" s="750"/>
      <c r="DVC117" s="750"/>
      <c r="DVD117" s="750"/>
      <c r="DVE117" s="750"/>
      <c r="DVF117" s="750"/>
      <c r="DVG117" s="750"/>
      <c r="DVH117" s="750"/>
      <c r="DVI117" s="750"/>
      <c r="DVJ117" s="750"/>
      <c r="DVK117" s="750"/>
      <c r="DVL117" s="750"/>
      <c r="DVM117" s="750"/>
      <c r="DVN117" s="750"/>
      <c r="DVO117" s="750"/>
      <c r="DVP117" s="750"/>
      <c r="DVQ117" s="750"/>
      <c r="DVR117" s="750"/>
      <c r="DVS117" s="750"/>
      <c r="DVT117" s="750"/>
      <c r="DVU117" s="750"/>
      <c r="DVV117" s="750"/>
      <c r="DVW117" s="750"/>
      <c r="DVX117" s="750"/>
      <c r="DVY117" s="750"/>
      <c r="DVZ117" s="750"/>
      <c r="DWA117" s="750"/>
      <c r="DWB117" s="750"/>
      <c r="DWC117" s="750"/>
      <c r="DWD117" s="750"/>
      <c r="DWE117" s="750"/>
      <c r="DWF117" s="750"/>
      <c r="DWG117" s="750"/>
      <c r="DWH117" s="750"/>
      <c r="DWI117" s="750"/>
      <c r="DWJ117" s="750"/>
      <c r="DWK117" s="750"/>
      <c r="DWL117" s="750"/>
      <c r="DWM117" s="750"/>
      <c r="DWN117" s="750"/>
      <c r="DWO117" s="750"/>
      <c r="DWP117" s="750"/>
      <c r="DWQ117" s="750"/>
      <c r="DWR117" s="750"/>
      <c r="DWS117" s="750"/>
      <c r="DWT117" s="750"/>
      <c r="DWU117" s="750"/>
      <c r="DWV117" s="750"/>
      <c r="DWW117" s="750"/>
      <c r="DWX117" s="750"/>
      <c r="DWY117" s="750"/>
      <c r="DWZ117" s="750"/>
      <c r="DXA117" s="750"/>
      <c r="DXB117" s="750"/>
      <c r="DXC117" s="750"/>
      <c r="DXD117" s="750"/>
      <c r="DXE117" s="750"/>
      <c r="DXF117" s="750"/>
      <c r="DXG117" s="750"/>
      <c r="DXH117" s="750"/>
      <c r="DXI117" s="750"/>
      <c r="DXJ117" s="750"/>
      <c r="DXK117" s="750"/>
      <c r="DXL117" s="750"/>
      <c r="DXM117" s="750"/>
      <c r="DXN117" s="750"/>
      <c r="DXO117" s="750"/>
      <c r="DXP117" s="750"/>
      <c r="DXQ117" s="750"/>
      <c r="DXR117" s="750"/>
      <c r="DXS117" s="750"/>
      <c r="DXT117" s="750"/>
      <c r="DXU117" s="750"/>
      <c r="DXV117" s="750"/>
      <c r="DXW117" s="750"/>
      <c r="DXX117" s="750"/>
      <c r="DXY117" s="750"/>
      <c r="DXZ117" s="750"/>
      <c r="DYA117" s="750"/>
      <c r="DYB117" s="750"/>
      <c r="DYC117" s="750"/>
      <c r="DYD117" s="750"/>
      <c r="DYE117" s="750"/>
      <c r="DYF117" s="750"/>
      <c r="DYG117" s="750"/>
      <c r="DYH117" s="750"/>
      <c r="DYI117" s="750"/>
      <c r="DYJ117" s="750"/>
      <c r="DYK117" s="750"/>
      <c r="DYL117" s="750"/>
      <c r="DYM117" s="750"/>
      <c r="DYN117" s="750"/>
      <c r="DYO117" s="750"/>
      <c r="DYP117" s="750"/>
      <c r="DYQ117" s="750"/>
      <c r="DYR117" s="750"/>
      <c r="DYS117" s="750"/>
      <c r="DYT117" s="750"/>
      <c r="DYU117" s="750"/>
      <c r="DYV117" s="750"/>
      <c r="DYW117" s="750"/>
      <c r="DYX117" s="750"/>
      <c r="DYY117" s="750"/>
      <c r="DYZ117" s="750"/>
      <c r="DZA117" s="750"/>
      <c r="DZB117" s="750"/>
      <c r="DZC117" s="750"/>
      <c r="DZD117" s="750"/>
      <c r="DZE117" s="750"/>
      <c r="DZF117" s="750"/>
      <c r="DZG117" s="750"/>
      <c r="DZH117" s="750"/>
      <c r="DZI117" s="750"/>
      <c r="DZJ117" s="750"/>
      <c r="DZK117" s="750"/>
      <c r="DZL117" s="750"/>
      <c r="DZM117" s="750"/>
      <c r="DZN117" s="750"/>
      <c r="DZO117" s="750"/>
      <c r="DZP117" s="750"/>
      <c r="DZQ117" s="750"/>
      <c r="DZR117" s="750"/>
      <c r="DZS117" s="750"/>
      <c r="DZT117" s="750"/>
      <c r="DZU117" s="750"/>
      <c r="DZV117" s="750"/>
      <c r="DZW117" s="750"/>
      <c r="DZX117" s="750"/>
      <c r="DZY117" s="750"/>
      <c r="DZZ117" s="750"/>
      <c r="EAA117" s="750"/>
      <c r="EAB117" s="750"/>
      <c r="EAC117" s="750"/>
      <c r="EAD117" s="750"/>
      <c r="EAE117" s="750"/>
      <c r="EAF117" s="750"/>
      <c r="EAG117" s="750"/>
      <c r="EAH117" s="750"/>
      <c r="EAI117" s="750"/>
      <c r="EAJ117" s="750"/>
      <c r="EAK117" s="750"/>
      <c r="EAL117" s="750"/>
      <c r="EAM117" s="750"/>
      <c r="EAN117" s="750"/>
      <c r="EAO117" s="750"/>
      <c r="EAP117" s="750"/>
      <c r="EAQ117" s="750"/>
      <c r="EAR117" s="750"/>
      <c r="EAS117" s="750"/>
      <c r="EAT117" s="750"/>
      <c r="EAU117" s="750"/>
      <c r="EAV117" s="750"/>
      <c r="EAW117" s="750"/>
      <c r="EAX117" s="750"/>
      <c r="EAY117" s="750"/>
      <c r="EAZ117" s="750"/>
      <c r="EBA117" s="750"/>
      <c r="EBB117" s="750"/>
      <c r="EBC117" s="750"/>
      <c r="EBD117" s="750"/>
      <c r="EBE117" s="750"/>
      <c r="EBF117" s="750"/>
      <c r="EBG117" s="750"/>
      <c r="EBH117" s="750"/>
      <c r="EBI117" s="750"/>
      <c r="EBJ117" s="750"/>
      <c r="EBK117" s="750"/>
      <c r="EBL117" s="750"/>
      <c r="EBM117" s="750"/>
      <c r="EBN117" s="750"/>
      <c r="EBO117" s="750"/>
      <c r="EBP117" s="750"/>
      <c r="EBQ117" s="750"/>
      <c r="EBR117" s="750"/>
      <c r="EBS117" s="750"/>
      <c r="EBT117" s="750"/>
      <c r="EBU117" s="750"/>
      <c r="EBV117" s="750"/>
      <c r="EBW117" s="750"/>
      <c r="EBX117" s="750"/>
      <c r="EBY117" s="750"/>
      <c r="EBZ117" s="750"/>
      <c r="ECA117" s="750"/>
      <c r="ECB117" s="750"/>
      <c r="ECC117" s="750"/>
      <c r="ECD117" s="750"/>
      <c r="ECE117" s="750"/>
      <c r="ECF117" s="750"/>
      <c r="ECG117" s="750"/>
      <c r="ECH117" s="750"/>
      <c r="ECI117" s="750"/>
      <c r="ECJ117" s="750"/>
      <c r="ECK117" s="750"/>
      <c r="ECL117" s="750"/>
      <c r="ECM117" s="750"/>
      <c r="ECN117" s="750"/>
      <c r="ECO117" s="750"/>
      <c r="ECP117" s="750"/>
      <c r="ECQ117" s="750"/>
      <c r="ECR117" s="750"/>
      <c r="ECS117" s="750"/>
      <c r="ECT117" s="750"/>
      <c r="ECU117" s="750"/>
      <c r="ECV117" s="750"/>
      <c r="ECW117" s="750"/>
      <c r="ECX117" s="750"/>
      <c r="ECY117" s="750"/>
      <c r="ECZ117" s="750"/>
      <c r="EDA117" s="750"/>
      <c r="EDB117" s="750"/>
      <c r="EDC117" s="750"/>
      <c r="EDD117" s="750"/>
      <c r="EDE117" s="750"/>
      <c r="EDF117" s="750"/>
      <c r="EDG117" s="750"/>
      <c r="EDH117" s="750"/>
      <c r="EDI117" s="750"/>
      <c r="EDJ117" s="750"/>
      <c r="EDK117" s="750"/>
      <c r="EDL117" s="750"/>
      <c r="EDM117" s="750"/>
      <c r="EDN117" s="750"/>
      <c r="EDO117" s="750"/>
      <c r="EDP117" s="750"/>
      <c r="EDQ117" s="750"/>
      <c r="EDR117" s="750"/>
      <c r="EDS117" s="750"/>
      <c r="EDT117" s="750"/>
      <c r="EDU117" s="750"/>
      <c r="EDV117" s="750"/>
      <c r="EDW117" s="750"/>
      <c r="EDX117" s="750"/>
      <c r="EDY117" s="750"/>
      <c r="EDZ117" s="750"/>
      <c r="EEA117" s="750"/>
      <c r="EEB117" s="750"/>
      <c r="EEC117" s="750"/>
      <c r="EED117" s="750"/>
      <c r="EEE117" s="750"/>
      <c r="EEF117" s="750"/>
      <c r="EEG117" s="750"/>
      <c r="EEH117" s="750"/>
      <c r="EEI117" s="750"/>
      <c r="EEJ117" s="750"/>
      <c r="EEK117" s="750"/>
      <c r="EEL117" s="750"/>
      <c r="EEM117" s="750"/>
      <c r="EEN117" s="750"/>
      <c r="EEO117" s="750"/>
      <c r="EEP117" s="750"/>
      <c r="EEQ117" s="750"/>
      <c r="EER117" s="750"/>
      <c r="EES117" s="750"/>
      <c r="EET117" s="750"/>
      <c r="EEU117" s="750"/>
      <c r="EEV117" s="750"/>
      <c r="EEW117" s="750"/>
      <c r="EEX117" s="750"/>
      <c r="EEY117" s="750"/>
      <c r="EEZ117" s="750"/>
      <c r="EFA117" s="750"/>
      <c r="EFB117" s="750"/>
      <c r="EFC117" s="750"/>
      <c r="EFD117" s="750"/>
      <c r="EFE117" s="750"/>
      <c r="EFF117" s="750"/>
      <c r="EFG117" s="750"/>
      <c r="EFH117" s="750"/>
      <c r="EFI117" s="750"/>
      <c r="EFJ117" s="750"/>
      <c r="EFK117" s="750"/>
      <c r="EFL117" s="750"/>
      <c r="EFM117" s="750"/>
      <c r="EFN117" s="750"/>
      <c r="EFO117" s="750"/>
      <c r="EFP117" s="750"/>
      <c r="EFQ117" s="750"/>
      <c r="EFR117" s="750"/>
      <c r="EFS117" s="750"/>
      <c r="EFT117" s="750"/>
      <c r="EFU117" s="750"/>
      <c r="EFV117" s="750"/>
      <c r="EFW117" s="750"/>
      <c r="EFX117" s="750"/>
      <c r="EFY117" s="750"/>
      <c r="EFZ117" s="750"/>
      <c r="EGA117" s="750"/>
      <c r="EGB117" s="750"/>
      <c r="EGC117" s="750"/>
      <c r="EGD117" s="750"/>
      <c r="EGE117" s="750"/>
      <c r="EGF117" s="750"/>
      <c r="EGG117" s="750"/>
      <c r="EGH117" s="750"/>
      <c r="EGI117" s="750"/>
      <c r="EGJ117" s="750"/>
      <c r="EGK117" s="750"/>
      <c r="EGL117" s="750"/>
      <c r="EGM117" s="750"/>
      <c r="EGN117" s="750"/>
      <c r="EGO117" s="750"/>
      <c r="EGP117" s="750"/>
      <c r="EGQ117" s="750"/>
      <c r="EGR117" s="750"/>
      <c r="EGS117" s="750"/>
      <c r="EGT117" s="750"/>
      <c r="EGU117" s="750"/>
      <c r="EGV117" s="750"/>
      <c r="EGW117" s="750"/>
      <c r="EGX117" s="750"/>
      <c r="EGY117" s="750"/>
      <c r="EGZ117" s="750"/>
      <c r="EHA117" s="750"/>
      <c r="EHB117" s="750"/>
      <c r="EHC117" s="750"/>
      <c r="EHD117" s="750"/>
      <c r="EHE117" s="750"/>
      <c r="EHF117" s="750"/>
      <c r="EHG117" s="750"/>
      <c r="EHH117" s="750"/>
      <c r="EHI117" s="750"/>
      <c r="EHJ117" s="750"/>
      <c r="EHK117" s="750"/>
      <c r="EHL117" s="750"/>
      <c r="EHM117" s="750"/>
      <c r="EHN117" s="750"/>
      <c r="EHO117" s="750"/>
      <c r="EHP117" s="750"/>
      <c r="EHQ117" s="750"/>
      <c r="EHR117" s="750"/>
      <c r="EHS117" s="750"/>
      <c r="EHT117" s="750"/>
      <c r="EHU117" s="750"/>
      <c r="EHV117" s="750"/>
      <c r="EHW117" s="750"/>
      <c r="EHX117" s="750"/>
      <c r="EHY117" s="750"/>
      <c r="EHZ117" s="750"/>
      <c r="EIA117" s="750"/>
      <c r="EIB117" s="750"/>
      <c r="EIC117" s="750"/>
      <c r="EID117" s="750"/>
      <c r="EIE117" s="750"/>
      <c r="EIF117" s="750"/>
      <c r="EIG117" s="750"/>
      <c r="EIH117" s="750"/>
      <c r="EII117" s="750"/>
      <c r="EIJ117" s="750"/>
      <c r="EIK117" s="750"/>
      <c r="EIL117" s="750"/>
      <c r="EIM117" s="750"/>
      <c r="EIN117" s="750"/>
      <c r="EIO117" s="750"/>
      <c r="EIP117" s="750"/>
      <c r="EIQ117" s="750"/>
      <c r="EIR117" s="750"/>
      <c r="EIS117" s="750"/>
      <c r="EIT117" s="750"/>
      <c r="EIU117" s="750"/>
      <c r="EIV117" s="750"/>
      <c r="EIW117" s="750"/>
      <c r="EIX117" s="750"/>
      <c r="EIY117" s="750"/>
      <c r="EIZ117" s="750"/>
      <c r="EJA117" s="750"/>
      <c r="EJB117" s="750"/>
      <c r="EJC117" s="750"/>
      <c r="EJD117" s="750"/>
      <c r="EJE117" s="750"/>
      <c r="EJF117" s="750"/>
      <c r="EJG117" s="750"/>
      <c r="EJH117" s="750"/>
      <c r="EJI117" s="750"/>
      <c r="EJJ117" s="750"/>
      <c r="EJK117" s="750"/>
      <c r="EJL117" s="750"/>
      <c r="EJM117" s="750"/>
      <c r="EJN117" s="750"/>
      <c r="EJO117" s="750"/>
      <c r="EJP117" s="750"/>
      <c r="EJQ117" s="750"/>
      <c r="EJR117" s="750"/>
      <c r="EJS117" s="750"/>
      <c r="EJT117" s="750"/>
      <c r="EJU117" s="750"/>
      <c r="EJV117" s="750"/>
      <c r="EJW117" s="750"/>
      <c r="EJX117" s="750"/>
      <c r="EJY117" s="750"/>
      <c r="EJZ117" s="750"/>
      <c r="EKA117" s="750"/>
      <c r="EKB117" s="750"/>
      <c r="EKC117" s="750"/>
      <c r="EKD117" s="750"/>
      <c r="EKE117" s="750"/>
      <c r="EKF117" s="750"/>
      <c r="EKG117" s="750"/>
      <c r="EKH117" s="750"/>
      <c r="EKI117" s="750"/>
      <c r="EKJ117" s="750"/>
      <c r="EKK117" s="750"/>
      <c r="EKL117" s="750"/>
      <c r="EKM117" s="750"/>
      <c r="EKN117" s="750"/>
      <c r="EKO117" s="750"/>
      <c r="EKP117" s="750"/>
      <c r="EKQ117" s="750"/>
      <c r="EKR117" s="750"/>
      <c r="EKS117" s="750"/>
      <c r="EKT117" s="750"/>
      <c r="EKU117" s="750"/>
      <c r="EKV117" s="750"/>
      <c r="EKW117" s="750"/>
      <c r="EKX117" s="750"/>
      <c r="EKY117" s="750"/>
      <c r="EKZ117" s="750"/>
      <c r="ELA117" s="750"/>
      <c r="ELB117" s="750"/>
      <c r="ELC117" s="750"/>
      <c r="ELD117" s="750"/>
      <c r="ELE117" s="750"/>
      <c r="ELF117" s="750"/>
      <c r="ELG117" s="750"/>
      <c r="ELH117" s="750"/>
      <c r="ELI117" s="750"/>
      <c r="ELJ117" s="750"/>
      <c r="ELK117" s="750"/>
      <c r="ELL117" s="750"/>
      <c r="ELM117" s="750"/>
      <c r="ELN117" s="750"/>
      <c r="ELO117" s="750"/>
      <c r="ELP117" s="750"/>
      <c r="ELQ117" s="750"/>
      <c r="ELR117" s="750"/>
      <c r="ELS117" s="750"/>
      <c r="ELT117" s="750"/>
      <c r="ELU117" s="750"/>
      <c r="ELV117" s="750"/>
      <c r="ELW117" s="750"/>
      <c r="ELX117" s="750"/>
      <c r="ELY117" s="750"/>
      <c r="ELZ117" s="750"/>
      <c r="EMA117" s="750"/>
      <c r="EMB117" s="750"/>
      <c r="EMC117" s="750"/>
      <c r="EMD117" s="750"/>
      <c r="EME117" s="750"/>
      <c r="EMF117" s="750"/>
      <c r="EMG117" s="750"/>
      <c r="EMH117" s="750"/>
      <c r="EMI117" s="750"/>
      <c r="EMJ117" s="750"/>
      <c r="EMK117" s="750"/>
      <c r="EML117" s="750"/>
      <c r="EMM117" s="750"/>
      <c r="EMN117" s="750"/>
      <c r="EMO117" s="750"/>
      <c r="EMP117" s="750"/>
      <c r="EMQ117" s="750"/>
      <c r="EMR117" s="750"/>
      <c r="EMS117" s="750"/>
      <c r="EMT117" s="750"/>
      <c r="EMU117" s="750"/>
      <c r="EMV117" s="750"/>
      <c r="EMW117" s="750"/>
      <c r="EMX117" s="750"/>
      <c r="EMY117" s="750"/>
      <c r="EMZ117" s="750"/>
      <c r="ENA117" s="750"/>
      <c r="ENB117" s="750"/>
      <c r="ENC117" s="750"/>
      <c r="END117" s="750"/>
      <c r="ENE117" s="750"/>
      <c r="ENF117" s="750"/>
      <c r="ENG117" s="750"/>
      <c r="ENH117" s="750"/>
      <c r="ENI117" s="750"/>
      <c r="ENJ117" s="750"/>
      <c r="ENK117" s="750"/>
      <c r="ENL117" s="750"/>
      <c r="ENM117" s="750"/>
      <c r="ENN117" s="750"/>
      <c r="ENO117" s="750"/>
      <c r="ENP117" s="750"/>
      <c r="ENQ117" s="750"/>
      <c r="ENR117" s="750"/>
      <c r="ENS117" s="750"/>
      <c r="ENT117" s="750"/>
      <c r="ENU117" s="750"/>
      <c r="ENV117" s="750"/>
      <c r="ENW117" s="750"/>
      <c r="ENX117" s="750"/>
      <c r="ENY117" s="750"/>
      <c r="ENZ117" s="750"/>
      <c r="EOA117" s="750"/>
      <c r="EOB117" s="750"/>
      <c r="EOC117" s="750"/>
      <c r="EOD117" s="750"/>
      <c r="EOE117" s="750"/>
      <c r="EOF117" s="750"/>
      <c r="EOG117" s="750"/>
      <c r="EOH117" s="750"/>
      <c r="EOI117" s="750"/>
      <c r="EOJ117" s="750"/>
      <c r="EOK117" s="750"/>
      <c r="EOL117" s="750"/>
      <c r="EOM117" s="750"/>
      <c r="EON117" s="750"/>
      <c r="EOO117" s="750"/>
      <c r="EOP117" s="750"/>
      <c r="EOQ117" s="750"/>
      <c r="EOR117" s="750"/>
      <c r="EOS117" s="750"/>
      <c r="EOT117" s="750"/>
      <c r="EOU117" s="750"/>
      <c r="EOV117" s="750"/>
      <c r="EOW117" s="750"/>
      <c r="EOX117" s="750"/>
      <c r="EOY117" s="750"/>
      <c r="EOZ117" s="750"/>
      <c r="EPA117" s="750"/>
      <c r="EPB117" s="750"/>
      <c r="EPC117" s="750"/>
      <c r="EPD117" s="750"/>
      <c r="EPE117" s="750"/>
      <c r="EPF117" s="750"/>
      <c r="EPG117" s="750"/>
      <c r="EPH117" s="750"/>
      <c r="EPI117" s="750"/>
      <c r="EPJ117" s="750"/>
      <c r="EPK117" s="750"/>
      <c r="EPL117" s="750"/>
      <c r="EPM117" s="750"/>
      <c r="EPN117" s="750"/>
      <c r="EPO117" s="750"/>
      <c r="EPP117" s="750"/>
      <c r="EPQ117" s="750"/>
      <c r="EPR117" s="750"/>
      <c r="EPS117" s="750"/>
      <c r="EPT117" s="750"/>
      <c r="EPU117" s="750"/>
      <c r="EPV117" s="750"/>
      <c r="EPW117" s="750"/>
      <c r="EPX117" s="750"/>
      <c r="EPY117" s="750"/>
      <c r="EPZ117" s="750"/>
      <c r="EQA117" s="750"/>
      <c r="EQB117" s="750"/>
      <c r="EQC117" s="750"/>
      <c r="EQD117" s="750"/>
      <c r="EQE117" s="750"/>
      <c r="EQF117" s="750"/>
      <c r="EQG117" s="750"/>
      <c r="EQH117" s="750"/>
      <c r="EQI117" s="750"/>
      <c r="EQJ117" s="750"/>
      <c r="EQK117" s="750"/>
      <c r="EQL117" s="750"/>
      <c r="EQM117" s="750"/>
      <c r="EQN117" s="750"/>
      <c r="EQO117" s="750"/>
      <c r="EQP117" s="750"/>
      <c r="EQQ117" s="750"/>
      <c r="EQR117" s="750"/>
      <c r="EQS117" s="750"/>
      <c r="EQT117" s="750"/>
      <c r="EQU117" s="750"/>
      <c r="EQV117" s="750"/>
      <c r="EQW117" s="750"/>
      <c r="EQX117" s="750"/>
      <c r="EQY117" s="750"/>
      <c r="EQZ117" s="750"/>
      <c r="ERA117" s="750"/>
      <c r="ERB117" s="750"/>
      <c r="ERC117" s="750"/>
      <c r="ERD117" s="750"/>
      <c r="ERE117" s="750"/>
      <c r="ERF117" s="750"/>
      <c r="ERG117" s="750"/>
      <c r="ERH117" s="750"/>
      <c r="ERI117" s="750"/>
      <c r="ERJ117" s="750"/>
      <c r="ERK117" s="750"/>
      <c r="ERL117" s="750"/>
      <c r="ERM117" s="750"/>
      <c r="ERN117" s="750"/>
      <c r="ERO117" s="750"/>
      <c r="ERP117" s="750"/>
      <c r="ERQ117" s="750"/>
      <c r="ERR117" s="750"/>
      <c r="ERS117" s="750"/>
      <c r="ERT117" s="750"/>
      <c r="ERU117" s="750"/>
      <c r="ERV117" s="750"/>
      <c r="ERW117" s="750"/>
      <c r="ERX117" s="750"/>
      <c r="ERY117" s="750"/>
      <c r="ERZ117" s="750"/>
      <c r="ESA117" s="750"/>
      <c r="ESB117" s="750"/>
      <c r="ESC117" s="750"/>
      <c r="ESD117" s="750"/>
      <c r="ESE117" s="750"/>
      <c r="ESF117" s="750"/>
      <c r="ESG117" s="750"/>
      <c r="ESH117" s="750"/>
      <c r="ESI117" s="750"/>
      <c r="ESJ117" s="750"/>
      <c r="ESK117" s="750"/>
      <c r="ESL117" s="750"/>
      <c r="ESM117" s="750"/>
      <c r="ESN117" s="750"/>
      <c r="ESO117" s="750"/>
      <c r="ESP117" s="750"/>
      <c r="ESQ117" s="750"/>
      <c r="ESR117" s="750"/>
      <c r="ESS117" s="750"/>
      <c r="EST117" s="750"/>
      <c r="ESU117" s="750"/>
      <c r="ESV117" s="750"/>
      <c r="ESW117" s="750"/>
      <c r="ESX117" s="750"/>
      <c r="ESY117" s="750"/>
      <c r="ESZ117" s="750"/>
      <c r="ETA117" s="750"/>
      <c r="ETB117" s="750"/>
      <c r="ETC117" s="750"/>
      <c r="ETD117" s="750"/>
      <c r="ETE117" s="750"/>
      <c r="ETF117" s="750"/>
      <c r="ETG117" s="750"/>
      <c r="ETH117" s="750"/>
      <c r="ETI117" s="750"/>
      <c r="ETJ117" s="750"/>
      <c r="ETK117" s="750"/>
      <c r="ETL117" s="750"/>
      <c r="ETM117" s="750"/>
      <c r="ETN117" s="750"/>
      <c r="ETO117" s="750"/>
      <c r="ETP117" s="750"/>
      <c r="ETQ117" s="750"/>
      <c r="ETR117" s="750"/>
      <c r="ETS117" s="750"/>
      <c r="ETT117" s="750"/>
      <c r="ETU117" s="750"/>
      <c r="ETV117" s="750"/>
      <c r="ETW117" s="750"/>
      <c r="ETX117" s="750"/>
      <c r="ETY117" s="750"/>
      <c r="ETZ117" s="750"/>
      <c r="EUA117" s="750"/>
      <c r="EUB117" s="750"/>
      <c r="EUC117" s="750"/>
      <c r="EUD117" s="750"/>
      <c r="EUE117" s="750"/>
      <c r="EUF117" s="750"/>
      <c r="EUG117" s="750"/>
      <c r="EUH117" s="750"/>
      <c r="EUI117" s="750"/>
      <c r="EUJ117" s="750"/>
      <c r="EUK117" s="750"/>
      <c r="EUL117" s="750"/>
      <c r="EUM117" s="750"/>
      <c r="EUN117" s="750"/>
      <c r="EUO117" s="750"/>
      <c r="EUP117" s="750"/>
      <c r="EUQ117" s="750"/>
      <c r="EUR117" s="750"/>
      <c r="EUS117" s="750"/>
      <c r="EUT117" s="750"/>
      <c r="EUU117" s="750"/>
      <c r="EUV117" s="750"/>
      <c r="EUW117" s="750"/>
      <c r="EUX117" s="750"/>
      <c r="EUY117" s="750"/>
      <c r="EUZ117" s="750"/>
      <c r="EVA117" s="750"/>
      <c r="EVB117" s="750"/>
      <c r="EVC117" s="750"/>
      <c r="EVD117" s="750"/>
      <c r="EVE117" s="750"/>
      <c r="EVF117" s="750"/>
      <c r="EVG117" s="750"/>
      <c r="EVH117" s="750"/>
      <c r="EVI117" s="750"/>
      <c r="EVJ117" s="750"/>
      <c r="EVK117" s="750"/>
      <c r="EVL117" s="750"/>
      <c r="EVM117" s="750"/>
      <c r="EVN117" s="750"/>
      <c r="EVO117" s="750"/>
      <c r="EVP117" s="750"/>
      <c r="EVQ117" s="750"/>
      <c r="EVR117" s="750"/>
      <c r="EVS117" s="750"/>
      <c r="EVT117" s="750"/>
      <c r="EVU117" s="750"/>
      <c r="EVV117" s="750"/>
      <c r="EVW117" s="750"/>
      <c r="EVX117" s="750"/>
      <c r="EVY117" s="750"/>
      <c r="EVZ117" s="750"/>
      <c r="EWA117" s="750"/>
      <c r="EWB117" s="750"/>
      <c r="EWC117" s="750"/>
      <c r="EWD117" s="750"/>
      <c r="EWE117" s="750"/>
      <c r="EWF117" s="750"/>
      <c r="EWG117" s="750"/>
      <c r="EWH117" s="750"/>
      <c r="EWI117" s="750"/>
      <c r="EWJ117" s="750"/>
      <c r="EWK117" s="750"/>
      <c r="EWL117" s="750"/>
      <c r="EWM117" s="750"/>
      <c r="EWN117" s="750"/>
      <c r="EWO117" s="750"/>
      <c r="EWP117" s="750"/>
      <c r="EWQ117" s="750"/>
      <c r="EWR117" s="750"/>
      <c r="EWS117" s="750"/>
      <c r="EWT117" s="750"/>
      <c r="EWU117" s="750"/>
      <c r="EWV117" s="750"/>
      <c r="EWW117" s="750"/>
      <c r="EWX117" s="750"/>
      <c r="EWY117" s="750"/>
      <c r="EWZ117" s="750"/>
      <c r="EXA117" s="750"/>
      <c r="EXB117" s="750"/>
      <c r="EXC117" s="750"/>
      <c r="EXD117" s="750"/>
      <c r="EXE117" s="750"/>
      <c r="EXF117" s="750"/>
      <c r="EXG117" s="750"/>
      <c r="EXH117" s="750"/>
      <c r="EXI117" s="750"/>
      <c r="EXJ117" s="750"/>
      <c r="EXK117" s="750"/>
      <c r="EXL117" s="750"/>
      <c r="EXM117" s="750"/>
      <c r="EXN117" s="750"/>
      <c r="EXO117" s="750"/>
      <c r="EXP117" s="750"/>
      <c r="EXQ117" s="750"/>
      <c r="EXR117" s="750"/>
      <c r="EXS117" s="750"/>
      <c r="EXT117" s="750"/>
      <c r="EXU117" s="750"/>
      <c r="EXV117" s="750"/>
      <c r="EXW117" s="750"/>
      <c r="EXX117" s="750"/>
      <c r="EXY117" s="750"/>
      <c r="EXZ117" s="750"/>
      <c r="EYA117" s="750"/>
      <c r="EYB117" s="750"/>
      <c r="EYC117" s="750"/>
      <c r="EYD117" s="750"/>
      <c r="EYE117" s="750"/>
      <c r="EYF117" s="750"/>
      <c r="EYG117" s="750"/>
      <c r="EYH117" s="750"/>
      <c r="EYI117" s="750"/>
      <c r="EYJ117" s="750"/>
      <c r="EYK117" s="750"/>
      <c r="EYL117" s="750"/>
      <c r="EYM117" s="750"/>
      <c r="EYN117" s="750"/>
      <c r="EYO117" s="750"/>
      <c r="EYP117" s="750"/>
      <c r="EYQ117" s="750"/>
      <c r="EYR117" s="750"/>
      <c r="EYS117" s="750"/>
      <c r="EYT117" s="750"/>
      <c r="EYU117" s="750"/>
      <c r="EYV117" s="750"/>
      <c r="EYW117" s="750"/>
      <c r="EYX117" s="750"/>
      <c r="EYY117" s="750"/>
      <c r="EYZ117" s="750"/>
      <c r="EZA117" s="750"/>
      <c r="EZB117" s="750"/>
      <c r="EZC117" s="750"/>
      <c r="EZD117" s="750"/>
      <c r="EZE117" s="750"/>
      <c r="EZF117" s="750"/>
      <c r="EZG117" s="750"/>
      <c r="EZH117" s="750"/>
      <c r="EZI117" s="750"/>
      <c r="EZJ117" s="750"/>
      <c r="EZK117" s="750"/>
      <c r="EZL117" s="750"/>
      <c r="EZM117" s="750"/>
      <c r="EZN117" s="750"/>
      <c r="EZO117" s="750"/>
      <c r="EZP117" s="750"/>
      <c r="EZQ117" s="750"/>
      <c r="EZR117" s="750"/>
      <c r="EZS117" s="750"/>
      <c r="EZT117" s="750"/>
      <c r="EZU117" s="750"/>
      <c r="EZV117" s="750"/>
      <c r="EZW117" s="750"/>
      <c r="EZX117" s="750"/>
      <c r="EZY117" s="750"/>
      <c r="EZZ117" s="750"/>
      <c r="FAA117" s="750"/>
      <c r="FAB117" s="750"/>
      <c r="FAC117" s="750"/>
      <c r="FAD117" s="750"/>
      <c r="FAE117" s="750"/>
      <c r="FAF117" s="750"/>
      <c r="FAG117" s="750"/>
      <c r="FAH117" s="750"/>
      <c r="FAI117" s="750"/>
      <c r="FAJ117" s="750"/>
      <c r="FAK117" s="750"/>
      <c r="FAL117" s="750"/>
      <c r="FAM117" s="750"/>
      <c r="FAN117" s="750"/>
      <c r="FAO117" s="750"/>
      <c r="FAP117" s="750"/>
      <c r="FAQ117" s="750"/>
      <c r="FAR117" s="750"/>
      <c r="FAS117" s="750"/>
      <c r="FAT117" s="750"/>
      <c r="FAU117" s="750"/>
      <c r="FAV117" s="750"/>
      <c r="FAW117" s="750"/>
      <c r="FAX117" s="750"/>
      <c r="FAY117" s="750"/>
      <c r="FAZ117" s="750"/>
      <c r="FBA117" s="750"/>
      <c r="FBB117" s="750"/>
      <c r="FBC117" s="750"/>
      <c r="FBD117" s="750"/>
      <c r="FBE117" s="750"/>
      <c r="FBF117" s="750"/>
      <c r="FBG117" s="750"/>
      <c r="FBH117" s="750"/>
      <c r="FBI117" s="750"/>
      <c r="FBJ117" s="750"/>
      <c r="FBK117" s="750"/>
      <c r="FBL117" s="750"/>
      <c r="FBM117" s="750"/>
      <c r="FBN117" s="750"/>
      <c r="FBO117" s="750"/>
      <c r="FBP117" s="750"/>
      <c r="FBQ117" s="750"/>
      <c r="FBR117" s="750"/>
      <c r="FBS117" s="750"/>
      <c r="FBT117" s="750"/>
      <c r="FBU117" s="750"/>
      <c r="FBV117" s="750"/>
      <c r="FBW117" s="750"/>
      <c r="FBX117" s="750"/>
      <c r="FBY117" s="750"/>
      <c r="FBZ117" s="750"/>
      <c r="FCA117" s="750"/>
      <c r="FCB117" s="750"/>
      <c r="FCC117" s="750"/>
      <c r="FCD117" s="750"/>
      <c r="FCE117" s="750"/>
      <c r="FCF117" s="750"/>
      <c r="FCG117" s="750"/>
      <c r="FCH117" s="750"/>
      <c r="FCI117" s="750"/>
      <c r="FCJ117" s="750"/>
      <c r="FCK117" s="750"/>
      <c r="FCL117" s="750"/>
      <c r="FCM117" s="750"/>
      <c r="FCN117" s="750"/>
      <c r="FCO117" s="750"/>
      <c r="FCP117" s="750"/>
      <c r="FCQ117" s="750"/>
      <c r="FCR117" s="750"/>
      <c r="FCS117" s="750"/>
      <c r="FCT117" s="750"/>
      <c r="FCU117" s="750"/>
      <c r="FCV117" s="750"/>
      <c r="FCW117" s="750"/>
      <c r="FCX117" s="750"/>
      <c r="FCY117" s="750"/>
      <c r="FCZ117" s="750"/>
      <c r="FDA117" s="750"/>
      <c r="FDB117" s="750"/>
      <c r="FDC117" s="750"/>
      <c r="FDD117" s="750"/>
      <c r="FDE117" s="750"/>
      <c r="FDF117" s="750"/>
      <c r="FDG117" s="750"/>
      <c r="FDH117" s="750"/>
      <c r="FDI117" s="750"/>
      <c r="FDJ117" s="750"/>
      <c r="FDK117" s="750"/>
      <c r="FDL117" s="750"/>
      <c r="FDM117" s="750"/>
      <c r="FDN117" s="750"/>
      <c r="FDO117" s="750"/>
      <c r="FDP117" s="750"/>
      <c r="FDQ117" s="750"/>
      <c r="FDR117" s="750"/>
      <c r="FDS117" s="750"/>
      <c r="FDT117" s="750"/>
      <c r="FDU117" s="750"/>
      <c r="FDV117" s="750"/>
      <c r="FDW117" s="750"/>
      <c r="FDX117" s="750"/>
      <c r="FDY117" s="750"/>
      <c r="FDZ117" s="750"/>
      <c r="FEA117" s="750"/>
      <c r="FEB117" s="750"/>
      <c r="FEC117" s="750"/>
      <c r="FED117" s="750"/>
      <c r="FEE117" s="750"/>
      <c r="FEF117" s="750"/>
      <c r="FEG117" s="750"/>
      <c r="FEH117" s="750"/>
      <c r="FEI117" s="750"/>
      <c r="FEJ117" s="750"/>
      <c r="FEK117" s="750"/>
      <c r="FEL117" s="750"/>
      <c r="FEM117" s="750"/>
      <c r="FEN117" s="750"/>
      <c r="FEO117" s="750"/>
      <c r="FEP117" s="750"/>
      <c r="FEQ117" s="750"/>
      <c r="FER117" s="750"/>
      <c r="FES117" s="750"/>
      <c r="FET117" s="750"/>
      <c r="FEU117" s="750"/>
      <c r="FEV117" s="750"/>
      <c r="FEW117" s="750"/>
      <c r="FEX117" s="750"/>
      <c r="FEY117" s="750"/>
      <c r="FEZ117" s="750"/>
      <c r="FFA117" s="750"/>
      <c r="FFB117" s="750"/>
      <c r="FFC117" s="750"/>
      <c r="FFD117" s="750"/>
      <c r="FFE117" s="750"/>
      <c r="FFF117" s="750"/>
      <c r="FFG117" s="750"/>
      <c r="FFH117" s="750"/>
      <c r="FFI117" s="750"/>
      <c r="FFJ117" s="750"/>
      <c r="FFK117" s="750"/>
      <c r="FFL117" s="750"/>
      <c r="FFM117" s="750"/>
      <c r="FFN117" s="750"/>
      <c r="FFO117" s="750"/>
      <c r="FFP117" s="750"/>
      <c r="FFQ117" s="750"/>
      <c r="FFR117" s="750"/>
      <c r="FFS117" s="750"/>
      <c r="FFT117" s="750"/>
      <c r="FFU117" s="750"/>
      <c r="FFV117" s="750"/>
      <c r="FFW117" s="750"/>
      <c r="FFX117" s="750"/>
      <c r="FFY117" s="750"/>
      <c r="FFZ117" s="750"/>
      <c r="FGA117" s="750"/>
      <c r="FGB117" s="750"/>
      <c r="FGC117" s="750"/>
      <c r="FGD117" s="750"/>
      <c r="FGE117" s="750"/>
      <c r="FGF117" s="750"/>
      <c r="FGG117" s="750"/>
      <c r="FGH117" s="750"/>
      <c r="FGI117" s="750"/>
      <c r="FGJ117" s="750"/>
      <c r="FGK117" s="750"/>
      <c r="FGL117" s="750"/>
      <c r="FGM117" s="750"/>
      <c r="FGN117" s="750"/>
      <c r="FGO117" s="750"/>
      <c r="FGP117" s="750"/>
      <c r="FGQ117" s="750"/>
      <c r="FGR117" s="750"/>
      <c r="FGS117" s="750"/>
      <c r="FGT117" s="750"/>
      <c r="FGU117" s="750"/>
      <c r="FGV117" s="750"/>
      <c r="FGW117" s="750"/>
      <c r="FGX117" s="750"/>
      <c r="FGY117" s="750"/>
      <c r="FGZ117" s="750"/>
      <c r="FHA117" s="750"/>
      <c r="FHB117" s="750"/>
      <c r="FHC117" s="750"/>
      <c r="FHD117" s="750"/>
      <c r="FHE117" s="750"/>
      <c r="FHF117" s="750"/>
      <c r="FHG117" s="750"/>
      <c r="FHH117" s="750"/>
      <c r="FHI117" s="750"/>
      <c r="FHJ117" s="750"/>
      <c r="FHK117" s="750"/>
      <c r="FHL117" s="750"/>
      <c r="FHM117" s="750"/>
      <c r="FHN117" s="750"/>
      <c r="FHO117" s="750"/>
      <c r="FHP117" s="750"/>
      <c r="FHQ117" s="750"/>
      <c r="FHR117" s="750"/>
      <c r="FHS117" s="750"/>
      <c r="FHT117" s="750"/>
      <c r="FHU117" s="750"/>
      <c r="FHV117" s="750"/>
      <c r="FHW117" s="750"/>
      <c r="FHX117" s="750"/>
      <c r="FHY117" s="750"/>
      <c r="FHZ117" s="750"/>
      <c r="FIA117" s="750"/>
      <c r="FIB117" s="750"/>
      <c r="FIC117" s="750"/>
      <c r="FID117" s="750"/>
      <c r="FIE117" s="750"/>
      <c r="FIF117" s="750"/>
      <c r="FIG117" s="750"/>
      <c r="FIH117" s="750"/>
      <c r="FII117" s="750"/>
      <c r="FIJ117" s="750"/>
      <c r="FIK117" s="750"/>
      <c r="FIL117" s="750"/>
      <c r="FIM117" s="750"/>
      <c r="FIN117" s="750"/>
      <c r="FIO117" s="750"/>
      <c r="FIP117" s="750"/>
      <c r="FIQ117" s="750"/>
      <c r="FIR117" s="750"/>
      <c r="FIS117" s="750"/>
      <c r="FIT117" s="750"/>
      <c r="FIU117" s="750"/>
      <c r="FIV117" s="750"/>
      <c r="FIW117" s="750"/>
      <c r="FIX117" s="750"/>
      <c r="FIY117" s="750"/>
      <c r="FIZ117" s="750"/>
      <c r="FJA117" s="750"/>
      <c r="FJB117" s="750"/>
      <c r="FJC117" s="750"/>
      <c r="FJD117" s="750"/>
      <c r="FJE117" s="750"/>
      <c r="FJF117" s="750"/>
      <c r="FJG117" s="750"/>
      <c r="FJH117" s="750"/>
      <c r="FJI117" s="750"/>
      <c r="FJJ117" s="750"/>
      <c r="FJK117" s="750"/>
      <c r="FJL117" s="750"/>
      <c r="FJM117" s="750"/>
      <c r="FJN117" s="750"/>
      <c r="FJO117" s="750"/>
      <c r="FJP117" s="750"/>
      <c r="FJQ117" s="750"/>
      <c r="FJR117" s="750"/>
      <c r="FJS117" s="750"/>
      <c r="FJT117" s="750"/>
      <c r="FJU117" s="750"/>
      <c r="FJV117" s="750"/>
      <c r="FJW117" s="750"/>
      <c r="FJX117" s="750"/>
      <c r="FJY117" s="750"/>
      <c r="FJZ117" s="750"/>
      <c r="FKA117" s="750"/>
      <c r="FKB117" s="750"/>
      <c r="FKC117" s="750"/>
      <c r="FKD117" s="750"/>
      <c r="FKE117" s="750"/>
      <c r="FKF117" s="750"/>
      <c r="FKG117" s="750"/>
      <c r="FKH117" s="750"/>
      <c r="FKI117" s="750"/>
      <c r="FKJ117" s="750"/>
      <c r="FKK117" s="750"/>
      <c r="FKL117" s="750"/>
      <c r="FKM117" s="750"/>
      <c r="FKN117" s="750"/>
      <c r="FKO117" s="750"/>
      <c r="FKP117" s="750"/>
      <c r="FKQ117" s="750"/>
      <c r="FKR117" s="750"/>
      <c r="FKS117" s="750"/>
      <c r="FKT117" s="750"/>
      <c r="FKU117" s="750"/>
      <c r="FKV117" s="750"/>
      <c r="FKW117" s="750"/>
      <c r="FKX117" s="750"/>
      <c r="FKY117" s="750"/>
      <c r="FKZ117" s="750"/>
      <c r="FLA117" s="750"/>
      <c r="FLB117" s="750"/>
      <c r="FLC117" s="750"/>
      <c r="FLD117" s="750"/>
      <c r="FLE117" s="750"/>
      <c r="FLF117" s="750"/>
      <c r="FLG117" s="750"/>
      <c r="FLH117" s="750"/>
      <c r="FLI117" s="750"/>
      <c r="FLJ117" s="750"/>
      <c r="FLK117" s="750"/>
      <c r="FLL117" s="750"/>
      <c r="FLM117" s="750"/>
      <c r="FLN117" s="750"/>
      <c r="FLO117" s="750"/>
      <c r="FLP117" s="750"/>
      <c r="FLQ117" s="750"/>
      <c r="FLR117" s="750"/>
      <c r="FLS117" s="750"/>
      <c r="FLT117" s="750"/>
      <c r="FLU117" s="750"/>
      <c r="FLV117" s="750"/>
      <c r="FLW117" s="750"/>
      <c r="FLX117" s="750"/>
      <c r="FLY117" s="750"/>
      <c r="FLZ117" s="750"/>
      <c r="FMA117" s="750"/>
      <c r="FMB117" s="750"/>
      <c r="FMC117" s="750"/>
      <c r="FMD117" s="750"/>
      <c r="FME117" s="750"/>
      <c r="FMF117" s="750"/>
      <c r="FMG117" s="750"/>
      <c r="FMH117" s="750"/>
      <c r="FMI117" s="750"/>
      <c r="FMJ117" s="750"/>
      <c r="FMK117" s="750"/>
      <c r="FML117" s="750"/>
      <c r="FMM117" s="750"/>
      <c r="FMN117" s="750"/>
      <c r="FMO117" s="750"/>
      <c r="FMP117" s="750"/>
      <c r="FMQ117" s="750"/>
      <c r="FMR117" s="750"/>
      <c r="FMS117" s="750"/>
      <c r="FMT117" s="750"/>
      <c r="FMU117" s="750"/>
      <c r="FMV117" s="750"/>
      <c r="FMW117" s="750"/>
      <c r="FMX117" s="750"/>
      <c r="FMY117" s="750"/>
      <c r="FMZ117" s="750"/>
      <c r="FNA117" s="750"/>
      <c r="FNB117" s="750"/>
      <c r="FNC117" s="750"/>
      <c r="FND117" s="750"/>
      <c r="FNE117" s="750"/>
      <c r="FNF117" s="750"/>
      <c r="FNG117" s="750"/>
      <c r="FNH117" s="750"/>
      <c r="FNI117" s="750"/>
      <c r="FNJ117" s="750"/>
      <c r="FNK117" s="750"/>
      <c r="FNL117" s="750"/>
      <c r="FNM117" s="750"/>
      <c r="FNN117" s="750"/>
      <c r="FNO117" s="750"/>
      <c r="FNP117" s="750"/>
      <c r="FNQ117" s="750"/>
      <c r="FNR117" s="750"/>
      <c r="FNS117" s="750"/>
      <c r="FNT117" s="750"/>
      <c r="FNU117" s="750"/>
      <c r="FNV117" s="750"/>
      <c r="FNW117" s="750"/>
      <c r="FNX117" s="750"/>
      <c r="FNY117" s="750"/>
      <c r="FNZ117" s="750"/>
      <c r="FOA117" s="750"/>
      <c r="FOB117" s="750"/>
      <c r="FOC117" s="750"/>
      <c r="FOD117" s="750"/>
      <c r="FOE117" s="750"/>
      <c r="FOF117" s="750"/>
      <c r="FOG117" s="750"/>
      <c r="FOH117" s="750"/>
      <c r="FOI117" s="750"/>
      <c r="FOJ117" s="750"/>
      <c r="FOK117" s="750"/>
      <c r="FOL117" s="750"/>
      <c r="FOM117" s="750"/>
      <c r="FON117" s="750"/>
      <c r="FOO117" s="750"/>
      <c r="FOP117" s="750"/>
      <c r="FOQ117" s="750"/>
      <c r="FOR117" s="750"/>
      <c r="FOS117" s="750"/>
      <c r="FOT117" s="750"/>
      <c r="FOU117" s="750"/>
      <c r="FOV117" s="750"/>
      <c r="FOW117" s="750"/>
      <c r="FOX117" s="750"/>
      <c r="FOY117" s="750"/>
      <c r="FOZ117" s="750"/>
      <c r="FPA117" s="750"/>
      <c r="FPB117" s="750"/>
      <c r="FPC117" s="750"/>
      <c r="FPD117" s="750"/>
      <c r="FPE117" s="750"/>
      <c r="FPF117" s="750"/>
      <c r="FPG117" s="750"/>
      <c r="FPH117" s="750"/>
      <c r="FPI117" s="750"/>
      <c r="FPJ117" s="750"/>
      <c r="FPK117" s="750"/>
      <c r="FPL117" s="750"/>
      <c r="FPM117" s="750"/>
      <c r="FPN117" s="750"/>
      <c r="FPO117" s="750"/>
      <c r="FPP117" s="750"/>
      <c r="FPQ117" s="750"/>
      <c r="FPR117" s="750"/>
      <c r="FPS117" s="750"/>
      <c r="FPT117" s="750"/>
      <c r="FPU117" s="750"/>
      <c r="FPV117" s="750"/>
      <c r="FPW117" s="750"/>
      <c r="FPX117" s="750"/>
      <c r="FPY117" s="750"/>
      <c r="FPZ117" s="750"/>
      <c r="FQA117" s="750"/>
      <c r="FQB117" s="750"/>
      <c r="FQC117" s="750"/>
      <c r="FQD117" s="750"/>
      <c r="FQE117" s="750"/>
      <c r="FQF117" s="750"/>
      <c r="FQG117" s="750"/>
      <c r="FQH117" s="750"/>
      <c r="FQI117" s="750"/>
      <c r="FQJ117" s="750"/>
      <c r="FQK117" s="750"/>
      <c r="FQL117" s="750"/>
      <c r="FQM117" s="750"/>
      <c r="FQN117" s="750"/>
      <c r="FQO117" s="750"/>
      <c r="FQP117" s="750"/>
      <c r="FQQ117" s="750"/>
      <c r="FQR117" s="750"/>
      <c r="FQS117" s="750"/>
      <c r="FQT117" s="750"/>
      <c r="FQU117" s="750"/>
      <c r="FQV117" s="750"/>
      <c r="FQW117" s="750"/>
      <c r="FQX117" s="750"/>
      <c r="FQY117" s="750"/>
      <c r="FQZ117" s="750"/>
      <c r="FRA117" s="750"/>
      <c r="FRB117" s="750"/>
      <c r="FRC117" s="750"/>
      <c r="FRD117" s="750"/>
      <c r="FRE117" s="750"/>
      <c r="FRF117" s="750"/>
      <c r="FRG117" s="750"/>
      <c r="FRH117" s="750"/>
      <c r="FRI117" s="750"/>
      <c r="FRJ117" s="750"/>
      <c r="FRK117" s="750"/>
      <c r="FRL117" s="750"/>
      <c r="FRM117" s="750"/>
      <c r="FRN117" s="750"/>
      <c r="FRO117" s="750"/>
      <c r="FRP117" s="750"/>
      <c r="FRQ117" s="750"/>
      <c r="FRR117" s="750"/>
      <c r="FRS117" s="750"/>
      <c r="FRT117" s="750"/>
      <c r="FRU117" s="750"/>
      <c r="FRV117" s="750"/>
      <c r="FRW117" s="750"/>
      <c r="FRX117" s="750"/>
      <c r="FRY117" s="750"/>
      <c r="FRZ117" s="750"/>
      <c r="FSA117" s="750"/>
      <c r="FSB117" s="750"/>
      <c r="FSC117" s="750"/>
      <c r="FSD117" s="750"/>
      <c r="FSE117" s="750"/>
      <c r="FSF117" s="750"/>
      <c r="FSG117" s="750"/>
      <c r="FSH117" s="750"/>
      <c r="FSI117" s="750"/>
      <c r="FSJ117" s="750"/>
      <c r="FSK117" s="750"/>
      <c r="FSL117" s="750"/>
      <c r="FSM117" s="750"/>
      <c r="FSN117" s="750"/>
      <c r="FSO117" s="750"/>
      <c r="FSP117" s="750"/>
      <c r="FSQ117" s="750"/>
      <c r="FSR117" s="750"/>
      <c r="FSS117" s="750"/>
      <c r="FST117" s="750"/>
      <c r="FSU117" s="750"/>
      <c r="FSV117" s="750"/>
      <c r="FSW117" s="750"/>
      <c r="FSX117" s="750"/>
      <c r="FSY117" s="750"/>
      <c r="FSZ117" s="750"/>
      <c r="FTA117" s="750"/>
      <c r="FTB117" s="750"/>
      <c r="FTC117" s="750"/>
      <c r="FTD117" s="750"/>
      <c r="FTE117" s="750"/>
      <c r="FTF117" s="750"/>
      <c r="FTG117" s="750"/>
      <c r="FTH117" s="750"/>
      <c r="FTI117" s="750"/>
      <c r="FTJ117" s="750"/>
      <c r="FTK117" s="750"/>
      <c r="FTL117" s="750"/>
      <c r="FTM117" s="750"/>
      <c r="FTN117" s="750"/>
      <c r="FTO117" s="750"/>
      <c r="FTP117" s="750"/>
      <c r="FTQ117" s="750"/>
      <c r="FTR117" s="750"/>
      <c r="FTS117" s="750"/>
      <c r="FTT117" s="750"/>
      <c r="FTU117" s="750"/>
      <c r="FTV117" s="750"/>
      <c r="FTW117" s="750"/>
      <c r="FTX117" s="750"/>
      <c r="FTY117" s="750"/>
      <c r="FTZ117" s="750"/>
      <c r="FUA117" s="750"/>
      <c r="FUB117" s="750"/>
      <c r="FUC117" s="750"/>
      <c r="FUD117" s="750"/>
      <c r="FUE117" s="750"/>
      <c r="FUF117" s="750"/>
      <c r="FUG117" s="750"/>
      <c r="FUH117" s="750"/>
      <c r="FUI117" s="750"/>
      <c r="FUJ117" s="750"/>
      <c r="FUK117" s="750"/>
      <c r="FUL117" s="750"/>
      <c r="FUM117" s="750"/>
      <c r="FUN117" s="750"/>
      <c r="FUO117" s="750"/>
      <c r="FUP117" s="750"/>
      <c r="FUQ117" s="750"/>
      <c r="FUR117" s="750"/>
      <c r="FUS117" s="750"/>
      <c r="FUT117" s="750"/>
      <c r="FUU117" s="750"/>
      <c r="FUV117" s="750"/>
      <c r="FUW117" s="750"/>
      <c r="FUX117" s="750"/>
      <c r="FUY117" s="750"/>
      <c r="FUZ117" s="750"/>
      <c r="FVA117" s="750"/>
      <c r="FVB117" s="750"/>
      <c r="FVC117" s="750"/>
      <c r="FVD117" s="750"/>
      <c r="FVE117" s="750"/>
      <c r="FVF117" s="750"/>
      <c r="FVG117" s="750"/>
      <c r="FVH117" s="750"/>
      <c r="FVI117" s="750"/>
      <c r="FVJ117" s="750"/>
      <c r="FVK117" s="750"/>
      <c r="FVL117" s="750"/>
      <c r="FVM117" s="750"/>
      <c r="FVN117" s="750"/>
      <c r="FVO117" s="750"/>
      <c r="FVP117" s="750"/>
      <c r="FVQ117" s="750"/>
      <c r="FVR117" s="750"/>
      <c r="FVS117" s="750"/>
      <c r="FVT117" s="750"/>
      <c r="FVU117" s="750"/>
      <c r="FVV117" s="750"/>
      <c r="FVW117" s="750"/>
      <c r="FVX117" s="750"/>
      <c r="FVY117" s="750"/>
      <c r="FVZ117" s="750"/>
      <c r="FWA117" s="750"/>
      <c r="FWB117" s="750"/>
      <c r="FWC117" s="750"/>
      <c r="FWD117" s="750"/>
      <c r="FWE117" s="750"/>
      <c r="FWF117" s="750"/>
      <c r="FWG117" s="750"/>
      <c r="FWH117" s="750"/>
      <c r="FWI117" s="750"/>
      <c r="FWJ117" s="750"/>
      <c r="FWK117" s="750"/>
      <c r="FWL117" s="750"/>
      <c r="FWM117" s="750"/>
      <c r="FWN117" s="750"/>
      <c r="FWO117" s="750"/>
      <c r="FWP117" s="750"/>
      <c r="FWQ117" s="750"/>
      <c r="FWR117" s="750"/>
      <c r="FWS117" s="750"/>
      <c r="FWT117" s="750"/>
      <c r="FWU117" s="750"/>
      <c r="FWV117" s="750"/>
      <c r="FWW117" s="750"/>
      <c r="FWX117" s="750"/>
      <c r="FWY117" s="750"/>
      <c r="FWZ117" s="750"/>
      <c r="FXA117" s="750"/>
      <c r="FXB117" s="750"/>
      <c r="FXC117" s="750"/>
      <c r="FXD117" s="750"/>
      <c r="FXE117" s="750"/>
      <c r="FXF117" s="750"/>
      <c r="FXG117" s="750"/>
      <c r="FXH117" s="750"/>
      <c r="FXI117" s="750"/>
      <c r="FXJ117" s="750"/>
      <c r="FXK117" s="750"/>
      <c r="FXL117" s="750"/>
      <c r="FXM117" s="750"/>
      <c r="FXN117" s="750"/>
      <c r="FXO117" s="750"/>
      <c r="FXP117" s="750"/>
      <c r="FXQ117" s="750"/>
      <c r="FXR117" s="750"/>
      <c r="FXS117" s="750"/>
      <c r="FXT117" s="750"/>
      <c r="FXU117" s="750"/>
      <c r="FXV117" s="750"/>
      <c r="FXW117" s="750"/>
      <c r="FXX117" s="750"/>
      <c r="FXY117" s="750"/>
      <c r="FXZ117" s="750"/>
      <c r="FYA117" s="750"/>
      <c r="FYB117" s="750"/>
      <c r="FYC117" s="750"/>
      <c r="FYD117" s="750"/>
      <c r="FYE117" s="750"/>
      <c r="FYF117" s="750"/>
      <c r="FYG117" s="750"/>
      <c r="FYH117" s="750"/>
      <c r="FYI117" s="750"/>
      <c r="FYJ117" s="750"/>
      <c r="FYK117" s="750"/>
      <c r="FYL117" s="750"/>
      <c r="FYM117" s="750"/>
      <c r="FYN117" s="750"/>
      <c r="FYO117" s="750"/>
      <c r="FYP117" s="750"/>
      <c r="FYQ117" s="750"/>
      <c r="FYR117" s="750"/>
      <c r="FYS117" s="750"/>
      <c r="FYT117" s="750"/>
      <c r="FYU117" s="750"/>
      <c r="FYV117" s="750"/>
      <c r="FYW117" s="750"/>
      <c r="FYX117" s="750"/>
      <c r="FYY117" s="750"/>
      <c r="FYZ117" s="750"/>
      <c r="FZA117" s="750"/>
      <c r="FZB117" s="750"/>
      <c r="FZC117" s="750"/>
      <c r="FZD117" s="750"/>
      <c r="FZE117" s="750"/>
      <c r="FZF117" s="750"/>
      <c r="FZG117" s="750"/>
      <c r="FZH117" s="750"/>
      <c r="FZI117" s="750"/>
      <c r="FZJ117" s="750"/>
      <c r="FZK117" s="750"/>
      <c r="FZL117" s="750"/>
      <c r="FZM117" s="750"/>
      <c r="FZN117" s="750"/>
      <c r="FZO117" s="750"/>
      <c r="FZP117" s="750"/>
      <c r="FZQ117" s="750"/>
      <c r="FZR117" s="750"/>
      <c r="FZS117" s="750"/>
      <c r="FZT117" s="750"/>
      <c r="FZU117" s="750"/>
      <c r="FZV117" s="750"/>
      <c r="FZW117" s="750"/>
      <c r="FZX117" s="750"/>
      <c r="FZY117" s="750"/>
      <c r="FZZ117" s="750"/>
      <c r="GAA117" s="750"/>
      <c r="GAB117" s="750"/>
      <c r="GAC117" s="750"/>
      <c r="GAD117" s="750"/>
      <c r="GAE117" s="750"/>
      <c r="GAF117" s="750"/>
      <c r="GAG117" s="750"/>
      <c r="GAH117" s="750"/>
      <c r="GAI117" s="750"/>
      <c r="GAJ117" s="750"/>
      <c r="GAK117" s="750"/>
      <c r="GAL117" s="750"/>
      <c r="GAM117" s="750"/>
      <c r="GAN117" s="750"/>
      <c r="GAO117" s="750"/>
      <c r="GAP117" s="750"/>
      <c r="GAQ117" s="750"/>
      <c r="GAR117" s="750"/>
      <c r="GAS117" s="750"/>
      <c r="GAT117" s="750"/>
      <c r="GAU117" s="750"/>
      <c r="GAV117" s="750"/>
      <c r="GAW117" s="750"/>
      <c r="GAX117" s="750"/>
      <c r="GAY117" s="750"/>
      <c r="GAZ117" s="750"/>
      <c r="GBA117" s="750"/>
      <c r="GBB117" s="750"/>
      <c r="GBC117" s="750"/>
      <c r="GBD117" s="750"/>
      <c r="GBE117" s="750"/>
      <c r="GBF117" s="750"/>
      <c r="GBG117" s="750"/>
      <c r="GBH117" s="750"/>
      <c r="GBI117" s="750"/>
      <c r="GBJ117" s="750"/>
      <c r="GBK117" s="750"/>
      <c r="GBL117" s="750"/>
      <c r="GBM117" s="750"/>
      <c r="GBN117" s="750"/>
      <c r="GBO117" s="750"/>
      <c r="GBP117" s="750"/>
      <c r="GBQ117" s="750"/>
      <c r="GBR117" s="750"/>
      <c r="GBS117" s="750"/>
      <c r="GBT117" s="750"/>
      <c r="GBU117" s="750"/>
      <c r="GBV117" s="750"/>
      <c r="GBW117" s="750"/>
      <c r="GBX117" s="750"/>
      <c r="GBY117" s="750"/>
      <c r="GBZ117" s="750"/>
      <c r="GCA117" s="750"/>
      <c r="GCB117" s="750"/>
      <c r="GCC117" s="750"/>
      <c r="GCD117" s="750"/>
      <c r="GCE117" s="750"/>
      <c r="GCF117" s="750"/>
      <c r="GCG117" s="750"/>
      <c r="GCH117" s="750"/>
      <c r="GCI117" s="750"/>
      <c r="GCJ117" s="750"/>
      <c r="GCK117" s="750"/>
      <c r="GCL117" s="750"/>
      <c r="GCM117" s="750"/>
      <c r="GCN117" s="750"/>
      <c r="GCO117" s="750"/>
      <c r="GCP117" s="750"/>
      <c r="GCQ117" s="750"/>
      <c r="GCR117" s="750"/>
      <c r="GCS117" s="750"/>
      <c r="GCT117" s="750"/>
      <c r="GCU117" s="750"/>
      <c r="GCV117" s="750"/>
      <c r="GCW117" s="750"/>
      <c r="GCX117" s="750"/>
      <c r="GCY117" s="750"/>
      <c r="GCZ117" s="750"/>
      <c r="GDA117" s="750"/>
      <c r="GDB117" s="750"/>
      <c r="GDC117" s="750"/>
      <c r="GDD117" s="750"/>
      <c r="GDE117" s="750"/>
      <c r="GDF117" s="750"/>
      <c r="GDG117" s="750"/>
      <c r="GDH117" s="750"/>
      <c r="GDI117" s="750"/>
      <c r="GDJ117" s="750"/>
      <c r="GDK117" s="750"/>
      <c r="GDL117" s="750"/>
      <c r="GDM117" s="750"/>
      <c r="GDN117" s="750"/>
      <c r="GDO117" s="750"/>
      <c r="GDP117" s="750"/>
      <c r="GDQ117" s="750"/>
      <c r="GDR117" s="750"/>
      <c r="GDS117" s="750"/>
      <c r="GDT117" s="750"/>
      <c r="GDU117" s="750"/>
      <c r="GDV117" s="750"/>
      <c r="GDW117" s="750"/>
      <c r="GDX117" s="750"/>
      <c r="GDY117" s="750"/>
      <c r="GDZ117" s="750"/>
      <c r="GEA117" s="750"/>
      <c r="GEB117" s="750"/>
      <c r="GEC117" s="750"/>
      <c r="GED117" s="750"/>
      <c r="GEE117" s="750"/>
      <c r="GEF117" s="750"/>
      <c r="GEG117" s="750"/>
      <c r="GEH117" s="750"/>
      <c r="GEI117" s="750"/>
      <c r="GEJ117" s="750"/>
      <c r="GEK117" s="750"/>
      <c r="GEL117" s="750"/>
      <c r="GEM117" s="750"/>
      <c r="GEN117" s="750"/>
      <c r="GEO117" s="750"/>
      <c r="GEP117" s="750"/>
      <c r="GEQ117" s="750"/>
      <c r="GER117" s="750"/>
      <c r="GES117" s="750"/>
      <c r="GET117" s="750"/>
      <c r="GEU117" s="750"/>
      <c r="GEV117" s="750"/>
      <c r="GEW117" s="750"/>
      <c r="GEX117" s="750"/>
      <c r="GEY117" s="750"/>
      <c r="GEZ117" s="750"/>
      <c r="GFA117" s="750"/>
      <c r="GFB117" s="750"/>
      <c r="GFC117" s="750"/>
      <c r="GFD117" s="750"/>
      <c r="GFE117" s="750"/>
      <c r="GFF117" s="750"/>
      <c r="GFG117" s="750"/>
      <c r="GFH117" s="750"/>
      <c r="GFI117" s="750"/>
      <c r="GFJ117" s="750"/>
      <c r="GFK117" s="750"/>
      <c r="GFL117" s="750"/>
      <c r="GFM117" s="750"/>
      <c r="GFN117" s="750"/>
      <c r="GFO117" s="750"/>
      <c r="GFP117" s="750"/>
      <c r="GFQ117" s="750"/>
      <c r="GFR117" s="750"/>
      <c r="GFS117" s="750"/>
      <c r="GFT117" s="750"/>
      <c r="GFU117" s="750"/>
      <c r="GFV117" s="750"/>
      <c r="GFW117" s="750"/>
      <c r="GFX117" s="750"/>
      <c r="GFY117" s="750"/>
      <c r="GFZ117" s="750"/>
      <c r="GGA117" s="750"/>
      <c r="GGB117" s="750"/>
      <c r="GGC117" s="750"/>
      <c r="GGD117" s="750"/>
      <c r="GGE117" s="750"/>
      <c r="GGF117" s="750"/>
      <c r="GGG117" s="750"/>
      <c r="GGH117" s="750"/>
      <c r="GGI117" s="750"/>
      <c r="GGJ117" s="750"/>
      <c r="GGK117" s="750"/>
      <c r="GGL117" s="750"/>
      <c r="GGM117" s="750"/>
      <c r="GGN117" s="750"/>
      <c r="GGO117" s="750"/>
      <c r="GGP117" s="750"/>
      <c r="GGQ117" s="750"/>
      <c r="GGR117" s="750"/>
      <c r="GGS117" s="750"/>
      <c r="GGT117" s="750"/>
      <c r="GGU117" s="750"/>
      <c r="GGV117" s="750"/>
      <c r="GGW117" s="750"/>
      <c r="GGX117" s="750"/>
      <c r="GGY117" s="750"/>
      <c r="GGZ117" s="750"/>
      <c r="GHA117" s="750"/>
      <c r="GHB117" s="750"/>
      <c r="GHC117" s="750"/>
      <c r="GHD117" s="750"/>
      <c r="GHE117" s="750"/>
      <c r="GHF117" s="750"/>
      <c r="GHG117" s="750"/>
      <c r="GHH117" s="750"/>
      <c r="GHI117" s="750"/>
      <c r="GHJ117" s="750"/>
      <c r="GHK117" s="750"/>
      <c r="GHL117" s="750"/>
      <c r="GHM117" s="750"/>
      <c r="GHN117" s="750"/>
      <c r="GHO117" s="750"/>
      <c r="GHP117" s="750"/>
      <c r="GHQ117" s="750"/>
      <c r="GHR117" s="750"/>
      <c r="GHS117" s="750"/>
      <c r="GHT117" s="750"/>
      <c r="GHU117" s="750"/>
      <c r="GHV117" s="750"/>
      <c r="GHW117" s="750"/>
      <c r="GHX117" s="750"/>
      <c r="GHY117" s="750"/>
      <c r="GHZ117" s="750"/>
      <c r="GIA117" s="750"/>
      <c r="GIB117" s="750"/>
      <c r="GIC117" s="750"/>
      <c r="GID117" s="750"/>
      <c r="GIE117" s="750"/>
      <c r="GIF117" s="750"/>
      <c r="GIG117" s="750"/>
      <c r="GIH117" s="750"/>
      <c r="GII117" s="750"/>
      <c r="GIJ117" s="750"/>
      <c r="GIK117" s="750"/>
      <c r="GIL117" s="750"/>
      <c r="GIM117" s="750"/>
      <c r="GIN117" s="750"/>
      <c r="GIO117" s="750"/>
      <c r="GIP117" s="750"/>
      <c r="GIQ117" s="750"/>
      <c r="GIR117" s="750"/>
      <c r="GIS117" s="750"/>
      <c r="GIT117" s="750"/>
      <c r="GIU117" s="750"/>
      <c r="GIV117" s="750"/>
      <c r="GIW117" s="750"/>
      <c r="GIX117" s="750"/>
      <c r="GIY117" s="750"/>
      <c r="GIZ117" s="750"/>
      <c r="GJA117" s="750"/>
      <c r="GJB117" s="750"/>
      <c r="GJC117" s="750"/>
      <c r="GJD117" s="750"/>
      <c r="GJE117" s="750"/>
      <c r="GJF117" s="750"/>
      <c r="GJG117" s="750"/>
      <c r="GJH117" s="750"/>
      <c r="GJI117" s="750"/>
      <c r="GJJ117" s="750"/>
      <c r="GJK117" s="750"/>
      <c r="GJL117" s="750"/>
      <c r="GJM117" s="750"/>
      <c r="GJN117" s="750"/>
      <c r="GJO117" s="750"/>
      <c r="GJP117" s="750"/>
      <c r="GJQ117" s="750"/>
      <c r="GJR117" s="750"/>
      <c r="GJS117" s="750"/>
      <c r="GJT117" s="750"/>
      <c r="GJU117" s="750"/>
      <c r="GJV117" s="750"/>
      <c r="GJW117" s="750"/>
      <c r="GJX117" s="750"/>
      <c r="GJY117" s="750"/>
      <c r="GJZ117" s="750"/>
      <c r="GKA117" s="750"/>
      <c r="GKB117" s="750"/>
      <c r="GKC117" s="750"/>
      <c r="GKD117" s="750"/>
      <c r="GKE117" s="750"/>
      <c r="GKF117" s="750"/>
      <c r="GKG117" s="750"/>
      <c r="GKH117" s="750"/>
      <c r="GKI117" s="750"/>
      <c r="GKJ117" s="750"/>
      <c r="GKK117" s="750"/>
      <c r="GKL117" s="750"/>
      <c r="GKM117" s="750"/>
      <c r="GKN117" s="750"/>
      <c r="GKO117" s="750"/>
      <c r="GKP117" s="750"/>
      <c r="GKQ117" s="750"/>
      <c r="GKR117" s="750"/>
      <c r="GKS117" s="750"/>
      <c r="GKT117" s="750"/>
      <c r="GKU117" s="750"/>
      <c r="GKV117" s="750"/>
      <c r="GKW117" s="750"/>
      <c r="GKX117" s="750"/>
      <c r="GKY117" s="750"/>
      <c r="GKZ117" s="750"/>
      <c r="GLA117" s="750"/>
      <c r="GLB117" s="750"/>
      <c r="GLC117" s="750"/>
      <c r="GLD117" s="750"/>
      <c r="GLE117" s="750"/>
      <c r="GLF117" s="750"/>
      <c r="GLG117" s="750"/>
      <c r="GLH117" s="750"/>
      <c r="GLI117" s="750"/>
      <c r="GLJ117" s="750"/>
      <c r="GLK117" s="750"/>
      <c r="GLL117" s="750"/>
      <c r="GLM117" s="750"/>
      <c r="GLN117" s="750"/>
      <c r="GLO117" s="750"/>
      <c r="GLP117" s="750"/>
      <c r="GLQ117" s="750"/>
      <c r="GLR117" s="750"/>
      <c r="GLS117" s="750"/>
      <c r="GLT117" s="750"/>
      <c r="GLU117" s="750"/>
      <c r="GLV117" s="750"/>
      <c r="GLW117" s="750"/>
      <c r="GLX117" s="750"/>
      <c r="GLY117" s="750"/>
      <c r="GLZ117" s="750"/>
      <c r="GMA117" s="750"/>
      <c r="GMB117" s="750"/>
      <c r="GMC117" s="750"/>
      <c r="GMD117" s="750"/>
      <c r="GME117" s="750"/>
      <c r="GMF117" s="750"/>
      <c r="GMG117" s="750"/>
      <c r="GMH117" s="750"/>
      <c r="GMI117" s="750"/>
      <c r="GMJ117" s="750"/>
      <c r="GMK117" s="750"/>
      <c r="GML117" s="750"/>
      <c r="GMM117" s="750"/>
      <c r="GMN117" s="750"/>
      <c r="GMO117" s="750"/>
      <c r="GMP117" s="750"/>
      <c r="GMQ117" s="750"/>
      <c r="GMR117" s="750"/>
      <c r="GMS117" s="750"/>
      <c r="GMT117" s="750"/>
      <c r="GMU117" s="750"/>
      <c r="GMV117" s="750"/>
      <c r="GMW117" s="750"/>
      <c r="GMX117" s="750"/>
      <c r="GMY117" s="750"/>
      <c r="GMZ117" s="750"/>
      <c r="GNA117" s="750"/>
      <c r="GNB117" s="750"/>
      <c r="GNC117" s="750"/>
      <c r="GND117" s="750"/>
      <c r="GNE117" s="750"/>
      <c r="GNF117" s="750"/>
      <c r="GNG117" s="750"/>
      <c r="GNH117" s="750"/>
      <c r="GNI117" s="750"/>
      <c r="GNJ117" s="750"/>
      <c r="GNK117" s="750"/>
      <c r="GNL117" s="750"/>
      <c r="GNM117" s="750"/>
      <c r="GNN117" s="750"/>
      <c r="GNO117" s="750"/>
      <c r="GNP117" s="750"/>
      <c r="GNQ117" s="750"/>
      <c r="GNR117" s="750"/>
      <c r="GNS117" s="750"/>
      <c r="GNT117" s="750"/>
      <c r="GNU117" s="750"/>
      <c r="GNV117" s="750"/>
      <c r="GNW117" s="750"/>
      <c r="GNX117" s="750"/>
      <c r="GNY117" s="750"/>
      <c r="GNZ117" s="750"/>
      <c r="GOA117" s="750"/>
      <c r="GOB117" s="750"/>
      <c r="GOC117" s="750"/>
      <c r="GOD117" s="750"/>
      <c r="GOE117" s="750"/>
      <c r="GOF117" s="750"/>
      <c r="GOG117" s="750"/>
      <c r="GOH117" s="750"/>
      <c r="GOI117" s="750"/>
      <c r="GOJ117" s="750"/>
      <c r="GOK117" s="750"/>
      <c r="GOL117" s="750"/>
      <c r="GOM117" s="750"/>
      <c r="GON117" s="750"/>
      <c r="GOO117" s="750"/>
      <c r="GOP117" s="750"/>
      <c r="GOQ117" s="750"/>
      <c r="GOR117" s="750"/>
      <c r="GOS117" s="750"/>
      <c r="GOT117" s="750"/>
      <c r="GOU117" s="750"/>
      <c r="GOV117" s="750"/>
      <c r="GOW117" s="750"/>
      <c r="GOX117" s="750"/>
      <c r="GOY117" s="750"/>
      <c r="GOZ117" s="750"/>
      <c r="GPA117" s="750"/>
      <c r="GPB117" s="750"/>
      <c r="GPC117" s="750"/>
      <c r="GPD117" s="750"/>
      <c r="GPE117" s="750"/>
      <c r="GPF117" s="750"/>
      <c r="GPG117" s="750"/>
      <c r="GPH117" s="750"/>
      <c r="GPI117" s="750"/>
      <c r="GPJ117" s="750"/>
      <c r="GPK117" s="750"/>
      <c r="GPL117" s="750"/>
      <c r="GPM117" s="750"/>
      <c r="GPN117" s="750"/>
      <c r="GPO117" s="750"/>
      <c r="GPP117" s="750"/>
      <c r="GPQ117" s="750"/>
      <c r="GPR117" s="750"/>
      <c r="GPS117" s="750"/>
      <c r="GPT117" s="750"/>
      <c r="GPU117" s="750"/>
      <c r="GPV117" s="750"/>
      <c r="GPW117" s="750"/>
      <c r="GPX117" s="750"/>
      <c r="GPY117" s="750"/>
      <c r="GPZ117" s="750"/>
      <c r="GQA117" s="750"/>
      <c r="GQB117" s="750"/>
      <c r="GQC117" s="750"/>
      <c r="GQD117" s="750"/>
      <c r="GQE117" s="750"/>
      <c r="GQF117" s="750"/>
      <c r="GQG117" s="750"/>
      <c r="GQH117" s="750"/>
      <c r="GQI117" s="750"/>
      <c r="GQJ117" s="750"/>
      <c r="GQK117" s="750"/>
      <c r="GQL117" s="750"/>
      <c r="GQM117" s="750"/>
      <c r="GQN117" s="750"/>
      <c r="GQO117" s="750"/>
      <c r="GQP117" s="750"/>
      <c r="GQQ117" s="750"/>
      <c r="GQR117" s="750"/>
      <c r="GQS117" s="750"/>
      <c r="GQT117" s="750"/>
      <c r="GQU117" s="750"/>
      <c r="GQV117" s="750"/>
      <c r="GQW117" s="750"/>
      <c r="GQX117" s="750"/>
      <c r="GQY117" s="750"/>
      <c r="GQZ117" s="750"/>
      <c r="GRA117" s="750"/>
      <c r="GRB117" s="750"/>
      <c r="GRC117" s="750"/>
      <c r="GRD117" s="750"/>
      <c r="GRE117" s="750"/>
      <c r="GRF117" s="750"/>
      <c r="GRG117" s="750"/>
      <c r="GRH117" s="750"/>
      <c r="GRI117" s="750"/>
      <c r="GRJ117" s="750"/>
      <c r="GRK117" s="750"/>
      <c r="GRL117" s="750"/>
      <c r="GRM117" s="750"/>
      <c r="GRN117" s="750"/>
      <c r="GRO117" s="750"/>
      <c r="GRP117" s="750"/>
      <c r="GRQ117" s="750"/>
      <c r="GRR117" s="750"/>
      <c r="GRS117" s="750"/>
      <c r="GRT117" s="750"/>
      <c r="GRU117" s="750"/>
      <c r="GRV117" s="750"/>
      <c r="GRW117" s="750"/>
      <c r="GRX117" s="750"/>
      <c r="GRY117" s="750"/>
      <c r="GRZ117" s="750"/>
      <c r="GSA117" s="750"/>
      <c r="GSB117" s="750"/>
      <c r="GSC117" s="750"/>
      <c r="GSD117" s="750"/>
      <c r="GSE117" s="750"/>
      <c r="GSF117" s="750"/>
      <c r="GSG117" s="750"/>
      <c r="GSH117" s="750"/>
      <c r="GSI117" s="750"/>
      <c r="GSJ117" s="750"/>
      <c r="GSK117" s="750"/>
      <c r="GSL117" s="750"/>
      <c r="GSM117" s="750"/>
      <c r="GSN117" s="750"/>
      <c r="GSO117" s="750"/>
      <c r="GSP117" s="750"/>
      <c r="GSQ117" s="750"/>
      <c r="GSR117" s="750"/>
      <c r="GSS117" s="750"/>
      <c r="GST117" s="750"/>
      <c r="GSU117" s="750"/>
      <c r="GSV117" s="750"/>
      <c r="GSW117" s="750"/>
      <c r="GSX117" s="750"/>
      <c r="GSY117" s="750"/>
      <c r="GSZ117" s="750"/>
      <c r="GTA117" s="750"/>
      <c r="GTB117" s="750"/>
      <c r="GTC117" s="750"/>
      <c r="GTD117" s="750"/>
      <c r="GTE117" s="750"/>
      <c r="GTF117" s="750"/>
      <c r="GTG117" s="750"/>
      <c r="GTH117" s="750"/>
      <c r="GTI117" s="750"/>
      <c r="GTJ117" s="750"/>
      <c r="GTK117" s="750"/>
      <c r="GTL117" s="750"/>
      <c r="GTM117" s="750"/>
      <c r="GTN117" s="750"/>
      <c r="GTO117" s="750"/>
      <c r="GTP117" s="750"/>
      <c r="GTQ117" s="750"/>
      <c r="GTR117" s="750"/>
      <c r="GTS117" s="750"/>
      <c r="GTT117" s="750"/>
      <c r="GTU117" s="750"/>
      <c r="GTV117" s="750"/>
      <c r="GTW117" s="750"/>
      <c r="GTX117" s="750"/>
      <c r="GTY117" s="750"/>
      <c r="GTZ117" s="750"/>
      <c r="GUA117" s="750"/>
      <c r="GUB117" s="750"/>
      <c r="GUC117" s="750"/>
      <c r="GUD117" s="750"/>
      <c r="GUE117" s="750"/>
      <c r="GUF117" s="750"/>
      <c r="GUG117" s="750"/>
      <c r="GUH117" s="750"/>
      <c r="GUI117" s="750"/>
      <c r="GUJ117" s="750"/>
      <c r="GUK117" s="750"/>
      <c r="GUL117" s="750"/>
      <c r="GUM117" s="750"/>
      <c r="GUN117" s="750"/>
      <c r="GUO117" s="750"/>
      <c r="GUP117" s="750"/>
      <c r="GUQ117" s="750"/>
      <c r="GUR117" s="750"/>
      <c r="GUS117" s="750"/>
      <c r="GUT117" s="750"/>
      <c r="GUU117" s="750"/>
      <c r="GUV117" s="750"/>
      <c r="GUW117" s="750"/>
      <c r="GUX117" s="750"/>
      <c r="GUY117" s="750"/>
      <c r="GUZ117" s="750"/>
      <c r="GVA117" s="750"/>
      <c r="GVB117" s="750"/>
      <c r="GVC117" s="750"/>
      <c r="GVD117" s="750"/>
      <c r="GVE117" s="750"/>
      <c r="GVF117" s="750"/>
      <c r="GVG117" s="750"/>
      <c r="GVH117" s="750"/>
      <c r="GVI117" s="750"/>
      <c r="GVJ117" s="750"/>
      <c r="GVK117" s="750"/>
      <c r="GVL117" s="750"/>
      <c r="GVM117" s="750"/>
      <c r="GVN117" s="750"/>
      <c r="GVO117" s="750"/>
      <c r="GVP117" s="750"/>
      <c r="GVQ117" s="750"/>
      <c r="GVR117" s="750"/>
      <c r="GVS117" s="750"/>
      <c r="GVT117" s="750"/>
      <c r="GVU117" s="750"/>
      <c r="GVV117" s="750"/>
      <c r="GVW117" s="750"/>
      <c r="GVX117" s="750"/>
      <c r="GVY117" s="750"/>
      <c r="GVZ117" s="750"/>
      <c r="GWA117" s="750"/>
      <c r="GWB117" s="750"/>
      <c r="GWC117" s="750"/>
      <c r="GWD117" s="750"/>
      <c r="GWE117" s="750"/>
      <c r="GWF117" s="750"/>
      <c r="GWG117" s="750"/>
      <c r="GWH117" s="750"/>
      <c r="GWI117" s="750"/>
      <c r="GWJ117" s="750"/>
      <c r="GWK117" s="750"/>
      <c r="GWL117" s="750"/>
      <c r="GWM117" s="750"/>
      <c r="GWN117" s="750"/>
      <c r="GWO117" s="750"/>
      <c r="GWP117" s="750"/>
      <c r="GWQ117" s="750"/>
      <c r="GWR117" s="750"/>
      <c r="GWS117" s="750"/>
      <c r="GWT117" s="750"/>
      <c r="GWU117" s="750"/>
      <c r="GWV117" s="750"/>
      <c r="GWW117" s="750"/>
      <c r="GWX117" s="750"/>
      <c r="GWY117" s="750"/>
      <c r="GWZ117" s="750"/>
      <c r="GXA117" s="750"/>
      <c r="GXB117" s="750"/>
      <c r="GXC117" s="750"/>
      <c r="GXD117" s="750"/>
      <c r="GXE117" s="750"/>
      <c r="GXF117" s="750"/>
      <c r="GXG117" s="750"/>
      <c r="GXH117" s="750"/>
      <c r="GXI117" s="750"/>
      <c r="GXJ117" s="750"/>
      <c r="GXK117" s="750"/>
      <c r="GXL117" s="750"/>
      <c r="GXM117" s="750"/>
      <c r="GXN117" s="750"/>
      <c r="GXO117" s="750"/>
      <c r="GXP117" s="750"/>
      <c r="GXQ117" s="750"/>
      <c r="GXR117" s="750"/>
      <c r="GXS117" s="750"/>
      <c r="GXT117" s="750"/>
      <c r="GXU117" s="750"/>
      <c r="GXV117" s="750"/>
      <c r="GXW117" s="750"/>
      <c r="GXX117" s="750"/>
      <c r="GXY117" s="750"/>
      <c r="GXZ117" s="750"/>
      <c r="GYA117" s="750"/>
      <c r="GYB117" s="750"/>
      <c r="GYC117" s="750"/>
      <c r="GYD117" s="750"/>
      <c r="GYE117" s="750"/>
      <c r="GYF117" s="750"/>
      <c r="GYG117" s="750"/>
      <c r="GYH117" s="750"/>
      <c r="GYI117" s="750"/>
      <c r="GYJ117" s="750"/>
      <c r="GYK117" s="750"/>
      <c r="GYL117" s="750"/>
      <c r="GYM117" s="750"/>
      <c r="GYN117" s="750"/>
      <c r="GYO117" s="750"/>
      <c r="GYP117" s="750"/>
      <c r="GYQ117" s="750"/>
      <c r="GYR117" s="750"/>
      <c r="GYS117" s="750"/>
      <c r="GYT117" s="750"/>
      <c r="GYU117" s="750"/>
      <c r="GYV117" s="750"/>
      <c r="GYW117" s="750"/>
      <c r="GYX117" s="750"/>
      <c r="GYY117" s="750"/>
      <c r="GYZ117" s="750"/>
      <c r="GZA117" s="750"/>
      <c r="GZB117" s="750"/>
      <c r="GZC117" s="750"/>
      <c r="GZD117" s="750"/>
      <c r="GZE117" s="750"/>
      <c r="GZF117" s="750"/>
      <c r="GZG117" s="750"/>
      <c r="GZH117" s="750"/>
      <c r="GZI117" s="750"/>
      <c r="GZJ117" s="750"/>
      <c r="GZK117" s="750"/>
      <c r="GZL117" s="750"/>
      <c r="GZM117" s="750"/>
      <c r="GZN117" s="750"/>
      <c r="GZO117" s="750"/>
      <c r="GZP117" s="750"/>
      <c r="GZQ117" s="750"/>
      <c r="GZR117" s="750"/>
      <c r="GZS117" s="750"/>
      <c r="GZT117" s="750"/>
      <c r="GZU117" s="750"/>
      <c r="GZV117" s="750"/>
      <c r="GZW117" s="750"/>
      <c r="GZX117" s="750"/>
      <c r="GZY117" s="750"/>
      <c r="GZZ117" s="750"/>
      <c r="HAA117" s="750"/>
      <c r="HAB117" s="750"/>
      <c r="HAC117" s="750"/>
      <c r="HAD117" s="750"/>
      <c r="HAE117" s="750"/>
      <c r="HAF117" s="750"/>
      <c r="HAG117" s="750"/>
      <c r="HAH117" s="750"/>
      <c r="HAI117" s="750"/>
      <c r="HAJ117" s="750"/>
      <c r="HAK117" s="750"/>
      <c r="HAL117" s="750"/>
      <c r="HAM117" s="750"/>
      <c r="HAN117" s="750"/>
      <c r="HAO117" s="750"/>
      <c r="HAP117" s="750"/>
      <c r="HAQ117" s="750"/>
      <c r="HAR117" s="750"/>
      <c r="HAS117" s="750"/>
      <c r="HAT117" s="750"/>
      <c r="HAU117" s="750"/>
      <c r="HAV117" s="750"/>
      <c r="HAW117" s="750"/>
      <c r="HAX117" s="750"/>
      <c r="HAY117" s="750"/>
      <c r="HAZ117" s="750"/>
      <c r="HBA117" s="750"/>
      <c r="HBB117" s="750"/>
      <c r="HBC117" s="750"/>
      <c r="HBD117" s="750"/>
      <c r="HBE117" s="750"/>
      <c r="HBF117" s="750"/>
      <c r="HBG117" s="750"/>
      <c r="HBH117" s="750"/>
      <c r="HBI117" s="750"/>
      <c r="HBJ117" s="750"/>
      <c r="HBK117" s="750"/>
      <c r="HBL117" s="750"/>
      <c r="HBM117" s="750"/>
      <c r="HBN117" s="750"/>
      <c r="HBO117" s="750"/>
      <c r="HBP117" s="750"/>
      <c r="HBQ117" s="750"/>
      <c r="HBR117" s="750"/>
      <c r="HBS117" s="750"/>
      <c r="HBT117" s="750"/>
      <c r="HBU117" s="750"/>
      <c r="HBV117" s="750"/>
      <c r="HBW117" s="750"/>
      <c r="HBX117" s="750"/>
      <c r="HBY117" s="750"/>
      <c r="HBZ117" s="750"/>
      <c r="HCA117" s="750"/>
      <c r="HCB117" s="750"/>
      <c r="HCC117" s="750"/>
      <c r="HCD117" s="750"/>
      <c r="HCE117" s="750"/>
      <c r="HCF117" s="750"/>
      <c r="HCG117" s="750"/>
      <c r="HCH117" s="750"/>
      <c r="HCI117" s="750"/>
      <c r="HCJ117" s="750"/>
      <c r="HCK117" s="750"/>
      <c r="HCL117" s="750"/>
      <c r="HCM117" s="750"/>
      <c r="HCN117" s="750"/>
      <c r="HCO117" s="750"/>
      <c r="HCP117" s="750"/>
      <c r="HCQ117" s="750"/>
      <c r="HCR117" s="750"/>
      <c r="HCS117" s="750"/>
      <c r="HCT117" s="750"/>
      <c r="HCU117" s="750"/>
      <c r="HCV117" s="750"/>
      <c r="HCW117" s="750"/>
      <c r="HCX117" s="750"/>
      <c r="HCY117" s="750"/>
      <c r="HCZ117" s="750"/>
      <c r="HDA117" s="750"/>
      <c r="HDB117" s="750"/>
      <c r="HDC117" s="750"/>
      <c r="HDD117" s="750"/>
      <c r="HDE117" s="750"/>
      <c r="HDF117" s="750"/>
      <c r="HDG117" s="750"/>
      <c r="HDH117" s="750"/>
      <c r="HDI117" s="750"/>
      <c r="HDJ117" s="750"/>
      <c r="HDK117" s="750"/>
      <c r="HDL117" s="750"/>
      <c r="HDM117" s="750"/>
      <c r="HDN117" s="750"/>
      <c r="HDO117" s="750"/>
      <c r="HDP117" s="750"/>
      <c r="HDQ117" s="750"/>
      <c r="HDR117" s="750"/>
      <c r="HDS117" s="750"/>
      <c r="HDT117" s="750"/>
      <c r="HDU117" s="750"/>
      <c r="HDV117" s="750"/>
      <c r="HDW117" s="750"/>
      <c r="HDX117" s="750"/>
      <c r="HDY117" s="750"/>
      <c r="HDZ117" s="750"/>
      <c r="HEA117" s="750"/>
      <c r="HEB117" s="750"/>
      <c r="HEC117" s="750"/>
      <c r="HED117" s="750"/>
      <c r="HEE117" s="750"/>
      <c r="HEF117" s="750"/>
      <c r="HEG117" s="750"/>
      <c r="HEH117" s="750"/>
      <c r="HEI117" s="750"/>
      <c r="HEJ117" s="750"/>
      <c r="HEK117" s="750"/>
      <c r="HEL117" s="750"/>
      <c r="HEM117" s="750"/>
      <c r="HEN117" s="750"/>
      <c r="HEO117" s="750"/>
      <c r="HEP117" s="750"/>
      <c r="HEQ117" s="750"/>
      <c r="HER117" s="750"/>
      <c r="HES117" s="750"/>
      <c r="HET117" s="750"/>
      <c r="HEU117" s="750"/>
      <c r="HEV117" s="750"/>
      <c r="HEW117" s="750"/>
      <c r="HEX117" s="750"/>
      <c r="HEY117" s="750"/>
      <c r="HEZ117" s="750"/>
      <c r="HFA117" s="750"/>
      <c r="HFB117" s="750"/>
      <c r="HFC117" s="750"/>
      <c r="HFD117" s="750"/>
      <c r="HFE117" s="750"/>
      <c r="HFF117" s="750"/>
      <c r="HFG117" s="750"/>
      <c r="HFH117" s="750"/>
      <c r="HFI117" s="750"/>
      <c r="HFJ117" s="750"/>
      <c r="HFK117" s="750"/>
      <c r="HFL117" s="750"/>
      <c r="HFM117" s="750"/>
      <c r="HFN117" s="750"/>
      <c r="HFO117" s="750"/>
      <c r="HFP117" s="750"/>
      <c r="HFQ117" s="750"/>
      <c r="HFR117" s="750"/>
      <c r="HFS117" s="750"/>
      <c r="HFT117" s="750"/>
      <c r="HFU117" s="750"/>
      <c r="HFV117" s="750"/>
      <c r="HFW117" s="750"/>
      <c r="HFX117" s="750"/>
      <c r="HFY117" s="750"/>
      <c r="HFZ117" s="750"/>
      <c r="HGA117" s="750"/>
      <c r="HGB117" s="750"/>
      <c r="HGC117" s="750"/>
      <c r="HGD117" s="750"/>
      <c r="HGE117" s="750"/>
      <c r="HGF117" s="750"/>
      <c r="HGG117" s="750"/>
      <c r="HGH117" s="750"/>
      <c r="HGI117" s="750"/>
      <c r="HGJ117" s="750"/>
      <c r="HGK117" s="750"/>
      <c r="HGL117" s="750"/>
      <c r="HGM117" s="750"/>
      <c r="HGN117" s="750"/>
      <c r="HGO117" s="750"/>
      <c r="HGP117" s="750"/>
      <c r="HGQ117" s="750"/>
      <c r="HGR117" s="750"/>
      <c r="HGS117" s="750"/>
      <c r="HGT117" s="750"/>
      <c r="HGU117" s="750"/>
      <c r="HGV117" s="750"/>
      <c r="HGW117" s="750"/>
      <c r="HGX117" s="750"/>
      <c r="HGY117" s="750"/>
      <c r="HGZ117" s="750"/>
      <c r="HHA117" s="750"/>
      <c r="HHB117" s="750"/>
      <c r="HHC117" s="750"/>
      <c r="HHD117" s="750"/>
      <c r="HHE117" s="750"/>
      <c r="HHF117" s="750"/>
      <c r="HHG117" s="750"/>
      <c r="HHH117" s="750"/>
      <c r="HHI117" s="750"/>
      <c r="HHJ117" s="750"/>
      <c r="HHK117" s="750"/>
      <c r="HHL117" s="750"/>
      <c r="HHM117" s="750"/>
      <c r="HHN117" s="750"/>
      <c r="HHO117" s="750"/>
      <c r="HHP117" s="750"/>
      <c r="HHQ117" s="750"/>
      <c r="HHR117" s="750"/>
      <c r="HHS117" s="750"/>
      <c r="HHT117" s="750"/>
      <c r="HHU117" s="750"/>
      <c r="HHV117" s="750"/>
      <c r="HHW117" s="750"/>
      <c r="HHX117" s="750"/>
      <c r="HHY117" s="750"/>
      <c r="HHZ117" s="750"/>
      <c r="HIA117" s="750"/>
      <c r="HIB117" s="750"/>
      <c r="HIC117" s="750"/>
      <c r="HID117" s="750"/>
      <c r="HIE117" s="750"/>
      <c r="HIF117" s="750"/>
      <c r="HIG117" s="750"/>
      <c r="HIH117" s="750"/>
      <c r="HII117" s="750"/>
      <c r="HIJ117" s="750"/>
      <c r="HIK117" s="750"/>
      <c r="HIL117" s="750"/>
      <c r="HIM117" s="750"/>
      <c r="HIN117" s="750"/>
      <c r="HIO117" s="750"/>
      <c r="HIP117" s="750"/>
      <c r="HIQ117" s="750"/>
      <c r="HIR117" s="750"/>
      <c r="HIS117" s="750"/>
      <c r="HIT117" s="750"/>
      <c r="HIU117" s="750"/>
      <c r="HIV117" s="750"/>
      <c r="HIW117" s="750"/>
      <c r="HIX117" s="750"/>
      <c r="HIY117" s="750"/>
      <c r="HIZ117" s="750"/>
      <c r="HJA117" s="750"/>
      <c r="HJB117" s="750"/>
      <c r="HJC117" s="750"/>
      <c r="HJD117" s="750"/>
      <c r="HJE117" s="750"/>
      <c r="HJF117" s="750"/>
      <c r="HJG117" s="750"/>
      <c r="HJH117" s="750"/>
      <c r="HJI117" s="750"/>
      <c r="HJJ117" s="750"/>
      <c r="HJK117" s="750"/>
      <c r="HJL117" s="750"/>
      <c r="HJM117" s="750"/>
      <c r="HJN117" s="750"/>
      <c r="HJO117" s="750"/>
      <c r="HJP117" s="750"/>
      <c r="HJQ117" s="750"/>
      <c r="HJR117" s="750"/>
      <c r="HJS117" s="750"/>
      <c r="HJT117" s="750"/>
      <c r="HJU117" s="750"/>
      <c r="HJV117" s="750"/>
      <c r="HJW117" s="750"/>
      <c r="HJX117" s="750"/>
      <c r="HJY117" s="750"/>
      <c r="HJZ117" s="750"/>
      <c r="HKA117" s="750"/>
      <c r="HKB117" s="750"/>
      <c r="HKC117" s="750"/>
      <c r="HKD117" s="750"/>
      <c r="HKE117" s="750"/>
      <c r="HKF117" s="750"/>
      <c r="HKG117" s="750"/>
      <c r="HKH117" s="750"/>
      <c r="HKI117" s="750"/>
      <c r="HKJ117" s="750"/>
      <c r="HKK117" s="750"/>
      <c r="HKL117" s="750"/>
      <c r="HKM117" s="750"/>
      <c r="HKN117" s="750"/>
      <c r="HKO117" s="750"/>
      <c r="HKP117" s="750"/>
      <c r="HKQ117" s="750"/>
      <c r="HKR117" s="750"/>
      <c r="HKS117" s="750"/>
      <c r="HKT117" s="750"/>
      <c r="HKU117" s="750"/>
      <c r="HKV117" s="750"/>
      <c r="HKW117" s="750"/>
      <c r="HKX117" s="750"/>
      <c r="HKY117" s="750"/>
      <c r="HKZ117" s="750"/>
      <c r="HLA117" s="750"/>
      <c r="HLB117" s="750"/>
      <c r="HLC117" s="750"/>
      <c r="HLD117" s="750"/>
      <c r="HLE117" s="750"/>
      <c r="HLF117" s="750"/>
      <c r="HLG117" s="750"/>
      <c r="HLH117" s="750"/>
      <c r="HLI117" s="750"/>
      <c r="HLJ117" s="750"/>
      <c r="HLK117" s="750"/>
      <c r="HLL117" s="750"/>
      <c r="HLM117" s="750"/>
      <c r="HLN117" s="750"/>
      <c r="HLO117" s="750"/>
      <c r="HLP117" s="750"/>
      <c r="HLQ117" s="750"/>
      <c r="HLR117" s="750"/>
      <c r="HLS117" s="750"/>
      <c r="HLT117" s="750"/>
      <c r="HLU117" s="750"/>
      <c r="HLV117" s="750"/>
      <c r="HLW117" s="750"/>
      <c r="HLX117" s="750"/>
      <c r="HLY117" s="750"/>
      <c r="HLZ117" s="750"/>
      <c r="HMA117" s="750"/>
      <c r="HMB117" s="750"/>
      <c r="HMC117" s="750"/>
      <c r="HMD117" s="750"/>
      <c r="HME117" s="750"/>
      <c r="HMF117" s="750"/>
      <c r="HMG117" s="750"/>
      <c r="HMH117" s="750"/>
      <c r="HMI117" s="750"/>
      <c r="HMJ117" s="750"/>
      <c r="HMK117" s="750"/>
      <c r="HML117" s="750"/>
      <c r="HMM117" s="750"/>
      <c r="HMN117" s="750"/>
      <c r="HMO117" s="750"/>
      <c r="HMP117" s="750"/>
      <c r="HMQ117" s="750"/>
      <c r="HMR117" s="750"/>
      <c r="HMS117" s="750"/>
      <c r="HMT117" s="750"/>
      <c r="HMU117" s="750"/>
      <c r="HMV117" s="750"/>
      <c r="HMW117" s="750"/>
      <c r="HMX117" s="750"/>
      <c r="HMY117" s="750"/>
      <c r="HMZ117" s="750"/>
      <c r="HNA117" s="750"/>
      <c r="HNB117" s="750"/>
      <c r="HNC117" s="750"/>
      <c r="HND117" s="750"/>
      <c r="HNE117" s="750"/>
      <c r="HNF117" s="750"/>
      <c r="HNG117" s="750"/>
      <c r="HNH117" s="750"/>
      <c r="HNI117" s="750"/>
      <c r="HNJ117" s="750"/>
      <c r="HNK117" s="750"/>
      <c r="HNL117" s="750"/>
      <c r="HNM117" s="750"/>
      <c r="HNN117" s="750"/>
      <c r="HNO117" s="750"/>
      <c r="HNP117" s="750"/>
      <c r="HNQ117" s="750"/>
      <c r="HNR117" s="750"/>
      <c r="HNS117" s="750"/>
      <c r="HNT117" s="750"/>
      <c r="HNU117" s="750"/>
      <c r="HNV117" s="750"/>
      <c r="HNW117" s="750"/>
      <c r="HNX117" s="750"/>
      <c r="HNY117" s="750"/>
      <c r="HNZ117" s="750"/>
      <c r="HOA117" s="750"/>
      <c r="HOB117" s="750"/>
      <c r="HOC117" s="750"/>
      <c r="HOD117" s="750"/>
      <c r="HOE117" s="750"/>
      <c r="HOF117" s="750"/>
      <c r="HOG117" s="750"/>
      <c r="HOH117" s="750"/>
      <c r="HOI117" s="750"/>
      <c r="HOJ117" s="750"/>
      <c r="HOK117" s="750"/>
      <c r="HOL117" s="750"/>
      <c r="HOM117" s="750"/>
      <c r="HON117" s="750"/>
      <c r="HOO117" s="750"/>
      <c r="HOP117" s="750"/>
      <c r="HOQ117" s="750"/>
      <c r="HOR117" s="750"/>
      <c r="HOS117" s="750"/>
      <c r="HOT117" s="750"/>
      <c r="HOU117" s="750"/>
      <c r="HOV117" s="750"/>
      <c r="HOW117" s="750"/>
      <c r="HOX117" s="750"/>
      <c r="HOY117" s="750"/>
      <c r="HOZ117" s="750"/>
      <c r="HPA117" s="750"/>
      <c r="HPB117" s="750"/>
      <c r="HPC117" s="750"/>
      <c r="HPD117" s="750"/>
      <c r="HPE117" s="750"/>
      <c r="HPF117" s="750"/>
      <c r="HPG117" s="750"/>
      <c r="HPH117" s="750"/>
      <c r="HPI117" s="750"/>
      <c r="HPJ117" s="750"/>
      <c r="HPK117" s="750"/>
      <c r="HPL117" s="750"/>
      <c r="HPM117" s="750"/>
      <c r="HPN117" s="750"/>
      <c r="HPO117" s="750"/>
      <c r="HPP117" s="750"/>
      <c r="HPQ117" s="750"/>
      <c r="HPR117" s="750"/>
      <c r="HPS117" s="750"/>
      <c r="HPT117" s="750"/>
      <c r="HPU117" s="750"/>
      <c r="HPV117" s="750"/>
      <c r="HPW117" s="750"/>
      <c r="HPX117" s="750"/>
      <c r="HPY117" s="750"/>
      <c r="HPZ117" s="750"/>
      <c r="HQA117" s="750"/>
      <c r="HQB117" s="750"/>
      <c r="HQC117" s="750"/>
      <c r="HQD117" s="750"/>
      <c r="HQE117" s="750"/>
      <c r="HQF117" s="750"/>
      <c r="HQG117" s="750"/>
      <c r="HQH117" s="750"/>
      <c r="HQI117" s="750"/>
      <c r="HQJ117" s="750"/>
      <c r="HQK117" s="750"/>
      <c r="HQL117" s="750"/>
      <c r="HQM117" s="750"/>
      <c r="HQN117" s="750"/>
      <c r="HQO117" s="750"/>
      <c r="HQP117" s="750"/>
      <c r="HQQ117" s="750"/>
      <c r="HQR117" s="750"/>
      <c r="HQS117" s="750"/>
      <c r="HQT117" s="750"/>
      <c r="HQU117" s="750"/>
      <c r="HQV117" s="750"/>
      <c r="HQW117" s="750"/>
      <c r="HQX117" s="750"/>
      <c r="HQY117" s="750"/>
      <c r="HQZ117" s="750"/>
      <c r="HRA117" s="750"/>
      <c r="HRB117" s="750"/>
      <c r="HRC117" s="750"/>
      <c r="HRD117" s="750"/>
      <c r="HRE117" s="750"/>
      <c r="HRF117" s="750"/>
      <c r="HRG117" s="750"/>
      <c r="HRH117" s="750"/>
      <c r="HRI117" s="750"/>
      <c r="HRJ117" s="750"/>
      <c r="HRK117" s="750"/>
      <c r="HRL117" s="750"/>
      <c r="HRM117" s="750"/>
      <c r="HRN117" s="750"/>
      <c r="HRO117" s="750"/>
      <c r="HRP117" s="750"/>
      <c r="HRQ117" s="750"/>
      <c r="HRR117" s="750"/>
      <c r="HRS117" s="750"/>
      <c r="HRT117" s="750"/>
      <c r="HRU117" s="750"/>
      <c r="HRV117" s="750"/>
      <c r="HRW117" s="750"/>
      <c r="HRX117" s="750"/>
      <c r="HRY117" s="750"/>
      <c r="HRZ117" s="750"/>
      <c r="HSA117" s="750"/>
      <c r="HSB117" s="750"/>
      <c r="HSC117" s="750"/>
      <c r="HSD117" s="750"/>
      <c r="HSE117" s="750"/>
      <c r="HSF117" s="750"/>
      <c r="HSG117" s="750"/>
      <c r="HSH117" s="750"/>
      <c r="HSI117" s="750"/>
      <c r="HSJ117" s="750"/>
      <c r="HSK117" s="750"/>
      <c r="HSL117" s="750"/>
      <c r="HSM117" s="750"/>
      <c r="HSN117" s="750"/>
      <c r="HSO117" s="750"/>
      <c r="HSP117" s="750"/>
      <c r="HSQ117" s="750"/>
      <c r="HSR117" s="750"/>
      <c r="HSS117" s="750"/>
      <c r="HST117" s="750"/>
      <c r="HSU117" s="750"/>
      <c r="HSV117" s="750"/>
      <c r="HSW117" s="750"/>
      <c r="HSX117" s="750"/>
      <c r="HSY117" s="750"/>
      <c r="HSZ117" s="750"/>
      <c r="HTA117" s="750"/>
      <c r="HTB117" s="750"/>
      <c r="HTC117" s="750"/>
      <c r="HTD117" s="750"/>
      <c r="HTE117" s="750"/>
      <c r="HTF117" s="750"/>
      <c r="HTG117" s="750"/>
      <c r="HTH117" s="750"/>
      <c r="HTI117" s="750"/>
      <c r="HTJ117" s="750"/>
      <c r="HTK117" s="750"/>
      <c r="HTL117" s="750"/>
      <c r="HTM117" s="750"/>
      <c r="HTN117" s="750"/>
      <c r="HTO117" s="750"/>
      <c r="HTP117" s="750"/>
      <c r="HTQ117" s="750"/>
      <c r="HTR117" s="750"/>
      <c r="HTS117" s="750"/>
      <c r="HTT117" s="750"/>
      <c r="HTU117" s="750"/>
      <c r="HTV117" s="750"/>
      <c r="HTW117" s="750"/>
      <c r="HTX117" s="750"/>
      <c r="HTY117" s="750"/>
      <c r="HTZ117" s="750"/>
      <c r="HUA117" s="750"/>
      <c r="HUB117" s="750"/>
      <c r="HUC117" s="750"/>
      <c r="HUD117" s="750"/>
      <c r="HUE117" s="750"/>
      <c r="HUF117" s="750"/>
      <c r="HUG117" s="750"/>
      <c r="HUH117" s="750"/>
      <c r="HUI117" s="750"/>
      <c r="HUJ117" s="750"/>
      <c r="HUK117" s="750"/>
      <c r="HUL117" s="750"/>
      <c r="HUM117" s="750"/>
      <c r="HUN117" s="750"/>
      <c r="HUO117" s="750"/>
      <c r="HUP117" s="750"/>
      <c r="HUQ117" s="750"/>
      <c r="HUR117" s="750"/>
      <c r="HUS117" s="750"/>
      <c r="HUT117" s="750"/>
      <c r="HUU117" s="750"/>
      <c r="HUV117" s="750"/>
      <c r="HUW117" s="750"/>
      <c r="HUX117" s="750"/>
      <c r="HUY117" s="750"/>
      <c r="HUZ117" s="750"/>
      <c r="HVA117" s="750"/>
      <c r="HVB117" s="750"/>
      <c r="HVC117" s="750"/>
      <c r="HVD117" s="750"/>
      <c r="HVE117" s="750"/>
      <c r="HVF117" s="750"/>
      <c r="HVG117" s="750"/>
      <c r="HVH117" s="750"/>
      <c r="HVI117" s="750"/>
      <c r="HVJ117" s="750"/>
      <c r="HVK117" s="750"/>
      <c r="HVL117" s="750"/>
      <c r="HVM117" s="750"/>
      <c r="HVN117" s="750"/>
      <c r="HVO117" s="750"/>
      <c r="HVP117" s="750"/>
      <c r="HVQ117" s="750"/>
      <c r="HVR117" s="750"/>
      <c r="HVS117" s="750"/>
      <c r="HVT117" s="750"/>
      <c r="HVU117" s="750"/>
      <c r="HVV117" s="750"/>
      <c r="HVW117" s="750"/>
      <c r="HVX117" s="750"/>
      <c r="HVY117" s="750"/>
      <c r="HVZ117" s="750"/>
      <c r="HWA117" s="750"/>
      <c r="HWB117" s="750"/>
      <c r="HWC117" s="750"/>
      <c r="HWD117" s="750"/>
      <c r="HWE117" s="750"/>
      <c r="HWF117" s="750"/>
      <c r="HWG117" s="750"/>
      <c r="HWH117" s="750"/>
      <c r="HWI117" s="750"/>
      <c r="HWJ117" s="750"/>
      <c r="HWK117" s="750"/>
      <c r="HWL117" s="750"/>
      <c r="HWM117" s="750"/>
      <c r="HWN117" s="750"/>
      <c r="HWO117" s="750"/>
      <c r="HWP117" s="750"/>
      <c r="HWQ117" s="750"/>
      <c r="HWR117" s="750"/>
      <c r="HWS117" s="750"/>
      <c r="HWT117" s="750"/>
      <c r="HWU117" s="750"/>
      <c r="HWV117" s="750"/>
      <c r="HWW117" s="750"/>
      <c r="HWX117" s="750"/>
      <c r="HWY117" s="750"/>
      <c r="HWZ117" s="750"/>
      <c r="HXA117" s="750"/>
      <c r="HXB117" s="750"/>
      <c r="HXC117" s="750"/>
      <c r="HXD117" s="750"/>
      <c r="HXE117" s="750"/>
      <c r="HXF117" s="750"/>
      <c r="HXG117" s="750"/>
      <c r="HXH117" s="750"/>
      <c r="HXI117" s="750"/>
      <c r="HXJ117" s="750"/>
      <c r="HXK117" s="750"/>
      <c r="HXL117" s="750"/>
      <c r="HXM117" s="750"/>
      <c r="HXN117" s="750"/>
      <c r="HXO117" s="750"/>
      <c r="HXP117" s="750"/>
      <c r="HXQ117" s="750"/>
      <c r="HXR117" s="750"/>
      <c r="HXS117" s="750"/>
      <c r="HXT117" s="750"/>
      <c r="HXU117" s="750"/>
      <c r="HXV117" s="750"/>
      <c r="HXW117" s="750"/>
      <c r="HXX117" s="750"/>
      <c r="HXY117" s="750"/>
      <c r="HXZ117" s="750"/>
      <c r="HYA117" s="750"/>
      <c r="HYB117" s="750"/>
      <c r="HYC117" s="750"/>
      <c r="HYD117" s="750"/>
      <c r="HYE117" s="750"/>
      <c r="HYF117" s="750"/>
      <c r="HYG117" s="750"/>
      <c r="HYH117" s="750"/>
      <c r="HYI117" s="750"/>
      <c r="HYJ117" s="750"/>
      <c r="HYK117" s="750"/>
      <c r="HYL117" s="750"/>
      <c r="HYM117" s="750"/>
      <c r="HYN117" s="750"/>
      <c r="HYO117" s="750"/>
      <c r="HYP117" s="750"/>
      <c r="HYQ117" s="750"/>
      <c r="HYR117" s="750"/>
      <c r="HYS117" s="750"/>
      <c r="HYT117" s="750"/>
      <c r="HYU117" s="750"/>
      <c r="HYV117" s="750"/>
      <c r="HYW117" s="750"/>
      <c r="HYX117" s="750"/>
      <c r="HYY117" s="750"/>
      <c r="HYZ117" s="750"/>
      <c r="HZA117" s="750"/>
      <c r="HZB117" s="750"/>
      <c r="HZC117" s="750"/>
      <c r="HZD117" s="750"/>
      <c r="HZE117" s="750"/>
      <c r="HZF117" s="750"/>
      <c r="HZG117" s="750"/>
      <c r="HZH117" s="750"/>
      <c r="HZI117" s="750"/>
      <c r="HZJ117" s="750"/>
      <c r="HZK117" s="750"/>
      <c r="HZL117" s="750"/>
      <c r="HZM117" s="750"/>
      <c r="HZN117" s="750"/>
      <c r="HZO117" s="750"/>
      <c r="HZP117" s="750"/>
      <c r="HZQ117" s="750"/>
      <c r="HZR117" s="750"/>
      <c r="HZS117" s="750"/>
      <c r="HZT117" s="750"/>
      <c r="HZU117" s="750"/>
      <c r="HZV117" s="750"/>
      <c r="HZW117" s="750"/>
      <c r="HZX117" s="750"/>
      <c r="HZY117" s="750"/>
      <c r="HZZ117" s="750"/>
      <c r="IAA117" s="750"/>
      <c r="IAB117" s="750"/>
      <c r="IAC117" s="750"/>
      <c r="IAD117" s="750"/>
      <c r="IAE117" s="750"/>
      <c r="IAF117" s="750"/>
      <c r="IAG117" s="750"/>
      <c r="IAH117" s="750"/>
      <c r="IAI117" s="750"/>
      <c r="IAJ117" s="750"/>
      <c r="IAK117" s="750"/>
      <c r="IAL117" s="750"/>
      <c r="IAM117" s="750"/>
      <c r="IAN117" s="750"/>
      <c r="IAO117" s="750"/>
      <c r="IAP117" s="750"/>
      <c r="IAQ117" s="750"/>
      <c r="IAR117" s="750"/>
      <c r="IAS117" s="750"/>
      <c r="IAT117" s="750"/>
      <c r="IAU117" s="750"/>
      <c r="IAV117" s="750"/>
      <c r="IAW117" s="750"/>
      <c r="IAX117" s="750"/>
      <c r="IAY117" s="750"/>
      <c r="IAZ117" s="750"/>
      <c r="IBA117" s="750"/>
      <c r="IBB117" s="750"/>
      <c r="IBC117" s="750"/>
      <c r="IBD117" s="750"/>
      <c r="IBE117" s="750"/>
      <c r="IBF117" s="750"/>
      <c r="IBG117" s="750"/>
      <c r="IBH117" s="750"/>
      <c r="IBI117" s="750"/>
      <c r="IBJ117" s="750"/>
      <c r="IBK117" s="750"/>
      <c r="IBL117" s="750"/>
      <c r="IBM117" s="750"/>
      <c r="IBN117" s="750"/>
      <c r="IBO117" s="750"/>
      <c r="IBP117" s="750"/>
      <c r="IBQ117" s="750"/>
      <c r="IBR117" s="750"/>
      <c r="IBS117" s="750"/>
      <c r="IBT117" s="750"/>
      <c r="IBU117" s="750"/>
      <c r="IBV117" s="750"/>
      <c r="IBW117" s="750"/>
      <c r="IBX117" s="750"/>
      <c r="IBY117" s="750"/>
      <c r="IBZ117" s="750"/>
      <c r="ICA117" s="750"/>
      <c r="ICB117" s="750"/>
      <c r="ICC117" s="750"/>
      <c r="ICD117" s="750"/>
      <c r="ICE117" s="750"/>
      <c r="ICF117" s="750"/>
      <c r="ICG117" s="750"/>
      <c r="ICH117" s="750"/>
      <c r="ICI117" s="750"/>
      <c r="ICJ117" s="750"/>
      <c r="ICK117" s="750"/>
      <c r="ICL117" s="750"/>
      <c r="ICM117" s="750"/>
      <c r="ICN117" s="750"/>
      <c r="ICO117" s="750"/>
      <c r="ICP117" s="750"/>
      <c r="ICQ117" s="750"/>
      <c r="ICR117" s="750"/>
      <c r="ICS117" s="750"/>
      <c r="ICT117" s="750"/>
      <c r="ICU117" s="750"/>
      <c r="ICV117" s="750"/>
      <c r="ICW117" s="750"/>
      <c r="ICX117" s="750"/>
      <c r="ICY117" s="750"/>
      <c r="ICZ117" s="750"/>
      <c r="IDA117" s="750"/>
      <c r="IDB117" s="750"/>
      <c r="IDC117" s="750"/>
      <c r="IDD117" s="750"/>
      <c r="IDE117" s="750"/>
      <c r="IDF117" s="750"/>
      <c r="IDG117" s="750"/>
      <c r="IDH117" s="750"/>
      <c r="IDI117" s="750"/>
      <c r="IDJ117" s="750"/>
      <c r="IDK117" s="750"/>
      <c r="IDL117" s="750"/>
      <c r="IDM117" s="750"/>
      <c r="IDN117" s="750"/>
      <c r="IDO117" s="750"/>
      <c r="IDP117" s="750"/>
      <c r="IDQ117" s="750"/>
      <c r="IDR117" s="750"/>
      <c r="IDS117" s="750"/>
      <c r="IDT117" s="750"/>
      <c r="IDU117" s="750"/>
      <c r="IDV117" s="750"/>
      <c r="IDW117" s="750"/>
      <c r="IDX117" s="750"/>
      <c r="IDY117" s="750"/>
      <c r="IDZ117" s="750"/>
      <c r="IEA117" s="750"/>
      <c r="IEB117" s="750"/>
      <c r="IEC117" s="750"/>
      <c r="IED117" s="750"/>
      <c r="IEE117" s="750"/>
      <c r="IEF117" s="750"/>
      <c r="IEG117" s="750"/>
      <c r="IEH117" s="750"/>
      <c r="IEI117" s="750"/>
      <c r="IEJ117" s="750"/>
      <c r="IEK117" s="750"/>
      <c r="IEL117" s="750"/>
      <c r="IEM117" s="750"/>
      <c r="IEN117" s="750"/>
      <c r="IEO117" s="750"/>
      <c r="IEP117" s="750"/>
      <c r="IEQ117" s="750"/>
      <c r="IER117" s="750"/>
      <c r="IES117" s="750"/>
      <c r="IET117" s="750"/>
      <c r="IEU117" s="750"/>
      <c r="IEV117" s="750"/>
      <c r="IEW117" s="750"/>
      <c r="IEX117" s="750"/>
      <c r="IEY117" s="750"/>
      <c r="IEZ117" s="750"/>
      <c r="IFA117" s="750"/>
      <c r="IFB117" s="750"/>
      <c r="IFC117" s="750"/>
      <c r="IFD117" s="750"/>
      <c r="IFE117" s="750"/>
      <c r="IFF117" s="750"/>
      <c r="IFG117" s="750"/>
      <c r="IFH117" s="750"/>
      <c r="IFI117" s="750"/>
      <c r="IFJ117" s="750"/>
      <c r="IFK117" s="750"/>
      <c r="IFL117" s="750"/>
      <c r="IFM117" s="750"/>
      <c r="IFN117" s="750"/>
      <c r="IFO117" s="750"/>
      <c r="IFP117" s="750"/>
      <c r="IFQ117" s="750"/>
      <c r="IFR117" s="750"/>
      <c r="IFS117" s="750"/>
      <c r="IFT117" s="750"/>
      <c r="IFU117" s="750"/>
      <c r="IFV117" s="750"/>
      <c r="IFW117" s="750"/>
      <c r="IFX117" s="750"/>
      <c r="IFY117" s="750"/>
      <c r="IFZ117" s="750"/>
      <c r="IGA117" s="750"/>
      <c r="IGB117" s="750"/>
      <c r="IGC117" s="750"/>
      <c r="IGD117" s="750"/>
      <c r="IGE117" s="750"/>
      <c r="IGF117" s="750"/>
      <c r="IGG117" s="750"/>
      <c r="IGH117" s="750"/>
      <c r="IGI117" s="750"/>
      <c r="IGJ117" s="750"/>
      <c r="IGK117" s="750"/>
      <c r="IGL117" s="750"/>
      <c r="IGM117" s="750"/>
      <c r="IGN117" s="750"/>
      <c r="IGO117" s="750"/>
      <c r="IGP117" s="750"/>
      <c r="IGQ117" s="750"/>
      <c r="IGR117" s="750"/>
      <c r="IGS117" s="750"/>
      <c r="IGT117" s="750"/>
      <c r="IGU117" s="750"/>
      <c r="IGV117" s="750"/>
      <c r="IGW117" s="750"/>
      <c r="IGX117" s="750"/>
      <c r="IGY117" s="750"/>
      <c r="IGZ117" s="750"/>
      <c r="IHA117" s="750"/>
      <c r="IHB117" s="750"/>
      <c r="IHC117" s="750"/>
      <c r="IHD117" s="750"/>
      <c r="IHE117" s="750"/>
      <c r="IHF117" s="750"/>
      <c r="IHG117" s="750"/>
      <c r="IHH117" s="750"/>
      <c r="IHI117" s="750"/>
      <c r="IHJ117" s="750"/>
      <c r="IHK117" s="750"/>
      <c r="IHL117" s="750"/>
      <c r="IHM117" s="750"/>
      <c r="IHN117" s="750"/>
      <c r="IHO117" s="750"/>
      <c r="IHP117" s="750"/>
      <c r="IHQ117" s="750"/>
      <c r="IHR117" s="750"/>
      <c r="IHS117" s="750"/>
      <c r="IHT117" s="750"/>
      <c r="IHU117" s="750"/>
      <c r="IHV117" s="750"/>
      <c r="IHW117" s="750"/>
      <c r="IHX117" s="750"/>
      <c r="IHY117" s="750"/>
      <c r="IHZ117" s="750"/>
      <c r="IIA117" s="750"/>
      <c r="IIB117" s="750"/>
      <c r="IIC117" s="750"/>
      <c r="IID117" s="750"/>
      <c r="IIE117" s="750"/>
      <c r="IIF117" s="750"/>
      <c r="IIG117" s="750"/>
      <c r="IIH117" s="750"/>
      <c r="III117" s="750"/>
      <c r="IIJ117" s="750"/>
      <c r="IIK117" s="750"/>
      <c r="IIL117" s="750"/>
      <c r="IIM117" s="750"/>
      <c r="IIN117" s="750"/>
      <c r="IIO117" s="750"/>
      <c r="IIP117" s="750"/>
      <c r="IIQ117" s="750"/>
      <c r="IIR117" s="750"/>
      <c r="IIS117" s="750"/>
      <c r="IIT117" s="750"/>
      <c r="IIU117" s="750"/>
      <c r="IIV117" s="750"/>
      <c r="IIW117" s="750"/>
      <c r="IIX117" s="750"/>
      <c r="IIY117" s="750"/>
      <c r="IIZ117" s="750"/>
      <c r="IJA117" s="750"/>
      <c r="IJB117" s="750"/>
      <c r="IJC117" s="750"/>
      <c r="IJD117" s="750"/>
      <c r="IJE117" s="750"/>
      <c r="IJF117" s="750"/>
      <c r="IJG117" s="750"/>
      <c r="IJH117" s="750"/>
      <c r="IJI117" s="750"/>
      <c r="IJJ117" s="750"/>
      <c r="IJK117" s="750"/>
      <c r="IJL117" s="750"/>
      <c r="IJM117" s="750"/>
      <c r="IJN117" s="750"/>
      <c r="IJO117" s="750"/>
      <c r="IJP117" s="750"/>
      <c r="IJQ117" s="750"/>
      <c r="IJR117" s="750"/>
      <c r="IJS117" s="750"/>
      <c r="IJT117" s="750"/>
      <c r="IJU117" s="750"/>
      <c r="IJV117" s="750"/>
      <c r="IJW117" s="750"/>
      <c r="IJX117" s="750"/>
      <c r="IJY117" s="750"/>
      <c r="IJZ117" s="750"/>
      <c r="IKA117" s="750"/>
      <c r="IKB117" s="750"/>
      <c r="IKC117" s="750"/>
      <c r="IKD117" s="750"/>
      <c r="IKE117" s="750"/>
      <c r="IKF117" s="750"/>
      <c r="IKG117" s="750"/>
      <c r="IKH117" s="750"/>
      <c r="IKI117" s="750"/>
      <c r="IKJ117" s="750"/>
      <c r="IKK117" s="750"/>
      <c r="IKL117" s="750"/>
      <c r="IKM117" s="750"/>
      <c r="IKN117" s="750"/>
      <c r="IKO117" s="750"/>
      <c r="IKP117" s="750"/>
      <c r="IKQ117" s="750"/>
      <c r="IKR117" s="750"/>
      <c r="IKS117" s="750"/>
      <c r="IKT117" s="750"/>
      <c r="IKU117" s="750"/>
      <c r="IKV117" s="750"/>
      <c r="IKW117" s="750"/>
      <c r="IKX117" s="750"/>
      <c r="IKY117" s="750"/>
      <c r="IKZ117" s="750"/>
      <c r="ILA117" s="750"/>
      <c r="ILB117" s="750"/>
      <c r="ILC117" s="750"/>
      <c r="ILD117" s="750"/>
      <c r="ILE117" s="750"/>
      <c r="ILF117" s="750"/>
      <c r="ILG117" s="750"/>
      <c r="ILH117" s="750"/>
      <c r="ILI117" s="750"/>
      <c r="ILJ117" s="750"/>
      <c r="ILK117" s="750"/>
      <c r="ILL117" s="750"/>
      <c r="ILM117" s="750"/>
      <c r="ILN117" s="750"/>
      <c r="ILO117" s="750"/>
      <c r="ILP117" s="750"/>
      <c r="ILQ117" s="750"/>
      <c r="ILR117" s="750"/>
      <c r="ILS117" s="750"/>
      <c r="ILT117" s="750"/>
      <c r="ILU117" s="750"/>
      <c r="ILV117" s="750"/>
      <c r="ILW117" s="750"/>
      <c r="ILX117" s="750"/>
      <c r="ILY117" s="750"/>
      <c r="ILZ117" s="750"/>
      <c r="IMA117" s="750"/>
      <c r="IMB117" s="750"/>
      <c r="IMC117" s="750"/>
      <c r="IMD117" s="750"/>
      <c r="IME117" s="750"/>
      <c r="IMF117" s="750"/>
      <c r="IMG117" s="750"/>
      <c r="IMH117" s="750"/>
      <c r="IMI117" s="750"/>
      <c r="IMJ117" s="750"/>
      <c r="IMK117" s="750"/>
      <c r="IML117" s="750"/>
      <c r="IMM117" s="750"/>
      <c r="IMN117" s="750"/>
      <c r="IMO117" s="750"/>
      <c r="IMP117" s="750"/>
      <c r="IMQ117" s="750"/>
      <c r="IMR117" s="750"/>
      <c r="IMS117" s="750"/>
      <c r="IMT117" s="750"/>
      <c r="IMU117" s="750"/>
      <c r="IMV117" s="750"/>
      <c r="IMW117" s="750"/>
      <c r="IMX117" s="750"/>
      <c r="IMY117" s="750"/>
      <c r="IMZ117" s="750"/>
      <c r="INA117" s="750"/>
      <c r="INB117" s="750"/>
      <c r="INC117" s="750"/>
      <c r="IND117" s="750"/>
      <c r="INE117" s="750"/>
      <c r="INF117" s="750"/>
      <c r="ING117" s="750"/>
      <c r="INH117" s="750"/>
      <c r="INI117" s="750"/>
      <c r="INJ117" s="750"/>
      <c r="INK117" s="750"/>
      <c r="INL117" s="750"/>
      <c r="INM117" s="750"/>
      <c r="INN117" s="750"/>
      <c r="INO117" s="750"/>
      <c r="INP117" s="750"/>
      <c r="INQ117" s="750"/>
      <c r="INR117" s="750"/>
      <c r="INS117" s="750"/>
      <c r="INT117" s="750"/>
      <c r="INU117" s="750"/>
      <c r="INV117" s="750"/>
      <c r="INW117" s="750"/>
      <c r="INX117" s="750"/>
      <c r="INY117" s="750"/>
      <c r="INZ117" s="750"/>
      <c r="IOA117" s="750"/>
      <c r="IOB117" s="750"/>
      <c r="IOC117" s="750"/>
      <c r="IOD117" s="750"/>
      <c r="IOE117" s="750"/>
      <c r="IOF117" s="750"/>
      <c r="IOG117" s="750"/>
      <c r="IOH117" s="750"/>
      <c r="IOI117" s="750"/>
      <c r="IOJ117" s="750"/>
      <c r="IOK117" s="750"/>
      <c r="IOL117" s="750"/>
      <c r="IOM117" s="750"/>
      <c r="ION117" s="750"/>
      <c r="IOO117" s="750"/>
      <c r="IOP117" s="750"/>
      <c r="IOQ117" s="750"/>
      <c r="IOR117" s="750"/>
      <c r="IOS117" s="750"/>
      <c r="IOT117" s="750"/>
      <c r="IOU117" s="750"/>
      <c r="IOV117" s="750"/>
      <c r="IOW117" s="750"/>
      <c r="IOX117" s="750"/>
      <c r="IOY117" s="750"/>
      <c r="IOZ117" s="750"/>
      <c r="IPA117" s="750"/>
      <c r="IPB117" s="750"/>
      <c r="IPC117" s="750"/>
      <c r="IPD117" s="750"/>
      <c r="IPE117" s="750"/>
      <c r="IPF117" s="750"/>
      <c r="IPG117" s="750"/>
      <c r="IPH117" s="750"/>
      <c r="IPI117" s="750"/>
      <c r="IPJ117" s="750"/>
      <c r="IPK117" s="750"/>
      <c r="IPL117" s="750"/>
      <c r="IPM117" s="750"/>
      <c r="IPN117" s="750"/>
      <c r="IPO117" s="750"/>
      <c r="IPP117" s="750"/>
      <c r="IPQ117" s="750"/>
      <c r="IPR117" s="750"/>
      <c r="IPS117" s="750"/>
      <c r="IPT117" s="750"/>
      <c r="IPU117" s="750"/>
      <c r="IPV117" s="750"/>
      <c r="IPW117" s="750"/>
      <c r="IPX117" s="750"/>
      <c r="IPY117" s="750"/>
      <c r="IPZ117" s="750"/>
      <c r="IQA117" s="750"/>
      <c r="IQB117" s="750"/>
      <c r="IQC117" s="750"/>
      <c r="IQD117" s="750"/>
      <c r="IQE117" s="750"/>
      <c r="IQF117" s="750"/>
      <c r="IQG117" s="750"/>
      <c r="IQH117" s="750"/>
      <c r="IQI117" s="750"/>
      <c r="IQJ117" s="750"/>
      <c r="IQK117" s="750"/>
      <c r="IQL117" s="750"/>
      <c r="IQM117" s="750"/>
      <c r="IQN117" s="750"/>
      <c r="IQO117" s="750"/>
      <c r="IQP117" s="750"/>
      <c r="IQQ117" s="750"/>
      <c r="IQR117" s="750"/>
      <c r="IQS117" s="750"/>
      <c r="IQT117" s="750"/>
      <c r="IQU117" s="750"/>
      <c r="IQV117" s="750"/>
      <c r="IQW117" s="750"/>
      <c r="IQX117" s="750"/>
      <c r="IQY117" s="750"/>
      <c r="IQZ117" s="750"/>
      <c r="IRA117" s="750"/>
      <c r="IRB117" s="750"/>
      <c r="IRC117" s="750"/>
      <c r="IRD117" s="750"/>
      <c r="IRE117" s="750"/>
      <c r="IRF117" s="750"/>
      <c r="IRG117" s="750"/>
      <c r="IRH117" s="750"/>
      <c r="IRI117" s="750"/>
      <c r="IRJ117" s="750"/>
      <c r="IRK117" s="750"/>
      <c r="IRL117" s="750"/>
      <c r="IRM117" s="750"/>
      <c r="IRN117" s="750"/>
      <c r="IRO117" s="750"/>
      <c r="IRP117" s="750"/>
      <c r="IRQ117" s="750"/>
      <c r="IRR117" s="750"/>
      <c r="IRS117" s="750"/>
      <c r="IRT117" s="750"/>
      <c r="IRU117" s="750"/>
      <c r="IRV117" s="750"/>
      <c r="IRW117" s="750"/>
      <c r="IRX117" s="750"/>
      <c r="IRY117" s="750"/>
      <c r="IRZ117" s="750"/>
      <c r="ISA117" s="750"/>
      <c r="ISB117" s="750"/>
      <c r="ISC117" s="750"/>
      <c r="ISD117" s="750"/>
      <c r="ISE117" s="750"/>
      <c r="ISF117" s="750"/>
      <c r="ISG117" s="750"/>
      <c r="ISH117" s="750"/>
      <c r="ISI117" s="750"/>
      <c r="ISJ117" s="750"/>
      <c r="ISK117" s="750"/>
      <c r="ISL117" s="750"/>
      <c r="ISM117" s="750"/>
      <c r="ISN117" s="750"/>
      <c r="ISO117" s="750"/>
      <c r="ISP117" s="750"/>
      <c r="ISQ117" s="750"/>
      <c r="ISR117" s="750"/>
      <c r="ISS117" s="750"/>
      <c r="IST117" s="750"/>
      <c r="ISU117" s="750"/>
      <c r="ISV117" s="750"/>
      <c r="ISW117" s="750"/>
      <c r="ISX117" s="750"/>
      <c r="ISY117" s="750"/>
      <c r="ISZ117" s="750"/>
      <c r="ITA117" s="750"/>
      <c r="ITB117" s="750"/>
      <c r="ITC117" s="750"/>
      <c r="ITD117" s="750"/>
      <c r="ITE117" s="750"/>
      <c r="ITF117" s="750"/>
      <c r="ITG117" s="750"/>
      <c r="ITH117" s="750"/>
      <c r="ITI117" s="750"/>
      <c r="ITJ117" s="750"/>
      <c r="ITK117" s="750"/>
      <c r="ITL117" s="750"/>
      <c r="ITM117" s="750"/>
      <c r="ITN117" s="750"/>
      <c r="ITO117" s="750"/>
      <c r="ITP117" s="750"/>
      <c r="ITQ117" s="750"/>
      <c r="ITR117" s="750"/>
      <c r="ITS117" s="750"/>
      <c r="ITT117" s="750"/>
      <c r="ITU117" s="750"/>
      <c r="ITV117" s="750"/>
      <c r="ITW117" s="750"/>
      <c r="ITX117" s="750"/>
      <c r="ITY117" s="750"/>
      <c r="ITZ117" s="750"/>
      <c r="IUA117" s="750"/>
      <c r="IUB117" s="750"/>
      <c r="IUC117" s="750"/>
      <c r="IUD117" s="750"/>
      <c r="IUE117" s="750"/>
      <c r="IUF117" s="750"/>
      <c r="IUG117" s="750"/>
      <c r="IUH117" s="750"/>
      <c r="IUI117" s="750"/>
      <c r="IUJ117" s="750"/>
      <c r="IUK117" s="750"/>
      <c r="IUL117" s="750"/>
      <c r="IUM117" s="750"/>
      <c r="IUN117" s="750"/>
      <c r="IUO117" s="750"/>
      <c r="IUP117" s="750"/>
      <c r="IUQ117" s="750"/>
      <c r="IUR117" s="750"/>
      <c r="IUS117" s="750"/>
      <c r="IUT117" s="750"/>
      <c r="IUU117" s="750"/>
      <c r="IUV117" s="750"/>
      <c r="IUW117" s="750"/>
      <c r="IUX117" s="750"/>
      <c r="IUY117" s="750"/>
      <c r="IUZ117" s="750"/>
      <c r="IVA117" s="750"/>
      <c r="IVB117" s="750"/>
      <c r="IVC117" s="750"/>
      <c r="IVD117" s="750"/>
      <c r="IVE117" s="750"/>
      <c r="IVF117" s="750"/>
      <c r="IVG117" s="750"/>
      <c r="IVH117" s="750"/>
      <c r="IVI117" s="750"/>
      <c r="IVJ117" s="750"/>
      <c r="IVK117" s="750"/>
      <c r="IVL117" s="750"/>
      <c r="IVM117" s="750"/>
      <c r="IVN117" s="750"/>
      <c r="IVO117" s="750"/>
      <c r="IVP117" s="750"/>
      <c r="IVQ117" s="750"/>
      <c r="IVR117" s="750"/>
      <c r="IVS117" s="750"/>
      <c r="IVT117" s="750"/>
      <c r="IVU117" s="750"/>
      <c r="IVV117" s="750"/>
      <c r="IVW117" s="750"/>
      <c r="IVX117" s="750"/>
      <c r="IVY117" s="750"/>
      <c r="IVZ117" s="750"/>
      <c r="IWA117" s="750"/>
      <c r="IWB117" s="750"/>
      <c r="IWC117" s="750"/>
      <c r="IWD117" s="750"/>
      <c r="IWE117" s="750"/>
      <c r="IWF117" s="750"/>
      <c r="IWG117" s="750"/>
      <c r="IWH117" s="750"/>
      <c r="IWI117" s="750"/>
      <c r="IWJ117" s="750"/>
      <c r="IWK117" s="750"/>
      <c r="IWL117" s="750"/>
      <c r="IWM117" s="750"/>
      <c r="IWN117" s="750"/>
      <c r="IWO117" s="750"/>
      <c r="IWP117" s="750"/>
      <c r="IWQ117" s="750"/>
      <c r="IWR117" s="750"/>
      <c r="IWS117" s="750"/>
      <c r="IWT117" s="750"/>
      <c r="IWU117" s="750"/>
      <c r="IWV117" s="750"/>
      <c r="IWW117" s="750"/>
      <c r="IWX117" s="750"/>
      <c r="IWY117" s="750"/>
      <c r="IWZ117" s="750"/>
      <c r="IXA117" s="750"/>
      <c r="IXB117" s="750"/>
      <c r="IXC117" s="750"/>
      <c r="IXD117" s="750"/>
      <c r="IXE117" s="750"/>
      <c r="IXF117" s="750"/>
      <c r="IXG117" s="750"/>
      <c r="IXH117" s="750"/>
      <c r="IXI117" s="750"/>
      <c r="IXJ117" s="750"/>
      <c r="IXK117" s="750"/>
      <c r="IXL117" s="750"/>
      <c r="IXM117" s="750"/>
      <c r="IXN117" s="750"/>
      <c r="IXO117" s="750"/>
      <c r="IXP117" s="750"/>
      <c r="IXQ117" s="750"/>
      <c r="IXR117" s="750"/>
      <c r="IXS117" s="750"/>
      <c r="IXT117" s="750"/>
      <c r="IXU117" s="750"/>
      <c r="IXV117" s="750"/>
      <c r="IXW117" s="750"/>
      <c r="IXX117" s="750"/>
      <c r="IXY117" s="750"/>
      <c r="IXZ117" s="750"/>
      <c r="IYA117" s="750"/>
      <c r="IYB117" s="750"/>
      <c r="IYC117" s="750"/>
      <c r="IYD117" s="750"/>
      <c r="IYE117" s="750"/>
      <c r="IYF117" s="750"/>
      <c r="IYG117" s="750"/>
      <c r="IYH117" s="750"/>
      <c r="IYI117" s="750"/>
      <c r="IYJ117" s="750"/>
      <c r="IYK117" s="750"/>
      <c r="IYL117" s="750"/>
      <c r="IYM117" s="750"/>
      <c r="IYN117" s="750"/>
      <c r="IYO117" s="750"/>
      <c r="IYP117" s="750"/>
      <c r="IYQ117" s="750"/>
      <c r="IYR117" s="750"/>
      <c r="IYS117" s="750"/>
      <c r="IYT117" s="750"/>
      <c r="IYU117" s="750"/>
      <c r="IYV117" s="750"/>
      <c r="IYW117" s="750"/>
      <c r="IYX117" s="750"/>
      <c r="IYY117" s="750"/>
      <c r="IYZ117" s="750"/>
      <c r="IZA117" s="750"/>
      <c r="IZB117" s="750"/>
      <c r="IZC117" s="750"/>
      <c r="IZD117" s="750"/>
      <c r="IZE117" s="750"/>
      <c r="IZF117" s="750"/>
      <c r="IZG117" s="750"/>
      <c r="IZH117" s="750"/>
      <c r="IZI117" s="750"/>
      <c r="IZJ117" s="750"/>
      <c r="IZK117" s="750"/>
      <c r="IZL117" s="750"/>
      <c r="IZM117" s="750"/>
      <c r="IZN117" s="750"/>
      <c r="IZO117" s="750"/>
      <c r="IZP117" s="750"/>
      <c r="IZQ117" s="750"/>
      <c r="IZR117" s="750"/>
      <c r="IZS117" s="750"/>
      <c r="IZT117" s="750"/>
      <c r="IZU117" s="750"/>
      <c r="IZV117" s="750"/>
      <c r="IZW117" s="750"/>
      <c r="IZX117" s="750"/>
      <c r="IZY117" s="750"/>
      <c r="IZZ117" s="750"/>
      <c r="JAA117" s="750"/>
      <c r="JAB117" s="750"/>
      <c r="JAC117" s="750"/>
      <c r="JAD117" s="750"/>
      <c r="JAE117" s="750"/>
      <c r="JAF117" s="750"/>
      <c r="JAG117" s="750"/>
      <c r="JAH117" s="750"/>
      <c r="JAI117" s="750"/>
      <c r="JAJ117" s="750"/>
      <c r="JAK117" s="750"/>
      <c r="JAL117" s="750"/>
      <c r="JAM117" s="750"/>
      <c r="JAN117" s="750"/>
      <c r="JAO117" s="750"/>
      <c r="JAP117" s="750"/>
      <c r="JAQ117" s="750"/>
      <c r="JAR117" s="750"/>
      <c r="JAS117" s="750"/>
      <c r="JAT117" s="750"/>
      <c r="JAU117" s="750"/>
      <c r="JAV117" s="750"/>
      <c r="JAW117" s="750"/>
      <c r="JAX117" s="750"/>
      <c r="JAY117" s="750"/>
      <c r="JAZ117" s="750"/>
      <c r="JBA117" s="750"/>
      <c r="JBB117" s="750"/>
      <c r="JBC117" s="750"/>
      <c r="JBD117" s="750"/>
      <c r="JBE117" s="750"/>
      <c r="JBF117" s="750"/>
      <c r="JBG117" s="750"/>
      <c r="JBH117" s="750"/>
      <c r="JBI117" s="750"/>
      <c r="JBJ117" s="750"/>
      <c r="JBK117" s="750"/>
      <c r="JBL117" s="750"/>
      <c r="JBM117" s="750"/>
      <c r="JBN117" s="750"/>
      <c r="JBO117" s="750"/>
      <c r="JBP117" s="750"/>
      <c r="JBQ117" s="750"/>
      <c r="JBR117" s="750"/>
      <c r="JBS117" s="750"/>
      <c r="JBT117" s="750"/>
      <c r="JBU117" s="750"/>
      <c r="JBV117" s="750"/>
      <c r="JBW117" s="750"/>
      <c r="JBX117" s="750"/>
      <c r="JBY117" s="750"/>
      <c r="JBZ117" s="750"/>
      <c r="JCA117" s="750"/>
      <c r="JCB117" s="750"/>
      <c r="JCC117" s="750"/>
      <c r="JCD117" s="750"/>
      <c r="JCE117" s="750"/>
      <c r="JCF117" s="750"/>
      <c r="JCG117" s="750"/>
      <c r="JCH117" s="750"/>
      <c r="JCI117" s="750"/>
      <c r="JCJ117" s="750"/>
      <c r="JCK117" s="750"/>
      <c r="JCL117" s="750"/>
      <c r="JCM117" s="750"/>
      <c r="JCN117" s="750"/>
      <c r="JCO117" s="750"/>
      <c r="JCP117" s="750"/>
      <c r="JCQ117" s="750"/>
      <c r="JCR117" s="750"/>
      <c r="JCS117" s="750"/>
      <c r="JCT117" s="750"/>
      <c r="JCU117" s="750"/>
      <c r="JCV117" s="750"/>
      <c r="JCW117" s="750"/>
      <c r="JCX117" s="750"/>
      <c r="JCY117" s="750"/>
      <c r="JCZ117" s="750"/>
      <c r="JDA117" s="750"/>
      <c r="JDB117" s="750"/>
      <c r="JDC117" s="750"/>
      <c r="JDD117" s="750"/>
      <c r="JDE117" s="750"/>
      <c r="JDF117" s="750"/>
      <c r="JDG117" s="750"/>
      <c r="JDH117" s="750"/>
      <c r="JDI117" s="750"/>
      <c r="JDJ117" s="750"/>
      <c r="JDK117" s="750"/>
      <c r="JDL117" s="750"/>
      <c r="JDM117" s="750"/>
      <c r="JDN117" s="750"/>
      <c r="JDO117" s="750"/>
      <c r="JDP117" s="750"/>
      <c r="JDQ117" s="750"/>
      <c r="JDR117" s="750"/>
      <c r="JDS117" s="750"/>
      <c r="JDT117" s="750"/>
      <c r="JDU117" s="750"/>
      <c r="JDV117" s="750"/>
      <c r="JDW117" s="750"/>
      <c r="JDX117" s="750"/>
      <c r="JDY117" s="750"/>
      <c r="JDZ117" s="750"/>
      <c r="JEA117" s="750"/>
      <c r="JEB117" s="750"/>
      <c r="JEC117" s="750"/>
      <c r="JED117" s="750"/>
      <c r="JEE117" s="750"/>
      <c r="JEF117" s="750"/>
      <c r="JEG117" s="750"/>
      <c r="JEH117" s="750"/>
      <c r="JEI117" s="750"/>
      <c r="JEJ117" s="750"/>
      <c r="JEK117" s="750"/>
      <c r="JEL117" s="750"/>
      <c r="JEM117" s="750"/>
      <c r="JEN117" s="750"/>
      <c r="JEO117" s="750"/>
      <c r="JEP117" s="750"/>
      <c r="JEQ117" s="750"/>
      <c r="JER117" s="750"/>
      <c r="JES117" s="750"/>
      <c r="JET117" s="750"/>
      <c r="JEU117" s="750"/>
      <c r="JEV117" s="750"/>
      <c r="JEW117" s="750"/>
      <c r="JEX117" s="750"/>
      <c r="JEY117" s="750"/>
      <c r="JEZ117" s="750"/>
      <c r="JFA117" s="750"/>
      <c r="JFB117" s="750"/>
      <c r="JFC117" s="750"/>
      <c r="JFD117" s="750"/>
      <c r="JFE117" s="750"/>
      <c r="JFF117" s="750"/>
      <c r="JFG117" s="750"/>
      <c r="JFH117" s="750"/>
      <c r="JFI117" s="750"/>
      <c r="JFJ117" s="750"/>
      <c r="JFK117" s="750"/>
      <c r="JFL117" s="750"/>
      <c r="JFM117" s="750"/>
      <c r="JFN117" s="750"/>
      <c r="JFO117" s="750"/>
      <c r="JFP117" s="750"/>
      <c r="JFQ117" s="750"/>
      <c r="JFR117" s="750"/>
      <c r="JFS117" s="750"/>
      <c r="JFT117" s="750"/>
      <c r="JFU117" s="750"/>
      <c r="JFV117" s="750"/>
      <c r="JFW117" s="750"/>
      <c r="JFX117" s="750"/>
      <c r="JFY117" s="750"/>
      <c r="JFZ117" s="750"/>
      <c r="JGA117" s="750"/>
      <c r="JGB117" s="750"/>
      <c r="JGC117" s="750"/>
      <c r="JGD117" s="750"/>
      <c r="JGE117" s="750"/>
      <c r="JGF117" s="750"/>
      <c r="JGG117" s="750"/>
      <c r="JGH117" s="750"/>
      <c r="JGI117" s="750"/>
      <c r="JGJ117" s="750"/>
      <c r="JGK117" s="750"/>
      <c r="JGL117" s="750"/>
      <c r="JGM117" s="750"/>
      <c r="JGN117" s="750"/>
      <c r="JGO117" s="750"/>
      <c r="JGP117" s="750"/>
      <c r="JGQ117" s="750"/>
      <c r="JGR117" s="750"/>
      <c r="JGS117" s="750"/>
      <c r="JGT117" s="750"/>
      <c r="JGU117" s="750"/>
      <c r="JGV117" s="750"/>
      <c r="JGW117" s="750"/>
      <c r="JGX117" s="750"/>
      <c r="JGY117" s="750"/>
      <c r="JGZ117" s="750"/>
      <c r="JHA117" s="750"/>
      <c r="JHB117" s="750"/>
      <c r="JHC117" s="750"/>
      <c r="JHD117" s="750"/>
      <c r="JHE117" s="750"/>
      <c r="JHF117" s="750"/>
      <c r="JHG117" s="750"/>
      <c r="JHH117" s="750"/>
      <c r="JHI117" s="750"/>
      <c r="JHJ117" s="750"/>
      <c r="JHK117" s="750"/>
      <c r="JHL117" s="750"/>
      <c r="JHM117" s="750"/>
      <c r="JHN117" s="750"/>
      <c r="JHO117" s="750"/>
      <c r="JHP117" s="750"/>
      <c r="JHQ117" s="750"/>
      <c r="JHR117" s="750"/>
      <c r="JHS117" s="750"/>
      <c r="JHT117" s="750"/>
      <c r="JHU117" s="750"/>
      <c r="JHV117" s="750"/>
      <c r="JHW117" s="750"/>
      <c r="JHX117" s="750"/>
      <c r="JHY117" s="750"/>
      <c r="JHZ117" s="750"/>
      <c r="JIA117" s="750"/>
      <c r="JIB117" s="750"/>
      <c r="JIC117" s="750"/>
      <c r="JID117" s="750"/>
      <c r="JIE117" s="750"/>
      <c r="JIF117" s="750"/>
      <c r="JIG117" s="750"/>
      <c r="JIH117" s="750"/>
      <c r="JII117" s="750"/>
      <c r="JIJ117" s="750"/>
      <c r="JIK117" s="750"/>
      <c r="JIL117" s="750"/>
      <c r="JIM117" s="750"/>
      <c r="JIN117" s="750"/>
      <c r="JIO117" s="750"/>
      <c r="JIP117" s="750"/>
      <c r="JIQ117" s="750"/>
      <c r="JIR117" s="750"/>
      <c r="JIS117" s="750"/>
      <c r="JIT117" s="750"/>
      <c r="JIU117" s="750"/>
      <c r="JIV117" s="750"/>
      <c r="JIW117" s="750"/>
      <c r="JIX117" s="750"/>
      <c r="JIY117" s="750"/>
      <c r="JIZ117" s="750"/>
      <c r="JJA117" s="750"/>
      <c r="JJB117" s="750"/>
      <c r="JJC117" s="750"/>
      <c r="JJD117" s="750"/>
      <c r="JJE117" s="750"/>
      <c r="JJF117" s="750"/>
      <c r="JJG117" s="750"/>
      <c r="JJH117" s="750"/>
      <c r="JJI117" s="750"/>
      <c r="JJJ117" s="750"/>
      <c r="JJK117" s="750"/>
      <c r="JJL117" s="750"/>
      <c r="JJM117" s="750"/>
      <c r="JJN117" s="750"/>
      <c r="JJO117" s="750"/>
      <c r="JJP117" s="750"/>
      <c r="JJQ117" s="750"/>
      <c r="JJR117" s="750"/>
      <c r="JJS117" s="750"/>
      <c r="JJT117" s="750"/>
      <c r="JJU117" s="750"/>
      <c r="JJV117" s="750"/>
      <c r="JJW117" s="750"/>
      <c r="JJX117" s="750"/>
      <c r="JJY117" s="750"/>
      <c r="JJZ117" s="750"/>
      <c r="JKA117" s="750"/>
      <c r="JKB117" s="750"/>
      <c r="JKC117" s="750"/>
      <c r="JKD117" s="750"/>
      <c r="JKE117" s="750"/>
      <c r="JKF117" s="750"/>
      <c r="JKG117" s="750"/>
      <c r="JKH117" s="750"/>
      <c r="JKI117" s="750"/>
      <c r="JKJ117" s="750"/>
      <c r="JKK117" s="750"/>
      <c r="JKL117" s="750"/>
      <c r="JKM117" s="750"/>
      <c r="JKN117" s="750"/>
      <c r="JKO117" s="750"/>
      <c r="JKP117" s="750"/>
      <c r="JKQ117" s="750"/>
      <c r="JKR117" s="750"/>
      <c r="JKS117" s="750"/>
      <c r="JKT117" s="750"/>
      <c r="JKU117" s="750"/>
      <c r="JKV117" s="750"/>
      <c r="JKW117" s="750"/>
      <c r="JKX117" s="750"/>
      <c r="JKY117" s="750"/>
      <c r="JKZ117" s="750"/>
      <c r="JLA117" s="750"/>
      <c r="JLB117" s="750"/>
      <c r="JLC117" s="750"/>
      <c r="JLD117" s="750"/>
      <c r="JLE117" s="750"/>
      <c r="JLF117" s="750"/>
      <c r="JLG117" s="750"/>
      <c r="JLH117" s="750"/>
      <c r="JLI117" s="750"/>
      <c r="JLJ117" s="750"/>
      <c r="JLK117" s="750"/>
      <c r="JLL117" s="750"/>
      <c r="JLM117" s="750"/>
      <c r="JLN117" s="750"/>
      <c r="JLO117" s="750"/>
      <c r="JLP117" s="750"/>
      <c r="JLQ117" s="750"/>
      <c r="JLR117" s="750"/>
      <c r="JLS117" s="750"/>
      <c r="JLT117" s="750"/>
      <c r="JLU117" s="750"/>
      <c r="JLV117" s="750"/>
      <c r="JLW117" s="750"/>
      <c r="JLX117" s="750"/>
      <c r="JLY117" s="750"/>
      <c r="JLZ117" s="750"/>
      <c r="JMA117" s="750"/>
      <c r="JMB117" s="750"/>
      <c r="JMC117" s="750"/>
      <c r="JMD117" s="750"/>
      <c r="JME117" s="750"/>
      <c r="JMF117" s="750"/>
      <c r="JMG117" s="750"/>
      <c r="JMH117" s="750"/>
      <c r="JMI117" s="750"/>
      <c r="JMJ117" s="750"/>
      <c r="JMK117" s="750"/>
      <c r="JML117" s="750"/>
      <c r="JMM117" s="750"/>
      <c r="JMN117" s="750"/>
      <c r="JMO117" s="750"/>
      <c r="JMP117" s="750"/>
      <c r="JMQ117" s="750"/>
      <c r="JMR117" s="750"/>
      <c r="JMS117" s="750"/>
      <c r="JMT117" s="750"/>
      <c r="JMU117" s="750"/>
      <c r="JMV117" s="750"/>
      <c r="JMW117" s="750"/>
      <c r="JMX117" s="750"/>
      <c r="JMY117" s="750"/>
      <c r="JMZ117" s="750"/>
      <c r="JNA117" s="750"/>
      <c r="JNB117" s="750"/>
      <c r="JNC117" s="750"/>
      <c r="JND117" s="750"/>
      <c r="JNE117" s="750"/>
      <c r="JNF117" s="750"/>
      <c r="JNG117" s="750"/>
      <c r="JNH117" s="750"/>
      <c r="JNI117" s="750"/>
      <c r="JNJ117" s="750"/>
      <c r="JNK117" s="750"/>
      <c r="JNL117" s="750"/>
      <c r="JNM117" s="750"/>
      <c r="JNN117" s="750"/>
      <c r="JNO117" s="750"/>
      <c r="JNP117" s="750"/>
      <c r="JNQ117" s="750"/>
      <c r="JNR117" s="750"/>
      <c r="JNS117" s="750"/>
      <c r="JNT117" s="750"/>
      <c r="JNU117" s="750"/>
      <c r="JNV117" s="750"/>
      <c r="JNW117" s="750"/>
      <c r="JNX117" s="750"/>
      <c r="JNY117" s="750"/>
      <c r="JNZ117" s="750"/>
      <c r="JOA117" s="750"/>
      <c r="JOB117" s="750"/>
      <c r="JOC117" s="750"/>
      <c r="JOD117" s="750"/>
      <c r="JOE117" s="750"/>
      <c r="JOF117" s="750"/>
      <c r="JOG117" s="750"/>
      <c r="JOH117" s="750"/>
      <c r="JOI117" s="750"/>
      <c r="JOJ117" s="750"/>
      <c r="JOK117" s="750"/>
      <c r="JOL117" s="750"/>
      <c r="JOM117" s="750"/>
      <c r="JON117" s="750"/>
      <c r="JOO117" s="750"/>
      <c r="JOP117" s="750"/>
      <c r="JOQ117" s="750"/>
      <c r="JOR117" s="750"/>
      <c r="JOS117" s="750"/>
      <c r="JOT117" s="750"/>
      <c r="JOU117" s="750"/>
      <c r="JOV117" s="750"/>
      <c r="JOW117" s="750"/>
      <c r="JOX117" s="750"/>
      <c r="JOY117" s="750"/>
      <c r="JOZ117" s="750"/>
      <c r="JPA117" s="750"/>
      <c r="JPB117" s="750"/>
      <c r="JPC117" s="750"/>
      <c r="JPD117" s="750"/>
      <c r="JPE117" s="750"/>
      <c r="JPF117" s="750"/>
      <c r="JPG117" s="750"/>
      <c r="JPH117" s="750"/>
      <c r="JPI117" s="750"/>
      <c r="JPJ117" s="750"/>
      <c r="JPK117" s="750"/>
      <c r="JPL117" s="750"/>
      <c r="JPM117" s="750"/>
      <c r="JPN117" s="750"/>
      <c r="JPO117" s="750"/>
      <c r="JPP117" s="750"/>
      <c r="JPQ117" s="750"/>
      <c r="JPR117" s="750"/>
      <c r="JPS117" s="750"/>
      <c r="JPT117" s="750"/>
      <c r="JPU117" s="750"/>
      <c r="JPV117" s="750"/>
      <c r="JPW117" s="750"/>
      <c r="JPX117" s="750"/>
      <c r="JPY117" s="750"/>
      <c r="JPZ117" s="750"/>
      <c r="JQA117" s="750"/>
      <c r="JQB117" s="750"/>
      <c r="JQC117" s="750"/>
      <c r="JQD117" s="750"/>
      <c r="JQE117" s="750"/>
      <c r="JQF117" s="750"/>
      <c r="JQG117" s="750"/>
      <c r="JQH117" s="750"/>
      <c r="JQI117" s="750"/>
      <c r="JQJ117" s="750"/>
      <c r="JQK117" s="750"/>
      <c r="JQL117" s="750"/>
      <c r="JQM117" s="750"/>
      <c r="JQN117" s="750"/>
      <c r="JQO117" s="750"/>
      <c r="JQP117" s="750"/>
      <c r="JQQ117" s="750"/>
      <c r="JQR117" s="750"/>
      <c r="JQS117" s="750"/>
      <c r="JQT117" s="750"/>
      <c r="JQU117" s="750"/>
      <c r="JQV117" s="750"/>
      <c r="JQW117" s="750"/>
      <c r="JQX117" s="750"/>
      <c r="JQY117" s="750"/>
      <c r="JQZ117" s="750"/>
      <c r="JRA117" s="750"/>
      <c r="JRB117" s="750"/>
      <c r="JRC117" s="750"/>
      <c r="JRD117" s="750"/>
      <c r="JRE117" s="750"/>
      <c r="JRF117" s="750"/>
      <c r="JRG117" s="750"/>
      <c r="JRH117" s="750"/>
      <c r="JRI117" s="750"/>
      <c r="JRJ117" s="750"/>
      <c r="JRK117" s="750"/>
      <c r="JRL117" s="750"/>
      <c r="JRM117" s="750"/>
      <c r="JRN117" s="750"/>
      <c r="JRO117" s="750"/>
      <c r="JRP117" s="750"/>
      <c r="JRQ117" s="750"/>
      <c r="JRR117" s="750"/>
      <c r="JRS117" s="750"/>
      <c r="JRT117" s="750"/>
      <c r="JRU117" s="750"/>
      <c r="JRV117" s="750"/>
      <c r="JRW117" s="750"/>
      <c r="JRX117" s="750"/>
      <c r="JRY117" s="750"/>
      <c r="JRZ117" s="750"/>
      <c r="JSA117" s="750"/>
      <c r="JSB117" s="750"/>
      <c r="JSC117" s="750"/>
      <c r="JSD117" s="750"/>
      <c r="JSE117" s="750"/>
      <c r="JSF117" s="750"/>
      <c r="JSG117" s="750"/>
      <c r="JSH117" s="750"/>
      <c r="JSI117" s="750"/>
      <c r="JSJ117" s="750"/>
      <c r="JSK117" s="750"/>
      <c r="JSL117" s="750"/>
      <c r="JSM117" s="750"/>
      <c r="JSN117" s="750"/>
      <c r="JSO117" s="750"/>
      <c r="JSP117" s="750"/>
      <c r="JSQ117" s="750"/>
      <c r="JSR117" s="750"/>
      <c r="JSS117" s="750"/>
      <c r="JST117" s="750"/>
      <c r="JSU117" s="750"/>
      <c r="JSV117" s="750"/>
      <c r="JSW117" s="750"/>
      <c r="JSX117" s="750"/>
      <c r="JSY117" s="750"/>
      <c r="JSZ117" s="750"/>
      <c r="JTA117" s="750"/>
      <c r="JTB117" s="750"/>
      <c r="JTC117" s="750"/>
      <c r="JTD117" s="750"/>
      <c r="JTE117" s="750"/>
      <c r="JTF117" s="750"/>
      <c r="JTG117" s="750"/>
      <c r="JTH117" s="750"/>
      <c r="JTI117" s="750"/>
      <c r="JTJ117" s="750"/>
      <c r="JTK117" s="750"/>
      <c r="JTL117" s="750"/>
      <c r="JTM117" s="750"/>
      <c r="JTN117" s="750"/>
      <c r="JTO117" s="750"/>
      <c r="JTP117" s="750"/>
      <c r="JTQ117" s="750"/>
      <c r="JTR117" s="750"/>
      <c r="JTS117" s="750"/>
      <c r="JTT117" s="750"/>
      <c r="JTU117" s="750"/>
      <c r="JTV117" s="750"/>
      <c r="JTW117" s="750"/>
      <c r="JTX117" s="750"/>
      <c r="JTY117" s="750"/>
      <c r="JTZ117" s="750"/>
      <c r="JUA117" s="750"/>
      <c r="JUB117" s="750"/>
      <c r="JUC117" s="750"/>
      <c r="JUD117" s="750"/>
      <c r="JUE117" s="750"/>
      <c r="JUF117" s="750"/>
      <c r="JUG117" s="750"/>
      <c r="JUH117" s="750"/>
      <c r="JUI117" s="750"/>
      <c r="JUJ117" s="750"/>
      <c r="JUK117" s="750"/>
      <c r="JUL117" s="750"/>
      <c r="JUM117" s="750"/>
      <c r="JUN117" s="750"/>
      <c r="JUO117" s="750"/>
      <c r="JUP117" s="750"/>
      <c r="JUQ117" s="750"/>
      <c r="JUR117" s="750"/>
      <c r="JUS117" s="750"/>
      <c r="JUT117" s="750"/>
      <c r="JUU117" s="750"/>
      <c r="JUV117" s="750"/>
      <c r="JUW117" s="750"/>
      <c r="JUX117" s="750"/>
      <c r="JUY117" s="750"/>
      <c r="JUZ117" s="750"/>
      <c r="JVA117" s="750"/>
      <c r="JVB117" s="750"/>
      <c r="JVC117" s="750"/>
      <c r="JVD117" s="750"/>
      <c r="JVE117" s="750"/>
      <c r="JVF117" s="750"/>
      <c r="JVG117" s="750"/>
      <c r="JVH117" s="750"/>
      <c r="JVI117" s="750"/>
      <c r="JVJ117" s="750"/>
      <c r="JVK117" s="750"/>
      <c r="JVL117" s="750"/>
      <c r="JVM117" s="750"/>
      <c r="JVN117" s="750"/>
      <c r="JVO117" s="750"/>
      <c r="JVP117" s="750"/>
      <c r="JVQ117" s="750"/>
      <c r="JVR117" s="750"/>
      <c r="JVS117" s="750"/>
      <c r="JVT117" s="750"/>
      <c r="JVU117" s="750"/>
      <c r="JVV117" s="750"/>
      <c r="JVW117" s="750"/>
      <c r="JVX117" s="750"/>
      <c r="JVY117" s="750"/>
      <c r="JVZ117" s="750"/>
      <c r="JWA117" s="750"/>
      <c r="JWB117" s="750"/>
      <c r="JWC117" s="750"/>
      <c r="JWD117" s="750"/>
      <c r="JWE117" s="750"/>
      <c r="JWF117" s="750"/>
      <c r="JWG117" s="750"/>
      <c r="JWH117" s="750"/>
      <c r="JWI117" s="750"/>
      <c r="JWJ117" s="750"/>
      <c r="JWK117" s="750"/>
      <c r="JWL117" s="750"/>
      <c r="JWM117" s="750"/>
      <c r="JWN117" s="750"/>
      <c r="JWO117" s="750"/>
      <c r="JWP117" s="750"/>
      <c r="JWQ117" s="750"/>
      <c r="JWR117" s="750"/>
      <c r="JWS117" s="750"/>
      <c r="JWT117" s="750"/>
      <c r="JWU117" s="750"/>
      <c r="JWV117" s="750"/>
      <c r="JWW117" s="750"/>
      <c r="JWX117" s="750"/>
      <c r="JWY117" s="750"/>
      <c r="JWZ117" s="750"/>
      <c r="JXA117" s="750"/>
      <c r="JXB117" s="750"/>
      <c r="JXC117" s="750"/>
      <c r="JXD117" s="750"/>
      <c r="JXE117" s="750"/>
      <c r="JXF117" s="750"/>
      <c r="JXG117" s="750"/>
      <c r="JXH117" s="750"/>
      <c r="JXI117" s="750"/>
      <c r="JXJ117" s="750"/>
      <c r="JXK117" s="750"/>
      <c r="JXL117" s="750"/>
      <c r="JXM117" s="750"/>
      <c r="JXN117" s="750"/>
      <c r="JXO117" s="750"/>
      <c r="JXP117" s="750"/>
      <c r="JXQ117" s="750"/>
      <c r="JXR117" s="750"/>
      <c r="JXS117" s="750"/>
      <c r="JXT117" s="750"/>
      <c r="JXU117" s="750"/>
      <c r="JXV117" s="750"/>
      <c r="JXW117" s="750"/>
      <c r="JXX117" s="750"/>
      <c r="JXY117" s="750"/>
      <c r="JXZ117" s="750"/>
      <c r="JYA117" s="750"/>
      <c r="JYB117" s="750"/>
      <c r="JYC117" s="750"/>
      <c r="JYD117" s="750"/>
      <c r="JYE117" s="750"/>
      <c r="JYF117" s="750"/>
      <c r="JYG117" s="750"/>
      <c r="JYH117" s="750"/>
      <c r="JYI117" s="750"/>
      <c r="JYJ117" s="750"/>
      <c r="JYK117" s="750"/>
      <c r="JYL117" s="750"/>
      <c r="JYM117" s="750"/>
      <c r="JYN117" s="750"/>
      <c r="JYO117" s="750"/>
      <c r="JYP117" s="750"/>
      <c r="JYQ117" s="750"/>
      <c r="JYR117" s="750"/>
      <c r="JYS117" s="750"/>
      <c r="JYT117" s="750"/>
      <c r="JYU117" s="750"/>
      <c r="JYV117" s="750"/>
      <c r="JYW117" s="750"/>
      <c r="JYX117" s="750"/>
      <c r="JYY117" s="750"/>
      <c r="JYZ117" s="750"/>
      <c r="JZA117" s="750"/>
      <c r="JZB117" s="750"/>
      <c r="JZC117" s="750"/>
      <c r="JZD117" s="750"/>
      <c r="JZE117" s="750"/>
      <c r="JZF117" s="750"/>
      <c r="JZG117" s="750"/>
      <c r="JZH117" s="750"/>
      <c r="JZI117" s="750"/>
      <c r="JZJ117" s="750"/>
      <c r="JZK117" s="750"/>
      <c r="JZL117" s="750"/>
      <c r="JZM117" s="750"/>
      <c r="JZN117" s="750"/>
      <c r="JZO117" s="750"/>
      <c r="JZP117" s="750"/>
      <c r="JZQ117" s="750"/>
      <c r="JZR117" s="750"/>
      <c r="JZS117" s="750"/>
      <c r="JZT117" s="750"/>
      <c r="JZU117" s="750"/>
      <c r="JZV117" s="750"/>
      <c r="JZW117" s="750"/>
      <c r="JZX117" s="750"/>
      <c r="JZY117" s="750"/>
      <c r="JZZ117" s="750"/>
      <c r="KAA117" s="750"/>
      <c r="KAB117" s="750"/>
      <c r="KAC117" s="750"/>
      <c r="KAD117" s="750"/>
      <c r="KAE117" s="750"/>
      <c r="KAF117" s="750"/>
      <c r="KAG117" s="750"/>
      <c r="KAH117" s="750"/>
      <c r="KAI117" s="750"/>
      <c r="KAJ117" s="750"/>
      <c r="KAK117" s="750"/>
      <c r="KAL117" s="750"/>
      <c r="KAM117" s="750"/>
      <c r="KAN117" s="750"/>
      <c r="KAO117" s="750"/>
      <c r="KAP117" s="750"/>
      <c r="KAQ117" s="750"/>
      <c r="KAR117" s="750"/>
      <c r="KAS117" s="750"/>
      <c r="KAT117" s="750"/>
      <c r="KAU117" s="750"/>
      <c r="KAV117" s="750"/>
      <c r="KAW117" s="750"/>
      <c r="KAX117" s="750"/>
      <c r="KAY117" s="750"/>
      <c r="KAZ117" s="750"/>
      <c r="KBA117" s="750"/>
      <c r="KBB117" s="750"/>
      <c r="KBC117" s="750"/>
      <c r="KBD117" s="750"/>
      <c r="KBE117" s="750"/>
      <c r="KBF117" s="750"/>
      <c r="KBG117" s="750"/>
      <c r="KBH117" s="750"/>
      <c r="KBI117" s="750"/>
      <c r="KBJ117" s="750"/>
      <c r="KBK117" s="750"/>
      <c r="KBL117" s="750"/>
      <c r="KBM117" s="750"/>
      <c r="KBN117" s="750"/>
      <c r="KBO117" s="750"/>
      <c r="KBP117" s="750"/>
      <c r="KBQ117" s="750"/>
      <c r="KBR117" s="750"/>
      <c r="KBS117" s="750"/>
      <c r="KBT117" s="750"/>
      <c r="KBU117" s="750"/>
      <c r="KBV117" s="750"/>
      <c r="KBW117" s="750"/>
      <c r="KBX117" s="750"/>
      <c r="KBY117" s="750"/>
      <c r="KBZ117" s="750"/>
      <c r="KCA117" s="750"/>
      <c r="KCB117" s="750"/>
      <c r="KCC117" s="750"/>
      <c r="KCD117" s="750"/>
      <c r="KCE117" s="750"/>
      <c r="KCF117" s="750"/>
      <c r="KCG117" s="750"/>
      <c r="KCH117" s="750"/>
      <c r="KCI117" s="750"/>
      <c r="KCJ117" s="750"/>
      <c r="KCK117" s="750"/>
      <c r="KCL117" s="750"/>
      <c r="KCM117" s="750"/>
      <c r="KCN117" s="750"/>
      <c r="KCO117" s="750"/>
      <c r="KCP117" s="750"/>
      <c r="KCQ117" s="750"/>
      <c r="KCR117" s="750"/>
      <c r="KCS117" s="750"/>
      <c r="KCT117" s="750"/>
      <c r="KCU117" s="750"/>
      <c r="KCV117" s="750"/>
      <c r="KCW117" s="750"/>
      <c r="KCX117" s="750"/>
      <c r="KCY117" s="750"/>
      <c r="KCZ117" s="750"/>
      <c r="KDA117" s="750"/>
      <c r="KDB117" s="750"/>
      <c r="KDC117" s="750"/>
      <c r="KDD117" s="750"/>
      <c r="KDE117" s="750"/>
      <c r="KDF117" s="750"/>
      <c r="KDG117" s="750"/>
      <c r="KDH117" s="750"/>
      <c r="KDI117" s="750"/>
      <c r="KDJ117" s="750"/>
      <c r="KDK117" s="750"/>
      <c r="KDL117" s="750"/>
      <c r="KDM117" s="750"/>
      <c r="KDN117" s="750"/>
      <c r="KDO117" s="750"/>
      <c r="KDP117" s="750"/>
      <c r="KDQ117" s="750"/>
      <c r="KDR117" s="750"/>
      <c r="KDS117" s="750"/>
      <c r="KDT117" s="750"/>
      <c r="KDU117" s="750"/>
      <c r="KDV117" s="750"/>
      <c r="KDW117" s="750"/>
      <c r="KDX117" s="750"/>
      <c r="KDY117" s="750"/>
      <c r="KDZ117" s="750"/>
      <c r="KEA117" s="750"/>
      <c r="KEB117" s="750"/>
      <c r="KEC117" s="750"/>
      <c r="KED117" s="750"/>
      <c r="KEE117" s="750"/>
      <c r="KEF117" s="750"/>
      <c r="KEG117" s="750"/>
      <c r="KEH117" s="750"/>
      <c r="KEI117" s="750"/>
      <c r="KEJ117" s="750"/>
      <c r="KEK117" s="750"/>
      <c r="KEL117" s="750"/>
      <c r="KEM117" s="750"/>
      <c r="KEN117" s="750"/>
      <c r="KEO117" s="750"/>
      <c r="KEP117" s="750"/>
      <c r="KEQ117" s="750"/>
      <c r="KER117" s="750"/>
      <c r="KES117" s="750"/>
      <c r="KET117" s="750"/>
      <c r="KEU117" s="750"/>
      <c r="KEV117" s="750"/>
      <c r="KEW117" s="750"/>
      <c r="KEX117" s="750"/>
      <c r="KEY117" s="750"/>
      <c r="KEZ117" s="750"/>
      <c r="KFA117" s="750"/>
      <c r="KFB117" s="750"/>
      <c r="KFC117" s="750"/>
      <c r="KFD117" s="750"/>
      <c r="KFE117" s="750"/>
      <c r="KFF117" s="750"/>
      <c r="KFG117" s="750"/>
      <c r="KFH117" s="750"/>
      <c r="KFI117" s="750"/>
      <c r="KFJ117" s="750"/>
      <c r="KFK117" s="750"/>
      <c r="KFL117" s="750"/>
      <c r="KFM117" s="750"/>
      <c r="KFN117" s="750"/>
      <c r="KFO117" s="750"/>
      <c r="KFP117" s="750"/>
      <c r="KFQ117" s="750"/>
      <c r="KFR117" s="750"/>
      <c r="KFS117" s="750"/>
      <c r="KFT117" s="750"/>
      <c r="KFU117" s="750"/>
      <c r="KFV117" s="750"/>
      <c r="KFW117" s="750"/>
      <c r="KFX117" s="750"/>
      <c r="KFY117" s="750"/>
      <c r="KFZ117" s="750"/>
      <c r="KGA117" s="750"/>
      <c r="KGB117" s="750"/>
      <c r="KGC117" s="750"/>
      <c r="KGD117" s="750"/>
      <c r="KGE117" s="750"/>
      <c r="KGF117" s="750"/>
      <c r="KGG117" s="750"/>
      <c r="KGH117" s="750"/>
      <c r="KGI117" s="750"/>
      <c r="KGJ117" s="750"/>
      <c r="KGK117" s="750"/>
      <c r="KGL117" s="750"/>
      <c r="KGM117" s="750"/>
      <c r="KGN117" s="750"/>
      <c r="KGO117" s="750"/>
      <c r="KGP117" s="750"/>
      <c r="KGQ117" s="750"/>
      <c r="KGR117" s="750"/>
      <c r="KGS117" s="750"/>
      <c r="KGT117" s="750"/>
      <c r="KGU117" s="750"/>
      <c r="KGV117" s="750"/>
      <c r="KGW117" s="750"/>
      <c r="KGX117" s="750"/>
      <c r="KGY117" s="750"/>
      <c r="KGZ117" s="750"/>
      <c r="KHA117" s="750"/>
      <c r="KHB117" s="750"/>
      <c r="KHC117" s="750"/>
      <c r="KHD117" s="750"/>
      <c r="KHE117" s="750"/>
      <c r="KHF117" s="750"/>
      <c r="KHG117" s="750"/>
      <c r="KHH117" s="750"/>
      <c r="KHI117" s="750"/>
      <c r="KHJ117" s="750"/>
      <c r="KHK117" s="750"/>
      <c r="KHL117" s="750"/>
      <c r="KHM117" s="750"/>
      <c r="KHN117" s="750"/>
      <c r="KHO117" s="750"/>
      <c r="KHP117" s="750"/>
      <c r="KHQ117" s="750"/>
      <c r="KHR117" s="750"/>
      <c r="KHS117" s="750"/>
      <c r="KHT117" s="750"/>
      <c r="KHU117" s="750"/>
      <c r="KHV117" s="750"/>
      <c r="KHW117" s="750"/>
      <c r="KHX117" s="750"/>
      <c r="KHY117" s="750"/>
      <c r="KHZ117" s="750"/>
      <c r="KIA117" s="750"/>
      <c r="KIB117" s="750"/>
      <c r="KIC117" s="750"/>
      <c r="KID117" s="750"/>
      <c r="KIE117" s="750"/>
      <c r="KIF117" s="750"/>
      <c r="KIG117" s="750"/>
      <c r="KIH117" s="750"/>
      <c r="KII117" s="750"/>
      <c r="KIJ117" s="750"/>
      <c r="KIK117" s="750"/>
      <c r="KIL117" s="750"/>
      <c r="KIM117" s="750"/>
      <c r="KIN117" s="750"/>
      <c r="KIO117" s="750"/>
      <c r="KIP117" s="750"/>
      <c r="KIQ117" s="750"/>
      <c r="KIR117" s="750"/>
      <c r="KIS117" s="750"/>
      <c r="KIT117" s="750"/>
      <c r="KIU117" s="750"/>
      <c r="KIV117" s="750"/>
      <c r="KIW117" s="750"/>
      <c r="KIX117" s="750"/>
      <c r="KIY117" s="750"/>
      <c r="KIZ117" s="750"/>
      <c r="KJA117" s="750"/>
      <c r="KJB117" s="750"/>
      <c r="KJC117" s="750"/>
      <c r="KJD117" s="750"/>
      <c r="KJE117" s="750"/>
      <c r="KJF117" s="750"/>
      <c r="KJG117" s="750"/>
      <c r="KJH117" s="750"/>
      <c r="KJI117" s="750"/>
      <c r="KJJ117" s="750"/>
      <c r="KJK117" s="750"/>
      <c r="KJL117" s="750"/>
      <c r="KJM117" s="750"/>
      <c r="KJN117" s="750"/>
      <c r="KJO117" s="750"/>
      <c r="KJP117" s="750"/>
      <c r="KJQ117" s="750"/>
      <c r="KJR117" s="750"/>
      <c r="KJS117" s="750"/>
      <c r="KJT117" s="750"/>
      <c r="KJU117" s="750"/>
      <c r="KJV117" s="750"/>
      <c r="KJW117" s="750"/>
      <c r="KJX117" s="750"/>
      <c r="KJY117" s="750"/>
      <c r="KJZ117" s="750"/>
      <c r="KKA117" s="750"/>
      <c r="KKB117" s="750"/>
      <c r="KKC117" s="750"/>
      <c r="KKD117" s="750"/>
      <c r="KKE117" s="750"/>
      <c r="KKF117" s="750"/>
      <c r="KKG117" s="750"/>
      <c r="KKH117" s="750"/>
      <c r="KKI117" s="750"/>
      <c r="KKJ117" s="750"/>
      <c r="KKK117" s="750"/>
      <c r="KKL117" s="750"/>
      <c r="KKM117" s="750"/>
      <c r="KKN117" s="750"/>
      <c r="KKO117" s="750"/>
      <c r="KKP117" s="750"/>
      <c r="KKQ117" s="750"/>
      <c r="KKR117" s="750"/>
      <c r="KKS117" s="750"/>
      <c r="KKT117" s="750"/>
      <c r="KKU117" s="750"/>
      <c r="KKV117" s="750"/>
      <c r="KKW117" s="750"/>
      <c r="KKX117" s="750"/>
      <c r="KKY117" s="750"/>
      <c r="KKZ117" s="750"/>
      <c r="KLA117" s="750"/>
      <c r="KLB117" s="750"/>
      <c r="KLC117" s="750"/>
      <c r="KLD117" s="750"/>
      <c r="KLE117" s="750"/>
      <c r="KLF117" s="750"/>
      <c r="KLG117" s="750"/>
      <c r="KLH117" s="750"/>
      <c r="KLI117" s="750"/>
      <c r="KLJ117" s="750"/>
      <c r="KLK117" s="750"/>
      <c r="KLL117" s="750"/>
      <c r="KLM117" s="750"/>
      <c r="KLN117" s="750"/>
      <c r="KLO117" s="750"/>
      <c r="KLP117" s="750"/>
      <c r="KLQ117" s="750"/>
      <c r="KLR117" s="750"/>
      <c r="KLS117" s="750"/>
      <c r="KLT117" s="750"/>
      <c r="KLU117" s="750"/>
      <c r="KLV117" s="750"/>
      <c r="KLW117" s="750"/>
      <c r="KLX117" s="750"/>
      <c r="KLY117" s="750"/>
      <c r="KLZ117" s="750"/>
      <c r="KMA117" s="750"/>
      <c r="KMB117" s="750"/>
      <c r="KMC117" s="750"/>
      <c r="KMD117" s="750"/>
      <c r="KME117" s="750"/>
      <c r="KMF117" s="750"/>
      <c r="KMG117" s="750"/>
      <c r="KMH117" s="750"/>
      <c r="KMI117" s="750"/>
      <c r="KMJ117" s="750"/>
      <c r="KMK117" s="750"/>
      <c r="KML117" s="750"/>
      <c r="KMM117" s="750"/>
      <c r="KMN117" s="750"/>
      <c r="KMO117" s="750"/>
      <c r="KMP117" s="750"/>
      <c r="KMQ117" s="750"/>
      <c r="KMR117" s="750"/>
      <c r="KMS117" s="750"/>
      <c r="KMT117" s="750"/>
      <c r="KMU117" s="750"/>
      <c r="KMV117" s="750"/>
      <c r="KMW117" s="750"/>
      <c r="KMX117" s="750"/>
      <c r="KMY117" s="750"/>
      <c r="KMZ117" s="750"/>
      <c r="KNA117" s="750"/>
      <c r="KNB117" s="750"/>
      <c r="KNC117" s="750"/>
      <c r="KND117" s="750"/>
      <c r="KNE117" s="750"/>
      <c r="KNF117" s="750"/>
      <c r="KNG117" s="750"/>
      <c r="KNH117" s="750"/>
      <c r="KNI117" s="750"/>
      <c r="KNJ117" s="750"/>
      <c r="KNK117" s="750"/>
      <c r="KNL117" s="750"/>
      <c r="KNM117" s="750"/>
      <c r="KNN117" s="750"/>
      <c r="KNO117" s="750"/>
      <c r="KNP117" s="750"/>
      <c r="KNQ117" s="750"/>
      <c r="KNR117" s="750"/>
      <c r="KNS117" s="750"/>
      <c r="KNT117" s="750"/>
      <c r="KNU117" s="750"/>
      <c r="KNV117" s="750"/>
      <c r="KNW117" s="750"/>
      <c r="KNX117" s="750"/>
      <c r="KNY117" s="750"/>
      <c r="KNZ117" s="750"/>
      <c r="KOA117" s="750"/>
      <c r="KOB117" s="750"/>
      <c r="KOC117" s="750"/>
      <c r="KOD117" s="750"/>
      <c r="KOE117" s="750"/>
      <c r="KOF117" s="750"/>
      <c r="KOG117" s="750"/>
      <c r="KOH117" s="750"/>
      <c r="KOI117" s="750"/>
      <c r="KOJ117" s="750"/>
      <c r="KOK117" s="750"/>
      <c r="KOL117" s="750"/>
      <c r="KOM117" s="750"/>
      <c r="KON117" s="750"/>
      <c r="KOO117" s="750"/>
      <c r="KOP117" s="750"/>
      <c r="KOQ117" s="750"/>
      <c r="KOR117" s="750"/>
      <c r="KOS117" s="750"/>
      <c r="KOT117" s="750"/>
      <c r="KOU117" s="750"/>
      <c r="KOV117" s="750"/>
      <c r="KOW117" s="750"/>
      <c r="KOX117" s="750"/>
      <c r="KOY117" s="750"/>
      <c r="KOZ117" s="750"/>
      <c r="KPA117" s="750"/>
      <c r="KPB117" s="750"/>
      <c r="KPC117" s="750"/>
      <c r="KPD117" s="750"/>
      <c r="KPE117" s="750"/>
      <c r="KPF117" s="750"/>
      <c r="KPG117" s="750"/>
      <c r="KPH117" s="750"/>
      <c r="KPI117" s="750"/>
      <c r="KPJ117" s="750"/>
      <c r="KPK117" s="750"/>
      <c r="KPL117" s="750"/>
      <c r="KPM117" s="750"/>
      <c r="KPN117" s="750"/>
      <c r="KPO117" s="750"/>
      <c r="KPP117" s="750"/>
      <c r="KPQ117" s="750"/>
      <c r="KPR117" s="750"/>
      <c r="KPS117" s="750"/>
      <c r="KPT117" s="750"/>
      <c r="KPU117" s="750"/>
      <c r="KPV117" s="750"/>
      <c r="KPW117" s="750"/>
      <c r="KPX117" s="750"/>
      <c r="KPY117" s="750"/>
      <c r="KPZ117" s="750"/>
      <c r="KQA117" s="750"/>
      <c r="KQB117" s="750"/>
      <c r="KQC117" s="750"/>
      <c r="KQD117" s="750"/>
      <c r="KQE117" s="750"/>
      <c r="KQF117" s="750"/>
      <c r="KQG117" s="750"/>
      <c r="KQH117" s="750"/>
      <c r="KQI117" s="750"/>
      <c r="KQJ117" s="750"/>
      <c r="KQK117" s="750"/>
      <c r="KQL117" s="750"/>
      <c r="KQM117" s="750"/>
      <c r="KQN117" s="750"/>
      <c r="KQO117" s="750"/>
      <c r="KQP117" s="750"/>
      <c r="KQQ117" s="750"/>
      <c r="KQR117" s="750"/>
      <c r="KQS117" s="750"/>
      <c r="KQT117" s="750"/>
      <c r="KQU117" s="750"/>
      <c r="KQV117" s="750"/>
      <c r="KQW117" s="750"/>
      <c r="KQX117" s="750"/>
      <c r="KQY117" s="750"/>
      <c r="KQZ117" s="750"/>
      <c r="KRA117" s="750"/>
      <c r="KRB117" s="750"/>
      <c r="KRC117" s="750"/>
      <c r="KRD117" s="750"/>
      <c r="KRE117" s="750"/>
      <c r="KRF117" s="750"/>
      <c r="KRG117" s="750"/>
      <c r="KRH117" s="750"/>
      <c r="KRI117" s="750"/>
      <c r="KRJ117" s="750"/>
      <c r="KRK117" s="750"/>
      <c r="KRL117" s="750"/>
      <c r="KRM117" s="750"/>
      <c r="KRN117" s="750"/>
      <c r="KRO117" s="750"/>
      <c r="KRP117" s="750"/>
      <c r="KRQ117" s="750"/>
      <c r="KRR117" s="750"/>
      <c r="KRS117" s="750"/>
      <c r="KRT117" s="750"/>
      <c r="KRU117" s="750"/>
      <c r="KRV117" s="750"/>
      <c r="KRW117" s="750"/>
      <c r="KRX117" s="750"/>
      <c r="KRY117" s="750"/>
      <c r="KRZ117" s="750"/>
      <c r="KSA117" s="750"/>
      <c r="KSB117" s="750"/>
      <c r="KSC117" s="750"/>
      <c r="KSD117" s="750"/>
      <c r="KSE117" s="750"/>
      <c r="KSF117" s="750"/>
      <c r="KSG117" s="750"/>
      <c r="KSH117" s="750"/>
      <c r="KSI117" s="750"/>
      <c r="KSJ117" s="750"/>
      <c r="KSK117" s="750"/>
      <c r="KSL117" s="750"/>
      <c r="KSM117" s="750"/>
      <c r="KSN117" s="750"/>
      <c r="KSO117" s="750"/>
      <c r="KSP117" s="750"/>
      <c r="KSQ117" s="750"/>
      <c r="KSR117" s="750"/>
      <c r="KSS117" s="750"/>
      <c r="KST117" s="750"/>
      <c r="KSU117" s="750"/>
      <c r="KSV117" s="750"/>
      <c r="KSW117" s="750"/>
      <c r="KSX117" s="750"/>
      <c r="KSY117" s="750"/>
      <c r="KSZ117" s="750"/>
      <c r="KTA117" s="750"/>
      <c r="KTB117" s="750"/>
      <c r="KTC117" s="750"/>
      <c r="KTD117" s="750"/>
      <c r="KTE117" s="750"/>
      <c r="KTF117" s="750"/>
      <c r="KTG117" s="750"/>
      <c r="KTH117" s="750"/>
      <c r="KTI117" s="750"/>
      <c r="KTJ117" s="750"/>
      <c r="KTK117" s="750"/>
      <c r="KTL117" s="750"/>
      <c r="KTM117" s="750"/>
      <c r="KTN117" s="750"/>
      <c r="KTO117" s="750"/>
      <c r="KTP117" s="750"/>
      <c r="KTQ117" s="750"/>
      <c r="KTR117" s="750"/>
      <c r="KTS117" s="750"/>
      <c r="KTT117" s="750"/>
      <c r="KTU117" s="750"/>
      <c r="KTV117" s="750"/>
      <c r="KTW117" s="750"/>
      <c r="KTX117" s="750"/>
      <c r="KTY117" s="750"/>
      <c r="KTZ117" s="750"/>
      <c r="KUA117" s="750"/>
      <c r="KUB117" s="750"/>
      <c r="KUC117" s="750"/>
      <c r="KUD117" s="750"/>
      <c r="KUE117" s="750"/>
      <c r="KUF117" s="750"/>
      <c r="KUG117" s="750"/>
      <c r="KUH117" s="750"/>
      <c r="KUI117" s="750"/>
      <c r="KUJ117" s="750"/>
      <c r="KUK117" s="750"/>
      <c r="KUL117" s="750"/>
      <c r="KUM117" s="750"/>
      <c r="KUN117" s="750"/>
      <c r="KUO117" s="750"/>
      <c r="KUP117" s="750"/>
      <c r="KUQ117" s="750"/>
      <c r="KUR117" s="750"/>
      <c r="KUS117" s="750"/>
      <c r="KUT117" s="750"/>
      <c r="KUU117" s="750"/>
      <c r="KUV117" s="750"/>
      <c r="KUW117" s="750"/>
      <c r="KUX117" s="750"/>
      <c r="KUY117" s="750"/>
      <c r="KUZ117" s="750"/>
      <c r="KVA117" s="750"/>
      <c r="KVB117" s="750"/>
      <c r="KVC117" s="750"/>
      <c r="KVD117" s="750"/>
      <c r="KVE117" s="750"/>
      <c r="KVF117" s="750"/>
      <c r="KVG117" s="750"/>
      <c r="KVH117" s="750"/>
      <c r="KVI117" s="750"/>
      <c r="KVJ117" s="750"/>
      <c r="KVK117" s="750"/>
      <c r="KVL117" s="750"/>
      <c r="KVM117" s="750"/>
      <c r="KVN117" s="750"/>
      <c r="KVO117" s="750"/>
      <c r="KVP117" s="750"/>
      <c r="KVQ117" s="750"/>
      <c r="KVR117" s="750"/>
      <c r="KVS117" s="750"/>
      <c r="KVT117" s="750"/>
      <c r="KVU117" s="750"/>
      <c r="KVV117" s="750"/>
      <c r="KVW117" s="750"/>
      <c r="KVX117" s="750"/>
      <c r="KVY117" s="750"/>
      <c r="KVZ117" s="750"/>
      <c r="KWA117" s="750"/>
      <c r="KWB117" s="750"/>
      <c r="KWC117" s="750"/>
      <c r="KWD117" s="750"/>
      <c r="KWE117" s="750"/>
      <c r="KWF117" s="750"/>
      <c r="KWG117" s="750"/>
      <c r="KWH117" s="750"/>
      <c r="KWI117" s="750"/>
      <c r="KWJ117" s="750"/>
      <c r="KWK117" s="750"/>
      <c r="KWL117" s="750"/>
      <c r="KWM117" s="750"/>
      <c r="KWN117" s="750"/>
      <c r="KWO117" s="750"/>
      <c r="KWP117" s="750"/>
      <c r="KWQ117" s="750"/>
      <c r="KWR117" s="750"/>
      <c r="KWS117" s="750"/>
      <c r="KWT117" s="750"/>
      <c r="KWU117" s="750"/>
      <c r="KWV117" s="750"/>
      <c r="KWW117" s="750"/>
      <c r="KWX117" s="750"/>
      <c r="KWY117" s="750"/>
      <c r="KWZ117" s="750"/>
      <c r="KXA117" s="750"/>
      <c r="KXB117" s="750"/>
      <c r="KXC117" s="750"/>
      <c r="KXD117" s="750"/>
      <c r="KXE117" s="750"/>
      <c r="KXF117" s="750"/>
      <c r="KXG117" s="750"/>
      <c r="KXH117" s="750"/>
      <c r="KXI117" s="750"/>
      <c r="KXJ117" s="750"/>
      <c r="KXK117" s="750"/>
      <c r="KXL117" s="750"/>
      <c r="KXM117" s="750"/>
      <c r="KXN117" s="750"/>
      <c r="KXO117" s="750"/>
      <c r="KXP117" s="750"/>
      <c r="KXQ117" s="750"/>
      <c r="KXR117" s="750"/>
      <c r="KXS117" s="750"/>
      <c r="KXT117" s="750"/>
      <c r="KXU117" s="750"/>
      <c r="KXV117" s="750"/>
      <c r="KXW117" s="750"/>
      <c r="KXX117" s="750"/>
      <c r="KXY117" s="750"/>
      <c r="KXZ117" s="750"/>
      <c r="KYA117" s="750"/>
      <c r="KYB117" s="750"/>
      <c r="KYC117" s="750"/>
      <c r="KYD117" s="750"/>
      <c r="KYE117" s="750"/>
      <c r="KYF117" s="750"/>
      <c r="KYG117" s="750"/>
      <c r="KYH117" s="750"/>
      <c r="KYI117" s="750"/>
      <c r="KYJ117" s="750"/>
      <c r="KYK117" s="750"/>
      <c r="KYL117" s="750"/>
      <c r="KYM117" s="750"/>
      <c r="KYN117" s="750"/>
      <c r="KYO117" s="750"/>
      <c r="KYP117" s="750"/>
      <c r="KYQ117" s="750"/>
      <c r="KYR117" s="750"/>
      <c r="KYS117" s="750"/>
      <c r="KYT117" s="750"/>
      <c r="KYU117" s="750"/>
      <c r="KYV117" s="750"/>
      <c r="KYW117" s="750"/>
      <c r="KYX117" s="750"/>
      <c r="KYY117" s="750"/>
      <c r="KYZ117" s="750"/>
      <c r="KZA117" s="750"/>
      <c r="KZB117" s="750"/>
      <c r="KZC117" s="750"/>
      <c r="KZD117" s="750"/>
      <c r="KZE117" s="750"/>
      <c r="KZF117" s="750"/>
      <c r="KZG117" s="750"/>
      <c r="KZH117" s="750"/>
      <c r="KZI117" s="750"/>
      <c r="KZJ117" s="750"/>
      <c r="KZK117" s="750"/>
      <c r="KZL117" s="750"/>
      <c r="KZM117" s="750"/>
      <c r="KZN117" s="750"/>
      <c r="KZO117" s="750"/>
      <c r="KZP117" s="750"/>
      <c r="KZQ117" s="750"/>
      <c r="KZR117" s="750"/>
      <c r="KZS117" s="750"/>
      <c r="KZT117" s="750"/>
      <c r="KZU117" s="750"/>
      <c r="KZV117" s="750"/>
      <c r="KZW117" s="750"/>
      <c r="KZX117" s="750"/>
      <c r="KZY117" s="750"/>
      <c r="KZZ117" s="750"/>
      <c r="LAA117" s="750"/>
      <c r="LAB117" s="750"/>
      <c r="LAC117" s="750"/>
      <c r="LAD117" s="750"/>
      <c r="LAE117" s="750"/>
      <c r="LAF117" s="750"/>
      <c r="LAG117" s="750"/>
      <c r="LAH117" s="750"/>
      <c r="LAI117" s="750"/>
      <c r="LAJ117" s="750"/>
      <c r="LAK117" s="750"/>
      <c r="LAL117" s="750"/>
      <c r="LAM117" s="750"/>
      <c r="LAN117" s="750"/>
      <c r="LAO117" s="750"/>
      <c r="LAP117" s="750"/>
      <c r="LAQ117" s="750"/>
      <c r="LAR117" s="750"/>
      <c r="LAS117" s="750"/>
      <c r="LAT117" s="750"/>
      <c r="LAU117" s="750"/>
      <c r="LAV117" s="750"/>
      <c r="LAW117" s="750"/>
      <c r="LAX117" s="750"/>
      <c r="LAY117" s="750"/>
      <c r="LAZ117" s="750"/>
      <c r="LBA117" s="750"/>
      <c r="LBB117" s="750"/>
      <c r="LBC117" s="750"/>
      <c r="LBD117" s="750"/>
      <c r="LBE117" s="750"/>
      <c r="LBF117" s="750"/>
      <c r="LBG117" s="750"/>
      <c r="LBH117" s="750"/>
      <c r="LBI117" s="750"/>
      <c r="LBJ117" s="750"/>
      <c r="LBK117" s="750"/>
      <c r="LBL117" s="750"/>
      <c r="LBM117" s="750"/>
      <c r="LBN117" s="750"/>
      <c r="LBO117" s="750"/>
      <c r="LBP117" s="750"/>
      <c r="LBQ117" s="750"/>
      <c r="LBR117" s="750"/>
      <c r="LBS117" s="750"/>
      <c r="LBT117" s="750"/>
      <c r="LBU117" s="750"/>
      <c r="LBV117" s="750"/>
      <c r="LBW117" s="750"/>
      <c r="LBX117" s="750"/>
      <c r="LBY117" s="750"/>
      <c r="LBZ117" s="750"/>
      <c r="LCA117" s="750"/>
      <c r="LCB117" s="750"/>
      <c r="LCC117" s="750"/>
      <c r="LCD117" s="750"/>
      <c r="LCE117" s="750"/>
      <c r="LCF117" s="750"/>
      <c r="LCG117" s="750"/>
      <c r="LCH117" s="750"/>
      <c r="LCI117" s="750"/>
      <c r="LCJ117" s="750"/>
      <c r="LCK117" s="750"/>
      <c r="LCL117" s="750"/>
      <c r="LCM117" s="750"/>
      <c r="LCN117" s="750"/>
      <c r="LCO117" s="750"/>
      <c r="LCP117" s="750"/>
      <c r="LCQ117" s="750"/>
      <c r="LCR117" s="750"/>
      <c r="LCS117" s="750"/>
      <c r="LCT117" s="750"/>
      <c r="LCU117" s="750"/>
      <c r="LCV117" s="750"/>
      <c r="LCW117" s="750"/>
      <c r="LCX117" s="750"/>
      <c r="LCY117" s="750"/>
      <c r="LCZ117" s="750"/>
      <c r="LDA117" s="750"/>
      <c r="LDB117" s="750"/>
      <c r="LDC117" s="750"/>
      <c r="LDD117" s="750"/>
      <c r="LDE117" s="750"/>
      <c r="LDF117" s="750"/>
      <c r="LDG117" s="750"/>
      <c r="LDH117" s="750"/>
      <c r="LDI117" s="750"/>
      <c r="LDJ117" s="750"/>
      <c r="LDK117" s="750"/>
      <c r="LDL117" s="750"/>
      <c r="LDM117" s="750"/>
      <c r="LDN117" s="750"/>
      <c r="LDO117" s="750"/>
      <c r="LDP117" s="750"/>
      <c r="LDQ117" s="750"/>
      <c r="LDR117" s="750"/>
      <c r="LDS117" s="750"/>
      <c r="LDT117" s="750"/>
      <c r="LDU117" s="750"/>
      <c r="LDV117" s="750"/>
      <c r="LDW117" s="750"/>
      <c r="LDX117" s="750"/>
      <c r="LDY117" s="750"/>
      <c r="LDZ117" s="750"/>
      <c r="LEA117" s="750"/>
      <c r="LEB117" s="750"/>
      <c r="LEC117" s="750"/>
      <c r="LED117" s="750"/>
      <c r="LEE117" s="750"/>
      <c r="LEF117" s="750"/>
      <c r="LEG117" s="750"/>
      <c r="LEH117" s="750"/>
      <c r="LEI117" s="750"/>
      <c r="LEJ117" s="750"/>
      <c r="LEK117" s="750"/>
      <c r="LEL117" s="750"/>
      <c r="LEM117" s="750"/>
      <c r="LEN117" s="750"/>
      <c r="LEO117" s="750"/>
      <c r="LEP117" s="750"/>
      <c r="LEQ117" s="750"/>
      <c r="LER117" s="750"/>
      <c r="LES117" s="750"/>
      <c r="LET117" s="750"/>
      <c r="LEU117" s="750"/>
      <c r="LEV117" s="750"/>
      <c r="LEW117" s="750"/>
      <c r="LEX117" s="750"/>
      <c r="LEY117" s="750"/>
      <c r="LEZ117" s="750"/>
      <c r="LFA117" s="750"/>
      <c r="LFB117" s="750"/>
      <c r="LFC117" s="750"/>
      <c r="LFD117" s="750"/>
      <c r="LFE117" s="750"/>
      <c r="LFF117" s="750"/>
      <c r="LFG117" s="750"/>
      <c r="LFH117" s="750"/>
      <c r="LFI117" s="750"/>
      <c r="LFJ117" s="750"/>
      <c r="LFK117" s="750"/>
      <c r="LFL117" s="750"/>
      <c r="LFM117" s="750"/>
      <c r="LFN117" s="750"/>
      <c r="LFO117" s="750"/>
      <c r="LFP117" s="750"/>
      <c r="LFQ117" s="750"/>
      <c r="LFR117" s="750"/>
      <c r="LFS117" s="750"/>
      <c r="LFT117" s="750"/>
      <c r="LFU117" s="750"/>
      <c r="LFV117" s="750"/>
      <c r="LFW117" s="750"/>
      <c r="LFX117" s="750"/>
      <c r="LFY117" s="750"/>
      <c r="LFZ117" s="750"/>
      <c r="LGA117" s="750"/>
      <c r="LGB117" s="750"/>
      <c r="LGC117" s="750"/>
      <c r="LGD117" s="750"/>
      <c r="LGE117" s="750"/>
      <c r="LGF117" s="750"/>
      <c r="LGG117" s="750"/>
      <c r="LGH117" s="750"/>
      <c r="LGI117" s="750"/>
      <c r="LGJ117" s="750"/>
      <c r="LGK117" s="750"/>
      <c r="LGL117" s="750"/>
      <c r="LGM117" s="750"/>
      <c r="LGN117" s="750"/>
      <c r="LGO117" s="750"/>
      <c r="LGP117" s="750"/>
      <c r="LGQ117" s="750"/>
      <c r="LGR117" s="750"/>
      <c r="LGS117" s="750"/>
      <c r="LGT117" s="750"/>
      <c r="LGU117" s="750"/>
      <c r="LGV117" s="750"/>
      <c r="LGW117" s="750"/>
      <c r="LGX117" s="750"/>
      <c r="LGY117" s="750"/>
      <c r="LGZ117" s="750"/>
      <c r="LHA117" s="750"/>
      <c r="LHB117" s="750"/>
      <c r="LHC117" s="750"/>
      <c r="LHD117" s="750"/>
      <c r="LHE117" s="750"/>
      <c r="LHF117" s="750"/>
      <c r="LHG117" s="750"/>
      <c r="LHH117" s="750"/>
      <c r="LHI117" s="750"/>
      <c r="LHJ117" s="750"/>
      <c r="LHK117" s="750"/>
      <c r="LHL117" s="750"/>
      <c r="LHM117" s="750"/>
      <c r="LHN117" s="750"/>
      <c r="LHO117" s="750"/>
      <c r="LHP117" s="750"/>
      <c r="LHQ117" s="750"/>
      <c r="LHR117" s="750"/>
      <c r="LHS117" s="750"/>
      <c r="LHT117" s="750"/>
      <c r="LHU117" s="750"/>
      <c r="LHV117" s="750"/>
      <c r="LHW117" s="750"/>
      <c r="LHX117" s="750"/>
      <c r="LHY117" s="750"/>
      <c r="LHZ117" s="750"/>
      <c r="LIA117" s="750"/>
      <c r="LIB117" s="750"/>
      <c r="LIC117" s="750"/>
      <c r="LID117" s="750"/>
      <c r="LIE117" s="750"/>
      <c r="LIF117" s="750"/>
      <c r="LIG117" s="750"/>
      <c r="LIH117" s="750"/>
      <c r="LII117" s="750"/>
      <c r="LIJ117" s="750"/>
      <c r="LIK117" s="750"/>
      <c r="LIL117" s="750"/>
      <c r="LIM117" s="750"/>
      <c r="LIN117" s="750"/>
      <c r="LIO117" s="750"/>
      <c r="LIP117" s="750"/>
      <c r="LIQ117" s="750"/>
      <c r="LIR117" s="750"/>
      <c r="LIS117" s="750"/>
      <c r="LIT117" s="750"/>
      <c r="LIU117" s="750"/>
      <c r="LIV117" s="750"/>
      <c r="LIW117" s="750"/>
      <c r="LIX117" s="750"/>
      <c r="LIY117" s="750"/>
      <c r="LIZ117" s="750"/>
      <c r="LJA117" s="750"/>
      <c r="LJB117" s="750"/>
      <c r="LJC117" s="750"/>
      <c r="LJD117" s="750"/>
      <c r="LJE117" s="750"/>
      <c r="LJF117" s="750"/>
      <c r="LJG117" s="750"/>
      <c r="LJH117" s="750"/>
      <c r="LJI117" s="750"/>
      <c r="LJJ117" s="750"/>
      <c r="LJK117" s="750"/>
      <c r="LJL117" s="750"/>
      <c r="LJM117" s="750"/>
      <c r="LJN117" s="750"/>
      <c r="LJO117" s="750"/>
      <c r="LJP117" s="750"/>
      <c r="LJQ117" s="750"/>
      <c r="LJR117" s="750"/>
      <c r="LJS117" s="750"/>
      <c r="LJT117" s="750"/>
      <c r="LJU117" s="750"/>
      <c r="LJV117" s="750"/>
      <c r="LJW117" s="750"/>
      <c r="LJX117" s="750"/>
      <c r="LJY117" s="750"/>
      <c r="LJZ117" s="750"/>
      <c r="LKA117" s="750"/>
      <c r="LKB117" s="750"/>
      <c r="LKC117" s="750"/>
      <c r="LKD117" s="750"/>
      <c r="LKE117" s="750"/>
      <c r="LKF117" s="750"/>
      <c r="LKG117" s="750"/>
      <c r="LKH117" s="750"/>
      <c r="LKI117" s="750"/>
      <c r="LKJ117" s="750"/>
      <c r="LKK117" s="750"/>
      <c r="LKL117" s="750"/>
      <c r="LKM117" s="750"/>
      <c r="LKN117" s="750"/>
      <c r="LKO117" s="750"/>
      <c r="LKP117" s="750"/>
      <c r="LKQ117" s="750"/>
      <c r="LKR117" s="750"/>
      <c r="LKS117" s="750"/>
      <c r="LKT117" s="750"/>
      <c r="LKU117" s="750"/>
      <c r="LKV117" s="750"/>
      <c r="LKW117" s="750"/>
      <c r="LKX117" s="750"/>
      <c r="LKY117" s="750"/>
      <c r="LKZ117" s="750"/>
      <c r="LLA117" s="750"/>
      <c r="LLB117" s="750"/>
      <c r="LLC117" s="750"/>
      <c r="LLD117" s="750"/>
      <c r="LLE117" s="750"/>
      <c r="LLF117" s="750"/>
      <c r="LLG117" s="750"/>
      <c r="LLH117" s="750"/>
      <c r="LLI117" s="750"/>
      <c r="LLJ117" s="750"/>
      <c r="LLK117" s="750"/>
      <c r="LLL117" s="750"/>
      <c r="LLM117" s="750"/>
      <c r="LLN117" s="750"/>
      <c r="LLO117" s="750"/>
      <c r="LLP117" s="750"/>
      <c r="LLQ117" s="750"/>
      <c r="LLR117" s="750"/>
      <c r="LLS117" s="750"/>
      <c r="LLT117" s="750"/>
      <c r="LLU117" s="750"/>
      <c r="LLV117" s="750"/>
      <c r="LLW117" s="750"/>
      <c r="LLX117" s="750"/>
      <c r="LLY117" s="750"/>
      <c r="LLZ117" s="750"/>
      <c r="LMA117" s="750"/>
      <c r="LMB117" s="750"/>
      <c r="LMC117" s="750"/>
      <c r="LMD117" s="750"/>
      <c r="LME117" s="750"/>
      <c r="LMF117" s="750"/>
      <c r="LMG117" s="750"/>
      <c r="LMH117" s="750"/>
      <c r="LMI117" s="750"/>
      <c r="LMJ117" s="750"/>
      <c r="LMK117" s="750"/>
      <c r="LML117" s="750"/>
      <c r="LMM117" s="750"/>
      <c r="LMN117" s="750"/>
      <c r="LMO117" s="750"/>
      <c r="LMP117" s="750"/>
      <c r="LMQ117" s="750"/>
      <c r="LMR117" s="750"/>
      <c r="LMS117" s="750"/>
      <c r="LMT117" s="750"/>
      <c r="LMU117" s="750"/>
      <c r="LMV117" s="750"/>
      <c r="LMW117" s="750"/>
      <c r="LMX117" s="750"/>
      <c r="LMY117" s="750"/>
      <c r="LMZ117" s="750"/>
      <c r="LNA117" s="750"/>
      <c r="LNB117" s="750"/>
      <c r="LNC117" s="750"/>
      <c r="LND117" s="750"/>
      <c r="LNE117" s="750"/>
      <c r="LNF117" s="750"/>
      <c r="LNG117" s="750"/>
      <c r="LNH117" s="750"/>
      <c r="LNI117" s="750"/>
      <c r="LNJ117" s="750"/>
      <c r="LNK117" s="750"/>
      <c r="LNL117" s="750"/>
      <c r="LNM117" s="750"/>
      <c r="LNN117" s="750"/>
      <c r="LNO117" s="750"/>
      <c r="LNP117" s="750"/>
      <c r="LNQ117" s="750"/>
      <c r="LNR117" s="750"/>
      <c r="LNS117" s="750"/>
      <c r="LNT117" s="750"/>
      <c r="LNU117" s="750"/>
      <c r="LNV117" s="750"/>
      <c r="LNW117" s="750"/>
      <c r="LNX117" s="750"/>
      <c r="LNY117" s="750"/>
      <c r="LNZ117" s="750"/>
      <c r="LOA117" s="750"/>
      <c r="LOB117" s="750"/>
      <c r="LOC117" s="750"/>
      <c r="LOD117" s="750"/>
      <c r="LOE117" s="750"/>
      <c r="LOF117" s="750"/>
      <c r="LOG117" s="750"/>
      <c r="LOH117" s="750"/>
      <c r="LOI117" s="750"/>
      <c r="LOJ117" s="750"/>
      <c r="LOK117" s="750"/>
      <c r="LOL117" s="750"/>
      <c r="LOM117" s="750"/>
      <c r="LON117" s="750"/>
      <c r="LOO117" s="750"/>
      <c r="LOP117" s="750"/>
      <c r="LOQ117" s="750"/>
      <c r="LOR117" s="750"/>
      <c r="LOS117" s="750"/>
      <c r="LOT117" s="750"/>
      <c r="LOU117" s="750"/>
      <c r="LOV117" s="750"/>
      <c r="LOW117" s="750"/>
      <c r="LOX117" s="750"/>
      <c r="LOY117" s="750"/>
      <c r="LOZ117" s="750"/>
      <c r="LPA117" s="750"/>
      <c r="LPB117" s="750"/>
      <c r="LPC117" s="750"/>
      <c r="LPD117" s="750"/>
      <c r="LPE117" s="750"/>
      <c r="LPF117" s="750"/>
      <c r="LPG117" s="750"/>
      <c r="LPH117" s="750"/>
      <c r="LPI117" s="750"/>
      <c r="LPJ117" s="750"/>
      <c r="LPK117" s="750"/>
      <c r="LPL117" s="750"/>
      <c r="LPM117" s="750"/>
      <c r="LPN117" s="750"/>
      <c r="LPO117" s="750"/>
      <c r="LPP117" s="750"/>
      <c r="LPQ117" s="750"/>
      <c r="LPR117" s="750"/>
      <c r="LPS117" s="750"/>
      <c r="LPT117" s="750"/>
      <c r="LPU117" s="750"/>
      <c r="LPV117" s="750"/>
      <c r="LPW117" s="750"/>
      <c r="LPX117" s="750"/>
      <c r="LPY117" s="750"/>
      <c r="LPZ117" s="750"/>
      <c r="LQA117" s="750"/>
      <c r="LQB117" s="750"/>
      <c r="LQC117" s="750"/>
      <c r="LQD117" s="750"/>
      <c r="LQE117" s="750"/>
      <c r="LQF117" s="750"/>
      <c r="LQG117" s="750"/>
      <c r="LQH117" s="750"/>
      <c r="LQI117" s="750"/>
      <c r="LQJ117" s="750"/>
      <c r="LQK117" s="750"/>
      <c r="LQL117" s="750"/>
      <c r="LQM117" s="750"/>
      <c r="LQN117" s="750"/>
      <c r="LQO117" s="750"/>
      <c r="LQP117" s="750"/>
      <c r="LQQ117" s="750"/>
      <c r="LQR117" s="750"/>
      <c r="LQS117" s="750"/>
      <c r="LQT117" s="750"/>
      <c r="LQU117" s="750"/>
      <c r="LQV117" s="750"/>
      <c r="LQW117" s="750"/>
      <c r="LQX117" s="750"/>
      <c r="LQY117" s="750"/>
      <c r="LQZ117" s="750"/>
      <c r="LRA117" s="750"/>
      <c r="LRB117" s="750"/>
      <c r="LRC117" s="750"/>
      <c r="LRD117" s="750"/>
      <c r="LRE117" s="750"/>
      <c r="LRF117" s="750"/>
      <c r="LRG117" s="750"/>
      <c r="LRH117" s="750"/>
      <c r="LRI117" s="750"/>
      <c r="LRJ117" s="750"/>
      <c r="LRK117" s="750"/>
      <c r="LRL117" s="750"/>
      <c r="LRM117" s="750"/>
      <c r="LRN117" s="750"/>
      <c r="LRO117" s="750"/>
      <c r="LRP117" s="750"/>
      <c r="LRQ117" s="750"/>
      <c r="LRR117" s="750"/>
      <c r="LRS117" s="750"/>
      <c r="LRT117" s="750"/>
      <c r="LRU117" s="750"/>
      <c r="LRV117" s="750"/>
      <c r="LRW117" s="750"/>
      <c r="LRX117" s="750"/>
      <c r="LRY117" s="750"/>
      <c r="LRZ117" s="750"/>
      <c r="LSA117" s="750"/>
      <c r="LSB117" s="750"/>
      <c r="LSC117" s="750"/>
      <c r="LSD117" s="750"/>
      <c r="LSE117" s="750"/>
      <c r="LSF117" s="750"/>
      <c r="LSG117" s="750"/>
      <c r="LSH117" s="750"/>
      <c r="LSI117" s="750"/>
      <c r="LSJ117" s="750"/>
      <c r="LSK117" s="750"/>
      <c r="LSL117" s="750"/>
      <c r="LSM117" s="750"/>
      <c r="LSN117" s="750"/>
      <c r="LSO117" s="750"/>
      <c r="LSP117" s="750"/>
      <c r="LSQ117" s="750"/>
      <c r="LSR117" s="750"/>
      <c r="LSS117" s="750"/>
      <c r="LST117" s="750"/>
      <c r="LSU117" s="750"/>
      <c r="LSV117" s="750"/>
      <c r="LSW117" s="750"/>
      <c r="LSX117" s="750"/>
      <c r="LSY117" s="750"/>
      <c r="LSZ117" s="750"/>
      <c r="LTA117" s="750"/>
      <c r="LTB117" s="750"/>
      <c r="LTC117" s="750"/>
      <c r="LTD117" s="750"/>
      <c r="LTE117" s="750"/>
      <c r="LTF117" s="750"/>
      <c r="LTG117" s="750"/>
      <c r="LTH117" s="750"/>
      <c r="LTI117" s="750"/>
      <c r="LTJ117" s="750"/>
      <c r="LTK117" s="750"/>
      <c r="LTL117" s="750"/>
      <c r="LTM117" s="750"/>
      <c r="LTN117" s="750"/>
      <c r="LTO117" s="750"/>
      <c r="LTP117" s="750"/>
      <c r="LTQ117" s="750"/>
      <c r="LTR117" s="750"/>
      <c r="LTS117" s="750"/>
      <c r="LTT117" s="750"/>
      <c r="LTU117" s="750"/>
      <c r="LTV117" s="750"/>
      <c r="LTW117" s="750"/>
      <c r="LTX117" s="750"/>
      <c r="LTY117" s="750"/>
      <c r="LTZ117" s="750"/>
      <c r="LUA117" s="750"/>
      <c r="LUB117" s="750"/>
      <c r="LUC117" s="750"/>
      <c r="LUD117" s="750"/>
      <c r="LUE117" s="750"/>
      <c r="LUF117" s="750"/>
      <c r="LUG117" s="750"/>
      <c r="LUH117" s="750"/>
      <c r="LUI117" s="750"/>
      <c r="LUJ117" s="750"/>
      <c r="LUK117" s="750"/>
      <c r="LUL117" s="750"/>
      <c r="LUM117" s="750"/>
      <c r="LUN117" s="750"/>
      <c r="LUO117" s="750"/>
      <c r="LUP117" s="750"/>
      <c r="LUQ117" s="750"/>
      <c r="LUR117" s="750"/>
      <c r="LUS117" s="750"/>
      <c r="LUT117" s="750"/>
      <c r="LUU117" s="750"/>
      <c r="LUV117" s="750"/>
      <c r="LUW117" s="750"/>
      <c r="LUX117" s="750"/>
      <c r="LUY117" s="750"/>
      <c r="LUZ117" s="750"/>
      <c r="LVA117" s="750"/>
      <c r="LVB117" s="750"/>
      <c r="LVC117" s="750"/>
      <c r="LVD117" s="750"/>
      <c r="LVE117" s="750"/>
      <c r="LVF117" s="750"/>
      <c r="LVG117" s="750"/>
      <c r="LVH117" s="750"/>
      <c r="LVI117" s="750"/>
      <c r="LVJ117" s="750"/>
      <c r="LVK117" s="750"/>
      <c r="LVL117" s="750"/>
      <c r="LVM117" s="750"/>
      <c r="LVN117" s="750"/>
      <c r="LVO117" s="750"/>
      <c r="LVP117" s="750"/>
      <c r="LVQ117" s="750"/>
      <c r="LVR117" s="750"/>
      <c r="LVS117" s="750"/>
      <c r="LVT117" s="750"/>
      <c r="LVU117" s="750"/>
      <c r="LVV117" s="750"/>
      <c r="LVW117" s="750"/>
      <c r="LVX117" s="750"/>
      <c r="LVY117" s="750"/>
      <c r="LVZ117" s="750"/>
      <c r="LWA117" s="750"/>
      <c r="LWB117" s="750"/>
      <c r="LWC117" s="750"/>
      <c r="LWD117" s="750"/>
      <c r="LWE117" s="750"/>
      <c r="LWF117" s="750"/>
      <c r="LWG117" s="750"/>
      <c r="LWH117" s="750"/>
      <c r="LWI117" s="750"/>
      <c r="LWJ117" s="750"/>
      <c r="LWK117" s="750"/>
      <c r="LWL117" s="750"/>
      <c r="LWM117" s="750"/>
      <c r="LWN117" s="750"/>
      <c r="LWO117" s="750"/>
      <c r="LWP117" s="750"/>
      <c r="LWQ117" s="750"/>
      <c r="LWR117" s="750"/>
      <c r="LWS117" s="750"/>
      <c r="LWT117" s="750"/>
      <c r="LWU117" s="750"/>
      <c r="LWV117" s="750"/>
      <c r="LWW117" s="750"/>
      <c r="LWX117" s="750"/>
      <c r="LWY117" s="750"/>
      <c r="LWZ117" s="750"/>
      <c r="LXA117" s="750"/>
      <c r="LXB117" s="750"/>
      <c r="LXC117" s="750"/>
      <c r="LXD117" s="750"/>
      <c r="LXE117" s="750"/>
      <c r="LXF117" s="750"/>
      <c r="LXG117" s="750"/>
      <c r="LXH117" s="750"/>
      <c r="LXI117" s="750"/>
      <c r="LXJ117" s="750"/>
      <c r="LXK117" s="750"/>
      <c r="LXL117" s="750"/>
      <c r="LXM117" s="750"/>
      <c r="LXN117" s="750"/>
      <c r="LXO117" s="750"/>
      <c r="LXP117" s="750"/>
      <c r="LXQ117" s="750"/>
      <c r="LXR117" s="750"/>
      <c r="LXS117" s="750"/>
      <c r="LXT117" s="750"/>
      <c r="LXU117" s="750"/>
      <c r="LXV117" s="750"/>
      <c r="LXW117" s="750"/>
      <c r="LXX117" s="750"/>
      <c r="LXY117" s="750"/>
      <c r="LXZ117" s="750"/>
      <c r="LYA117" s="750"/>
      <c r="LYB117" s="750"/>
      <c r="LYC117" s="750"/>
      <c r="LYD117" s="750"/>
      <c r="LYE117" s="750"/>
      <c r="LYF117" s="750"/>
      <c r="LYG117" s="750"/>
      <c r="LYH117" s="750"/>
      <c r="LYI117" s="750"/>
      <c r="LYJ117" s="750"/>
      <c r="LYK117" s="750"/>
      <c r="LYL117" s="750"/>
      <c r="LYM117" s="750"/>
      <c r="LYN117" s="750"/>
      <c r="LYO117" s="750"/>
      <c r="LYP117" s="750"/>
      <c r="LYQ117" s="750"/>
      <c r="LYR117" s="750"/>
      <c r="LYS117" s="750"/>
      <c r="LYT117" s="750"/>
      <c r="LYU117" s="750"/>
      <c r="LYV117" s="750"/>
      <c r="LYW117" s="750"/>
      <c r="LYX117" s="750"/>
      <c r="LYY117" s="750"/>
      <c r="LYZ117" s="750"/>
      <c r="LZA117" s="750"/>
      <c r="LZB117" s="750"/>
      <c r="LZC117" s="750"/>
      <c r="LZD117" s="750"/>
      <c r="LZE117" s="750"/>
      <c r="LZF117" s="750"/>
      <c r="LZG117" s="750"/>
      <c r="LZH117" s="750"/>
      <c r="LZI117" s="750"/>
      <c r="LZJ117" s="750"/>
      <c r="LZK117" s="750"/>
      <c r="LZL117" s="750"/>
      <c r="LZM117" s="750"/>
      <c r="LZN117" s="750"/>
      <c r="LZO117" s="750"/>
      <c r="LZP117" s="750"/>
      <c r="LZQ117" s="750"/>
      <c r="LZR117" s="750"/>
      <c r="LZS117" s="750"/>
      <c r="LZT117" s="750"/>
      <c r="LZU117" s="750"/>
      <c r="LZV117" s="750"/>
      <c r="LZW117" s="750"/>
      <c r="LZX117" s="750"/>
      <c r="LZY117" s="750"/>
      <c r="LZZ117" s="750"/>
      <c r="MAA117" s="750"/>
      <c r="MAB117" s="750"/>
      <c r="MAC117" s="750"/>
      <c r="MAD117" s="750"/>
      <c r="MAE117" s="750"/>
      <c r="MAF117" s="750"/>
      <c r="MAG117" s="750"/>
      <c r="MAH117" s="750"/>
      <c r="MAI117" s="750"/>
      <c r="MAJ117" s="750"/>
      <c r="MAK117" s="750"/>
      <c r="MAL117" s="750"/>
      <c r="MAM117" s="750"/>
      <c r="MAN117" s="750"/>
      <c r="MAO117" s="750"/>
      <c r="MAP117" s="750"/>
      <c r="MAQ117" s="750"/>
      <c r="MAR117" s="750"/>
      <c r="MAS117" s="750"/>
      <c r="MAT117" s="750"/>
      <c r="MAU117" s="750"/>
      <c r="MAV117" s="750"/>
      <c r="MAW117" s="750"/>
      <c r="MAX117" s="750"/>
      <c r="MAY117" s="750"/>
      <c r="MAZ117" s="750"/>
      <c r="MBA117" s="750"/>
      <c r="MBB117" s="750"/>
      <c r="MBC117" s="750"/>
      <c r="MBD117" s="750"/>
      <c r="MBE117" s="750"/>
      <c r="MBF117" s="750"/>
      <c r="MBG117" s="750"/>
      <c r="MBH117" s="750"/>
      <c r="MBI117" s="750"/>
      <c r="MBJ117" s="750"/>
      <c r="MBK117" s="750"/>
      <c r="MBL117" s="750"/>
      <c r="MBM117" s="750"/>
      <c r="MBN117" s="750"/>
      <c r="MBO117" s="750"/>
      <c r="MBP117" s="750"/>
      <c r="MBQ117" s="750"/>
      <c r="MBR117" s="750"/>
      <c r="MBS117" s="750"/>
      <c r="MBT117" s="750"/>
      <c r="MBU117" s="750"/>
      <c r="MBV117" s="750"/>
      <c r="MBW117" s="750"/>
      <c r="MBX117" s="750"/>
      <c r="MBY117" s="750"/>
      <c r="MBZ117" s="750"/>
      <c r="MCA117" s="750"/>
      <c r="MCB117" s="750"/>
      <c r="MCC117" s="750"/>
      <c r="MCD117" s="750"/>
      <c r="MCE117" s="750"/>
      <c r="MCF117" s="750"/>
      <c r="MCG117" s="750"/>
      <c r="MCH117" s="750"/>
      <c r="MCI117" s="750"/>
      <c r="MCJ117" s="750"/>
      <c r="MCK117" s="750"/>
      <c r="MCL117" s="750"/>
      <c r="MCM117" s="750"/>
      <c r="MCN117" s="750"/>
      <c r="MCO117" s="750"/>
      <c r="MCP117" s="750"/>
      <c r="MCQ117" s="750"/>
      <c r="MCR117" s="750"/>
      <c r="MCS117" s="750"/>
      <c r="MCT117" s="750"/>
      <c r="MCU117" s="750"/>
      <c r="MCV117" s="750"/>
      <c r="MCW117" s="750"/>
      <c r="MCX117" s="750"/>
      <c r="MCY117" s="750"/>
      <c r="MCZ117" s="750"/>
      <c r="MDA117" s="750"/>
      <c r="MDB117" s="750"/>
      <c r="MDC117" s="750"/>
      <c r="MDD117" s="750"/>
      <c r="MDE117" s="750"/>
      <c r="MDF117" s="750"/>
      <c r="MDG117" s="750"/>
      <c r="MDH117" s="750"/>
      <c r="MDI117" s="750"/>
      <c r="MDJ117" s="750"/>
      <c r="MDK117" s="750"/>
      <c r="MDL117" s="750"/>
      <c r="MDM117" s="750"/>
      <c r="MDN117" s="750"/>
      <c r="MDO117" s="750"/>
      <c r="MDP117" s="750"/>
      <c r="MDQ117" s="750"/>
      <c r="MDR117" s="750"/>
      <c r="MDS117" s="750"/>
      <c r="MDT117" s="750"/>
      <c r="MDU117" s="750"/>
      <c r="MDV117" s="750"/>
      <c r="MDW117" s="750"/>
      <c r="MDX117" s="750"/>
      <c r="MDY117" s="750"/>
      <c r="MDZ117" s="750"/>
      <c r="MEA117" s="750"/>
      <c r="MEB117" s="750"/>
      <c r="MEC117" s="750"/>
      <c r="MED117" s="750"/>
      <c r="MEE117" s="750"/>
      <c r="MEF117" s="750"/>
      <c r="MEG117" s="750"/>
      <c r="MEH117" s="750"/>
      <c r="MEI117" s="750"/>
      <c r="MEJ117" s="750"/>
      <c r="MEK117" s="750"/>
      <c r="MEL117" s="750"/>
      <c r="MEM117" s="750"/>
      <c r="MEN117" s="750"/>
      <c r="MEO117" s="750"/>
      <c r="MEP117" s="750"/>
      <c r="MEQ117" s="750"/>
      <c r="MER117" s="750"/>
      <c r="MES117" s="750"/>
      <c r="MET117" s="750"/>
      <c r="MEU117" s="750"/>
      <c r="MEV117" s="750"/>
      <c r="MEW117" s="750"/>
      <c r="MEX117" s="750"/>
      <c r="MEY117" s="750"/>
      <c r="MEZ117" s="750"/>
      <c r="MFA117" s="750"/>
      <c r="MFB117" s="750"/>
      <c r="MFC117" s="750"/>
      <c r="MFD117" s="750"/>
      <c r="MFE117" s="750"/>
      <c r="MFF117" s="750"/>
      <c r="MFG117" s="750"/>
      <c r="MFH117" s="750"/>
      <c r="MFI117" s="750"/>
      <c r="MFJ117" s="750"/>
      <c r="MFK117" s="750"/>
      <c r="MFL117" s="750"/>
      <c r="MFM117" s="750"/>
      <c r="MFN117" s="750"/>
      <c r="MFO117" s="750"/>
      <c r="MFP117" s="750"/>
      <c r="MFQ117" s="750"/>
      <c r="MFR117" s="750"/>
      <c r="MFS117" s="750"/>
      <c r="MFT117" s="750"/>
      <c r="MFU117" s="750"/>
      <c r="MFV117" s="750"/>
      <c r="MFW117" s="750"/>
      <c r="MFX117" s="750"/>
      <c r="MFY117" s="750"/>
      <c r="MFZ117" s="750"/>
      <c r="MGA117" s="750"/>
      <c r="MGB117" s="750"/>
      <c r="MGC117" s="750"/>
      <c r="MGD117" s="750"/>
      <c r="MGE117" s="750"/>
      <c r="MGF117" s="750"/>
      <c r="MGG117" s="750"/>
      <c r="MGH117" s="750"/>
      <c r="MGI117" s="750"/>
      <c r="MGJ117" s="750"/>
      <c r="MGK117" s="750"/>
      <c r="MGL117" s="750"/>
      <c r="MGM117" s="750"/>
      <c r="MGN117" s="750"/>
      <c r="MGO117" s="750"/>
      <c r="MGP117" s="750"/>
      <c r="MGQ117" s="750"/>
      <c r="MGR117" s="750"/>
      <c r="MGS117" s="750"/>
      <c r="MGT117" s="750"/>
      <c r="MGU117" s="750"/>
      <c r="MGV117" s="750"/>
      <c r="MGW117" s="750"/>
      <c r="MGX117" s="750"/>
      <c r="MGY117" s="750"/>
      <c r="MGZ117" s="750"/>
      <c r="MHA117" s="750"/>
      <c r="MHB117" s="750"/>
      <c r="MHC117" s="750"/>
      <c r="MHD117" s="750"/>
      <c r="MHE117" s="750"/>
      <c r="MHF117" s="750"/>
      <c r="MHG117" s="750"/>
      <c r="MHH117" s="750"/>
      <c r="MHI117" s="750"/>
      <c r="MHJ117" s="750"/>
      <c r="MHK117" s="750"/>
      <c r="MHL117" s="750"/>
      <c r="MHM117" s="750"/>
      <c r="MHN117" s="750"/>
      <c r="MHO117" s="750"/>
      <c r="MHP117" s="750"/>
      <c r="MHQ117" s="750"/>
      <c r="MHR117" s="750"/>
      <c r="MHS117" s="750"/>
      <c r="MHT117" s="750"/>
      <c r="MHU117" s="750"/>
      <c r="MHV117" s="750"/>
      <c r="MHW117" s="750"/>
      <c r="MHX117" s="750"/>
      <c r="MHY117" s="750"/>
      <c r="MHZ117" s="750"/>
      <c r="MIA117" s="750"/>
      <c r="MIB117" s="750"/>
      <c r="MIC117" s="750"/>
      <c r="MID117" s="750"/>
      <c r="MIE117" s="750"/>
      <c r="MIF117" s="750"/>
      <c r="MIG117" s="750"/>
      <c r="MIH117" s="750"/>
      <c r="MII117" s="750"/>
      <c r="MIJ117" s="750"/>
      <c r="MIK117" s="750"/>
      <c r="MIL117" s="750"/>
      <c r="MIM117" s="750"/>
      <c r="MIN117" s="750"/>
      <c r="MIO117" s="750"/>
      <c r="MIP117" s="750"/>
      <c r="MIQ117" s="750"/>
      <c r="MIR117" s="750"/>
      <c r="MIS117" s="750"/>
      <c r="MIT117" s="750"/>
      <c r="MIU117" s="750"/>
      <c r="MIV117" s="750"/>
      <c r="MIW117" s="750"/>
      <c r="MIX117" s="750"/>
      <c r="MIY117" s="750"/>
      <c r="MIZ117" s="750"/>
      <c r="MJA117" s="750"/>
      <c r="MJB117" s="750"/>
      <c r="MJC117" s="750"/>
      <c r="MJD117" s="750"/>
      <c r="MJE117" s="750"/>
      <c r="MJF117" s="750"/>
      <c r="MJG117" s="750"/>
      <c r="MJH117" s="750"/>
      <c r="MJI117" s="750"/>
      <c r="MJJ117" s="750"/>
      <c r="MJK117" s="750"/>
      <c r="MJL117" s="750"/>
      <c r="MJM117" s="750"/>
      <c r="MJN117" s="750"/>
      <c r="MJO117" s="750"/>
      <c r="MJP117" s="750"/>
      <c r="MJQ117" s="750"/>
      <c r="MJR117" s="750"/>
      <c r="MJS117" s="750"/>
      <c r="MJT117" s="750"/>
      <c r="MJU117" s="750"/>
      <c r="MJV117" s="750"/>
      <c r="MJW117" s="750"/>
      <c r="MJX117" s="750"/>
      <c r="MJY117" s="750"/>
      <c r="MJZ117" s="750"/>
      <c r="MKA117" s="750"/>
      <c r="MKB117" s="750"/>
      <c r="MKC117" s="750"/>
      <c r="MKD117" s="750"/>
      <c r="MKE117" s="750"/>
      <c r="MKF117" s="750"/>
      <c r="MKG117" s="750"/>
      <c r="MKH117" s="750"/>
      <c r="MKI117" s="750"/>
      <c r="MKJ117" s="750"/>
      <c r="MKK117" s="750"/>
      <c r="MKL117" s="750"/>
      <c r="MKM117" s="750"/>
      <c r="MKN117" s="750"/>
      <c r="MKO117" s="750"/>
      <c r="MKP117" s="750"/>
      <c r="MKQ117" s="750"/>
      <c r="MKR117" s="750"/>
      <c r="MKS117" s="750"/>
      <c r="MKT117" s="750"/>
      <c r="MKU117" s="750"/>
      <c r="MKV117" s="750"/>
      <c r="MKW117" s="750"/>
      <c r="MKX117" s="750"/>
      <c r="MKY117" s="750"/>
      <c r="MKZ117" s="750"/>
      <c r="MLA117" s="750"/>
      <c r="MLB117" s="750"/>
      <c r="MLC117" s="750"/>
      <c r="MLD117" s="750"/>
      <c r="MLE117" s="750"/>
      <c r="MLF117" s="750"/>
      <c r="MLG117" s="750"/>
      <c r="MLH117" s="750"/>
      <c r="MLI117" s="750"/>
      <c r="MLJ117" s="750"/>
      <c r="MLK117" s="750"/>
      <c r="MLL117" s="750"/>
      <c r="MLM117" s="750"/>
      <c r="MLN117" s="750"/>
      <c r="MLO117" s="750"/>
      <c r="MLP117" s="750"/>
      <c r="MLQ117" s="750"/>
      <c r="MLR117" s="750"/>
      <c r="MLS117" s="750"/>
      <c r="MLT117" s="750"/>
      <c r="MLU117" s="750"/>
      <c r="MLV117" s="750"/>
      <c r="MLW117" s="750"/>
      <c r="MLX117" s="750"/>
      <c r="MLY117" s="750"/>
      <c r="MLZ117" s="750"/>
      <c r="MMA117" s="750"/>
      <c r="MMB117" s="750"/>
      <c r="MMC117" s="750"/>
      <c r="MMD117" s="750"/>
      <c r="MME117" s="750"/>
      <c r="MMF117" s="750"/>
      <c r="MMG117" s="750"/>
      <c r="MMH117" s="750"/>
      <c r="MMI117" s="750"/>
      <c r="MMJ117" s="750"/>
      <c r="MMK117" s="750"/>
      <c r="MML117" s="750"/>
      <c r="MMM117" s="750"/>
      <c r="MMN117" s="750"/>
      <c r="MMO117" s="750"/>
      <c r="MMP117" s="750"/>
      <c r="MMQ117" s="750"/>
      <c r="MMR117" s="750"/>
      <c r="MMS117" s="750"/>
      <c r="MMT117" s="750"/>
      <c r="MMU117" s="750"/>
      <c r="MMV117" s="750"/>
      <c r="MMW117" s="750"/>
      <c r="MMX117" s="750"/>
      <c r="MMY117" s="750"/>
      <c r="MMZ117" s="750"/>
      <c r="MNA117" s="750"/>
      <c r="MNB117" s="750"/>
      <c r="MNC117" s="750"/>
      <c r="MND117" s="750"/>
      <c r="MNE117" s="750"/>
      <c r="MNF117" s="750"/>
      <c r="MNG117" s="750"/>
      <c r="MNH117" s="750"/>
      <c r="MNI117" s="750"/>
      <c r="MNJ117" s="750"/>
      <c r="MNK117" s="750"/>
      <c r="MNL117" s="750"/>
      <c r="MNM117" s="750"/>
      <c r="MNN117" s="750"/>
      <c r="MNO117" s="750"/>
      <c r="MNP117" s="750"/>
      <c r="MNQ117" s="750"/>
      <c r="MNR117" s="750"/>
      <c r="MNS117" s="750"/>
      <c r="MNT117" s="750"/>
      <c r="MNU117" s="750"/>
      <c r="MNV117" s="750"/>
      <c r="MNW117" s="750"/>
      <c r="MNX117" s="750"/>
      <c r="MNY117" s="750"/>
      <c r="MNZ117" s="750"/>
      <c r="MOA117" s="750"/>
      <c r="MOB117" s="750"/>
      <c r="MOC117" s="750"/>
      <c r="MOD117" s="750"/>
      <c r="MOE117" s="750"/>
      <c r="MOF117" s="750"/>
      <c r="MOG117" s="750"/>
      <c r="MOH117" s="750"/>
      <c r="MOI117" s="750"/>
      <c r="MOJ117" s="750"/>
      <c r="MOK117" s="750"/>
      <c r="MOL117" s="750"/>
      <c r="MOM117" s="750"/>
      <c r="MON117" s="750"/>
      <c r="MOO117" s="750"/>
      <c r="MOP117" s="750"/>
      <c r="MOQ117" s="750"/>
      <c r="MOR117" s="750"/>
      <c r="MOS117" s="750"/>
      <c r="MOT117" s="750"/>
      <c r="MOU117" s="750"/>
      <c r="MOV117" s="750"/>
      <c r="MOW117" s="750"/>
      <c r="MOX117" s="750"/>
      <c r="MOY117" s="750"/>
      <c r="MOZ117" s="750"/>
      <c r="MPA117" s="750"/>
      <c r="MPB117" s="750"/>
      <c r="MPC117" s="750"/>
      <c r="MPD117" s="750"/>
      <c r="MPE117" s="750"/>
      <c r="MPF117" s="750"/>
      <c r="MPG117" s="750"/>
      <c r="MPH117" s="750"/>
      <c r="MPI117" s="750"/>
      <c r="MPJ117" s="750"/>
      <c r="MPK117" s="750"/>
      <c r="MPL117" s="750"/>
      <c r="MPM117" s="750"/>
      <c r="MPN117" s="750"/>
      <c r="MPO117" s="750"/>
      <c r="MPP117" s="750"/>
      <c r="MPQ117" s="750"/>
      <c r="MPR117" s="750"/>
      <c r="MPS117" s="750"/>
      <c r="MPT117" s="750"/>
      <c r="MPU117" s="750"/>
      <c r="MPV117" s="750"/>
      <c r="MPW117" s="750"/>
      <c r="MPX117" s="750"/>
      <c r="MPY117" s="750"/>
      <c r="MPZ117" s="750"/>
      <c r="MQA117" s="750"/>
      <c r="MQB117" s="750"/>
      <c r="MQC117" s="750"/>
      <c r="MQD117" s="750"/>
      <c r="MQE117" s="750"/>
      <c r="MQF117" s="750"/>
      <c r="MQG117" s="750"/>
      <c r="MQH117" s="750"/>
      <c r="MQI117" s="750"/>
      <c r="MQJ117" s="750"/>
      <c r="MQK117" s="750"/>
      <c r="MQL117" s="750"/>
      <c r="MQM117" s="750"/>
      <c r="MQN117" s="750"/>
      <c r="MQO117" s="750"/>
      <c r="MQP117" s="750"/>
      <c r="MQQ117" s="750"/>
      <c r="MQR117" s="750"/>
      <c r="MQS117" s="750"/>
      <c r="MQT117" s="750"/>
      <c r="MQU117" s="750"/>
      <c r="MQV117" s="750"/>
      <c r="MQW117" s="750"/>
      <c r="MQX117" s="750"/>
      <c r="MQY117" s="750"/>
      <c r="MQZ117" s="750"/>
      <c r="MRA117" s="750"/>
      <c r="MRB117" s="750"/>
      <c r="MRC117" s="750"/>
      <c r="MRD117" s="750"/>
      <c r="MRE117" s="750"/>
      <c r="MRF117" s="750"/>
      <c r="MRG117" s="750"/>
      <c r="MRH117" s="750"/>
      <c r="MRI117" s="750"/>
      <c r="MRJ117" s="750"/>
      <c r="MRK117" s="750"/>
      <c r="MRL117" s="750"/>
      <c r="MRM117" s="750"/>
      <c r="MRN117" s="750"/>
      <c r="MRO117" s="750"/>
      <c r="MRP117" s="750"/>
      <c r="MRQ117" s="750"/>
      <c r="MRR117" s="750"/>
      <c r="MRS117" s="750"/>
      <c r="MRT117" s="750"/>
      <c r="MRU117" s="750"/>
      <c r="MRV117" s="750"/>
      <c r="MRW117" s="750"/>
      <c r="MRX117" s="750"/>
      <c r="MRY117" s="750"/>
      <c r="MRZ117" s="750"/>
      <c r="MSA117" s="750"/>
      <c r="MSB117" s="750"/>
      <c r="MSC117" s="750"/>
      <c r="MSD117" s="750"/>
      <c r="MSE117" s="750"/>
      <c r="MSF117" s="750"/>
      <c r="MSG117" s="750"/>
      <c r="MSH117" s="750"/>
      <c r="MSI117" s="750"/>
      <c r="MSJ117" s="750"/>
      <c r="MSK117" s="750"/>
      <c r="MSL117" s="750"/>
      <c r="MSM117" s="750"/>
      <c r="MSN117" s="750"/>
      <c r="MSO117" s="750"/>
      <c r="MSP117" s="750"/>
      <c r="MSQ117" s="750"/>
      <c r="MSR117" s="750"/>
      <c r="MSS117" s="750"/>
      <c r="MST117" s="750"/>
      <c r="MSU117" s="750"/>
      <c r="MSV117" s="750"/>
      <c r="MSW117" s="750"/>
      <c r="MSX117" s="750"/>
      <c r="MSY117" s="750"/>
      <c r="MSZ117" s="750"/>
      <c r="MTA117" s="750"/>
      <c r="MTB117" s="750"/>
      <c r="MTC117" s="750"/>
      <c r="MTD117" s="750"/>
      <c r="MTE117" s="750"/>
      <c r="MTF117" s="750"/>
      <c r="MTG117" s="750"/>
      <c r="MTH117" s="750"/>
      <c r="MTI117" s="750"/>
      <c r="MTJ117" s="750"/>
      <c r="MTK117" s="750"/>
      <c r="MTL117" s="750"/>
      <c r="MTM117" s="750"/>
      <c r="MTN117" s="750"/>
      <c r="MTO117" s="750"/>
      <c r="MTP117" s="750"/>
      <c r="MTQ117" s="750"/>
      <c r="MTR117" s="750"/>
      <c r="MTS117" s="750"/>
      <c r="MTT117" s="750"/>
      <c r="MTU117" s="750"/>
      <c r="MTV117" s="750"/>
      <c r="MTW117" s="750"/>
      <c r="MTX117" s="750"/>
      <c r="MTY117" s="750"/>
      <c r="MTZ117" s="750"/>
      <c r="MUA117" s="750"/>
      <c r="MUB117" s="750"/>
      <c r="MUC117" s="750"/>
      <c r="MUD117" s="750"/>
      <c r="MUE117" s="750"/>
      <c r="MUF117" s="750"/>
      <c r="MUG117" s="750"/>
      <c r="MUH117" s="750"/>
      <c r="MUI117" s="750"/>
      <c r="MUJ117" s="750"/>
      <c r="MUK117" s="750"/>
      <c r="MUL117" s="750"/>
      <c r="MUM117" s="750"/>
      <c r="MUN117" s="750"/>
      <c r="MUO117" s="750"/>
      <c r="MUP117" s="750"/>
      <c r="MUQ117" s="750"/>
      <c r="MUR117" s="750"/>
      <c r="MUS117" s="750"/>
      <c r="MUT117" s="750"/>
      <c r="MUU117" s="750"/>
      <c r="MUV117" s="750"/>
      <c r="MUW117" s="750"/>
      <c r="MUX117" s="750"/>
      <c r="MUY117" s="750"/>
      <c r="MUZ117" s="750"/>
      <c r="MVA117" s="750"/>
      <c r="MVB117" s="750"/>
      <c r="MVC117" s="750"/>
      <c r="MVD117" s="750"/>
      <c r="MVE117" s="750"/>
      <c r="MVF117" s="750"/>
      <c r="MVG117" s="750"/>
      <c r="MVH117" s="750"/>
      <c r="MVI117" s="750"/>
      <c r="MVJ117" s="750"/>
      <c r="MVK117" s="750"/>
      <c r="MVL117" s="750"/>
      <c r="MVM117" s="750"/>
      <c r="MVN117" s="750"/>
      <c r="MVO117" s="750"/>
      <c r="MVP117" s="750"/>
      <c r="MVQ117" s="750"/>
      <c r="MVR117" s="750"/>
      <c r="MVS117" s="750"/>
      <c r="MVT117" s="750"/>
      <c r="MVU117" s="750"/>
      <c r="MVV117" s="750"/>
      <c r="MVW117" s="750"/>
      <c r="MVX117" s="750"/>
      <c r="MVY117" s="750"/>
      <c r="MVZ117" s="750"/>
      <c r="MWA117" s="750"/>
      <c r="MWB117" s="750"/>
      <c r="MWC117" s="750"/>
      <c r="MWD117" s="750"/>
      <c r="MWE117" s="750"/>
      <c r="MWF117" s="750"/>
      <c r="MWG117" s="750"/>
      <c r="MWH117" s="750"/>
      <c r="MWI117" s="750"/>
      <c r="MWJ117" s="750"/>
      <c r="MWK117" s="750"/>
      <c r="MWL117" s="750"/>
      <c r="MWM117" s="750"/>
      <c r="MWN117" s="750"/>
      <c r="MWO117" s="750"/>
      <c r="MWP117" s="750"/>
      <c r="MWQ117" s="750"/>
      <c r="MWR117" s="750"/>
      <c r="MWS117" s="750"/>
      <c r="MWT117" s="750"/>
      <c r="MWU117" s="750"/>
      <c r="MWV117" s="750"/>
      <c r="MWW117" s="750"/>
      <c r="MWX117" s="750"/>
      <c r="MWY117" s="750"/>
      <c r="MWZ117" s="750"/>
      <c r="MXA117" s="750"/>
      <c r="MXB117" s="750"/>
      <c r="MXC117" s="750"/>
      <c r="MXD117" s="750"/>
      <c r="MXE117" s="750"/>
      <c r="MXF117" s="750"/>
      <c r="MXG117" s="750"/>
      <c r="MXH117" s="750"/>
      <c r="MXI117" s="750"/>
      <c r="MXJ117" s="750"/>
      <c r="MXK117" s="750"/>
      <c r="MXL117" s="750"/>
      <c r="MXM117" s="750"/>
      <c r="MXN117" s="750"/>
      <c r="MXO117" s="750"/>
      <c r="MXP117" s="750"/>
      <c r="MXQ117" s="750"/>
      <c r="MXR117" s="750"/>
      <c r="MXS117" s="750"/>
      <c r="MXT117" s="750"/>
      <c r="MXU117" s="750"/>
      <c r="MXV117" s="750"/>
      <c r="MXW117" s="750"/>
      <c r="MXX117" s="750"/>
      <c r="MXY117" s="750"/>
      <c r="MXZ117" s="750"/>
      <c r="MYA117" s="750"/>
      <c r="MYB117" s="750"/>
      <c r="MYC117" s="750"/>
      <c r="MYD117" s="750"/>
      <c r="MYE117" s="750"/>
      <c r="MYF117" s="750"/>
      <c r="MYG117" s="750"/>
      <c r="MYH117" s="750"/>
      <c r="MYI117" s="750"/>
      <c r="MYJ117" s="750"/>
      <c r="MYK117" s="750"/>
      <c r="MYL117" s="750"/>
      <c r="MYM117" s="750"/>
      <c r="MYN117" s="750"/>
      <c r="MYO117" s="750"/>
      <c r="MYP117" s="750"/>
      <c r="MYQ117" s="750"/>
      <c r="MYR117" s="750"/>
      <c r="MYS117" s="750"/>
      <c r="MYT117" s="750"/>
      <c r="MYU117" s="750"/>
      <c r="MYV117" s="750"/>
      <c r="MYW117" s="750"/>
      <c r="MYX117" s="750"/>
      <c r="MYY117" s="750"/>
      <c r="MYZ117" s="750"/>
      <c r="MZA117" s="750"/>
      <c r="MZB117" s="750"/>
      <c r="MZC117" s="750"/>
      <c r="MZD117" s="750"/>
      <c r="MZE117" s="750"/>
      <c r="MZF117" s="750"/>
      <c r="MZG117" s="750"/>
      <c r="MZH117" s="750"/>
      <c r="MZI117" s="750"/>
      <c r="MZJ117" s="750"/>
      <c r="MZK117" s="750"/>
      <c r="MZL117" s="750"/>
      <c r="MZM117" s="750"/>
      <c r="MZN117" s="750"/>
      <c r="MZO117" s="750"/>
      <c r="MZP117" s="750"/>
      <c r="MZQ117" s="750"/>
      <c r="MZR117" s="750"/>
      <c r="MZS117" s="750"/>
      <c r="MZT117" s="750"/>
      <c r="MZU117" s="750"/>
      <c r="MZV117" s="750"/>
      <c r="MZW117" s="750"/>
      <c r="MZX117" s="750"/>
      <c r="MZY117" s="750"/>
      <c r="MZZ117" s="750"/>
      <c r="NAA117" s="750"/>
      <c r="NAB117" s="750"/>
      <c r="NAC117" s="750"/>
      <c r="NAD117" s="750"/>
      <c r="NAE117" s="750"/>
      <c r="NAF117" s="750"/>
      <c r="NAG117" s="750"/>
      <c r="NAH117" s="750"/>
      <c r="NAI117" s="750"/>
      <c r="NAJ117" s="750"/>
      <c r="NAK117" s="750"/>
      <c r="NAL117" s="750"/>
      <c r="NAM117" s="750"/>
      <c r="NAN117" s="750"/>
      <c r="NAO117" s="750"/>
      <c r="NAP117" s="750"/>
      <c r="NAQ117" s="750"/>
      <c r="NAR117" s="750"/>
      <c r="NAS117" s="750"/>
      <c r="NAT117" s="750"/>
      <c r="NAU117" s="750"/>
      <c r="NAV117" s="750"/>
      <c r="NAW117" s="750"/>
      <c r="NAX117" s="750"/>
      <c r="NAY117" s="750"/>
      <c r="NAZ117" s="750"/>
      <c r="NBA117" s="750"/>
      <c r="NBB117" s="750"/>
      <c r="NBC117" s="750"/>
      <c r="NBD117" s="750"/>
      <c r="NBE117" s="750"/>
      <c r="NBF117" s="750"/>
      <c r="NBG117" s="750"/>
      <c r="NBH117" s="750"/>
      <c r="NBI117" s="750"/>
      <c r="NBJ117" s="750"/>
      <c r="NBK117" s="750"/>
      <c r="NBL117" s="750"/>
      <c r="NBM117" s="750"/>
      <c r="NBN117" s="750"/>
      <c r="NBO117" s="750"/>
      <c r="NBP117" s="750"/>
      <c r="NBQ117" s="750"/>
      <c r="NBR117" s="750"/>
      <c r="NBS117" s="750"/>
      <c r="NBT117" s="750"/>
      <c r="NBU117" s="750"/>
      <c r="NBV117" s="750"/>
      <c r="NBW117" s="750"/>
      <c r="NBX117" s="750"/>
      <c r="NBY117" s="750"/>
      <c r="NBZ117" s="750"/>
      <c r="NCA117" s="750"/>
      <c r="NCB117" s="750"/>
      <c r="NCC117" s="750"/>
      <c r="NCD117" s="750"/>
      <c r="NCE117" s="750"/>
      <c r="NCF117" s="750"/>
      <c r="NCG117" s="750"/>
      <c r="NCH117" s="750"/>
      <c r="NCI117" s="750"/>
      <c r="NCJ117" s="750"/>
      <c r="NCK117" s="750"/>
      <c r="NCL117" s="750"/>
      <c r="NCM117" s="750"/>
      <c r="NCN117" s="750"/>
      <c r="NCO117" s="750"/>
      <c r="NCP117" s="750"/>
      <c r="NCQ117" s="750"/>
      <c r="NCR117" s="750"/>
      <c r="NCS117" s="750"/>
      <c r="NCT117" s="750"/>
      <c r="NCU117" s="750"/>
      <c r="NCV117" s="750"/>
      <c r="NCW117" s="750"/>
      <c r="NCX117" s="750"/>
      <c r="NCY117" s="750"/>
      <c r="NCZ117" s="750"/>
      <c r="NDA117" s="750"/>
      <c r="NDB117" s="750"/>
      <c r="NDC117" s="750"/>
      <c r="NDD117" s="750"/>
      <c r="NDE117" s="750"/>
      <c r="NDF117" s="750"/>
      <c r="NDG117" s="750"/>
      <c r="NDH117" s="750"/>
      <c r="NDI117" s="750"/>
      <c r="NDJ117" s="750"/>
      <c r="NDK117" s="750"/>
      <c r="NDL117" s="750"/>
      <c r="NDM117" s="750"/>
      <c r="NDN117" s="750"/>
      <c r="NDO117" s="750"/>
      <c r="NDP117" s="750"/>
      <c r="NDQ117" s="750"/>
      <c r="NDR117" s="750"/>
      <c r="NDS117" s="750"/>
      <c r="NDT117" s="750"/>
      <c r="NDU117" s="750"/>
      <c r="NDV117" s="750"/>
      <c r="NDW117" s="750"/>
      <c r="NDX117" s="750"/>
      <c r="NDY117" s="750"/>
      <c r="NDZ117" s="750"/>
      <c r="NEA117" s="750"/>
      <c r="NEB117" s="750"/>
      <c r="NEC117" s="750"/>
      <c r="NED117" s="750"/>
      <c r="NEE117" s="750"/>
      <c r="NEF117" s="750"/>
      <c r="NEG117" s="750"/>
      <c r="NEH117" s="750"/>
      <c r="NEI117" s="750"/>
      <c r="NEJ117" s="750"/>
      <c r="NEK117" s="750"/>
      <c r="NEL117" s="750"/>
      <c r="NEM117" s="750"/>
      <c r="NEN117" s="750"/>
      <c r="NEO117" s="750"/>
      <c r="NEP117" s="750"/>
      <c r="NEQ117" s="750"/>
      <c r="NER117" s="750"/>
      <c r="NES117" s="750"/>
      <c r="NET117" s="750"/>
      <c r="NEU117" s="750"/>
      <c r="NEV117" s="750"/>
      <c r="NEW117" s="750"/>
      <c r="NEX117" s="750"/>
      <c r="NEY117" s="750"/>
      <c r="NEZ117" s="750"/>
      <c r="NFA117" s="750"/>
      <c r="NFB117" s="750"/>
      <c r="NFC117" s="750"/>
      <c r="NFD117" s="750"/>
      <c r="NFE117" s="750"/>
      <c r="NFF117" s="750"/>
      <c r="NFG117" s="750"/>
      <c r="NFH117" s="750"/>
      <c r="NFI117" s="750"/>
      <c r="NFJ117" s="750"/>
      <c r="NFK117" s="750"/>
      <c r="NFL117" s="750"/>
      <c r="NFM117" s="750"/>
      <c r="NFN117" s="750"/>
      <c r="NFO117" s="750"/>
      <c r="NFP117" s="750"/>
      <c r="NFQ117" s="750"/>
      <c r="NFR117" s="750"/>
      <c r="NFS117" s="750"/>
      <c r="NFT117" s="750"/>
      <c r="NFU117" s="750"/>
      <c r="NFV117" s="750"/>
      <c r="NFW117" s="750"/>
      <c r="NFX117" s="750"/>
      <c r="NFY117" s="750"/>
      <c r="NFZ117" s="750"/>
      <c r="NGA117" s="750"/>
      <c r="NGB117" s="750"/>
      <c r="NGC117" s="750"/>
      <c r="NGD117" s="750"/>
      <c r="NGE117" s="750"/>
      <c r="NGF117" s="750"/>
      <c r="NGG117" s="750"/>
      <c r="NGH117" s="750"/>
      <c r="NGI117" s="750"/>
      <c r="NGJ117" s="750"/>
      <c r="NGK117" s="750"/>
      <c r="NGL117" s="750"/>
      <c r="NGM117" s="750"/>
      <c r="NGN117" s="750"/>
      <c r="NGO117" s="750"/>
      <c r="NGP117" s="750"/>
      <c r="NGQ117" s="750"/>
      <c r="NGR117" s="750"/>
      <c r="NGS117" s="750"/>
      <c r="NGT117" s="750"/>
      <c r="NGU117" s="750"/>
      <c r="NGV117" s="750"/>
      <c r="NGW117" s="750"/>
      <c r="NGX117" s="750"/>
      <c r="NGY117" s="750"/>
      <c r="NGZ117" s="750"/>
      <c r="NHA117" s="750"/>
      <c r="NHB117" s="750"/>
      <c r="NHC117" s="750"/>
      <c r="NHD117" s="750"/>
      <c r="NHE117" s="750"/>
      <c r="NHF117" s="750"/>
      <c r="NHG117" s="750"/>
      <c r="NHH117" s="750"/>
      <c r="NHI117" s="750"/>
      <c r="NHJ117" s="750"/>
      <c r="NHK117" s="750"/>
      <c r="NHL117" s="750"/>
      <c r="NHM117" s="750"/>
      <c r="NHN117" s="750"/>
      <c r="NHO117" s="750"/>
      <c r="NHP117" s="750"/>
      <c r="NHQ117" s="750"/>
      <c r="NHR117" s="750"/>
      <c r="NHS117" s="750"/>
      <c r="NHT117" s="750"/>
      <c r="NHU117" s="750"/>
      <c r="NHV117" s="750"/>
      <c r="NHW117" s="750"/>
      <c r="NHX117" s="750"/>
      <c r="NHY117" s="750"/>
      <c r="NHZ117" s="750"/>
      <c r="NIA117" s="750"/>
      <c r="NIB117" s="750"/>
      <c r="NIC117" s="750"/>
      <c r="NID117" s="750"/>
      <c r="NIE117" s="750"/>
      <c r="NIF117" s="750"/>
      <c r="NIG117" s="750"/>
      <c r="NIH117" s="750"/>
      <c r="NII117" s="750"/>
      <c r="NIJ117" s="750"/>
      <c r="NIK117" s="750"/>
      <c r="NIL117" s="750"/>
      <c r="NIM117" s="750"/>
      <c r="NIN117" s="750"/>
      <c r="NIO117" s="750"/>
      <c r="NIP117" s="750"/>
      <c r="NIQ117" s="750"/>
      <c r="NIR117" s="750"/>
      <c r="NIS117" s="750"/>
      <c r="NIT117" s="750"/>
      <c r="NIU117" s="750"/>
      <c r="NIV117" s="750"/>
      <c r="NIW117" s="750"/>
      <c r="NIX117" s="750"/>
      <c r="NIY117" s="750"/>
      <c r="NIZ117" s="750"/>
      <c r="NJA117" s="750"/>
      <c r="NJB117" s="750"/>
      <c r="NJC117" s="750"/>
      <c r="NJD117" s="750"/>
      <c r="NJE117" s="750"/>
      <c r="NJF117" s="750"/>
      <c r="NJG117" s="750"/>
      <c r="NJH117" s="750"/>
      <c r="NJI117" s="750"/>
      <c r="NJJ117" s="750"/>
      <c r="NJK117" s="750"/>
      <c r="NJL117" s="750"/>
      <c r="NJM117" s="750"/>
      <c r="NJN117" s="750"/>
      <c r="NJO117" s="750"/>
      <c r="NJP117" s="750"/>
      <c r="NJQ117" s="750"/>
      <c r="NJR117" s="750"/>
      <c r="NJS117" s="750"/>
      <c r="NJT117" s="750"/>
      <c r="NJU117" s="750"/>
      <c r="NJV117" s="750"/>
      <c r="NJW117" s="750"/>
      <c r="NJX117" s="750"/>
      <c r="NJY117" s="750"/>
      <c r="NJZ117" s="750"/>
      <c r="NKA117" s="750"/>
      <c r="NKB117" s="750"/>
      <c r="NKC117" s="750"/>
      <c r="NKD117" s="750"/>
      <c r="NKE117" s="750"/>
      <c r="NKF117" s="750"/>
      <c r="NKG117" s="750"/>
      <c r="NKH117" s="750"/>
      <c r="NKI117" s="750"/>
      <c r="NKJ117" s="750"/>
      <c r="NKK117" s="750"/>
      <c r="NKL117" s="750"/>
      <c r="NKM117" s="750"/>
      <c r="NKN117" s="750"/>
      <c r="NKO117" s="750"/>
      <c r="NKP117" s="750"/>
      <c r="NKQ117" s="750"/>
      <c r="NKR117" s="750"/>
      <c r="NKS117" s="750"/>
      <c r="NKT117" s="750"/>
      <c r="NKU117" s="750"/>
      <c r="NKV117" s="750"/>
      <c r="NKW117" s="750"/>
      <c r="NKX117" s="750"/>
      <c r="NKY117" s="750"/>
      <c r="NKZ117" s="750"/>
      <c r="NLA117" s="750"/>
      <c r="NLB117" s="750"/>
      <c r="NLC117" s="750"/>
      <c r="NLD117" s="750"/>
      <c r="NLE117" s="750"/>
      <c r="NLF117" s="750"/>
      <c r="NLG117" s="750"/>
      <c r="NLH117" s="750"/>
      <c r="NLI117" s="750"/>
      <c r="NLJ117" s="750"/>
      <c r="NLK117" s="750"/>
      <c r="NLL117" s="750"/>
      <c r="NLM117" s="750"/>
      <c r="NLN117" s="750"/>
      <c r="NLO117" s="750"/>
      <c r="NLP117" s="750"/>
      <c r="NLQ117" s="750"/>
      <c r="NLR117" s="750"/>
      <c r="NLS117" s="750"/>
      <c r="NLT117" s="750"/>
      <c r="NLU117" s="750"/>
      <c r="NLV117" s="750"/>
      <c r="NLW117" s="750"/>
      <c r="NLX117" s="750"/>
      <c r="NLY117" s="750"/>
      <c r="NLZ117" s="750"/>
      <c r="NMA117" s="750"/>
      <c r="NMB117" s="750"/>
      <c r="NMC117" s="750"/>
      <c r="NMD117" s="750"/>
      <c r="NME117" s="750"/>
      <c r="NMF117" s="750"/>
      <c r="NMG117" s="750"/>
      <c r="NMH117" s="750"/>
      <c r="NMI117" s="750"/>
      <c r="NMJ117" s="750"/>
      <c r="NMK117" s="750"/>
      <c r="NML117" s="750"/>
      <c r="NMM117" s="750"/>
      <c r="NMN117" s="750"/>
      <c r="NMO117" s="750"/>
      <c r="NMP117" s="750"/>
      <c r="NMQ117" s="750"/>
      <c r="NMR117" s="750"/>
      <c r="NMS117" s="750"/>
      <c r="NMT117" s="750"/>
      <c r="NMU117" s="750"/>
      <c r="NMV117" s="750"/>
      <c r="NMW117" s="750"/>
      <c r="NMX117" s="750"/>
      <c r="NMY117" s="750"/>
      <c r="NMZ117" s="750"/>
      <c r="NNA117" s="750"/>
      <c r="NNB117" s="750"/>
      <c r="NNC117" s="750"/>
      <c r="NND117" s="750"/>
      <c r="NNE117" s="750"/>
      <c r="NNF117" s="750"/>
      <c r="NNG117" s="750"/>
      <c r="NNH117" s="750"/>
      <c r="NNI117" s="750"/>
      <c r="NNJ117" s="750"/>
      <c r="NNK117" s="750"/>
      <c r="NNL117" s="750"/>
      <c r="NNM117" s="750"/>
      <c r="NNN117" s="750"/>
      <c r="NNO117" s="750"/>
      <c r="NNP117" s="750"/>
      <c r="NNQ117" s="750"/>
      <c r="NNR117" s="750"/>
      <c r="NNS117" s="750"/>
      <c r="NNT117" s="750"/>
      <c r="NNU117" s="750"/>
      <c r="NNV117" s="750"/>
      <c r="NNW117" s="750"/>
      <c r="NNX117" s="750"/>
      <c r="NNY117" s="750"/>
      <c r="NNZ117" s="750"/>
      <c r="NOA117" s="750"/>
      <c r="NOB117" s="750"/>
      <c r="NOC117" s="750"/>
      <c r="NOD117" s="750"/>
      <c r="NOE117" s="750"/>
      <c r="NOF117" s="750"/>
      <c r="NOG117" s="750"/>
      <c r="NOH117" s="750"/>
      <c r="NOI117" s="750"/>
      <c r="NOJ117" s="750"/>
      <c r="NOK117" s="750"/>
      <c r="NOL117" s="750"/>
      <c r="NOM117" s="750"/>
      <c r="NON117" s="750"/>
      <c r="NOO117" s="750"/>
      <c r="NOP117" s="750"/>
      <c r="NOQ117" s="750"/>
      <c r="NOR117" s="750"/>
      <c r="NOS117" s="750"/>
      <c r="NOT117" s="750"/>
      <c r="NOU117" s="750"/>
      <c r="NOV117" s="750"/>
      <c r="NOW117" s="750"/>
      <c r="NOX117" s="750"/>
      <c r="NOY117" s="750"/>
      <c r="NOZ117" s="750"/>
      <c r="NPA117" s="750"/>
      <c r="NPB117" s="750"/>
      <c r="NPC117" s="750"/>
      <c r="NPD117" s="750"/>
      <c r="NPE117" s="750"/>
      <c r="NPF117" s="750"/>
      <c r="NPG117" s="750"/>
      <c r="NPH117" s="750"/>
      <c r="NPI117" s="750"/>
      <c r="NPJ117" s="750"/>
      <c r="NPK117" s="750"/>
      <c r="NPL117" s="750"/>
      <c r="NPM117" s="750"/>
      <c r="NPN117" s="750"/>
      <c r="NPO117" s="750"/>
      <c r="NPP117" s="750"/>
      <c r="NPQ117" s="750"/>
      <c r="NPR117" s="750"/>
      <c r="NPS117" s="750"/>
      <c r="NPT117" s="750"/>
      <c r="NPU117" s="750"/>
      <c r="NPV117" s="750"/>
      <c r="NPW117" s="750"/>
      <c r="NPX117" s="750"/>
      <c r="NPY117" s="750"/>
      <c r="NPZ117" s="750"/>
      <c r="NQA117" s="750"/>
      <c r="NQB117" s="750"/>
      <c r="NQC117" s="750"/>
      <c r="NQD117" s="750"/>
      <c r="NQE117" s="750"/>
      <c r="NQF117" s="750"/>
      <c r="NQG117" s="750"/>
      <c r="NQH117" s="750"/>
      <c r="NQI117" s="750"/>
      <c r="NQJ117" s="750"/>
      <c r="NQK117" s="750"/>
      <c r="NQL117" s="750"/>
      <c r="NQM117" s="750"/>
      <c r="NQN117" s="750"/>
      <c r="NQO117" s="750"/>
      <c r="NQP117" s="750"/>
      <c r="NQQ117" s="750"/>
      <c r="NQR117" s="750"/>
      <c r="NQS117" s="750"/>
      <c r="NQT117" s="750"/>
      <c r="NQU117" s="750"/>
      <c r="NQV117" s="750"/>
      <c r="NQW117" s="750"/>
      <c r="NQX117" s="750"/>
      <c r="NQY117" s="750"/>
      <c r="NQZ117" s="750"/>
      <c r="NRA117" s="750"/>
      <c r="NRB117" s="750"/>
      <c r="NRC117" s="750"/>
      <c r="NRD117" s="750"/>
      <c r="NRE117" s="750"/>
      <c r="NRF117" s="750"/>
      <c r="NRG117" s="750"/>
      <c r="NRH117" s="750"/>
      <c r="NRI117" s="750"/>
      <c r="NRJ117" s="750"/>
      <c r="NRK117" s="750"/>
      <c r="NRL117" s="750"/>
      <c r="NRM117" s="750"/>
      <c r="NRN117" s="750"/>
      <c r="NRO117" s="750"/>
      <c r="NRP117" s="750"/>
      <c r="NRQ117" s="750"/>
      <c r="NRR117" s="750"/>
      <c r="NRS117" s="750"/>
      <c r="NRT117" s="750"/>
      <c r="NRU117" s="750"/>
      <c r="NRV117" s="750"/>
      <c r="NRW117" s="750"/>
      <c r="NRX117" s="750"/>
      <c r="NRY117" s="750"/>
      <c r="NRZ117" s="750"/>
      <c r="NSA117" s="750"/>
      <c r="NSB117" s="750"/>
      <c r="NSC117" s="750"/>
      <c r="NSD117" s="750"/>
      <c r="NSE117" s="750"/>
      <c r="NSF117" s="750"/>
      <c r="NSG117" s="750"/>
      <c r="NSH117" s="750"/>
      <c r="NSI117" s="750"/>
      <c r="NSJ117" s="750"/>
      <c r="NSK117" s="750"/>
      <c r="NSL117" s="750"/>
      <c r="NSM117" s="750"/>
      <c r="NSN117" s="750"/>
      <c r="NSO117" s="750"/>
      <c r="NSP117" s="750"/>
      <c r="NSQ117" s="750"/>
      <c r="NSR117" s="750"/>
      <c r="NSS117" s="750"/>
      <c r="NST117" s="750"/>
      <c r="NSU117" s="750"/>
      <c r="NSV117" s="750"/>
      <c r="NSW117" s="750"/>
      <c r="NSX117" s="750"/>
      <c r="NSY117" s="750"/>
      <c r="NSZ117" s="750"/>
      <c r="NTA117" s="750"/>
      <c r="NTB117" s="750"/>
      <c r="NTC117" s="750"/>
      <c r="NTD117" s="750"/>
      <c r="NTE117" s="750"/>
      <c r="NTF117" s="750"/>
      <c r="NTG117" s="750"/>
      <c r="NTH117" s="750"/>
      <c r="NTI117" s="750"/>
      <c r="NTJ117" s="750"/>
      <c r="NTK117" s="750"/>
      <c r="NTL117" s="750"/>
      <c r="NTM117" s="750"/>
      <c r="NTN117" s="750"/>
      <c r="NTO117" s="750"/>
      <c r="NTP117" s="750"/>
      <c r="NTQ117" s="750"/>
      <c r="NTR117" s="750"/>
      <c r="NTS117" s="750"/>
      <c r="NTT117" s="750"/>
      <c r="NTU117" s="750"/>
      <c r="NTV117" s="750"/>
      <c r="NTW117" s="750"/>
      <c r="NTX117" s="750"/>
      <c r="NTY117" s="750"/>
      <c r="NTZ117" s="750"/>
      <c r="NUA117" s="750"/>
      <c r="NUB117" s="750"/>
      <c r="NUC117" s="750"/>
      <c r="NUD117" s="750"/>
      <c r="NUE117" s="750"/>
      <c r="NUF117" s="750"/>
      <c r="NUG117" s="750"/>
      <c r="NUH117" s="750"/>
      <c r="NUI117" s="750"/>
      <c r="NUJ117" s="750"/>
      <c r="NUK117" s="750"/>
      <c r="NUL117" s="750"/>
      <c r="NUM117" s="750"/>
      <c r="NUN117" s="750"/>
      <c r="NUO117" s="750"/>
      <c r="NUP117" s="750"/>
      <c r="NUQ117" s="750"/>
      <c r="NUR117" s="750"/>
      <c r="NUS117" s="750"/>
      <c r="NUT117" s="750"/>
      <c r="NUU117" s="750"/>
      <c r="NUV117" s="750"/>
      <c r="NUW117" s="750"/>
      <c r="NUX117" s="750"/>
      <c r="NUY117" s="750"/>
      <c r="NUZ117" s="750"/>
      <c r="NVA117" s="750"/>
      <c r="NVB117" s="750"/>
      <c r="NVC117" s="750"/>
      <c r="NVD117" s="750"/>
      <c r="NVE117" s="750"/>
      <c r="NVF117" s="750"/>
      <c r="NVG117" s="750"/>
      <c r="NVH117" s="750"/>
      <c r="NVI117" s="750"/>
      <c r="NVJ117" s="750"/>
      <c r="NVK117" s="750"/>
      <c r="NVL117" s="750"/>
      <c r="NVM117" s="750"/>
      <c r="NVN117" s="750"/>
      <c r="NVO117" s="750"/>
      <c r="NVP117" s="750"/>
      <c r="NVQ117" s="750"/>
      <c r="NVR117" s="750"/>
      <c r="NVS117" s="750"/>
      <c r="NVT117" s="750"/>
      <c r="NVU117" s="750"/>
      <c r="NVV117" s="750"/>
      <c r="NVW117" s="750"/>
      <c r="NVX117" s="750"/>
      <c r="NVY117" s="750"/>
      <c r="NVZ117" s="750"/>
      <c r="NWA117" s="750"/>
      <c r="NWB117" s="750"/>
      <c r="NWC117" s="750"/>
      <c r="NWD117" s="750"/>
      <c r="NWE117" s="750"/>
      <c r="NWF117" s="750"/>
      <c r="NWG117" s="750"/>
      <c r="NWH117" s="750"/>
      <c r="NWI117" s="750"/>
      <c r="NWJ117" s="750"/>
      <c r="NWK117" s="750"/>
      <c r="NWL117" s="750"/>
      <c r="NWM117" s="750"/>
      <c r="NWN117" s="750"/>
      <c r="NWO117" s="750"/>
      <c r="NWP117" s="750"/>
      <c r="NWQ117" s="750"/>
      <c r="NWR117" s="750"/>
      <c r="NWS117" s="750"/>
      <c r="NWT117" s="750"/>
      <c r="NWU117" s="750"/>
      <c r="NWV117" s="750"/>
      <c r="NWW117" s="750"/>
      <c r="NWX117" s="750"/>
      <c r="NWY117" s="750"/>
      <c r="NWZ117" s="750"/>
      <c r="NXA117" s="750"/>
      <c r="NXB117" s="750"/>
      <c r="NXC117" s="750"/>
      <c r="NXD117" s="750"/>
      <c r="NXE117" s="750"/>
      <c r="NXF117" s="750"/>
      <c r="NXG117" s="750"/>
      <c r="NXH117" s="750"/>
      <c r="NXI117" s="750"/>
      <c r="NXJ117" s="750"/>
      <c r="NXK117" s="750"/>
      <c r="NXL117" s="750"/>
      <c r="NXM117" s="750"/>
      <c r="NXN117" s="750"/>
      <c r="NXO117" s="750"/>
      <c r="NXP117" s="750"/>
      <c r="NXQ117" s="750"/>
      <c r="NXR117" s="750"/>
      <c r="NXS117" s="750"/>
      <c r="NXT117" s="750"/>
      <c r="NXU117" s="750"/>
      <c r="NXV117" s="750"/>
      <c r="NXW117" s="750"/>
      <c r="NXX117" s="750"/>
      <c r="NXY117" s="750"/>
      <c r="NXZ117" s="750"/>
      <c r="NYA117" s="750"/>
      <c r="NYB117" s="750"/>
      <c r="NYC117" s="750"/>
      <c r="NYD117" s="750"/>
      <c r="NYE117" s="750"/>
      <c r="NYF117" s="750"/>
      <c r="NYG117" s="750"/>
      <c r="NYH117" s="750"/>
      <c r="NYI117" s="750"/>
      <c r="NYJ117" s="750"/>
      <c r="NYK117" s="750"/>
      <c r="NYL117" s="750"/>
      <c r="NYM117" s="750"/>
      <c r="NYN117" s="750"/>
      <c r="NYO117" s="750"/>
      <c r="NYP117" s="750"/>
      <c r="NYQ117" s="750"/>
      <c r="NYR117" s="750"/>
      <c r="NYS117" s="750"/>
      <c r="NYT117" s="750"/>
      <c r="NYU117" s="750"/>
      <c r="NYV117" s="750"/>
      <c r="NYW117" s="750"/>
      <c r="NYX117" s="750"/>
      <c r="NYY117" s="750"/>
      <c r="NYZ117" s="750"/>
      <c r="NZA117" s="750"/>
      <c r="NZB117" s="750"/>
      <c r="NZC117" s="750"/>
      <c r="NZD117" s="750"/>
      <c r="NZE117" s="750"/>
      <c r="NZF117" s="750"/>
      <c r="NZG117" s="750"/>
      <c r="NZH117" s="750"/>
      <c r="NZI117" s="750"/>
      <c r="NZJ117" s="750"/>
      <c r="NZK117" s="750"/>
      <c r="NZL117" s="750"/>
      <c r="NZM117" s="750"/>
      <c r="NZN117" s="750"/>
      <c r="NZO117" s="750"/>
      <c r="NZP117" s="750"/>
      <c r="NZQ117" s="750"/>
      <c r="NZR117" s="750"/>
      <c r="NZS117" s="750"/>
      <c r="NZT117" s="750"/>
      <c r="NZU117" s="750"/>
      <c r="NZV117" s="750"/>
      <c r="NZW117" s="750"/>
      <c r="NZX117" s="750"/>
      <c r="NZY117" s="750"/>
      <c r="NZZ117" s="750"/>
      <c r="OAA117" s="750"/>
      <c r="OAB117" s="750"/>
      <c r="OAC117" s="750"/>
      <c r="OAD117" s="750"/>
      <c r="OAE117" s="750"/>
      <c r="OAF117" s="750"/>
      <c r="OAG117" s="750"/>
      <c r="OAH117" s="750"/>
      <c r="OAI117" s="750"/>
      <c r="OAJ117" s="750"/>
      <c r="OAK117" s="750"/>
      <c r="OAL117" s="750"/>
      <c r="OAM117" s="750"/>
      <c r="OAN117" s="750"/>
      <c r="OAO117" s="750"/>
      <c r="OAP117" s="750"/>
      <c r="OAQ117" s="750"/>
      <c r="OAR117" s="750"/>
      <c r="OAS117" s="750"/>
      <c r="OAT117" s="750"/>
      <c r="OAU117" s="750"/>
      <c r="OAV117" s="750"/>
      <c r="OAW117" s="750"/>
      <c r="OAX117" s="750"/>
      <c r="OAY117" s="750"/>
      <c r="OAZ117" s="750"/>
      <c r="OBA117" s="750"/>
      <c r="OBB117" s="750"/>
      <c r="OBC117" s="750"/>
      <c r="OBD117" s="750"/>
      <c r="OBE117" s="750"/>
      <c r="OBF117" s="750"/>
      <c r="OBG117" s="750"/>
      <c r="OBH117" s="750"/>
      <c r="OBI117" s="750"/>
      <c r="OBJ117" s="750"/>
      <c r="OBK117" s="750"/>
      <c r="OBL117" s="750"/>
      <c r="OBM117" s="750"/>
      <c r="OBN117" s="750"/>
      <c r="OBO117" s="750"/>
      <c r="OBP117" s="750"/>
      <c r="OBQ117" s="750"/>
      <c r="OBR117" s="750"/>
      <c r="OBS117" s="750"/>
      <c r="OBT117" s="750"/>
      <c r="OBU117" s="750"/>
      <c r="OBV117" s="750"/>
      <c r="OBW117" s="750"/>
      <c r="OBX117" s="750"/>
      <c r="OBY117" s="750"/>
      <c r="OBZ117" s="750"/>
      <c r="OCA117" s="750"/>
      <c r="OCB117" s="750"/>
      <c r="OCC117" s="750"/>
      <c r="OCD117" s="750"/>
      <c r="OCE117" s="750"/>
      <c r="OCF117" s="750"/>
      <c r="OCG117" s="750"/>
      <c r="OCH117" s="750"/>
      <c r="OCI117" s="750"/>
      <c r="OCJ117" s="750"/>
      <c r="OCK117" s="750"/>
      <c r="OCL117" s="750"/>
      <c r="OCM117" s="750"/>
      <c r="OCN117" s="750"/>
      <c r="OCO117" s="750"/>
      <c r="OCP117" s="750"/>
      <c r="OCQ117" s="750"/>
      <c r="OCR117" s="750"/>
      <c r="OCS117" s="750"/>
      <c r="OCT117" s="750"/>
      <c r="OCU117" s="750"/>
      <c r="OCV117" s="750"/>
      <c r="OCW117" s="750"/>
      <c r="OCX117" s="750"/>
      <c r="OCY117" s="750"/>
      <c r="OCZ117" s="750"/>
      <c r="ODA117" s="750"/>
      <c r="ODB117" s="750"/>
      <c r="ODC117" s="750"/>
      <c r="ODD117" s="750"/>
      <c r="ODE117" s="750"/>
      <c r="ODF117" s="750"/>
      <c r="ODG117" s="750"/>
      <c r="ODH117" s="750"/>
      <c r="ODI117" s="750"/>
      <c r="ODJ117" s="750"/>
      <c r="ODK117" s="750"/>
      <c r="ODL117" s="750"/>
      <c r="ODM117" s="750"/>
      <c r="ODN117" s="750"/>
      <c r="ODO117" s="750"/>
      <c r="ODP117" s="750"/>
      <c r="ODQ117" s="750"/>
      <c r="ODR117" s="750"/>
      <c r="ODS117" s="750"/>
      <c r="ODT117" s="750"/>
      <c r="ODU117" s="750"/>
      <c r="ODV117" s="750"/>
      <c r="ODW117" s="750"/>
      <c r="ODX117" s="750"/>
      <c r="ODY117" s="750"/>
      <c r="ODZ117" s="750"/>
      <c r="OEA117" s="750"/>
      <c r="OEB117" s="750"/>
      <c r="OEC117" s="750"/>
      <c r="OED117" s="750"/>
      <c r="OEE117" s="750"/>
      <c r="OEF117" s="750"/>
      <c r="OEG117" s="750"/>
      <c r="OEH117" s="750"/>
      <c r="OEI117" s="750"/>
      <c r="OEJ117" s="750"/>
      <c r="OEK117" s="750"/>
      <c r="OEL117" s="750"/>
      <c r="OEM117" s="750"/>
      <c r="OEN117" s="750"/>
      <c r="OEO117" s="750"/>
      <c r="OEP117" s="750"/>
      <c r="OEQ117" s="750"/>
      <c r="OER117" s="750"/>
      <c r="OES117" s="750"/>
      <c r="OET117" s="750"/>
      <c r="OEU117" s="750"/>
      <c r="OEV117" s="750"/>
      <c r="OEW117" s="750"/>
      <c r="OEX117" s="750"/>
      <c r="OEY117" s="750"/>
      <c r="OEZ117" s="750"/>
      <c r="OFA117" s="750"/>
      <c r="OFB117" s="750"/>
      <c r="OFC117" s="750"/>
      <c r="OFD117" s="750"/>
      <c r="OFE117" s="750"/>
      <c r="OFF117" s="750"/>
      <c r="OFG117" s="750"/>
      <c r="OFH117" s="750"/>
      <c r="OFI117" s="750"/>
      <c r="OFJ117" s="750"/>
      <c r="OFK117" s="750"/>
      <c r="OFL117" s="750"/>
      <c r="OFM117" s="750"/>
      <c r="OFN117" s="750"/>
      <c r="OFO117" s="750"/>
      <c r="OFP117" s="750"/>
      <c r="OFQ117" s="750"/>
      <c r="OFR117" s="750"/>
      <c r="OFS117" s="750"/>
      <c r="OFT117" s="750"/>
      <c r="OFU117" s="750"/>
      <c r="OFV117" s="750"/>
      <c r="OFW117" s="750"/>
      <c r="OFX117" s="750"/>
      <c r="OFY117" s="750"/>
      <c r="OFZ117" s="750"/>
      <c r="OGA117" s="750"/>
      <c r="OGB117" s="750"/>
      <c r="OGC117" s="750"/>
      <c r="OGD117" s="750"/>
      <c r="OGE117" s="750"/>
      <c r="OGF117" s="750"/>
      <c r="OGG117" s="750"/>
      <c r="OGH117" s="750"/>
      <c r="OGI117" s="750"/>
      <c r="OGJ117" s="750"/>
      <c r="OGK117" s="750"/>
      <c r="OGL117" s="750"/>
      <c r="OGM117" s="750"/>
      <c r="OGN117" s="750"/>
      <c r="OGO117" s="750"/>
      <c r="OGP117" s="750"/>
      <c r="OGQ117" s="750"/>
      <c r="OGR117" s="750"/>
      <c r="OGS117" s="750"/>
      <c r="OGT117" s="750"/>
      <c r="OGU117" s="750"/>
      <c r="OGV117" s="750"/>
      <c r="OGW117" s="750"/>
      <c r="OGX117" s="750"/>
      <c r="OGY117" s="750"/>
      <c r="OGZ117" s="750"/>
      <c r="OHA117" s="750"/>
      <c r="OHB117" s="750"/>
      <c r="OHC117" s="750"/>
      <c r="OHD117" s="750"/>
      <c r="OHE117" s="750"/>
      <c r="OHF117" s="750"/>
      <c r="OHG117" s="750"/>
      <c r="OHH117" s="750"/>
      <c r="OHI117" s="750"/>
      <c r="OHJ117" s="750"/>
      <c r="OHK117" s="750"/>
      <c r="OHL117" s="750"/>
      <c r="OHM117" s="750"/>
      <c r="OHN117" s="750"/>
      <c r="OHO117" s="750"/>
      <c r="OHP117" s="750"/>
      <c r="OHQ117" s="750"/>
      <c r="OHR117" s="750"/>
      <c r="OHS117" s="750"/>
      <c r="OHT117" s="750"/>
      <c r="OHU117" s="750"/>
      <c r="OHV117" s="750"/>
      <c r="OHW117" s="750"/>
      <c r="OHX117" s="750"/>
      <c r="OHY117" s="750"/>
      <c r="OHZ117" s="750"/>
      <c r="OIA117" s="750"/>
      <c r="OIB117" s="750"/>
      <c r="OIC117" s="750"/>
      <c r="OID117" s="750"/>
      <c r="OIE117" s="750"/>
      <c r="OIF117" s="750"/>
      <c r="OIG117" s="750"/>
      <c r="OIH117" s="750"/>
      <c r="OII117" s="750"/>
      <c r="OIJ117" s="750"/>
      <c r="OIK117" s="750"/>
      <c r="OIL117" s="750"/>
      <c r="OIM117" s="750"/>
      <c r="OIN117" s="750"/>
      <c r="OIO117" s="750"/>
      <c r="OIP117" s="750"/>
      <c r="OIQ117" s="750"/>
      <c r="OIR117" s="750"/>
      <c r="OIS117" s="750"/>
      <c r="OIT117" s="750"/>
      <c r="OIU117" s="750"/>
      <c r="OIV117" s="750"/>
      <c r="OIW117" s="750"/>
      <c r="OIX117" s="750"/>
      <c r="OIY117" s="750"/>
      <c r="OIZ117" s="750"/>
      <c r="OJA117" s="750"/>
      <c r="OJB117" s="750"/>
      <c r="OJC117" s="750"/>
      <c r="OJD117" s="750"/>
      <c r="OJE117" s="750"/>
      <c r="OJF117" s="750"/>
      <c r="OJG117" s="750"/>
      <c r="OJH117" s="750"/>
      <c r="OJI117" s="750"/>
      <c r="OJJ117" s="750"/>
      <c r="OJK117" s="750"/>
      <c r="OJL117" s="750"/>
      <c r="OJM117" s="750"/>
      <c r="OJN117" s="750"/>
      <c r="OJO117" s="750"/>
      <c r="OJP117" s="750"/>
      <c r="OJQ117" s="750"/>
      <c r="OJR117" s="750"/>
      <c r="OJS117" s="750"/>
      <c r="OJT117" s="750"/>
      <c r="OJU117" s="750"/>
      <c r="OJV117" s="750"/>
      <c r="OJW117" s="750"/>
      <c r="OJX117" s="750"/>
      <c r="OJY117" s="750"/>
      <c r="OJZ117" s="750"/>
      <c r="OKA117" s="750"/>
      <c r="OKB117" s="750"/>
      <c r="OKC117" s="750"/>
      <c r="OKD117" s="750"/>
      <c r="OKE117" s="750"/>
      <c r="OKF117" s="750"/>
      <c r="OKG117" s="750"/>
      <c r="OKH117" s="750"/>
      <c r="OKI117" s="750"/>
      <c r="OKJ117" s="750"/>
      <c r="OKK117" s="750"/>
      <c r="OKL117" s="750"/>
      <c r="OKM117" s="750"/>
      <c r="OKN117" s="750"/>
      <c r="OKO117" s="750"/>
      <c r="OKP117" s="750"/>
      <c r="OKQ117" s="750"/>
      <c r="OKR117" s="750"/>
      <c r="OKS117" s="750"/>
      <c r="OKT117" s="750"/>
      <c r="OKU117" s="750"/>
      <c r="OKV117" s="750"/>
      <c r="OKW117" s="750"/>
      <c r="OKX117" s="750"/>
      <c r="OKY117" s="750"/>
      <c r="OKZ117" s="750"/>
      <c r="OLA117" s="750"/>
      <c r="OLB117" s="750"/>
      <c r="OLC117" s="750"/>
      <c r="OLD117" s="750"/>
      <c r="OLE117" s="750"/>
      <c r="OLF117" s="750"/>
      <c r="OLG117" s="750"/>
      <c r="OLH117" s="750"/>
      <c r="OLI117" s="750"/>
      <c r="OLJ117" s="750"/>
      <c r="OLK117" s="750"/>
      <c r="OLL117" s="750"/>
      <c r="OLM117" s="750"/>
      <c r="OLN117" s="750"/>
      <c r="OLO117" s="750"/>
      <c r="OLP117" s="750"/>
      <c r="OLQ117" s="750"/>
      <c r="OLR117" s="750"/>
      <c r="OLS117" s="750"/>
      <c r="OLT117" s="750"/>
      <c r="OLU117" s="750"/>
      <c r="OLV117" s="750"/>
      <c r="OLW117" s="750"/>
      <c r="OLX117" s="750"/>
      <c r="OLY117" s="750"/>
      <c r="OLZ117" s="750"/>
      <c r="OMA117" s="750"/>
      <c r="OMB117" s="750"/>
      <c r="OMC117" s="750"/>
      <c r="OMD117" s="750"/>
      <c r="OME117" s="750"/>
      <c r="OMF117" s="750"/>
      <c r="OMG117" s="750"/>
      <c r="OMH117" s="750"/>
      <c r="OMI117" s="750"/>
      <c r="OMJ117" s="750"/>
      <c r="OMK117" s="750"/>
      <c r="OML117" s="750"/>
      <c r="OMM117" s="750"/>
      <c r="OMN117" s="750"/>
      <c r="OMO117" s="750"/>
      <c r="OMP117" s="750"/>
      <c r="OMQ117" s="750"/>
      <c r="OMR117" s="750"/>
      <c r="OMS117" s="750"/>
      <c r="OMT117" s="750"/>
      <c r="OMU117" s="750"/>
      <c r="OMV117" s="750"/>
      <c r="OMW117" s="750"/>
      <c r="OMX117" s="750"/>
      <c r="OMY117" s="750"/>
      <c r="OMZ117" s="750"/>
      <c r="ONA117" s="750"/>
      <c r="ONB117" s="750"/>
      <c r="ONC117" s="750"/>
      <c r="OND117" s="750"/>
      <c r="ONE117" s="750"/>
      <c r="ONF117" s="750"/>
      <c r="ONG117" s="750"/>
      <c r="ONH117" s="750"/>
      <c r="ONI117" s="750"/>
      <c r="ONJ117" s="750"/>
      <c r="ONK117" s="750"/>
      <c r="ONL117" s="750"/>
      <c r="ONM117" s="750"/>
      <c r="ONN117" s="750"/>
      <c r="ONO117" s="750"/>
      <c r="ONP117" s="750"/>
      <c r="ONQ117" s="750"/>
      <c r="ONR117" s="750"/>
      <c r="ONS117" s="750"/>
      <c r="ONT117" s="750"/>
      <c r="ONU117" s="750"/>
      <c r="ONV117" s="750"/>
      <c r="ONW117" s="750"/>
      <c r="ONX117" s="750"/>
      <c r="ONY117" s="750"/>
      <c r="ONZ117" s="750"/>
      <c r="OOA117" s="750"/>
      <c r="OOB117" s="750"/>
      <c r="OOC117" s="750"/>
      <c r="OOD117" s="750"/>
      <c r="OOE117" s="750"/>
      <c r="OOF117" s="750"/>
      <c r="OOG117" s="750"/>
      <c r="OOH117" s="750"/>
      <c r="OOI117" s="750"/>
      <c r="OOJ117" s="750"/>
      <c r="OOK117" s="750"/>
      <c r="OOL117" s="750"/>
      <c r="OOM117" s="750"/>
      <c r="OON117" s="750"/>
      <c r="OOO117" s="750"/>
      <c r="OOP117" s="750"/>
      <c r="OOQ117" s="750"/>
      <c r="OOR117" s="750"/>
      <c r="OOS117" s="750"/>
      <c r="OOT117" s="750"/>
      <c r="OOU117" s="750"/>
      <c r="OOV117" s="750"/>
      <c r="OOW117" s="750"/>
      <c r="OOX117" s="750"/>
      <c r="OOY117" s="750"/>
      <c r="OOZ117" s="750"/>
      <c r="OPA117" s="750"/>
      <c r="OPB117" s="750"/>
      <c r="OPC117" s="750"/>
      <c r="OPD117" s="750"/>
      <c r="OPE117" s="750"/>
      <c r="OPF117" s="750"/>
      <c r="OPG117" s="750"/>
      <c r="OPH117" s="750"/>
      <c r="OPI117" s="750"/>
      <c r="OPJ117" s="750"/>
      <c r="OPK117" s="750"/>
      <c r="OPL117" s="750"/>
      <c r="OPM117" s="750"/>
      <c r="OPN117" s="750"/>
      <c r="OPO117" s="750"/>
      <c r="OPP117" s="750"/>
      <c r="OPQ117" s="750"/>
      <c r="OPR117" s="750"/>
      <c r="OPS117" s="750"/>
      <c r="OPT117" s="750"/>
      <c r="OPU117" s="750"/>
      <c r="OPV117" s="750"/>
      <c r="OPW117" s="750"/>
      <c r="OPX117" s="750"/>
      <c r="OPY117" s="750"/>
      <c r="OPZ117" s="750"/>
      <c r="OQA117" s="750"/>
      <c r="OQB117" s="750"/>
      <c r="OQC117" s="750"/>
      <c r="OQD117" s="750"/>
      <c r="OQE117" s="750"/>
      <c r="OQF117" s="750"/>
      <c r="OQG117" s="750"/>
      <c r="OQH117" s="750"/>
      <c r="OQI117" s="750"/>
      <c r="OQJ117" s="750"/>
      <c r="OQK117" s="750"/>
      <c r="OQL117" s="750"/>
      <c r="OQM117" s="750"/>
      <c r="OQN117" s="750"/>
      <c r="OQO117" s="750"/>
      <c r="OQP117" s="750"/>
      <c r="OQQ117" s="750"/>
      <c r="OQR117" s="750"/>
      <c r="OQS117" s="750"/>
      <c r="OQT117" s="750"/>
      <c r="OQU117" s="750"/>
      <c r="OQV117" s="750"/>
      <c r="OQW117" s="750"/>
      <c r="OQX117" s="750"/>
      <c r="OQY117" s="750"/>
      <c r="OQZ117" s="750"/>
      <c r="ORA117" s="750"/>
      <c r="ORB117" s="750"/>
      <c r="ORC117" s="750"/>
      <c r="ORD117" s="750"/>
      <c r="ORE117" s="750"/>
      <c r="ORF117" s="750"/>
      <c r="ORG117" s="750"/>
      <c r="ORH117" s="750"/>
      <c r="ORI117" s="750"/>
      <c r="ORJ117" s="750"/>
      <c r="ORK117" s="750"/>
      <c r="ORL117" s="750"/>
      <c r="ORM117" s="750"/>
      <c r="ORN117" s="750"/>
      <c r="ORO117" s="750"/>
      <c r="ORP117" s="750"/>
      <c r="ORQ117" s="750"/>
      <c r="ORR117" s="750"/>
      <c r="ORS117" s="750"/>
      <c r="ORT117" s="750"/>
      <c r="ORU117" s="750"/>
      <c r="ORV117" s="750"/>
      <c r="ORW117" s="750"/>
      <c r="ORX117" s="750"/>
      <c r="ORY117" s="750"/>
      <c r="ORZ117" s="750"/>
      <c r="OSA117" s="750"/>
      <c r="OSB117" s="750"/>
      <c r="OSC117" s="750"/>
      <c r="OSD117" s="750"/>
      <c r="OSE117" s="750"/>
      <c r="OSF117" s="750"/>
      <c r="OSG117" s="750"/>
      <c r="OSH117" s="750"/>
      <c r="OSI117" s="750"/>
      <c r="OSJ117" s="750"/>
      <c r="OSK117" s="750"/>
      <c r="OSL117" s="750"/>
      <c r="OSM117" s="750"/>
      <c r="OSN117" s="750"/>
      <c r="OSO117" s="750"/>
      <c r="OSP117" s="750"/>
      <c r="OSQ117" s="750"/>
      <c r="OSR117" s="750"/>
      <c r="OSS117" s="750"/>
      <c r="OST117" s="750"/>
      <c r="OSU117" s="750"/>
      <c r="OSV117" s="750"/>
      <c r="OSW117" s="750"/>
      <c r="OSX117" s="750"/>
      <c r="OSY117" s="750"/>
      <c r="OSZ117" s="750"/>
      <c r="OTA117" s="750"/>
      <c r="OTB117" s="750"/>
      <c r="OTC117" s="750"/>
      <c r="OTD117" s="750"/>
      <c r="OTE117" s="750"/>
      <c r="OTF117" s="750"/>
      <c r="OTG117" s="750"/>
      <c r="OTH117" s="750"/>
      <c r="OTI117" s="750"/>
      <c r="OTJ117" s="750"/>
      <c r="OTK117" s="750"/>
      <c r="OTL117" s="750"/>
      <c r="OTM117" s="750"/>
      <c r="OTN117" s="750"/>
      <c r="OTO117" s="750"/>
      <c r="OTP117" s="750"/>
      <c r="OTQ117" s="750"/>
      <c r="OTR117" s="750"/>
      <c r="OTS117" s="750"/>
      <c r="OTT117" s="750"/>
      <c r="OTU117" s="750"/>
      <c r="OTV117" s="750"/>
      <c r="OTW117" s="750"/>
      <c r="OTX117" s="750"/>
      <c r="OTY117" s="750"/>
      <c r="OTZ117" s="750"/>
      <c r="OUA117" s="750"/>
      <c r="OUB117" s="750"/>
      <c r="OUC117" s="750"/>
      <c r="OUD117" s="750"/>
      <c r="OUE117" s="750"/>
      <c r="OUF117" s="750"/>
      <c r="OUG117" s="750"/>
      <c r="OUH117" s="750"/>
      <c r="OUI117" s="750"/>
      <c r="OUJ117" s="750"/>
      <c r="OUK117" s="750"/>
      <c r="OUL117" s="750"/>
      <c r="OUM117" s="750"/>
      <c r="OUN117" s="750"/>
      <c r="OUO117" s="750"/>
      <c r="OUP117" s="750"/>
      <c r="OUQ117" s="750"/>
      <c r="OUR117" s="750"/>
      <c r="OUS117" s="750"/>
      <c r="OUT117" s="750"/>
      <c r="OUU117" s="750"/>
      <c r="OUV117" s="750"/>
      <c r="OUW117" s="750"/>
      <c r="OUX117" s="750"/>
      <c r="OUY117" s="750"/>
      <c r="OUZ117" s="750"/>
      <c r="OVA117" s="750"/>
      <c r="OVB117" s="750"/>
      <c r="OVC117" s="750"/>
      <c r="OVD117" s="750"/>
      <c r="OVE117" s="750"/>
      <c r="OVF117" s="750"/>
      <c r="OVG117" s="750"/>
      <c r="OVH117" s="750"/>
      <c r="OVI117" s="750"/>
      <c r="OVJ117" s="750"/>
      <c r="OVK117" s="750"/>
      <c r="OVL117" s="750"/>
      <c r="OVM117" s="750"/>
      <c r="OVN117" s="750"/>
      <c r="OVO117" s="750"/>
      <c r="OVP117" s="750"/>
      <c r="OVQ117" s="750"/>
      <c r="OVR117" s="750"/>
      <c r="OVS117" s="750"/>
      <c r="OVT117" s="750"/>
      <c r="OVU117" s="750"/>
      <c r="OVV117" s="750"/>
      <c r="OVW117" s="750"/>
      <c r="OVX117" s="750"/>
      <c r="OVY117" s="750"/>
      <c r="OVZ117" s="750"/>
      <c r="OWA117" s="750"/>
      <c r="OWB117" s="750"/>
      <c r="OWC117" s="750"/>
      <c r="OWD117" s="750"/>
      <c r="OWE117" s="750"/>
      <c r="OWF117" s="750"/>
      <c r="OWG117" s="750"/>
      <c r="OWH117" s="750"/>
      <c r="OWI117" s="750"/>
      <c r="OWJ117" s="750"/>
      <c r="OWK117" s="750"/>
      <c r="OWL117" s="750"/>
      <c r="OWM117" s="750"/>
      <c r="OWN117" s="750"/>
      <c r="OWO117" s="750"/>
      <c r="OWP117" s="750"/>
      <c r="OWQ117" s="750"/>
      <c r="OWR117" s="750"/>
      <c r="OWS117" s="750"/>
      <c r="OWT117" s="750"/>
      <c r="OWU117" s="750"/>
      <c r="OWV117" s="750"/>
      <c r="OWW117" s="750"/>
      <c r="OWX117" s="750"/>
      <c r="OWY117" s="750"/>
      <c r="OWZ117" s="750"/>
      <c r="OXA117" s="750"/>
      <c r="OXB117" s="750"/>
      <c r="OXC117" s="750"/>
      <c r="OXD117" s="750"/>
      <c r="OXE117" s="750"/>
      <c r="OXF117" s="750"/>
      <c r="OXG117" s="750"/>
      <c r="OXH117" s="750"/>
      <c r="OXI117" s="750"/>
      <c r="OXJ117" s="750"/>
      <c r="OXK117" s="750"/>
      <c r="OXL117" s="750"/>
      <c r="OXM117" s="750"/>
      <c r="OXN117" s="750"/>
      <c r="OXO117" s="750"/>
      <c r="OXP117" s="750"/>
      <c r="OXQ117" s="750"/>
      <c r="OXR117" s="750"/>
      <c r="OXS117" s="750"/>
      <c r="OXT117" s="750"/>
      <c r="OXU117" s="750"/>
      <c r="OXV117" s="750"/>
      <c r="OXW117" s="750"/>
      <c r="OXX117" s="750"/>
      <c r="OXY117" s="750"/>
      <c r="OXZ117" s="750"/>
      <c r="OYA117" s="750"/>
      <c r="OYB117" s="750"/>
      <c r="OYC117" s="750"/>
      <c r="OYD117" s="750"/>
      <c r="OYE117" s="750"/>
      <c r="OYF117" s="750"/>
      <c r="OYG117" s="750"/>
      <c r="OYH117" s="750"/>
      <c r="OYI117" s="750"/>
      <c r="OYJ117" s="750"/>
      <c r="OYK117" s="750"/>
      <c r="OYL117" s="750"/>
      <c r="OYM117" s="750"/>
      <c r="OYN117" s="750"/>
      <c r="OYO117" s="750"/>
      <c r="OYP117" s="750"/>
      <c r="OYQ117" s="750"/>
      <c r="OYR117" s="750"/>
      <c r="OYS117" s="750"/>
      <c r="OYT117" s="750"/>
      <c r="OYU117" s="750"/>
      <c r="OYV117" s="750"/>
      <c r="OYW117" s="750"/>
      <c r="OYX117" s="750"/>
      <c r="OYY117" s="750"/>
      <c r="OYZ117" s="750"/>
      <c r="OZA117" s="750"/>
      <c r="OZB117" s="750"/>
      <c r="OZC117" s="750"/>
      <c r="OZD117" s="750"/>
      <c r="OZE117" s="750"/>
      <c r="OZF117" s="750"/>
      <c r="OZG117" s="750"/>
      <c r="OZH117" s="750"/>
      <c r="OZI117" s="750"/>
      <c r="OZJ117" s="750"/>
      <c r="OZK117" s="750"/>
      <c r="OZL117" s="750"/>
      <c r="OZM117" s="750"/>
      <c r="OZN117" s="750"/>
      <c r="OZO117" s="750"/>
      <c r="OZP117" s="750"/>
      <c r="OZQ117" s="750"/>
      <c r="OZR117" s="750"/>
      <c r="OZS117" s="750"/>
      <c r="OZT117" s="750"/>
      <c r="OZU117" s="750"/>
      <c r="OZV117" s="750"/>
      <c r="OZW117" s="750"/>
      <c r="OZX117" s="750"/>
      <c r="OZY117" s="750"/>
      <c r="OZZ117" s="750"/>
      <c r="PAA117" s="750"/>
      <c r="PAB117" s="750"/>
      <c r="PAC117" s="750"/>
      <c r="PAD117" s="750"/>
      <c r="PAE117" s="750"/>
      <c r="PAF117" s="750"/>
      <c r="PAG117" s="750"/>
      <c r="PAH117" s="750"/>
      <c r="PAI117" s="750"/>
      <c r="PAJ117" s="750"/>
      <c r="PAK117" s="750"/>
      <c r="PAL117" s="750"/>
      <c r="PAM117" s="750"/>
      <c r="PAN117" s="750"/>
      <c r="PAO117" s="750"/>
      <c r="PAP117" s="750"/>
      <c r="PAQ117" s="750"/>
      <c r="PAR117" s="750"/>
      <c r="PAS117" s="750"/>
      <c r="PAT117" s="750"/>
      <c r="PAU117" s="750"/>
      <c r="PAV117" s="750"/>
      <c r="PAW117" s="750"/>
      <c r="PAX117" s="750"/>
      <c r="PAY117" s="750"/>
      <c r="PAZ117" s="750"/>
      <c r="PBA117" s="750"/>
      <c r="PBB117" s="750"/>
      <c r="PBC117" s="750"/>
      <c r="PBD117" s="750"/>
      <c r="PBE117" s="750"/>
      <c r="PBF117" s="750"/>
      <c r="PBG117" s="750"/>
      <c r="PBH117" s="750"/>
      <c r="PBI117" s="750"/>
      <c r="PBJ117" s="750"/>
      <c r="PBK117" s="750"/>
      <c r="PBL117" s="750"/>
      <c r="PBM117" s="750"/>
      <c r="PBN117" s="750"/>
      <c r="PBO117" s="750"/>
      <c r="PBP117" s="750"/>
      <c r="PBQ117" s="750"/>
      <c r="PBR117" s="750"/>
      <c r="PBS117" s="750"/>
      <c r="PBT117" s="750"/>
      <c r="PBU117" s="750"/>
      <c r="PBV117" s="750"/>
      <c r="PBW117" s="750"/>
      <c r="PBX117" s="750"/>
      <c r="PBY117" s="750"/>
      <c r="PBZ117" s="750"/>
      <c r="PCA117" s="750"/>
      <c r="PCB117" s="750"/>
      <c r="PCC117" s="750"/>
      <c r="PCD117" s="750"/>
      <c r="PCE117" s="750"/>
      <c r="PCF117" s="750"/>
      <c r="PCG117" s="750"/>
      <c r="PCH117" s="750"/>
      <c r="PCI117" s="750"/>
      <c r="PCJ117" s="750"/>
      <c r="PCK117" s="750"/>
      <c r="PCL117" s="750"/>
      <c r="PCM117" s="750"/>
      <c r="PCN117" s="750"/>
      <c r="PCO117" s="750"/>
      <c r="PCP117" s="750"/>
      <c r="PCQ117" s="750"/>
      <c r="PCR117" s="750"/>
      <c r="PCS117" s="750"/>
      <c r="PCT117" s="750"/>
      <c r="PCU117" s="750"/>
      <c r="PCV117" s="750"/>
      <c r="PCW117" s="750"/>
      <c r="PCX117" s="750"/>
      <c r="PCY117" s="750"/>
      <c r="PCZ117" s="750"/>
      <c r="PDA117" s="750"/>
      <c r="PDB117" s="750"/>
      <c r="PDC117" s="750"/>
      <c r="PDD117" s="750"/>
      <c r="PDE117" s="750"/>
      <c r="PDF117" s="750"/>
      <c r="PDG117" s="750"/>
      <c r="PDH117" s="750"/>
      <c r="PDI117" s="750"/>
      <c r="PDJ117" s="750"/>
      <c r="PDK117" s="750"/>
      <c r="PDL117" s="750"/>
      <c r="PDM117" s="750"/>
      <c r="PDN117" s="750"/>
      <c r="PDO117" s="750"/>
      <c r="PDP117" s="750"/>
      <c r="PDQ117" s="750"/>
      <c r="PDR117" s="750"/>
      <c r="PDS117" s="750"/>
      <c r="PDT117" s="750"/>
      <c r="PDU117" s="750"/>
      <c r="PDV117" s="750"/>
      <c r="PDW117" s="750"/>
      <c r="PDX117" s="750"/>
      <c r="PDY117" s="750"/>
      <c r="PDZ117" s="750"/>
      <c r="PEA117" s="750"/>
      <c r="PEB117" s="750"/>
      <c r="PEC117" s="750"/>
      <c r="PED117" s="750"/>
      <c r="PEE117" s="750"/>
      <c r="PEF117" s="750"/>
      <c r="PEG117" s="750"/>
      <c r="PEH117" s="750"/>
      <c r="PEI117" s="750"/>
      <c r="PEJ117" s="750"/>
      <c r="PEK117" s="750"/>
      <c r="PEL117" s="750"/>
      <c r="PEM117" s="750"/>
      <c r="PEN117" s="750"/>
      <c r="PEO117" s="750"/>
      <c r="PEP117" s="750"/>
      <c r="PEQ117" s="750"/>
      <c r="PER117" s="750"/>
      <c r="PES117" s="750"/>
      <c r="PET117" s="750"/>
      <c r="PEU117" s="750"/>
      <c r="PEV117" s="750"/>
      <c r="PEW117" s="750"/>
      <c r="PEX117" s="750"/>
      <c r="PEY117" s="750"/>
      <c r="PEZ117" s="750"/>
      <c r="PFA117" s="750"/>
      <c r="PFB117" s="750"/>
      <c r="PFC117" s="750"/>
      <c r="PFD117" s="750"/>
      <c r="PFE117" s="750"/>
      <c r="PFF117" s="750"/>
      <c r="PFG117" s="750"/>
      <c r="PFH117" s="750"/>
      <c r="PFI117" s="750"/>
      <c r="PFJ117" s="750"/>
      <c r="PFK117" s="750"/>
      <c r="PFL117" s="750"/>
      <c r="PFM117" s="750"/>
      <c r="PFN117" s="750"/>
      <c r="PFO117" s="750"/>
      <c r="PFP117" s="750"/>
      <c r="PFQ117" s="750"/>
      <c r="PFR117" s="750"/>
      <c r="PFS117" s="750"/>
      <c r="PFT117" s="750"/>
      <c r="PFU117" s="750"/>
      <c r="PFV117" s="750"/>
      <c r="PFW117" s="750"/>
      <c r="PFX117" s="750"/>
      <c r="PFY117" s="750"/>
      <c r="PFZ117" s="750"/>
      <c r="PGA117" s="750"/>
      <c r="PGB117" s="750"/>
      <c r="PGC117" s="750"/>
      <c r="PGD117" s="750"/>
      <c r="PGE117" s="750"/>
      <c r="PGF117" s="750"/>
      <c r="PGG117" s="750"/>
      <c r="PGH117" s="750"/>
      <c r="PGI117" s="750"/>
      <c r="PGJ117" s="750"/>
      <c r="PGK117" s="750"/>
      <c r="PGL117" s="750"/>
      <c r="PGM117" s="750"/>
      <c r="PGN117" s="750"/>
      <c r="PGO117" s="750"/>
      <c r="PGP117" s="750"/>
      <c r="PGQ117" s="750"/>
      <c r="PGR117" s="750"/>
      <c r="PGS117" s="750"/>
      <c r="PGT117" s="750"/>
      <c r="PGU117" s="750"/>
      <c r="PGV117" s="750"/>
      <c r="PGW117" s="750"/>
      <c r="PGX117" s="750"/>
      <c r="PGY117" s="750"/>
      <c r="PGZ117" s="750"/>
      <c r="PHA117" s="750"/>
      <c r="PHB117" s="750"/>
      <c r="PHC117" s="750"/>
      <c r="PHD117" s="750"/>
      <c r="PHE117" s="750"/>
      <c r="PHF117" s="750"/>
      <c r="PHG117" s="750"/>
      <c r="PHH117" s="750"/>
      <c r="PHI117" s="750"/>
      <c r="PHJ117" s="750"/>
      <c r="PHK117" s="750"/>
      <c r="PHL117" s="750"/>
      <c r="PHM117" s="750"/>
      <c r="PHN117" s="750"/>
      <c r="PHO117" s="750"/>
      <c r="PHP117" s="750"/>
      <c r="PHQ117" s="750"/>
      <c r="PHR117" s="750"/>
      <c r="PHS117" s="750"/>
      <c r="PHT117" s="750"/>
      <c r="PHU117" s="750"/>
      <c r="PHV117" s="750"/>
      <c r="PHW117" s="750"/>
      <c r="PHX117" s="750"/>
      <c r="PHY117" s="750"/>
      <c r="PHZ117" s="750"/>
      <c r="PIA117" s="750"/>
      <c r="PIB117" s="750"/>
      <c r="PIC117" s="750"/>
      <c r="PID117" s="750"/>
      <c r="PIE117" s="750"/>
      <c r="PIF117" s="750"/>
      <c r="PIG117" s="750"/>
      <c r="PIH117" s="750"/>
      <c r="PII117" s="750"/>
      <c r="PIJ117" s="750"/>
      <c r="PIK117" s="750"/>
      <c r="PIL117" s="750"/>
      <c r="PIM117" s="750"/>
      <c r="PIN117" s="750"/>
      <c r="PIO117" s="750"/>
      <c r="PIP117" s="750"/>
      <c r="PIQ117" s="750"/>
      <c r="PIR117" s="750"/>
      <c r="PIS117" s="750"/>
      <c r="PIT117" s="750"/>
      <c r="PIU117" s="750"/>
      <c r="PIV117" s="750"/>
      <c r="PIW117" s="750"/>
      <c r="PIX117" s="750"/>
      <c r="PIY117" s="750"/>
      <c r="PIZ117" s="750"/>
      <c r="PJA117" s="750"/>
      <c r="PJB117" s="750"/>
      <c r="PJC117" s="750"/>
      <c r="PJD117" s="750"/>
      <c r="PJE117" s="750"/>
      <c r="PJF117" s="750"/>
      <c r="PJG117" s="750"/>
      <c r="PJH117" s="750"/>
      <c r="PJI117" s="750"/>
      <c r="PJJ117" s="750"/>
      <c r="PJK117" s="750"/>
      <c r="PJL117" s="750"/>
      <c r="PJM117" s="750"/>
      <c r="PJN117" s="750"/>
      <c r="PJO117" s="750"/>
      <c r="PJP117" s="750"/>
      <c r="PJQ117" s="750"/>
      <c r="PJR117" s="750"/>
      <c r="PJS117" s="750"/>
      <c r="PJT117" s="750"/>
      <c r="PJU117" s="750"/>
      <c r="PJV117" s="750"/>
      <c r="PJW117" s="750"/>
      <c r="PJX117" s="750"/>
      <c r="PJY117" s="750"/>
      <c r="PJZ117" s="750"/>
      <c r="PKA117" s="750"/>
      <c r="PKB117" s="750"/>
      <c r="PKC117" s="750"/>
      <c r="PKD117" s="750"/>
      <c r="PKE117" s="750"/>
      <c r="PKF117" s="750"/>
      <c r="PKG117" s="750"/>
      <c r="PKH117" s="750"/>
      <c r="PKI117" s="750"/>
      <c r="PKJ117" s="750"/>
      <c r="PKK117" s="750"/>
      <c r="PKL117" s="750"/>
      <c r="PKM117" s="750"/>
      <c r="PKN117" s="750"/>
      <c r="PKO117" s="750"/>
      <c r="PKP117" s="750"/>
      <c r="PKQ117" s="750"/>
      <c r="PKR117" s="750"/>
      <c r="PKS117" s="750"/>
      <c r="PKT117" s="750"/>
      <c r="PKU117" s="750"/>
      <c r="PKV117" s="750"/>
      <c r="PKW117" s="750"/>
      <c r="PKX117" s="750"/>
      <c r="PKY117" s="750"/>
      <c r="PKZ117" s="750"/>
      <c r="PLA117" s="750"/>
      <c r="PLB117" s="750"/>
      <c r="PLC117" s="750"/>
      <c r="PLD117" s="750"/>
      <c r="PLE117" s="750"/>
      <c r="PLF117" s="750"/>
      <c r="PLG117" s="750"/>
      <c r="PLH117" s="750"/>
      <c r="PLI117" s="750"/>
      <c r="PLJ117" s="750"/>
      <c r="PLK117" s="750"/>
      <c r="PLL117" s="750"/>
      <c r="PLM117" s="750"/>
      <c r="PLN117" s="750"/>
      <c r="PLO117" s="750"/>
      <c r="PLP117" s="750"/>
      <c r="PLQ117" s="750"/>
      <c r="PLR117" s="750"/>
      <c r="PLS117" s="750"/>
      <c r="PLT117" s="750"/>
      <c r="PLU117" s="750"/>
      <c r="PLV117" s="750"/>
      <c r="PLW117" s="750"/>
      <c r="PLX117" s="750"/>
      <c r="PLY117" s="750"/>
      <c r="PLZ117" s="750"/>
      <c r="PMA117" s="750"/>
      <c r="PMB117" s="750"/>
      <c r="PMC117" s="750"/>
      <c r="PMD117" s="750"/>
      <c r="PME117" s="750"/>
      <c r="PMF117" s="750"/>
      <c r="PMG117" s="750"/>
      <c r="PMH117" s="750"/>
      <c r="PMI117" s="750"/>
      <c r="PMJ117" s="750"/>
      <c r="PMK117" s="750"/>
      <c r="PML117" s="750"/>
      <c r="PMM117" s="750"/>
      <c r="PMN117" s="750"/>
      <c r="PMO117" s="750"/>
      <c r="PMP117" s="750"/>
      <c r="PMQ117" s="750"/>
      <c r="PMR117" s="750"/>
      <c r="PMS117" s="750"/>
      <c r="PMT117" s="750"/>
      <c r="PMU117" s="750"/>
      <c r="PMV117" s="750"/>
      <c r="PMW117" s="750"/>
      <c r="PMX117" s="750"/>
      <c r="PMY117" s="750"/>
      <c r="PMZ117" s="750"/>
      <c r="PNA117" s="750"/>
      <c r="PNB117" s="750"/>
      <c r="PNC117" s="750"/>
      <c r="PND117" s="750"/>
      <c r="PNE117" s="750"/>
      <c r="PNF117" s="750"/>
      <c r="PNG117" s="750"/>
      <c r="PNH117" s="750"/>
      <c r="PNI117" s="750"/>
      <c r="PNJ117" s="750"/>
      <c r="PNK117" s="750"/>
      <c r="PNL117" s="750"/>
      <c r="PNM117" s="750"/>
      <c r="PNN117" s="750"/>
      <c r="PNO117" s="750"/>
      <c r="PNP117" s="750"/>
      <c r="PNQ117" s="750"/>
      <c r="PNR117" s="750"/>
      <c r="PNS117" s="750"/>
      <c r="PNT117" s="750"/>
      <c r="PNU117" s="750"/>
      <c r="PNV117" s="750"/>
      <c r="PNW117" s="750"/>
      <c r="PNX117" s="750"/>
      <c r="PNY117" s="750"/>
      <c r="PNZ117" s="750"/>
      <c r="POA117" s="750"/>
      <c r="POB117" s="750"/>
      <c r="POC117" s="750"/>
      <c r="POD117" s="750"/>
      <c r="POE117" s="750"/>
      <c r="POF117" s="750"/>
      <c r="POG117" s="750"/>
      <c r="POH117" s="750"/>
      <c r="POI117" s="750"/>
      <c r="POJ117" s="750"/>
      <c r="POK117" s="750"/>
      <c r="POL117" s="750"/>
      <c r="POM117" s="750"/>
      <c r="PON117" s="750"/>
      <c r="POO117" s="750"/>
      <c r="POP117" s="750"/>
      <c r="POQ117" s="750"/>
      <c r="POR117" s="750"/>
      <c r="POS117" s="750"/>
      <c r="POT117" s="750"/>
      <c r="POU117" s="750"/>
      <c r="POV117" s="750"/>
      <c r="POW117" s="750"/>
      <c r="POX117" s="750"/>
      <c r="POY117" s="750"/>
      <c r="POZ117" s="750"/>
      <c r="PPA117" s="750"/>
      <c r="PPB117" s="750"/>
      <c r="PPC117" s="750"/>
      <c r="PPD117" s="750"/>
      <c r="PPE117" s="750"/>
      <c r="PPF117" s="750"/>
      <c r="PPG117" s="750"/>
      <c r="PPH117" s="750"/>
      <c r="PPI117" s="750"/>
      <c r="PPJ117" s="750"/>
      <c r="PPK117" s="750"/>
      <c r="PPL117" s="750"/>
      <c r="PPM117" s="750"/>
      <c r="PPN117" s="750"/>
      <c r="PPO117" s="750"/>
      <c r="PPP117" s="750"/>
      <c r="PPQ117" s="750"/>
      <c r="PPR117" s="750"/>
      <c r="PPS117" s="750"/>
      <c r="PPT117" s="750"/>
      <c r="PPU117" s="750"/>
      <c r="PPV117" s="750"/>
      <c r="PPW117" s="750"/>
      <c r="PPX117" s="750"/>
      <c r="PPY117" s="750"/>
      <c r="PPZ117" s="750"/>
      <c r="PQA117" s="750"/>
      <c r="PQB117" s="750"/>
      <c r="PQC117" s="750"/>
      <c r="PQD117" s="750"/>
      <c r="PQE117" s="750"/>
      <c r="PQF117" s="750"/>
      <c r="PQG117" s="750"/>
      <c r="PQH117" s="750"/>
      <c r="PQI117" s="750"/>
      <c r="PQJ117" s="750"/>
      <c r="PQK117" s="750"/>
      <c r="PQL117" s="750"/>
      <c r="PQM117" s="750"/>
      <c r="PQN117" s="750"/>
      <c r="PQO117" s="750"/>
      <c r="PQP117" s="750"/>
      <c r="PQQ117" s="750"/>
      <c r="PQR117" s="750"/>
      <c r="PQS117" s="750"/>
      <c r="PQT117" s="750"/>
      <c r="PQU117" s="750"/>
      <c r="PQV117" s="750"/>
      <c r="PQW117" s="750"/>
      <c r="PQX117" s="750"/>
      <c r="PQY117" s="750"/>
      <c r="PQZ117" s="750"/>
      <c r="PRA117" s="750"/>
      <c r="PRB117" s="750"/>
      <c r="PRC117" s="750"/>
      <c r="PRD117" s="750"/>
      <c r="PRE117" s="750"/>
      <c r="PRF117" s="750"/>
      <c r="PRG117" s="750"/>
      <c r="PRH117" s="750"/>
      <c r="PRI117" s="750"/>
      <c r="PRJ117" s="750"/>
      <c r="PRK117" s="750"/>
      <c r="PRL117" s="750"/>
      <c r="PRM117" s="750"/>
      <c r="PRN117" s="750"/>
      <c r="PRO117" s="750"/>
      <c r="PRP117" s="750"/>
      <c r="PRQ117" s="750"/>
      <c r="PRR117" s="750"/>
      <c r="PRS117" s="750"/>
      <c r="PRT117" s="750"/>
      <c r="PRU117" s="750"/>
      <c r="PRV117" s="750"/>
      <c r="PRW117" s="750"/>
      <c r="PRX117" s="750"/>
      <c r="PRY117" s="750"/>
      <c r="PRZ117" s="750"/>
      <c r="PSA117" s="750"/>
      <c r="PSB117" s="750"/>
      <c r="PSC117" s="750"/>
      <c r="PSD117" s="750"/>
      <c r="PSE117" s="750"/>
      <c r="PSF117" s="750"/>
      <c r="PSG117" s="750"/>
      <c r="PSH117" s="750"/>
      <c r="PSI117" s="750"/>
      <c r="PSJ117" s="750"/>
      <c r="PSK117" s="750"/>
      <c r="PSL117" s="750"/>
      <c r="PSM117" s="750"/>
      <c r="PSN117" s="750"/>
      <c r="PSO117" s="750"/>
      <c r="PSP117" s="750"/>
      <c r="PSQ117" s="750"/>
      <c r="PSR117" s="750"/>
      <c r="PSS117" s="750"/>
      <c r="PST117" s="750"/>
      <c r="PSU117" s="750"/>
      <c r="PSV117" s="750"/>
      <c r="PSW117" s="750"/>
      <c r="PSX117" s="750"/>
      <c r="PSY117" s="750"/>
      <c r="PSZ117" s="750"/>
      <c r="PTA117" s="750"/>
      <c r="PTB117" s="750"/>
      <c r="PTC117" s="750"/>
      <c r="PTD117" s="750"/>
      <c r="PTE117" s="750"/>
      <c r="PTF117" s="750"/>
      <c r="PTG117" s="750"/>
      <c r="PTH117" s="750"/>
      <c r="PTI117" s="750"/>
      <c r="PTJ117" s="750"/>
      <c r="PTK117" s="750"/>
      <c r="PTL117" s="750"/>
      <c r="PTM117" s="750"/>
      <c r="PTN117" s="750"/>
      <c r="PTO117" s="750"/>
      <c r="PTP117" s="750"/>
      <c r="PTQ117" s="750"/>
      <c r="PTR117" s="750"/>
      <c r="PTS117" s="750"/>
      <c r="PTT117" s="750"/>
      <c r="PTU117" s="750"/>
      <c r="PTV117" s="750"/>
      <c r="PTW117" s="750"/>
      <c r="PTX117" s="750"/>
      <c r="PTY117" s="750"/>
      <c r="PTZ117" s="750"/>
      <c r="PUA117" s="750"/>
      <c r="PUB117" s="750"/>
      <c r="PUC117" s="750"/>
      <c r="PUD117" s="750"/>
      <c r="PUE117" s="750"/>
      <c r="PUF117" s="750"/>
      <c r="PUG117" s="750"/>
      <c r="PUH117" s="750"/>
      <c r="PUI117" s="750"/>
      <c r="PUJ117" s="750"/>
      <c r="PUK117" s="750"/>
      <c r="PUL117" s="750"/>
      <c r="PUM117" s="750"/>
      <c r="PUN117" s="750"/>
      <c r="PUO117" s="750"/>
      <c r="PUP117" s="750"/>
      <c r="PUQ117" s="750"/>
      <c r="PUR117" s="750"/>
      <c r="PUS117" s="750"/>
      <c r="PUT117" s="750"/>
      <c r="PUU117" s="750"/>
      <c r="PUV117" s="750"/>
      <c r="PUW117" s="750"/>
      <c r="PUX117" s="750"/>
      <c r="PUY117" s="750"/>
      <c r="PUZ117" s="750"/>
      <c r="PVA117" s="750"/>
      <c r="PVB117" s="750"/>
      <c r="PVC117" s="750"/>
      <c r="PVD117" s="750"/>
      <c r="PVE117" s="750"/>
      <c r="PVF117" s="750"/>
      <c r="PVG117" s="750"/>
      <c r="PVH117" s="750"/>
      <c r="PVI117" s="750"/>
      <c r="PVJ117" s="750"/>
      <c r="PVK117" s="750"/>
      <c r="PVL117" s="750"/>
      <c r="PVM117" s="750"/>
      <c r="PVN117" s="750"/>
      <c r="PVO117" s="750"/>
      <c r="PVP117" s="750"/>
      <c r="PVQ117" s="750"/>
      <c r="PVR117" s="750"/>
      <c r="PVS117" s="750"/>
      <c r="PVT117" s="750"/>
      <c r="PVU117" s="750"/>
      <c r="PVV117" s="750"/>
      <c r="PVW117" s="750"/>
      <c r="PVX117" s="750"/>
      <c r="PVY117" s="750"/>
      <c r="PVZ117" s="750"/>
      <c r="PWA117" s="750"/>
      <c r="PWB117" s="750"/>
      <c r="PWC117" s="750"/>
      <c r="PWD117" s="750"/>
      <c r="PWE117" s="750"/>
      <c r="PWF117" s="750"/>
      <c r="PWG117" s="750"/>
      <c r="PWH117" s="750"/>
      <c r="PWI117" s="750"/>
      <c r="PWJ117" s="750"/>
      <c r="PWK117" s="750"/>
      <c r="PWL117" s="750"/>
      <c r="PWM117" s="750"/>
      <c r="PWN117" s="750"/>
      <c r="PWO117" s="750"/>
      <c r="PWP117" s="750"/>
      <c r="PWQ117" s="750"/>
      <c r="PWR117" s="750"/>
      <c r="PWS117" s="750"/>
      <c r="PWT117" s="750"/>
      <c r="PWU117" s="750"/>
      <c r="PWV117" s="750"/>
      <c r="PWW117" s="750"/>
      <c r="PWX117" s="750"/>
      <c r="PWY117" s="750"/>
      <c r="PWZ117" s="750"/>
      <c r="PXA117" s="750"/>
      <c r="PXB117" s="750"/>
      <c r="PXC117" s="750"/>
      <c r="PXD117" s="750"/>
      <c r="PXE117" s="750"/>
      <c r="PXF117" s="750"/>
      <c r="PXG117" s="750"/>
      <c r="PXH117" s="750"/>
      <c r="PXI117" s="750"/>
      <c r="PXJ117" s="750"/>
      <c r="PXK117" s="750"/>
      <c r="PXL117" s="750"/>
      <c r="PXM117" s="750"/>
      <c r="PXN117" s="750"/>
      <c r="PXO117" s="750"/>
      <c r="PXP117" s="750"/>
      <c r="PXQ117" s="750"/>
      <c r="PXR117" s="750"/>
      <c r="PXS117" s="750"/>
      <c r="PXT117" s="750"/>
      <c r="PXU117" s="750"/>
      <c r="PXV117" s="750"/>
      <c r="PXW117" s="750"/>
      <c r="PXX117" s="750"/>
      <c r="PXY117" s="750"/>
      <c r="PXZ117" s="750"/>
      <c r="PYA117" s="750"/>
      <c r="PYB117" s="750"/>
      <c r="PYC117" s="750"/>
      <c r="PYD117" s="750"/>
      <c r="PYE117" s="750"/>
      <c r="PYF117" s="750"/>
      <c r="PYG117" s="750"/>
      <c r="PYH117" s="750"/>
      <c r="PYI117" s="750"/>
      <c r="PYJ117" s="750"/>
      <c r="PYK117" s="750"/>
      <c r="PYL117" s="750"/>
      <c r="PYM117" s="750"/>
      <c r="PYN117" s="750"/>
      <c r="PYO117" s="750"/>
      <c r="PYP117" s="750"/>
      <c r="PYQ117" s="750"/>
      <c r="PYR117" s="750"/>
      <c r="PYS117" s="750"/>
      <c r="PYT117" s="750"/>
      <c r="PYU117" s="750"/>
      <c r="PYV117" s="750"/>
      <c r="PYW117" s="750"/>
      <c r="PYX117" s="750"/>
      <c r="PYY117" s="750"/>
      <c r="PYZ117" s="750"/>
      <c r="PZA117" s="750"/>
      <c r="PZB117" s="750"/>
      <c r="PZC117" s="750"/>
      <c r="PZD117" s="750"/>
      <c r="PZE117" s="750"/>
      <c r="PZF117" s="750"/>
      <c r="PZG117" s="750"/>
      <c r="PZH117" s="750"/>
      <c r="PZI117" s="750"/>
      <c r="PZJ117" s="750"/>
      <c r="PZK117" s="750"/>
      <c r="PZL117" s="750"/>
      <c r="PZM117" s="750"/>
      <c r="PZN117" s="750"/>
      <c r="PZO117" s="750"/>
      <c r="PZP117" s="750"/>
      <c r="PZQ117" s="750"/>
      <c r="PZR117" s="750"/>
      <c r="PZS117" s="750"/>
      <c r="PZT117" s="750"/>
      <c r="PZU117" s="750"/>
      <c r="PZV117" s="750"/>
      <c r="PZW117" s="750"/>
      <c r="PZX117" s="750"/>
      <c r="PZY117" s="750"/>
      <c r="PZZ117" s="750"/>
      <c r="QAA117" s="750"/>
      <c r="QAB117" s="750"/>
      <c r="QAC117" s="750"/>
      <c r="QAD117" s="750"/>
      <c r="QAE117" s="750"/>
      <c r="QAF117" s="750"/>
      <c r="QAG117" s="750"/>
      <c r="QAH117" s="750"/>
      <c r="QAI117" s="750"/>
      <c r="QAJ117" s="750"/>
      <c r="QAK117" s="750"/>
      <c r="QAL117" s="750"/>
      <c r="QAM117" s="750"/>
      <c r="QAN117" s="750"/>
      <c r="QAO117" s="750"/>
      <c r="QAP117" s="750"/>
      <c r="QAQ117" s="750"/>
      <c r="QAR117" s="750"/>
      <c r="QAS117" s="750"/>
      <c r="QAT117" s="750"/>
      <c r="QAU117" s="750"/>
      <c r="QAV117" s="750"/>
      <c r="QAW117" s="750"/>
      <c r="QAX117" s="750"/>
      <c r="QAY117" s="750"/>
      <c r="QAZ117" s="750"/>
      <c r="QBA117" s="750"/>
      <c r="QBB117" s="750"/>
      <c r="QBC117" s="750"/>
      <c r="QBD117" s="750"/>
      <c r="QBE117" s="750"/>
      <c r="QBF117" s="750"/>
      <c r="QBG117" s="750"/>
      <c r="QBH117" s="750"/>
      <c r="QBI117" s="750"/>
      <c r="QBJ117" s="750"/>
      <c r="QBK117" s="750"/>
      <c r="QBL117" s="750"/>
      <c r="QBM117" s="750"/>
      <c r="QBN117" s="750"/>
      <c r="QBO117" s="750"/>
      <c r="QBP117" s="750"/>
      <c r="QBQ117" s="750"/>
      <c r="QBR117" s="750"/>
      <c r="QBS117" s="750"/>
      <c r="QBT117" s="750"/>
      <c r="QBU117" s="750"/>
      <c r="QBV117" s="750"/>
      <c r="QBW117" s="750"/>
      <c r="QBX117" s="750"/>
      <c r="QBY117" s="750"/>
      <c r="QBZ117" s="750"/>
      <c r="QCA117" s="750"/>
      <c r="QCB117" s="750"/>
      <c r="QCC117" s="750"/>
      <c r="QCD117" s="750"/>
      <c r="QCE117" s="750"/>
      <c r="QCF117" s="750"/>
      <c r="QCG117" s="750"/>
      <c r="QCH117" s="750"/>
      <c r="QCI117" s="750"/>
      <c r="QCJ117" s="750"/>
      <c r="QCK117" s="750"/>
      <c r="QCL117" s="750"/>
      <c r="QCM117" s="750"/>
      <c r="QCN117" s="750"/>
      <c r="QCO117" s="750"/>
      <c r="QCP117" s="750"/>
      <c r="QCQ117" s="750"/>
      <c r="QCR117" s="750"/>
      <c r="QCS117" s="750"/>
      <c r="QCT117" s="750"/>
      <c r="QCU117" s="750"/>
      <c r="QCV117" s="750"/>
      <c r="QCW117" s="750"/>
      <c r="QCX117" s="750"/>
      <c r="QCY117" s="750"/>
      <c r="QCZ117" s="750"/>
      <c r="QDA117" s="750"/>
      <c r="QDB117" s="750"/>
      <c r="QDC117" s="750"/>
      <c r="QDD117" s="750"/>
      <c r="QDE117" s="750"/>
      <c r="QDF117" s="750"/>
      <c r="QDG117" s="750"/>
      <c r="QDH117" s="750"/>
      <c r="QDI117" s="750"/>
      <c r="QDJ117" s="750"/>
      <c r="QDK117" s="750"/>
      <c r="QDL117" s="750"/>
      <c r="QDM117" s="750"/>
      <c r="QDN117" s="750"/>
      <c r="QDO117" s="750"/>
      <c r="QDP117" s="750"/>
      <c r="QDQ117" s="750"/>
      <c r="QDR117" s="750"/>
      <c r="QDS117" s="750"/>
      <c r="QDT117" s="750"/>
      <c r="QDU117" s="750"/>
      <c r="QDV117" s="750"/>
      <c r="QDW117" s="750"/>
      <c r="QDX117" s="750"/>
      <c r="QDY117" s="750"/>
      <c r="QDZ117" s="750"/>
      <c r="QEA117" s="750"/>
      <c r="QEB117" s="750"/>
      <c r="QEC117" s="750"/>
      <c r="QED117" s="750"/>
      <c r="QEE117" s="750"/>
      <c r="QEF117" s="750"/>
      <c r="QEG117" s="750"/>
      <c r="QEH117" s="750"/>
      <c r="QEI117" s="750"/>
      <c r="QEJ117" s="750"/>
      <c r="QEK117" s="750"/>
      <c r="QEL117" s="750"/>
      <c r="QEM117" s="750"/>
      <c r="QEN117" s="750"/>
      <c r="QEO117" s="750"/>
      <c r="QEP117" s="750"/>
      <c r="QEQ117" s="750"/>
      <c r="QER117" s="750"/>
      <c r="QES117" s="750"/>
      <c r="QET117" s="750"/>
      <c r="QEU117" s="750"/>
      <c r="QEV117" s="750"/>
      <c r="QEW117" s="750"/>
      <c r="QEX117" s="750"/>
      <c r="QEY117" s="750"/>
      <c r="QEZ117" s="750"/>
      <c r="QFA117" s="750"/>
      <c r="QFB117" s="750"/>
      <c r="QFC117" s="750"/>
      <c r="QFD117" s="750"/>
      <c r="QFE117" s="750"/>
      <c r="QFF117" s="750"/>
      <c r="QFG117" s="750"/>
      <c r="QFH117" s="750"/>
      <c r="QFI117" s="750"/>
      <c r="QFJ117" s="750"/>
      <c r="QFK117" s="750"/>
      <c r="QFL117" s="750"/>
      <c r="QFM117" s="750"/>
      <c r="QFN117" s="750"/>
      <c r="QFO117" s="750"/>
      <c r="QFP117" s="750"/>
      <c r="QFQ117" s="750"/>
      <c r="QFR117" s="750"/>
      <c r="QFS117" s="750"/>
      <c r="QFT117" s="750"/>
      <c r="QFU117" s="750"/>
      <c r="QFV117" s="750"/>
      <c r="QFW117" s="750"/>
      <c r="QFX117" s="750"/>
      <c r="QFY117" s="750"/>
      <c r="QFZ117" s="750"/>
      <c r="QGA117" s="750"/>
      <c r="QGB117" s="750"/>
      <c r="QGC117" s="750"/>
      <c r="QGD117" s="750"/>
      <c r="QGE117" s="750"/>
      <c r="QGF117" s="750"/>
      <c r="QGG117" s="750"/>
      <c r="QGH117" s="750"/>
      <c r="QGI117" s="750"/>
      <c r="QGJ117" s="750"/>
      <c r="QGK117" s="750"/>
      <c r="QGL117" s="750"/>
      <c r="QGM117" s="750"/>
      <c r="QGN117" s="750"/>
      <c r="QGO117" s="750"/>
      <c r="QGP117" s="750"/>
      <c r="QGQ117" s="750"/>
      <c r="QGR117" s="750"/>
      <c r="QGS117" s="750"/>
      <c r="QGT117" s="750"/>
      <c r="QGU117" s="750"/>
      <c r="QGV117" s="750"/>
      <c r="QGW117" s="750"/>
      <c r="QGX117" s="750"/>
      <c r="QGY117" s="750"/>
      <c r="QGZ117" s="750"/>
      <c r="QHA117" s="750"/>
      <c r="QHB117" s="750"/>
      <c r="QHC117" s="750"/>
      <c r="QHD117" s="750"/>
      <c r="QHE117" s="750"/>
      <c r="QHF117" s="750"/>
      <c r="QHG117" s="750"/>
      <c r="QHH117" s="750"/>
      <c r="QHI117" s="750"/>
      <c r="QHJ117" s="750"/>
      <c r="QHK117" s="750"/>
      <c r="QHL117" s="750"/>
      <c r="QHM117" s="750"/>
      <c r="QHN117" s="750"/>
      <c r="QHO117" s="750"/>
      <c r="QHP117" s="750"/>
      <c r="QHQ117" s="750"/>
      <c r="QHR117" s="750"/>
      <c r="QHS117" s="750"/>
      <c r="QHT117" s="750"/>
      <c r="QHU117" s="750"/>
      <c r="QHV117" s="750"/>
      <c r="QHW117" s="750"/>
      <c r="QHX117" s="750"/>
      <c r="QHY117" s="750"/>
      <c r="QHZ117" s="750"/>
      <c r="QIA117" s="750"/>
      <c r="QIB117" s="750"/>
      <c r="QIC117" s="750"/>
      <c r="QID117" s="750"/>
      <c r="QIE117" s="750"/>
      <c r="QIF117" s="750"/>
      <c r="QIG117" s="750"/>
      <c r="QIH117" s="750"/>
      <c r="QII117" s="750"/>
      <c r="QIJ117" s="750"/>
      <c r="QIK117" s="750"/>
      <c r="QIL117" s="750"/>
      <c r="QIM117" s="750"/>
      <c r="QIN117" s="750"/>
      <c r="QIO117" s="750"/>
      <c r="QIP117" s="750"/>
      <c r="QIQ117" s="750"/>
      <c r="QIR117" s="750"/>
      <c r="QIS117" s="750"/>
      <c r="QIT117" s="750"/>
      <c r="QIU117" s="750"/>
      <c r="QIV117" s="750"/>
      <c r="QIW117" s="750"/>
      <c r="QIX117" s="750"/>
      <c r="QIY117" s="750"/>
      <c r="QIZ117" s="750"/>
      <c r="QJA117" s="750"/>
      <c r="QJB117" s="750"/>
      <c r="QJC117" s="750"/>
      <c r="QJD117" s="750"/>
      <c r="QJE117" s="750"/>
      <c r="QJF117" s="750"/>
      <c r="QJG117" s="750"/>
      <c r="QJH117" s="750"/>
      <c r="QJI117" s="750"/>
      <c r="QJJ117" s="750"/>
      <c r="QJK117" s="750"/>
      <c r="QJL117" s="750"/>
      <c r="QJM117" s="750"/>
      <c r="QJN117" s="750"/>
      <c r="QJO117" s="750"/>
      <c r="QJP117" s="750"/>
      <c r="QJQ117" s="750"/>
      <c r="QJR117" s="750"/>
      <c r="QJS117" s="750"/>
      <c r="QJT117" s="750"/>
      <c r="QJU117" s="750"/>
      <c r="QJV117" s="750"/>
      <c r="QJW117" s="750"/>
      <c r="QJX117" s="750"/>
      <c r="QJY117" s="750"/>
      <c r="QJZ117" s="750"/>
      <c r="QKA117" s="750"/>
      <c r="QKB117" s="750"/>
      <c r="QKC117" s="750"/>
      <c r="QKD117" s="750"/>
      <c r="QKE117" s="750"/>
      <c r="QKF117" s="750"/>
      <c r="QKG117" s="750"/>
      <c r="QKH117" s="750"/>
      <c r="QKI117" s="750"/>
      <c r="QKJ117" s="750"/>
      <c r="QKK117" s="750"/>
      <c r="QKL117" s="750"/>
      <c r="QKM117" s="750"/>
      <c r="QKN117" s="750"/>
      <c r="QKO117" s="750"/>
      <c r="QKP117" s="750"/>
      <c r="QKQ117" s="750"/>
      <c r="QKR117" s="750"/>
      <c r="QKS117" s="750"/>
      <c r="QKT117" s="750"/>
      <c r="QKU117" s="750"/>
      <c r="QKV117" s="750"/>
      <c r="QKW117" s="750"/>
      <c r="QKX117" s="750"/>
      <c r="QKY117" s="750"/>
      <c r="QKZ117" s="750"/>
      <c r="QLA117" s="750"/>
      <c r="QLB117" s="750"/>
      <c r="QLC117" s="750"/>
      <c r="QLD117" s="750"/>
      <c r="QLE117" s="750"/>
      <c r="QLF117" s="750"/>
      <c r="QLG117" s="750"/>
      <c r="QLH117" s="750"/>
      <c r="QLI117" s="750"/>
      <c r="QLJ117" s="750"/>
      <c r="QLK117" s="750"/>
      <c r="QLL117" s="750"/>
      <c r="QLM117" s="750"/>
      <c r="QLN117" s="750"/>
      <c r="QLO117" s="750"/>
      <c r="QLP117" s="750"/>
      <c r="QLQ117" s="750"/>
      <c r="QLR117" s="750"/>
      <c r="QLS117" s="750"/>
      <c r="QLT117" s="750"/>
      <c r="QLU117" s="750"/>
      <c r="QLV117" s="750"/>
      <c r="QLW117" s="750"/>
      <c r="QLX117" s="750"/>
      <c r="QLY117" s="750"/>
      <c r="QLZ117" s="750"/>
      <c r="QMA117" s="750"/>
      <c r="QMB117" s="750"/>
      <c r="QMC117" s="750"/>
      <c r="QMD117" s="750"/>
      <c r="QME117" s="750"/>
      <c r="QMF117" s="750"/>
      <c r="QMG117" s="750"/>
      <c r="QMH117" s="750"/>
      <c r="QMI117" s="750"/>
      <c r="QMJ117" s="750"/>
      <c r="QMK117" s="750"/>
      <c r="QML117" s="750"/>
      <c r="QMM117" s="750"/>
      <c r="QMN117" s="750"/>
      <c r="QMO117" s="750"/>
      <c r="QMP117" s="750"/>
      <c r="QMQ117" s="750"/>
      <c r="QMR117" s="750"/>
      <c r="QMS117" s="750"/>
      <c r="QMT117" s="750"/>
      <c r="QMU117" s="750"/>
      <c r="QMV117" s="750"/>
      <c r="QMW117" s="750"/>
      <c r="QMX117" s="750"/>
      <c r="QMY117" s="750"/>
      <c r="QMZ117" s="750"/>
      <c r="QNA117" s="750"/>
      <c r="QNB117" s="750"/>
      <c r="QNC117" s="750"/>
      <c r="QND117" s="750"/>
      <c r="QNE117" s="750"/>
      <c r="QNF117" s="750"/>
      <c r="QNG117" s="750"/>
      <c r="QNH117" s="750"/>
      <c r="QNI117" s="750"/>
      <c r="QNJ117" s="750"/>
      <c r="QNK117" s="750"/>
      <c r="QNL117" s="750"/>
      <c r="QNM117" s="750"/>
      <c r="QNN117" s="750"/>
      <c r="QNO117" s="750"/>
      <c r="QNP117" s="750"/>
      <c r="QNQ117" s="750"/>
      <c r="QNR117" s="750"/>
      <c r="QNS117" s="750"/>
      <c r="QNT117" s="750"/>
      <c r="QNU117" s="750"/>
      <c r="QNV117" s="750"/>
      <c r="QNW117" s="750"/>
      <c r="QNX117" s="750"/>
      <c r="QNY117" s="750"/>
      <c r="QNZ117" s="750"/>
      <c r="QOA117" s="750"/>
      <c r="QOB117" s="750"/>
      <c r="QOC117" s="750"/>
      <c r="QOD117" s="750"/>
      <c r="QOE117" s="750"/>
      <c r="QOF117" s="750"/>
      <c r="QOG117" s="750"/>
      <c r="QOH117" s="750"/>
      <c r="QOI117" s="750"/>
      <c r="QOJ117" s="750"/>
      <c r="QOK117" s="750"/>
      <c r="QOL117" s="750"/>
      <c r="QOM117" s="750"/>
      <c r="QON117" s="750"/>
      <c r="QOO117" s="750"/>
      <c r="QOP117" s="750"/>
      <c r="QOQ117" s="750"/>
      <c r="QOR117" s="750"/>
      <c r="QOS117" s="750"/>
      <c r="QOT117" s="750"/>
      <c r="QOU117" s="750"/>
      <c r="QOV117" s="750"/>
      <c r="QOW117" s="750"/>
      <c r="QOX117" s="750"/>
      <c r="QOY117" s="750"/>
      <c r="QOZ117" s="750"/>
      <c r="QPA117" s="750"/>
      <c r="QPB117" s="750"/>
      <c r="QPC117" s="750"/>
      <c r="QPD117" s="750"/>
      <c r="QPE117" s="750"/>
      <c r="QPF117" s="750"/>
      <c r="QPG117" s="750"/>
      <c r="QPH117" s="750"/>
      <c r="QPI117" s="750"/>
      <c r="QPJ117" s="750"/>
      <c r="QPK117" s="750"/>
      <c r="QPL117" s="750"/>
      <c r="QPM117" s="750"/>
      <c r="QPN117" s="750"/>
      <c r="QPO117" s="750"/>
      <c r="QPP117" s="750"/>
      <c r="QPQ117" s="750"/>
      <c r="QPR117" s="750"/>
      <c r="QPS117" s="750"/>
      <c r="QPT117" s="750"/>
      <c r="QPU117" s="750"/>
      <c r="QPV117" s="750"/>
      <c r="QPW117" s="750"/>
      <c r="QPX117" s="750"/>
      <c r="QPY117" s="750"/>
      <c r="QPZ117" s="750"/>
      <c r="QQA117" s="750"/>
      <c r="QQB117" s="750"/>
      <c r="QQC117" s="750"/>
      <c r="QQD117" s="750"/>
      <c r="QQE117" s="750"/>
      <c r="QQF117" s="750"/>
      <c r="QQG117" s="750"/>
      <c r="QQH117" s="750"/>
      <c r="QQI117" s="750"/>
      <c r="QQJ117" s="750"/>
      <c r="QQK117" s="750"/>
      <c r="QQL117" s="750"/>
      <c r="QQM117" s="750"/>
      <c r="QQN117" s="750"/>
      <c r="QQO117" s="750"/>
      <c r="QQP117" s="750"/>
      <c r="QQQ117" s="750"/>
      <c r="QQR117" s="750"/>
      <c r="QQS117" s="750"/>
      <c r="QQT117" s="750"/>
      <c r="QQU117" s="750"/>
      <c r="QQV117" s="750"/>
      <c r="QQW117" s="750"/>
      <c r="QQX117" s="750"/>
      <c r="QQY117" s="750"/>
      <c r="QQZ117" s="750"/>
      <c r="QRA117" s="750"/>
      <c r="QRB117" s="750"/>
      <c r="QRC117" s="750"/>
      <c r="QRD117" s="750"/>
      <c r="QRE117" s="750"/>
      <c r="QRF117" s="750"/>
      <c r="QRG117" s="750"/>
      <c r="QRH117" s="750"/>
      <c r="QRI117" s="750"/>
      <c r="QRJ117" s="750"/>
      <c r="QRK117" s="750"/>
      <c r="QRL117" s="750"/>
      <c r="QRM117" s="750"/>
      <c r="QRN117" s="750"/>
      <c r="QRO117" s="750"/>
      <c r="QRP117" s="750"/>
      <c r="QRQ117" s="750"/>
      <c r="QRR117" s="750"/>
      <c r="QRS117" s="750"/>
      <c r="QRT117" s="750"/>
      <c r="QRU117" s="750"/>
      <c r="QRV117" s="750"/>
      <c r="QRW117" s="750"/>
      <c r="QRX117" s="750"/>
      <c r="QRY117" s="750"/>
      <c r="QRZ117" s="750"/>
      <c r="QSA117" s="750"/>
      <c r="QSB117" s="750"/>
      <c r="QSC117" s="750"/>
      <c r="QSD117" s="750"/>
      <c r="QSE117" s="750"/>
      <c r="QSF117" s="750"/>
      <c r="QSG117" s="750"/>
      <c r="QSH117" s="750"/>
      <c r="QSI117" s="750"/>
      <c r="QSJ117" s="750"/>
      <c r="QSK117" s="750"/>
      <c r="QSL117" s="750"/>
      <c r="QSM117" s="750"/>
      <c r="QSN117" s="750"/>
      <c r="QSO117" s="750"/>
      <c r="QSP117" s="750"/>
      <c r="QSQ117" s="750"/>
      <c r="QSR117" s="750"/>
      <c r="QSS117" s="750"/>
      <c r="QST117" s="750"/>
      <c r="QSU117" s="750"/>
      <c r="QSV117" s="750"/>
      <c r="QSW117" s="750"/>
      <c r="QSX117" s="750"/>
      <c r="QSY117" s="750"/>
      <c r="QSZ117" s="750"/>
      <c r="QTA117" s="750"/>
      <c r="QTB117" s="750"/>
      <c r="QTC117" s="750"/>
      <c r="QTD117" s="750"/>
      <c r="QTE117" s="750"/>
      <c r="QTF117" s="750"/>
      <c r="QTG117" s="750"/>
      <c r="QTH117" s="750"/>
      <c r="QTI117" s="750"/>
      <c r="QTJ117" s="750"/>
      <c r="QTK117" s="750"/>
      <c r="QTL117" s="750"/>
      <c r="QTM117" s="750"/>
      <c r="QTN117" s="750"/>
      <c r="QTO117" s="750"/>
      <c r="QTP117" s="750"/>
      <c r="QTQ117" s="750"/>
      <c r="QTR117" s="750"/>
      <c r="QTS117" s="750"/>
      <c r="QTT117" s="750"/>
      <c r="QTU117" s="750"/>
      <c r="QTV117" s="750"/>
      <c r="QTW117" s="750"/>
      <c r="QTX117" s="750"/>
      <c r="QTY117" s="750"/>
      <c r="QTZ117" s="750"/>
      <c r="QUA117" s="750"/>
      <c r="QUB117" s="750"/>
      <c r="QUC117" s="750"/>
      <c r="QUD117" s="750"/>
      <c r="QUE117" s="750"/>
      <c r="QUF117" s="750"/>
      <c r="QUG117" s="750"/>
      <c r="QUH117" s="750"/>
      <c r="QUI117" s="750"/>
      <c r="QUJ117" s="750"/>
      <c r="QUK117" s="750"/>
      <c r="QUL117" s="750"/>
      <c r="QUM117" s="750"/>
      <c r="QUN117" s="750"/>
      <c r="QUO117" s="750"/>
      <c r="QUP117" s="750"/>
      <c r="QUQ117" s="750"/>
      <c r="QUR117" s="750"/>
      <c r="QUS117" s="750"/>
      <c r="QUT117" s="750"/>
      <c r="QUU117" s="750"/>
      <c r="QUV117" s="750"/>
      <c r="QUW117" s="750"/>
      <c r="QUX117" s="750"/>
      <c r="QUY117" s="750"/>
      <c r="QUZ117" s="750"/>
      <c r="QVA117" s="750"/>
      <c r="QVB117" s="750"/>
      <c r="QVC117" s="750"/>
      <c r="QVD117" s="750"/>
      <c r="QVE117" s="750"/>
      <c r="QVF117" s="750"/>
      <c r="QVG117" s="750"/>
      <c r="QVH117" s="750"/>
      <c r="QVI117" s="750"/>
      <c r="QVJ117" s="750"/>
      <c r="QVK117" s="750"/>
      <c r="QVL117" s="750"/>
      <c r="QVM117" s="750"/>
      <c r="QVN117" s="750"/>
      <c r="QVO117" s="750"/>
      <c r="QVP117" s="750"/>
      <c r="QVQ117" s="750"/>
      <c r="QVR117" s="750"/>
      <c r="QVS117" s="750"/>
      <c r="QVT117" s="750"/>
      <c r="QVU117" s="750"/>
      <c r="QVV117" s="750"/>
      <c r="QVW117" s="750"/>
      <c r="QVX117" s="750"/>
      <c r="QVY117" s="750"/>
      <c r="QVZ117" s="750"/>
      <c r="QWA117" s="750"/>
      <c r="QWB117" s="750"/>
      <c r="QWC117" s="750"/>
      <c r="QWD117" s="750"/>
      <c r="QWE117" s="750"/>
      <c r="QWF117" s="750"/>
      <c r="QWG117" s="750"/>
      <c r="QWH117" s="750"/>
      <c r="QWI117" s="750"/>
      <c r="QWJ117" s="750"/>
      <c r="QWK117" s="750"/>
      <c r="QWL117" s="750"/>
      <c r="QWM117" s="750"/>
      <c r="QWN117" s="750"/>
      <c r="QWO117" s="750"/>
      <c r="QWP117" s="750"/>
      <c r="QWQ117" s="750"/>
      <c r="QWR117" s="750"/>
      <c r="QWS117" s="750"/>
      <c r="QWT117" s="750"/>
      <c r="QWU117" s="750"/>
      <c r="QWV117" s="750"/>
      <c r="QWW117" s="750"/>
      <c r="QWX117" s="750"/>
      <c r="QWY117" s="750"/>
      <c r="QWZ117" s="750"/>
      <c r="QXA117" s="750"/>
      <c r="QXB117" s="750"/>
      <c r="QXC117" s="750"/>
      <c r="QXD117" s="750"/>
      <c r="QXE117" s="750"/>
      <c r="QXF117" s="750"/>
      <c r="QXG117" s="750"/>
      <c r="QXH117" s="750"/>
      <c r="QXI117" s="750"/>
      <c r="QXJ117" s="750"/>
      <c r="QXK117" s="750"/>
      <c r="QXL117" s="750"/>
      <c r="QXM117" s="750"/>
      <c r="QXN117" s="750"/>
      <c r="QXO117" s="750"/>
      <c r="QXP117" s="750"/>
      <c r="QXQ117" s="750"/>
      <c r="QXR117" s="750"/>
      <c r="QXS117" s="750"/>
      <c r="QXT117" s="750"/>
      <c r="QXU117" s="750"/>
      <c r="QXV117" s="750"/>
      <c r="QXW117" s="750"/>
      <c r="QXX117" s="750"/>
      <c r="QXY117" s="750"/>
      <c r="QXZ117" s="750"/>
      <c r="QYA117" s="750"/>
      <c r="QYB117" s="750"/>
      <c r="QYC117" s="750"/>
      <c r="QYD117" s="750"/>
      <c r="QYE117" s="750"/>
      <c r="QYF117" s="750"/>
      <c r="QYG117" s="750"/>
      <c r="QYH117" s="750"/>
      <c r="QYI117" s="750"/>
      <c r="QYJ117" s="750"/>
      <c r="QYK117" s="750"/>
      <c r="QYL117" s="750"/>
      <c r="QYM117" s="750"/>
      <c r="QYN117" s="750"/>
      <c r="QYO117" s="750"/>
      <c r="QYP117" s="750"/>
      <c r="QYQ117" s="750"/>
      <c r="QYR117" s="750"/>
      <c r="QYS117" s="750"/>
      <c r="QYT117" s="750"/>
      <c r="QYU117" s="750"/>
      <c r="QYV117" s="750"/>
      <c r="QYW117" s="750"/>
      <c r="QYX117" s="750"/>
      <c r="QYY117" s="750"/>
      <c r="QYZ117" s="750"/>
      <c r="QZA117" s="750"/>
      <c r="QZB117" s="750"/>
      <c r="QZC117" s="750"/>
      <c r="QZD117" s="750"/>
      <c r="QZE117" s="750"/>
      <c r="QZF117" s="750"/>
      <c r="QZG117" s="750"/>
      <c r="QZH117" s="750"/>
      <c r="QZI117" s="750"/>
      <c r="QZJ117" s="750"/>
      <c r="QZK117" s="750"/>
      <c r="QZL117" s="750"/>
      <c r="QZM117" s="750"/>
      <c r="QZN117" s="750"/>
      <c r="QZO117" s="750"/>
      <c r="QZP117" s="750"/>
      <c r="QZQ117" s="750"/>
      <c r="QZR117" s="750"/>
      <c r="QZS117" s="750"/>
      <c r="QZT117" s="750"/>
      <c r="QZU117" s="750"/>
      <c r="QZV117" s="750"/>
      <c r="QZW117" s="750"/>
      <c r="QZX117" s="750"/>
      <c r="QZY117" s="750"/>
      <c r="QZZ117" s="750"/>
      <c r="RAA117" s="750"/>
      <c r="RAB117" s="750"/>
      <c r="RAC117" s="750"/>
      <c r="RAD117" s="750"/>
      <c r="RAE117" s="750"/>
      <c r="RAF117" s="750"/>
      <c r="RAG117" s="750"/>
      <c r="RAH117" s="750"/>
      <c r="RAI117" s="750"/>
      <c r="RAJ117" s="750"/>
      <c r="RAK117" s="750"/>
      <c r="RAL117" s="750"/>
      <c r="RAM117" s="750"/>
      <c r="RAN117" s="750"/>
      <c r="RAO117" s="750"/>
      <c r="RAP117" s="750"/>
      <c r="RAQ117" s="750"/>
      <c r="RAR117" s="750"/>
      <c r="RAS117" s="750"/>
      <c r="RAT117" s="750"/>
      <c r="RAU117" s="750"/>
      <c r="RAV117" s="750"/>
      <c r="RAW117" s="750"/>
      <c r="RAX117" s="750"/>
      <c r="RAY117" s="750"/>
      <c r="RAZ117" s="750"/>
      <c r="RBA117" s="750"/>
      <c r="RBB117" s="750"/>
      <c r="RBC117" s="750"/>
      <c r="RBD117" s="750"/>
      <c r="RBE117" s="750"/>
      <c r="RBF117" s="750"/>
      <c r="RBG117" s="750"/>
      <c r="RBH117" s="750"/>
      <c r="RBI117" s="750"/>
      <c r="RBJ117" s="750"/>
      <c r="RBK117" s="750"/>
      <c r="RBL117" s="750"/>
      <c r="RBM117" s="750"/>
      <c r="RBN117" s="750"/>
      <c r="RBO117" s="750"/>
      <c r="RBP117" s="750"/>
      <c r="RBQ117" s="750"/>
      <c r="RBR117" s="750"/>
      <c r="RBS117" s="750"/>
      <c r="RBT117" s="750"/>
      <c r="RBU117" s="750"/>
      <c r="RBV117" s="750"/>
      <c r="RBW117" s="750"/>
      <c r="RBX117" s="750"/>
      <c r="RBY117" s="750"/>
      <c r="RBZ117" s="750"/>
      <c r="RCA117" s="750"/>
      <c r="RCB117" s="750"/>
      <c r="RCC117" s="750"/>
      <c r="RCD117" s="750"/>
      <c r="RCE117" s="750"/>
      <c r="RCF117" s="750"/>
      <c r="RCG117" s="750"/>
      <c r="RCH117" s="750"/>
      <c r="RCI117" s="750"/>
      <c r="RCJ117" s="750"/>
      <c r="RCK117" s="750"/>
      <c r="RCL117" s="750"/>
      <c r="RCM117" s="750"/>
      <c r="RCN117" s="750"/>
      <c r="RCO117" s="750"/>
      <c r="RCP117" s="750"/>
      <c r="RCQ117" s="750"/>
      <c r="RCR117" s="750"/>
      <c r="RCS117" s="750"/>
      <c r="RCT117" s="750"/>
      <c r="RCU117" s="750"/>
      <c r="RCV117" s="750"/>
      <c r="RCW117" s="750"/>
      <c r="RCX117" s="750"/>
      <c r="RCY117" s="750"/>
      <c r="RCZ117" s="750"/>
      <c r="RDA117" s="750"/>
      <c r="RDB117" s="750"/>
      <c r="RDC117" s="750"/>
      <c r="RDD117" s="750"/>
      <c r="RDE117" s="750"/>
      <c r="RDF117" s="750"/>
      <c r="RDG117" s="750"/>
      <c r="RDH117" s="750"/>
      <c r="RDI117" s="750"/>
      <c r="RDJ117" s="750"/>
      <c r="RDK117" s="750"/>
      <c r="RDL117" s="750"/>
      <c r="RDM117" s="750"/>
      <c r="RDN117" s="750"/>
      <c r="RDO117" s="750"/>
      <c r="RDP117" s="750"/>
      <c r="RDQ117" s="750"/>
      <c r="RDR117" s="750"/>
      <c r="RDS117" s="750"/>
      <c r="RDT117" s="750"/>
      <c r="RDU117" s="750"/>
      <c r="RDV117" s="750"/>
      <c r="RDW117" s="750"/>
      <c r="RDX117" s="750"/>
      <c r="RDY117" s="750"/>
      <c r="RDZ117" s="750"/>
      <c r="REA117" s="750"/>
      <c r="REB117" s="750"/>
      <c r="REC117" s="750"/>
      <c r="RED117" s="750"/>
      <c r="REE117" s="750"/>
      <c r="REF117" s="750"/>
      <c r="REG117" s="750"/>
      <c r="REH117" s="750"/>
      <c r="REI117" s="750"/>
      <c r="REJ117" s="750"/>
      <c r="REK117" s="750"/>
      <c r="REL117" s="750"/>
      <c r="REM117" s="750"/>
      <c r="REN117" s="750"/>
      <c r="REO117" s="750"/>
      <c r="REP117" s="750"/>
      <c r="REQ117" s="750"/>
      <c r="RER117" s="750"/>
      <c r="RES117" s="750"/>
      <c r="RET117" s="750"/>
      <c r="REU117" s="750"/>
      <c r="REV117" s="750"/>
      <c r="REW117" s="750"/>
      <c r="REX117" s="750"/>
      <c r="REY117" s="750"/>
      <c r="REZ117" s="750"/>
      <c r="RFA117" s="750"/>
      <c r="RFB117" s="750"/>
      <c r="RFC117" s="750"/>
      <c r="RFD117" s="750"/>
      <c r="RFE117" s="750"/>
      <c r="RFF117" s="750"/>
      <c r="RFG117" s="750"/>
      <c r="RFH117" s="750"/>
      <c r="RFI117" s="750"/>
      <c r="RFJ117" s="750"/>
      <c r="RFK117" s="750"/>
      <c r="RFL117" s="750"/>
      <c r="RFM117" s="750"/>
      <c r="RFN117" s="750"/>
      <c r="RFO117" s="750"/>
      <c r="RFP117" s="750"/>
      <c r="RFQ117" s="750"/>
      <c r="RFR117" s="750"/>
      <c r="RFS117" s="750"/>
      <c r="RFT117" s="750"/>
      <c r="RFU117" s="750"/>
      <c r="RFV117" s="750"/>
      <c r="RFW117" s="750"/>
      <c r="RFX117" s="750"/>
      <c r="RFY117" s="750"/>
      <c r="RFZ117" s="750"/>
      <c r="RGA117" s="750"/>
      <c r="RGB117" s="750"/>
      <c r="RGC117" s="750"/>
      <c r="RGD117" s="750"/>
      <c r="RGE117" s="750"/>
      <c r="RGF117" s="750"/>
      <c r="RGG117" s="750"/>
      <c r="RGH117" s="750"/>
      <c r="RGI117" s="750"/>
      <c r="RGJ117" s="750"/>
      <c r="RGK117" s="750"/>
      <c r="RGL117" s="750"/>
      <c r="RGM117" s="750"/>
      <c r="RGN117" s="750"/>
      <c r="RGO117" s="750"/>
      <c r="RGP117" s="750"/>
      <c r="RGQ117" s="750"/>
      <c r="RGR117" s="750"/>
      <c r="RGS117" s="750"/>
      <c r="RGT117" s="750"/>
      <c r="RGU117" s="750"/>
      <c r="RGV117" s="750"/>
      <c r="RGW117" s="750"/>
      <c r="RGX117" s="750"/>
      <c r="RGY117" s="750"/>
      <c r="RGZ117" s="750"/>
      <c r="RHA117" s="750"/>
      <c r="RHB117" s="750"/>
      <c r="RHC117" s="750"/>
      <c r="RHD117" s="750"/>
      <c r="RHE117" s="750"/>
      <c r="RHF117" s="750"/>
      <c r="RHG117" s="750"/>
      <c r="RHH117" s="750"/>
      <c r="RHI117" s="750"/>
      <c r="RHJ117" s="750"/>
      <c r="RHK117" s="750"/>
      <c r="RHL117" s="750"/>
      <c r="RHM117" s="750"/>
      <c r="RHN117" s="750"/>
      <c r="RHO117" s="750"/>
      <c r="RHP117" s="750"/>
      <c r="RHQ117" s="750"/>
      <c r="RHR117" s="750"/>
      <c r="RHS117" s="750"/>
      <c r="RHT117" s="750"/>
      <c r="RHU117" s="750"/>
      <c r="RHV117" s="750"/>
      <c r="RHW117" s="750"/>
      <c r="RHX117" s="750"/>
      <c r="RHY117" s="750"/>
      <c r="RHZ117" s="750"/>
      <c r="RIA117" s="750"/>
      <c r="RIB117" s="750"/>
      <c r="RIC117" s="750"/>
      <c r="RID117" s="750"/>
      <c r="RIE117" s="750"/>
      <c r="RIF117" s="750"/>
      <c r="RIG117" s="750"/>
      <c r="RIH117" s="750"/>
      <c r="RII117" s="750"/>
      <c r="RIJ117" s="750"/>
      <c r="RIK117" s="750"/>
      <c r="RIL117" s="750"/>
      <c r="RIM117" s="750"/>
      <c r="RIN117" s="750"/>
      <c r="RIO117" s="750"/>
      <c r="RIP117" s="750"/>
      <c r="RIQ117" s="750"/>
      <c r="RIR117" s="750"/>
      <c r="RIS117" s="750"/>
      <c r="RIT117" s="750"/>
      <c r="RIU117" s="750"/>
      <c r="RIV117" s="750"/>
      <c r="RIW117" s="750"/>
      <c r="RIX117" s="750"/>
      <c r="RIY117" s="750"/>
      <c r="RIZ117" s="750"/>
      <c r="RJA117" s="750"/>
      <c r="RJB117" s="750"/>
      <c r="RJC117" s="750"/>
      <c r="RJD117" s="750"/>
      <c r="RJE117" s="750"/>
      <c r="RJF117" s="750"/>
      <c r="RJG117" s="750"/>
      <c r="RJH117" s="750"/>
      <c r="RJI117" s="750"/>
      <c r="RJJ117" s="750"/>
      <c r="RJK117" s="750"/>
      <c r="RJL117" s="750"/>
      <c r="RJM117" s="750"/>
      <c r="RJN117" s="750"/>
      <c r="RJO117" s="750"/>
      <c r="RJP117" s="750"/>
      <c r="RJQ117" s="750"/>
      <c r="RJR117" s="750"/>
      <c r="RJS117" s="750"/>
      <c r="RJT117" s="750"/>
      <c r="RJU117" s="750"/>
      <c r="RJV117" s="750"/>
      <c r="RJW117" s="750"/>
      <c r="RJX117" s="750"/>
      <c r="RJY117" s="750"/>
      <c r="RJZ117" s="750"/>
      <c r="RKA117" s="750"/>
      <c r="RKB117" s="750"/>
      <c r="RKC117" s="750"/>
      <c r="RKD117" s="750"/>
      <c r="RKE117" s="750"/>
      <c r="RKF117" s="750"/>
      <c r="RKG117" s="750"/>
      <c r="RKH117" s="750"/>
      <c r="RKI117" s="750"/>
      <c r="RKJ117" s="750"/>
      <c r="RKK117" s="750"/>
      <c r="RKL117" s="750"/>
      <c r="RKM117" s="750"/>
      <c r="RKN117" s="750"/>
      <c r="RKO117" s="750"/>
      <c r="RKP117" s="750"/>
      <c r="RKQ117" s="750"/>
      <c r="RKR117" s="750"/>
      <c r="RKS117" s="750"/>
      <c r="RKT117" s="750"/>
      <c r="RKU117" s="750"/>
      <c r="RKV117" s="750"/>
      <c r="RKW117" s="750"/>
      <c r="RKX117" s="750"/>
      <c r="RKY117" s="750"/>
      <c r="RKZ117" s="750"/>
      <c r="RLA117" s="750"/>
      <c r="RLB117" s="750"/>
      <c r="RLC117" s="750"/>
      <c r="RLD117" s="750"/>
      <c r="RLE117" s="750"/>
      <c r="RLF117" s="750"/>
      <c r="RLG117" s="750"/>
      <c r="RLH117" s="750"/>
      <c r="RLI117" s="750"/>
      <c r="RLJ117" s="750"/>
      <c r="RLK117" s="750"/>
      <c r="RLL117" s="750"/>
      <c r="RLM117" s="750"/>
      <c r="RLN117" s="750"/>
      <c r="RLO117" s="750"/>
      <c r="RLP117" s="750"/>
      <c r="RLQ117" s="750"/>
      <c r="RLR117" s="750"/>
      <c r="RLS117" s="750"/>
      <c r="RLT117" s="750"/>
      <c r="RLU117" s="750"/>
      <c r="RLV117" s="750"/>
      <c r="RLW117" s="750"/>
      <c r="RLX117" s="750"/>
      <c r="RLY117" s="750"/>
      <c r="RLZ117" s="750"/>
      <c r="RMA117" s="750"/>
      <c r="RMB117" s="750"/>
      <c r="RMC117" s="750"/>
      <c r="RMD117" s="750"/>
      <c r="RME117" s="750"/>
      <c r="RMF117" s="750"/>
      <c r="RMG117" s="750"/>
      <c r="RMH117" s="750"/>
      <c r="RMI117" s="750"/>
      <c r="RMJ117" s="750"/>
      <c r="RMK117" s="750"/>
      <c r="RML117" s="750"/>
      <c r="RMM117" s="750"/>
      <c r="RMN117" s="750"/>
      <c r="RMO117" s="750"/>
      <c r="RMP117" s="750"/>
      <c r="RMQ117" s="750"/>
      <c r="RMR117" s="750"/>
      <c r="RMS117" s="750"/>
      <c r="RMT117" s="750"/>
      <c r="RMU117" s="750"/>
      <c r="RMV117" s="750"/>
      <c r="RMW117" s="750"/>
      <c r="RMX117" s="750"/>
      <c r="RMY117" s="750"/>
      <c r="RMZ117" s="750"/>
      <c r="RNA117" s="750"/>
      <c r="RNB117" s="750"/>
      <c r="RNC117" s="750"/>
      <c r="RND117" s="750"/>
      <c r="RNE117" s="750"/>
      <c r="RNF117" s="750"/>
      <c r="RNG117" s="750"/>
      <c r="RNH117" s="750"/>
      <c r="RNI117" s="750"/>
      <c r="RNJ117" s="750"/>
      <c r="RNK117" s="750"/>
      <c r="RNL117" s="750"/>
      <c r="RNM117" s="750"/>
      <c r="RNN117" s="750"/>
      <c r="RNO117" s="750"/>
      <c r="RNP117" s="750"/>
      <c r="RNQ117" s="750"/>
      <c r="RNR117" s="750"/>
      <c r="RNS117" s="750"/>
      <c r="RNT117" s="750"/>
      <c r="RNU117" s="750"/>
      <c r="RNV117" s="750"/>
      <c r="RNW117" s="750"/>
      <c r="RNX117" s="750"/>
      <c r="RNY117" s="750"/>
      <c r="RNZ117" s="750"/>
      <c r="ROA117" s="750"/>
      <c r="ROB117" s="750"/>
      <c r="ROC117" s="750"/>
      <c r="ROD117" s="750"/>
      <c r="ROE117" s="750"/>
      <c r="ROF117" s="750"/>
      <c r="ROG117" s="750"/>
      <c r="ROH117" s="750"/>
      <c r="ROI117" s="750"/>
      <c r="ROJ117" s="750"/>
      <c r="ROK117" s="750"/>
      <c r="ROL117" s="750"/>
      <c r="ROM117" s="750"/>
      <c r="RON117" s="750"/>
      <c r="ROO117" s="750"/>
      <c r="ROP117" s="750"/>
      <c r="ROQ117" s="750"/>
      <c r="ROR117" s="750"/>
      <c r="ROS117" s="750"/>
      <c r="ROT117" s="750"/>
      <c r="ROU117" s="750"/>
      <c r="ROV117" s="750"/>
      <c r="ROW117" s="750"/>
      <c r="ROX117" s="750"/>
      <c r="ROY117" s="750"/>
      <c r="ROZ117" s="750"/>
      <c r="RPA117" s="750"/>
      <c r="RPB117" s="750"/>
      <c r="RPC117" s="750"/>
      <c r="RPD117" s="750"/>
      <c r="RPE117" s="750"/>
      <c r="RPF117" s="750"/>
      <c r="RPG117" s="750"/>
      <c r="RPH117" s="750"/>
      <c r="RPI117" s="750"/>
      <c r="RPJ117" s="750"/>
      <c r="RPK117" s="750"/>
      <c r="RPL117" s="750"/>
      <c r="RPM117" s="750"/>
      <c r="RPN117" s="750"/>
      <c r="RPO117" s="750"/>
      <c r="RPP117" s="750"/>
      <c r="RPQ117" s="750"/>
      <c r="RPR117" s="750"/>
      <c r="RPS117" s="750"/>
      <c r="RPT117" s="750"/>
      <c r="RPU117" s="750"/>
      <c r="RPV117" s="750"/>
      <c r="RPW117" s="750"/>
      <c r="RPX117" s="750"/>
      <c r="RPY117" s="750"/>
      <c r="RPZ117" s="750"/>
      <c r="RQA117" s="750"/>
      <c r="RQB117" s="750"/>
      <c r="RQC117" s="750"/>
      <c r="RQD117" s="750"/>
      <c r="RQE117" s="750"/>
      <c r="RQF117" s="750"/>
      <c r="RQG117" s="750"/>
      <c r="RQH117" s="750"/>
      <c r="RQI117" s="750"/>
      <c r="RQJ117" s="750"/>
      <c r="RQK117" s="750"/>
      <c r="RQL117" s="750"/>
      <c r="RQM117" s="750"/>
      <c r="RQN117" s="750"/>
      <c r="RQO117" s="750"/>
      <c r="RQP117" s="750"/>
      <c r="RQQ117" s="750"/>
      <c r="RQR117" s="750"/>
      <c r="RQS117" s="750"/>
      <c r="RQT117" s="750"/>
      <c r="RQU117" s="750"/>
      <c r="RQV117" s="750"/>
      <c r="RQW117" s="750"/>
      <c r="RQX117" s="750"/>
      <c r="RQY117" s="750"/>
      <c r="RQZ117" s="750"/>
      <c r="RRA117" s="750"/>
      <c r="RRB117" s="750"/>
      <c r="RRC117" s="750"/>
      <c r="RRD117" s="750"/>
      <c r="RRE117" s="750"/>
      <c r="RRF117" s="750"/>
      <c r="RRG117" s="750"/>
      <c r="RRH117" s="750"/>
      <c r="RRI117" s="750"/>
      <c r="RRJ117" s="750"/>
      <c r="RRK117" s="750"/>
      <c r="RRL117" s="750"/>
      <c r="RRM117" s="750"/>
      <c r="RRN117" s="750"/>
      <c r="RRO117" s="750"/>
      <c r="RRP117" s="750"/>
      <c r="RRQ117" s="750"/>
      <c r="RRR117" s="750"/>
      <c r="RRS117" s="750"/>
      <c r="RRT117" s="750"/>
      <c r="RRU117" s="750"/>
      <c r="RRV117" s="750"/>
      <c r="RRW117" s="750"/>
      <c r="RRX117" s="750"/>
      <c r="RRY117" s="750"/>
      <c r="RRZ117" s="750"/>
      <c r="RSA117" s="750"/>
      <c r="RSB117" s="750"/>
      <c r="RSC117" s="750"/>
      <c r="RSD117" s="750"/>
      <c r="RSE117" s="750"/>
      <c r="RSF117" s="750"/>
      <c r="RSG117" s="750"/>
      <c r="RSH117" s="750"/>
      <c r="RSI117" s="750"/>
      <c r="RSJ117" s="750"/>
      <c r="RSK117" s="750"/>
      <c r="RSL117" s="750"/>
      <c r="RSM117" s="750"/>
      <c r="RSN117" s="750"/>
      <c r="RSO117" s="750"/>
      <c r="RSP117" s="750"/>
      <c r="RSQ117" s="750"/>
      <c r="RSR117" s="750"/>
      <c r="RSS117" s="750"/>
      <c r="RST117" s="750"/>
      <c r="RSU117" s="750"/>
      <c r="RSV117" s="750"/>
      <c r="RSW117" s="750"/>
      <c r="RSX117" s="750"/>
      <c r="RSY117" s="750"/>
      <c r="RSZ117" s="750"/>
      <c r="RTA117" s="750"/>
      <c r="RTB117" s="750"/>
      <c r="RTC117" s="750"/>
      <c r="RTD117" s="750"/>
      <c r="RTE117" s="750"/>
      <c r="RTF117" s="750"/>
      <c r="RTG117" s="750"/>
      <c r="RTH117" s="750"/>
      <c r="RTI117" s="750"/>
      <c r="RTJ117" s="750"/>
      <c r="RTK117" s="750"/>
      <c r="RTL117" s="750"/>
      <c r="RTM117" s="750"/>
      <c r="RTN117" s="750"/>
      <c r="RTO117" s="750"/>
      <c r="RTP117" s="750"/>
      <c r="RTQ117" s="750"/>
      <c r="RTR117" s="750"/>
      <c r="RTS117" s="750"/>
      <c r="RTT117" s="750"/>
      <c r="RTU117" s="750"/>
      <c r="RTV117" s="750"/>
      <c r="RTW117" s="750"/>
      <c r="RTX117" s="750"/>
      <c r="RTY117" s="750"/>
      <c r="RTZ117" s="750"/>
      <c r="RUA117" s="750"/>
      <c r="RUB117" s="750"/>
      <c r="RUC117" s="750"/>
      <c r="RUD117" s="750"/>
      <c r="RUE117" s="750"/>
      <c r="RUF117" s="750"/>
      <c r="RUG117" s="750"/>
      <c r="RUH117" s="750"/>
      <c r="RUI117" s="750"/>
      <c r="RUJ117" s="750"/>
      <c r="RUK117" s="750"/>
      <c r="RUL117" s="750"/>
      <c r="RUM117" s="750"/>
      <c r="RUN117" s="750"/>
      <c r="RUO117" s="750"/>
      <c r="RUP117" s="750"/>
      <c r="RUQ117" s="750"/>
      <c r="RUR117" s="750"/>
      <c r="RUS117" s="750"/>
      <c r="RUT117" s="750"/>
      <c r="RUU117" s="750"/>
      <c r="RUV117" s="750"/>
      <c r="RUW117" s="750"/>
      <c r="RUX117" s="750"/>
      <c r="RUY117" s="750"/>
      <c r="RUZ117" s="750"/>
      <c r="RVA117" s="750"/>
      <c r="RVB117" s="750"/>
      <c r="RVC117" s="750"/>
      <c r="RVD117" s="750"/>
      <c r="RVE117" s="750"/>
      <c r="RVF117" s="750"/>
      <c r="RVG117" s="750"/>
      <c r="RVH117" s="750"/>
      <c r="RVI117" s="750"/>
      <c r="RVJ117" s="750"/>
      <c r="RVK117" s="750"/>
      <c r="RVL117" s="750"/>
      <c r="RVM117" s="750"/>
      <c r="RVN117" s="750"/>
      <c r="RVO117" s="750"/>
      <c r="RVP117" s="750"/>
      <c r="RVQ117" s="750"/>
      <c r="RVR117" s="750"/>
      <c r="RVS117" s="750"/>
      <c r="RVT117" s="750"/>
      <c r="RVU117" s="750"/>
      <c r="RVV117" s="750"/>
      <c r="RVW117" s="750"/>
      <c r="RVX117" s="750"/>
      <c r="RVY117" s="750"/>
      <c r="RVZ117" s="750"/>
      <c r="RWA117" s="750"/>
      <c r="RWB117" s="750"/>
      <c r="RWC117" s="750"/>
      <c r="RWD117" s="750"/>
      <c r="RWE117" s="750"/>
      <c r="RWF117" s="750"/>
      <c r="RWG117" s="750"/>
      <c r="RWH117" s="750"/>
      <c r="RWI117" s="750"/>
      <c r="RWJ117" s="750"/>
      <c r="RWK117" s="750"/>
      <c r="RWL117" s="750"/>
      <c r="RWM117" s="750"/>
      <c r="RWN117" s="750"/>
      <c r="RWO117" s="750"/>
      <c r="RWP117" s="750"/>
      <c r="RWQ117" s="750"/>
      <c r="RWR117" s="750"/>
      <c r="RWS117" s="750"/>
      <c r="RWT117" s="750"/>
      <c r="RWU117" s="750"/>
      <c r="RWV117" s="750"/>
      <c r="RWW117" s="750"/>
      <c r="RWX117" s="750"/>
      <c r="RWY117" s="750"/>
      <c r="RWZ117" s="750"/>
      <c r="RXA117" s="750"/>
      <c r="RXB117" s="750"/>
      <c r="RXC117" s="750"/>
      <c r="RXD117" s="750"/>
      <c r="RXE117" s="750"/>
      <c r="RXF117" s="750"/>
      <c r="RXG117" s="750"/>
      <c r="RXH117" s="750"/>
      <c r="RXI117" s="750"/>
      <c r="RXJ117" s="750"/>
      <c r="RXK117" s="750"/>
      <c r="RXL117" s="750"/>
      <c r="RXM117" s="750"/>
      <c r="RXN117" s="750"/>
      <c r="RXO117" s="750"/>
      <c r="RXP117" s="750"/>
      <c r="RXQ117" s="750"/>
      <c r="RXR117" s="750"/>
      <c r="RXS117" s="750"/>
      <c r="RXT117" s="750"/>
      <c r="RXU117" s="750"/>
      <c r="RXV117" s="750"/>
      <c r="RXW117" s="750"/>
      <c r="RXX117" s="750"/>
      <c r="RXY117" s="750"/>
      <c r="RXZ117" s="750"/>
      <c r="RYA117" s="750"/>
      <c r="RYB117" s="750"/>
      <c r="RYC117" s="750"/>
      <c r="RYD117" s="750"/>
      <c r="RYE117" s="750"/>
      <c r="RYF117" s="750"/>
      <c r="RYG117" s="750"/>
      <c r="RYH117" s="750"/>
      <c r="RYI117" s="750"/>
      <c r="RYJ117" s="750"/>
      <c r="RYK117" s="750"/>
      <c r="RYL117" s="750"/>
      <c r="RYM117" s="750"/>
      <c r="RYN117" s="750"/>
      <c r="RYO117" s="750"/>
      <c r="RYP117" s="750"/>
      <c r="RYQ117" s="750"/>
      <c r="RYR117" s="750"/>
      <c r="RYS117" s="750"/>
      <c r="RYT117" s="750"/>
      <c r="RYU117" s="750"/>
      <c r="RYV117" s="750"/>
      <c r="RYW117" s="750"/>
      <c r="RYX117" s="750"/>
      <c r="RYY117" s="750"/>
      <c r="RYZ117" s="750"/>
      <c r="RZA117" s="750"/>
      <c r="RZB117" s="750"/>
      <c r="RZC117" s="750"/>
      <c r="RZD117" s="750"/>
      <c r="RZE117" s="750"/>
      <c r="RZF117" s="750"/>
      <c r="RZG117" s="750"/>
      <c r="RZH117" s="750"/>
      <c r="RZI117" s="750"/>
      <c r="RZJ117" s="750"/>
      <c r="RZK117" s="750"/>
      <c r="RZL117" s="750"/>
      <c r="RZM117" s="750"/>
      <c r="RZN117" s="750"/>
      <c r="RZO117" s="750"/>
      <c r="RZP117" s="750"/>
      <c r="RZQ117" s="750"/>
      <c r="RZR117" s="750"/>
      <c r="RZS117" s="750"/>
      <c r="RZT117" s="750"/>
      <c r="RZU117" s="750"/>
      <c r="RZV117" s="750"/>
      <c r="RZW117" s="750"/>
      <c r="RZX117" s="750"/>
      <c r="RZY117" s="750"/>
      <c r="RZZ117" s="750"/>
      <c r="SAA117" s="750"/>
      <c r="SAB117" s="750"/>
      <c r="SAC117" s="750"/>
      <c r="SAD117" s="750"/>
      <c r="SAE117" s="750"/>
      <c r="SAF117" s="750"/>
      <c r="SAG117" s="750"/>
      <c r="SAH117" s="750"/>
      <c r="SAI117" s="750"/>
      <c r="SAJ117" s="750"/>
      <c r="SAK117" s="750"/>
      <c r="SAL117" s="750"/>
      <c r="SAM117" s="750"/>
      <c r="SAN117" s="750"/>
      <c r="SAO117" s="750"/>
      <c r="SAP117" s="750"/>
      <c r="SAQ117" s="750"/>
      <c r="SAR117" s="750"/>
      <c r="SAS117" s="750"/>
      <c r="SAT117" s="750"/>
      <c r="SAU117" s="750"/>
      <c r="SAV117" s="750"/>
      <c r="SAW117" s="750"/>
      <c r="SAX117" s="750"/>
      <c r="SAY117" s="750"/>
      <c r="SAZ117" s="750"/>
      <c r="SBA117" s="750"/>
      <c r="SBB117" s="750"/>
      <c r="SBC117" s="750"/>
      <c r="SBD117" s="750"/>
      <c r="SBE117" s="750"/>
      <c r="SBF117" s="750"/>
      <c r="SBG117" s="750"/>
      <c r="SBH117" s="750"/>
      <c r="SBI117" s="750"/>
      <c r="SBJ117" s="750"/>
      <c r="SBK117" s="750"/>
      <c r="SBL117" s="750"/>
      <c r="SBM117" s="750"/>
      <c r="SBN117" s="750"/>
      <c r="SBO117" s="750"/>
      <c r="SBP117" s="750"/>
      <c r="SBQ117" s="750"/>
      <c r="SBR117" s="750"/>
      <c r="SBS117" s="750"/>
      <c r="SBT117" s="750"/>
      <c r="SBU117" s="750"/>
      <c r="SBV117" s="750"/>
      <c r="SBW117" s="750"/>
      <c r="SBX117" s="750"/>
      <c r="SBY117" s="750"/>
      <c r="SBZ117" s="750"/>
      <c r="SCA117" s="750"/>
      <c r="SCB117" s="750"/>
      <c r="SCC117" s="750"/>
      <c r="SCD117" s="750"/>
      <c r="SCE117" s="750"/>
      <c r="SCF117" s="750"/>
      <c r="SCG117" s="750"/>
      <c r="SCH117" s="750"/>
      <c r="SCI117" s="750"/>
      <c r="SCJ117" s="750"/>
      <c r="SCK117" s="750"/>
      <c r="SCL117" s="750"/>
      <c r="SCM117" s="750"/>
      <c r="SCN117" s="750"/>
      <c r="SCO117" s="750"/>
      <c r="SCP117" s="750"/>
      <c r="SCQ117" s="750"/>
      <c r="SCR117" s="750"/>
      <c r="SCS117" s="750"/>
      <c r="SCT117" s="750"/>
      <c r="SCU117" s="750"/>
      <c r="SCV117" s="750"/>
      <c r="SCW117" s="750"/>
      <c r="SCX117" s="750"/>
      <c r="SCY117" s="750"/>
      <c r="SCZ117" s="750"/>
      <c r="SDA117" s="750"/>
      <c r="SDB117" s="750"/>
      <c r="SDC117" s="750"/>
      <c r="SDD117" s="750"/>
      <c r="SDE117" s="750"/>
      <c r="SDF117" s="750"/>
      <c r="SDG117" s="750"/>
      <c r="SDH117" s="750"/>
      <c r="SDI117" s="750"/>
      <c r="SDJ117" s="750"/>
      <c r="SDK117" s="750"/>
      <c r="SDL117" s="750"/>
      <c r="SDM117" s="750"/>
      <c r="SDN117" s="750"/>
      <c r="SDO117" s="750"/>
      <c r="SDP117" s="750"/>
      <c r="SDQ117" s="750"/>
      <c r="SDR117" s="750"/>
      <c r="SDS117" s="750"/>
      <c r="SDT117" s="750"/>
      <c r="SDU117" s="750"/>
      <c r="SDV117" s="750"/>
      <c r="SDW117" s="750"/>
      <c r="SDX117" s="750"/>
      <c r="SDY117" s="750"/>
      <c r="SDZ117" s="750"/>
      <c r="SEA117" s="750"/>
      <c r="SEB117" s="750"/>
      <c r="SEC117" s="750"/>
      <c r="SED117" s="750"/>
      <c r="SEE117" s="750"/>
      <c r="SEF117" s="750"/>
      <c r="SEG117" s="750"/>
      <c r="SEH117" s="750"/>
      <c r="SEI117" s="750"/>
      <c r="SEJ117" s="750"/>
      <c r="SEK117" s="750"/>
      <c r="SEL117" s="750"/>
      <c r="SEM117" s="750"/>
      <c r="SEN117" s="750"/>
      <c r="SEO117" s="750"/>
      <c r="SEP117" s="750"/>
      <c r="SEQ117" s="750"/>
      <c r="SER117" s="750"/>
      <c r="SES117" s="750"/>
      <c r="SET117" s="750"/>
      <c r="SEU117" s="750"/>
      <c r="SEV117" s="750"/>
      <c r="SEW117" s="750"/>
      <c r="SEX117" s="750"/>
      <c r="SEY117" s="750"/>
      <c r="SEZ117" s="750"/>
      <c r="SFA117" s="750"/>
      <c r="SFB117" s="750"/>
      <c r="SFC117" s="750"/>
      <c r="SFD117" s="750"/>
      <c r="SFE117" s="750"/>
      <c r="SFF117" s="750"/>
      <c r="SFG117" s="750"/>
      <c r="SFH117" s="750"/>
      <c r="SFI117" s="750"/>
      <c r="SFJ117" s="750"/>
      <c r="SFK117" s="750"/>
      <c r="SFL117" s="750"/>
      <c r="SFM117" s="750"/>
      <c r="SFN117" s="750"/>
      <c r="SFO117" s="750"/>
      <c r="SFP117" s="750"/>
      <c r="SFQ117" s="750"/>
      <c r="SFR117" s="750"/>
      <c r="SFS117" s="750"/>
      <c r="SFT117" s="750"/>
      <c r="SFU117" s="750"/>
      <c r="SFV117" s="750"/>
      <c r="SFW117" s="750"/>
      <c r="SFX117" s="750"/>
      <c r="SFY117" s="750"/>
      <c r="SFZ117" s="750"/>
      <c r="SGA117" s="750"/>
      <c r="SGB117" s="750"/>
      <c r="SGC117" s="750"/>
      <c r="SGD117" s="750"/>
      <c r="SGE117" s="750"/>
      <c r="SGF117" s="750"/>
      <c r="SGG117" s="750"/>
      <c r="SGH117" s="750"/>
      <c r="SGI117" s="750"/>
      <c r="SGJ117" s="750"/>
      <c r="SGK117" s="750"/>
      <c r="SGL117" s="750"/>
      <c r="SGM117" s="750"/>
      <c r="SGN117" s="750"/>
      <c r="SGO117" s="750"/>
      <c r="SGP117" s="750"/>
      <c r="SGQ117" s="750"/>
      <c r="SGR117" s="750"/>
      <c r="SGS117" s="750"/>
      <c r="SGT117" s="750"/>
      <c r="SGU117" s="750"/>
      <c r="SGV117" s="750"/>
      <c r="SGW117" s="750"/>
      <c r="SGX117" s="750"/>
      <c r="SGY117" s="750"/>
      <c r="SGZ117" s="750"/>
      <c r="SHA117" s="750"/>
      <c r="SHB117" s="750"/>
      <c r="SHC117" s="750"/>
      <c r="SHD117" s="750"/>
      <c r="SHE117" s="750"/>
      <c r="SHF117" s="750"/>
      <c r="SHG117" s="750"/>
      <c r="SHH117" s="750"/>
      <c r="SHI117" s="750"/>
      <c r="SHJ117" s="750"/>
      <c r="SHK117" s="750"/>
      <c r="SHL117" s="750"/>
      <c r="SHM117" s="750"/>
      <c r="SHN117" s="750"/>
      <c r="SHO117" s="750"/>
      <c r="SHP117" s="750"/>
      <c r="SHQ117" s="750"/>
      <c r="SHR117" s="750"/>
      <c r="SHS117" s="750"/>
      <c r="SHT117" s="750"/>
      <c r="SHU117" s="750"/>
      <c r="SHV117" s="750"/>
      <c r="SHW117" s="750"/>
      <c r="SHX117" s="750"/>
      <c r="SHY117" s="750"/>
      <c r="SHZ117" s="750"/>
      <c r="SIA117" s="750"/>
      <c r="SIB117" s="750"/>
      <c r="SIC117" s="750"/>
      <c r="SID117" s="750"/>
      <c r="SIE117" s="750"/>
      <c r="SIF117" s="750"/>
      <c r="SIG117" s="750"/>
      <c r="SIH117" s="750"/>
      <c r="SII117" s="750"/>
      <c r="SIJ117" s="750"/>
      <c r="SIK117" s="750"/>
      <c r="SIL117" s="750"/>
      <c r="SIM117" s="750"/>
      <c r="SIN117" s="750"/>
      <c r="SIO117" s="750"/>
      <c r="SIP117" s="750"/>
      <c r="SIQ117" s="750"/>
      <c r="SIR117" s="750"/>
      <c r="SIS117" s="750"/>
      <c r="SIT117" s="750"/>
      <c r="SIU117" s="750"/>
      <c r="SIV117" s="750"/>
      <c r="SIW117" s="750"/>
      <c r="SIX117" s="750"/>
      <c r="SIY117" s="750"/>
      <c r="SIZ117" s="750"/>
      <c r="SJA117" s="750"/>
      <c r="SJB117" s="750"/>
      <c r="SJC117" s="750"/>
      <c r="SJD117" s="750"/>
      <c r="SJE117" s="750"/>
      <c r="SJF117" s="750"/>
      <c r="SJG117" s="750"/>
      <c r="SJH117" s="750"/>
      <c r="SJI117" s="750"/>
      <c r="SJJ117" s="750"/>
      <c r="SJK117" s="750"/>
      <c r="SJL117" s="750"/>
      <c r="SJM117" s="750"/>
      <c r="SJN117" s="750"/>
      <c r="SJO117" s="750"/>
      <c r="SJP117" s="750"/>
      <c r="SJQ117" s="750"/>
      <c r="SJR117" s="750"/>
      <c r="SJS117" s="750"/>
      <c r="SJT117" s="750"/>
      <c r="SJU117" s="750"/>
      <c r="SJV117" s="750"/>
      <c r="SJW117" s="750"/>
      <c r="SJX117" s="750"/>
      <c r="SJY117" s="750"/>
      <c r="SJZ117" s="750"/>
      <c r="SKA117" s="750"/>
      <c r="SKB117" s="750"/>
      <c r="SKC117" s="750"/>
      <c r="SKD117" s="750"/>
      <c r="SKE117" s="750"/>
      <c r="SKF117" s="750"/>
      <c r="SKG117" s="750"/>
      <c r="SKH117" s="750"/>
      <c r="SKI117" s="750"/>
      <c r="SKJ117" s="750"/>
      <c r="SKK117" s="750"/>
      <c r="SKL117" s="750"/>
      <c r="SKM117" s="750"/>
      <c r="SKN117" s="750"/>
      <c r="SKO117" s="750"/>
      <c r="SKP117" s="750"/>
      <c r="SKQ117" s="750"/>
      <c r="SKR117" s="750"/>
      <c r="SKS117" s="750"/>
      <c r="SKT117" s="750"/>
      <c r="SKU117" s="750"/>
      <c r="SKV117" s="750"/>
      <c r="SKW117" s="750"/>
      <c r="SKX117" s="750"/>
      <c r="SKY117" s="750"/>
      <c r="SKZ117" s="750"/>
      <c r="SLA117" s="750"/>
      <c r="SLB117" s="750"/>
      <c r="SLC117" s="750"/>
      <c r="SLD117" s="750"/>
      <c r="SLE117" s="750"/>
      <c r="SLF117" s="750"/>
      <c r="SLG117" s="750"/>
      <c r="SLH117" s="750"/>
      <c r="SLI117" s="750"/>
      <c r="SLJ117" s="750"/>
      <c r="SLK117" s="750"/>
      <c r="SLL117" s="750"/>
      <c r="SLM117" s="750"/>
      <c r="SLN117" s="750"/>
      <c r="SLO117" s="750"/>
      <c r="SLP117" s="750"/>
      <c r="SLQ117" s="750"/>
      <c r="SLR117" s="750"/>
      <c r="SLS117" s="750"/>
      <c r="SLT117" s="750"/>
      <c r="SLU117" s="750"/>
      <c r="SLV117" s="750"/>
      <c r="SLW117" s="750"/>
      <c r="SLX117" s="750"/>
      <c r="SLY117" s="750"/>
      <c r="SLZ117" s="750"/>
      <c r="SMA117" s="750"/>
      <c r="SMB117" s="750"/>
      <c r="SMC117" s="750"/>
      <c r="SMD117" s="750"/>
      <c r="SME117" s="750"/>
      <c r="SMF117" s="750"/>
      <c r="SMG117" s="750"/>
      <c r="SMH117" s="750"/>
      <c r="SMI117" s="750"/>
      <c r="SMJ117" s="750"/>
      <c r="SMK117" s="750"/>
      <c r="SML117" s="750"/>
      <c r="SMM117" s="750"/>
      <c r="SMN117" s="750"/>
      <c r="SMO117" s="750"/>
      <c r="SMP117" s="750"/>
      <c r="SMQ117" s="750"/>
      <c r="SMR117" s="750"/>
      <c r="SMS117" s="750"/>
      <c r="SMT117" s="750"/>
      <c r="SMU117" s="750"/>
      <c r="SMV117" s="750"/>
      <c r="SMW117" s="750"/>
      <c r="SMX117" s="750"/>
      <c r="SMY117" s="750"/>
      <c r="SMZ117" s="750"/>
      <c r="SNA117" s="750"/>
      <c r="SNB117" s="750"/>
      <c r="SNC117" s="750"/>
      <c r="SND117" s="750"/>
      <c r="SNE117" s="750"/>
      <c r="SNF117" s="750"/>
      <c r="SNG117" s="750"/>
      <c r="SNH117" s="750"/>
      <c r="SNI117" s="750"/>
      <c r="SNJ117" s="750"/>
      <c r="SNK117" s="750"/>
      <c r="SNL117" s="750"/>
      <c r="SNM117" s="750"/>
      <c r="SNN117" s="750"/>
      <c r="SNO117" s="750"/>
      <c r="SNP117" s="750"/>
      <c r="SNQ117" s="750"/>
      <c r="SNR117" s="750"/>
      <c r="SNS117" s="750"/>
      <c r="SNT117" s="750"/>
      <c r="SNU117" s="750"/>
      <c r="SNV117" s="750"/>
      <c r="SNW117" s="750"/>
      <c r="SNX117" s="750"/>
      <c r="SNY117" s="750"/>
      <c r="SNZ117" s="750"/>
      <c r="SOA117" s="750"/>
      <c r="SOB117" s="750"/>
      <c r="SOC117" s="750"/>
      <c r="SOD117" s="750"/>
      <c r="SOE117" s="750"/>
      <c r="SOF117" s="750"/>
      <c r="SOG117" s="750"/>
      <c r="SOH117" s="750"/>
      <c r="SOI117" s="750"/>
      <c r="SOJ117" s="750"/>
      <c r="SOK117" s="750"/>
      <c r="SOL117" s="750"/>
      <c r="SOM117" s="750"/>
      <c r="SON117" s="750"/>
      <c r="SOO117" s="750"/>
      <c r="SOP117" s="750"/>
      <c r="SOQ117" s="750"/>
      <c r="SOR117" s="750"/>
      <c r="SOS117" s="750"/>
      <c r="SOT117" s="750"/>
      <c r="SOU117" s="750"/>
      <c r="SOV117" s="750"/>
      <c r="SOW117" s="750"/>
      <c r="SOX117" s="750"/>
      <c r="SOY117" s="750"/>
      <c r="SOZ117" s="750"/>
      <c r="SPA117" s="750"/>
      <c r="SPB117" s="750"/>
      <c r="SPC117" s="750"/>
      <c r="SPD117" s="750"/>
      <c r="SPE117" s="750"/>
      <c r="SPF117" s="750"/>
      <c r="SPG117" s="750"/>
      <c r="SPH117" s="750"/>
      <c r="SPI117" s="750"/>
      <c r="SPJ117" s="750"/>
      <c r="SPK117" s="750"/>
      <c r="SPL117" s="750"/>
      <c r="SPM117" s="750"/>
      <c r="SPN117" s="750"/>
      <c r="SPO117" s="750"/>
      <c r="SPP117" s="750"/>
      <c r="SPQ117" s="750"/>
      <c r="SPR117" s="750"/>
      <c r="SPS117" s="750"/>
      <c r="SPT117" s="750"/>
      <c r="SPU117" s="750"/>
      <c r="SPV117" s="750"/>
      <c r="SPW117" s="750"/>
      <c r="SPX117" s="750"/>
      <c r="SPY117" s="750"/>
      <c r="SPZ117" s="750"/>
      <c r="SQA117" s="750"/>
      <c r="SQB117" s="750"/>
      <c r="SQC117" s="750"/>
      <c r="SQD117" s="750"/>
      <c r="SQE117" s="750"/>
      <c r="SQF117" s="750"/>
      <c r="SQG117" s="750"/>
      <c r="SQH117" s="750"/>
      <c r="SQI117" s="750"/>
      <c r="SQJ117" s="750"/>
      <c r="SQK117" s="750"/>
      <c r="SQL117" s="750"/>
      <c r="SQM117" s="750"/>
      <c r="SQN117" s="750"/>
      <c r="SQO117" s="750"/>
      <c r="SQP117" s="750"/>
      <c r="SQQ117" s="750"/>
      <c r="SQR117" s="750"/>
      <c r="SQS117" s="750"/>
      <c r="SQT117" s="750"/>
      <c r="SQU117" s="750"/>
      <c r="SQV117" s="750"/>
      <c r="SQW117" s="750"/>
      <c r="SQX117" s="750"/>
      <c r="SQY117" s="750"/>
      <c r="SQZ117" s="750"/>
      <c r="SRA117" s="750"/>
      <c r="SRB117" s="750"/>
      <c r="SRC117" s="750"/>
      <c r="SRD117" s="750"/>
      <c r="SRE117" s="750"/>
      <c r="SRF117" s="750"/>
      <c r="SRG117" s="750"/>
      <c r="SRH117" s="750"/>
      <c r="SRI117" s="750"/>
      <c r="SRJ117" s="750"/>
      <c r="SRK117" s="750"/>
      <c r="SRL117" s="750"/>
      <c r="SRM117" s="750"/>
      <c r="SRN117" s="750"/>
      <c r="SRO117" s="750"/>
      <c r="SRP117" s="750"/>
      <c r="SRQ117" s="750"/>
      <c r="SRR117" s="750"/>
      <c r="SRS117" s="750"/>
      <c r="SRT117" s="750"/>
      <c r="SRU117" s="750"/>
      <c r="SRV117" s="750"/>
      <c r="SRW117" s="750"/>
      <c r="SRX117" s="750"/>
      <c r="SRY117" s="750"/>
      <c r="SRZ117" s="750"/>
      <c r="SSA117" s="750"/>
      <c r="SSB117" s="750"/>
      <c r="SSC117" s="750"/>
      <c r="SSD117" s="750"/>
      <c r="SSE117" s="750"/>
      <c r="SSF117" s="750"/>
      <c r="SSG117" s="750"/>
      <c r="SSH117" s="750"/>
      <c r="SSI117" s="750"/>
      <c r="SSJ117" s="750"/>
      <c r="SSK117" s="750"/>
      <c r="SSL117" s="750"/>
      <c r="SSM117" s="750"/>
      <c r="SSN117" s="750"/>
      <c r="SSO117" s="750"/>
      <c r="SSP117" s="750"/>
      <c r="SSQ117" s="750"/>
      <c r="SSR117" s="750"/>
      <c r="SSS117" s="750"/>
      <c r="SST117" s="750"/>
      <c r="SSU117" s="750"/>
      <c r="SSV117" s="750"/>
      <c r="SSW117" s="750"/>
      <c r="SSX117" s="750"/>
      <c r="SSY117" s="750"/>
      <c r="SSZ117" s="750"/>
      <c r="STA117" s="750"/>
      <c r="STB117" s="750"/>
      <c r="STC117" s="750"/>
      <c r="STD117" s="750"/>
      <c r="STE117" s="750"/>
      <c r="STF117" s="750"/>
      <c r="STG117" s="750"/>
      <c r="STH117" s="750"/>
      <c r="STI117" s="750"/>
      <c r="STJ117" s="750"/>
      <c r="STK117" s="750"/>
      <c r="STL117" s="750"/>
      <c r="STM117" s="750"/>
      <c r="STN117" s="750"/>
      <c r="STO117" s="750"/>
      <c r="STP117" s="750"/>
      <c r="STQ117" s="750"/>
      <c r="STR117" s="750"/>
      <c r="STS117" s="750"/>
      <c r="STT117" s="750"/>
      <c r="STU117" s="750"/>
      <c r="STV117" s="750"/>
      <c r="STW117" s="750"/>
      <c r="STX117" s="750"/>
      <c r="STY117" s="750"/>
      <c r="STZ117" s="750"/>
      <c r="SUA117" s="750"/>
      <c r="SUB117" s="750"/>
      <c r="SUC117" s="750"/>
      <c r="SUD117" s="750"/>
      <c r="SUE117" s="750"/>
      <c r="SUF117" s="750"/>
      <c r="SUG117" s="750"/>
      <c r="SUH117" s="750"/>
      <c r="SUI117" s="750"/>
      <c r="SUJ117" s="750"/>
      <c r="SUK117" s="750"/>
      <c r="SUL117" s="750"/>
      <c r="SUM117" s="750"/>
      <c r="SUN117" s="750"/>
      <c r="SUO117" s="750"/>
      <c r="SUP117" s="750"/>
      <c r="SUQ117" s="750"/>
      <c r="SUR117" s="750"/>
      <c r="SUS117" s="750"/>
      <c r="SUT117" s="750"/>
      <c r="SUU117" s="750"/>
      <c r="SUV117" s="750"/>
      <c r="SUW117" s="750"/>
      <c r="SUX117" s="750"/>
      <c r="SUY117" s="750"/>
      <c r="SUZ117" s="750"/>
      <c r="SVA117" s="750"/>
      <c r="SVB117" s="750"/>
      <c r="SVC117" s="750"/>
      <c r="SVD117" s="750"/>
      <c r="SVE117" s="750"/>
      <c r="SVF117" s="750"/>
      <c r="SVG117" s="750"/>
      <c r="SVH117" s="750"/>
      <c r="SVI117" s="750"/>
      <c r="SVJ117" s="750"/>
      <c r="SVK117" s="750"/>
      <c r="SVL117" s="750"/>
      <c r="SVM117" s="750"/>
      <c r="SVN117" s="750"/>
      <c r="SVO117" s="750"/>
      <c r="SVP117" s="750"/>
      <c r="SVQ117" s="750"/>
      <c r="SVR117" s="750"/>
      <c r="SVS117" s="750"/>
      <c r="SVT117" s="750"/>
      <c r="SVU117" s="750"/>
      <c r="SVV117" s="750"/>
      <c r="SVW117" s="750"/>
      <c r="SVX117" s="750"/>
      <c r="SVY117" s="750"/>
      <c r="SVZ117" s="750"/>
      <c r="SWA117" s="750"/>
      <c r="SWB117" s="750"/>
      <c r="SWC117" s="750"/>
      <c r="SWD117" s="750"/>
      <c r="SWE117" s="750"/>
      <c r="SWF117" s="750"/>
      <c r="SWG117" s="750"/>
      <c r="SWH117" s="750"/>
      <c r="SWI117" s="750"/>
      <c r="SWJ117" s="750"/>
      <c r="SWK117" s="750"/>
      <c r="SWL117" s="750"/>
      <c r="SWM117" s="750"/>
      <c r="SWN117" s="750"/>
      <c r="SWO117" s="750"/>
      <c r="SWP117" s="750"/>
      <c r="SWQ117" s="750"/>
      <c r="SWR117" s="750"/>
      <c r="SWS117" s="750"/>
      <c r="SWT117" s="750"/>
      <c r="SWU117" s="750"/>
      <c r="SWV117" s="750"/>
      <c r="SWW117" s="750"/>
      <c r="SWX117" s="750"/>
      <c r="SWY117" s="750"/>
      <c r="SWZ117" s="750"/>
      <c r="SXA117" s="750"/>
      <c r="SXB117" s="750"/>
      <c r="SXC117" s="750"/>
      <c r="SXD117" s="750"/>
      <c r="SXE117" s="750"/>
      <c r="SXF117" s="750"/>
      <c r="SXG117" s="750"/>
      <c r="SXH117" s="750"/>
      <c r="SXI117" s="750"/>
      <c r="SXJ117" s="750"/>
      <c r="SXK117" s="750"/>
      <c r="SXL117" s="750"/>
      <c r="SXM117" s="750"/>
      <c r="SXN117" s="750"/>
      <c r="SXO117" s="750"/>
      <c r="SXP117" s="750"/>
      <c r="SXQ117" s="750"/>
      <c r="SXR117" s="750"/>
      <c r="SXS117" s="750"/>
      <c r="SXT117" s="750"/>
      <c r="SXU117" s="750"/>
      <c r="SXV117" s="750"/>
      <c r="SXW117" s="750"/>
      <c r="SXX117" s="750"/>
      <c r="SXY117" s="750"/>
      <c r="SXZ117" s="750"/>
      <c r="SYA117" s="750"/>
      <c r="SYB117" s="750"/>
      <c r="SYC117" s="750"/>
      <c r="SYD117" s="750"/>
      <c r="SYE117" s="750"/>
      <c r="SYF117" s="750"/>
      <c r="SYG117" s="750"/>
      <c r="SYH117" s="750"/>
      <c r="SYI117" s="750"/>
      <c r="SYJ117" s="750"/>
      <c r="SYK117" s="750"/>
      <c r="SYL117" s="750"/>
      <c r="SYM117" s="750"/>
      <c r="SYN117" s="750"/>
      <c r="SYO117" s="750"/>
      <c r="SYP117" s="750"/>
      <c r="SYQ117" s="750"/>
      <c r="SYR117" s="750"/>
      <c r="SYS117" s="750"/>
      <c r="SYT117" s="750"/>
      <c r="SYU117" s="750"/>
      <c r="SYV117" s="750"/>
      <c r="SYW117" s="750"/>
      <c r="SYX117" s="750"/>
      <c r="SYY117" s="750"/>
      <c r="SYZ117" s="750"/>
      <c r="SZA117" s="750"/>
      <c r="SZB117" s="750"/>
      <c r="SZC117" s="750"/>
      <c r="SZD117" s="750"/>
      <c r="SZE117" s="750"/>
      <c r="SZF117" s="750"/>
      <c r="SZG117" s="750"/>
      <c r="SZH117" s="750"/>
      <c r="SZI117" s="750"/>
      <c r="SZJ117" s="750"/>
      <c r="SZK117" s="750"/>
      <c r="SZL117" s="750"/>
      <c r="SZM117" s="750"/>
      <c r="SZN117" s="750"/>
      <c r="SZO117" s="750"/>
      <c r="SZP117" s="750"/>
      <c r="SZQ117" s="750"/>
      <c r="SZR117" s="750"/>
      <c r="SZS117" s="750"/>
      <c r="SZT117" s="750"/>
      <c r="SZU117" s="750"/>
      <c r="SZV117" s="750"/>
      <c r="SZW117" s="750"/>
      <c r="SZX117" s="750"/>
      <c r="SZY117" s="750"/>
      <c r="SZZ117" s="750"/>
      <c r="TAA117" s="750"/>
      <c r="TAB117" s="750"/>
      <c r="TAC117" s="750"/>
      <c r="TAD117" s="750"/>
      <c r="TAE117" s="750"/>
      <c r="TAF117" s="750"/>
      <c r="TAG117" s="750"/>
      <c r="TAH117" s="750"/>
      <c r="TAI117" s="750"/>
      <c r="TAJ117" s="750"/>
      <c r="TAK117" s="750"/>
      <c r="TAL117" s="750"/>
      <c r="TAM117" s="750"/>
      <c r="TAN117" s="750"/>
      <c r="TAO117" s="750"/>
      <c r="TAP117" s="750"/>
      <c r="TAQ117" s="750"/>
      <c r="TAR117" s="750"/>
      <c r="TAS117" s="750"/>
      <c r="TAT117" s="750"/>
      <c r="TAU117" s="750"/>
      <c r="TAV117" s="750"/>
      <c r="TAW117" s="750"/>
      <c r="TAX117" s="750"/>
      <c r="TAY117" s="750"/>
      <c r="TAZ117" s="750"/>
      <c r="TBA117" s="750"/>
      <c r="TBB117" s="750"/>
      <c r="TBC117" s="750"/>
      <c r="TBD117" s="750"/>
      <c r="TBE117" s="750"/>
      <c r="TBF117" s="750"/>
      <c r="TBG117" s="750"/>
      <c r="TBH117" s="750"/>
      <c r="TBI117" s="750"/>
      <c r="TBJ117" s="750"/>
      <c r="TBK117" s="750"/>
      <c r="TBL117" s="750"/>
      <c r="TBM117" s="750"/>
      <c r="TBN117" s="750"/>
      <c r="TBO117" s="750"/>
      <c r="TBP117" s="750"/>
      <c r="TBQ117" s="750"/>
      <c r="TBR117" s="750"/>
      <c r="TBS117" s="750"/>
      <c r="TBT117" s="750"/>
      <c r="TBU117" s="750"/>
      <c r="TBV117" s="750"/>
      <c r="TBW117" s="750"/>
      <c r="TBX117" s="750"/>
      <c r="TBY117" s="750"/>
      <c r="TBZ117" s="750"/>
      <c r="TCA117" s="750"/>
      <c r="TCB117" s="750"/>
      <c r="TCC117" s="750"/>
      <c r="TCD117" s="750"/>
      <c r="TCE117" s="750"/>
      <c r="TCF117" s="750"/>
      <c r="TCG117" s="750"/>
      <c r="TCH117" s="750"/>
      <c r="TCI117" s="750"/>
      <c r="TCJ117" s="750"/>
      <c r="TCK117" s="750"/>
      <c r="TCL117" s="750"/>
      <c r="TCM117" s="750"/>
      <c r="TCN117" s="750"/>
      <c r="TCO117" s="750"/>
      <c r="TCP117" s="750"/>
      <c r="TCQ117" s="750"/>
      <c r="TCR117" s="750"/>
      <c r="TCS117" s="750"/>
      <c r="TCT117" s="750"/>
      <c r="TCU117" s="750"/>
      <c r="TCV117" s="750"/>
      <c r="TCW117" s="750"/>
      <c r="TCX117" s="750"/>
      <c r="TCY117" s="750"/>
      <c r="TCZ117" s="750"/>
      <c r="TDA117" s="750"/>
      <c r="TDB117" s="750"/>
      <c r="TDC117" s="750"/>
      <c r="TDD117" s="750"/>
      <c r="TDE117" s="750"/>
      <c r="TDF117" s="750"/>
      <c r="TDG117" s="750"/>
      <c r="TDH117" s="750"/>
      <c r="TDI117" s="750"/>
      <c r="TDJ117" s="750"/>
      <c r="TDK117" s="750"/>
      <c r="TDL117" s="750"/>
      <c r="TDM117" s="750"/>
      <c r="TDN117" s="750"/>
      <c r="TDO117" s="750"/>
      <c r="TDP117" s="750"/>
      <c r="TDQ117" s="750"/>
      <c r="TDR117" s="750"/>
      <c r="TDS117" s="750"/>
      <c r="TDT117" s="750"/>
      <c r="TDU117" s="750"/>
      <c r="TDV117" s="750"/>
      <c r="TDW117" s="750"/>
      <c r="TDX117" s="750"/>
      <c r="TDY117" s="750"/>
      <c r="TDZ117" s="750"/>
      <c r="TEA117" s="750"/>
      <c r="TEB117" s="750"/>
      <c r="TEC117" s="750"/>
      <c r="TED117" s="750"/>
      <c r="TEE117" s="750"/>
      <c r="TEF117" s="750"/>
      <c r="TEG117" s="750"/>
      <c r="TEH117" s="750"/>
      <c r="TEI117" s="750"/>
      <c r="TEJ117" s="750"/>
      <c r="TEK117" s="750"/>
      <c r="TEL117" s="750"/>
      <c r="TEM117" s="750"/>
      <c r="TEN117" s="750"/>
      <c r="TEO117" s="750"/>
      <c r="TEP117" s="750"/>
      <c r="TEQ117" s="750"/>
      <c r="TER117" s="750"/>
      <c r="TES117" s="750"/>
      <c r="TET117" s="750"/>
      <c r="TEU117" s="750"/>
      <c r="TEV117" s="750"/>
      <c r="TEW117" s="750"/>
      <c r="TEX117" s="750"/>
      <c r="TEY117" s="750"/>
      <c r="TEZ117" s="750"/>
      <c r="TFA117" s="750"/>
      <c r="TFB117" s="750"/>
      <c r="TFC117" s="750"/>
      <c r="TFD117" s="750"/>
      <c r="TFE117" s="750"/>
      <c r="TFF117" s="750"/>
      <c r="TFG117" s="750"/>
      <c r="TFH117" s="750"/>
      <c r="TFI117" s="750"/>
      <c r="TFJ117" s="750"/>
      <c r="TFK117" s="750"/>
      <c r="TFL117" s="750"/>
      <c r="TFM117" s="750"/>
      <c r="TFN117" s="750"/>
      <c r="TFO117" s="750"/>
      <c r="TFP117" s="750"/>
      <c r="TFQ117" s="750"/>
      <c r="TFR117" s="750"/>
      <c r="TFS117" s="750"/>
      <c r="TFT117" s="750"/>
      <c r="TFU117" s="750"/>
      <c r="TFV117" s="750"/>
      <c r="TFW117" s="750"/>
      <c r="TFX117" s="750"/>
      <c r="TFY117" s="750"/>
      <c r="TFZ117" s="750"/>
      <c r="TGA117" s="750"/>
      <c r="TGB117" s="750"/>
      <c r="TGC117" s="750"/>
      <c r="TGD117" s="750"/>
      <c r="TGE117" s="750"/>
      <c r="TGF117" s="750"/>
      <c r="TGG117" s="750"/>
      <c r="TGH117" s="750"/>
      <c r="TGI117" s="750"/>
      <c r="TGJ117" s="750"/>
      <c r="TGK117" s="750"/>
      <c r="TGL117" s="750"/>
      <c r="TGM117" s="750"/>
      <c r="TGN117" s="750"/>
      <c r="TGO117" s="750"/>
      <c r="TGP117" s="750"/>
      <c r="TGQ117" s="750"/>
      <c r="TGR117" s="750"/>
      <c r="TGS117" s="750"/>
      <c r="TGT117" s="750"/>
      <c r="TGU117" s="750"/>
      <c r="TGV117" s="750"/>
      <c r="TGW117" s="750"/>
      <c r="TGX117" s="750"/>
      <c r="TGY117" s="750"/>
      <c r="TGZ117" s="750"/>
      <c r="THA117" s="750"/>
      <c r="THB117" s="750"/>
      <c r="THC117" s="750"/>
      <c r="THD117" s="750"/>
      <c r="THE117" s="750"/>
      <c r="THF117" s="750"/>
      <c r="THG117" s="750"/>
      <c r="THH117" s="750"/>
      <c r="THI117" s="750"/>
      <c r="THJ117" s="750"/>
      <c r="THK117" s="750"/>
      <c r="THL117" s="750"/>
      <c r="THM117" s="750"/>
      <c r="THN117" s="750"/>
      <c r="THO117" s="750"/>
      <c r="THP117" s="750"/>
      <c r="THQ117" s="750"/>
      <c r="THR117" s="750"/>
      <c r="THS117" s="750"/>
      <c r="THT117" s="750"/>
      <c r="THU117" s="750"/>
      <c r="THV117" s="750"/>
      <c r="THW117" s="750"/>
      <c r="THX117" s="750"/>
      <c r="THY117" s="750"/>
      <c r="THZ117" s="750"/>
      <c r="TIA117" s="750"/>
      <c r="TIB117" s="750"/>
      <c r="TIC117" s="750"/>
      <c r="TID117" s="750"/>
      <c r="TIE117" s="750"/>
      <c r="TIF117" s="750"/>
      <c r="TIG117" s="750"/>
      <c r="TIH117" s="750"/>
      <c r="TII117" s="750"/>
      <c r="TIJ117" s="750"/>
      <c r="TIK117" s="750"/>
      <c r="TIL117" s="750"/>
      <c r="TIM117" s="750"/>
      <c r="TIN117" s="750"/>
      <c r="TIO117" s="750"/>
      <c r="TIP117" s="750"/>
      <c r="TIQ117" s="750"/>
      <c r="TIR117" s="750"/>
      <c r="TIS117" s="750"/>
      <c r="TIT117" s="750"/>
      <c r="TIU117" s="750"/>
      <c r="TIV117" s="750"/>
      <c r="TIW117" s="750"/>
      <c r="TIX117" s="750"/>
      <c r="TIY117" s="750"/>
      <c r="TIZ117" s="750"/>
      <c r="TJA117" s="750"/>
      <c r="TJB117" s="750"/>
      <c r="TJC117" s="750"/>
      <c r="TJD117" s="750"/>
      <c r="TJE117" s="750"/>
      <c r="TJF117" s="750"/>
      <c r="TJG117" s="750"/>
      <c r="TJH117" s="750"/>
      <c r="TJI117" s="750"/>
      <c r="TJJ117" s="750"/>
      <c r="TJK117" s="750"/>
      <c r="TJL117" s="750"/>
      <c r="TJM117" s="750"/>
      <c r="TJN117" s="750"/>
      <c r="TJO117" s="750"/>
      <c r="TJP117" s="750"/>
      <c r="TJQ117" s="750"/>
      <c r="TJR117" s="750"/>
      <c r="TJS117" s="750"/>
      <c r="TJT117" s="750"/>
      <c r="TJU117" s="750"/>
      <c r="TJV117" s="750"/>
      <c r="TJW117" s="750"/>
      <c r="TJX117" s="750"/>
      <c r="TJY117" s="750"/>
      <c r="TJZ117" s="750"/>
      <c r="TKA117" s="750"/>
      <c r="TKB117" s="750"/>
      <c r="TKC117" s="750"/>
      <c r="TKD117" s="750"/>
      <c r="TKE117" s="750"/>
      <c r="TKF117" s="750"/>
      <c r="TKG117" s="750"/>
      <c r="TKH117" s="750"/>
      <c r="TKI117" s="750"/>
      <c r="TKJ117" s="750"/>
      <c r="TKK117" s="750"/>
      <c r="TKL117" s="750"/>
      <c r="TKM117" s="750"/>
      <c r="TKN117" s="750"/>
      <c r="TKO117" s="750"/>
      <c r="TKP117" s="750"/>
      <c r="TKQ117" s="750"/>
      <c r="TKR117" s="750"/>
      <c r="TKS117" s="750"/>
      <c r="TKT117" s="750"/>
      <c r="TKU117" s="750"/>
      <c r="TKV117" s="750"/>
      <c r="TKW117" s="750"/>
      <c r="TKX117" s="750"/>
      <c r="TKY117" s="750"/>
      <c r="TKZ117" s="750"/>
      <c r="TLA117" s="750"/>
      <c r="TLB117" s="750"/>
      <c r="TLC117" s="750"/>
      <c r="TLD117" s="750"/>
      <c r="TLE117" s="750"/>
      <c r="TLF117" s="750"/>
      <c r="TLG117" s="750"/>
      <c r="TLH117" s="750"/>
      <c r="TLI117" s="750"/>
      <c r="TLJ117" s="750"/>
      <c r="TLK117" s="750"/>
      <c r="TLL117" s="750"/>
      <c r="TLM117" s="750"/>
      <c r="TLN117" s="750"/>
      <c r="TLO117" s="750"/>
      <c r="TLP117" s="750"/>
      <c r="TLQ117" s="750"/>
      <c r="TLR117" s="750"/>
      <c r="TLS117" s="750"/>
      <c r="TLT117" s="750"/>
      <c r="TLU117" s="750"/>
      <c r="TLV117" s="750"/>
      <c r="TLW117" s="750"/>
      <c r="TLX117" s="750"/>
      <c r="TLY117" s="750"/>
      <c r="TLZ117" s="750"/>
      <c r="TMA117" s="750"/>
      <c r="TMB117" s="750"/>
      <c r="TMC117" s="750"/>
      <c r="TMD117" s="750"/>
      <c r="TME117" s="750"/>
      <c r="TMF117" s="750"/>
      <c r="TMG117" s="750"/>
      <c r="TMH117" s="750"/>
      <c r="TMI117" s="750"/>
      <c r="TMJ117" s="750"/>
      <c r="TMK117" s="750"/>
      <c r="TML117" s="750"/>
      <c r="TMM117" s="750"/>
      <c r="TMN117" s="750"/>
      <c r="TMO117" s="750"/>
      <c r="TMP117" s="750"/>
      <c r="TMQ117" s="750"/>
      <c r="TMR117" s="750"/>
      <c r="TMS117" s="750"/>
      <c r="TMT117" s="750"/>
      <c r="TMU117" s="750"/>
      <c r="TMV117" s="750"/>
      <c r="TMW117" s="750"/>
      <c r="TMX117" s="750"/>
      <c r="TMY117" s="750"/>
      <c r="TMZ117" s="750"/>
      <c r="TNA117" s="750"/>
      <c r="TNB117" s="750"/>
      <c r="TNC117" s="750"/>
      <c r="TND117" s="750"/>
      <c r="TNE117" s="750"/>
      <c r="TNF117" s="750"/>
      <c r="TNG117" s="750"/>
      <c r="TNH117" s="750"/>
      <c r="TNI117" s="750"/>
      <c r="TNJ117" s="750"/>
      <c r="TNK117" s="750"/>
      <c r="TNL117" s="750"/>
      <c r="TNM117" s="750"/>
      <c r="TNN117" s="750"/>
      <c r="TNO117" s="750"/>
      <c r="TNP117" s="750"/>
      <c r="TNQ117" s="750"/>
      <c r="TNR117" s="750"/>
      <c r="TNS117" s="750"/>
      <c r="TNT117" s="750"/>
      <c r="TNU117" s="750"/>
      <c r="TNV117" s="750"/>
      <c r="TNW117" s="750"/>
      <c r="TNX117" s="750"/>
      <c r="TNY117" s="750"/>
      <c r="TNZ117" s="750"/>
      <c r="TOA117" s="750"/>
      <c r="TOB117" s="750"/>
      <c r="TOC117" s="750"/>
      <c r="TOD117" s="750"/>
      <c r="TOE117" s="750"/>
      <c r="TOF117" s="750"/>
      <c r="TOG117" s="750"/>
      <c r="TOH117" s="750"/>
      <c r="TOI117" s="750"/>
      <c r="TOJ117" s="750"/>
      <c r="TOK117" s="750"/>
      <c r="TOL117" s="750"/>
      <c r="TOM117" s="750"/>
      <c r="TON117" s="750"/>
      <c r="TOO117" s="750"/>
      <c r="TOP117" s="750"/>
      <c r="TOQ117" s="750"/>
      <c r="TOR117" s="750"/>
      <c r="TOS117" s="750"/>
      <c r="TOT117" s="750"/>
      <c r="TOU117" s="750"/>
      <c r="TOV117" s="750"/>
      <c r="TOW117" s="750"/>
      <c r="TOX117" s="750"/>
      <c r="TOY117" s="750"/>
      <c r="TOZ117" s="750"/>
      <c r="TPA117" s="750"/>
      <c r="TPB117" s="750"/>
      <c r="TPC117" s="750"/>
      <c r="TPD117" s="750"/>
      <c r="TPE117" s="750"/>
      <c r="TPF117" s="750"/>
      <c r="TPG117" s="750"/>
      <c r="TPH117" s="750"/>
      <c r="TPI117" s="750"/>
      <c r="TPJ117" s="750"/>
      <c r="TPK117" s="750"/>
      <c r="TPL117" s="750"/>
      <c r="TPM117" s="750"/>
      <c r="TPN117" s="750"/>
      <c r="TPO117" s="750"/>
      <c r="TPP117" s="750"/>
      <c r="TPQ117" s="750"/>
      <c r="TPR117" s="750"/>
      <c r="TPS117" s="750"/>
      <c r="TPT117" s="750"/>
      <c r="TPU117" s="750"/>
      <c r="TPV117" s="750"/>
      <c r="TPW117" s="750"/>
      <c r="TPX117" s="750"/>
      <c r="TPY117" s="750"/>
      <c r="TPZ117" s="750"/>
      <c r="TQA117" s="750"/>
      <c r="TQB117" s="750"/>
      <c r="TQC117" s="750"/>
      <c r="TQD117" s="750"/>
      <c r="TQE117" s="750"/>
      <c r="TQF117" s="750"/>
      <c r="TQG117" s="750"/>
      <c r="TQH117" s="750"/>
      <c r="TQI117" s="750"/>
      <c r="TQJ117" s="750"/>
      <c r="TQK117" s="750"/>
      <c r="TQL117" s="750"/>
      <c r="TQM117" s="750"/>
      <c r="TQN117" s="750"/>
      <c r="TQO117" s="750"/>
      <c r="TQP117" s="750"/>
      <c r="TQQ117" s="750"/>
      <c r="TQR117" s="750"/>
      <c r="TQS117" s="750"/>
      <c r="TQT117" s="750"/>
      <c r="TQU117" s="750"/>
      <c r="TQV117" s="750"/>
      <c r="TQW117" s="750"/>
      <c r="TQX117" s="750"/>
      <c r="TQY117" s="750"/>
      <c r="TQZ117" s="750"/>
      <c r="TRA117" s="750"/>
      <c r="TRB117" s="750"/>
      <c r="TRC117" s="750"/>
      <c r="TRD117" s="750"/>
      <c r="TRE117" s="750"/>
      <c r="TRF117" s="750"/>
      <c r="TRG117" s="750"/>
      <c r="TRH117" s="750"/>
      <c r="TRI117" s="750"/>
      <c r="TRJ117" s="750"/>
      <c r="TRK117" s="750"/>
      <c r="TRL117" s="750"/>
      <c r="TRM117" s="750"/>
      <c r="TRN117" s="750"/>
      <c r="TRO117" s="750"/>
      <c r="TRP117" s="750"/>
      <c r="TRQ117" s="750"/>
      <c r="TRR117" s="750"/>
      <c r="TRS117" s="750"/>
      <c r="TRT117" s="750"/>
      <c r="TRU117" s="750"/>
      <c r="TRV117" s="750"/>
      <c r="TRW117" s="750"/>
      <c r="TRX117" s="750"/>
      <c r="TRY117" s="750"/>
      <c r="TRZ117" s="750"/>
      <c r="TSA117" s="750"/>
      <c r="TSB117" s="750"/>
      <c r="TSC117" s="750"/>
      <c r="TSD117" s="750"/>
      <c r="TSE117" s="750"/>
      <c r="TSF117" s="750"/>
      <c r="TSG117" s="750"/>
      <c r="TSH117" s="750"/>
      <c r="TSI117" s="750"/>
      <c r="TSJ117" s="750"/>
      <c r="TSK117" s="750"/>
      <c r="TSL117" s="750"/>
      <c r="TSM117" s="750"/>
      <c r="TSN117" s="750"/>
      <c r="TSO117" s="750"/>
      <c r="TSP117" s="750"/>
      <c r="TSQ117" s="750"/>
      <c r="TSR117" s="750"/>
      <c r="TSS117" s="750"/>
      <c r="TST117" s="750"/>
      <c r="TSU117" s="750"/>
      <c r="TSV117" s="750"/>
      <c r="TSW117" s="750"/>
      <c r="TSX117" s="750"/>
      <c r="TSY117" s="750"/>
      <c r="TSZ117" s="750"/>
      <c r="TTA117" s="750"/>
      <c r="TTB117" s="750"/>
      <c r="TTC117" s="750"/>
      <c r="TTD117" s="750"/>
      <c r="TTE117" s="750"/>
      <c r="TTF117" s="750"/>
      <c r="TTG117" s="750"/>
      <c r="TTH117" s="750"/>
      <c r="TTI117" s="750"/>
      <c r="TTJ117" s="750"/>
      <c r="TTK117" s="750"/>
      <c r="TTL117" s="750"/>
      <c r="TTM117" s="750"/>
      <c r="TTN117" s="750"/>
      <c r="TTO117" s="750"/>
      <c r="TTP117" s="750"/>
      <c r="TTQ117" s="750"/>
      <c r="TTR117" s="750"/>
      <c r="TTS117" s="750"/>
      <c r="TTT117" s="750"/>
      <c r="TTU117" s="750"/>
      <c r="TTV117" s="750"/>
      <c r="TTW117" s="750"/>
      <c r="TTX117" s="750"/>
      <c r="TTY117" s="750"/>
      <c r="TTZ117" s="750"/>
      <c r="TUA117" s="750"/>
      <c r="TUB117" s="750"/>
      <c r="TUC117" s="750"/>
      <c r="TUD117" s="750"/>
      <c r="TUE117" s="750"/>
      <c r="TUF117" s="750"/>
      <c r="TUG117" s="750"/>
      <c r="TUH117" s="750"/>
      <c r="TUI117" s="750"/>
      <c r="TUJ117" s="750"/>
      <c r="TUK117" s="750"/>
      <c r="TUL117" s="750"/>
      <c r="TUM117" s="750"/>
      <c r="TUN117" s="750"/>
      <c r="TUO117" s="750"/>
      <c r="TUP117" s="750"/>
      <c r="TUQ117" s="750"/>
      <c r="TUR117" s="750"/>
      <c r="TUS117" s="750"/>
      <c r="TUT117" s="750"/>
      <c r="TUU117" s="750"/>
      <c r="TUV117" s="750"/>
      <c r="TUW117" s="750"/>
      <c r="TUX117" s="750"/>
      <c r="TUY117" s="750"/>
      <c r="TUZ117" s="750"/>
      <c r="TVA117" s="750"/>
      <c r="TVB117" s="750"/>
      <c r="TVC117" s="750"/>
      <c r="TVD117" s="750"/>
      <c r="TVE117" s="750"/>
      <c r="TVF117" s="750"/>
      <c r="TVG117" s="750"/>
      <c r="TVH117" s="750"/>
      <c r="TVI117" s="750"/>
      <c r="TVJ117" s="750"/>
      <c r="TVK117" s="750"/>
      <c r="TVL117" s="750"/>
      <c r="TVM117" s="750"/>
      <c r="TVN117" s="750"/>
      <c r="TVO117" s="750"/>
      <c r="TVP117" s="750"/>
      <c r="TVQ117" s="750"/>
      <c r="TVR117" s="750"/>
      <c r="TVS117" s="750"/>
      <c r="TVT117" s="750"/>
      <c r="TVU117" s="750"/>
      <c r="TVV117" s="750"/>
      <c r="TVW117" s="750"/>
      <c r="TVX117" s="750"/>
      <c r="TVY117" s="750"/>
      <c r="TVZ117" s="750"/>
      <c r="TWA117" s="750"/>
      <c r="TWB117" s="750"/>
      <c r="TWC117" s="750"/>
      <c r="TWD117" s="750"/>
      <c r="TWE117" s="750"/>
      <c r="TWF117" s="750"/>
      <c r="TWG117" s="750"/>
      <c r="TWH117" s="750"/>
      <c r="TWI117" s="750"/>
      <c r="TWJ117" s="750"/>
      <c r="TWK117" s="750"/>
      <c r="TWL117" s="750"/>
      <c r="TWM117" s="750"/>
      <c r="TWN117" s="750"/>
      <c r="TWO117" s="750"/>
      <c r="TWP117" s="750"/>
      <c r="TWQ117" s="750"/>
      <c r="TWR117" s="750"/>
      <c r="TWS117" s="750"/>
      <c r="TWT117" s="750"/>
      <c r="TWU117" s="750"/>
      <c r="TWV117" s="750"/>
      <c r="TWW117" s="750"/>
      <c r="TWX117" s="750"/>
      <c r="TWY117" s="750"/>
      <c r="TWZ117" s="750"/>
      <c r="TXA117" s="750"/>
      <c r="TXB117" s="750"/>
      <c r="TXC117" s="750"/>
      <c r="TXD117" s="750"/>
      <c r="TXE117" s="750"/>
      <c r="TXF117" s="750"/>
      <c r="TXG117" s="750"/>
      <c r="TXH117" s="750"/>
      <c r="TXI117" s="750"/>
      <c r="TXJ117" s="750"/>
      <c r="TXK117" s="750"/>
      <c r="TXL117" s="750"/>
      <c r="TXM117" s="750"/>
      <c r="TXN117" s="750"/>
      <c r="TXO117" s="750"/>
      <c r="TXP117" s="750"/>
      <c r="TXQ117" s="750"/>
      <c r="TXR117" s="750"/>
      <c r="TXS117" s="750"/>
      <c r="TXT117" s="750"/>
      <c r="TXU117" s="750"/>
      <c r="TXV117" s="750"/>
      <c r="TXW117" s="750"/>
      <c r="TXX117" s="750"/>
      <c r="TXY117" s="750"/>
      <c r="TXZ117" s="750"/>
      <c r="TYA117" s="750"/>
      <c r="TYB117" s="750"/>
      <c r="TYC117" s="750"/>
      <c r="TYD117" s="750"/>
      <c r="TYE117" s="750"/>
      <c r="TYF117" s="750"/>
      <c r="TYG117" s="750"/>
      <c r="TYH117" s="750"/>
      <c r="TYI117" s="750"/>
      <c r="TYJ117" s="750"/>
      <c r="TYK117" s="750"/>
      <c r="TYL117" s="750"/>
      <c r="TYM117" s="750"/>
      <c r="TYN117" s="750"/>
      <c r="TYO117" s="750"/>
      <c r="TYP117" s="750"/>
      <c r="TYQ117" s="750"/>
      <c r="TYR117" s="750"/>
      <c r="TYS117" s="750"/>
      <c r="TYT117" s="750"/>
      <c r="TYU117" s="750"/>
      <c r="TYV117" s="750"/>
      <c r="TYW117" s="750"/>
      <c r="TYX117" s="750"/>
      <c r="TYY117" s="750"/>
      <c r="TYZ117" s="750"/>
      <c r="TZA117" s="750"/>
      <c r="TZB117" s="750"/>
      <c r="TZC117" s="750"/>
      <c r="TZD117" s="750"/>
      <c r="TZE117" s="750"/>
      <c r="TZF117" s="750"/>
      <c r="TZG117" s="750"/>
      <c r="TZH117" s="750"/>
      <c r="TZI117" s="750"/>
      <c r="TZJ117" s="750"/>
      <c r="TZK117" s="750"/>
      <c r="TZL117" s="750"/>
      <c r="TZM117" s="750"/>
      <c r="TZN117" s="750"/>
      <c r="TZO117" s="750"/>
      <c r="TZP117" s="750"/>
      <c r="TZQ117" s="750"/>
      <c r="TZR117" s="750"/>
      <c r="TZS117" s="750"/>
      <c r="TZT117" s="750"/>
      <c r="TZU117" s="750"/>
      <c r="TZV117" s="750"/>
      <c r="TZW117" s="750"/>
      <c r="TZX117" s="750"/>
      <c r="TZY117" s="750"/>
      <c r="TZZ117" s="750"/>
      <c r="UAA117" s="750"/>
      <c r="UAB117" s="750"/>
      <c r="UAC117" s="750"/>
      <c r="UAD117" s="750"/>
      <c r="UAE117" s="750"/>
      <c r="UAF117" s="750"/>
      <c r="UAG117" s="750"/>
      <c r="UAH117" s="750"/>
      <c r="UAI117" s="750"/>
      <c r="UAJ117" s="750"/>
      <c r="UAK117" s="750"/>
      <c r="UAL117" s="750"/>
      <c r="UAM117" s="750"/>
      <c r="UAN117" s="750"/>
      <c r="UAO117" s="750"/>
      <c r="UAP117" s="750"/>
      <c r="UAQ117" s="750"/>
      <c r="UAR117" s="750"/>
      <c r="UAS117" s="750"/>
      <c r="UAT117" s="750"/>
      <c r="UAU117" s="750"/>
      <c r="UAV117" s="750"/>
      <c r="UAW117" s="750"/>
      <c r="UAX117" s="750"/>
      <c r="UAY117" s="750"/>
      <c r="UAZ117" s="750"/>
      <c r="UBA117" s="750"/>
      <c r="UBB117" s="750"/>
      <c r="UBC117" s="750"/>
      <c r="UBD117" s="750"/>
      <c r="UBE117" s="750"/>
      <c r="UBF117" s="750"/>
      <c r="UBG117" s="750"/>
      <c r="UBH117" s="750"/>
      <c r="UBI117" s="750"/>
      <c r="UBJ117" s="750"/>
      <c r="UBK117" s="750"/>
      <c r="UBL117" s="750"/>
      <c r="UBM117" s="750"/>
      <c r="UBN117" s="750"/>
      <c r="UBO117" s="750"/>
      <c r="UBP117" s="750"/>
      <c r="UBQ117" s="750"/>
      <c r="UBR117" s="750"/>
      <c r="UBS117" s="750"/>
      <c r="UBT117" s="750"/>
      <c r="UBU117" s="750"/>
      <c r="UBV117" s="750"/>
      <c r="UBW117" s="750"/>
      <c r="UBX117" s="750"/>
      <c r="UBY117" s="750"/>
      <c r="UBZ117" s="750"/>
      <c r="UCA117" s="750"/>
      <c r="UCB117" s="750"/>
      <c r="UCC117" s="750"/>
      <c r="UCD117" s="750"/>
      <c r="UCE117" s="750"/>
      <c r="UCF117" s="750"/>
      <c r="UCG117" s="750"/>
      <c r="UCH117" s="750"/>
      <c r="UCI117" s="750"/>
      <c r="UCJ117" s="750"/>
      <c r="UCK117" s="750"/>
      <c r="UCL117" s="750"/>
      <c r="UCM117" s="750"/>
      <c r="UCN117" s="750"/>
      <c r="UCO117" s="750"/>
      <c r="UCP117" s="750"/>
      <c r="UCQ117" s="750"/>
      <c r="UCR117" s="750"/>
      <c r="UCS117" s="750"/>
      <c r="UCT117" s="750"/>
      <c r="UCU117" s="750"/>
      <c r="UCV117" s="750"/>
      <c r="UCW117" s="750"/>
      <c r="UCX117" s="750"/>
      <c r="UCY117" s="750"/>
      <c r="UCZ117" s="750"/>
      <c r="UDA117" s="750"/>
      <c r="UDB117" s="750"/>
      <c r="UDC117" s="750"/>
      <c r="UDD117" s="750"/>
      <c r="UDE117" s="750"/>
      <c r="UDF117" s="750"/>
      <c r="UDG117" s="750"/>
      <c r="UDH117" s="750"/>
      <c r="UDI117" s="750"/>
      <c r="UDJ117" s="750"/>
      <c r="UDK117" s="750"/>
      <c r="UDL117" s="750"/>
      <c r="UDM117" s="750"/>
      <c r="UDN117" s="750"/>
      <c r="UDO117" s="750"/>
      <c r="UDP117" s="750"/>
      <c r="UDQ117" s="750"/>
      <c r="UDR117" s="750"/>
      <c r="UDS117" s="750"/>
      <c r="UDT117" s="750"/>
      <c r="UDU117" s="750"/>
      <c r="UDV117" s="750"/>
      <c r="UDW117" s="750"/>
      <c r="UDX117" s="750"/>
      <c r="UDY117" s="750"/>
      <c r="UDZ117" s="750"/>
      <c r="UEA117" s="750"/>
      <c r="UEB117" s="750"/>
      <c r="UEC117" s="750"/>
      <c r="UED117" s="750"/>
      <c r="UEE117" s="750"/>
      <c r="UEF117" s="750"/>
      <c r="UEG117" s="750"/>
      <c r="UEH117" s="750"/>
      <c r="UEI117" s="750"/>
      <c r="UEJ117" s="750"/>
      <c r="UEK117" s="750"/>
      <c r="UEL117" s="750"/>
      <c r="UEM117" s="750"/>
      <c r="UEN117" s="750"/>
      <c r="UEO117" s="750"/>
      <c r="UEP117" s="750"/>
      <c r="UEQ117" s="750"/>
      <c r="UER117" s="750"/>
      <c r="UES117" s="750"/>
      <c r="UET117" s="750"/>
      <c r="UEU117" s="750"/>
      <c r="UEV117" s="750"/>
      <c r="UEW117" s="750"/>
      <c r="UEX117" s="750"/>
      <c r="UEY117" s="750"/>
      <c r="UEZ117" s="750"/>
      <c r="UFA117" s="750"/>
      <c r="UFB117" s="750"/>
      <c r="UFC117" s="750"/>
      <c r="UFD117" s="750"/>
      <c r="UFE117" s="750"/>
      <c r="UFF117" s="750"/>
      <c r="UFG117" s="750"/>
      <c r="UFH117" s="750"/>
      <c r="UFI117" s="750"/>
      <c r="UFJ117" s="750"/>
      <c r="UFK117" s="750"/>
      <c r="UFL117" s="750"/>
      <c r="UFM117" s="750"/>
      <c r="UFN117" s="750"/>
      <c r="UFO117" s="750"/>
      <c r="UFP117" s="750"/>
      <c r="UFQ117" s="750"/>
      <c r="UFR117" s="750"/>
      <c r="UFS117" s="750"/>
      <c r="UFT117" s="750"/>
      <c r="UFU117" s="750"/>
      <c r="UFV117" s="750"/>
      <c r="UFW117" s="750"/>
      <c r="UFX117" s="750"/>
      <c r="UFY117" s="750"/>
      <c r="UFZ117" s="750"/>
      <c r="UGA117" s="750"/>
      <c r="UGB117" s="750"/>
      <c r="UGC117" s="750"/>
      <c r="UGD117" s="750"/>
      <c r="UGE117" s="750"/>
      <c r="UGF117" s="750"/>
      <c r="UGG117" s="750"/>
      <c r="UGH117" s="750"/>
      <c r="UGI117" s="750"/>
      <c r="UGJ117" s="750"/>
      <c r="UGK117" s="750"/>
      <c r="UGL117" s="750"/>
      <c r="UGM117" s="750"/>
      <c r="UGN117" s="750"/>
      <c r="UGO117" s="750"/>
      <c r="UGP117" s="750"/>
      <c r="UGQ117" s="750"/>
      <c r="UGR117" s="750"/>
      <c r="UGS117" s="750"/>
      <c r="UGT117" s="750"/>
      <c r="UGU117" s="750"/>
      <c r="UGV117" s="750"/>
      <c r="UGW117" s="750"/>
      <c r="UGX117" s="750"/>
      <c r="UGY117" s="750"/>
      <c r="UGZ117" s="750"/>
      <c r="UHA117" s="750"/>
      <c r="UHB117" s="750"/>
      <c r="UHC117" s="750"/>
      <c r="UHD117" s="750"/>
      <c r="UHE117" s="750"/>
      <c r="UHF117" s="750"/>
      <c r="UHG117" s="750"/>
      <c r="UHH117" s="750"/>
      <c r="UHI117" s="750"/>
      <c r="UHJ117" s="750"/>
      <c r="UHK117" s="750"/>
      <c r="UHL117" s="750"/>
      <c r="UHM117" s="750"/>
      <c r="UHN117" s="750"/>
      <c r="UHO117" s="750"/>
      <c r="UHP117" s="750"/>
      <c r="UHQ117" s="750"/>
      <c r="UHR117" s="750"/>
      <c r="UHS117" s="750"/>
      <c r="UHT117" s="750"/>
      <c r="UHU117" s="750"/>
      <c r="UHV117" s="750"/>
      <c r="UHW117" s="750"/>
      <c r="UHX117" s="750"/>
      <c r="UHY117" s="750"/>
      <c r="UHZ117" s="750"/>
      <c r="UIA117" s="750"/>
      <c r="UIB117" s="750"/>
      <c r="UIC117" s="750"/>
      <c r="UID117" s="750"/>
      <c r="UIE117" s="750"/>
      <c r="UIF117" s="750"/>
      <c r="UIG117" s="750"/>
      <c r="UIH117" s="750"/>
      <c r="UII117" s="750"/>
      <c r="UIJ117" s="750"/>
      <c r="UIK117" s="750"/>
      <c r="UIL117" s="750"/>
      <c r="UIM117" s="750"/>
      <c r="UIN117" s="750"/>
      <c r="UIO117" s="750"/>
      <c r="UIP117" s="750"/>
      <c r="UIQ117" s="750"/>
      <c r="UIR117" s="750"/>
      <c r="UIS117" s="750"/>
      <c r="UIT117" s="750"/>
      <c r="UIU117" s="750"/>
      <c r="UIV117" s="750"/>
      <c r="UIW117" s="750"/>
      <c r="UIX117" s="750"/>
      <c r="UIY117" s="750"/>
      <c r="UIZ117" s="750"/>
      <c r="UJA117" s="750"/>
      <c r="UJB117" s="750"/>
      <c r="UJC117" s="750"/>
      <c r="UJD117" s="750"/>
      <c r="UJE117" s="750"/>
      <c r="UJF117" s="750"/>
      <c r="UJG117" s="750"/>
      <c r="UJH117" s="750"/>
      <c r="UJI117" s="750"/>
      <c r="UJJ117" s="750"/>
      <c r="UJK117" s="750"/>
      <c r="UJL117" s="750"/>
      <c r="UJM117" s="750"/>
      <c r="UJN117" s="750"/>
      <c r="UJO117" s="750"/>
      <c r="UJP117" s="750"/>
      <c r="UJQ117" s="750"/>
      <c r="UJR117" s="750"/>
      <c r="UJS117" s="750"/>
      <c r="UJT117" s="750"/>
      <c r="UJU117" s="750"/>
      <c r="UJV117" s="750"/>
      <c r="UJW117" s="750"/>
      <c r="UJX117" s="750"/>
      <c r="UJY117" s="750"/>
      <c r="UJZ117" s="750"/>
      <c r="UKA117" s="750"/>
      <c r="UKB117" s="750"/>
      <c r="UKC117" s="750"/>
      <c r="UKD117" s="750"/>
      <c r="UKE117" s="750"/>
      <c r="UKF117" s="750"/>
      <c r="UKG117" s="750"/>
      <c r="UKH117" s="750"/>
      <c r="UKI117" s="750"/>
      <c r="UKJ117" s="750"/>
      <c r="UKK117" s="750"/>
      <c r="UKL117" s="750"/>
      <c r="UKM117" s="750"/>
      <c r="UKN117" s="750"/>
      <c r="UKO117" s="750"/>
      <c r="UKP117" s="750"/>
      <c r="UKQ117" s="750"/>
      <c r="UKR117" s="750"/>
      <c r="UKS117" s="750"/>
      <c r="UKT117" s="750"/>
      <c r="UKU117" s="750"/>
      <c r="UKV117" s="750"/>
      <c r="UKW117" s="750"/>
      <c r="UKX117" s="750"/>
      <c r="UKY117" s="750"/>
      <c r="UKZ117" s="750"/>
      <c r="ULA117" s="750"/>
      <c r="ULB117" s="750"/>
      <c r="ULC117" s="750"/>
      <c r="ULD117" s="750"/>
      <c r="ULE117" s="750"/>
      <c r="ULF117" s="750"/>
      <c r="ULG117" s="750"/>
      <c r="ULH117" s="750"/>
      <c r="ULI117" s="750"/>
      <c r="ULJ117" s="750"/>
      <c r="ULK117" s="750"/>
      <c r="ULL117" s="750"/>
      <c r="ULM117" s="750"/>
      <c r="ULN117" s="750"/>
      <c r="ULO117" s="750"/>
      <c r="ULP117" s="750"/>
      <c r="ULQ117" s="750"/>
      <c r="ULR117" s="750"/>
      <c r="ULS117" s="750"/>
      <c r="ULT117" s="750"/>
      <c r="ULU117" s="750"/>
      <c r="ULV117" s="750"/>
      <c r="ULW117" s="750"/>
      <c r="ULX117" s="750"/>
      <c r="ULY117" s="750"/>
      <c r="ULZ117" s="750"/>
      <c r="UMA117" s="750"/>
      <c r="UMB117" s="750"/>
      <c r="UMC117" s="750"/>
      <c r="UMD117" s="750"/>
      <c r="UME117" s="750"/>
      <c r="UMF117" s="750"/>
      <c r="UMG117" s="750"/>
      <c r="UMH117" s="750"/>
      <c r="UMI117" s="750"/>
      <c r="UMJ117" s="750"/>
      <c r="UMK117" s="750"/>
      <c r="UML117" s="750"/>
      <c r="UMM117" s="750"/>
      <c r="UMN117" s="750"/>
      <c r="UMO117" s="750"/>
      <c r="UMP117" s="750"/>
      <c r="UMQ117" s="750"/>
      <c r="UMR117" s="750"/>
      <c r="UMS117" s="750"/>
      <c r="UMT117" s="750"/>
      <c r="UMU117" s="750"/>
      <c r="UMV117" s="750"/>
      <c r="UMW117" s="750"/>
      <c r="UMX117" s="750"/>
      <c r="UMY117" s="750"/>
      <c r="UMZ117" s="750"/>
      <c r="UNA117" s="750"/>
      <c r="UNB117" s="750"/>
      <c r="UNC117" s="750"/>
      <c r="UND117" s="750"/>
      <c r="UNE117" s="750"/>
      <c r="UNF117" s="750"/>
      <c r="UNG117" s="750"/>
      <c r="UNH117" s="750"/>
      <c r="UNI117" s="750"/>
      <c r="UNJ117" s="750"/>
      <c r="UNK117" s="750"/>
      <c r="UNL117" s="750"/>
      <c r="UNM117" s="750"/>
      <c r="UNN117" s="750"/>
      <c r="UNO117" s="750"/>
      <c r="UNP117" s="750"/>
      <c r="UNQ117" s="750"/>
      <c r="UNR117" s="750"/>
      <c r="UNS117" s="750"/>
      <c r="UNT117" s="750"/>
      <c r="UNU117" s="750"/>
      <c r="UNV117" s="750"/>
      <c r="UNW117" s="750"/>
      <c r="UNX117" s="750"/>
      <c r="UNY117" s="750"/>
      <c r="UNZ117" s="750"/>
      <c r="UOA117" s="750"/>
      <c r="UOB117" s="750"/>
      <c r="UOC117" s="750"/>
      <c r="UOD117" s="750"/>
      <c r="UOE117" s="750"/>
      <c r="UOF117" s="750"/>
      <c r="UOG117" s="750"/>
      <c r="UOH117" s="750"/>
      <c r="UOI117" s="750"/>
      <c r="UOJ117" s="750"/>
      <c r="UOK117" s="750"/>
      <c r="UOL117" s="750"/>
      <c r="UOM117" s="750"/>
      <c r="UON117" s="750"/>
      <c r="UOO117" s="750"/>
      <c r="UOP117" s="750"/>
      <c r="UOQ117" s="750"/>
      <c r="UOR117" s="750"/>
      <c r="UOS117" s="750"/>
      <c r="UOT117" s="750"/>
      <c r="UOU117" s="750"/>
      <c r="UOV117" s="750"/>
      <c r="UOW117" s="750"/>
      <c r="UOX117" s="750"/>
      <c r="UOY117" s="750"/>
      <c r="UOZ117" s="750"/>
      <c r="UPA117" s="750"/>
      <c r="UPB117" s="750"/>
      <c r="UPC117" s="750"/>
      <c r="UPD117" s="750"/>
      <c r="UPE117" s="750"/>
      <c r="UPF117" s="750"/>
      <c r="UPG117" s="750"/>
      <c r="UPH117" s="750"/>
      <c r="UPI117" s="750"/>
      <c r="UPJ117" s="750"/>
      <c r="UPK117" s="750"/>
      <c r="UPL117" s="750"/>
      <c r="UPM117" s="750"/>
      <c r="UPN117" s="750"/>
      <c r="UPO117" s="750"/>
      <c r="UPP117" s="750"/>
      <c r="UPQ117" s="750"/>
      <c r="UPR117" s="750"/>
      <c r="UPS117" s="750"/>
      <c r="UPT117" s="750"/>
      <c r="UPU117" s="750"/>
      <c r="UPV117" s="750"/>
      <c r="UPW117" s="750"/>
      <c r="UPX117" s="750"/>
      <c r="UPY117" s="750"/>
      <c r="UPZ117" s="750"/>
      <c r="UQA117" s="750"/>
      <c r="UQB117" s="750"/>
      <c r="UQC117" s="750"/>
      <c r="UQD117" s="750"/>
      <c r="UQE117" s="750"/>
      <c r="UQF117" s="750"/>
      <c r="UQG117" s="750"/>
      <c r="UQH117" s="750"/>
      <c r="UQI117" s="750"/>
      <c r="UQJ117" s="750"/>
      <c r="UQK117" s="750"/>
      <c r="UQL117" s="750"/>
      <c r="UQM117" s="750"/>
      <c r="UQN117" s="750"/>
      <c r="UQO117" s="750"/>
      <c r="UQP117" s="750"/>
      <c r="UQQ117" s="750"/>
      <c r="UQR117" s="750"/>
      <c r="UQS117" s="750"/>
      <c r="UQT117" s="750"/>
      <c r="UQU117" s="750"/>
      <c r="UQV117" s="750"/>
      <c r="UQW117" s="750"/>
      <c r="UQX117" s="750"/>
      <c r="UQY117" s="750"/>
      <c r="UQZ117" s="750"/>
      <c r="URA117" s="750"/>
      <c r="URB117" s="750"/>
      <c r="URC117" s="750"/>
      <c r="URD117" s="750"/>
      <c r="URE117" s="750"/>
      <c r="URF117" s="750"/>
      <c r="URG117" s="750"/>
      <c r="URH117" s="750"/>
      <c r="URI117" s="750"/>
      <c r="URJ117" s="750"/>
      <c r="URK117" s="750"/>
      <c r="URL117" s="750"/>
      <c r="URM117" s="750"/>
      <c r="URN117" s="750"/>
      <c r="URO117" s="750"/>
      <c r="URP117" s="750"/>
      <c r="URQ117" s="750"/>
      <c r="URR117" s="750"/>
      <c r="URS117" s="750"/>
      <c r="URT117" s="750"/>
      <c r="URU117" s="750"/>
      <c r="URV117" s="750"/>
      <c r="URW117" s="750"/>
      <c r="URX117" s="750"/>
      <c r="URY117" s="750"/>
      <c r="URZ117" s="750"/>
      <c r="USA117" s="750"/>
      <c r="USB117" s="750"/>
      <c r="USC117" s="750"/>
      <c r="USD117" s="750"/>
      <c r="USE117" s="750"/>
      <c r="USF117" s="750"/>
      <c r="USG117" s="750"/>
      <c r="USH117" s="750"/>
      <c r="USI117" s="750"/>
      <c r="USJ117" s="750"/>
      <c r="USK117" s="750"/>
      <c r="USL117" s="750"/>
      <c r="USM117" s="750"/>
      <c r="USN117" s="750"/>
      <c r="USO117" s="750"/>
      <c r="USP117" s="750"/>
      <c r="USQ117" s="750"/>
      <c r="USR117" s="750"/>
      <c r="USS117" s="750"/>
      <c r="UST117" s="750"/>
      <c r="USU117" s="750"/>
      <c r="USV117" s="750"/>
      <c r="USW117" s="750"/>
      <c r="USX117" s="750"/>
      <c r="USY117" s="750"/>
      <c r="USZ117" s="750"/>
      <c r="UTA117" s="750"/>
      <c r="UTB117" s="750"/>
      <c r="UTC117" s="750"/>
      <c r="UTD117" s="750"/>
      <c r="UTE117" s="750"/>
      <c r="UTF117" s="750"/>
      <c r="UTG117" s="750"/>
      <c r="UTH117" s="750"/>
      <c r="UTI117" s="750"/>
      <c r="UTJ117" s="750"/>
      <c r="UTK117" s="750"/>
      <c r="UTL117" s="750"/>
      <c r="UTM117" s="750"/>
      <c r="UTN117" s="750"/>
      <c r="UTO117" s="750"/>
      <c r="UTP117" s="750"/>
      <c r="UTQ117" s="750"/>
      <c r="UTR117" s="750"/>
      <c r="UTS117" s="750"/>
      <c r="UTT117" s="750"/>
      <c r="UTU117" s="750"/>
      <c r="UTV117" s="750"/>
      <c r="UTW117" s="750"/>
      <c r="UTX117" s="750"/>
      <c r="UTY117" s="750"/>
      <c r="UTZ117" s="750"/>
      <c r="UUA117" s="750"/>
      <c r="UUB117" s="750"/>
      <c r="UUC117" s="750"/>
      <c r="UUD117" s="750"/>
      <c r="UUE117" s="750"/>
      <c r="UUF117" s="750"/>
      <c r="UUG117" s="750"/>
      <c r="UUH117" s="750"/>
      <c r="UUI117" s="750"/>
      <c r="UUJ117" s="750"/>
      <c r="UUK117" s="750"/>
      <c r="UUL117" s="750"/>
      <c r="UUM117" s="750"/>
      <c r="UUN117" s="750"/>
      <c r="UUO117" s="750"/>
      <c r="UUP117" s="750"/>
      <c r="UUQ117" s="750"/>
      <c r="UUR117" s="750"/>
      <c r="UUS117" s="750"/>
      <c r="UUT117" s="750"/>
      <c r="UUU117" s="750"/>
      <c r="UUV117" s="750"/>
      <c r="UUW117" s="750"/>
      <c r="UUX117" s="750"/>
      <c r="UUY117" s="750"/>
      <c r="UUZ117" s="750"/>
      <c r="UVA117" s="750"/>
      <c r="UVB117" s="750"/>
      <c r="UVC117" s="750"/>
      <c r="UVD117" s="750"/>
      <c r="UVE117" s="750"/>
      <c r="UVF117" s="750"/>
      <c r="UVG117" s="750"/>
      <c r="UVH117" s="750"/>
      <c r="UVI117" s="750"/>
      <c r="UVJ117" s="750"/>
      <c r="UVK117" s="750"/>
      <c r="UVL117" s="750"/>
      <c r="UVM117" s="750"/>
      <c r="UVN117" s="750"/>
      <c r="UVO117" s="750"/>
      <c r="UVP117" s="750"/>
      <c r="UVQ117" s="750"/>
      <c r="UVR117" s="750"/>
      <c r="UVS117" s="750"/>
      <c r="UVT117" s="750"/>
      <c r="UVU117" s="750"/>
      <c r="UVV117" s="750"/>
      <c r="UVW117" s="750"/>
      <c r="UVX117" s="750"/>
      <c r="UVY117" s="750"/>
      <c r="UVZ117" s="750"/>
      <c r="UWA117" s="750"/>
      <c r="UWB117" s="750"/>
      <c r="UWC117" s="750"/>
      <c r="UWD117" s="750"/>
      <c r="UWE117" s="750"/>
      <c r="UWF117" s="750"/>
      <c r="UWG117" s="750"/>
      <c r="UWH117" s="750"/>
      <c r="UWI117" s="750"/>
      <c r="UWJ117" s="750"/>
      <c r="UWK117" s="750"/>
      <c r="UWL117" s="750"/>
      <c r="UWM117" s="750"/>
      <c r="UWN117" s="750"/>
      <c r="UWO117" s="750"/>
      <c r="UWP117" s="750"/>
      <c r="UWQ117" s="750"/>
      <c r="UWR117" s="750"/>
      <c r="UWS117" s="750"/>
      <c r="UWT117" s="750"/>
      <c r="UWU117" s="750"/>
      <c r="UWV117" s="750"/>
      <c r="UWW117" s="750"/>
      <c r="UWX117" s="750"/>
      <c r="UWY117" s="750"/>
      <c r="UWZ117" s="750"/>
      <c r="UXA117" s="750"/>
      <c r="UXB117" s="750"/>
      <c r="UXC117" s="750"/>
      <c r="UXD117" s="750"/>
      <c r="UXE117" s="750"/>
      <c r="UXF117" s="750"/>
      <c r="UXG117" s="750"/>
      <c r="UXH117" s="750"/>
      <c r="UXI117" s="750"/>
      <c r="UXJ117" s="750"/>
      <c r="UXK117" s="750"/>
      <c r="UXL117" s="750"/>
      <c r="UXM117" s="750"/>
      <c r="UXN117" s="750"/>
      <c r="UXO117" s="750"/>
      <c r="UXP117" s="750"/>
      <c r="UXQ117" s="750"/>
      <c r="UXR117" s="750"/>
      <c r="UXS117" s="750"/>
      <c r="UXT117" s="750"/>
      <c r="UXU117" s="750"/>
      <c r="UXV117" s="750"/>
      <c r="UXW117" s="750"/>
      <c r="UXX117" s="750"/>
      <c r="UXY117" s="750"/>
      <c r="UXZ117" s="750"/>
      <c r="UYA117" s="750"/>
      <c r="UYB117" s="750"/>
      <c r="UYC117" s="750"/>
      <c r="UYD117" s="750"/>
      <c r="UYE117" s="750"/>
      <c r="UYF117" s="750"/>
      <c r="UYG117" s="750"/>
      <c r="UYH117" s="750"/>
      <c r="UYI117" s="750"/>
      <c r="UYJ117" s="750"/>
      <c r="UYK117" s="750"/>
      <c r="UYL117" s="750"/>
      <c r="UYM117" s="750"/>
      <c r="UYN117" s="750"/>
      <c r="UYO117" s="750"/>
      <c r="UYP117" s="750"/>
      <c r="UYQ117" s="750"/>
      <c r="UYR117" s="750"/>
      <c r="UYS117" s="750"/>
      <c r="UYT117" s="750"/>
      <c r="UYU117" s="750"/>
      <c r="UYV117" s="750"/>
      <c r="UYW117" s="750"/>
      <c r="UYX117" s="750"/>
      <c r="UYY117" s="750"/>
      <c r="UYZ117" s="750"/>
      <c r="UZA117" s="750"/>
      <c r="UZB117" s="750"/>
      <c r="UZC117" s="750"/>
      <c r="UZD117" s="750"/>
      <c r="UZE117" s="750"/>
      <c r="UZF117" s="750"/>
      <c r="UZG117" s="750"/>
      <c r="UZH117" s="750"/>
      <c r="UZI117" s="750"/>
      <c r="UZJ117" s="750"/>
      <c r="UZK117" s="750"/>
      <c r="UZL117" s="750"/>
      <c r="UZM117" s="750"/>
      <c r="UZN117" s="750"/>
      <c r="UZO117" s="750"/>
      <c r="UZP117" s="750"/>
      <c r="UZQ117" s="750"/>
      <c r="UZR117" s="750"/>
      <c r="UZS117" s="750"/>
      <c r="UZT117" s="750"/>
      <c r="UZU117" s="750"/>
      <c r="UZV117" s="750"/>
      <c r="UZW117" s="750"/>
      <c r="UZX117" s="750"/>
      <c r="UZY117" s="750"/>
      <c r="UZZ117" s="750"/>
      <c r="VAA117" s="750"/>
      <c r="VAB117" s="750"/>
      <c r="VAC117" s="750"/>
      <c r="VAD117" s="750"/>
      <c r="VAE117" s="750"/>
      <c r="VAF117" s="750"/>
      <c r="VAG117" s="750"/>
      <c r="VAH117" s="750"/>
      <c r="VAI117" s="750"/>
      <c r="VAJ117" s="750"/>
      <c r="VAK117" s="750"/>
      <c r="VAL117" s="750"/>
      <c r="VAM117" s="750"/>
      <c r="VAN117" s="750"/>
      <c r="VAO117" s="750"/>
      <c r="VAP117" s="750"/>
      <c r="VAQ117" s="750"/>
      <c r="VAR117" s="750"/>
      <c r="VAS117" s="750"/>
      <c r="VAT117" s="750"/>
      <c r="VAU117" s="750"/>
      <c r="VAV117" s="750"/>
      <c r="VAW117" s="750"/>
      <c r="VAX117" s="750"/>
      <c r="VAY117" s="750"/>
      <c r="VAZ117" s="750"/>
      <c r="VBA117" s="750"/>
      <c r="VBB117" s="750"/>
      <c r="VBC117" s="750"/>
      <c r="VBD117" s="750"/>
      <c r="VBE117" s="750"/>
      <c r="VBF117" s="750"/>
      <c r="VBG117" s="750"/>
      <c r="VBH117" s="750"/>
      <c r="VBI117" s="750"/>
      <c r="VBJ117" s="750"/>
      <c r="VBK117" s="750"/>
      <c r="VBL117" s="750"/>
      <c r="VBM117" s="750"/>
      <c r="VBN117" s="750"/>
      <c r="VBO117" s="750"/>
      <c r="VBP117" s="750"/>
      <c r="VBQ117" s="750"/>
      <c r="VBR117" s="750"/>
      <c r="VBS117" s="750"/>
      <c r="VBT117" s="750"/>
      <c r="VBU117" s="750"/>
      <c r="VBV117" s="750"/>
      <c r="VBW117" s="750"/>
      <c r="VBX117" s="750"/>
      <c r="VBY117" s="750"/>
      <c r="VBZ117" s="750"/>
      <c r="VCA117" s="750"/>
      <c r="VCB117" s="750"/>
      <c r="VCC117" s="750"/>
      <c r="VCD117" s="750"/>
      <c r="VCE117" s="750"/>
      <c r="VCF117" s="750"/>
      <c r="VCG117" s="750"/>
      <c r="VCH117" s="750"/>
      <c r="VCI117" s="750"/>
      <c r="VCJ117" s="750"/>
      <c r="VCK117" s="750"/>
      <c r="VCL117" s="750"/>
      <c r="VCM117" s="750"/>
      <c r="VCN117" s="750"/>
      <c r="VCO117" s="750"/>
      <c r="VCP117" s="750"/>
      <c r="VCQ117" s="750"/>
      <c r="VCR117" s="750"/>
      <c r="VCS117" s="750"/>
      <c r="VCT117" s="750"/>
      <c r="VCU117" s="750"/>
      <c r="VCV117" s="750"/>
      <c r="VCW117" s="750"/>
      <c r="VCX117" s="750"/>
      <c r="VCY117" s="750"/>
      <c r="VCZ117" s="750"/>
      <c r="VDA117" s="750"/>
      <c r="VDB117" s="750"/>
      <c r="VDC117" s="750"/>
      <c r="VDD117" s="750"/>
      <c r="VDE117" s="750"/>
      <c r="VDF117" s="750"/>
      <c r="VDG117" s="750"/>
      <c r="VDH117" s="750"/>
      <c r="VDI117" s="750"/>
      <c r="VDJ117" s="750"/>
      <c r="VDK117" s="750"/>
      <c r="VDL117" s="750"/>
      <c r="VDM117" s="750"/>
      <c r="VDN117" s="750"/>
      <c r="VDO117" s="750"/>
      <c r="VDP117" s="750"/>
      <c r="VDQ117" s="750"/>
      <c r="VDR117" s="750"/>
      <c r="VDS117" s="750"/>
      <c r="VDT117" s="750"/>
      <c r="VDU117" s="750"/>
      <c r="VDV117" s="750"/>
      <c r="VDW117" s="750"/>
      <c r="VDX117" s="750"/>
      <c r="VDY117" s="750"/>
      <c r="VDZ117" s="750"/>
      <c r="VEA117" s="750"/>
      <c r="VEB117" s="750"/>
      <c r="VEC117" s="750"/>
      <c r="VED117" s="750"/>
      <c r="VEE117" s="750"/>
      <c r="VEF117" s="750"/>
      <c r="VEG117" s="750"/>
      <c r="VEH117" s="750"/>
      <c r="VEI117" s="750"/>
      <c r="VEJ117" s="750"/>
      <c r="VEK117" s="750"/>
      <c r="VEL117" s="750"/>
      <c r="VEM117" s="750"/>
      <c r="VEN117" s="750"/>
      <c r="VEO117" s="750"/>
      <c r="VEP117" s="750"/>
      <c r="VEQ117" s="750"/>
      <c r="VER117" s="750"/>
      <c r="VES117" s="750"/>
      <c r="VET117" s="750"/>
      <c r="VEU117" s="750"/>
      <c r="VEV117" s="750"/>
      <c r="VEW117" s="750"/>
      <c r="VEX117" s="750"/>
      <c r="VEY117" s="750"/>
      <c r="VEZ117" s="750"/>
      <c r="VFA117" s="750"/>
      <c r="VFB117" s="750"/>
      <c r="VFC117" s="750"/>
      <c r="VFD117" s="750"/>
      <c r="VFE117" s="750"/>
      <c r="VFF117" s="750"/>
      <c r="VFG117" s="750"/>
      <c r="VFH117" s="750"/>
      <c r="VFI117" s="750"/>
      <c r="VFJ117" s="750"/>
      <c r="VFK117" s="750"/>
      <c r="VFL117" s="750"/>
      <c r="VFM117" s="750"/>
      <c r="VFN117" s="750"/>
      <c r="VFO117" s="750"/>
      <c r="VFP117" s="750"/>
      <c r="VFQ117" s="750"/>
      <c r="VFR117" s="750"/>
      <c r="VFS117" s="750"/>
      <c r="VFT117" s="750"/>
      <c r="VFU117" s="750"/>
      <c r="VFV117" s="750"/>
      <c r="VFW117" s="750"/>
      <c r="VFX117" s="750"/>
      <c r="VFY117" s="750"/>
      <c r="VFZ117" s="750"/>
      <c r="VGA117" s="750"/>
      <c r="VGB117" s="750"/>
      <c r="VGC117" s="750"/>
      <c r="VGD117" s="750"/>
      <c r="VGE117" s="750"/>
      <c r="VGF117" s="750"/>
      <c r="VGG117" s="750"/>
      <c r="VGH117" s="750"/>
      <c r="VGI117" s="750"/>
      <c r="VGJ117" s="750"/>
      <c r="VGK117" s="750"/>
      <c r="VGL117" s="750"/>
      <c r="VGM117" s="750"/>
      <c r="VGN117" s="750"/>
      <c r="VGO117" s="750"/>
      <c r="VGP117" s="750"/>
      <c r="VGQ117" s="750"/>
      <c r="VGR117" s="750"/>
      <c r="VGS117" s="750"/>
      <c r="VGT117" s="750"/>
      <c r="VGU117" s="750"/>
      <c r="VGV117" s="750"/>
      <c r="VGW117" s="750"/>
      <c r="VGX117" s="750"/>
      <c r="VGY117" s="750"/>
      <c r="VGZ117" s="750"/>
      <c r="VHA117" s="750"/>
      <c r="VHB117" s="750"/>
      <c r="VHC117" s="750"/>
      <c r="VHD117" s="750"/>
      <c r="VHE117" s="750"/>
      <c r="VHF117" s="750"/>
      <c r="VHG117" s="750"/>
      <c r="VHH117" s="750"/>
      <c r="VHI117" s="750"/>
      <c r="VHJ117" s="750"/>
      <c r="VHK117" s="750"/>
      <c r="VHL117" s="750"/>
      <c r="VHM117" s="750"/>
      <c r="VHN117" s="750"/>
      <c r="VHO117" s="750"/>
      <c r="VHP117" s="750"/>
      <c r="VHQ117" s="750"/>
      <c r="VHR117" s="750"/>
      <c r="VHS117" s="750"/>
      <c r="VHT117" s="750"/>
      <c r="VHU117" s="750"/>
      <c r="VHV117" s="750"/>
      <c r="VHW117" s="750"/>
      <c r="VHX117" s="750"/>
      <c r="VHY117" s="750"/>
      <c r="VHZ117" s="750"/>
      <c r="VIA117" s="750"/>
      <c r="VIB117" s="750"/>
      <c r="VIC117" s="750"/>
      <c r="VID117" s="750"/>
      <c r="VIE117" s="750"/>
      <c r="VIF117" s="750"/>
      <c r="VIG117" s="750"/>
      <c r="VIH117" s="750"/>
      <c r="VII117" s="750"/>
      <c r="VIJ117" s="750"/>
      <c r="VIK117" s="750"/>
      <c r="VIL117" s="750"/>
      <c r="VIM117" s="750"/>
      <c r="VIN117" s="750"/>
      <c r="VIO117" s="750"/>
      <c r="VIP117" s="750"/>
      <c r="VIQ117" s="750"/>
      <c r="VIR117" s="750"/>
      <c r="VIS117" s="750"/>
      <c r="VIT117" s="750"/>
      <c r="VIU117" s="750"/>
      <c r="VIV117" s="750"/>
      <c r="VIW117" s="750"/>
      <c r="VIX117" s="750"/>
      <c r="VIY117" s="750"/>
      <c r="VIZ117" s="750"/>
      <c r="VJA117" s="750"/>
      <c r="VJB117" s="750"/>
      <c r="VJC117" s="750"/>
      <c r="VJD117" s="750"/>
      <c r="VJE117" s="750"/>
      <c r="VJF117" s="750"/>
      <c r="VJG117" s="750"/>
      <c r="VJH117" s="750"/>
      <c r="VJI117" s="750"/>
      <c r="VJJ117" s="750"/>
      <c r="VJK117" s="750"/>
      <c r="VJL117" s="750"/>
      <c r="VJM117" s="750"/>
      <c r="VJN117" s="750"/>
      <c r="VJO117" s="750"/>
      <c r="VJP117" s="750"/>
      <c r="VJQ117" s="750"/>
      <c r="VJR117" s="750"/>
      <c r="VJS117" s="750"/>
      <c r="VJT117" s="750"/>
      <c r="VJU117" s="750"/>
      <c r="VJV117" s="750"/>
      <c r="VJW117" s="750"/>
      <c r="VJX117" s="750"/>
      <c r="VJY117" s="750"/>
      <c r="VJZ117" s="750"/>
      <c r="VKA117" s="750"/>
      <c r="VKB117" s="750"/>
      <c r="VKC117" s="750"/>
      <c r="VKD117" s="750"/>
      <c r="VKE117" s="750"/>
      <c r="VKF117" s="750"/>
      <c r="VKG117" s="750"/>
      <c r="VKH117" s="750"/>
      <c r="VKI117" s="750"/>
      <c r="VKJ117" s="750"/>
      <c r="VKK117" s="750"/>
      <c r="VKL117" s="750"/>
      <c r="VKM117" s="750"/>
      <c r="VKN117" s="750"/>
      <c r="VKO117" s="750"/>
      <c r="VKP117" s="750"/>
      <c r="VKQ117" s="750"/>
      <c r="VKR117" s="750"/>
      <c r="VKS117" s="750"/>
      <c r="VKT117" s="750"/>
      <c r="VKU117" s="750"/>
      <c r="VKV117" s="750"/>
      <c r="VKW117" s="750"/>
      <c r="VKX117" s="750"/>
      <c r="VKY117" s="750"/>
      <c r="VKZ117" s="750"/>
      <c r="VLA117" s="750"/>
      <c r="VLB117" s="750"/>
      <c r="VLC117" s="750"/>
      <c r="VLD117" s="750"/>
      <c r="VLE117" s="750"/>
      <c r="VLF117" s="750"/>
      <c r="VLG117" s="750"/>
      <c r="VLH117" s="750"/>
      <c r="VLI117" s="750"/>
      <c r="VLJ117" s="750"/>
      <c r="VLK117" s="750"/>
      <c r="VLL117" s="750"/>
      <c r="VLM117" s="750"/>
      <c r="VLN117" s="750"/>
      <c r="VLO117" s="750"/>
      <c r="VLP117" s="750"/>
      <c r="VLQ117" s="750"/>
      <c r="VLR117" s="750"/>
      <c r="VLS117" s="750"/>
      <c r="VLT117" s="750"/>
      <c r="VLU117" s="750"/>
      <c r="VLV117" s="750"/>
      <c r="VLW117" s="750"/>
      <c r="VLX117" s="750"/>
      <c r="VLY117" s="750"/>
      <c r="VLZ117" s="750"/>
      <c r="VMA117" s="750"/>
      <c r="VMB117" s="750"/>
      <c r="VMC117" s="750"/>
      <c r="VMD117" s="750"/>
      <c r="VME117" s="750"/>
      <c r="VMF117" s="750"/>
      <c r="VMG117" s="750"/>
      <c r="VMH117" s="750"/>
      <c r="VMI117" s="750"/>
      <c r="VMJ117" s="750"/>
      <c r="VMK117" s="750"/>
      <c r="VML117" s="750"/>
      <c r="VMM117" s="750"/>
      <c r="VMN117" s="750"/>
      <c r="VMO117" s="750"/>
      <c r="VMP117" s="750"/>
      <c r="VMQ117" s="750"/>
      <c r="VMR117" s="750"/>
      <c r="VMS117" s="750"/>
      <c r="VMT117" s="750"/>
      <c r="VMU117" s="750"/>
      <c r="VMV117" s="750"/>
      <c r="VMW117" s="750"/>
      <c r="VMX117" s="750"/>
      <c r="VMY117" s="750"/>
      <c r="VMZ117" s="750"/>
      <c r="VNA117" s="750"/>
      <c r="VNB117" s="750"/>
      <c r="VNC117" s="750"/>
      <c r="VND117" s="750"/>
      <c r="VNE117" s="750"/>
      <c r="VNF117" s="750"/>
      <c r="VNG117" s="750"/>
      <c r="VNH117" s="750"/>
      <c r="VNI117" s="750"/>
      <c r="VNJ117" s="750"/>
      <c r="VNK117" s="750"/>
      <c r="VNL117" s="750"/>
      <c r="VNM117" s="750"/>
      <c r="VNN117" s="750"/>
      <c r="VNO117" s="750"/>
      <c r="VNP117" s="750"/>
      <c r="VNQ117" s="750"/>
      <c r="VNR117" s="750"/>
      <c r="VNS117" s="750"/>
      <c r="VNT117" s="750"/>
      <c r="VNU117" s="750"/>
      <c r="VNV117" s="750"/>
      <c r="VNW117" s="750"/>
      <c r="VNX117" s="750"/>
      <c r="VNY117" s="750"/>
      <c r="VNZ117" s="750"/>
      <c r="VOA117" s="750"/>
      <c r="VOB117" s="750"/>
      <c r="VOC117" s="750"/>
      <c r="VOD117" s="750"/>
      <c r="VOE117" s="750"/>
      <c r="VOF117" s="750"/>
      <c r="VOG117" s="750"/>
      <c r="VOH117" s="750"/>
      <c r="VOI117" s="750"/>
      <c r="VOJ117" s="750"/>
      <c r="VOK117" s="750"/>
      <c r="VOL117" s="750"/>
      <c r="VOM117" s="750"/>
      <c r="VON117" s="750"/>
      <c r="VOO117" s="750"/>
      <c r="VOP117" s="750"/>
      <c r="VOQ117" s="750"/>
      <c r="VOR117" s="750"/>
      <c r="VOS117" s="750"/>
      <c r="VOT117" s="750"/>
      <c r="VOU117" s="750"/>
      <c r="VOV117" s="750"/>
      <c r="VOW117" s="750"/>
      <c r="VOX117" s="750"/>
      <c r="VOY117" s="750"/>
      <c r="VOZ117" s="750"/>
      <c r="VPA117" s="750"/>
      <c r="VPB117" s="750"/>
      <c r="VPC117" s="750"/>
      <c r="VPD117" s="750"/>
      <c r="VPE117" s="750"/>
      <c r="VPF117" s="750"/>
      <c r="VPG117" s="750"/>
      <c r="VPH117" s="750"/>
      <c r="VPI117" s="750"/>
      <c r="VPJ117" s="750"/>
      <c r="VPK117" s="750"/>
      <c r="VPL117" s="750"/>
      <c r="VPM117" s="750"/>
      <c r="VPN117" s="750"/>
      <c r="VPO117" s="750"/>
      <c r="VPP117" s="750"/>
      <c r="VPQ117" s="750"/>
      <c r="VPR117" s="750"/>
      <c r="VPS117" s="750"/>
      <c r="VPT117" s="750"/>
      <c r="VPU117" s="750"/>
      <c r="VPV117" s="750"/>
      <c r="VPW117" s="750"/>
      <c r="VPX117" s="750"/>
      <c r="VPY117" s="750"/>
      <c r="VPZ117" s="750"/>
      <c r="VQA117" s="750"/>
      <c r="VQB117" s="750"/>
      <c r="VQC117" s="750"/>
      <c r="VQD117" s="750"/>
      <c r="VQE117" s="750"/>
      <c r="VQF117" s="750"/>
      <c r="VQG117" s="750"/>
      <c r="VQH117" s="750"/>
      <c r="VQI117" s="750"/>
      <c r="VQJ117" s="750"/>
      <c r="VQK117" s="750"/>
      <c r="VQL117" s="750"/>
      <c r="VQM117" s="750"/>
      <c r="VQN117" s="750"/>
      <c r="VQO117" s="750"/>
      <c r="VQP117" s="750"/>
      <c r="VQQ117" s="750"/>
      <c r="VQR117" s="750"/>
      <c r="VQS117" s="750"/>
      <c r="VQT117" s="750"/>
      <c r="VQU117" s="750"/>
      <c r="VQV117" s="750"/>
      <c r="VQW117" s="750"/>
      <c r="VQX117" s="750"/>
      <c r="VQY117" s="750"/>
      <c r="VQZ117" s="750"/>
      <c r="VRA117" s="750"/>
      <c r="VRB117" s="750"/>
      <c r="VRC117" s="750"/>
      <c r="VRD117" s="750"/>
      <c r="VRE117" s="750"/>
      <c r="VRF117" s="750"/>
      <c r="VRG117" s="750"/>
      <c r="VRH117" s="750"/>
      <c r="VRI117" s="750"/>
      <c r="VRJ117" s="750"/>
      <c r="VRK117" s="750"/>
      <c r="VRL117" s="750"/>
      <c r="VRM117" s="750"/>
      <c r="VRN117" s="750"/>
      <c r="VRO117" s="750"/>
      <c r="VRP117" s="750"/>
      <c r="VRQ117" s="750"/>
      <c r="VRR117" s="750"/>
      <c r="VRS117" s="750"/>
      <c r="VRT117" s="750"/>
      <c r="VRU117" s="750"/>
      <c r="VRV117" s="750"/>
      <c r="VRW117" s="750"/>
      <c r="VRX117" s="750"/>
      <c r="VRY117" s="750"/>
      <c r="VRZ117" s="750"/>
      <c r="VSA117" s="750"/>
      <c r="VSB117" s="750"/>
      <c r="VSC117" s="750"/>
      <c r="VSD117" s="750"/>
      <c r="VSE117" s="750"/>
      <c r="VSF117" s="750"/>
      <c r="VSG117" s="750"/>
      <c r="VSH117" s="750"/>
      <c r="VSI117" s="750"/>
      <c r="VSJ117" s="750"/>
      <c r="VSK117" s="750"/>
      <c r="VSL117" s="750"/>
      <c r="VSM117" s="750"/>
      <c r="VSN117" s="750"/>
      <c r="VSO117" s="750"/>
      <c r="VSP117" s="750"/>
      <c r="VSQ117" s="750"/>
      <c r="VSR117" s="750"/>
      <c r="VSS117" s="750"/>
      <c r="VST117" s="750"/>
      <c r="VSU117" s="750"/>
      <c r="VSV117" s="750"/>
      <c r="VSW117" s="750"/>
      <c r="VSX117" s="750"/>
      <c r="VSY117" s="750"/>
      <c r="VSZ117" s="750"/>
      <c r="VTA117" s="750"/>
      <c r="VTB117" s="750"/>
      <c r="VTC117" s="750"/>
      <c r="VTD117" s="750"/>
      <c r="VTE117" s="750"/>
      <c r="VTF117" s="750"/>
      <c r="VTG117" s="750"/>
      <c r="VTH117" s="750"/>
      <c r="VTI117" s="750"/>
      <c r="VTJ117" s="750"/>
      <c r="VTK117" s="750"/>
      <c r="VTL117" s="750"/>
      <c r="VTM117" s="750"/>
      <c r="VTN117" s="750"/>
      <c r="VTO117" s="750"/>
      <c r="VTP117" s="750"/>
      <c r="VTQ117" s="750"/>
      <c r="VTR117" s="750"/>
      <c r="VTS117" s="750"/>
      <c r="VTT117" s="750"/>
      <c r="VTU117" s="750"/>
      <c r="VTV117" s="750"/>
      <c r="VTW117" s="750"/>
      <c r="VTX117" s="750"/>
      <c r="VTY117" s="750"/>
      <c r="VTZ117" s="750"/>
      <c r="VUA117" s="750"/>
      <c r="VUB117" s="750"/>
      <c r="VUC117" s="750"/>
      <c r="VUD117" s="750"/>
      <c r="VUE117" s="750"/>
      <c r="VUF117" s="750"/>
      <c r="VUG117" s="750"/>
      <c r="VUH117" s="750"/>
      <c r="VUI117" s="750"/>
      <c r="VUJ117" s="750"/>
      <c r="VUK117" s="750"/>
      <c r="VUL117" s="750"/>
      <c r="VUM117" s="750"/>
      <c r="VUN117" s="750"/>
      <c r="VUO117" s="750"/>
      <c r="VUP117" s="750"/>
      <c r="VUQ117" s="750"/>
      <c r="VUR117" s="750"/>
      <c r="VUS117" s="750"/>
      <c r="VUT117" s="750"/>
      <c r="VUU117" s="750"/>
      <c r="VUV117" s="750"/>
      <c r="VUW117" s="750"/>
      <c r="VUX117" s="750"/>
      <c r="VUY117" s="750"/>
      <c r="VUZ117" s="750"/>
      <c r="VVA117" s="750"/>
      <c r="VVB117" s="750"/>
      <c r="VVC117" s="750"/>
      <c r="VVD117" s="750"/>
      <c r="VVE117" s="750"/>
      <c r="VVF117" s="750"/>
      <c r="VVG117" s="750"/>
      <c r="VVH117" s="750"/>
      <c r="VVI117" s="750"/>
      <c r="VVJ117" s="750"/>
      <c r="VVK117" s="750"/>
      <c r="VVL117" s="750"/>
      <c r="VVM117" s="750"/>
      <c r="VVN117" s="750"/>
      <c r="VVO117" s="750"/>
      <c r="VVP117" s="750"/>
      <c r="VVQ117" s="750"/>
      <c r="VVR117" s="750"/>
      <c r="VVS117" s="750"/>
      <c r="VVT117" s="750"/>
      <c r="VVU117" s="750"/>
      <c r="VVV117" s="750"/>
      <c r="VVW117" s="750"/>
      <c r="VVX117" s="750"/>
      <c r="VVY117" s="750"/>
      <c r="VVZ117" s="750"/>
      <c r="VWA117" s="750"/>
      <c r="VWB117" s="750"/>
      <c r="VWC117" s="750"/>
      <c r="VWD117" s="750"/>
      <c r="VWE117" s="750"/>
      <c r="VWF117" s="750"/>
      <c r="VWG117" s="750"/>
      <c r="VWH117" s="750"/>
      <c r="VWI117" s="750"/>
      <c r="VWJ117" s="750"/>
      <c r="VWK117" s="750"/>
      <c r="VWL117" s="750"/>
      <c r="VWM117" s="750"/>
      <c r="VWN117" s="750"/>
      <c r="VWO117" s="750"/>
      <c r="VWP117" s="750"/>
      <c r="VWQ117" s="750"/>
      <c r="VWR117" s="750"/>
      <c r="VWS117" s="750"/>
      <c r="VWT117" s="750"/>
      <c r="VWU117" s="750"/>
      <c r="VWV117" s="750"/>
      <c r="VWW117" s="750"/>
      <c r="VWX117" s="750"/>
      <c r="VWY117" s="750"/>
      <c r="VWZ117" s="750"/>
      <c r="VXA117" s="750"/>
      <c r="VXB117" s="750"/>
      <c r="VXC117" s="750"/>
      <c r="VXD117" s="750"/>
      <c r="VXE117" s="750"/>
      <c r="VXF117" s="750"/>
      <c r="VXG117" s="750"/>
      <c r="VXH117" s="750"/>
      <c r="VXI117" s="750"/>
      <c r="VXJ117" s="750"/>
      <c r="VXK117" s="750"/>
      <c r="VXL117" s="750"/>
      <c r="VXM117" s="750"/>
      <c r="VXN117" s="750"/>
      <c r="VXO117" s="750"/>
      <c r="VXP117" s="750"/>
      <c r="VXQ117" s="750"/>
      <c r="VXR117" s="750"/>
      <c r="VXS117" s="750"/>
      <c r="VXT117" s="750"/>
      <c r="VXU117" s="750"/>
      <c r="VXV117" s="750"/>
      <c r="VXW117" s="750"/>
      <c r="VXX117" s="750"/>
      <c r="VXY117" s="750"/>
      <c r="VXZ117" s="750"/>
      <c r="VYA117" s="750"/>
      <c r="VYB117" s="750"/>
      <c r="VYC117" s="750"/>
      <c r="VYD117" s="750"/>
      <c r="VYE117" s="750"/>
      <c r="VYF117" s="750"/>
      <c r="VYG117" s="750"/>
      <c r="VYH117" s="750"/>
      <c r="VYI117" s="750"/>
      <c r="VYJ117" s="750"/>
      <c r="VYK117" s="750"/>
      <c r="VYL117" s="750"/>
      <c r="VYM117" s="750"/>
      <c r="VYN117" s="750"/>
      <c r="VYO117" s="750"/>
      <c r="VYP117" s="750"/>
      <c r="VYQ117" s="750"/>
      <c r="VYR117" s="750"/>
      <c r="VYS117" s="750"/>
      <c r="VYT117" s="750"/>
      <c r="VYU117" s="750"/>
      <c r="VYV117" s="750"/>
      <c r="VYW117" s="750"/>
      <c r="VYX117" s="750"/>
      <c r="VYY117" s="750"/>
      <c r="VYZ117" s="750"/>
      <c r="VZA117" s="750"/>
      <c r="VZB117" s="750"/>
      <c r="VZC117" s="750"/>
      <c r="VZD117" s="750"/>
      <c r="VZE117" s="750"/>
      <c r="VZF117" s="750"/>
      <c r="VZG117" s="750"/>
      <c r="VZH117" s="750"/>
      <c r="VZI117" s="750"/>
      <c r="VZJ117" s="750"/>
      <c r="VZK117" s="750"/>
      <c r="VZL117" s="750"/>
      <c r="VZM117" s="750"/>
      <c r="VZN117" s="750"/>
      <c r="VZO117" s="750"/>
      <c r="VZP117" s="750"/>
      <c r="VZQ117" s="750"/>
      <c r="VZR117" s="750"/>
      <c r="VZS117" s="750"/>
      <c r="VZT117" s="750"/>
      <c r="VZU117" s="750"/>
      <c r="VZV117" s="750"/>
      <c r="VZW117" s="750"/>
      <c r="VZX117" s="750"/>
      <c r="VZY117" s="750"/>
      <c r="VZZ117" s="750"/>
      <c r="WAA117" s="750"/>
      <c r="WAB117" s="750"/>
      <c r="WAC117" s="750"/>
      <c r="WAD117" s="750"/>
      <c r="WAE117" s="750"/>
      <c r="WAF117" s="750"/>
      <c r="WAG117" s="750"/>
      <c r="WAH117" s="750"/>
      <c r="WAI117" s="750"/>
      <c r="WAJ117" s="750"/>
      <c r="WAK117" s="750"/>
      <c r="WAL117" s="750"/>
      <c r="WAM117" s="750"/>
      <c r="WAN117" s="750"/>
      <c r="WAO117" s="750"/>
      <c r="WAP117" s="750"/>
      <c r="WAQ117" s="750"/>
      <c r="WAR117" s="750"/>
      <c r="WAS117" s="750"/>
      <c r="WAT117" s="750"/>
      <c r="WAU117" s="750"/>
      <c r="WAV117" s="750"/>
      <c r="WAW117" s="750"/>
      <c r="WAX117" s="750"/>
      <c r="WAY117" s="750"/>
      <c r="WAZ117" s="750"/>
      <c r="WBA117" s="750"/>
      <c r="WBB117" s="750"/>
      <c r="WBC117" s="750"/>
      <c r="WBD117" s="750"/>
      <c r="WBE117" s="750"/>
      <c r="WBF117" s="750"/>
      <c r="WBG117" s="750"/>
      <c r="WBH117" s="750"/>
      <c r="WBI117" s="750"/>
      <c r="WBJ117" s="750"/>
      <c r="WBK117" s="750"/>
      <c r="WBL117" s="750"/>
      <c r="WBM117" s="750"/>
      <c r="WBN117" s="750"/>
      <c r="WBO117" s="750"/>
      <c r="WBP117" s="750"/>
      <c r="WBQ117" s="750"/>
      <c r="WBR117" s="750"/>
      <c r="WBS117" s="750"/>
      <c r="WBT117" s="750"/>
      <c r="WBU117" s="750"/>
      <c r="WBV117" s="750"/>
      <c r="WBW117" s="750"/>
      <c r="WBX117" s="750"/>
      <c r="WBY117" s="750"/>
      <c r="WBZ117" s="750"/>
      <c r="WCA117" s="750"/>
      <c r="WCB117" s="750"/>
      <c r="WCC117" s="750"/>
      <c r="WCD117" s="750"/>
      <c r="WCE117" s="750"/>
      <c r="WCF117" s="750"/>
      <c r="WCG117" s="750"/>
      <c r="WCH117" s="750"/>
      <c r="WCI117" s="750"/>
      <c r="WCJ117" s="750"/>
      <c r="WCK117" s="750"/>
      <c r="WCL117" s="750"/>
      <c r="WCM117" s="750"/>
      <c r="WCN117" s="750"/>
      <c r="WCO117" s="750"/>
      <c r="WCP117" s="750"/>
      <c r="WCQ117" s="750"/>
      <c r="WCR117" s="750"/>
      <c r="WCS117" s="750"/>
      <c r="WCT117" s="750"/>
      <c r="WCU117" s="750"/>
      <c r="WCV117" s="750"/>
      <c r="WCW117" s="750"/>
      <c r="WCX117" s="750"/>
      <c r="WCY117" s="750"/>
      <c r="WCZ117" s="750"/>
      <c r="WDA117" s="750"/>
      <c r="WDB117" s="750"/>
      <c r="WDC117" s="750"/>
      <c r="WDD117" s="750"/>
      <c r="WDE117" s="750"/>
      <c r="WDF117" s="750"/>
      <c r="WDG117" s="750"/>
      <c r="WDH117" s="750"/>
      <c r="WDI117" s="750"/>
      <c r="WDJ117" s="750"/>
      <c r="WDK117" s="750"/>
      <c r="WDL117" s="750"/>
      <c r="WDM117" s="750"/>
      <c r="WDN117" s="750"/>
      <c r="WDO117" s="750"/>
      <c r="WDP117" s="750"/>
      <c r="WDQ117" s="750"/>
      <c r="WDR117" s="750"/>
      <c r="WDS117" s="750"/>
      <c r="WDT117" s="750"/>
      <c r="WDU117" s="750"/>
      <c r="WDV117" s="750"/>
      <c r="WDW117" s="750"/>
      <c r="WDX117" s="750"/>
      <c r="WDY117" s="750"/>
      <c r="WDZ117" s="750"/>
      <c r="WEA117" s="750"/>
      <c r="WEB117" s="750"/>
      <c r="WEC117" s="750"/>
      <c r="WED117" s="750"/>
      <c r="WEE117" s="750"/>
      <c r="WEF117" s="750"/>
      <c r="WEG117" s="750"/>
      <c r="WEH117" s="750"/>
      <c r="WEI117" s="750"/>
      <c r="WEJ117" s="750"/>
      <c r="WEK117" s="750"/>
      <c r="WEL117" s="750"/>
      <c r="WEM117" s="750"/>
      <c r="WEN117" s="750"/>
      <c r="WEO117" s="750"/>
      <c r="WEP117" s="750"/>
      <c r="WEQ117" s="750"/>
      <c r="WER117" s="750"/>
      <c r="WES117" s="750"/>
      <c r="WET117" s="750"/>
      <c r="WEU117" s="750"/>
      <c r="WEV117" s="750"/>
      <c r="WEW117" s="750"/>
      <c r="WEX117" s="750"/>
      <c r="WEY117" s="750"/>
      <c r="WEZ117" s="750"/>
      <c r="WFA117" s="750"/>
      <c r="WFB117" s="750"/>
      <c r="WFC117" s="750"/>
      <c r="WFD117" s="750"/>
      <c r="WFE117" s="750"/>
      <c r="WFF117" s="750"/>
      <c r="WFG117" s="750"/>
      <c r="WFH117" s="750"/>
      <c r="WFI117" s="750"/>
      <c r="WFJ117" s="750"/>
      <c r="WFK117" s="750"/>
      <c r="WFL117" s="750"/>
      <c r="WFM117" s="750"/>
      <c r="WFN117" s="750"/>
      <c r="WFO117" s="750"/>
      <c r="WFP117" s="750"/>
      <c r="WFQ117" s="750"/>
      <c r="WFR117" s="750"/>
      <c r="WFS117" s="750"/>
      <c r="WFT117" s="750"/>
      <c r="WFU117" s="750"/>
      <c r="WFV117" s="750"/>
      <c r="WFW117" s="750"/>
      <c r="WFX117" s="750"/>
      <c r="WFY117" s="750"/>
      <c r="WFZ117" s="750"/>
      <c r="WGA117" s="750"/>
      <c r="WGB117" s="750"/>
      <c r="WGC117" s="750"/>
      <c r="WGD117" s="750"/>
      <c r="WGE117" s="750"/>
      <c r="WGF117" s="750"/>
      <c r="WGG117" s="750"/>
      <c r="WGH117" s="750"/>
      <c r="WGI117" s="750"/>
      <c r="WGJ117" s="750"/>
      <c r="WGK117" s="750"/>
      <c r="WGL117" s="750"/>
      <c r="WGM117" s="750"/>
      <c r="WGN117" s="750"/>
      <c r="WGO117" s="750"/>
      <c r="WGP117" s="750"/>
      <c r="WGQ117" s="750"/>
      <c r="WGR117" s="750"/>
      <c r="WGS117" s="750"/>
      <c r="WGT117" s="750"/>
      <c r="WGU117" s="750"/>
      <c r="WGV117" s="750"/>
      <c r="WGW117" s="750"/>
      <c r="WGX117" s="750"/>
      <c r="WGY117" s="750"/>
      <c r="WGZ117" s="750"/>
      <c r="WHA117" s="750"/>
      <c r="WHB117" s="750"/>
      <c r="WHC117" s="750"/>
      <c r="WHD117" s="750"/>
      <c r="WHE117" s="750"/>
      <c r="WHF117" s="750"/>
      <c r="WHG117" s="750"/>
      <c r="WHH117" s="750"/>
      <c r="WHI117" s="750"/>
      <c r="WHJ117" s="750"/>
      <c r="WHK117" s="750"/>
      <c r="WHL117" s="750"/>
      <c r="WHM117" s="750"/>
      <c r="WHN117" s="750"/>
      <c r="WHO117" s="750"/>
      <c r="WHP117" s="750"/>
      <c r="WHQ117" s="750"/>
      <c r="WHR117" s="750"/>
      <c r="WHS117" s="750"/>
      <c r="WHT117" s="750"/>
      <c r="WHU117" s="750"/>
      <c r="WHV117" s="750"/>
      <c r="WHW117" s="750"/>
      <c r="WHX117" s="750"/>
      <c r="WHY117" s="750"/>
      <c r="WHZ117" s="750"/>
      <c r="WIA117" s="750"/>
      <c r="WIB117" s="750"/>
      <c r="WIC117" s="750"/>
      <c r="WID117" s="750"/>
      <c r="WIE117" s="750"/>
      <c r="WIF117" s="750"/>
      <c r="WIG117" s="750"/>
      <c r="WIH117" s="750"/>
      <c r="WII117" s="750"/>
      <c r="WIJ117" s="750"/>
      <c r="WIK117" s="750"/>
      <c r="WIL117" s="750"/>
      <c r="WIM117" s="750"/>
      <c r="WIN117" s="750"/>
      <c r="WIO117" s="750"/>
      <c r="WIP117" s="750"/>
      <c r="WIQ117" s="750"/>
      <c r="WIR117" s="750"/>
      <c r="WIS117" s="750"/>
      <c r="WIT117" s="750"/>
      <c r="WIU117" s="750"/>
      <c r="WIV117" s="750"/>
      <c r="WIW117" s="750"/>
      <c r="WIX117" s="750"/>
      <c r="WIY117" s="750"/>
      <c r="WIZ117" s="750"/>
      <c r="WJA117" s="750"/>
      <c r="WJB117" s="750"/>
      <c r="WJC117" s="750"/>
      <c r="WJD117" s="750"/>
      <c r="WJE117" s="750"/>
      <c r="WJF117" s="750"/>
      <c r="WJG117" s="750"/>
      <c r="WJH117" s="750"/>
      <c r="WJI117" s="750"/>
      <c r="WJJ117" s="750"/>
      <c r="WJK117" s="750"/>
      <c r="WJL117" s="750"/>
      <c r="WJM117" s="750"/>
      <c r="WJN117" s="750"/>
      <c r="WJO117" s="750"/>
      <c r="WJP117" s="750"/>
      <c r="WJQ117" s="750"/>
      <c r="WJR117" s="750"/>
      <c r="WJS117" s="750"/>
      <c r="WJT117" s="750"/>
      <c r="WJU117" s="750"/>
      <c r="WJV117" s="750"/>
      <c r="WJW117" s="750"/>
      <c r="WJX117" s="750"/>
      <c r="WJY117" s="750"/>
      <c r="WJZ117" s="750"/>
      <c r="WKA117" s="750"/>
      <c r="WKB117" s="750"/>
      <c r="WKC117" s="750"/>
      <c r="WKD117" s="750"/>
      <c r="WKE117" s="750"/>
      <c r="WKF117" s="750"/>
      <c r="WKG117" s="750"/>
      <c r="WKH117" s="750"/>
      <c r="WKI117" s="750"/>
      <c r="WKJ117" s="750"/>
      <c r="WKK117" s="750"/>
      <c r="WKL117" s="750"/>
      <c r="WKM117" s="750"/>
      <c r="WKN117" s="750"/>
      <c r="WKO117" s="750"/>
      <c r="WKP117" s="750"/>
      <c r="WKQ117" s="750"/>
      <c r="WKR117" s="750"/>
      <c r="WKS117" s="750"/>
      <c r="WKT117" s="750"/>
      <c r="WKU117" s="750"/>
      <c r="WKV117" s="750"/>
      <c r="WKW117" s="750"/>
      <c r="WKX117" s="750"/>
      <c r="WKY117" s="750"/>
      <c r="WKZ117" s="750"/>
      <c r="WLA117" s="750"/>
      <c r="WLB117" s="750"/>
      <c r="WLC117" s="750"/>
      <c r="WLD117" s="750"/>
      <c r="WLE117" s="750"/>
      <c r="WLF117" s="750"/>
      <c r="WLG117" s="750"/>
      <c r="WLH117" s="750"/>
      <c r="WLI117" s="750"/>
      <c r="WLJ117" s="750"/>
      <c r="WLK117" s="750"/>
      <c r="WLL117" s="750"/>
      <c r="WLM117" s="750"/>
      <c r="WLN117" s="750"/>
      <c r="WLO117" s="750"/>
      <c r="WLP117" s="750"/>
      <c r="WLQ117" s="750"/>
      <c r="WLR117" s="750"/>
      <c r="WLS117" s="750"/>
      <c r="WLT117" s="750"/>
      <c r="WLU117" s="750"/>
      <c r="WLV117" s="750"/>
      <c r="WLW117" s="750"/>
      <c r="WLX117" s="750"/>
      <c r="WLY117" s="750"/>
      <c r="WLZ117" s="750"/>
      <c r="WMA117" s="750"/>
      <c r="WMB117" s="750"/>
      <c r="WMC117" s="750"/>
      <c r="WMD117" s="750"/>
      <c r="WME117" s="750"/>
      <c r="WMF117" s="750"/>
      <c r="WMG117" s="750"/>
      <c r="WMH117" s="750"/>
      <c r="WMI117" s="750"/>
      <c r="WMJ117" s="750"/>
      <c r="WMK117" s="750"/>
      <c r="WML117" s="750"/>
      <c r="WMM117" s="750"/>
      <c r="WMN117" s="750"/>
      <c r="WMO117" s="750"/>
      <c r="WMP117" s="750"/>
      <c r="WMQ117" s="750"/>
      <c r="WMR117" s="750"/>
      <c r="WMS117" s="750"/>
      <c r="WMT117" s="750"/>
      <c r="WMU117" s="750"/>
      <c r="WMV117" s="750"/>
      <c r="WMW117" s="750"/>
      <c r="WMX117" s="750"/>
      <c r="WMY117" s="750"/>
      <c r="WMZ117" s="750"/>
      <c r="WNA117" s="750"/>
      <c r="WNB117" s="750"/>
      <c r="WNC117" s="750"/>
      <c r="WND117" s="750"/>
      <c r="WNE117" s="750"/>
      <c r="WNF117" s="750"/>
      <c r="WNG117" s="750"/>
      <c r="WNH117" s="750"/>
      <c r="WNI117" s="750"/>
      <c r="WNJ117" s="750"/>
      <c r="WNK117" s="750"/>
      <c r="WNL117" s="750"/>
      <c r="WNM117" s="750"/>
      <c r="WNN117" s="750"/>
      <c r="WNO117" s="750"/>
      <c r="WNP117" s="750"/>
      <c r="WNQ117" s="750"/>
      <c r="WNR117" s="750"/>
      <c r="WNS117" s="750"/>
      <c r="WNT117" s="750"/>
      <c r="WNU117" s="750"/>
      <c r="WNV117" s="750"/>
      <c r="WNW117" s="750"/>
      <c r="WNX117" s="750"/>
      <c r="WNY117" s="750"/>
      <c r="WNZ117" s="750"/>
      <c r="WOA117" s="750"/>
      <c r="WOB117" s="750"/>
      <c r="WOC117" s="750"/>
      <c r="WOD117" s="750"/>
      <c r="WOE117" s="750"/>
      <c r="WOF117" s="750"/>
      <c r="WOG117" s="750"/>
      <c r="WOH117" s="750"/>
      <c r="WOI117" s="750"/>
      <c r="WOJ117" s="750"/>
      <c r="WOK117" s="750"/>
      <c r="WOL117" s="750"/>
      <c r="WOM117" s="750"/>
      <c r="WON117" s="750"/>
      <c r="WOO117" s="750"/>
      <c r="WOP117" s="750"/>
      <c r="WOQ117" s="750"/>
      <c r="WOR117" s="750"/>
      <c r="WOS117" s="750"/>
      <c r="WOT117" s="750"/>
      <c r="WOU117" s="750"/>
      <c r="WOV117" s="750"/>
      <c r="WOW117" s="750"/>
      <c r="WOX117" s="750"/>
      <c r="WOY117" s="750"/>
      <c r="WOZ117" s="750"/>
      <c r="WPA117" s="750"/>
      <c r="WPB117" s="750"/>
      <c r="WPC117" s="750"/>
      <c r="WPD117" s="750"/>
      <c r="WPE117" s="750"/>
      <c r="WPF117" s="750"/>
      <c r="WPG117" s="750"/>
      <c r="WPH117" s="750"/>
      <c r="WPI117" s="750"/>
      <c r="WPJ117" s="750"/>
      <c r="WPK117" s="750"/>
      <c r="WPL117" s="750"/>
      <c r="WPM117" s="750"/>
      <c r="WPN117" s="750"/>
      <c r="WPO117" s="750"/>
      <c r="WPP117" s="750"/>
      <c r="WPQ117" s="750"/>
      <c r="WPR117" s="750"/>
      <c r="WPS117" s="750"/>
      <c r="WPT117" s="750"/>
      <c r="WPU117" s="750"/>
      <c r="WPV117" s="750"/>
      <c r="WPW117" s="750"/>
      <c r="WPX117" s="750"/>
      <c r="WPY117" s="750"/>
      <c r="WPZ117" s="750"/>
      <c r="WQA117" s="750"/>
      <c r="WQB117" s="750"/>
      <c r="WQC117" s="750"/>
      <c r="WQD117" s="750"/>
      <c r="WQE117" s="750"/>
      <c r="WQF117" s="750"/>
      <c r="WQG117" s="750"/>
      <c r="WQH117" s="750"/>
      <c r="WQI117" s="750"/>
      <c r="WQJ117" s="750"/>
      <c r="WQK117" s="750"/>
      <c r="WQL117" s="750"/>
      <c r="WQM117" s="750"/>
      <c r="WQN117" s="750"/>
      <c r="WQO117" s="750"/>
      <c r="WQP117" s="750"/>
      <c r="WQQ117" s="750"/>
      <c r="WQR117" s="750"/>
      <c r="WQS117" s="750"/>
      <c r="WQT117" s="750"/>
      <c r="WQU117" s="750"/>
      <c r="WQV117" s="750"/>
      <c r="WQW117" s="750"/>
      <c r="WQX117" s="750"/>
      <c r="WQY117" s="750"/>
      <c r="WQZ117" s="750"/>
      <c r="WRA117" s="750"/>
      <c r="WRB117" s="750"/>
      <c r="WRC117" s="750"/>
      <c r="WRD117" s="750"/>
      <c r="WRE117" s="750"/>
      <c r="WRF117" s="750"/>
      <c r="WRG117" s="750"/>
      <c r="WRH117" s="750"/>
      <c r="WRI117" s="750"/>
      <c r="WRJ117" s="750"/>
      <c r="WRK117" s="750"/>
      <c r="WRL117" s="750"/>
      <c r="WRM117" s="750"/>
      <c r="WRN117" s="750"/>
      <c r="WRO117" s="750"/>
      <c r="WRP117" s="750"/>
      <c r="WRQ117" s="750"/>
      <c r="WRR117" s="750"/>
      <c r="WRS117" s="750"/>
      <c r="WRT117" s="750"/>
      <c r="WRU117" s="750"/>
      <c r="WRV117" s="750"/>
      <c r="WRW117" s="750"/>
      <c r="WRX117" s="750"/>
      <c r="WRY117" s="750"/>
      <c r="WRZ117" s="750"/>
      <c r="WSA117" s="750"/>
      <c r="WSB117" s="750"/>
      <c r="WSC117" s="750"/>
      <c r="WSD117" s="750"/>
      <c r="WSE117" s="750"/>
      <c r="WSF117" s="750"/>
      <c r="WSG117" s="750"/>
      <c r="WSH117" s="750"/>
      <c r="WSI117" s="750"/>
      <c r="WSJ117" s="750"/>
      <c r="WSK117" s="750"/>
      <c r="WSL117" s="750"/>
      <c r="WSM117" s="750"/>
      <c r="WSN117" s="750"/>
      <c r="WSO117" s="750"/>
      <c r="WSP117" s="750"/>
      <c r="WSQ117" s="750"/>
      <c r="WSR117" s="750"/>
      <c r="WSS117" s="750"/>
      <c r="WST117" s="750"/>
      <c r="WSU117" s="750"/>
      <c r="WSV117" s="750"/>
      <c r="WSW117" s="750"/>
      <c r="WSX117" s="750"/>
      <c r="WSY117" s="750"/>
      <c r="WSZ117" s="750"/>
      <c r="WTA117" s="750"/>
      <c r="WTB117" s="750"/>
      <c r="WTC117" s="750"/>
      <c r="WTD117" s="750"/>
      <c r="WTE117" s="750"/>
      <c r="WTF117" s="750"/>
      <c r="WTG117" s="750"/>
      <c r="WTH117" s="750"/>
      <c r="WTI117" s="750"/>
      <c r="WTJ117" s="750"/>
      <c r="WTK117" s="750"/>
      <c r="WTL117" s="750"/>
      <c r="WTM117" s="750"/>
      <c r="WTN117" s="750"/>
      <c r="WTO117" s="750"/>
      <c r="WTP117" s="750"/>
      <c r="WTQ117" s="750"/>
      <c r="WTR117" s="750"/>
      <c r="WTS117" s="750"/>
      <c r="WTT117" s="750"/>
      <c r="WTU117" s="750"/>
      <c r="WTV117" s="750"/>
      <c r="WTW117" s="750"/>
      <c r="WTX117" s="750"/>
      <c r="WTY117" s="750"/>
      <c r="WTZ117" s="750"/>
      <c r="WUA117" s="750"/>
      <c r="WUB117" s="750"/>
      <c r="WUC117" s="750"/>
      <c r="WUD117" s="750"/>
      <c r="WUE117" s="750"/>
      <c r="WUF117" s="750"/>
      <c r="WUG117" s="750"/>
      <c r="WUH117" s="750"/>
      <c r="WUI117" s="750"/>
      <c r="WUJ117" s="750"/>
      <c r="WUK117" s="750"/>
      <c r="WUL117" s="750"/>
      <c r="WUM117" s="750"/>
      <c r="WUN117" s="750"/>
      <c r="WUO117" s="750"/>
      <c r="WUP117" s="750"/>
      <c r="WUQ117" s="750"/>
      <c r="WUR117" s="750"/>
      <c r="WUS117" s="750"/>
      <c r="WUT117" s="750"/>
      <c r="WUU117" s="750"/>
      <c r="WUV117" s="750"/>
      <c r="WUW117" s="750"/>
      <c r="WUX117" s="750"/>
      <c r="WUY117" s="750"/>
      <c r="WUZ117" s="750"/>
      <c r="WVA117" s="750"/>
      <c r="WVB117" s="750"/>
      <c r="WVC117" s="750"/>
      <c r="WVD117" s="750"/>
      <c r="WVE117" s="750"/>
      <c r="WVF117" s="750"/>
      <c r="WVG117" s="750"/>
      <c r="WVH117" s="750"/>
      <c r="WVI117" s="750"/>
      <c r="WVJ117" s="750"/>
      <c r="WVK117" s="750"/>
      <c r="WVL117" s="750"/>
      <c r="WVM117" s="750"/>
      <c r="WVN117" s="750"/>
      <c r="WVO117" s="750"/>
      <c r="WVP117" s="750"/>
      <c r="WVQ117" s="750"/>
      <c r="WVR117" s="750"/>
      <c r="WVS117" s="750"/>
      <c r="WVT117" s="750"/>
      <c r="WVU117" s="750"/>
      <c r="WVV117" s="750"/>
      <c r="WVW117" s="750"/>
      <c r="WVX117" s="750"/>
      <c r="WVY117" s="750"/>
      <c r="WVZ117" s="750"/>
      <c r="WWA117" s="750"/>
      <c r="WWB117" s="750"/>
      <c r="WWC117" s="750"/>
      <c r="WWD117" s="750"/>
      <c r="WWE117" s="750"/>
      <c r="WWF117" s="750"/>
      <c r="WWG117" s="750"/>
      <c r="WWH117" s="750"/>
      <c r="WWI117" s="750"/>
      <c r="WWJ117" s="750"/>
      <c r="WWK117" s="750"/>
      <c r="WWL117" s="750"/>
      <c r="WWM117" s="750"/>
      <c r="WWN117" s="750"/>
      <c r="WWO117" s="750"/>
      <c r="WWP117" s="750"/>
      <c r="WWQ117" s="750"/>
      <c r="WWR117" s="750"/>
      <c r="WWS117" s="750"/>
      <c r="WWT117" s="750"/>
      <c r="WWU117" s="750"/>
      <c r="WWV117" s="750"/>
      <c r="WWW117" s="750"/>
      <c r="WWX117" s="750"/>
      <c r="WWY117" s="750"/>
      <c r="WWZ117" s="750"/>
      <c r="WXA117" s="750"/>
      <c r="WXB117" s="750"/>
      <c r="WXC117" s="750"/>
      <c r="WXD117" s="750"/>
      <c r="WXE117" s="750"/>
      <c r="WXF117" s="750"/>
      <c r="WXG117" s="750"/>
      <c r="WXH117" s="750"/>
      <c r="WXI117" s="750"/>
      <c r="WXJ117" s="750"/>
      <c r="WXK117" s="750"/>
      <c r="WXL117" s="750"/>
      <c r="WXM117" s="750"/>
      <c r="WXN117" s="750"/>
      <c r="WXO117" s="750"/>
      <c r="WXP117" s="750"/>
      <c r="WXQ117" s="750"/>
      <c r="WXR117" s="750"/>
      <c r="WXS117" s="750"/>
      <c r="WXT117" s="750"/>
      <c r="WXU117" s="750"/>
      <c r="WXV117" s="750"/>
      <c r="WXW117" s="750"/>
      <c r="WXX117" s="750"/>
      <c r="WXY117" s="750"/>
      <c r="WXZ117" s="750"/>
      <c r="WYA117" s="750"/>
      <c r="WYB117" s="750"/>
      <c r="WYC117" s="750"/>
      <c r="WYD117" s="750"/>
      <c r="WYE117" s="750"/>
      <c r="WYF117" s="750"/>
      <c r="WYG117" s="750"/>
      <c r="WYH117" s="750"/>
      <c r="WYI117" s="750"/>
      <c r="WYJ117" s="750"/>
      <c r="WYK117" s="750"/>
      <c r="WYL117" s="750"/>
      <c r="WYM117" s="750"/>
      <c r="WYN117" s="750"/>
      <c r="WYO117" s="750"/>
      <c r="WYP117" s="750"/>
      <c r="WYQ117" s="750"/>
      <c r="WYR117" s="750"/>
      <c r="WYS117" s="750"/>
      <c r="WYT117" s="750"/>
      <c r="WYU117" s="750"/>
      <c r="WYV117" s="750"/>
      <c r="WYW117" s="750"/>
      <c r="WYX117" s="750"/>
      <c r="WYY117" s="750"/>
      <c r="WYZ117" s="750"/>
      <c r="WZA117" s="750"/>
      <c r="WZB117" s="750"/>
      <c r="WZC117" s="750"/>
      <c r="WZD117" s="750"/>
      <c r="WZE117" s="750"/>
      <c r="WZF117" s="750"/>
      <c r="WZG117" s="750"/>
      <c r="WZH117" s="750"/>
      <c r="WZI117" s="750"/>
      <c r="WZJ117" s="750"/>
      <c r="WZK117" s="750"/>
      <c r="WZL117" s="750"/>
      <c r="WZM117" s="750"/>
      <c r="WZN117" s="750"/>
      <c r="WZO117" s="750"/>
      <c r="WZP117" s="750"/>
      <c r="WZQ117" s="750"/>
      <c r="WZR117" s="750"/>
      <c r="WZS117" s="750"/>
      <c r="WZT117" s="750"/>
      <c r="WZU117" s="750"/>
      <c r="WZV117" s="750"/>
      <c r="WZW117" s="750"/>
      <c r="WZX117" s="750"/>
      <c r="WZY117" s="750"/>
      <c r="WZZ117" s="750"/>
      <c r="XAA117" s="750"/>
      <c r="XAB117" s="750"/>
      <c r="XAC117" s="750"/>
      <c r="XAD117" s="750"/>
      <c r="XAE117" s="750"/>
      <c r="XAF117" s="750"/>
      <c r="XAG117" s="750"/>
      <c r="XAH117" s="750"/>
      <c r="XAI117" s="750"/>
      <c r="XAJ117" s="750"/>
      <c r="XAK117" s="750"/>
      <c r="XAL117" s="750"/>
      <c r="XAM117" s="750"/>
      <c r="XAN117" s="750"/>
      <c r="XAO117" s="750"/>
      <c r="XAP117" s="750"/>
      <c r="XAQ117" s="750"/>
      <c r="XAR117" s="750"/>
      <c r="XAS117" s="750"/>
      <c r="XAT117" s="750"/>
      <c r="XAU117" s="750"/>
      <c r="XAV117" s="750"/>
      <c r="XAW117" s="750"/>
      <c r="XAX117" s="750"/>
      <c r="XAY117" s="750"/>
      <c r="XAZ117" s="750"/>
      <c r="XBA117" s="750"/>
      <c r="XBB117" s="750"/>
      <c r="XBC117" s="750"/>
      <c r="XBD117" s="750"/>
      <c r="XBE117" s="750"/>
      <c r="XBF117" s="750"/>
      <c r="XBG117" s="750"/>
      <c r="XBH117" s="750"/>
      <c r="XBI117" s="750"/>
      <c r="XBJ117" s="750"/>
      <c r="XBK117" s="750"/>
      <c r="XBL117" s="750"/>
      <c r="XBM117" s="750"/>
      <c r="XBN117" s="750"/>
      <c r="XBO117" s="750"/>
      <c r="XBP117" s="750"/>
      <c r="XBQ117" s="750"/>
      <c r="XBR117" s="750"/>
      <c r="XBS117" s="750"/>
      <c r="XBT117" s="750"/>
      <c r="XBU117" s="750"/>
      <c r="XBV117" s="750"/>
      <c r="XBW117" s="750"/>
      <c r="XBX117" s="750"/>
      <c r="XBY117" s="750"/>
      <c r="XBZ117" s="750"/>
      <c r="XCA117" s="750"/>
      <c r="XCB117" s="750"/>
      <c r="XCC117" s="750"/>
      <c r="XCD117" s="750"/>
      <c r="XCE117" s="750"/>
      <c r="XCF117" s="750"/>
      <c r="XCG117" s="750"/>
      <c r="XCH117" s="750"/>
      <c r="XCI117" s="750"/>
      <c r="XCJ117" s="750"/>
      <c r="XCK117" s="750"/>
      <c r="XCL117" s="750"/>
      <c r="XCM117" s="750"/>
      <c r="XCN117" s="750"/>
      <c r="XCO117" s="750"/>
      <c r="XCP117" s="750"/>
      <c r="XCQ117" s="750"/>
      <c r="XCR117" s="750"/>
      <c r="XCS117" s="750"/>
      <c r="XCT117" s="750"/>
      <c r="XCU117" s="750"/>
      <c r="XCV117" s="750"/>
      <c r="XCW117" s="750"/>
      <c r="XCX117" s="750"/>
      <c r="XCY117" s="750"/>
      <c r="XCZ117" s="750"/>
      <c r="XDA117" s="750"/>
      <c r="XDB117" s="750"/>
      <c r="XDC117" s="750"/>
      <c r="XDD117" s="750"/>
      <c r="XDE117" s="750"/>
      <c r="XDF117" s="750"/>
      <c r="XDG117" s="750"/>
      <c r="XDH117" s="750"/>
      <c r="XDI117" s="750"/>
      <c r="XDJ117" s="750"/>
      <c r="XDK117" s="750"/>
      <c r="XDL117" s="750"/>
      <c r="XDM117" s="750"/>
      <c r="XDN117" s="750"/>
      <c r="XDO117" s="750"/>
      <c r="XDP117" s="750"/>
      <c r="XDQ117" s="750"/>
      <c r="XDR117" s="750"/>
      <c r="XDS117" s="750"/>
      <c r="XDT117" s="750"/>
      <c r="XDU117" s="750"/>
      <c r="XDV117" s="750"/>
      <c r="XDW117" s="750"/>
      <c r="XDX117" s="750"/>
      <c r="XDY117" s="750"/>
      <c r="XDZ117" s="750"/>
      <c r="XEA117" s="750"/>
      <c r="XEB117" s="750"/>
      <c r="XEC117" s="750"/>
      <c r="XED117" s="750"/>
      <c r="XEE117" s="750"/>
      <c r="XEF117" s="750"/>
      <c r="XEG117" s="750"/>
      <c r="XEH117" s="750"/>
      <c r="XEI117" s="750"/>
      <c r="XEJ117" s="750"/>
      <c r="XEK117" s="750"/>
      <c r="XEL117" s="750"/>
      <c r="XEM117" s="750"/>
      <c r="XEN117" s="750"/>
      <c r="XEO117" s="750"/>
      <c r="XEP117" s="750"/>
      <c r="XEQ117" s="750"/>
      <c r="XER117" s="750"/>
      <c r="XES117" s="750"/>
      <c r="XET117" s="750"/>
      <c r="XEU117" s="750"/>
      <c r="XEV117" s="750"/>
      <c r="XEW117" s="750"/>
      <c r="XEX117" s="750"/>
      <c r="XEY117" s="750"/>
      <c r="XEZ117" s="750"/>
      <c r="XFA117" s="750"/>
      <c r="XFB117" s="750"/>
      <c r="XFC117" s="750"/>
      <c r="XFD117" s="750"/>
    </row>
    <row r="118" spans="1:16384" s="134" customFormat="1" ht="12.6" customHeight="1" x14ac:dyDescent="0.25">
      <c r="A118" s="782" t="s">
        <v>1330</v>
      </c>
      <c r="B118" s="782"/>
      <c r="C118" s="782"/>
      <c r="D118" s="782"/>
      <c r="E118" s="782"/>
      <c r="F118" s="782"/>
      <c r="G118" s="782"/>
      <c r="H118" s="782"/>
      <c r="I118" s="782"/>
      <c r="J118" s="782"/>
      <c r="K118" s="782"/>
      <c r="L118" s="782"/>
      <c r="M118" s="782"/>
      <c r="N118" s="782"/>
      <c r="O118" s="782"/>
      <c r="P118" s="782"/>
      <c r="Q118" s="782"/>
      <c r="R118" s="782"/>
      <c r="S118" s="782"/>
      <c r="T118" s="783" t="s">
        <v>1331</v>
      </c>
      <c r="U118" s="783"/>
      <c r="V118" s="783"/>
      <c r="W118" s="783"/>
      <c r="X118" s="783"/>
      <c r="Y118" s="783"/>
      <c r="Z118" s="783"/>
      <c r="AA118" s="783"/>
      <c r="AB118" s="783"/>
      <c r="AC118" s="783" t="s">
        <v>1326</v>
      </c>
      <c r="AD118" s="783"/>
      <c r="AE118" s="783"/>
      <c r="AF118" s="783"/>
      <c r="AG118" s="783"/>
      <c r="AH118" s="783"/>
      <c r="AI118" s="783"/>
      <c r="AJ118" s="783"/>
      <c r="AK118" s="783" t="s">
        <v>1332</v>
      </c>
      <c r="AL118" s="783"/>
      <c r="AM118" s="783"/>
      <c r="AN118" s="783"/>
      <c r="AO118" s="783"/>
      <c r="AP118" s="783"/>
      <c r="AQ118" s="783"/>
      <c r="AR118" s="783"/>
      <c r="AS118" s="783"/>
      <c r="AT118" s="783"/>
      <c r="AU118" s="783"/>
      <c r="AV118" s="137"/>
      <c r="AW118" s="137"/>
      <c r="AX118" s="137"/>
      <c r="AY118" s="137"/>
    </row>
    <row r="119" spans="1:16384" s="130" customFormat="1" ht="12.6" customHeight="1" x14ac:dyDescent="0.25">
      <c r="A119" s="782" t="s">
        <v>1333</v>
      </c>
      <c r="B119" s="782"/>
      <c r="C119" s="782"/>
      <c r="D119" s="782"/>
      <c r="E119" s="782"/>
      <c r="F119" s="782"/>
      <c r="G119" s="782"/>
      <c r="H119" s="782"/>
      <c r="I119" s="782"/>
      <c r="J119" s="782"/>
      <c r="K119" s="782"/>
      <c r="L119" s="782"/>
      <c r="M119" s="782"/>
      <c r="N119" s="782"/>
      <c r="O119" s="782"/>
      <c r="P119" s="782"/>
      <c r="Q119" s="782"/>
      <c r="R119" s="782"/>
      <c r="S119" s="782"/>
      <c r="T119" s="783" t="s">
        <v>1334</v>
      </c>
      <c r="U119" s="783"/>
      <c r="V119" s="783"/>
      <c r="W119" s="783"/>
      <c r="X119" s="783"/>
      <c r="Y119" s="783"/>
      <c r="Z119" s="783"/>
      <c r="AA119" s="783"/>
      <c r="AB119" s="783"/>
      <c r="AC119" s="783" t="s">
        <v>1335</v>
      </c>
      <c r="AD119" s="783"/>
      <c r="AE119" s="783"/>
      <c r="AF119" s="783"/>
      <c r="AG119" s="783"/>
      <c r="AH119" s="783"/>
      <c r="AI119" s="783"/>
      <c r="AJ119" s="783"/>
      <c r="AK119" s="783" t="s">
        <v>1336</v>
      </c>
      <c r="AL119" s="783"/>
      <c r="AM119" s="783"/>
      <c r="AN119" s="783"/>
      <c r="AO119" s="783"/>
      <c r="AP119" s="783"/>
      <c r="AQ119" s="783"/>
      <c r="AR119" s="783"/>
      <c r="AS119" s="783"/>
      <c r="AT119" s="783"/>
      <c r="AU119" s="783"/>
      <c r="AV119" s="137"/>
      <c r="AW119" s="137"/>
      <c r="AX119" s="137"/>
      <c r="AY119" s="137"/>
      <c r="AZ119" s="164"/>
      <c r="BA119" s="164"/>
      <c r="BB119" s="164"/>
    </row>
    <row r="120" spans="1:16384" s="130" customFormat="1" ht="12.6" customHeight="1" x14ac:dyDescent="0.25">
      <c r="A120" s="782" t="s">
        <v>1337</v>
      </c>
      <c r="B120" s="782"/>
      <c r="C120" s="782"/>
      <c r="D120" s="782"/>
      <c r="E120" s="782"/>
      <c r="F120" s="782"/>
      <c r="G120" s="782"/>
      <c r="H120" s="782"/>
      <c r="I120" s="782"/>
      <c r="J120" s="782"/>
      <c r="K120" s="782"/>
      <c r="L120" s="782"/>
      <c r="M120" s="782"/>
      <c r="N120" s="782"/>
      <c r="O120" s="782"/>
      <c r="P120" s="782"/>
      <c r="Q120" s="782"/>
      <c r="R120" s="782"/>
      <c r="S120" s="782"/>
      <c r="T120" s="783">
        <v>6</v>
      </c>
      <c r="U120" s="783"/>
      <c r="V120" s="783"/>
      <c r="W120" s="783"/>
      <c r="X120" s="783"/>
      <c r="Y120" s="783"/>
      <c r="Z120" s="783"/>
      <c r="AA120" s="783"/>
      <c r="AB120" s="783"/>
      <c r="AC120" s="783" t="s">
        <v>1326</v>
      </c>
      <c r="AD120" s="783"/>
      <c r="AE120" s="783"/>
      <c r="AF120" s="783"/>
      <c r="AG120" s="783"/>
      <c r="AH120" s="783"/>
      <c r="AI120" s="783"/>
      <c r="AJ120" s="783"/>
      <c r="AK120" s="783">
        <v>16.670000000000002</v>
      </c>
      <c r="AL120" s="783"/>
      <c r="AM120" s="783"/>
      <c r="AN120" s="783"/>
      <c r="AO120" s="783"/>
      <c r="AP120" s="783"/>
      <c r="AQ120" s="783"/>
      <c r="AR120" s="783"/>
      <c r="AS120" s="783"/>
      <c r="AT120" s="783"/>
      <c r="AU120" s="783"/>
      <c r="AV120" s="137"/>
      <c r="AW120" s="137"/>
      <c r="AX120" s="137"/>
      <c r="AY120" s="137"/>
      <c r="AZ120" s="164"/>
      <c r="BA120" s="164"/>
      <c r="BB120" s="164"/>
    </row>
    <row r="121" spans="1:16384" s="130" customFormat="1" ht="12.6" customHeight="1" x14ac:dyDescent="0.25">
      <c r="A121" s="763" t="s">
        <v>1338</v>
      </c>
      <c r="B121" s="777"/>
      <c r="C121" s="777"/>
      <c r="D121" s="777"/>
      <c r="E121" s="777"/>
      <c r="F121" s="777"/>
      <c r="G121" s="777"/>
      <c r="H121" s="777"/>
      <c r="I121" s="777"/>
      <c r="J121" s="777"/>
      <c r="K121" s="777"/>
      <c r="L121" s="777"/>
      <c r="M121" s="777"/>
      <c r="N121" s="777"/>
      <c r="O121" s="777"/>
      <c r="P121" s="777"/>
      <c r="Q121" s="777"/>
      <c r="R121" s="777"/>
      <c r="S121" s="777"/>
      <c r="T121" s="777"/>
      <c r="U121" s="777"/>
      <c r="V121" s="777"/>
      <c r="W121" s="777"/>
      <c r="X121" s="777"/>
      <c r="Y121" s="777"/>
      <c r="Z121" s="777"/>
      <c r="AA121" s="777"/>
      <c r="AB121" s="777"/>
      <c r="AC121" s="777"/>
      <c r="AD121" s="777"/>
      <c r="AE121" s="777"/>
      <c r="AF121" s="777"/>
      <c r="AG121" s="777"/>
      <c r="AH121" s="777"/>
      <c r="AI121" s="777"/>
      <c r="AJ121" s="777"/>
      <c r="AK121" s="777"/>
      <c r="AL121" s="777"/>
      <c r="AM121" s="777"/>
      <c r="AN121" s="777"/>
      <c r="AO121" s="777"/>
      <c r="AP121" s="777"/>
      <c r="AQ121" s="777"/>
      <c r="AR121" s="777"/>
      <c r="AS121" s="777"/>
      <c r="AT121" s="777"/>
      <c r="AU121" s="777"/>
      <c r="AV121" s="777"/>
      <c r="AW121" s="777"/>
      <c r="AX121" s="777"/>
      <c r="AY121" s="777"/>
      <c r="AZ121" s="164"/>
      <c r="BA121" s="164"/>
      <c r="BB121" s="164"/>
    </row>
    <row r="122" spans="1:16384" s="130" customFormat="1" ht="12.6" customHeight="1" x14ac:dyDescent="0.25">
      <c r="A122" s="794" t="s">
        <v>1339</v>
      </c>
      <c r="B122" s="794"/>
      <c r="C122" s="794"/>
      <c r="D122" s="794"/>
      <c r="E122" s="794"/>
      <c r="F122" s="794"/>
      <c r="G122" s="794"/>
      <c r="H122" s="794"/>
      <c r="I122" s="794"/>
      <c r="J122" s="794"/>
      <c r="K122" s="794"/>
      <c r="L122" s="794"/>
      <c r="M122" s="794"/>
      <c r="N122" s="794"/>
      <c r="O122" s="794"/>
      <c r="P122" s="794"/>
      <c r="Q122" s="794"/>
      <c r="R122" s="794"/>
      <c r="S122" s="794"/>
      <c r="T122" s="794"/>
      <c r="U122" s="794"/>
      <c r="V122" s="794"/>
      <c r="W122" s="794"/>
      <c r="X122" s="794"/>
      <c r="Y122" s="794"/>
      <c r="Z122" s="794"/>
      <c r="AA122" s="794"/>
      <c r="AB122" s="794"/>
      <c r="AC122" s="794"/>
      <c r="AD122" s="794"/>
      <c r="AE122" s="794"/>
      <c r="AF122" s="794"/>
      <c r="AG122" s="794"/>
      <c r="AH122" s="794"/>
      <c r="AI122" s="794"/>
      <c r="AJ122" s="794"/>
      <c r="AK122" s="794"/>
      <c r="AL122" s="794"/>
      <c r="AM122" s="794"/>
      <c r="AN122" s="794"/>
      <c r="AO122" s="794"/>
      <c r="AP122" s="794"/>
      <c r="AQ122" s="794"/>
      <c r="AR122" s="794"/>
      <c r="AS122" s="794"/>
      <c r="AT122" s="794"/>
      <c r="AU122" s="795"/>
      <c r="AV122" s="791" t="s">
        <v>1254</v>
      </c>
      <c r="AW122" s="792"/>
      <c r="AX122" s="793"/>
      <c r="BB122" s="164"/>
    </row>
    <row r="123" spans="1:16384" s="130" customFormat="1" ht="6" customHeight="1" x14ac:dyDescent="0.25">
      <c r="A123" s="165"/>
      <c r="B123" s="165"/>
      <c r="C123" s="165"/>
      <c r="D123" s="165"/>
      <c r="E123" s="165"/>
      <c r="F123" s="165"/>
      <c r="G123" s="165"/>
      <c r="H123" s="165"/>
      <c r="I123" s="165"/>
      <c r="J123" s="165"/>
      <c r="K123" s="165"/>
      <c r="L123" s="165"/>
      <c r="M123" s="165"/>
      <c r="N123" s="165"/>
      <c r="O123" s="165"/>
      <c r="P123" s="165"/>
      <c r="Q123" s="165"/>
      <c r="R123" s="165"/>
      <c r="S123" s="165"/>
      <c r="T123" s="165"/>
      <c r="U123" s="165"/>
      <c r="V123" s="165"/>
      <c r="W123" s="165"/>
      <c r="X123" s="165"/>
      <c r="Y123" s="165"/>
      <c r="Z123" s="165"/>
      <c r="AA123" s="165"/>
      <c r="AB123" s="165"/>
      <c r="AC123" s="165"/>
      <c r="AD123" s="165"/>
      <c r="AE123" s="165"/>
      <c r="AF123" s="165"/>
      <c r="AG123" s="165"/>
      <c r="AH123" s="165"/>
      <c r="AI123" s="165"/>
      <c r="AJ123" s="165"/>
      <c r="AK123" s="165"/>
      <c r="AL123" s="165"/>
      <c r="AM123" s="165"/>
      <c r="AN123" s="165"/>
      <c r="AO123" s="165"/>
      <c r="AP123" s="165"/>
      <c r="AQ123" s="165"/>
      <c r="AR123" s="165"/>
      <c r="AS123" s="165"/>
      <c r="AT123" s="165"/>
      <c r="AU123" s="165"/>
      <c r="AV123" s="165"/>
      <c r="AW123" s="165"/>
      <c r="AX123" s="165"/>
      <c r="AY123" s="162"/>
      <c r="AZ123" s="164"/>
      <c r="BA123" s="164"/>
      <c r="BB123" s="164"/>
    </row>
    <row r="124" spans="1:16384" s="130" customFormat="1" ht="12.6" customHeight="1" x14ac:dyDescent="0.25">
      <c r="A124" s="794" t="s">
        <v>1340</v>
      </c>
      <c r="B124" s="794"/>
      <c r="C124" s="794"/>
      <c r="D124" s="794"/>
      <c r="E124" s="794"/>
      <c r="F124" s="794"/>
      <c r="G124" s="794"/>
      <c r="H124" s="794"/>
      <c r="I124" s="794"/>
      <c r="J124" s="794"/>
      <c r="K124" s="794"/>
      <c r="L124" s="794"/>
      <c r="M124" s="794"/>
      <c r="N124" s="794"/>
      <c r="O124" s="794"/>
      <c r="P124" s="794"/>
      <c r="Q124" s="794"/>
      <c r="R124" s="794"/>
      <c r="S124" s="794"/>
      <c r="T124" s="794"/>
      <c r="U124" s="794"/>
      <c r="V124" s="794"/>
      <c r="W124" s="794"/>
      <c r="X124" s="794"/>
      <c r="Y124" s="794"/>
      <c r="Z124" s="794"/>
      <c r="AA124" s="794"/>
      <c r="AB124" s="794"/>
      <c r="AC124" s="794"/>
      <c r="AD124" s="794"/>
      <c r="AE124" s="794"/>
      <c r="AF124" s="794"/>
      <c r="AG124" s="794"/>
      <c r="AH124" s="794"/>
      <c r="AI124" s="794"/>
      <c r="AJ124" s="794"/>
      <c r="AK124" s="794"/>
      <c r="AL124" s="794"/>
      <c r="AM124" s="794"/>
      <c r="AN124" s="794"/>
      <c r="AO124" s="794"/>
      <c r="AP124" s="794"/>
      <c r="AQ124" s="794"/>
      <c r="AR124" s="794"/>
      <c r="AS124" s="794"/>
      <c r="AT124" s="794"/>
      <c r="AU124" s="794"/>
      <c r="AV124" s="794"/>
      <c r="AW124" s="794"/>
      <c r="AX124" s="166"/>
      <c r="AY124" s="162"/>
      <c r="AZ124" s="164"/>
      <c r="BA124" s="164"/>
      <c r="BB124" s="164"/>
    </row>
    <row r="125" spans="1:16384" s="130" customFormat="1" ht="12.6" customHeight="1" x14ac:dyDescent="0.25">
      <c r="A125" s="794" t="s">
        <v>1341</v>
      </c>
      <c r="B125" s="794"/>
      <c r="C125" s="794"/>
      <c r="D125" s="794"/>
      <c r="E125" s="794"/>
      <c r="F125" s="794"/>
      <c r="G125" s="794"/>
      <c r="H125" s="794"/>
      <c r="I125" s="794"/>
      <c r="J125" s="794"/>
      <c r="K125" s="794"/>
      <c r="L125" s="794"/>
      <c r="M125" s="794"/>
      <c r="N125" s="794"/>
      <c r="O125" s="794"/>
      <c r="P125" s="794"/>
      <c r="Q125" s="794"/>
      <c r="R125" s="794"/>
      <c r="S125" s="794"/>
      <c r="T125" s="794"/>
      <c r="U125" s="794"/>
      <c r="V125" s="794"/>
      <c r="W125" s="794"/>
      <c r="X125" s="794"/>
      <c r="Y125" s="794"/>
      <c r="Z125" s="794"/>
      <c r="AA125" s="794"/>
      <c r="AB125" s="794"/>
      <c r="AC125" s="794"/>
      <c r="AD125" s="794"/>
      <c r="AE125" s="794"/>
      <c r="AF125" s="794"/>
      <c r="AG125" s="794"/>
      <c r="AH125" s="794"/>
      <c r="AI125" s="794"/>
      <c r="AJ125" s="794"/>
      <c r="AK125" s="794"/>
      <c r="AL125" s="794"/>
      <c r="AM125" s="794"/>
      <c r="AN125" s="794"/>
      <c r="AO125" s="794"/>
      <c r="AP125" s="794"/>
      <c r="AQ125" s="794"/>
      <c r="AR125" s="794"/>
      <c r="AS125" s="794"/>
      <c r="AT125" s="794"/>
      <c r="AU125" s="795"/>
      <c r="AV125" s="791" t="s">
        <v>1254</v>
      </c>
      <c r="AW125" s="792"/>
      <c r="AX125" s="793"/>
      <c r="BB125" s="164"/>
    </row>
    <row r="126" spans="1:16384" s="130" customFormat="1" ht="5.25" customHeight="1" x14ac:dyDescent="0.25">
      <c r="A126" s="165"/>
      <c r="B126" s="165"/>
      <c r="C126" s="165"/>
      <c r="D126" s="165"/>
      <c r="E126" s="165"/>
      <c r="F126" s="165"/>
      <c r="G126" s="165"/>
      <c r="H126" s="165"/>
      <c r="I126" s="165"/>
      <c r="J126" s="165"/>
      <c r="K126" s="165"/>
      <c r="L126" s="165"/>
      <c r="M126" s="165"/>
      <c r="N126" s="165"/>
      <c r="O126" s="165"/>
      <c r="P126" s="165"/>
      <c r="Q126" s="165"/>
      <c r="R126" s="165"/>
      <c r="S126" s="165"/>
      <c r="T126" s="165"/>
      <c r="U126" s="165"/>
      <c r="V126" s="165"/>
      <c r="W126" s="165"/>
      <c r="X126" s="165"/>
      <c r="Y126" s="165"/>
      <c r="Z126" s="165"/>
      <c r="AA126" s="165"/>
      <c r="AB126" s="165"/>
      <c r="AC126" s="165"/>
      <c r="AD126" s="165"/>
      <c r="AE126" s="165"/>
      <c r="AF126" s="165"/>
      <c r="AG126" s="165"/>
      <c r="AH126" s="165"/>
      <c r="AI126" s="165"/>
      <c r="AJ126" s="165"/>
      <c r="AK126" s="165"/>
      <c r="AL126" s="165"/>
      <c r="AM126" s="165"/>
      <c r="AN126" s="165"/>
      <c r="AO126" s="165"/>
      <c r="AP126" s="165"/>
      <c r="AQ126" s="165"/>
      <c r="AR126" s="165"/>
      <c r="AS126" s="165"/>
      <c r="AT126" s="165"/>
      <c r="AU126" s="165"/>
      <c r="AV126" s="165"/>
      <c r="AW126" s="165"/>
      <c r="AX126" s="165"/>
      <c r="AY126" s="162"/>
      <c r="AZ126" s="164"/>
      <c r="BA126" s="164"/>
      <c r="BB126" s="164"/>
    </row>
    <row r="127" spans="1:16384" s="130" customFormat="1" ht="12.6" customHeight="1" x14ac:dyDescent="0.25">
      <c r="A127" s="794" t="s">
        <v>1342</v>
      </c>
      <c r="B127" s="794"/>
      <c r="C127" s="794"/>
      <c r="D127" s="794"/>
      <c r="E127" s="794"/>
      <c r="F127" s="794"/>
      <c r="G127" s="794"/>
      <c r="H127" s="794"/>
      <c r="I127" s="794"/>
      <c r="J127" s="794"/>
      <c r="K127" s="794"/>
      <c r="L127" s="794"/>
      <c r="M127" s="794"/>
      <c r="N127" s="794"/>
      <c r="O127" s="794"/>
      <c r="P127" s="794"/>
      <c r="Q127" s="794"/>
      <c r="R127" s="794"/>
      <c r="S127" s="794"/>
      <c r="T127" s="794"/>
      <c r="U127" s="794"/>
      <c r="V127" s="794"/>
      <c r="W127" s="794"/>
      <c r="X127" s="794"/>
      <c r="Y127" s="794"/>
      <c r="Z127" s="794"/>
      <c r="AA127" s="794"/>
      <c r="AB127" s="794"/>
      <c r="AC127" s="794"/>
      <c r="AD127" s="794"/>
      <c r="AE127" s="794"/>
      <c r="AF127" s="794"/>
      <c r="AG127" s="794"/>
      <c r="AH127" s="794"/>
      <c r="AI127" s="794"/>
      <c r="AJ127" s="794"/>
      <c r="AK127" s="794"/>
      <c r="AL127" s="794"/>
      <c r="AM127" s="794"/>
      <c r="AN127" s="794"/>
      <c r="AO127" s="794"/>
      <c r="AP127" s="794"/>
      <c r="AQ127" s="794"/>
      <c r="AR127" s="794"/>
      <c r="AS127" s="794"/>
      <c r="AT127" s="794"/>
      <c r="AU127" s="795"/>
      <c r="AV127" s="791" t="s">
        <v>1254</v>
      </c>
      <c r="AW127" s="792"/>
      <c r="AX127" s="793"/>
      <c r="BB127" s="164"/>
    </row>
    <row r="128" spans="1:16384" s="130" customFormat="1" ht="4.5" customHeight="1" x14ac:dyDescent="0.25">
      <c r="A128" s="156"/>
      <c r="B128" s="162"/>
      <c r="C128" s="162"/>
      <c r="D128" s="162"/>
      <c r="E128" s="162"/>
      <c r="F128" s="162"/>
      <c r="G128" s="162"/>
      <c r="H128" s="162"/>
      <c r="I128" s="162"/>
      <c r="J128" s="162"/>
      <c r="K128" s="162"/>
      <c r="L128" s="162"/>
      <c r="M128" s="162"/>
      <c r="N128" s="162"/>
      <c r="O128" s="162"/>
      <c r="P128" s="162"/>
      <c r="Q128" s="162"/>
      <c r="R128" s="162"/>
      <c r="S128" s="162"/>
      <c r="T128" s="162"/>
      <c r="U128" s="162"/>
      <c r="V128" s="162"/>
      <c r="W128" s="162"/>
      <c r="X128" s="162"/>
      <c r="Y128" s="162"/>
      <c r="Z128" s="162"/>
      <c r="AA128" s="162"/>
      <c r="AB128" s="162"/>
      <c r="AC128" s="162"/>
      <c r="AD128" s="162"/>
      <c r="AE128" s="162"/>
      <c r="AF128" s="162"/>
      <c r="AG128" s="162"/>
      <c r="AH128" s="162"/>
      <c r="AI128" s="162"/>
      <c r="AJ128" s="162"/>
      <c r="AK128" s="162"/>
      <c r="AL128" s="162"/>
      <c r="AM128" s="162"/>
      <c r="AN128" s="162"/>
      <c r="AO128" s="162"/>
      <c r="AP128" s="162"/>
      <c r="AQ128" s="162"/>
      <c r="AR128" s="162"/>
      <c r="AS128" s="162"/>
      <c r="AT128" s="162"/>
      <c r="AU128" s="162"/>
      <c r="AV128" s="162"/>
      <c r="AW128" s="162"/>
      <c r="AX128" s="162"/>
      <c r="AY128" s="162"/>
      <c r="AZ128" s="164"/>
      <c r="BA128" s="164"/>
      <c r="BB128" s="164"/>
    </row>
    <row r="129" spans="1:54" ht="30" customHeight="1" x14ac:dyDescent="0.25">
      <c r="A129" s="779" t="s">
        <v>1343</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79"/>
      <c r="X129" s="779"/>
      <c r="Y129" s="779"/>
      <c r="Z129" s="779"/>
      <c r="AA129" s="779"/>
      <c r="AB129" s="779"/>
      <c r="AC129" s="779"/>
      <c r="AD129" s="779"/>
      <c r="AE129" s="779"/>
      <c r="AF129" s="779"/>
      <c r="AG129" s="779"/>
      <c r="AH129" s="779"/>
      <c r="AI129" s="779"/>
      <c r="AJ129" s="779"/>
      <c r="AK129" s="779"/>
      <c r="AL129" s="779"/>
      <c r="AM129" s="779"/>
      <c r="AN129" s="779"/>
      <c r="AO129" s="779"/>
      <c r="AP129" s="779"/>
      <c r="AQ129" s="779"/>
      <c r="AR129" s="779"/>
      <c r="AS129" s="779"/>
      <c r="AT129" s="779"/>
      <c r="AU129" s="779"/>
      <c r="AV129" s="779"/>
      <c r="AW129" s="779"/>
      <c r="AX129" s="779"/>
      <c r="AY129" s="779"/>
      <c r="AZ129" s="164"/>
      <c r="BA129" s="164"/>
      <c r="BB129" s="164"/>
    </row>
    <row r="130" spans="1:54" ht="3.75" customHeight="1" x14ac:dyDescent="0.25">
      <c r="A130" s="161"/>
      <c r="B130" s="161"/>
      <c r="C130" s="161"/>
      <c r="D130" s="161"/>
      <c r="E130" s="161"/>
      <c r="F130" s="161"/>
      <c r="G130" s="161"/>
      <c r="H130" s="161"/>
      <c r="I130" s="161"/>
      <c r="J130" s="161"/>
      <c r="K130" s="161"/>
      <c r="L130" s="161"/>
      <c r="M130" s="161"/>
      <c r="N130" s="161"/>
      <c r="O130" s="161"/>
      <c r="P130" s="161"/>
      <c r="Q130" s="161"/>
      <c r="R130" s="161"/>
      <c r="S130" s="161"/>
      <c r="T130" s="161"/>
      <c r="U130" s="161"/>
      <c r="V130" s="161"/>
      <c r="W130" s="161"/>
      <c r="X130" s="161"/>
      <c r="Y130" s="161"/>
      <c r="Z130" s="161"/>
      <c r="AA130" s="161"/>
      <c r="AB130" s="161"/>
      <c r="AC130" s="161"/>
      <c r="AD130" s="161"/>
      <c r="AE130" s="161"/>
      <c r="AF130" s="161"/>
      <c r="AG130" s="161"/>
      <c r="AH130" s="161"/>
      <c r="AI130" s="161"/>
      <c r="AJ130" s="161"/>
      <c r="AK130" s="161"/>
      <c r="AL130" s="161"/>
      <c r="AM130" s="161"/>
      <c r="AN130" s="161"/>
      <c r="AO130" s="161"/>
      <c r="AP130" s="161"/>
      <c r="AQ130" s="161"/>
      <c r="AR130" s="161"/>
      <c r="AS130" s="161"/>
      <c r="AT130" s="161"/>
      <c r="AU130" s="161"/>
      <c r="AV130" s="161"/>
      <c r="AW130" s="161"/>
      <c r="AX130" s="161"/>
      <c r="AY130" s="161"/>
      <c r="AZ130" s="164"/>
      <c r="BA130" s="164"/>
      <c r="BB130" s="164"/>
    </row>
    <row r="131" spans="1:54" ht="13.5" x14ac:dyDescent="0.25">
      <c r="A131" s="763" t="s">
        <v>1344</v>
      </c>
      <c r="B131" s="777"/>
      <c r="C131" s="777"/>
      <c r="D131" s="777"/>
      <c r="E131" s="777"/>
      <c r="F131" s="777"/>
      <c r="G131" s="777"/>
      <c r="H131" s="777"/>
      <c r="I131" s="777"/>
      <c r="J131" s="777"/>
      <c r="K131" s="777"/>
      <c r="L131" s="777"/>
      <c r="M131" s="777"/>
      <c r="N131" s="777"/>
      <c r="O131" s="777"/>
      <c r="P131" s="777"/>
      <c r="Q131" s="777"/>
      <c r="R131" s="777"/>
      <c r="S131" s="777"/>
      <c r="T131" s="777"/>
      <c r="U131" s="777"/>
      <c r="V131" s="777"/>
      <c r="W131" s="777"/>
      <c r="X131" s="777"/>
      <c r="Y131" s="777"/>
      <c r="Z131" s="777"/>
      <c r="AA131" s="777"/>
      <c r="AB131" s="777"/>
      <c r="AC131" s="777"/>
      <c r="AD131" s="777"/>
      <c r="AE131" s="777"/>
      <c r="AF131" s="777"/>
      <c r="AG131" s="777"/>
      <c r="AH131" s="777"/>
      <c r="AI131" s="777"/>
      <c r="AJ131" s="777"/>
      <c r="AK131" s="777"/>
      <c r="AL131" s="777"/>
      <c r="AM131" s="777"/>
      <c r="AN131" s="777"/>
      <c r="AO131" s="777"/>
      <c r="AP131" s="777"/>
      <c r="AQ131" s="777"/>
      <c r="AR131" s="777"/>
      <c r="AS131" s="777"/>
      <c r="AT131" s="777"/>
      <c r="AU131" s="777"/>
      <c r="AV131" s="777"/>
      <c r="AW131" s="777"/>
      <c r="AX131" s="777"/>
      <c r="AY131" s="777"/>
      <c r="AZ131" s="164"/>
      <c r="BA131" s="164"/>
      <c r="BB131" s="164"/>
    </row>
    <row r="132" spans="1:54" ht="13.9" customHeight="1" x14ac:dyDescent="0.25">
      <c r="A132" s="794" t="s">
        <v>1341</v>
      </c>
      <c r="B132" s="794"/>
      <c r="C132" s="794"/>
      <c r="D132" s="794"/>
      <c r="E132" s="794"/>
      <c r="F132" s="794"/>
      <c r="G132" s="794"/>
      <c r="H132" s="794"/>
      <c r="I132" s="794"/>
      <c r="J132" s="794"/>
      <c r="K132" s="794"/>
      <c r="L132" s="794"/>
      <c r="M132" s="794"/>
      <c r="N132" s="794"/>
      <c r="O132" s="794"/>
      <c r="P132" s="794"/>
      <c r="Q132" s="794"/>
      <c r="R132" s="794"/>
      <c r="S132" s="794"/>
      <c r="T132" s="794"/>
      <c r="U132" s="794"/>
      <c r="V132" s="794"/>
      <c r="W132" s="794"/>
      <c r="X132" s="794"/>
      <c r="Y132" s="794"/>
      <c r="Z132" s="794"/>
      <c r="AA132" s="794"/>
      <c r="AB132" s="794"/>
      <c r="AC132" s="794"/>
      <c r="AD132" s="794"/>
      <c r="AE132" s="794"/>
      <c r="AF132" s="794"/>
      <c r="AG132" s="794"/>
      <c r="AH132" s="794"/>
      <c r="AI132" s="794"/>
      <c r="AJ132" s="794"/>
      <c r="AK132" s="794"/>
      <c r="AL132" s="794"/>
      <c r="AM132" s="794"/>
      <c r="AN132" s="794"/>
      <c r="AO132" s="794"/>
      <c r="AP132" s="794"/>
      <c r="AQ132" s="794"/>
      <c r="AR132" s="794"/>
      <c r="AS132" s="794"/>
      <c r="AT132" s="794"/>
      <c r="AU132" s="795"/>
      <c r="AV132" s="791" t="s">
        <v>1254</v>
      </c>
      <c r="AW132" s="792"/>
      <c r="AX132" s="793"/>
      <c r="BB132" s="164"/>
    </row>
    <row r="133" spans="1:54" ht="2.25" customHeight="1" x14ac:dyDescent="0.25">
      <c r="A133" s="165"/>
      <c r="B133" s="165"/>
      <c r="C133" s="165"/>
      <c r="D133" s="165"/>
      <c r="E133" s="165"/>
      <c r="F133" s="165"/>
      <c r="G133" s="165"/>
      <c r="H133" s="165"/>
      <c r="I133" s="165"/>
      <c r="J133" s="165"/>
      <c r="K133" s="165"/>
      <c r="L133" s="165"/>
      <c r="M133" s="165"/>
      <c r="N133" s="165"/>
      <c r="O133" s="165"/>
      <c r="P133" s="165"/>
      <c r="Q133" s="165"/>
      <c r="R133" s="165"/>
      <c r="S133" s="165"/>
      <c r="T133" s="165"/>
      <c r="U133" s="165"/>
      <c r="V133" s="165"/>
      <c r="W133" s="165"/>
      <c r="X133" s="165"/>
      <c r="Y133" s="165"/>
      <c r="Z133" s="165"/>
      <c r="AA133" s="165"/>
      <c r="AB133" s="165"/>
      <c r="AC133" s="165"/>
      <c r="AD133" s="165"/>
      <c r="AE133" s="165"/>
      <c r="AF133" s="165"/>
      <c r="AG133" s="165"/>
      <c r="AH133" s="165"/>
      <c r="AI133" s="165"/>
      <c r="AJ133" s="165"/>
      <c r="AK133" s="165"/>
      <c r="AL133" s="165"/>
      <c r="AM133" s="165"/>
      <c r="AN133" s="165"/>
      <c r="AO133" s="165"/>
      <c r="AP133" s="165"/>
      <c r="AQ133" s="165"/>
      <c r="AR133" s="165"/>
      <c r="AS133" s="165"/>
      <c r="AT133" s="165"/>
      <c r="AU133" s="165"/>
      <c r="AV133" s="165"/>
      <c r="AW133" s="165"/>
      <c r="AX133" s="165"/>
      <c r="AY133" s="167"/>
      <c r="AZ133" s="167"/>
      <c r="BA133" s="164"/>
      <c r="BB133" s="164"/>
    </row>
    <row r="134" spans="1:54" ht="13.9" customHeight="1" x14ac:dyDescent="0.25">
      <c r="A134" s="168" t="s">
        <v>1345</v>
      </c>
      <c r="B134" s="165"/>
      <c r="C134" s="165"/>
      <c r="D134" s="165"/>
      <c r="E134" s="165"/>
      <c r="F134" s="165"/>
      <c r="G134" s="165"/>
      <c r="H134" s="165"/>
      <c r="I134" s="165"/>
      <c r="J134" s="165"/>
      <c r="K134" s="165"/>
      <c r="L134" s="165"/>
      <c r="M134" s="165"/>
      <c r="N134" s="165"/>
      <c r="O134" s="165"/>
      <c r="P134" s="165"/>
      <c r="Q134" s="165"/>
      <c r="R134" s="165"/>
      <c r="S134" s="165"/>
      <c r="T134" s="165"/>
      <c r="U134" s="165"/>
      <c r="V134" s="165"/>
      <c r="W134" s="165"/>
      <c r="X134" s="165"/>
      <c r="Y134" s="165"/>
      <c r="Z134" s="165"/>
      <c r="AA134" s="165"/>
      <c r="AB134" s="165"/>
      <c r="AC134" s="165"/>
      <c r="AD134" s="165"/>
      <c r="AE134" s="165"/>
      <c r="AF134" s="165"/>
      <c r="AG134" s="165"/>
      <c r="AH134" s="165"/>
      <c r="AI134" s="165"/>
      <c r="AJ134" s="165"/>
      <c r="AK134" s="165"/>
      <c r="AL134" s="165"/>
      <c r="AM134" s="165"/>
      <c r="AN134" s="165"/>
      <c r="AO134" s="165"/>
      <c r="AP134" s="165"/>
      <c r="AQ134" s="165"/>
      <c r="AR134" s="165"/>
      <c r="AS134" s="165"/>
      <c r="AT134" s="165"/>
      <c r="AU134" s="165"/>
      <c r="AV134" s="791" t="s">
        <v>1254</v>
      </c>
      <c r="AW134" s="792"/>
      <c r="AX134" s="793"/>
      <c r="BB134" s="164"/>
    </row>
    <row r="135" spans="1:54" ht="2.25" customHeight="1" x14ac:dyDescent="0.25">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1"/>
      <c r="Z135" s="161"/>
      <c r="AA135" s="161"/>
      <c r="AB135" s="161"/>
      <c r="AC135" s="161"/>
      <c r="AD135" s="161"/>
      <c r="AE135" s="161"/>
      <c r="AF135" s="161"/>
      <c r="AG135" s="161"/>
      <c r="AH135" s="161"/>
      <c r="AI135" s="161"/>
      <c r="AJ135" s="161"/>
      <c r="AK135" s="161"/>
      <c r="AL135" s="161"/>
      <c r="AM135" s="161"/>
      <c r="AN135" s="161"/>
      <c r="AO135" s="161"/>
      <c r="AP135" s="161"/>
      <c r="AQ135" s="161"/>
      <c r="AR135" s="161"/>
      <c r="AS135" s="161"/>
      <c r="AT135" s="161"/>
      <c r="AU135" s="161"/>
      <c r="AV135" s="161"/>
      <c r="AW135" s="161"/>
      <c r="AX135" s="161"/>
      <c r="AY135" s="161"/>
      <c r="AZ135" s="164"/>
      <c r="BA135" s="164"/>
      <c r="BB135" s="164"/>
    </row>
    <row r="136" spans="1:54" ht="12" customHeight="1" x14ac:dyDescent="0.25">
      <c r="A136" s="796" t="s">
        <v>1346</v>
      </c>
      <c r="B136" s="796"/>
      <c r="C136" s="796"/>
      <c r="D136" s="796"/>
      <c r="E136" s="796"/>
      <c r="F136" s="796"/>
      <c r="G136" s="796"/>
      <c r="H136" s="796"/>
      <c r="I136" s="796"/>
      <c r="J136" s="796"/>
      <c r="K136" s="796"/>
      <c r="L136" s="796"/>
      <c r="M136" s="796"/>
      <c r="N136" s="796"/>
      <c r="O136" s="796"/>
      <c r="P136" s="796"/>
      <c r="Q136" s="796"/>
      <c r="R136" s="796"/>
      <c r="S136" s="796"/>
      <c r="T136" s="796"/>
      <c r="U136" s="796"/>
      <c r="V136" s="796"/>
      <c r="W136" s="796"/>
      <c r="X136" s="796"/>
      <c r="Y136" s="796"/>
      <c r="Z136" s="796"/>
      <c r="AA136" s="796"/>
      <c r="AB136" s="796"/>
      <c r="AC136" s="796"/>
      <c r="AD136" s="796"/>
      <c r="AE136" s="796"/>
      <c r="AF136" s="796"/>
      <c r="AG136" s="796"/>
      <c r="AH136" s="796"/>
      <c r="AI136" s="796"/>
      <c r="AJ136" s="796"/>
      <c r="AK136" s="796"/>
      <c r="AL136" s="796"/>
      <c r="AM136" s="796"/>
      <c r="AN136" s="796"/>
      <c r="AO136" s="796"/>
      <c r="AP136" s="796"/>
      <c r="AQ136" s="796"/>
      <c r="AR136" s="796"/>
      <c r="AS136" s="796"/>
      <c r="AT136" s="796"/>
      <c r="AU136" s="796"/>
      <c r="AV136" s="796"/>
      <c r="AW136" s="796"/>
      <c r="AX136" s="796"/>
      <c r="AY136" s="166"/>
      <c r="AZ136" s="166"/>
      <c r="BA136" s="166"/>
      <c r="BB136" s="166"/>
    </row>
    <row r="137" spans="1:54" ht="13.9" customHeight="1" x14ac:dyDescent="0.25">
      <c r="A137" s="794" t="s">
        <v>1347</v>
      </c>
      <c r="B137" s="794"/>
      <c r="C137" s="794"/>
      <c r="D137" s="794"/>
      <c r="E137" s="794"/>
      <c r="F137" s="794"/>
      <c r="G137" s="794"/>
      <c r="H137" s="794"/>
      <c r="I137" s="794"/>
      <c r="J137" s="794"/>
      <c r="K137" s="794"/>
      <c r="L137" s="794"/>
      <c r="M137" s="794"/>
      <c r="N137" s="794"/>
      <c r="O137" s="794"/>
      <c r="P137" s="794"/>
      <c r="Q137" s="794"/>
      <c r="R137" s="794"/>
      <c r="S137" s="794"/>
      <c r="T137" s="794"/>
      <c r="U137" s="794"/>
      <c r="V137" s="794"/>
      <c r="W137" s="794"/>
      <c r="X137" s="794"/>
      <c r="Y137" s="794"/>
      <c r="Z137" s="794"/>
      <c r="AA137" s="794"/>
      <c r="AB137" s="794"/>
      <c r="AC137" s="794"/>
      <c r="AD137" s="794"/>
      <c r="AE137" s="794"/>
      <c r="AF137" s="794"/>
      <c r="AG137" s="794"/>
      <c r="AH137" s="794"/>
      <c r="AI137" s="794"/>
      <c r="AJ137" s="794"/>
      <c r="AK137" s="794"/>
      <c r="AL137" s="794"/>
      <c r="AM137" s="794"/>
      <c r="AN137" s="794"/>
      <c r="AO137" s="794"/>
      <c r="AP137" s="794"/>
      <c r="AQ137" s="794"/>
      <c r="AR137" s="794"/>
      <c r="AS137" s="794"/>
      <c r="AT137" s="794"/>
      <c r="AU137" s="794"/>
      <c r="AV137" s="791" t="s">
        <v>1254</v>
      </c>
      <c r="AW137" s="792"/>
      <c r="AX137" s="793"/>
      <c r="BB137" s="165"/>
    </row>
    <row r="138" spans="1:54" ht="2.25" customHeight="1" x14ac:dyDescent="0.25">
      <c r="A138" s="794"/>
      <c r="B138" s="794"/>
      <c r="C138" s="794"/>
      <c r="D138" s="794"/>
      <c r="E138" s="794"/>
      <c r="F138" s="794"/>
      <c r="G138" s="794"/>
      <c r="H138" s="794"/>
      <c r="I138" s="794"/>
      <c r="J138" s="794"/>
      <c r="K138" s="794"/>
      <c r="L138" s="794"/>
      <c r="M138" s="794"/>
      <c r="N138" s="794"/>
      <c r="O138" s="794"/>
      <c r="P138" s="794"/>
      <c r="Q138" s="794"/>
      <c r="R138" s="794"/>
      <c r="S138" s="794"/>
      <c r="T138" s="794"/>
      <c r="U138" s="794"/>
      <c r="V138" s="794"/>
      <c r="W138" s="794"/>
      <c r="X138" s="794"/>
      <c r="Y138" s="794"/>
      <c r="Z138" s="794"/>
      <c r="AA138" s="794"/>
      <c r="AB138" s="794"/>
      <c r="AC138" s="794"/>
      <c r="AD138" s="794"/>
      <c r="AE138" s="794"/>
      <c r="AF138" s="794"/>
      <c r="AG138" s="794"/>
      <c r="AH138" s="794"/>
      <c r="AI138" s="794"/>
      <c r="AJ138" s="794"/>
      <c r="AK138" s="794"/>
      <c r="AL138" s="794"/>
      <c r="AM138" s="794"/>
      <c r="AN138" s="794"/>
      <c r="AO138" s="794"/>
      <c r="AP138" s="794"/>
      <c r="AQ138" s="794"/>
      <c r="AR138" s="794"/>
      <c r="AS138" s="794"/>
      <c r="AT138" s="794"/>
      <c r="AU138" s="794"/>
      <c r="AV138" s="165"/>
      <c r="AW138" s="165"/>
      <c r="AX138" s="165"/>
      <c r="BB138" s="165"/>
    </row>
    <row r="139" spans="1:54" ht="13.9" customHeight="1" x14ac:dyDescent="0.25">
      <c r="A139" s="794" t="s">
        <v>1342</v>
      </c>
      <c r="B139" s="794"/>
      <c r="C139" s="794"/>
      <c r="D139" s="794"/>
      <c r="E139" s="794"/>
      <c r="F139" s="794"/>
      <c r="G139" s="794"/>
      <c r="H139" s="794"/>
      <c r="I139" s="794"/>
      <c r="J139" s="794"/>
      <c r="K139" s="794"/>
      <c r="L139" s="794"/>
      <c r="M139" s="794"/>
      <c r="N139" s="794"/>
      <c r="O139" s="794"/>
      <c r="P139" s="794"/>
      <c r="Q139" s="794"/>
      <c r="R139" s="794"/>
      <c r="S139" s="794"/>
      <c r="T139" s="794"/>
      <c r="U139" s="794"/>
      <c r="V139" s="794"/>
      <c r="W139" s="794"/>
      <c r="X139" s="794"/>
      <c r="Y139" s="794"/>
      <c r="Z139" s="794"/>
      <c r="AA139" s="794"/>
      <c r="AB139" s="794"/>
      <c r="AC139" s="794"/>
      <c r="AD139" s="794"/>
      <c r="AE139" s="794"/>
      <c r="AF139" s="794"/>
      <c r="AG139" s="794"/>
      <c r="AH139" s="794"/>
      <c r="AI139" s="794"/>
      <c r="AJ139" s="794"/>
      <c r="AK139" s="794"/>
      <c r="AL139" s="794"/>
      <c r="AM139" s="794"/>
      <c r="AN139" s="794"/>
      <c r="AO139" s="794"/>
      <c r="AP139" s="794"/>
      <c r="AQ139" s="794"/>
      <c r="AR139" s="794"/>
      <c r="AS139" s="794"/>
      <c r="AT139" s="794"/>
      <c r="AU139" s="795"/>
      <c r="AV139" s="791" t="s">
        <v>1254</v>
      </c>
      <c r="AW139" s="792"/>
      <c r="AX139" s="793"/>
      <c r="BB139" s="165"/>
    </row>
    <row r="140" spans="1:54" ht="2.25" customHeight="1" x14ac:dyDescent="0.25">
      <c r="A140" s="165"/>
      <c r="B140" s="165"/>
      <c r="C140" s="165"/>
      <c r="D140" s="165"/>
      <c r="E140" s="165"/>
      <c r="F140" s="165"/>
      <c r="G140" s="165"/>
      <c r="H140" s="165"/>
      <c r="I140" s="165"/>
      <c r="J140" s="165"/>
      <c r="K140" s="165"/>
      <c r="L140" s="165"/>
      <c r="M140" s="165"/>
      <c r="N140" s="165"/>
      <c r="O140" s="165"/>
      <c r="P140" s="165"/>
      <c r="Q140" s="165"/>
      <c r="R140" s="165"/>
      <c r="S140" s="165"/>
      <c r="T140" s="165"/>
      <c r="U140" s="165"/>
      <c r="V140" s="165"/>
      <c r="W140" s="165"/>
      <c r="X140" s="165"/>
      <c r="Y140" s="165"/>
      <c r="Z140" s="165"/>
      <c r="AA140" s="165"/>
      <c r="AB140" s="165"/>
      <c r="AC140" s="165"/>
      <c r="AD140" s="165"/>
      <c r="AE140" s="165"/>
      <c r="AF140" s="165"/>
      <c r="AG140" s="165"/>
      <c r="AH140" s="165"/>
      <c r="AI140" s="165"/>
      <c r="AJ140" s="165"/>
      <c r="AK140" s="165"/>
      <c r="AL140" s="165"/>
      <c r="AM140" s="165"/>
      <c r="AN140" s="165"/>
      <c r="AO140" s="165"/>
      <c r="AP140" s="165"/>
      <c r="AQ140" s="165"/>
      <c r="AR140" s="165"/>
      <c r="AS140" s="165"/>
      <c r="AT140" s="165"/>
      <c r="AU140" s="165"/>
      <c r="AV140" s="165"/>
      <c r="AW140" s="165"/>
      <c r="AX140" s="165"/>
      <c r="AY140" s="165"/>
      <c r="AZ140" s="165"/>
      <c r="BA140" s="165"/>
      <c r="BB140" s="165"/>
    </row>
    <row r="141" spans="1:54" ht="66.75" customHeight="1" x14ac:dyDescent="0.25">
      <c r="A141" s="794" t="s">
        <v>1348</v>
      </c>
      <c r="B141" s="794"/>
      <c r="C141" s="794"/>
      <c r="D141" s="794"/>
      <c r="E141" s="794"/>
      <c r="F141" s="794"/>
      <c r="G141" s="794"/>
      <c r="H141" s="794"/>
      <c r="I141" s="794"/>
      <c r="J141" s="794"/>
      <c r="K141" s="794"/>
      <c r="L141" s="794"/>
      <c r="M141" s="794"/>
      <c r="N141" s="794"/>
      <c r="O141" s="794"/>
      <c r="P141" s="794"/>
      <c r="Q141" s="794"/>
      <c r="R141" s="794"/>
      <c r="S141" s="794"/>
      <c r="T141" s="794"/>
      <c r="U141" s="794"/>
      <c r="V141" s="794"/>
      <c r="W141" s="794"/>
      <c r="X141" s="794"/>
      <c r="Y141" s="794"/>
      <c r="Z141" s="794"/>
      <c r="AA141" s="794"/>
      <c r="AB141" s="794"/>
      <c r="AC141" s="794"/>
      <c r="AD141" s="794"/>
      <c r="AE141" s="794"/>
      <c r="AF141" s="794"/>
      <c r="AG141" s="794"/>
      <c r="AH141" s="794"/>
      <c r="AI141" s="794"/>
      <c r="AJ141" s="794"/>
      <c r="AK141" s="794"/>
      <c r="AL141" s="794"/>
      <c r="AM141" s="794"/>
      <c r="AN141" s="794"/>
      <c r="AO141" s="794"/>
      <c r="AP141" s="794"/>
      <c r="AQ141" s="794"/>
      <c r="AR141" s="794"/>
      <c r="AS141" s="794"/>
      <c r="AT141" s="794"/>
      <c r="AU141" s="794"/>
      <c r="AV141" s="794"/>
      <c r="AW141" s="794"/>
      <c r="AX141" s="794"/>
      <c r="AY141" s="166"/>
      <c r="AZ141" s="166"/>
      <c r="BA141" s="166"/>
      <c r="BB141" s="166"/>
    </row>
    <row r="142" spans="1:54" ht="1.5" customHeight="1" x14ac:dyDescent="0.25">
      <c r="A142" s="169"/>
      <c r="B142" s="169"/>
      <c r="C142" s="169"/>
      <c r="D142" s="169"/>
      <c r="E142" s="169"/>
      <c r="F142" s="169"/>
      <c r="G142" s="169"/>
      <c r="H142" s="169"/>
      <c r="I142" s="169"/>
      <c r="J142" s="169"/>
      <c r="K142" s="169"/>
      <c r="L142" s="169"/>
      <c r="M142" s="169"/>
      <c r="N142" s="169"/>
      <c r="O142" s="169"/>
      <c r="P142" s="169"/>
      <c r="Q142" s="169"/>
      <c r="R142" s="169"/>
      <c r="S142" s="169"/>
      <c r="T142" s="169"/>
      <c r="U142" s="169"/>
      <c r="V142" s="169"/>
      <c r="W142" s="169"/>
      <c r="X142" s="169"/>
      <c r="Y142" s="169"/>
      <c r="Z142" s="169"/>
      <c r="AA142" s="169"/>
      <c r="AB142" s="169"/>
      <c r="AC142" s="169"/>
      <c r="AD142" s="169"/>
      <c r="AE142" s="169"/>
      <c r="AF142" s="169"/>
      <c r="AG142" s="169"/>
      <c r="AH142" s="169"/>
      <c r="AI142" s="169"/>
      <c r="AJ142" s="169"/>
      <c r="AK142" s="169"/>
      <c r="AL142" s="169"/>
      <c r="AM142" s="169"/>
      <c r="AN142" s="169"/>
      <c r="AO142" s="169"/>
      <c r="AP142" s="169"/>
      <c r="AQ142" s="169"/>
      <c r="AR142" s="169"/>
      <c r="AS142" s="169"/>
      <c r="AT142" s="169"/>
      <c r="AU142" s="169"/>
      <c r="AV142" s="169"/>
      <c r="AW142" s="169"/>
      <c r="AX142" s="169"/>
      <c r="AY142" s="169"/>
      <c r="AZ142" s="169"/>
      <c r="BA142" s="169"/>
      <c r="BB142" s="169"/>
    </row>
    <row r="143" spans="1:54" ht="12.6" customHeight="1" x14ac:dyDescent="0.25">
      <c r="A143" s="763" t="s">
        <v>1349</v>
      </c>
      <c r="B143" s="777"/>
      <c r="C143" s="777"/>
      <c r="D143" s="777"/>
      <c r="E143" s="777"/>
      <c r="F143" s="777"/>
      <c r="G143" s="777"/>
      <c r="H143" s="777"/>
      <c r="I143" s="777"/>
      <c r="J143" s="777"/>
      <c r="K143" s="777"/>
      <c r="L143" s="777"/>
      <c r="M143" s="777"/>
      <c r="N143" s="777"/>
      <c r="O143" s="777"/>
      <c r="P143" s="777"/>
      <c r="Q143" s="777"/>
      <c r="R143" s="777"/>
      <c r="S143" s="777"/>
      <c r="T143" s="777"/>
      <c r="U143" s="777"/>
      <c r="V143" s="777"/>
      <c r="W143" s="777"/>
      <c r="X143" s="777"/>
      <c r="Y143" s="777"/>
      <c r="Z143" s="777"/>
      <c r="AA143" s="777"/>
      <c r="AB143" s="777"/>
      <c r="AC143" s="777"/>
      <c r="AD143" s="777"/>
      <c r="AE143" s="777"/>
      <c r="AF143" s="777"/>
      <c r="AG143" s="777"/>
      <c r="AH143" s="777"/>
      <c r="AI143" s="777"/>
      <c r="AJ143" s="777"/>
      <c r="AK143" s="777"/>
      <c r="AL143" s="777"/>
      <c r="AM143" s="777"/>
      <c r="AN143" s="777"/>
      <c r="AO143" s="777"/>
      <c r="AP143" s="777"/>
      <c r="AQ143" s="777"/>
      <c r="AR143" s="777"/>
      <c r="AS143" s="777"/>
      <c r="AT143" s="777"/>
      <c r="AU143" s="777"/>
      <c r="AV143" s="777"/>
      <c r="AW143" s="777"/>
      <c r="AX143" s="777"/>
      <c r="AY143" s="777"/>
      <c r="AZ143" s="169"/>
      <c r="BA143" s="169"/>
      <c r="BB143" s="169"/>
    </row>
    <row r="144" spans="1:54" ht="25.5" customHeight="1" x14ac:dyDescent="0.25">
      <c r="A144" s="779" t="s">
        <v>1350</v>
      </c>
      <c r="B144" s="779"/>
      <c r="C144" s="779"/>
      <c r="D144" s="779"/>
      <c r="E144" s="779"/>
      <c r="F144" s="779"/>
      <c r="G144" s="779"/>
      <c r="H144" s="779"/>
      <c r="I144" s="779"/>
      <c r="J144" s="779"/>
      <c r="K144" s="779"/>
      <c r="L144" s="779"/>
      <c r="M144" s="779"/>
      <c r="N144" s="779"/>
      <c r="O144" s="779"/>
      <c r="P144" s="779"/>
      <c r="Q144" s="779"/>
      <c r="R144" s="779"/>
      <c r="S144" s="779"/>
      <c r="T144" s="779"/>
      <c r="U144" s="779"/>
      <c r="V144" s="779"/>
      <c r="W144" s="779"/>
      <c r="X144" s="779"/>
      <c r="Y144" s="779"/>
      <c r="Z144" s="779"/>
      <c r="AA144" s="779"/>
      <c r="AB144" s="779"/>
      <c r="AC144" s="779"/>
      <c r="AD144" s="779"/>
      <c r="AE144" s="779"/>
      <c r="AF144" s="779"/>
      <c r="AG144" s="779"/>
      <c r="AH144" s="779"/>
      <c r="AI144" s="779"/>
      <c r="AJ144" s="779"/>
      <c r="AK144" s="779"/>
      <c r="AL144" s="779"/>
      <c r="AM144" s="779"/>
      <c r="AN144" s="779"/>
      <c r="AO144" s="779"/>
      <c r="AP144" s="779"/>
      <c r="AQ144" s="779"/>
      <c r="AR144" s="779"/>
      <c r="AS144" s="779"/>
      <c r="AT144" s="779"/>
      <c r="AU144" s="779"/>
      <c r="AV144" s="779"/>
      <c r="AW144" s="779"/>
      <c r="AX144" s="779"/>
      <c r="AY144" s="779"/>
      <c r="AZ144" s="169"/>
      <c r="BA144" s="169"/>
      <c r="BB144" s="169"/>
    </row>
    <row r="145" spans="1:54" ht="25.5" customHeight="1" x14ac:dyDescent="0.25">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1"/>
      <c r="Z145" s="161"/>
      <c r="AA145" s="161"/>
      <c r="AB145" s="161"/>
      <c r="AC145" s="161"/>
      <c r="AD145" s="161"/>
      <c r="AE145" s="161"/>
      <c r="AF145" s="161"/>
      <c r="AG145" s="161"/>
      <c r="AH145" s="161"/>
      <c r="AI145" s="161"/>
      <c r="AJ145" s="161"/>
      <c r="AK145" s="161"/>
      <c r="AL145" s="161"/>
      <c r="AM145" s="161"/>
      <c r="AN145" s="161"/>
      <c r="AO145" s="161"/>
      <c r="AP145" s="161"/>
      <c r="AQ145" s="161"/>
      <c r="AR145" s="161"/>
      <c r="AS145" s="161"/>
      <c r="AT145" s="161"/>
      <c r="AU145" s="161"/>
      <c r="AV145" s="161"/>
      <c r="AW145" s="161"/>
      <c r="AX145" s="161"/>
      <c r="AY145" s="161"/>
      <c r="AZ145" s="169"/>
      <c r="BA145" s="169"/>
      <c r="BB145" s="169"/>
    </row>
    <row r="146" spans="1:54" ht="25.5" customHeight="1" x14ac:dyDescent="0.25">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1"/>
      <c r="Z146" s="161"/>
      <c r="AA146" s="161"/>
      <c r="AB146" s="161"/>
      <c r="AC146" s="161"/>
      <c r="AD146" s="161"/>
      <c r="AE146" s="161"/>
      <c r="AF146" s="161"/>
      <c r="AG146" s="161"/>
      <c r="AH146" s="161"/>
      <c r="AI146" s="161"/>
      <c r="AJ146" s="161"/>
      <c r="AK146" s="161"/>
      <c r="AL146" s="161"/>
      <c r="AM146" s="161"/>
      <c r="AN146" s="161"/>
      <c r="AO146" s="161"/>
      <c r="AP146" s="161"/>
      <c r="AQ146" s="161"/>
      <c r="AR146" s="161"/>
      <c r="AS146" s="161"/>
      <c r="AT146" s="161"/>
      <c r="AU146" s="161"/>
      <c r="AV146" s="161"/>
      <c r="AW146" s="161"/>
      <c r="AX146" s="161"/>
      <c r="AY146" s="161"/>
      <c r="AZ146" s="169"/>
      <c r="BA146" s="169"/>
      <c r="BB146" s="169"/>
    </row>
    <row r="147" spans="1:54" ht="25.5" customHeight="1" x14ac:dyDescent="0.25">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161"/>
      <c r="X147" s="161"/>
      <c r="Y147" s="161"/>
      <c r="Z147" s="161"/>
      <c r="AA147" s="161"/>
      <c r="AB147" s="161"/>
      <c r="AC147" s="161"/>
      <c r="AD147" s="161"/>
      <c r="AE147" s="161"/>
      <c r="AF147" s="161"/>
      <c r="AG147" s="161"/>
      <c r="AH147" s="161"/>
      <c r="AI147" s="161"/>
      <c r="AJ147" s="161"/>
      <c r="AK147" s="161"/>
      <c r="AL147" s="161"/>
      <c r="AM147" s="161"/>
      <c r="AN147" s="161"/>
      <c r="AO147" s="161"/>
      <c r="AP147" s="161"/>
      <c r="AQ147" s="161"/>
      <c r="AR147" s="161"/>
      <c r="AS147" s="161"/>
      <c r="AT147" s="161"/>
      <c r="AU147" s="161"/>
      <c r="AV147" s="161"/>
      <c r="AW147" s="161"/>
      <c r="AX147" s="161"/>
      <c r="AY147" s="161"/>
      <c r="AZ147" s="169"/>
      <c r="BA147" s="169"/>
      <c r="BB147" s="169"/>
    </row>
    <row r="148" spans="1:54" ht="12.6" customHeight="1" x14ac:dyDescent="0.25">
      <c r="A148" s="763" t="s">
        <v>1351</v>
      </c>
      <c r="B148" s="777"/>
      <c r="C148" s="777"/>
      <c r="D148" s="777"/>
      <c r="E148" s="777"/>
      <c r="F148" s="777"/>
      <c r="G148" s="777"/>
      <c r="H148" s="777"/>
      <c r="I148" s="777"/>
      <c r="J148" s="777"/>
      <c r="K148" s="777"/>
      <c r="L148" s="777"/>
      <c r="M148" s="777"/>
      <c r="N148" s="777"/>
      <c r="O148" s="777"/>
      <c r="P148" s="777"/>
      <c r="Q148" s="777"/>
      <c r="R148" s="777"/>
      <c r="S148" s="777"/>
      <c r="T148" s="777"/>
      <c r="U148" s="777"/>
      <c r="V148" s="777"/>
      <c r="W148" s="777"/>
      <c r="X148" s="777"/>
      <c r="Y148" s="777"/>
      <c r="Z148" s="777"/>
      <c r="AA148" s="777"/>
      <c r="AB148" s="777"/>
      <c r="AC148" s="777"/>
      <c r="AD148" s="777"/>
      <c r="AE148" s="777"/>
      <c r="AF148" s="777"/>
      <c r="AG148" s="777"/>
      <c r="AH148" s="777"/>
      <c r="AI148" s="777"/>
      <c r="AJ148" s="777"/>
      <c r="AK148" s="777"/>
      <c r="AL148" s="777"/>
      <c r="AM148" s="777"/>
      <c r="AN148" s="777"/>
      <c r="AO148" s="777"/>
      <c r="AP148" s="777"/>
      <c r="AQ148" s="777"/>
      <c r="AR148" s="777"/>
      <c r="AS148" s="777"/>
      <c r="AT148" s="777"/>
      <c r="AU148" s="777"/>
      <c r="AV148" s="777"/>
      <c r="AW148" s="777"/>
      <c r="AX148" s="777"/>
      <c r="AY148" s="777"/>
      <c r="AZ148" s="169"/>
      <c r="BA148" s="169"/>
      <c r="BB148" s="169"/>
    </row>
    <row r="149" spans="1:54" ht="105" customHeight="1" x14ac:dyDescent="0.25">
      <c r="A149" s="779" t="s">
        <v>1352</v>
      </c>
      <c r="B149" s="779"/>
      <c r="C149" s="779"/>
      <c r="D149" s="779"/>
      <c r="E149" s="779"/>
      <c r="F149" s="779"/>
      <c r="G149" s="779"/>
      <c r="H149" s="779"/>
      <c r="I149" s="779"/>
      <c r="J149" s="779"/>
      <c r="K149" s="779"/>
      <c r="L149" s="779"/>
      <c r="M149" s="779"/>
      <c r="N149" s="779"/>
      <c r="O149" s="779"/>
      <c r="P149" s="779"/>
      <c r="Q149" s="779"/>
      <c r="R149" s="779"/>
      <c r="S149" s="779"/>
      <c r="T149" s="779"/>
      <c r="U149" s="779"/>
      <c r="V149" s="779"/>
      <c r="W149" s="779"/>
      <c r="X149" s="779"/>
      <c r="Y149" s="779"/>
      <c r="Z149" s="779"/>
      <c r="AA149" s="779"/>
      <c r="AB149" s="779"/>
      <c r="AC149" s="779"/>
      <c r="AD149" s="779"/>
      <c r="AE149" s="779"/>
      <c r="AF149" s="779"/>
      <c r="AG149" s="779"/>
      <c r="AH149" s="779"/>
      <c r="AI149" s="779"/>
      <c r="AJ149" s="779"/>
      <c r="AK149" s="779"/>
      <c r="AL149" s="779"/>
      <c r="AM149" s="779"/>
      <c r="AN149" s="779"/>
      <c r="AO149" s="779"/>
      <c r="AP149" s="779"/>
      <c r="AQ149" s="779"/>
      <c r="AR149" s="779"/>
      <c r="AS149" s="779"/>
      <c r="AT149" s="779"/>
      <c r="AU149" s="779"/>
      <c r="AV149" s="779"/>
      <c r="AW149" s="779"/>
      <c r="AX149" s="779"/>
      <c r="AY149" s="779"/>
      <c r="AZ149" s="169"/>
      <c r="BA149" s="169"/>
      <c r="BB149" s="169"/>
    </row>
    <row r="150" spans="1:54" ht="13.5" x14ac:dyDescent="0.25">
      <c r="A150" s="763" t="s">
        <v>1353</v>
      </c>
      <c r="B150" s="777"/>
      <c r="C150" s="777"/>
      <c r="D150" s="777"/>
      <c r="E150" s="777"/>
      <c r="F150" s="777"/>
      <c r="G150" s="777"/>
      <c r="H150" s="777"/>
      <c r="I150" s="777"/>
      <c r="J150" s="777"/>
      <c r="K150" s="777"/>
      <c r="L150" s="777"/>
      <c r="M150" s="777"/>
      <c r="N150" s="777"/>
      <c r="O150" s="777"/>
      <c r="P150" s="777"/>
      <c r="Q150" s="777"/>
      <c r="R150" s="777"/>
      <c r="S150" s="777"/>
      <c r="T150" s="777"/>
      <c r="U150" s="777"/>
      <c r="V150" s="777"/>
      <c r="W150" s="777"/>
      <c r="X150" s="777"/>
      <c r="Y150" s="777"/>
      <c r="Z150" s="777"/>
      <c r="AA150" s="777"/>
      <c r="AB150" s="777"/>
      <c r="AC150" s="777"/>
      <c r="AD150" s="777"/>
      <c r="AE150" s="777"/>
      <c r="AF150" s="777"/>
      <c r="AG150" s="777"/>
      <c r="AH150" s="777"/>
      <c r="AI150" s="777"/>
      <c r="AJ150" s="777"/>
      <c r="AK150" s="777"/>
      <c r="AL150" s="777"/>
      <c r="AM150" s="777"/>
      <c r="AN150" s="777"/>
      <c r="AO150" s="777"/>
      <c r="AP150" s="777"/>
      <c r="AQ150" s="777"/>
      <c r="AR150" s="777"/>
      <c r="AS150" s="777"/>
      <c r="AT150" s="777"/>
      <c r="AU150" s="777"/>
      <c r="AV150" s="777"/>
      <c r="AW150" s="777"/>
      <c r="AX150" s="777"/>
      <c r="AY150" s="777"/>
      <c r="AZ150" s="169"/>
      <c r="BA150" s="169"/>
      <c r="BB150" s="169"/>
    </row>
    <row r="151" spans="1:54" ht="12.6" customHeight="1" x14ac:dyDescent="0.25">
      <c r="A151" s="750" t="s">
        <v>1354</v>
      </c>
      <c r="B151" s="750"/>
      <c r="C151" s="750"/>
      <c r="D151" s="750"/>
      <c r="E151" s="750"/>
      <c r="F151" s="750"/>
      <c r="G151" s="750"/>
      <c r="H151" s="750"/>
      <c r="I151" s="750"/>
      <c r="J151" s="750"/>
      <c r="K151" s="750"/>
      <c r="L151" s="750"/>
      <c r="M151" s="750"/>
      <c r="N151" s="750"/>
      <c r="O151" s="750"/>
      <c r="P151" s="750"/>
      <c r="Q151" s="750"/>
      <c r="R151" s="750"/>
      <c r="S151" s="750"/>
      <c r="T151" s="750"/>
      <c r="U151" s="750"/>
      <c r="V151" s="750"/>
      <c r="W151" s="750"/>
      <c r="X151" s="750"/>
      <c r="Y151" s="750"/>
      <c r="Z151" s="750"/>
      <c r="AA151" s="750"/>
      <c r="AB151" s="750"/>
      <c r="AC151" s="750"/>
      <c r="AD151" s="750"/>
      <c r="AE151" s="750"/>
      <c r="AF151" s="750"/>
      <c r="AG151" s="750"/>
      <c r="AH151" s="750"/>
      <c r="AI151" s="750"/>
      <c r="AJ151" s="750"/>
      <c r="AK151" s="750"/>
      <c r="AL151" s="750"/>
      <c r="AM151" s="750"/>
      <c r="AN151" s="750"/>
      <c r="AO151" s="750"/>
      <c r="AP151" s="750"/>
      <c r="AQ151" s="750"/>
      <c r="AR151" s="750"/>
      <c r="AS151" s="750"/>
      <c r="AT151" s="750"/>
      <c r="AU151" s="750"/>
      <c r="AV151" s="750"/>
      <c r="AW151" s="750"/>
      <c r="AX151" s="750"/>
      <c r="AY151" s="750"/>
      <c r="AZ151" s="169"/>
      <c r="BA151" s="169"/>
      <c r="BB151" s="169"/>
    </row>
    <row r="152" spans="1:54" ht="12.6" customHeight="1" x14ac:dyDescent="0.25">
      <c r="A152" s="763" t="s">
        <v>1355</v>
      </c>
      <c r="B152" s="777"/>
      <c r="C152" s="777"/>
      <c r="D152" s="777"/>
      <c r="E152" s="777"/>
      <c r="F152" s="777"/>
      <c r="G152" s="777"/>
      <c r="H152" s="777"/>
      <c r="I152" s="777"/>
      <c r="J152" s="777"/>
      <c r="K152" s="777"/>
      <c r="L152" s="777"/>
      <c r="M152" s="777"/>
      <c r="N152" s="777"/>
      <c r="O152" s="777"/>
      <c r="P152" s="777"/>
      <c r="Q152" s="777"/>
      <c r="R152" s="777"/>
      <c r="S152" s="777"/>
      <c r="T152" s="777"/>
      <c r="U152" s="777"/>
      <c r="V152" s="777"/>
      <c r="W152" s="777"/>
      <c r="X152" s="777"/>
      <c r="Y152" s="777"/>
      <c r="Z152" s="777"/>
      <c r="AA152" s="777"/>
      <c r="AB152" s="777"/>
      <c r="AC152" s="777"/>
      <c r="AD152" s="777"/>
      <c r="AE152" s="777"/>
      <c r="AF152" s="777"/>
      <c r="AG152" s="777"/>
      <c r="AH152" s="777"/>
      <c r="AI152" s="777"/>
      <c r="AJ152" s="777"/>
      <c r="AK152" s="777"/>
      <c r="AL152" s="777"/>
      <c r="AM152" s="777"/>
      <c r="AN152" s="777"/>
      <c r="AO152" s="777"/>
      <c r="AP152" s="777"/>
      <c r="AQ152" s="777"/>
      <c r="AR152" s="777"/>
      <c r="AS152" s="777"/>
      <c r="AT152" s="777"/>
      <c r="AU152" s="777"/>
      <c r="AV152" s="777"/>
      <c r="AW152" s="777"/>
      <c r="AX152" s="777"/>
      <c r="AY152" s="777"/>
      <c r="AZ152" s="169"/>
      <c r="BA152" s="169"/>
      <c r="BB152" s="169"/>
    </row>
    <row r="153" spans="1:54" ht="63.75" customHeight="1" x14ac:dyDescent="0.25">
      <c r="A153" s="779" t="s">
        <v>1356</v>
      </c>
      <c r="B153" s="779"/>
      <c r="C153" s="779"/>
      <c r="D153" s="779"/>
      <c r="E153" s="779"/>
      <c r="F153" s="779"/>
      <c r="G153" s="779"/>
      <c r="H153" s="779"/>
      <c r="I153" s="779"/>
      <c r="J153" s="779"/>
      <c r="K153" s="779"/>
      <c r="L153" s="779"/>
      <c r="M153" s="779"/>
      <c r="N153" s="779"/>
      <c r="O153" s="779"/>
      <c r="P153" s="779"/>
      <c r="Q153" s="779"/>
      <c r="R153" s="779"/>
      <c r="S153" s="779"/>
      <c r="T153" s="779"/>
      <c r="U153" s="779"/>
      <c r="V153" s="779"/>
      <c r="W153" s="779"/>
      <c r="X153" s="779"/>
      <c r="Y153" s="779"/>
      <c r="Z153" s="779"/>
      <c r="AA153" s="779"/>
      <c r="AB153" s="779"/>
      <c r="AC153" s="779"/>
      <c r="AD153" s="779"/>
      <c r="AE153" s="779"/>
      <c r="AF153" s="779"/>
      <c r="AG153" s="779"/>
      <c r="AH153" s="779"/>
      <c r="AI153" s="779"/>
      <c r="AJ153" s="779"/>
      <c r="AK153" s="779"/>
      <c r="AL153" s="779"/>
      <c r="AM153" s="779"/>
      <c r="AN153" s="779"/>
      <c r="AO153" s="779"/>
      <c r="AP153" s="779"/>
      <c r="AQ153" s="779"/>
      <c r="AR153" s="779"/>
      <c r="AS153" s="779"/>
      <c r="AT153" s="779"/>
      <c r="AU153" s="779"/>
      <c r="AV153" s="779"/>
      <c r="AW153" s="779"/>
      <c r="AX153" s="779"/>
      <c r="AY153" s="779"/>
      <c r="AZ153" s="169"/>
      <c r="BA153" s="169"/>
      <c r="BB153" s="169"/>
    </row>
    <row r="154" spans="1:54" ht="12.6" customHeight="1" x14ac:dyDescent="0.25">
      <c r="A154" s="763" t="s">
        <v>1357</v>
      </c>
      <c r="B154" s="777"/>
      <c r="C154" s="777"/>
      <c r="D154" s="777"/>
      <c r="E154" s="777"/>
      <c r="F154" s="777"/>
      <c r="G154" s="777"/>
      <c r="H154" s="777"/>
      <c r="I154" s="777"/>
      <c r="J154" s="777"/>
      <c r="K154" s="777"/>
      <c r="L154" s="777"/>
      <c r="M154" s="777"/>
      <c r="N154" s="777"/>
      <c r="O154" s="777"/>
      <c r="P154" s="777"/>
      <c r="Q154" s="777"/>
      <c r="R154" s="777"/>
      <c r="S154" s="777"/>
      <c r="T154" s="777"/>
      <c r="U154" s="777"/>
      <c r="V154" s="777"/>
      <c r="W154" s="777"/>
      <c r="X154" s="777"/>
      <c r="Y154" s="777"/>
      <c r="Z154" s="777"/>
      <c r="AA154" s="777"/>
      <c r="AB154" s="777"/>
      <c r="AC154" s="777"/>
      <c r="AD154" s="777"/>
      <c r="AE154" s="777"/>
      <c r="AF154" s="777"/>
      <c r="AG154" s="777"/>
      <c r="AH154" s="777"/>
      <c r="AI154" s="777"/>
      <c r="AJ154" s="777"/>
      <c r="AK154" s="777"/>
      <c r="AL154" s="777"/>
      <c r="AM154" s="777"/>
      <c r="AN154" s="777"/>
      <c r="AO154" s="777"/>
      <c r="AP154" s="777"/>
      <c r="AQ154" s="777"/>
      <c r="AR154" s="777"/>
      <c r="AS154" s="777"/>
      <c r="AT154" s="777"/>
      <c r="AU154" s="777"/>
      <c r="AV154" s="777"/>
      <c r="AW154" s="777"/>
      <c r="AX154" s="777"/>
      <c r="AY154" s="777"/>
      <c r="AZ154" s="169"/>
      <c r="BA154" s="169"/>
      <c r="BB154" s="169"/>
    </row>
    <row r="155" spans="1:54" ht="25.5" customHeight="1" x14ac:dyDescent="0.25">
      <c r="A155" s="779" t="s">
        <v>1358</v>
      </c>
      <c r="B155" s="779"/>
      <c r="C155" s="779"/>
      <c r="D155" s="779"/>
      <c r="E155" s="779"/>
      <c r="F155" s="779"/>
      <c r="G155" s="779"/>
      <c r="H155" s="779"/>
      <c r="I155" s="779"/>
      <c r="J155" s="779"/>
      <c r="K155" s="779"/>
      <c r="L155" s="779"/>
      <c r="M155" s="779"/>
      <c r="N155" s="779"/>
      <c r="O155" s="779"/>
      <c r="P155" s="779"/>
      <c r="Q155" s="779"/>
      <c r="R155" s="779"/>
      <c r="S155" s="779"/>
      <c r="T155" s="779"/>
      <c r="U155" s="779"/>
      <c r="V155" s="779"/>
      <c r="W155" s="779"/>
      <c r="X155" s="779"/>
      <c r="Y155" s="779"/>
      <c r="Z155" s="779"/>
      <c r="AA155" s="779"/>
      <c r="AB155" s="779"/>
      <c r="AC155" s="779"/>
      <c r="AD155" s="779"/>
      <c r="AE155" s="779"/>
      <c r="AF155" s="779"/>
      <c r="AG155" s="779"/>
      <c r="AH155" s="779"/>
      <c r="AI155" s="779"/>
      <c r="AJ155" s="779"/>
      <c r="AK155" s="779"/>
      <c r="AL155" s="779"/>
      <c r="AM155" s="779"/>
      <c r="AN155" s="779"/>
      <c r="AO155" s="779"/>
      <c r="AP155" s="779"/>
      <c r="AQ155" s="779"/>
      <c r="AR155" s="779"/>
      <c r="AS155" s="779"/>
      <c r="AT155" s="779"/>
      <c r="AU155" s="779"/>
      <c r="AV155" s="779"/>
      <c r="AW155" s="779"/>
      <c r="AX155" s="779"/>
      <c r="AY155" s="779"/>
      <c r="AZ155" s="169"/>
      <c r="BA155" s="169"/>
      <c r="BB155" s="169"/>
    </row>
    <row r="156" spans="1:54" ht="12.6" customHeight="1" x14ac:dyDescent="0.25">
      <c r="A156" s="763" t="s">
        <v>1359</v>
      </c>
      <c r="B156" s="777"/>
      <c r="C156" s="777"/>
      <c r="D156" s="777"/>
      <c r="E156" s="777"/>
      <c r="F156" s="777"/>
      <c r="G156" s="777"/>
      <c r="H156" s="777"/>
      <c r="I156" s="777"/>
      <c r="J156" s="777"/>
      <c r="K156" s="777"/>
      <c r="L156" s="777"/>
      <c r="M156" s="777"/>
      <c r="N156" s="777"/>
      <c r="O156" s="777"/>
      <c r="P156" s="777"/>
      <c r="Q156" s="777"/>
      <c r="R156" s="777"/>
      <c r="S156" s="777"/>
      <c r="T156" s="777"/>
      <c r="U156" s="777"/>
      <c r="V156" s="777"/>
      <c r="W156" s="777"/>
      <c r="X156" s="777"/>
      <c r="Y156" s="777"/>
      <c r="Z156" s="777"/>
      <c r="AA156" s="777"/>
      <c r="AB156" s="777"/>
      <c r="AC156" s="777"/>
      <c r="AD156" s="777"/>
      <c r="AE156" s="777"/>
      <c r="AF156" s="777"/>
      <c r="AG156" s="777"/>
      <c r="AH156" s="777"/>
      <c r="AI156" s="777"/>
      <c r="AJ156" s="777"/>
      <c r="AK156" s="777"/>
      <c r="AL156" s="777"/>
      <c r="AM156" s="777"/>
      <c r="AN156" s="777"/>
      <c r="AO156" s="777"/>
      <c r="AP156" s="777"/>
      <c r="AQ156" s="777"/>
      <c r="AR156" s="777"/>
      <c r="AS156" s="777"/>
      <c r="AT156" s="777"/>
      <c r="AU156" s="777"/>
      <c r="AV156" s="777"/>
      <c r="AW156" s="777"/>
      <c r="AX156" s="777"/>
      <c r="AY156" s="777"/>
      <c r="AZ156" s="169"/>
      <c r="BA156" s="169"/>
      <c r="BB156" s="169"/>
    </row>
    <row r="157" spans="1:54" ht="12.6" customHeight="1" x14ac:dyDescent="0.25">
      <c r="A157" s="750" t="s">
        <v>1360</v>
      </c>
      <c r="B157" s="750"/>
      <c r="C157" s="750"/>
      <c r="D157" s="750"/>
      <c r="E157" s="750"/>
      <c r="F157" s="750"/>
      <c r="G157" s="750"/>
      <c r="H157" s="750"/>
      <c r="I157" s="750"/>
      <c r="J157" s="750"/>
      <c r="K157" s="750"/>
      <c r="L157" s="750"/>
      <c r="M157" s="750"/>
      <c r="N157" s="750"/>
      <c r="O157" s="750"/>
      <c r="P157" s="750"/>
      <c r="Q157" s="750"/>
      <c r="R157" s="750"/>
      <c r="S157" s="750"/>
      <c r="T157" s="750"/>
      <c r="U157" s="750"/>
      <c r="V157" s="750"/>
      <c r="W157" s="750"/>
      <c r="X157" s="750"/>
      <c r="Y157" s="750"/>
      <c r="Z157" s="750"/>
      <c r="AA157" s="750"/>
      <c r="AB157" s="750"/>
      <c r="AC157" s="750"/>
      <c r="AD157" s="750"/>
      <c r="AE157" s="750"/>
      <c r="AF157" s="750"/>
      <c r="AG157" s="750"/>
      <c r="AH157" s="750"/>
      <c r="AI157" s="750"/>
      <c r="AJ157" s="750"/>
      <c r="AK157" s="750"/>
      <c r="AL157" s="750"/>
      <c r="AM157" s="750"/>
      <c r="AN157" s="750"/>
      <c r="AO157" s="750"/>
      <c r="AP157" s="750"/>
      <c r="AQ157" s="750"/>
      <c r="AR157" s="750"/>
      <c r="AS157" s="750"/>
      <c r="AT157" s="750"/>
      <c r="AU157" s="750"/>
      <c r="AV157" s="750"/>
      <c r="AW157" s="750"/>
      <c r="AX157" s="750"/>
      <c r="AY157" s="750"/>
      <c r="AZ157" s="169"/>
      <c r="BA157" s="169"/>
      <c r="BB157" s="169"/>
    </row>
    <row r="158" spans="1:54" ht="12.6" customHeight="1" x14ac:dyDescent="0.25">
      <c r="A158" s="763" t="s">
        <v>1361</v>
      </c>
      <c r="B158" s="777"/>
      <c r="C158" s="777"/>
      <c r="D158" s="777"/>
      <c r="E158" s="777"/>
      <c r="F158" s="777"/>
      <c r="G158" s="777"/>
      <c r="H158" s="777"/>
      <c r="I158" s="777"/>
      <c r="J158" s="777"/>
      <c r="K158" s="777"/>
      <c r="L158" s="777"/>
      <c r="M158" s="777"/>
      <c r="N158" s="777"/>
      <c r="O158" s="777"/>
      <c r="P158" s="777"/>
      <c r="Q158" s="777"/>
      <c r="R158" s="777"/>
      <c r="S158" s="777"/>
      <c r="T158" s="777"/>
      <c r="U158" s="777"/>
      <c r="V158" s="777"/>
      <c r="W158" s="777"/>
      <c r="X158" s="777"/>
      <c r="Y158" s="777"/>
      <c r="Z158" s="777"/>
      <c r="AA158" s="777"/>
      <c r="AB158" s="777"/>
      <c r="AC158" s="777"/>
      <c r="AD158" s="777"/>
      <c r="AE158" s="777"/>
      <c r="AF158" s="777"/>
      <c r="AG158" s="777"/>
      <c r="AH158" s="777"/>
      <c r="AI158" s="777"/>
      <c r="AJ158" s="777"/>
      <c r="AK158" s="777"/>
      <c r="AL158" s="777"/>
      <c r="AM158" s="777"/>
      <c r="AN158" s="777"/>
      <c r="AO158" s="777"/>
      <c r="AP158" s="777"/>
      <c r="AQ158" s="777"/>
      <c r="AR158" s="777"/>
      <c r="AS158" s="777"/>
      <c r="AT158" s="777"/>
      <c r="AU158" s="777"/>
      <c r="AV158" s="777"/>
      <c r="AW158" s="777"/>
      <c r="AX158" s="777"/>
      <c r="AY158" s="777"/>
      <c r="AZ158" s="169"/>
      <c r="BA158" s="169"/>
      <c r="BB158" s="169"/>
    </row>
    <row r="159" spans="1:54" ht="13.5" x14ac:dyDescent="0.25">
      <c r="A159" s="779" t="s">
        <v>1362</v>
      </c>
      <c r="B159" s="779"/>
      <c r="C159" s="779"/>
      <c r="D159" s="779"/>
      <c r="E159" s="779"/>
      <c r="F159" s="779"/>
      <c r="G159" s="779"/>
      <c r="H159" s="779"/>
      <c r="I159" s="779"/>
      <c r="J159" s="779"/>
      <c r="K159" s="779"/>
      <c r="L159" s="779"/>
      <c r="M159" s="779"/>
      <c r="N159" s="779"/>
      <c r="O159" s="779"/>
      <c r="P159" s="779"/>
      <c r="Q159" s="779"/>
      <c r="R159" s="779"/>
      <c r="S159" s="779"/>
      <c r="T159" s="779"/>
      <c r="U159" s="779"/>
      <c r="V159" s="779"/>
      <c r="W159" s="779"/>
      <c r="X159" s="779"/>
      <c r="Y159" s="779"/>
      <c r="Z159" s="779"/>
      <c r="AA159" s="779"/>
      <c r="AB159" s="779"/>
      <c r="AC159" s="779"/>
      <c r="AD159" s="779"/>
      <c r="AE159" s="779"/>
      <c r="AF159" s="779"/>
      <c r="AG159" s="779"/>
      <c r="AH159" s="779"/>
      <c r="AI159" s="779"/>
      <c r="AJ159" s="779"/>
      <c r="AK159" s="779"/>
      <c r="AL159" s="779"/>
      <c r="AM159" s="779"/>
      <c r="AN159" s="779"/>
      <c r="AO159" s="779"/>
      <c r="AP159" s="779"/>
      <c r="AQ159" s="779"/>
      <c r="AR159" s="779"/>
      <c r="AS159" s="779"/>
      <c r="AT159" s="779"/>
      <c r="AU159" s="779"/>
      <c r="AV159" s="779"/>
      <c r="AW159" s="779"/>
      <c r="AX159" s="779"/>
      <c r="AY159" s="779"/>
      <c r="AZ159" s="169"/>
      <c r="BA159" s="169"/>
      <c r="BB159" s="169"/>
    </row>
    <row r="160" spans="1:54" ht="12.6" customHeight="1" x14ac:dyDescent="0.25">
      <c r="A160" s="763" t="s">
        <v>1363</v>
      </c>
      <c r="B160" s="777"/>
      <c r="C160" s="777"/>
      <c r="D160" s="777"/>
      <c r="E160" s="777"/>
      <c r="F160" s="777"/>
      <c r="G160" s="777"/>
      <c r="H160" s="777"/>
      <c r="I160" s="777"/>
      <c r="J160" s="777"/>
      <c r="K160" s="777"/>
      <c r="L160" s="777"/>
      <c r="M160" s="777"/>
      <c r="N160" s="777"/>
      <c r="O160" s="777"/>
      <c r="P160" s="777"/>
      <c r="Q160" s="777"/>
      <c r="R160" s="777"/>
      <c r="S160" s="777"/>
      <c r="T160" s="777"/>
      <c r="U160" s="777"/>
      <c r="V160" s="777"/>
      <c r="W160" s="777"/>
      <c r="X160" s="777"/>
      <c r="Y160" s="777"/>
      <c r="Z160" s="777"/>
      <c r="AA160" s="777"/>
      <c r="AB160" s="777"/>
      <c r="AC160" s="777"/>
      <c r="AD160" s="777"/>
      <c r="AE160" s="777"/>
      <c r="AF160" s="777"/>
      <c r="AG160" s="777"/>
      <c r="AH160" s="777"/>
      <c r="AI160" s="777"/>
      <c r="AJ160" s="777"/>
      <c r="AK160" s="777"/>
      <c r="AL160" s="777"/>
      <c r="AM160" s="777"/>
      <c r="AN160" s="777"/>
      <c r="AO160" s="777"/>
      <c r="AP160" s="777"/>
      <c r="AQ160" s="777"/>
      <c r="AR160" s="777"/>
      <c r="AS160" s="777"/>
      <c r="AT160" s="777"/>
      <c r="AU160" s="777"/>
      <c r="AV160" s="777"/>
      <c r="AW160" s="777"/>
      <c r="AX160" s="777"/>
      <c r="AY160" s="777"/>
      <c r="AZ160" s="169"/>
      <c r="BA160" s="169"/>
      <c r="BB160" s="169"/>
    </row>
    <row r="161" spans="1:54" ht="92.25" customHeight="1" x14ac:dyDescent="0.25">
      <c r="A161" s="779" t="s">
        <v>1364</v>
      </c>
      <c r="B161" s="779"/>
      <c r="C161" s="779"/>
      <c r="D161" s="779"/>
      <c r="E161" s="779"/>
      <c r="F161" s="779"/>
      <c r="G161" s="779"/>
      <c r="H161" s="779"/>
      <c r="I161" s="779"/>
      <c r="J161" s="779"/>
      <c r="K161" s="779"/>
      <c r="L161" s="779"/>
      <c r="M161" s="779"/>
      <c r="N161" s="779"/>
      <c r="O161" s="779"/>
      <c r="P161" s="779"/>
      <c r="Q161" s="779"/>
      <c r="R161" s="779"/>
      <c r="S161" s="779"/>
      <c r="T161" s="779"/>
      <c r="U161" s="779"/>
      <c r="V161" s="779"/>
      <c r="W161" s="779"/>
      <c r="X161" s="779"/>
      <c r="Y161" s="779"/>
      <c r="Z161" s="779"/>
      <c r="AA161" s="779"/>
      <c r="AB161" s="779"/>
      <c r="AC161" s="779"/>
      <c r="AD161" s="779"/>
      <c r="AE161" s="779"/>
      <c r="AF161" s="779"/>
      <c r="AG161" s="779"/>
      <c r="AH161" s="779"/>
      <c r="AI161" s="779"/>
      <c r="AJ161" s="779"/>
      <c r="AK161" s="779"/>
      <c r="AL161" s="779"/>
      <c r="AM161" s="779"/>
      <c r="AN161" s="779"/>
      <c r="AO161" s="779"/>
      <c r="AP161" s="779"/>
      <c r="AQ161" s="779"/>
      <c r="AR161" s="779"/>
      <c r="AS161" s="779"/>
      <c r="AT161" s="779"/>
      <c r="AU161" s="779"/>
      <c r="AV161" s="779"/>
      <c r="AW161" s="779"/>
      <c r="AX161" s="779"/>
      <c r="AY161" s="779"/>
      <c r="AZ161" s="139"/>
      <c r="BA161" s="139"/>
      <c r="BB161" s="139"/>
    </row>
    <row r="162" spans="1:54" ht="12.6" customHeight="1" x14ac:dyDescent="0.25">
      <c r="A162" s="763" t="s">
        <v>1365</v>
      </c>
      <c r="B162" s="777"/>
      <c r="C162" s="777"/>
      <c r="D162" s="777"/>
      <c r="E162" s="777"/>
      <c r="F162" s="777"/>
      <c r="G162" s="777"/>
      <c r="H162" s="777"/>
      <c r="I162" s="777"/>
      <c r="J162" s="777"/>
      <c r="K162" s="777"/>
      <c r="L162" s="777"/>
      <c r="M162" s="777"/>
      <c r="N162" s="777"/>
      <c r="O162" s="777"/>
      <c r="P162" s="777"/>
      <c r="Q162" s="777"/>
      <c r="R162" s="777"/>
      <c r="S162" s="777"/>
      <c r="T162" s="777"/>
      <c r="U162" s="777"/>
      <c r="V162" s="777"/>
      <c r="W162" s="777"/>
      <c r="X162" s="777"/>
      <c r="Y162" s="777"/>
      <c r="Z162" s="777"/>
      <c r="AA162" s="777"/>
      <c r="AB162" s="777"/>
      <c r="AC162" s="777"/>
      <c r="AD162" s="777"/>
      <c r="AE162" s="777"/>
      <c r="AF162" s="777"/>
      <c r="AG162" s="777"/>
      <c r="AH162" s="777"/>
      <c r="AI162" s="777"/>
      <c r="AJ162" s="777"/>
      <c r="AK162" s="777"/>
      <c r="AL162" s="777"/>
      <c r="AM162" s="777"/>
      <c r="AN162" s="777"/>
      <c r="AO162" s="777"/>
      <c r="AP162" s="777"/>
      <c r="AQ162" s="777"/>
      <c r="AR162" s="777"/>
      <c r="AS162" s="777"/>
      <c r="AT162" s="777"/>
      <c r="AU162" s="777"/>
      <c r="AV162" s="777"/>
      <c r="AW162" s="777"/>
      <c r="AX162" s="777"/>
      <c r="AY162" s="777"/>
      <c r="AZ162" s="139"/>
      <c r="BA162" s="139"/>
      <c r="BB162" s="139"/>
    </row>
    <row r="163" spans="1:54" ht="25.5" customHeight="1" x14ac:dyDescent="0.25">
      <c r="A163" s="779" t="s">
        <v>1366</v>
      </c>
      <c r="B163" s="779"/>
      <c r="C163" s="779"/>
      <c r="D163" s="779"/>
      <c r="E163" s="779"/>
      <c r="F163" s="779"/>
      <c r="G163" s="779"/>
      <c r="H163" s="779"/>
      <c r="I163" s="779"/>
      <c r="J163" s="779"/>
      <c r="K163" s="779"/>
      <c r="L163" s="779"/>
      <c r="M163" s="779"/>
      <c r="N163" s="779"/>
      <c r="O163" s="779"/>
      <c r="P163" s="779"/>
      <c r="Q163" s="779"/>
      <c r="R163" s="779"/>
      <c r="S163" s="779"/>
      <c r="T163" s="779"/>
      <c r="U163" s="779"/>
      <c r="V163" s="779"/>
      <c r="W163" s="779"/>
      <c r="X163" s="779"/>
      <c r="Y163" s="779"/>
      <c r="Z163" s="779"/>
      <c r="AA163" s="779"/>
      <c r="AB163" s="779"/>
      <c r="AC163" s="779"/>
      <c r="AD163" s="779"/>
      <c r="AE163" s="779"/>
      <c r="AF163" s="779"/>
      <c r="AG163" s="779"/>
      <c r="AH163" s="779"/>
      <c r="AI163" s="779"/>
      <c r="AJ163" s="779"/>
      <c r="AK163" s="779"/>
      <c r="AL163" s="779"/>
      <c r="AM163" s="779"/>
      <c r="AN163" s="779"/>
      <c r="AO163" s="779"/>
      <c r="AP163" s="779"/>
      <c r="AQ163" s="779"/>
      <c r="AR163" s="779"/>
      <c r="AS163" s="779"/>
      <c r="AT163" s="779"/>
      <c r="AU163" s="779"/>
      <c r="AV163" s="779"/>
      <c r="AW163" s="779"/>
      <c r="AX163" s="779"/>
      <c r="AY163" s="779"/>
      <c r="AZ163" s="139"/>
      <c r="BA163" s="139"/>
      <c r="BB163" s="139"/>
    </row>
    <row r="164" spans="1:54" ht="13.5" x14ac:dyDescent="0.25">
      <c r="A164" s="763" t="s">
        <v>1367</v>
      </c>
      <c r="B164" s="777"/>
      <c r="C164" s="777"/>
      <c r="D164" s="777"/>
      <c r="E164" s="777"/>
      <c r="F164" s="777"/>
      <c r="G164" s="777"/>
      <c r="H164" s="777"/>
      <c r="I164" s="777"/>
      <c r="J164" s="777"/>
      <c r="K164" s="777"/>
      <c r="L164" s="777"/>
      <c r="M164" s="777"/>
      <c r="N164" s="777"/>
      <c r="O164" s="777"/>
      <c r="P164" s="777"/>
      <c r="Q164" s="777"/>
      <c r="R164" s="777"/>
      <c r="S164" s="777"/>
      <c r="T164" s="777"/>
      <c r="U164" s="777"/>
      <c r="V164" s="777"/>
      <c r="W164" s="777"/>
      <c r="X164" s="777"/>
      <c r="Y164" s="777"/>
      <c r="Z164" s="777"/>
      <c r="AA164" s="777"/>
      <c r="AB164" s="777"/>
      <c r="AC164" s="777"/>
      <c r="AD164" s="777"/>
      <c r="AE164" s="777"/>
      <c r="AF164" s="777"/>
      <c r="AG164" s="777"/>
      <c r="AH164" s="777"/>
      <c r="AI164" s="777"/>
      <c r="AJ164" s="777"/>
      <c r="AK164" s="777"/>
      <c r="AL164" s="777"/>
      <c r="AM164" s="777"/>
      <c r="AN164" s="777"/>
      <c r="AO164" s="777"/>
      <c r="AP164" s="777"/>
      <c r="AQ164" s="777"/>
      <c r="AR164" s="777"/>
      <c r="AS164" s="777"/>
      <c r="AT164" s="777"/>
      <c r="AU164" s="777"/>
      <c r="AV164" s="777"/>
      <c r="AW164" s="777"/>
      <c r="AX164" s="777"/>
      <c r="AY164" s="777"/>
      <c r="AZ164" s="139"/>
      <c r="BA164" s="139"/>
      <c r="BB164" s="139"/>
    </row>
    <row r="165" spans="1:54" ht="51.75" customHeight="1" x14ac:dyDescent="0.25">
      <c r="A165" s="779" t="s">
        <v>1368</v>
      </c>
      <c r="B165" s="779"/>
      <c r="C165" s="779"/>
      <c r="D165" s="779"/>
      <c r="E165" s="779"/>
      <c r="F165" s="779"/>
      <c r="G165" s="779"/>
      <c r="H165" s="779"/>
      <c r="I165" s="779"/>
      <c r="J165" s="779"/>
      <c r="K165" s="779"/>
      <c r="L165" s="779"/>
      <c r="M165" s="779"/>
      <c r="N165" s="779"/>
      <c r="O165" s="779"/>
      <c r="P165" s="779"/>
      <c r="Q165" s="779"/>
      <c r="R165" s="779"/>
      <c r="S165" s="779"/>
      <c r="T165" s="779"/>
      <c r="U165" s="779"/>
      <c r="V165" s="779"/>
      <c r="W165" s="779"/>
      <c r="X165" s="779"/>
      <c r="Y165" s="779"/>
      <c r="Z165" s="779"/>
      <c r="AA165" s="779"/>
      <c r="AB165" s="779"/>
      <c r="AC165" s="779"/>
      <c r="AD165" s="779"/>
      <c r="AE165" s="779"/>
      <c r="AF165" s="779"/>
      <c r="AG165" s="779"/>
      <c r="AH165" s="779"/>
      <c r="AI165" s="779"/>
      <c r="AJ165" s="779"/>
      <c r="AK165" s="779"/>
      <c r="AL165" s="779"/>
      <c r="AM165" s="779"/>
      <c r="AN165" s="779"/>
      <c r="AO165" s="779"/>
      <c r="AP165" s="779"/>
      <c r="AQ165" s="779"/>
      <c r="AR165" s="779"/>
      <c r="AS165" s="779"/>
      <c r="AT165" s="779"/>
      <c r="AU165" s="779"/>
      <c r="AV165" s="779"/>
      <c r="AW165" s="779"/>
      <c r="AX165" s="779"/>
      <c r="AY165" s="779"/>
      <c r="AZ165" s="139"/>
      <c r="BA165" s="139"/>
      <c r="BB165" s="139"/>
    </row>
    <row r="166" spans="1:54" ht="13.5" x14ac:dyDescent="0.25">
      <c r="A166" s="763" t="s">
        <v>1369</v>
      </c>
      <c r="B166" s="777"/>
      <c r="C166" s="777"/>
      <c r="D166" s="777"/>
      <c r="E166" s="777"/>
      <c r="F166" s="777"/>
      <c r="G166" s="777"/>
      <c r="H166" s="777"/>
      <c r="I166" s="777"/>
      <c r="J166" s="777"/>
      <c r="K166" s="777"/>
      <c r="L166" s="777"/>
      <c r="M166" s="777"/>
      <c r="N166" s="777"/>
      <c r="O166" s="777"/>
      <c r="P166" s="777"/>
      <c r="Q166" s="777"/>
      <c r="R166" s="777"/>
      <c r="S166" s="777"/>
      <c r="T166" s="777"/>
      <c r="U166" s="777"/>
      <c r="V166" s="777"/>
      <c r="W166" s="777"/>
      <c r="X166" s="777"/>
      <c r="Y166" s="777"/>
      <c r="Z166" s="777"/>
      <c r="AA166" s="777"/>
      <c r="AB166" s="777"/>
      <c r="AC166" s="777"/>
      <c r="AD166" s="777"/>
      <c r="AE166" s="777"/>
      <c r="AF166" s="777"/>
      <c r="AG166" s="777"/>
      <c r="AH166" s="777"/>
      <c r="AI166" s="777"/>
      <c r="AJ166" s="777"/>
      <c r="AK166" s="777"/>
      <c r="AL166" s="777"/>
      <c r="AM166" s="777"/>
      <c r="AN166" s="777"/>
      <c r="AO166" s="777"/>
      <c r="AP166" s="777"/>
      <c r="AQ166" s="777"/>
      <c r="AR166" s="777"/>
      <c r="AS166" s="777"/>
      <c r="AT166" s="777"/>
      <c r="AU166" s="777"/>
      <c r="AV166" s="777"/>
      <c r="AW166" s="777"/>
      <c r="AX166" s="777"/>
      <c r="AY166" s="777"/>
      <c r="AZ166" s="139"/>
      <c r="BA166" s="139"/>
      <c r="BB166" s="139"/>
    </row>
    <row r="167" spans="1:54" ht="51.75" customHeight="1" x14ac:dyDescent="0.25">
      <c r="A167" s="779" t="s">
        <v>1370</v>
      </c>
      <c r="B167" s="779"/>
      <c r="C167" s="779"/>
      <c r="D167" s="779"/>
      <c r="E167" s="779"/>
      <c r="F167" s="779"/>
      <c r="G167" s="779"/>
      <c r="H167" s="779"/>
      <c r="I167" s="779"/>
      <c r="J167" s="779"/>
      <c r="K167" s="779"/>
      <c r="L167" s="779"/>
      <c r="M167" s="779"/>
      <c r="N167" s="779"/>
      <c r="O167" s="779"/>
      <c r="P167" s="779"/>
      <c r="Q167" s="779"/>
      <c r="R167" s="779"/>
      <c r="S167" s="779"/>
      <c r="T167" s="779"/>
      <c r="U167" s="779"/>
      <c r="V167" s="779"/>
      <c r="W167" s="779"/>
      <c r="X167" s="779"/>
      <c r="Y167" s="779"/>
      <c r="Z167" s="779"/>
      <c r="AA167" s="779"/>
      <c r="AB167" s="779"/>
      <c r="AC167" s="779"/>
      <c r="AD167" s="779"/>
      <c r="AE167" s="779"/>
      <c r="AF167" s="779"/>
      <c r="AG167" s="779"/>
      <c r="AH167" s="779"/>
      <c r="AI167" s="779"/>
      <c r="AJ167" s="779"/>
      <c r="AK167" s="779"/>
      <c r="AL167" s="779"/>
      <c r="AM167" s="779"/>
      <c r="AN167" s="779"/>
      <c r="AO167" s="779"/>
      <c r="AP167" s="779"/>
      <c r="AQ167" s="779"/>
      <c r="AR167" s="779"/>
      <c r="AS167" s="779"/>
      <c r="AT167" s="779"/>
      <c r="AU167" s="779"/>
      <c r="AV167" s="779"/>
      <c r="AW167" s="779"/>
      <c r="AX167" s="779"/>
      <c r="AY167" s="779"/>
      <c r="AZ167" s="139"/>
      <c r="BA167" s="139"/>
      <c r="BB167" s="139"/>
    </row>
    <row r="168" spans="1:54" ht="10.5" customHeight="1" x14ac:dyDescent="0.25">
      <c r="A168" s="161"/>
      <c r="B168" s="161"/>
      <c r="C168" s="161"/>
      <c r="D168" s="161"/>
      <c r="E168" s="161"/>
      <c r="F168" s="161"/>
      <c r="G168" s="161"/>
      <c r="H168" s="161"/>
      <c r="I168" s="161"/>
      <c r="J168" s="161"/>
      <c r="K168" s="161"/>
      <c r="L168" s="161"/>
      <c r="M168" s="161"/>
      <c r="N168" s="161"/>
      <c r="O168" s="161"/>
      <c r="P168" s="161"/>
      <c r="Q168" s="161"/>
      <c r="R168" s="161"/>
      <c r="S168" s="161"/>
      <c r="T168" s="161"/>
      <c r="U168" s="161"/>
      <c r="V168" s="161"/>
      <c r="W168" s="161"/>
      <c r="X168" s="161"/>
      <c r="Y168" s="161"/>
      <c r="Z168" s="161"/>
      <c r="AA168" s="161"/>
      <c r="AB168" s="161"/>
      <c r="AC168" s="161"/>
      <c r="AD168" s="161"/>
      <c r="AE168" s="161"/>
      <c r="AF168" s="161"/>
      <c r="AG168" s="161"/>
      <c r="AH168" s="161"/>
      <c r="AI168" s="161"/>
      <c r="AJ168" s="161"/>
      <c r="AK168" s="161"/>
      <c r="AL168" s="161"/>
      <c r="AM168" s="161"/>
      <c r="AN168" s="161"/>
      <c r="AO168" s="161"/>
      <c r="AP168" s="161"/>
      <c r="AQ168" s="161"/>
      <c r="AR168" s="161"/>
      <c r="AS168" s="161"/>
      <c r="AT168" s="161"/>
      <c r="AU168" s="161"/>
      <c r="AV168" s="161"/>
      <c r="AW168" s="161"/>
      <c r="AX168" s="161"/>
      <c r="AY168" s="161"/>
      <c r="AZ168" s="139"/>
      <c r="BA168" s="139"/>
      <c r="BB168" s="139"/>
    </row>
    <row r="169" spans="1:54" ht="13.5" x14ac:dyDescent="0.25">
      <c r="A169" s="763" t="s">
        <v>1371</v>
      </c>
      <c r="B169" s="777"/>
      <c r="C169" s="777"/>
      <c r="D169" s="777"/>
      <c r="E169" s="777"/>
      <c r="F169" s="777"/>
      <c r="G169" s="777"/>
      <c r="H169" s="777"/>
      <c r="I169" s="777"/>
      <c r="J169" s="777"/>
      <c r="K169" s="777"/>
      <c r="L169" s="777"/>
      <c r="M169" s="777"/>
      <c r="N169" s="777"/>
      <c r="O169" s="777"/>
      <c r="P169" s="777"/>
      <c r="Q169" s="777"/>
      <c r="R169" s="777"/>
      <c r="S169" s="777"/>
      <c r="T169" s="777"/>
      <c r="U169" s="777"/>
      <c r="V169" s="777"/>
      <c r="W169" s="777"/>
      <c r="X169" s="777"/>
      <c r="Y169" s="777"/>
      <c r="Z169" s="777"/>
      <c r="AA169" s="777"/>
      <c r="AB169" s="777"/>
      <c r="AC169" s="777"/>
      <c r="AD169" s="777"/>
      <c r="AE169" s="777"/>
      <c r="AF169" s="777"/>
      <c r="AG169" s="777"/>
      <c r="AH169" s="777"/>
      <c r="AI169" s="777"/>
      <c r="AJ169" s="777"/>
      <c r="AK169" s="777"/>
      <c r="AL169" s="777"/>
      <c r="AM169" s="777"/>
      <c r="AN169" s="777"/>
      <c r="AO169" s="777"/>
      <c r="AP169" s="777"/>
      <c r="AQ169" s="777"/>
      <c r="AR169" s="777"/>
      <c r="AS169" s="777"/>
      <c r="AT169" s="777"/>
      <c r="AU169" s="777"/>
      <c r="AV169" s="777"/>
      <c r="AW169" s="777"/>
      <c r="AX169" s="777"/>
      <c r="AY169" s="777"/>
      <c r="AZ169" s="139"/>
      <c r="BA169" s="139"/>
      <c r="BB169" s="139"/>
    </row>
    <row r="170" spans="1:54" ht="143.25" customHeight="1" x14ac:dyDescent="0.25">
      <c r="A170" s="779" t="s">
        <v>1372</v>
      </c>
      <c r="B170" s="779"/>
      <c r="C170" s="779"/>
      <c r="D170" s="779"/>
      <c r="E170" s="779"/>
      <c r="F170" s="779"/>
      <c r="G170" s="779"/>
      <c r="H170" s="779"/>
      <c r="I170" s="779"/>
      <c r="J170" s="779"/>
      <c r="K170" s="779"/>
      <c r="L170" s="779"/>
      <c r="M170" s="779"/>
      <c r="N170" s="779"/>
      <c r="O170" s="779"/>
      <c r="P170" s="779"/>
      <c r="Q170" s="779"/>
      <c r="R170" s="779"/>
      <c r="S170" s="779"/>
      <c r="T170" s="779"/>
      <c r="U170" s="779"/>
      <c r="V170" s="779"/>
      <c r="W170" s="779"/>
      <c r="X170" s="779"/>
      <c r="Y170" s="779"/>
      <c r="Z170" s="779"/>
      <c r="AA170" s="779"/>
      <c r="AB170" s="779"/>
      <c r="AC170" s="779"/>
      <c r="AD170" s="779"/>
      <c r="AE170" s="779"/>
      <c r="AF170" s="779"/>
      <c r="AG170" s="779"/>
      <c r="AH170" s="779"/>
      <c r="AI170" s="779"/>
      <c r="AJ170" s="779"/>
      <c r="AK170" s="779"/>
      <c r="AL170" s="779"/>
      <c r="AM170" s="779"/>
      <c r="AN170" s="779"/>
      <c r="AO170" s="779"/>
      <c r="AP170" s="779"/>
      <c r="AQ170" s="779"/>
      <c r="AR170" s="779"/>
      <c r="AS170" s="779"/>
      <c r="AT170" s="779"/>
      <c r="AU170" s="779"/>
      <c r="AV170" s="779"/>
      <c r="AW170" s="779"/>
      <c r="AX170" s="779"/>
      <c r="AY170" s="779"/>
      <c r="AZ170" s="139"/>
      <c r="BA170" s="139"/>
      <c r="BB170" s="139"/>
    </row>
    <row r="171" spans="1:54" ht="12.6" customHeight="1" x14ac:dyDescent="0.25">
      <c r="A171" s="763" t="s">
        <v>1373</v>
      </c>
      <c r="B171" s="777"/>
      <c r="C171" s="777"/>
      <c r="D171" s="777"/>
      <c r="E171" s="777"/>
      <c r="F171" s="777"/>
      <c r="G171" s="777"/>
      <c r="H171" s="777"/>
      <c r="I171" s="777"/>
      <c r="J171" s="777"/>
      <c r="K171" s="777"/>
      <c r="L171" s="777"/>
      <c r="M171" s="777"/>
      <c r="N171" s="777"/>
      <c r="O171" s="777"/>
      <c r="P171" s="777"/>
      <c r="Q171" s="777"/>
      <c r="R171" s="777"/>
      <c r="S171" s="777"/>
      <c r="T171" s="777"/>
      <c r="U171" s="777"/>
      <c r="V171" s="777"/>
      <c r="W171" s="777"/>
      <c r="X171" s="777"/>
      <c r="Y171" s="777"/>
      <c r="Z171" s="777"/>
      <c r="AA171" s="777"/>
      <c r="AB171" s="777"/>
      <c r="AC171" s="777"/>
      <c r="AD171" s="777"/>
      <c r="AE171" s="777"/>
      <c r="AF171" s="777"/>
      <c r="AG171" s="777"/>
      <c r="AH171" s="777"/>
      <c r="AI171" s="777"/>
      <c r="AJ171" s="777"/>
      <c r="AK171" s="777"/>
      <c r="AL171" s="777"/>
      <c r="AM171" s="777"/>
      <c r="AN171" s="777"/>
      <c r="AO171" s="777"/>
      <c r="AP171" s="777"/>
      <c r="AQ171" s="777"/>
      <c r="AR171" s="777"/>
      <c r="AS171" s="777"/>
      <c r="AT171" s="777"/>
      <c r="AU171" s="777"/>
      <c r="AV171" s="777"/>
      <c r="AW171" s="777"/>
      <c r="AX171" s="777"/>
      <c r="AY171" s="777"/>
      <c r="AZ171" s="139"/>
      <c r="BA171" s="139"/>
      <c r="BB171" s="139"/>
    </row>
    <row r="172" spans="1:54" ht="55.5" customHeight="1" x14ac:dyDescent="0.25">
      <c r="A172" s="779" t="s">
        <v>1374</v>
      </c>
      <c r="B172" s="779"/>
      <c r="C172" s="779"/>
      <c r="D172" s="779"/>
      <c r="E172" s="779"/>
      <c r="F172" s="779"/>
      <c r="G172" s="779"/>
      <c r="H172" s="779"/>
      <c r="I172" s="779"/>
      <c r="J172" s="779"/>
      <c r="K172" s="779"/>
      <c r="L172" s="779"/>
      <c r="M172" s="779"/>
      <c r="N172" s="779"/>
      <c r="O172" s="779"/>
      <c r="P172" s="779"/>
      <c r="Q172" s="779"/>
      <c r="R172" s="779"/>
      <c r="S172" s="779"/>
      <c r="T172" s="779"/>
      <c r="U172" s="779"/>
      <c r="V172" s="779"/>
      <c r="W172" s="779"/>
      <c r="X172" s="779"/>
      <c r="Y172" s="779"/>
      <c r="Z172" s="779"/>
      <c r="AA172" s="779"/>
      <c r="AB172" s="779"/>
      <c r="AC172" s="779"/>
      <c r="AD172" s="779"/>
      <c r="AE172" s="779"/>
      <c r="AF172" s="779"/>
      <c r="AG172" s="779"/>
      <c r="AH172" s="779"/>
      <c r="AI172" s="779"/>
      <c r="AJ172" s="779"/>
      <c r="AK172" s="779"/>
      <c r="AL172" s="779"/>
      <c r="AM172" s="779"/>
      <c r="AN172" s="779"/>
      <c r="AO172" s="779"/>
      <c r="AP172" s="779"/>
      <c r="AQ172" s="779"/>
      <c r="AR172" s="779"/>
      <c r="AS172" s="779"/>
      <c r="AT172" s="779"/>
      <c r="AU172" s="779"/>
      <c r="AV172" s="779"/>
      <c r="AW172" s="779"/>
      <c r="AX172" s="779"/>
      <c r="AY172" s="779"/>
      <c r="AZ172" s="139"/>
      <c r="BA172" s="139"/>
      <c r="BB172" s="139"/>
    </row>
    <row r="173" spans="1:54" ht="12.6" customHeight="1" x14ac:dyDescent="0.25">
      <c r="A173" s="763" t="s">
        <v>1375</v>
      </c>
      <c r="B173" s="777"/>
      <c r="C173" s="777"/>
      <c r="D173" s="777"/>
      <c r="E173" s="777"/>
      <c r="F173" s="777"/>
      <c r="G173" s="777"/>
      <c r="H173" s="777"/>
      <c r="I173" s="777"/>
      <c r="J173" s="777"/>
      <c r="K173" s="777"/>
      <c r="L173" s="777"/>
      <c r="M173" s="777"/>
      <c r="N173" s="777"/>
      <c r="O173" s="777"/>
      <c r="P173" s="777"/>
      <c r="Q173" s="777"/>
      <c r="R173" s="777"/>
      <c r="S173" s="777"/>
      <c r="T173" s="777"/>
      <c r="U173" s="777"/>
      <c r="V173" s="777"/>
      <c r="W173" s="777"/>
      <c r="X173" s="777"/>
      <c r="Y173" s="777"/>
      <c r="Z173" s="777"/>
      <c r="AA173" s="777"/>
      <c r="AB173" s="777"/>
      <c r="AC173" s="777"/>
      <c r="AD173" s="777"/>
      <c r="AE173" s="777"/>
      <c r="AF173" s="777"/>
      <c r="AG173" s="777"/>
      <c r="AH173" s="777"/>
      <c r="AI173" s="777"/>
      <c r="AJ173" s="777"/>
      <c r="AK173" s="777"/>
      <c r="AL173" s="777"/>
      <c r="AM173" s="777"/>
      <c r="AN173" s="777"/>
      <c r="AO173" s="777"/>
      <c r="AP173" s="777"/>
      <c r="AQ173" s="777"/>
      <c r="AR173" s="777"/>
      <c r="AS173" s="777"/>
      <c r="AT173" s="777"/>
      <c r="AU173" s="777"/>
      <c r="AV173" s="777"/>
      <c r="AW173" s="777"/>
      <c r="AX173" s="777"/>
      <c r="AY173" s="777"/>
      <c r="AZ173" s="139"/>
      <c r="BA173" s="139"/>
      <c r="BB173" s="139"/>
    </row>
    <row r="174" spans="1:54" ht="12.6" customHeight="1" x14ac:dyDescent="0.25">
      <c r="A174" s="750" t="s">
        <v>1376</v>
      </c>
      <c r="B174" s="777"/>
      <c r="C174" s="777"/>
      <c r="D174" s="777"/>
      <c r="E174" s="777"/>
      <c r="F174" s="777"/>
      <c r="G174" s="777"/>
      <c r="H174" s="777"/>
      <c r="I174" s="777"/>
      <c r="J174" s="777"/>
      <c r="K174" s="777"/>
      <c r="L174" s="777"/>
      <c r="M174" s="777"/>
      <c r="N174" s="777"/>
      <c r="O174" s="777"/>
      <c r="P174" s="777"/>
      <c r="Q174" s="777"/>
      <c r="R174" s="777"/>
      <c r="S174" s="777"/>
      <c r="T174" s="777"/>
      <c r="U174" s="777"/>
      <c r="V174" s="777"/>
      <c r="W174" s="777"/>
      <c r="X174" s="777"/>
      <c r="Y174" s="777"/>
      <c r="Z174" s="777"/>
      <c r="AA174" s="777"/>
      <c r="AB174" s="777"/>
      <c r="AC174" s="777"/>
      <c r="AD174" s="777"/>
      <c r="AE174" s="777"/>
      <c r="AF174" s="777"/>
      <c r="AG174" s="777"/>
      <c r="AH174" s="777"/>
      <c r="AI174" s="777"/>
      <c r="AJ174" s="777"/>
      <c r="AK174" s="777"/>
      <c r="AL174" s="777"/>
      <c r="AM174" s="777"/>
      <c r="AN174" s="777"/>
      <c r="AO174" s="777"/>
      <c r="AP174" s="777"/>
      <c r="AQ174" s="777"/>
      <c r="AR174" s="777"/>
      <c r="AS174" s="777"/>
      <c r="AT174" s="777"/>
      <c r="AU174" s="777"/>
      <c r="AV174" s="777"/>
      <c r="AW174" s="777"/>
      <c r="AX174" s="777"/>
      <c r="AY174" s="777"/>
      <c r="AZ174" s="139"/>
      <c r="BA174" s="139"/>
      <c r="BB174" s="139"/>
    </row>
    <row r="175" spans="1:54" ht="12.6" customHeight="1" x14ac:dyDescent="0.25">
      <c r="A175" s="763" t="s">
        <v>1377</v>
      </c>
      <c r="B175" s="777"/>
      <c r="C175" s="777"/>
      <c r="D175" s="777"/>
      <c r="E175" s="777"/>
      <c r="F175" s="777"/>
      <c r="G175" s="777"/>
      <c r="H175" s="777"/>
      <c r="I175" s="777"/>
      <c r="J175" s="777"/>
      <c r="K175" s="777"/>
      <c r="L175" s="777"/>
      <c r="M175" s="777"/>
      <c r="N175" s="777"/>
      <c r="O175" s="777"/>
      <c r="P175" s="777"/>
      <c r="Q175" s="777"/>
      <c r="R175" s="777"/>
      <c r="S175" s="777"/>
      <c r="T175" s="777"/>
      <c r="U175" s="777"/>
      <c r="V175" s="777"/>
      <c r="W175" s="777"/>
      <c r="X175" s="777"/>
      <c r="Y175" s="777"/>
      <c r="Z175" s="777"/>
      <c r="AA175" s="777"/>
      <c r="AB175" s="777"/>
      <c r="AC175" s="777"/>
      <c r="AD175" s="777"/>
      <c r="AE175" s="777"/>
      <c r="AF175" s="777"/>
      <c r="AG175" s="777"/>
      <c r="AH175" s="777"/>
      <c r="AI175" s="777"/>
      <c r="AJ175" s="777"/>
      <c r="AK175" s="777"/>
      <c r="AL175" s="777"/>
      <c r="AM175" s="777"/>
      <c r="AN175" s="777"/>
      <c r="AO175" s="777"/>
      <c r="AP175" s="777"/>
      <c r="AQ175" s="777"/>
      <c r="AR175" s="777"/>
      <c r="AS175" s="777"/>
      <c r="AT175" s="777"/>
      <c r="AU175" s="777"/>
      <c r="AV175" s="777"/>
      <c r="AW175" s="777"/>
      <c r="AX175" s="777"/>
      <c r="AY175" s="777"/>
      <c r="AZ175" s="139"/>
      <c r="BA175" s="139"/>
      <c r="BB175" s="139"/>
    </row>
    <row r="176" spans="1:54" ht="13.5" x14ac:dyDescent="0.25">
      <c r="A176" s="779" t="s">
        <v>1378</v>
      </c>
      <c r="B176" s="779"/>
      <c r="C176" s="779"/>
      <c r="D176" s="779"/>
      <c r="E176" s="779"/>
      <c r="F176" s="779"/>
      <c r="G176" s="779"/>
      <c r="H176" s="779"/>
      <c r="I176" s="779"/>
      <c r="J176" s="779"/>
      <c r="K176" s="779"/>
      <c r="L176" s="779"/>
      <c r="M176" s="779"/>
      <c r="N176" s="779"/>
      <c r="O176" s="779"/>
      <c r="P176" s="779"/>
      <c r="Q176" s="779"/>
      <c r="R176" s="779"/>
      <c r="S176" s="779"/>
      <c r="T176" s="779"/>
      <c r="U176" s="779"/>
      <c r="V176" s="779"/>
      <c r="W176" s="779"/>
      <c r="X176" s="779"/>
      <c r="Y176" s="779"/>
      <c r="Z176" s="779"/>
      <c r="AA176" s="779"/>
      <c r="AB176" s="779"/>
      <c r="AC176" s="779"/>
      <c r="AD176" s="779"/>
      <c r="AE176" s="779"/>
      <c r="AF176" s="779"/>
      <c r="AG176" s="779"/>
      <c r="AH176" s="779"/>
      <c r="AI176" s="779"/>
      <c r="AJ176" s="779"/>
      <c r="AK176" s="779"/>
      <c r="AL176" s="779"/>
      <c r="AM176" s="779"/>
      <c r="AN176" s="779"/>
      <c r="AO176" s="779"/>
      <c r="AP176" s="779"/>
      <c r="AQ176" s="779"/>
      <c r="AR176" s="779"/>
      <c r="AS176" s="779"/>
      <c r="AT176" s="779"/>
      <c r="AU176" s="779"/>
      <c r="AV176" s="779"/>
      <c r="AW176" s="779"/>
      <c r="AX176" s="779"/>
      <c r="AY176" s="779"/>
      <c r="AZ176" s="139"/>
      <c r="BA176" s="139"/>
      <c r="BB176" s="139"/>
    </row>
    <row r="177" spans="1:16384" s="130" customFormat="1" ht="12.6" customHeight="1" x14ac:dyDescent="0.25">
      <c r="A177" s="763" t="s">
        <v>1379</v>
      </c>
      <c r="B177" s="777"/>
      <c r="C177" s="777"/>
      <c r="D177" s="777"/>
      <c r="E177" s="777"/>
      <c r="F177" s="777"/>
      <c r="G177" s="777"/>
      <c r="H177" s="777"/>
      <c r="I177" s="777"/>
      <c r="J177" s="777"/>
      <c r="K177" s="777"/>
      <c r="L177" s="777"/>
      <c r="M177" s="777"/>
      <c r="N177" s="777"/>
      <c r="O177" s="777"/>
      <c r="P177" s="777"/>
      <c r="Q177" s="777"/>
      <c r="R177" s="777"/>
      <c r="S177" s="777"/>
      <c r="T177" s="777"/>
      <c r="U177" s="777"/>
      <c r="V177" s="777"/>
      <c r="W177" s="777"/>
      <c r="X177" s="777"/>
      <c r="Y177" s="777"/>
      <c r="Z177" s="777"/>
      <c r="AA177" s="777"/>
      <c r="AB177" s="777"/>
      <c r="AC177" s="777"/>
      <c r="AD177" s="777"/>
      <c r="AE177" s="777"/>
      <c r="AF177" s="777"/>
      <c r="AG177" s="777"/>
      <c r="AH177" s="777"/>
      <c r="AI177" s="777"/>
      <c r="AJ177" s="777"/>
      <c r="AK177" s="777"/>
      <c r="AL177" s="777"/>
      <c r="AM177" s="777"/>
      <c r="AN177" s="777"/>
      <c r="AO177" s="777"/>
      <c r="AP177" s="777"/>
      <c r="AQ177" s="777"/>
      <c r="AR177" s="777"/>
      <c r="AS177" s="777"/>
      <c r="AT177" s="777"/>
      <c r="AU177" s="777"/>
      <c r="AV177" s="777"/>
      <c r="AW177" s="777"/>
      <c r="AX177" s="777"/>
      <c r="AY177" s="777"/>
      <c r="AZ177" s="139"/>
      <c r="BA177" s="139"/>
      <c r="BB177" s="139"/>
    </row>
    <row r="178" spans="1:16384" s="130" customFormat="1" ht="51" customHeight="1" x14ac:dyDescent="0.25">
      <c r="A178" s="779" t="s">
        <v>1380</v>
      </c>
      <c r="B178" s="779"/>
      <c r="C178" s="779"/>
      <c r="D178" s="779"/>
      <c r="E178" s="779"/>
      <c r="F178" s="779"/>
      <c r="G178" s="779"/>
      <c r="H178" s="779"/>
      <c r="I178" s="779"/>
      <c r="J178" s="779"/>
      <c r="K178" s="779"/>
      <c r="L178" s="779"/>
      <c r="M178" s="779"/>
      <c r="N178" s="779"/>
      <c r="O178" s="779"/>
      <c r="P178" s="779"/>
      <c r="Q178" s="779"/>
      <c r="R178" s="779"/>
      <c r="S178" s="779"/>
      <c r="T178" s="779"/>
      <c r="U178" s="779"/>
      <c r="V178" s="779"/>
      <c r="W178" s="779"/>
      <c r="X178" s="779"/>
      <c r="Y178" s="779"/>
      <c r="Z178" s="779"/>
      <c r="AA178" s="779"/>
      <c r="AB178" s="779"/>
      <c r="AC178" s="779"/>
      <c r="AD178" s="779"/>
      <c r="AE178" s="779"/>
      <c r="AF178" s="779"/>
      <c r="AG178" s="779"/>
      <c r="AH178" s="779"/>
      <c r="AI178" s="779"/>
      <c r="AJ178" s="779"/>
      <c r="AK178" s="779"/>
      <c r="AL178" s="779"/>
      <c r="AM178" s="779"/>
      <c r="AN178" s="779"/>
      <c r="AO178" s="779"/>
      <c r="AP178" s="779"/>
      <c r="AQ178" s="779"/>
      <c r="AR178" s="779"/>
      <c r="AS178" s="779"/>
      <c r="AT178" s="779"/>
      <c r="AU178" s="779"/>
      <c r="AV178" s="779"/>
      <c r="AW178" s="779"/>
      <c r="AX178" s="779"/>
      <c r="AY178" s="779"/>
      <c r="AZ178" s="139"/>
      <c r="BA178" s="139"/>
      <c r="BB178" s="139"/>
    </row>
    <row r="179" spans="1:16384" s="130" customFormat="1" ht="12.6" customHeight="1" x14ac:dyDescent="0.25">
      <c r="A179" s="763" t="s">
        <v>1381</v>
      </c>
      <c r="B179" s="777"/>
      <c r="C179" s="777"/>
      <c r="D179" s="777"/>
      <c r="E179" s="777"/>
      <c r="F179" s="777"/>
      <c r="G179" s="777"/>
      <c r="H179" s="777"/>
      <c r="I179" s="777"/>
      <c r="J179" s="777"/>
      <c r="K179" s="777"/>
      <c r="L179" s="777"/>
      <c r="M179" s="777"/>
      <c r="N179" s="777"/>
      <c r="O179" s="777"/>
      <c r="P179" s="777"/>
      <c r="Q179" s="777"/>
      <c r="R179" s="777"/>
      <c r="S179" s="777"/>
      <c r="T179" s="777"/>
      <c r="U179" s="777"/>
      <c r="V179" s="777"/>
      <c r="W179" s="777"/>
      <c r="X179" s="777"/>
      <c r="Y179" s="777"/>
      <c r="Z179" s="777"/>
      <c r="AA179" s="777"/>
      <c r="AB179" s="777"/>
      <c r="AC179" s="777"/>
      <c r="AD179" s="777"/>
      <c r="AE179" s="777"/>
      <c r="AF179" s="777"/>
      <c r="AG179" s="777"/>
      <c r="AH179" s="777"/>
      <c r="AI179" s="777"/>
      <c r="AJ179" s="777"/>
      <c r="AK179" s="777"/>
      <c r="AL179" s="777"/>
      <c r="AM179" s="777"/>
      <c r="AN179" s="777"/>
      <c r="AO179" s="777"/>
      <c r="AP179" s="777"/>
      <c r="AQ179" s="777"/>
      <c r="AR179" s="777"/>
      <c r="AS179" s="777"/>
      <c r="AT179" s="777"/>
      <c r="AU179" s="777"/>
      <c r="AV179" s="777"/>
      <c r="AW179" s="777"/>
      <c r="AX179" s="777"/>
      <c r="AY179" s="777"/>
      <c r="AZ179" s="139"/>
      <c r="BA179" s="139"/>
      <c r="BB179" s="139"/>
    </row>
    <row r="180" spans="1:16384" s="130" customFormat="1" ht="63" customHeight="1" x14ac:dyDescent="0.25">
      <c r="A180" s="779" t="s">
        <v>1382</v>
      </c>
      <c r="B180" s="779"/>
      <c r="C180" s="779"/>
      <c r="D180" s="779"/>
      <c r="E180" s="779"/>
      <c r="F180" s="779"/>
      <c r="G180" s="779"/>
      <c r="H180" s="779"/>
      <c r="I180" s="779"/>
      <c r="J180" s="779"/>
      <c r="K180" s="779"/>
      <c r="L180" s="779"/>
      <c r="M180" s="779"/>
      <c r="N180" s="779"/>
      <c r="O180" s="779"/>
      <c r="P180" s="779"/>
      <c r="Q180" s="779"/>
      <c r="R180" s="779"/>
      <c r="S180" s="779"/>
      <c r="T180" s="779"/>
      <c r="U180" s="779"/>
      <c r="V180" s="779"/>
      <c r="W180" s="779"/>
      <c r="X180" s="779"/>
      <c r="Y180" s="779"/>
      <c r="Z180" s="779"/>
      <c r="AA180" s="779"/>
      <c r="AB180" s="779"/>
      <c r="AC180" s="779"/>
      <c r="AD180" s="779"/>
      <c r="AE180" s="779"/>
      <c r="AF180" s="779"/>
      <c r="AG180" s="779"/>
      <c r="AH180" s="779"/>
      <c r="AI180" s="779"/>
      <c r="AJ180" s="779"/>
      <c r="AK180" s="779"/>
      <c r="AL180" s="779"/>
      <c r="AM180" s="779"/>
      <c r="AN180" s="779"/>
      <c r="AO180" s="779"/>
      <c r="AP180" s="779"/>
      <c r="AQ180" s="779"/>
      <c r="AR180" s="779"/>
      <c r="AS180" s="779"/>
      <c r="AT180" s="779"/>
      <c r="AU180" s="779"/>
      <c r="AV180" s="779"/>
      <c r="AW180" s="779"/>
      <c r="AX180" s="779"/>
      <c r="AY180" s="779"/>
      <c r="AZ180" s="139"/>
      <c r="BA180" s="139"/>
      <c r="BB180" s="139"/>
    </row>
    <row r="181" spans="1:16384" s="130" customFormat="1" ht="13.5" x14ac:dyDescent="0.25">
      <c r="A181" s="763" t="s">
        <v>1383</v>
      </c>
      <c r="B181" s="777"/>
      <c r="C181" s="777"/>
      <c r="D181" s="777"/>
      <c r="E181" s="777"/>
      <c r="F181" s="777"/>
      <c r="G181" s="777"/>
      <c r="H181" s="777"/>
      <c r="I181" s="777"/>
      <c r="J181" s="777"/>
      <c r="K181" s="777"/>
      <c r="L181" s="777"/>
      <c r="M181" s="777"/>
      <c r="N181" s="777"/>
      <c r="O181" s="777"/>
      <c r="P181" s="777"/>
      <c r="Q181" s="777"/>
      <c r="R181" s="777"/>
      <c r="S181" s="777"/>
      <c r="T181" s="777"/>
      <c r="U181" s="777"/>
      <c r="V181" s="777"/>
      <c r="W181" s="777"/>
      <c r="X181" s="777"/>
      <c r="Y181" s="777"/>
      <c r="Z181" s="777"/>
      <c r="AA181" s="777"/>
      <c r="AB181" s="777"/>
      <c r="AC181" s="777"/>
      <c r="AD181" s="777"/>
      <c r="AE181" s="777"/>
      <c r="AF181" s="777"/>
      <c r="AG181" s="777"/>
      <c r="AH181" s="777"/>
      <c r="AI181" s="777"/>
      <c r="AJ181" s="777"/>
      <c r="AK181" s="777"/>
      <c r="AL181" s="777"/>
      <c r="AM181" s="777"/>
      <c r="AN181" s="777"/>
      <c r="AO181" s="777"/>
      <c r="AP181" s="777"/>
      <c r="AQ181" s="777"/>
      <c r="AR181" s="777"/>
      <c r="AS181" s="777"/>
      <c r="AT181" s="777"/>
      <c r="AU181" s="777"/>
      <c r="AV181" s="777"/>
      <c r="AW181" s="777"/>
      <c r="AX181" s="777"/>
      <c r="AY181" s="777"/>
      <c r="AZ181" s="139"/>
      <c r="BA181" s="139"/>
      <c r="BB181" s="139"/>
    </row>
    <row r="182" spans="1:16384" s="130" customFormat="1" ht="114" customHeight="1" x14ac:dyDescent="0.25">
      <c r="A182" s="779" t="s">
        <v>1384</v>
      </c>
      <c r="B182" s="779"/>
      <c r="C182" s="779"/>
      <c r="D182" s="779"/>
      <c r="E182" s="779"/>
      <c r="F182" s="779"/>
      <c r="G182" s="779"/>
      <c r="H182" s="779"/>
      <c r="I182" s="779"/>
      <c r="J182" s="779"/>
      <c r="K182" s="779"/>
      <c r="L182" s="779"/>
      <c r="M182" s="779"/>
      <c r="N182" s="779"/>
      <c r="O182" s="779"/>
      <c r="P182" s="779"/>
      <c r="Q182" s="779"/>
      <c r="R182" s="779"/>
      <c r="S182" s="779"/>
      <c r="T182" s="779"/>
      <c r="U182" s="779"/>
      <c r="V182" s="779"/>
      <c r="W182" s="779"/>
      <c r="X182" s="779"/>
      <c r="Y182" s="779"/>
      <c r="Z182" s="779"/>
      <c r="AA182" s="779"/>
      <c r="AB182" s="779"/>
      <c r="AC182" s="779"/>
      <c r="AD182" s="779"/>
      <c r="AE182" s="779"/>
      <c r="AF182" s="779"/>
      <c r="AG182" s="779"/>
      <c r="AH182" s="779"/>
      <c r="AI182" s="779"/>
      <c r="AJ182" s="779"/>
      <c r="AK182" s="779"/>
      <c r="AL182" s="779"/>
      <c r="AM182" s="779"/>
      <c r="AN182" s="779"/>
      <c r="AO182" s="779"/>
      <c r="AP182" s="779"/>
      <c r="AQ182" s="779"/>
      <c r="AR182" s="779"/>
      <c r="AS182" s="779"/>
      <c r="AT182" s="779"/>
      <c r="AU182" s="779"/>
      <c r="AV182" s="779"/>
      <c r="AW182" s="779"/>
      <c r="AX182" s="779"/>
      <c r="AY182" s="779"/>
      <c r="AZ182" s="160"/>
      <c r="BA182" s="160"/>
      <c r="BB182" s="160"/>
      <c r="BC182" s="160"/>
      <c r="BD182" s="160"/>
      <c r="BE182" s="160"/>
      <c r="BF182" s="160"/>
      <c r="BG182" s="160"/>
      <c r="BH182" s="160"/>
      <c r="BI182" s="160"/>
      <c r="BJ182" s="160"/>
      <c r="BK182" s="160"/>
      <c r="BL182" s="160"/>
      <c r="BM182" s="160"/>
      <c r="BN182" s="160"/>
      <c r="BO182" s="160"/>
      <c r="BP182" s="160"/>
      <c r="BQ182" s="160"/>
      <c r="BR182" s="160"/>
      <c r="BS182" s="160"/>
      <c r="BT182" s="160"/>
      <c r="BU182" s="160"/>
      <c r="BV182" s="160"/>
      <c r="BW182" s="160"/>
      <c r="BX182" s="160"/>
      <c r="BY182" s="160"/>
      <c r="BZ182" s="160"/>
      <c r="CA182" s="160"/>
      <c r="CB182" s="160"/>
      <c r="CC182" s="160"/>
      <c r="CD182" s="160"/>
      <c r="CE182" s="160"/>
      <c r="CF182" s="160"/>
      <c r="CG182" s="160"/>
      <c r="CH182" s="160"/>
      <c r="CI182" s="160"/>
      <c r="CJ182" s="160"/>
      <c r="CK182" s="160"/>
      <c r="CL182" s="160"/>
      <c r="CM182" s="160"/>
      <c r="CN182" s="160"/>
      <c r="CO182" s="160"/>
      <c r="CP182" s="160"/>
      <c r="CQ182" s="160"/>
      <c r="CR182" s="160"/>
      <c r="CS182" s="160"/>
      <c r="CT182" s="160"/>
      <c r="CU182" s="160"/>
      <c r="CV182" s="160"/>
      <c r="CW182" s="160"/>
      <c r="CX182" s="160"/>
      <c r="CY182" s="779"/>
      <c r="CZ182" s="779"/>
      <c r="DA182" s="779"/>
      <c r="DB182" s="779"/>
      <c r="DC182" s="779"/>
      <c r="DD182" s="779"/>
      <c r="DE182" s="779"/>
      <c r="DF182" s="779"/>
      <c r="DG182" s="779"/>
      <c r="DH182" s="779"/>
      <c r="DI182" s="779"/>
      <c r="DJ182" s="779"/>
      <c r="DK182" s="779"/>
      <c r="DL182" s="779"/>
      <c r="DM182" s="779"/>
      <c r="DN182" s="779"/>
      <c r="DO182" s="779"/>
      <c r="DP182" s="779"/>
      <c r="DQ182" s="779"/>
      <c r="DR182" s="779"/>
      <c r="DS182" s="779"/>
      <c r="DT182" s="779"/>
      <c r="DU182" s="779"/>
      <c r="DV182" s="779"/>
      <c r="DW182" s="779"/>
      <c r="DX182" s="779"/>
      <c r="DY182" s="779"/>
      <c r="DZ182" s="779"/>
      <c r="EA182" s="779"/>
      <c r="EB182" s="779"/>
      <c r="EC182" s="779"/>
      <c r="ED182" s="779"/>
      <c r="EE182" s="779"/>
      <c r="EF182" s="779"/>
      <c r="EG182" s="779"/>
      <c r="EH182" s="779"/>
      <c r="EI182" s="779"/>
      <c r="EJ182" s="779"/>
      <c r="EK182" s="779"/>
      <c r="EL182" s="779"/>
      <c r="EM182" s="779"/>
      <c r="EN182" s="779"/>
      <c r="EO182" s="779"/>
      <c r="EP182" s="779"/>
      <c r="EQ182" s="779"/>
      <c r="ER182" s="779"/>
      <c r="ES182" s="779"/>
      <c r="ET182" s="779"/>
      <c r="EU182" s="779"/>
      <c r="EV182" s="779"/>
      <c r="EW182" s="779"/>
      <c r="EX182" s="779"/>
      <c r="EY182" s="779"/>
      <c r="EZ182" s="779"/>
      <c r="FA182" s="779"/>
      <c r="FB182" s="779"/>
      <c r="FC182" s="779"/>
      <c r="FD182" s="779"/>
      <c r="FE182" s="779"/>
      <c r="FF182" s="779"/>
      <c r="FG182" s="779"/>
      <c r="FH182" s="779"/>
      <c r="FI182" s="779"/>
      <c r="FJ182" s="779"/>
      <c r="FK182" s="779"/>
      <c r="FL182" s="779"/>
      <c r="FM182" s="779"/>
      <c r="FN182" s="779"/>
      <c r="FO182" s="779"/>
      <c r="FP182" s="779"/>
      <c r="FQ182" s="779"/>
      <c r="FR182" s="779"/>
      <c r="FS182" s="779"/>
      <c r="FT182" s="779"/>
      <c r="FU182" s="779"/>
      <c r="FV182" s="779"/>
      <c r="FW182" s="779"/>
      <c r="FX182" s="779"/>
      <c r="FY182" s="779"/>
      <c r="FZ182" s="779"/>
      <c r="GA182" s="779"/>
      <c r="GB182" s="779"/>
      <c r="GC182" s="779"/>
      <c r="GD182" s="779"/>
      <c r="GE182" s="779"/>
      <c r="GF182" s="779"/>
      <c r="GG182" s="779"/>
      <c r="GH182" s="779"/>
      <c r="GI182" s="779"/>
      <c r="GJ182" s="779"/>
      <c r="GK182" s="779"/>
      <c r="GL182" s="779"/>
      <c r="GM182" s="779"/>
      <c r="GN182" s="779"/>
      <c r="GO182" s="779"/>
      <c r="GP182" s="779"/>
      <c r="GQ182" s="779"/>
      <c r="GR182" s="779"/>
      <c r="GS182" s="779"/>
      <c r="GT182" s="779"/>
      <c r="GU182" s="779"/>
      <c r="GV182" s="779"/>
      <c r="GW182" s="779"/>
      <c r="GX182" s="779"/>
      <c r="GY182" s="779"/>
      <c r="GZ182" s="779"/>
      <c r="HA182" s="779"/>
      <c r="HB182" s="779"/>
      <c r="HC182" s="779"/>
      <c r="HD182" s="779"/>
      <c r="HE182" s="779"/>
      <c r="HF182" s="779"/>
      <c r="HG182" s="779"/>
      <c r="HH182" s="779"/>
      <c r="HI182" s="779"/>
      <c r="HJ182" s="779"/>
      <c r="HK182" s="779"/>
      <c r="HL182" s="779"/>
      <c r="HM182" s="779"/>
      <c r="HN182" s="779"/>
      <c r="HO182" s="779"/>
      <c r="HP182" s="779"/>
      <c r="HQ182" s="779"/>
      <c r="HR182" s="779"/>
      <c r="HS182" s="779"/>
      <c r="HT182" s="779"/>
      <c r="HU182" s="779"/>
      <c r="HV182" s="779"/>
      <c r="HW182" s="779"/>
      <c r="HX182" s="779"/>
      <c r="HY182" s="779"/>
      <c r="HZ182" s="779"/>
      <c r="IA182" s="779"/>
      <c r="IB182" s="779"/>
      <c r="IC182" s="779"/>
      <c r="ID182" s="779"/>
      <c r="IE182" s="779"/>
      <c r="IF182" s="779"/>
      <c r="IG182" s="779"/>
      <c r="IH182" s="779"/>
      <c r="II182" s="779"/>
      <c r="IJ182" s="779"/>
      <c r="IK182" s="779"/>
      <c r="IL182" s="779"/>
      <c r="IM182" s="779"/>
      <c r="IN182" s="779"/>
      <c r="IO182" s="779"/>
      <c r="IP182" s="779"/>
      <c r="IQ182" s="779"/>
      <c r="IR182" s="779"/>
      <c r="IS182" s="779"/>
      <c r="IT182" s="779"/>
      <c r="IU182" s="779"/>
      <c r="IV182" s="779"/>
      <c r="IW182" s="779"/>
      <c r="IX182" s="779"/>
      <c r="IY182" s="779"/>
      <c r="IZ182" s="779"/>
      <c r="JA182" s="779"/>
      <c r="JB182" s="779"/>
      <c r="JC182" s="779"/>
      <c r="JD182" s="779"/>
      <c r="JE182" s="779"/>
      <c r="JF182" s="779"/>
      <c r="JG182" s="779"/>
      <c r="JH182" s="779"/>
      <c r="JI182" s="779"/>
      <c r="JJ182" s="779"/>
      <c r="JK182" s="779"/>
      <c r="JL182" s="779"/>
      <c r="JM182" s="779"/>
      <c r="JN182" s="779"/>
      <c r="JO182" s="779"/>
      <c r="JP182" s="779"/>
      <c r="JQ182" s="779"/>
      <c r="JR182" s="779"/>
      <c r="JS182" s="779"/>
      <c r="JT182" s="779"/>
      <c r="JU182" s="779"/>
      <c r="JV182" s="779"/>
      <c r="JW182" s="779"/>
      <c r="JX182" s="779"/>
      <c r="JY182" s="779"/>
      <c r="JZ182" s="779"/>
      <c r="KA182" s="779"/>
      <c r="KB182" s="779"/>
      <c r="KC182" s="779"/>
      <c r="KD182" s="779"/>
      <c r="KE182" s="779"/>
      <c r="KF182" s="779"/>
      <c r="KG182" s="779"/>
      <c r="KH182" s="779"/>
      <c r="KI182" s="779"/>
      <c r="KJ182" s="779"/>
      <c r="KK182" s="779"/>
      <c r="KL182" s="779"/>
      <c r="KM182" s="779"/>
      <c r="KN182" s="779"/>
      <c r="KO182" s="779"/>
      <c r="KP182" s="779"/>
      <c r="KQ182" s="779"/>
      <c r="KR182" s="779"/>
      <c r="KS182" s="779"/>
      <c r="KT182" s="779"/>
      <c r="KU182" s="779"/>
      <c r="KV182" s="779"/>
      <c r="KW182" s="779"/>
      <c r="KX182" s="779"/>
      <c r="KY182" s="779"/>
      <c r="KZ182" s="779"/>
      <c r="LA182" s="779"/>
      <c r="LB182" s="779"/>
      <c r="LC182" s="779"/>
      <c r="LD182" s="779"/>
      <c r="LE182" s="779"/>
      <c r="LF182" s="779"/>
      <c r="LG182" s="779"/>
      <c r="LH182" s="779"/>
      <c r="LI182" s="779"/>
      <c r="LJ182" s="779"/>
      <c r="LK182" s="779"/>
      <c r="LL182" s="779"/>
      <c r="LM182" s="779"/>
      <c r="LN182" s="779"/>
      <c r="LO182" s="779"/>
      <c r="LP182" s="779"/>
      <c r="LQ182" s="779"/>
      <c r="LR182" s="779"/>
      <c r="LS182" s="779"/>
      <c r="LT182" s="779"/>
      <c r="LU182" s="779"/>
      <c r="LV182" s="779"/>
      <c r="LW182" s="779"/>
      <c r="LX182" s="779"/>
      <c r="LY182" s="779"/>
      <c r="LZ182" s="779"/>
      <c r="MA182" s="779"/>
      <c r="MB182" s="779"/>
      <c r="MC182" s="779"/>
      <c r="MD182" s="779"/>
      <c r="ME182" s="779"/>
      <c r="MF182" s="779"/>
      <c r="MG182" s="779"/>
      <c r="MH182" s="779"/>
      <c r="MI182" s="779"/>
      <c r="MJ182" s="779"/>
      <c r="MK182" s="779"/>
      <c r="ML182" s="779"/>
      <c r="MM182" s="779"/>
      <c r="MN182" s="779"/>
      <c r="MO182" s="779"/>
      <c r="MP182" s="779"/>
      <c r="MQ182" s="779"/>
      <c r="MR182" s="779"/>
      <c r="MS182" s="779"/>
      <c r="MT182" s="779"/>
      <c r="MU182" s="779"/>
      <c r="MV182" s="779"/>
      <c r="MW182" s="779"/>
      <c r="MX182" s="779"/>
      <c r="MY182" s="779"/>
      <c r="MZ182" s="779"/>
      <c r="NA182" s="779"/>
      <c r="NB182" s="779"/>
      <c r="NC182" s="779"/>
      <c r="ND182" s="779"/>
      <c r="NE182" s="779"/>
      <c r="NF182" s="779"/>
      <c r="NG182" s="779"/>
      <c r="NH182" s="779"/>
      <c r="NI182" s="779"/>
      <c r="NJ182" s="779"/>
      <c r="NK182" s="779"/>
      <c r="NL182" s="779"/>
      <c r="NM182" s="779"/>
      <c r="NN182" s="779"/>
      <c r="NO182" s="779"/>
      <c r="NP182" s="779"/>
      <c r="NQ182" s="779"/>
      <c r="NR182" s="779"/>
      <c r="NS182" s="779"/>
      <c r="NT182" s="779"/>
      <c r="NU182" s="779"/>
      <c r="NV182" s="779"/>
      <c r="NW182" s="779"/>
      <c r="NX182" s="779"/>
      <c r="NY182" s="779"/>
      <c r="NZ182" s="779"/>
      <c r="OA182" s="779"/>
      <c r="OB182" s="779"/>
      <c r="OC182" s="779"/>
      <c r="OD182" s="779"/>
      <c r="OE182" s="779"/>
      <c r="OF182" s="779"/>
      <c r="OG182" s="779"/>
      <c r="OH182" s="779"/>
      <c r="OI182" s="779"/>
      <c r="OJ182" s="779"/>
      <c r="OK182" s="779"/>
      <c r="OL182" s="779"/>
      <c r="OM182" s="779"/>
      <c r="ON182" s="779"/>
      <c r="OO182" s="779"/>
      <c r="OP182" s="779"/>
      <c r="OQ182" s="779"/>
      <c r="OR182" s="779"/>
      <c r="OS182" s="779"/>
      <c r="OT182" s="779"/>
      <c r="OU182" s="779"/>
      <c r="OV182" s="779"/>
      <c r="OW182" s="779"/>
      <c r="OX182" s="779"/>
      <c r="OY182" s="779"/>
      <c r="OZ182" s="779"/>
      <c r="PA182" s="779"/>
      <c r="PB182" s="779"/>
      <c r="PC182" s="779"/>
      <c r="PD182" s="779"/>
      <c r="PE182" s="779"/>
      <c r="PF182" s="779"/>
      <c r="PG182" s="779"/>
      <c r="PH182" s="779"/>
      <c r="PI182" s="779"/>
      <c r="PJ182" s="779"/>
      <c r="PK182" s="779"/>
      <c r="PL182" s="779"/>
      <c r="PM182" s="779"/>
      <c r="PN182" s="779"/>
      <c r="PO182" s="779"/>
      <c r="PP182" s="779"/>
      <c r="PQ182" s="779"/>
      <c r="PR182" s="779"/>
      <c r="PS182" s="779"/>
      <c r="PT182" s="779"/>
      <c r="PU182" s="779"/>
      <c r="PV182" s="779"/>
      <c r="PW182" s="779"/>
      <c r="PX182" s="779"/>
      <c r="PY182" s="779"/>
      <c r="PZ182" s="779"/>
      <c r="QA182" s="779"/>
      <c r="QB182" s="779"/>
      <c r="QC182" s="779"/>
      <c r="QD182" s="779"/>
      <c r="QE182" s="779"/>
      <c r="QF182" s="779"/>
      <c r="QG182" s="779"/>
      <c r="QH182" s="779"/>
      <c r="QI182" s="779"/>
      <c r="QJ182" s="779"/>
      <c r="QK182" s="779"/>
      <c r="QL182" s="779"/>
      <c r="QM182" s="779"/>
      <c r="QN182" s="779"/>
      <c r="QO182" s="779"/>
      <c r="QP182" s="779"/>
      <c r="QQ182" s="779"/>
      <c r="QR182" s="779"/>
      <c r="QS182" s="779"/>
      <c r="QT182" s="779"/>
      <c r="QU182" s="779"/>
      <c r="QV182" s="779"/>
      <c r="QW182" s="779"/>
      <c r="QX182" s="779"/>
      <c r="QY182" s="779"/>
      <c r="QZ182" s="779"/>
      <c r="RA182" s="779"/>
      <c r="RB182" s="779"/>
      <c r="RC182" s="779"/>
      <c r="RD182" s="779"/>
      <c r="RE182" s="779"/>
      <c r="RF182" s="779"/>
      <c r="RG182" s="779"/>
      <c r="RH182" s="779"/>
      <c r="RI182" s="779"/>
      <c r="RJ182" s="779"/>
      <c r="RK182" s="779"/>
      <c r="RL182" s="779"/>
      <c r="RM182" s="779"/>
      <c r="RN182" s="779"/>
      <c r="RO182" s="779"/>
      <c r="RP182" s="779"/>
      <c r="RQ182" s="779"/>
      <c r="RR182" s="779"/>
      <c r="RS182" s="779"/>
      <c r="RT182" s="779"/>
      <c r="RU182" s="779"/>
      <c r="RV182" s="779"/>
      <c r="RW182" s="779"/>
      <c r="RX182" s="779"/>
      <c r="RY182" s="779"/>
      <c r="RZ182" s="779"/>
      <c r="SA182" s="779"/>
      <c r="SB182" s="779"/>
      <c r="SC182" s="779"/>
      <c r="SD182" s="779"/>
      <c r="SE182" s="779"/>
      <c r="SF182" s="779"/>
      <c r="SG182" s="779"/>
      <c r="SH182" s="779"/>
      <c r="SI182" s="779"/>
      <c r="SJ182" s="779"/>
      <c r="SK182" s="779"/>
      <c r="SL182" s="779"/>
      <c r="SM182" s="779"/>
      <c r="SN182" s="779"/>
      <c r="SO182" s="779"/>
      <c r="SP182" s="779"/>
      <c r="SQ182" s="779"/>
      <c r="SR182" s="779"/>
      <c r="SS182" s="779"/>
      <c r="ST182" s="779"/>
      <c r="SU182" s="779"/>
      <c r="SV182" s="779"/>
      <c r="SW182" s="779"/>
      <c r="SX182" s="779"/>
      <c r="SY182" s="779"/>
      <c r="SZ182" s="779"/>
      <c r="TA182" s="779"/>
      <c r="TB182" s="779"/>
      <c r="TC182" s="779"/>
      <c r="TD182" s="779"/>
      <c r="TE182" s="779"/>
      <c r="TF182" s="779"/>
      <c r="TG182" s="779"/>
      <c r="TH182" s="779"/>
      <c r="TI182" s="779"/>
      <c r="TJ182" s="779"/>
      <c r="TK182" s="779"/>
      <c r="TL182" s="779"/>
      <c r="TM182" s="779"/>
      <c r="TN182" s="779"/>
      <c r="TO182" s="779"/>
      <c r="TP182" s="779"/>
      <c r="TQ182" s="779"/>
      <c r="TR182" s="779"/>
      <c r="TS182" s="779"/>
      <c r="TT182" s="779"/>
      <c r="TU182" s="779"/>
      <c r="TV182" s="779"/>
      <c r="TW182" s="779"/>
      <c r="TX182" s="779"/>
      <c r="TY182" s="779"/>
      <c r="TZ182" s="779"/>
      <c r="UA182" s="779"/>
      <c r="UB182" s="779"/>
      <c r="UC182" s="779"/>
      <c r="UD182" s="779"/>
      <c r="UE182" s="779"/>
      <c r="UF182" s="779"/>
      <c r="UG182" s="779"/>
      <c r="UH182" s="779"/>
      <c r="UI182" s="779"/>
      <c r="UJ182" s="779"/>
      <c r="UK182" s="779"/>
      <c r="UL182" s="779"/>
      <c r="UM182" s="779"/>
      <c r="UN182" s="779"/>
      <c r="UO182" s="779"/>
      <c r="UP182" s="779"/>
      <c r="UQ182" s="779"/>
      <c r="UR182" s="779"/>
      <c r="US182" s="779"/>
      <c r="UT182" s="779"/>
      <c r="UU182" s="779"/>
      <c r="UV182" s="779"/>
      <c r="UW182" s="779"/>
      <c r="UX182" s="779"/>
      <c r="UY182" s="779"/>
      <c r="UZ182" s="779"/>
      <c r="VA182" s="779"/>
      <c r="VB182" s="779"/>
      <c r="VC182" s="779"/>
      <c r="VD182" s="779"/>
      <c r="VE182" s="779"/>
      <c r="VF182" s="779"/>
      <c r="VG182" s="779"/>
      <c r="VH182" s="779"/>
      <c r="VI182" s="779"/>
      <c r="VJ182" s="779"/>
      <c r="VK182" s="779"/>
      <c r="VL182" s="779"/>
      <c r="VM182" s="779"/>
      <c r="VN182" s="779"/>
      <c r="VO182" s="779"/>
      <c r="VP182" s="779"/>
      <c r="VQ182" s="779"/>
      <c r="VR182" s="779"/>
      <c r="VS182" s="779"/>
      <c r="VT182" s="779"/>
      <c r="VU182" s="779"/>
      <c r="VV182" s="779"/>
      <c r="VW182" s="779"/>
      <c r="VX182" s="779"/>
      <c r="VY182" s="779"/>
      <c r="VZ182" s="779"/>
      <c r="WA182" s="779"/>
      <c r="WB182" s="779"/>
      <c r="WC182" s="779"/>
      <c r="WD182" s="779"/>
      <c r="WE182" s="779"/>
      <c r="WF182" s="779"/>
      <c r="WG182" s="779"/>
      <c r="WH182" s="779"/>
      <c r="WI182" s="779"/>
      <c r="WJ182" s="779"/>
      <c r="WK182" s="779"/>
      <c r="WL182" s="779"/>
      <c r="WM182" s="779"/>
      <c r="WN182" s="779"/>
      <c r="WO182" s="779"/>
      <c r="WP182" s="779"/>
      <c r="WQ182" s="779"/>
      <c r="WR182" s="779"/>
      <c r="WS182" s="779"/>
      <c r="WT182" s="779"/>
      <c r="WU182" s="779"/>
      <c r="WV182" s="779"/>
      <c r="WW182" s="779"/>
      <c r="WX182" s="779"/>
      <c r="WY182" s="779"/>
      <c r="WZ182" s="779"/>
      <c r="XA182" s="779"/>
      <c r="XB182" s="779"/>
      <c r="XC182" s="779"/>
      <c r="XD182" s="779"/>
      <c r="XE182" s="779"/>
      <c r="XF182" s="779"/>
      <c r="XG182" s="779"/>
      <c r="XH182" s="779"/>
      <c r="XI182" s="779"/>
      <c r="XJ182" s="779"/>
      <c r="XK182" s="779"/>
      <c r="XL182" s="779"/>
      <c r="XM182" s="779"/>
      <c r="XN182" s="779"/>
      <c r="XO182" s="779"/>
      <c r="XP182" s="779"/>
      <c r="XQ182" s="779"/>
      <c r="XR182" s="779"/>
      <c r="XS182" s="779"/>
      <c r="XT182" s="779"/>
      <c r="XU182" s="779"/>
      <c r="XV182" s="779"/>
      <c r="XW182" s="779"/>
      <c r="XX182" s="779"/>
      <c r="XY182" s="779"/>
      <c r="XZ182" s="779"/>
      <c r="YA182" s="779"/>
      <c r="YB182" s="779"/>
      <c r="YC182" s="779"/>
      <c r="YD182" s="779"/>
      <c r="YE182" s="779"/>
      <c r="YF182" s="779"/>
      <c r="YG182" s="779"/>
      <c r="YH182" s="779"/>
      <c r="YI182" s="779"/>
      <c r="YJ182" s="779"/>
      <c r="YK182" s="779"/>
      <c r="YL182" s="779"/>
      <c r="YM182" s="779"/>
      <c r="YN182" s="779"/>
      <c r="YO182" s="779"/>
      <c r="YP182" s="779"/>
      <c r="YQ182" s="779"/>
      <c r="YR182" s="779"/>
      <c r="YS182" s="779"/>
      <c r="YT182" s="779"/>
      <c r="YU182" s="779"/>
      <c r="YV182" s="779"/>
      <c r="YW182" s="779"/>
      <c r="YX182" s="779"/>
      <c r="YY182" s="779"/>
      <c r="YZ182" s="779"/>
      <c r="ZA182" s="779"/>
      <c r="ZB182" s="779"/>
      <c r="ZC182" s="779"/>
      <c r="ZD182" s="779"/>
      <c r="ZE182" s="779"/>
      <c r="ZF182" s="779"/>
      <c r="ZG182" s="779"/>
      <c r="ZH182" s="779"/>
      <c r="ZI182" s="779"/>
      <c r="ZJ182" s="779"/>
      <c r="ZK182" s="779"/>
      <c r="ZL182" s="779"/>
      <c r="ZM182" s="779"/>
      <c r="ZN182" s="779"/>
      <c r="ZO182" s="779"/>
      <c r="ZP182" s="779"/>
      <c r="ZQ182" s="779"/>
      <c r="ZR182" s="779"/>
      <c r="ZS182" s="779"/>
      <c r="ZT182" s="779"/>
      <c r="ZU182" s="779"/>
      <c r="ZV182" s="779"/>
      <c r="ZW182" s="779"/>
      <c r="ZX182" s="779"/>
      <c r="ZY182" s="779"/>
      <c r="ZZ182" s="779"/>
      <c r="AAA182" s="779"/>
      <c r="AAB182" s="779"/>
      <c r="AAC182" s="779"/>
      <c r="AAD182" s="779"/>
      <c r="AAE182" s="779"/>
      <c r="AAF182" s="779"/>
      <c r="AAG182" s="779"/>
      <c r="AAH182" s="779"/>
      <c r="AAI182" s="779"/>
      <c r="AAJ182" s="779"/>
      <c r="AAK182" s="779"/>
      <c r="AAL182" s="779"/>
      <c r="AAM182" s="779"/>
      <c r="AAN182" s="779"/>
      <c r="AAO182" s="779"/>
      <c r="AAP182" s="779"/>
      <c r="AAQ182" s="779"/>
      <c r="AAR182" s="779"/>
      <c r="AAS182" s="779"/>
      <c r="AAT182" s="779"/>
      <c r="AAU182" s="779"/>
      <c r="AAV182" s="779"/>
      <c r="AAW182" s="779"/>
      <c r="AAX182" s="779"/>
      <c r="AAY182" s="779"/>
      <c r="AAZ182" s="779"/>
      <c r="ABA182" s="779"/>
      <c r="ABB182" s="779"/>
      <c r="ABC182" s="779"/>
      <c r="ABD182" s="779"/>
      <c r="ABE182" s="779"/>
      <c r="ABF182" s="779"/>
      <c r="ABG182" s="779"/>
      <c r="ABH182" s="779"/>
      <c r="ABI182" s="779"/>
      <c r="ABJ182" s="779"/>
      <c r="ABK182" s="779"/>
      <c r="ABL182" s="779"/>
      <c r="ABM182" s="779"/>
      <c r="ABN182" s="779"/>
      <c r="ABO182" s="779"/>
      <c r="ABP182" s="779"/>
      <c r="ABQ182" s="779"/>
      <c r="ABR182" s="779"/>
      <c r="ABS182" s="779"/>
      <c r="ABT182" s="779"/>
      <c r="ABU182" s="779"/>
      <c r="ABV182" s="779"/>
      <c r="ABW182" s="779"/>
      <c r="ABX182" s="779"/>
      <c r="ABY182" s="779"/>
      <c r="ABZ182" s="779"/>
      <c r="ACA182" s="779"/>
      <c r="ACB182" s="779"/>
      <c r="ACC182" s="779"/>
      <c r="ACD182" s="779"/>
      <c r="ACE182" s="779"/>
      <c r="ACF182" s="779"/>
      <c r="ACG182" s="779"/>
      <c r="ACH182" s="779"/>
      <c r="ACI182" s="779"/>
      <c r="ACJ182" s="779"/>
      <c r="ACK182" s="779"/>
      <c r="ACL182" s="779"/>
      <c r="ACM182" s="779"/>
      <c r="ACN182" s="779"/>
      <c r="ACO182" s="779"/>
      <c r="ACP182" s="779"/>
      <c r="ACQ182" s="779"/>
      <c r="ACR182" s="779"/>
      <c r="ACS182" s="779"/>
      <c r="ACT182" s="779"/>
      <c r="ACU182" s="779"/>
      <c r="ACV182" s="779"/>
      <c r="ACW182" s="779"/>
      <c r="ACX182" s="779"/>
      <c r="ACY182" s="779"/>
      <c r="ACZ182" s="779"/>
      <c r="ADA182" s="779"/>
      <c r="ADB182" s="779"/>
      <c r="ADC182" s="779"/>
      <c r="ADD182" s="779"/>
      <c r="ADE182" s="779"/>
      <c r="ADF182" s="779"/>
      <c r="ADG182" s="779"/>
      <c r="ADH182" s="779"/>
      <c r="ADI182" s="779"/>
      <c r="ADJ182" s="779"/>
      <c r="ADK182" s="779"/>
      <c r="ADL182" s="779"/>
      <c r="ADM182" s="779"/>
      <c r="ADN182" s="779"/>
      <c r="ADO182" s="779"/>
      <c r="ADP182" s="779"/>
      <c r="ADQ182" s="779"/>
      <c r="ADR182" s="779"/>
      <c r="ADS182" s="779"/>
      <c r="ADT182" s="779"/>
      <c r="ADU182" s="779"/>
      <c r="ADV182" s="779"/>
      <c r="ADW182" s="779"/>
      <c r="ADX182" s="779"/>
      <c r="ADY182" s="779"/>
      <c r="ADZ182" s="779"/>
      <c r="AEA182" s="779"/>
      <c r="AEB182" s="779"/>
      <c r="AEC182" s="779"/>
      <c r="AED182" s="779"/>
      <c r="AEE182" s="779"/>
      <c r="AEF182" s="779"/>
      <c r="AEG182" s="779"/>
      <c r="AEH182" s="779"/>
      <c r="AEI182" s="779"/>
      <c r="AEJ182" s="779"/>
      <c r="AEK182" s="779"/>
      <c r="AEL182" s="779"/>
      <c r="AEM182" s="779"/>
      <c r="AEN182" s="779"/>
      <c r="AEO182" s="779"/>
      <c r="AEP182" s="779"/>
      <c r="AEQ182" s="779"/>
      <c r="AER182" s="779"/>
      <c r="AES182" s="779"/>
      <c r="AET182" s="779"/>
      <c r="AEU182" s="779"/>
      <c r="AEV182" s="779"/>
      <c r="AEW182" s="779"/>
      <c r="AEX182" s="779"/>
      <c r="AEY182" s="779"/>
      <c r="AEZ182" s="779"/>
      <c r="AFA182" s="779"/>
      <c r="AFB182" s="779"/>
      <c r="AFC182" s="779"/>
      <c r="AFD182" s="779"/>
      <c r="AFE182" s="779"/>
      <c r="AFF182" s="779"/>
      <c r="AFG182" s="779"/>
      <c r="AFH182" s="779"/>
      <c r="AFI182" s="779"/>
      <c r="AFJ182" s="779"/>
      <c r="AFK182" s="779"/>
      <c r="AFL182" s="779"/>
      <c r="AFM182" s="779"/>
      <c r="AFN182" s="779"/>
      <c r="AFO182" s="779"/>
      <c r="AFP182" s="779"/>
      <c r="AFQ182" s="779"/>
      <c r="AFR182" s="779"/>
      <c r="AFS182" s="779"/>
      <c r="AFT182" s="779"/>
      <c r="AFU182" s="779"/>
      <c r="AFV182" s="779"/>
      <c r="AFW182" s="779"/>
      <c r="AFX182" s="779"/>
      <c r="AFY182" s="779"/>
      <c r="AFZ182" s="779"/>
      <c r="AGA182" s="779"/>
      <c r="AGB182" s="779"/>
      <c r="AGC182" s="779"/>
      <c r="AGD182" s="779"/>
      <c r="AGE182" s="779"/>
      <c r="AGF182" s="779"/>
      <c r="AGG182" s="779"/>
      <c r="AGH182" s="779"/>
      <c r="AGI182" s="779"/>
      <c r="AGJ182" s="779"/>
      <c r="AGK182" s="779"/>
      <c r="AGL182" s="779"/>
      <c r="AGM182" s="779"/>
      <c r="AGN182" s="779"/>
      <c r="AGO182" s="779"/>
      <c r="AGP182" s="779"/>
      <c r="AGQ182" s="779"/>
      <c r="AGR182" s="779"/>
      <c r="AGS182" s="779"/>
      <c r="AGT182" s="779"/>
      <c r="AGU182" s="779"/>
      <c r="AGV182" s="779"/>
      <c r="AGW182" s="779"/>
      <c r="AGX182" s="779"/>
      <c r="AGY182" s="779"/>
      <c r="AGZ182" s="779"/>
      <c r="AHA182" s="779"/>
      <c r="AHB182" s="779"/>
      <c r="AHC182" s="779"/>
      <c r="AHD182" s="779"/>
      <c r="AHE182" s="779"/>
      <c r="AHF182" s="779"/>
      <c r="AHG182" s="779"/>
      <c r="AHH182" s="779"/>
      <c r="AHI182" s="779"/>
      <c r="AHJ182" s="779"/>
      <c r="AHK182" s="779"/>
      <c r="AHL182" s="779"/>
      <c r="AHM182" s="779"/>
      <c r="AHN182" s="779"/>
      <c r="AHO182" s="779"/>
      <c r="AHP182" s="779"/>
      <c r="AHQ182" s="779"/>
      <c r="AHR182" s="779"/>
      <c r="AHS182" s="779"/>
      <c r="AHT182" s="779"/>
      <c r="AHU182" s="779"/>
      <c r="AHV182" s="779"/>
      <c r="AHW182" s="779"/>
      <c r="AHX182" s="779"/>
      <c r="AHY182" s="779"/>
      <c r="AHZ182" s="779"/>
      <c r="AIA182" s="779"/>
      <c r="AIB182" s="779"/>
      <c r="AIC182" s="779"/>
      <c r="AID182" s="779"/>
      <c r="AIE182" s="779"/>
      <c r="AIF182" s="779"/>
      <c r="AIG182" s="779"/>
      <c r="AIH182" s="779"/>
      <c r="AII182" s="779"/>
      <c r="AIJ182" s="779"/>
      <c r="AIK182" s="779"/>
      <c r="AIL182" s="779"/>
      <c r="AIM182" s="779"/>
      <c r="AIN182" s="779"/>
      <c r="AIO182" s="779"/>
      <c r="AIP182" s="779"/>
      <c r="AIQ182" s="779"/>
      <c r="AIR182" s="779"/>
      <c r="AIS182" s="779"/>
      <c r="AIT182" s="779"/>
      <c r="AIU182" s="779"/>
      <c r="AIV182" s="779"/>
      <c r="AIW182" s="779"/>
      <c r="AIX182" s="779"/>
      <c r="AIY182" s="779"/>
      <c r="AIZ182" s="779"/>
      <c r="AJA182" s="779"/>
      <c r="AJB182" s="779"/>
      <c r="AJC182" s="779"/>
      <c r="AJD182" s="779"/>
      <c r="AJE182" s="779"/>
      <c r="AJF182" s="779"/>
      <c r="AJG182" s="779"/>
      <c r="AJH182" s="779"/>
      <c r="AJI182" s="779"/>
      <c r="AJJ182" s="779"/>
      <c r="AJK182" s="779"/>
      <c r="AJL182" s="779"/>
      <c r="AJM182" s="779"/>
      <c r="AJN182" s="779"/>
      <c r="AJO182" s="779"/>
      <c r="AJP182" s="779"/>
      <c r="AJQ182" s="779"/>
      <c r="AJR182" s="779"/>
      <c r="AJS182" s="779"/>
      <c r="AJT182" s="779"/>
      <c r="AJU182" s="779"/>
      <c r="AJV182" s="779"/>
      <c r="AJW182" s="779"/>
      <c r="AJX182" s="779"/>
      <c r="AJY182" s="779"/>
      <c r="AJZ182" s="779"/>
      <c r="AKA182" s="779"/>
      <c r="AKB182" s="779"/>
      <c r="AKC182" s="779"/>
      <c r="AKD182" s="779"/>
      <c r="AKE182" s="779"/>
      <c r="AKF182" s="779"/>
      <c r="AKG182" s="779"/>
      <c r="AKH182" s="779"/>
      <c r="AKI182" s="779"/>
      <c r="AKJ182" s="779"/>
      <c r="AKK182" s="779"/>
      <c r="AKL182" s="779"/>
      <c r="AKM182" s="779"/>
      <c r="AKN182" s="779"/>
      <c r="AKO182" s="779"/>
      <c r="AKP182" s="779"/>
      <c r="AKQ182" s="779"/>
      <c r="AKR182" s="779"/>
      <c r="AKS182" s="779"/>
      <c r="AKT182" s="779"/>
      <c r="AKU182" s="779"/>
      <c r="AKV182" s="779"/>
      <c r="AKW182" s="779"/>
      <c r="AKX182" s="779"/>
      <c r="AKY182" s="779"/>
      <c r="AKZ182" s="779"/>
      <c r="ALA182" s="779"/>
      <c r="ALB182" s="779"/>
      <c r="ALC182" s="779"/>
      <c r="ALD182" s="779"/>
      <c r="ALE182" s="779"/>
      <c r="ALF182" s="779"/>
      <c r="ALG182" s="779"/>
      <c r="ALH182" s="779"/>
      <c r="ALI182" s="779"/>
      <c r="ALJ182" s="779"/>
      <c r="ALK182" s="779"/>
      <c r="ALL182" s="779"/>
      <c r="ALM182" s="779"/>
      <c r="ALN182" s="779"/>
      <c r="ALO182" s="779"/>
      <c r="ALP182" s="779"/>
      <c r="ALQ182" s="779"/>
      <c r="ALR182" s="779"/>
      <c r="ALS182" s="779"/>
      <c r="ALT182" s="779"/>
      <c r="ALU182" s="779"/>
      <c r="ALV182" s="779"/>
      <c r="ALW182" s="779"/>
      <c r="ALX182" s="779"/>
      <c r="ALY182" s="779"/>
      <c r="ALZ182" s="779"/>
      <c r="AMA182" s="779"/>
      <c r="AMB182" s="779"/>
      <c r="AMC182" s="779"/>
      <c r="AMD182" s="779"/>
      <c r="AME182" s="779"/>
      <c r="AMF182" s="779"/>
      <c r="AMG182" s="779"/>
      <c r="AMH182" s="779"/>
      <c r="AMI182" s="779"/>
      <c r="AMJ182" s="779"/>
      <c r="AMK182" s="779"/>
      <c r="AML182" s="779"/>
      <c r="AMM182" s="779"/>
      <c r="AMN182" s="779"/>
      <c r="AMO182" s="779"/>
      <c r="AMP182" s="779"/>
      <c r="AMQ182" s="779"/>
      <c r="AMR182" s="779"/>
      <c r="AMS182" s="779"/>
      <c r="AMT182" s="779"/>
      <c r="AMU182" s="779"/>
      <c r="AMV182" s="779"/>
      <c r="AMW182" s="779"/>
      <c r="AMX182" s="779"/>
      <c r="AMY182" s="779"/>
      <c r="AMZ182" s="779"/>
      <c r="ANA182" s="779"/>
      <c r="ANB182" s="779"/>
      <c r="ANC182" s="779"/>
      <c r="AND182" s="779"/>
      <c r="ANE182" s="779"/>
      <c r="ANF182" s="779"/>
      <c r="ANG182" s="779"/>
      <c r="ANH182" s="779"/>
      <c r="ANI182" s="779"/>
      <c r="ANJ182" s="779"/>
      <c r="ANK182" s="779"/>
      <c r="ANL182" s="779"/>
      <c r="ANM182" s="779"/>
      <c r="ANN182" s="779"/>
      <c r="ANO182" s="779"/>
      <c r="ANP182" s="779"/>
      <c r="ANQ182" s="779"/>
      <c r="ANR182" s="779"/>
      <c r="ANS182" s="779"/>
      <c r="ANT182" s="779"/>
      <c r="ANU182" s="779"/>
      <c r="ANV182" s="779"/>
      <c r="ANW182" s="779"/>
      <c r="ANX182" s="779"/>
      <c r="ANY182" s="779"/>
      <c r="ANZ182" s="779"/>
      <c r="AOA182" s="779"/>
      <c r="AOB182" s="779"/>
      <c r="AOC182" s="779"/>
      <c r="AOD182" s="779"/>
      <c r="AOE182" s="779"/>
      <c r="AOF182" s="779"/>
      <c r="AOG182" s="779"/>
      <c r="AOH182" s="779"/>
      <c r="AOI182" s="779"/>
      <c r="AOJ182" s="779"/>
      <c r="AOK182" s="779"/>
      <c r="AOL182" s="779"/>
      <c r="AOM182" s="779"/>
      <c r="AON182" s="779"/>
      <c r="AOO182" s="779"/>
      <c r="AOP182" s="779"/>
      <c r="AOQ182" s="779"/>
      <c r="AOR182" s="779"/>
      <c r="AOS182" s="779"/>
      <c r="AOT182" s="779"/>
      <c r="AOU182" s="779"/>
      <c r="AOV182" s="779"/>
      <c r="AOW182" s="779"/>
      <c r="AOX182" s="779"/>
      <c r="AOY182" s="779"/>
      <c r="AOZ182" s="779"/>
      <c r="APA182" s="779"/>
      <c r="APB182" s="779"/>
      <c r="APC182" s="779"/>
      <c r="APD182" s="779"/>
      <c r="APE182" s="779"/>
      <c r="APF182" s="779"/>
      <c r="APG182" s="779"/>
      <c r="APH182" s="779"/>
      <c r="API182" s="779"/>
      <c r="APJ182" s="779"/>
      <c r="APK182" s="779"/>
      <c r="APL182" s="779"/>
      <c r="APM182" s="779"/>
      <c r="APN182" s="779"/>
      <c r="APO182" s="779"/>
      <c r="APP182" s="779"/>
      <c r="APQ182" s="779"/>
      <c r="APR182" s="779"/>
      <c r="APS182" s="779"/>
      <c r="APT182" s="779"/>
      <c r="APU182" s="779"/>
      <c r="APV182" s="779"/>
      <c r="APW182" s="779"/>
      <c r="APX182" s="779"/>
      <c r="APY182" s="779"/>
      <c r="APZ182" s="779"/>
      <c r="AQA182" s="779"/>
      <c r="AQB182" s="779"/>
      <c r="AQC182" s="779"/>
      <c r="AQD182" s="779"/>
      <c r="AQE182" s="779"/>
      <c r="AQF182" s="779"/>
      <c r="AQG182" s="779"/>
      <c r="AQH182" s="779"/>
      <c r="AQI182" s="779"/>
      <c r="AQJ182" s="779"/>
      <c r="AQK182" s="779"/>
      <c r="AQL182" s="779"/>
      <c r="AQM182" s="779"/>
      <c r="AQN182" s="779"/>
      <c r="AQO182" s="779"/>
      <c r="AQP182" s="779"/>
      <c r="AQQ182" s="779"/>
      <c r="AQR182" s="779"/>
      <c r="AQS182" s="779"/>
      <c r="AQT182" s="779"/>
      <c r="AQU182" s="779"/>
      <c r="AQV182" s="779"/>
      <c r="AQW182" s="779"/>
      <c r="AQX182" s="779"/>
      <c r="AQY182" s="779"/>
      <c r="AQZ182" s="779"/>
      <c r="ARA182" s="779"/>
      <c r="ARB182" s="779"/>
      <c r="ARC182" s="779"/>
      <c r="ARD182" s="779"/>
      <c r="ARE182" s="779"/>
      <c r="ARF182" s="779"/>
      <c r="ARG182" s="779"/>
      <c r="ARH182" s="779"/>
      <c r="ARI182" s="779"/>
      <c r="ARJ182" s="779"/>
      <c r="ARK182" s="779"/>
      <c r="ARL182" s="779"/>
      <c r="ARM182" s="779"/>
      <c r="ARN182" s="779"/>
      <c r="ARO182" s="779"/>
      <c r="ARP182" s="779"/>
      <c r="ARQ182" s="779"/>
      <c r="ARR182" s="779"/>
      <c r="ARS182" s="779"/>
      <c r="ART182" s="779"/>
      <c r="ARU182" s="779"/>
      <c r="ARV182" s="779"/>
      <c r="ARW182" s="779"/>
      <c r="ARX182" s="779"/>
      <c r="ARY182" s="779"/>
      <c r="ARZ182" s="779"/>
      <c r="ASA182" s="779"/>
      <c r="ASB182" s="779"/>
      <c r="ASC182" s="779"/>
      <c r="ASD182" s="779"/>
      <c r="ASE182" s="779"/>
      <c r="ASF182" s="779"/>
      <c r="ASG182" s="779"/>
      <c r="ASH182" s="779"/>
      <c r="ASI182" s="779"/>
      <c r="ASJ182" s="779"/>
      <c r="ASK182" s="779"/>
      <c r="ASL182" s="779"/>
      <c r="ASM182" s="779"/>
      <c r="ASN182" s="779"/>
      <c r="ASO182" s="779"/>
      <c r="ASP182" s="779"/>
      <c r="ASQ182" s="779"/>
      <c r="ASR182" s="779"/>
      <c r="ASS182" s="779"/>
      <c r="AST182" s="779"/>
      <c r="ASU182" s="779"/>
      <c r="ASV182" s="779"/>
      <c r="ASW182" s="779"/>
      <c r="ASX182" s="779"/>
      <c r="ASY182" s="779"/>
      <c r="ASZ182" s="779"/>
      <c r="ATA182" s="779"/>
      <c r="ATB182" s="779"/>
      <c r="ATC182" s="779"/>
      <c r="ATD182" s="779"/>
      <c r="ATE182" s="779"/>
      <c r="ATF182" s="779"/>
      <c r="ATG182" s="779"/>
      <c r="ATH182" s="779"/>
      <c r="ATI182" s="779"/>
      <c r="ATJ182" s="779"/>
      <c r="ATK182" s="779"/>
      <c r="ATL182" s="779"/>
      <c r="ATM182" s="779"/>
      <c r="ATN182" s="779"/>
      <c r="ATO182" s="779"/>
      <c r="ATP182" s="779"/>
      <c r="ATQ182" s="779"/>
      <c r="ATR182" s="779"/>
      <c r="ATS182" s="779"/>
      <c r="ATT182" s="779"/>
      <c r="ATU182" s="779"/>
      <c r="ATV182" s="779"/>
      <c r="ATW182" s="779"/>
      <c r="ATX182" s="779"/>
      <c r="ATY182" s="779"/>
      <c r="ATZ182" s="779"/>
      <c r="AUA182" s="779"/>
      <c r="AUB182" s="779"/>
      <c r="AUC182" s="779"/>
      <c r="AUD182" s="779"/>
      <c r="AUE182" s="779"/>
      <c r="AUF182" s="779"/>
      <c r="AUG182" s="779"/>
      <c r="AUH182" s="779"/>
      <c r="AUI182" s="779"/>
      <c r="AUJ182" s="779"/>
      <c r="AUK182" s="779"/>
      <c r="AUL182" s="779"/>
      <c r="AUM182" s="779"/>
      <c r="AUN182" s="779"/>
      <c r="AUO182" s="779"/>
      <c r="AUP182" s="779"/>
      <c r="AUQ182" s="779"/>
      <c r="AUR182" s="779"/>
      <c r="AUS182" s="779"/>
      <c r="AUT182" s="779"/>
      <c r="AUU182" s="779"/>
      <c r="AUV182" s="779"/>
      <c r="AUW182" s="779"/>
      <c r="AUX182" s="779"/>
      <c r="AUY182" s="779"/>
      <c r="AUZ182" s="779"/>
      <c r="AVA182" s="779"/>
      <c r="AVB182" s="779"/>
      <c r="AVC182" s="779"/>
      <c r="AVD182" s="779"/>
      <c r="AVE182" s="779"/>
      <c r="AVF182" s="779"/>
      <c r="AVG182" s="779"/>
      <c r="AVH182" s="779"/>
      <c r="AVI182" s="779"/>
      <c r="AVJ182" s="779"/>
      <c r="AVK182" s="779"/>
      <c r="AVL182" s="779"/>
      <c r="AVM182" s="779"/>
      <c r="AVN182" s="779"/>
      <c r="AVO182" s="779"/>
      <c r="AVP182" s="779"/>
      <c r="AVQ182" s="779"/>
      <c r="AVR182" s="779"/>
      <c r="AVS182" s="779"/>
      <c r="AVT182" s="779"/>
      <c r="AVU182" s="779"/>
      <c r="AVV182" s="779"/>
      <c r="AVW182" s="779"/>
      <c r="AVX182" s="779"/>
      <c r="AVY182" s="779"/>
      <c r="AVZ182" s="779"/>
      <c r="AWA182" s="779"/>
      <c r="AWB182" s="779"/>
      <c r="AWC182" s="779"/>
      <c r="AWD182" s="779"/>
      <c r="AWE182" s="779"/>
      <c r="AWF182" s="779"/>
      <c r="AWG182" s="779"/>
      <c r="AWH182" s="779"/>
      <c r="AWI182" s="779"/>
      <c r="AWJ182" s="779"/>
      <c r="AWK182" s="779"/>
      <c r="AWL182" s="779"/>
      <c r="AWM182" s="779"/>
      <c r="AWN182" s="779"/>
      <c r="AWO182" s="779"/>
      <c r="AWP182" s="779"/>
      <c r="AWQ182" s="779"/>
      <c r="AWR182" s="779"/>
      <c r="AWS182" s="779"/>
      <c r="AWT182" s="779"/>
      <c r="AWU182" s="779"/>
      <c r="AWV182" s="779"/>
      <c r="AWW182" s="779"/>
      <c r="AWX182" s="779"/>
      <c r="AWY182" s="779"/>
      <c r="AWZ182" s="779"/>
      <c r="AXA182" s="779"/>
      <c r="AXB182" s="779"/>
      <c r="AXC182" s="779"/>
      <c r="AXD182" s="779"/>
      <c r="AXE182" s="779"/>
      <c r="AXF182" s="779"/>
      <c r="AXG182" s="779"/>
      <c r="AXH182" s="779"/>
      <c r="AXI182" s="779"/>
      <c r="AXJ182" s="779"/>
      <c r="AXK182" s="779"/>
      <c r="AXL182" s="779"/>
      <c r="AXM182" s="779"/>
      <c r="AXN182" s="779"/>
      <c r="AXO182" s="779"/>
      <c r="AXP182" s="779"/>
      <c r="AXQ182" s="779"/>
      <c r="AXR182" s="779"/>
      <c r="AXS182" s="779"/>
      <c r="AXT182" s="779"/>
      <c r="AXU182" s="779"/>
      <c r="AXV182" s="779"/>
      <c r="AXW182" s="779"/>
      <c r="AXX182" s="779"/>
      <c r="AXY182" s="779"/>
      <c r="AXZ182" s="779"/>
      <c r="AYA182" s="779"/>
      <c r="AYB182" s="779"/>
      <c r="AYC182" s="779"/>
      <c r="AYD182" s="779"/>
      <c r="AYE182" s="779"/>
      <c r="AYF182" s="779"/>
      <c r="AYG182" s="779"/>
      <c r="AYH182" s="779"/>
      <c r="AYI182" s="779"/>
      <c r="AYJ182" s="779"/>
      <c r="AYK182" s="779"/>
      <c r="AYL182" s="779"/>
      <c r="AYM182" s="779"/>
      <c r="AYN182" s="779"/>
      <c r="AYO182" s="779"/>
      <c r="AYP182" s="779"/>
      <c r="AYQ182" s="779"/>
      <c r="AYR182" s="779"/>
      <c r="AYS182" s="779"/>
      <c r="AYT182" s="779"/>
      <c r="AYU182" s="779"/>
      <c r="AYV182" s="779"/>
      <c r="AYW182" s="779"/>
      <c r="AYX182" s="779"/>
      <c r="AYY182" s="779"/>
      <c r="AYZ182" s="779"/>
      <c r="AZA182" s="779"/>
      <c r="AZB182" s="779"/>
      <c r="AZC182" s="779"/>
      <c r="AZD182" s="779"/>
      <c r="AZE182" s="779"/>
      <c r="AZF182" s="779"/>
      <c r="AZG182" s="779"/>
      <c r="AZH182" s="779"/>
      <c r="AZI182" s="779"/>
      <c r="AZJ182" s="779"/>
      <c r="AZK182" s="779"/>
      <c r="AZL182" s="779"/>
      <c r="AZM182" s="779"/>
      <c r="AZN182" s="779"/>
      <c r="AZO182" s="779"/>
      <c r="AZP182" s="779"/>
      <c r="AZQ182" s="779"/>
      <c r="AZR182" s="779"/>
      <c r="AZS182" s="779"/>
      <c r="AZT182" s="779"/>
      <c r="AZU182" s="779"/>
      <c r="AZV182" s="779"/>
      <c r="AZW182" s="779"/>
      <c r="AZX182" s="779"/>
      <c r="AZY182" s="779"/>
      <c r="AZZ182" s="779"/>
      <c r="BAA182" s="779"/>
      <c r="BAB182" s="779"/>
      <c r="BAC182" s="779"/>
      <c r="BAD182" s="779"/>
      <c r="BAE182" s="779"/>
      <c r="BAF182" s="779"/>
      <c r="BAG182" s="779"/>
      <c r="BAH182" s="779"/>
      <c r="BAI182" s="779"/>
      <c r="BAJ182" s="779"/>
      <c r="BAK182" s="779"/>
      <c r="BAL182" s="779"/>
      <c r="BAM182" s="779"/>
      <c r="BAN182" s="779"/>
      <c r="BAO182" s="779"/>
      <c r="BAP182" s="779"/>
      <c r="BAQ182" s="779"/>
      <c r="BAR182" s="779"/>
      <c r="BAS182" s="779"/>
      <c r="BAT182" s="779"/>
      <c r="BAU182" s="779"/>
      <c r="BAV182" s="779"/>
      <c r="BAW182" s="779"/>
      <c r="BAX182" s="779"/>
      <c r="BAY182" s="779"/>
      <c r="BAZ182" s="779"/>
      <c r="BBA182" s="779"/>
      <c r="BBB182" s="779"/>
      <c r="BBC182" s="779"/>
      <c r="BBD182" s="779"/>
      <c r="BBE182" s="779"/>
      <c r="BBF182" s="779"/>
      <c r="BBG182" s="779"/>
      <c r="BBH182" s="779"/>
      <c r="BBI182" s="779"/>
      <c r="BBJ182" s="779"/>
      <c r="BBK182" s="779"/>
      <c r="BBL182" s="779"/>
      <c r="BBM182" s="779"/>
      <c r="BBN182" s="779"/>
      <c r="BBO182" s="779"/>
      <c r="BBP182" s="779"/>
      <c r="BBQ182" s="779"/>
      <c r="BBR182" s="779"/>
      <c r="BBS182" s="779"/>
      <c r="BBT182" s="779"/>
      <c r="BBU182" s="779"/>
      <c r="BBV182" s="779"/>
      <c r="BBW182" s="779"/>
      <c r="BBX182" s="779"/>
      <c r="BBY182" s="779"/>
      <c r="BBZ182" s="779"/>
      <c r="BCA182" s="779"/>
      <c r="BCB182" s="779"/>
      <c r="BCC182" s="779"/>
      <c r="BCD182" s="779"/>
      <c r="BCE182" s="779"/>
      <c r="BCF182" s="779"/>
      <c r="BCG182" s="779"/>
      <c r="BCH182" s="779"/>
      <c r="BCI182" s="779"/>
      <c r="BCJ182" s="779"/>
      <c r="BCK182" s="779"/>
      <c r="BCL182" s="779"/>
      <c r="BCM182" s="779"/>
      <c r="BCN182" s="779"/>
      <c r="BCO182" s="779"/>
      <c r="BCP182" s="779"/>
      <c r="BCQ182" s="779"/>
      <c r="BCR182" s="779"/>
      <c r="BCS182" s="779"/>
      <c r="BCT182" s="779"/>
      <c r="BCU182" s="779"/>
      <c r="BCV182" s="779"/>
      <c r="BCW182" s="779"/>
      <c r="BCX182" s="779"/>
      <c r="BCY182" s="779"/>
      <c r="BCZ182" s="779"/>
      <c r="BDA182" s="779"/>
      <c r="BDB182" s="779"/>
      <c r="BDC182" s="779"/>
      <c r="BDD182" s="779"/>
      <c r="BDE182" s="779"/>
      <c r="BDF182" s="779"/>
      <c r="BDG182" s="779"/>
      <c r="BDH182" s="779"/>
      <c r="BDI182" s="779"/>
      <c r="BDJ182" s="779"/>
      <c r="BDK182" s="779"/>
      <c r="BDL182" s="779"/>
      <c r="BDM182" s="779"/>
      <c r="BDN182" s="779"/>
      <c r="BDO182" s="779"/>
      <c r="BDP182" s="779"/>
      <c r="BDQ182" s="779"/>
      <c r="BDR182" s="779"/>
      <c r="BDS182" s="779"/>
      <c r="BDT182" s="779"/>
      <c r="BDU182" s="779"/>
      <c r="BDV182" s="779"/>
      <c r="BDW182" s="779"/>
      <c r="BDX182" s="779"/>
      <c r="BDY182" s="779"/>
      <c r="BDZ182" s="779"/>
      <c r="BEA182" s="779"/>
      <c r="BEB182" s="779"/>
      <c r="BEC182" s="779"/>
      <c r="BED182" s="779"/>
      <c r="BEE182" s="779"/>
      <c r="BEF182" s="779"/>
      <c r="BEG182" s="779"/>
      <c r="BEH182" s="779"/>
      <c r="BEI182" s="779"/>
      <c r="BEJ182" s="779"/>
      <c r="BEK182" s="779"/>
      <c r="BEL182" s="779"/>
      <c r="BEM182" s="779"/>
      <c r="BEN182" s="779"/>
      <c r="BEO182" s="779"/>
      <c r="BEP182" s="779"/>
      <c r="BEQ182" s="779"/>
      <c r="BER182" s="779"/>
      <c r="BES182" s="779"/>
      <c r="BET182" s="779"/>
      <c r="BEU182" s="779"/>
      <c r="BEV182" s="779"/>
      <c r="BEW182" s="779"/>
      <c r="BEX182" s="779"/>
      <c r="BEY182" s="779"/>
      <c r="BEZ182" s="779"/>
      <c r="BFA182" s="779"/>
      <c r="BFB182" s="779"/>
      <c r="BFC182" s="779"/>
      <c r="BFD182" s="779"/>
      <c r="BFE182" s="779"/>
      <c r="BFF182" s="779"/>
      <c r="BFG182" s="779"/>
      <c r="BFH182" s="779"/>
      <c r="BFI182" s="779"/>
      <c r="BFJ182" s="779"/>
      <c r="BFK182" s="779"/>
      <c r="BFL182" s="779"/>
      <c r="BFM182" s="779"/>
      <c r="BFN182" s="779"/>
      <c r="BFO182" s="779"/>
      <c r="BFP182" s="779"/>
      <c r="BFQ182" s="779"/>
      <c r="BFR182" s="779"/>
      <c r="BFS182" s="779"/>
      <c r="BFT182" s="779"/>
      <c r="BFU182" s="779"/>
      <c r="BFV182" s="779"/>
      <c r="BFW182" s="779"/>
      <c r="BFX182" s="779"/>
      <c r="BFY182" s="779"/>
      <c r="BFZ182" s="779"/>
      <c r="BGA182" s="779"/>
      <c r="BGB182" s="779"/>
      <c r="BGC182" s="779"/>
      <c r="BGD182" s="779"/>
      <c r="BGE182" s="779"/>
      <c r="BGF182" s="779"/>
      <c r="BGG182" s="779"/>
      <c r="BGH182" s="779"/>
      <c r="BGI182" s="779"/>
      <c r="BGJ182" s="779"/>
      <c r="BGK182" s="779"/>
      <c r="BGL182" s="779"/>
      <c r="BGM182" s="779"/>
      <c r="BGN182" s="779"/>
      <c r="BGO182" s="779"/>
      <c r="BGP182" s="779"/>
      <c r="BGQ182" s="779"/>
      <c r="BGR182" s="779"/>
      <c r="BGS182" s="779"/>
      <c r="BGT182" s="779"/>
      <c r="BGU182" s="779"/>
      <c r="BGV182" s="779"/>
      <c r="BGW182" s="779"/>
      <c r="BGX182" s="779"/>
      <c r="BGY182" s="779"/>
      <c r="BGZ182" s="779"/>
      <c r="BHA182" s="779"/>
      <c r="BHB182" s="779"/>
      <c r="BHC182" s="779"/>
      <c r="BHD182" s="779"/>
      <c r="BHE182" s="779"/>
      <c r="BHF182" s="779"/>
      <c r="BHG182" s="779"/>
      <c r="BHH182" s="779"/>
      <c r="BHI182" s="779"/>
      <c r="BHJ182" s="779"/>
      <c r="BHK182" s="779"/>
      <c r="BHL182" s="779"/>
      <c r="BHM182" s="779"/>
      <c r="BHN182" s="779"/>
      <c r="BHO182" s="779"/>
      <c r="BHP182" s="779"/>
      <c r="BHQ182" s="779"/>
      <c r="BHR182" s="779"/>
      <c r="BHS182" s="779"/>
      <c r="BHT182" s="779"/>
      <c r="BHU182" s="779"/>
      <c r="BHV182" s="779"/>
      <c r="BHW182" s="779"/>
      <c r="BHX182" s="779"/>
      <c r="BHY182" s="779"/>
      <c r="BHZ182" s="779"/>
      <c r="BIA182" s="779"/>
      <c r="BIB182" s="779"/>
      <c r="BIC182" s="779"/>
      <c r="BID182" s="779"/>
      <c r="BIE182" s="779"/>
      <c r="BIF182" s="779"/>
      <c r="BIG182" s="779"/>
      <c r="BIH182" s="779"/>
      <c r="BII182" s="779"/>
      <c r="BIJ182" s="779"/>
      <c r="BIK182" s="779"/>
      <c r="BIL182" s="779"/>
      <c r="BIM182" s="779"/>
      <c r="BIN182" s="779"/>
      <c r="BIO182" s="779"/>
      <c r="BIP182" s="779"/>
      <c r="BIQ182" s="779"/>
      <c r="BIR182" s="779"/>
      <c r="BIS182" s="779"/>
      <c r="BIT182" s="779"/>
      <c r="BIU182" s="779"/>
      <c r="BIV182" s="779"/>
      <c r="BIW182" s="779"/>
      <c r="BIX182" s="779"/>
      <c r="BIY182" s="779"/>
      <c r="BIZ182" s="779"/>
      <c r="BJA182" s="779"/>
      <c r="BJB182" s="779"/>
      <c r="BJC182" s="779"/>
      <c r="BJD182" s="779"/>
      <c r="BJE182" s="779"/>
      <c r="BJF182" s="779"/>
      <c r="BJG182" s="779"/>
      <c r="BJH182" s="779"/>
      <c r="BJI182" s="779"/>
      <c r="BJJ182" s="779"/>
      <c r="BJK182" s="779"/>
      <c r="BJL182" s="779"/>
      <c r="BJM182" s="779"/>
      <c r="BJN182" s="779"/>
      <c r="BJO182" s="779"/>
      <c r="BJP182" s="779"/>
      <c r="BJQ182" s="779"/>
      <c r="BJR182" s="779"/>
      <c r="BJS182" s="779"/>
      <c r="BJT182" s="779"/>
      <c r="BJU182" s="779"/>
      <c r="BJV182" s="779"/>
      <c r="BJW182" s="779"/>
      <c r="BJX182" s="779"/>
      <c r="BJY182" s="779"/>
      <c r="BJZ182" s="779"/>
      <c r="BKA182" s="779"/>
      <c r="BKB182" s="779"/>
      <c r="BKC182" s="779"/>
      <c r="BKD182" s="779"/>
      <c r="BKE182" s="779"/>
      <c r="BKF182" s="779"/>
      <c r="BKG182" s="779"/>
      <c r="BKH182" s="779"/>
      <c r="BKI182" s="779"/>
      <c r="BKJ182" s="779"/>
      <c r="BKK182" s="779"/>
      <c r="BKL182" s="779"/>
      <c r="BKM182" s="779"/>
      <c r="BKN182" s="779"/>
      <c r="BKO182" s="779"/>
      <c r="BKP182" s="779"/>
      <c r="BKQ182" s="779"/>
      <c r="BKR182" s="779"/>
      <c r="BKS182" s="779"/>
      <c r="BKT182" s="779"/>
      <c r="BKU182" s="779"/>
      <c r="BKV182" s="779"/>
      <c r="BKW182" s="779"/>
      <c r="BKX182" s="779"/>
      <c r="BKY182" s="779"/>
      <c r="BKZ182" s="779"/>
      <c r="BLA182" s="779"/>
      <c r="BLB182" s="779"/>
      <c r="BLC182" s="779"/>
      <c r="BLD182" s="779"/>
      <c r="BLE182" s="779"/>
      <c r="BLF182" s="779"/>
      <c r="BLG182" s="779"/>
      <c r="BLH182" s="779"/>
      <c r="BLI182" s="779"/>
      <c r="BLJ182" s="779"/>
      <c r="BLK182" s="779"/>
      <c r="BLL182" s="779"/>
      <c r="BLM182" s="779"/>
      <c r="BLN182" s="779"/>
      <c r="BLO182" s="779"/>
      <c r="BLP182" s="779"/>
      <c r="BLQ182" s="779"/>
      <c r="BLR182" s="779"/>
      <c r="BLS182" s="779"/>
      <c r="BLT182" s="779"/>
      <c r="BLU182" s="779"/>
      <c r="BLV182" s="779"/>
      <c r="BLW182" s="779"/>
      <c r="BLX182" s="779"/>
      <c r="BLY182" s="779"/>
      <c r="BLZ182" s="779"/>
      <c r="BMA182" s="779"/>
      <c r="BMB182" s="779"/>
      <c r="BMC182" s="779"/>
      <c r="BMD182" s="779"/>
      <c r="BME182" s="779"/>
      <c r="BMF182" s="779"/>
      <c r="BMG182" s="779"/>
      <c r="BMH182" s="779"/>
      <c r="BMI182" s="779"/>
      <c r="BMJ182" s="779"/>
      <c r="BMK182" s="779"/>
      <c r="BML182" s="779"/>
      <c r="BMM182" s="779"/>
      <c r="BMN182" s="779"/>
      <c r="BMO182" s="779"/>
      <c r="BMP182" s="779"/>
      <c r="BMQ182" s="779"/>
      <c r="BMR182" s="779"/>
      <c r="BMS182" s="779"/>
      <c r="BMT182" s="779"/>
      <c r="BMU182" s="779"/>
      <c r="BMV182" s="779"/>
      <c r="BMW182" s="779"/>
      <c r="BMX182" s="779"/>
      <c r="BMY182" s="779"/>
      <c r="BMZ182" s="779"/>
      <c r="BNA182" s="779"/>
      <c r="BNB182" s="779"/>
      <c r="BNC182" s="779"/>
      <c r="BND182" s="779"/>
      <c r="BNE182" s="779"/>
      <c r="BNF182" s="779"/>
      <c r="BNG182" s="779"/>
      <c r="BNH182" s="779"/>
      <c r="BNI182" s="779"/>
      <c r="BNJ182" s="779"/>
      <c r="BNK182" s="779"/>
      <c r="BNL182" s="779"/>
      <c r="BNM182" s="779"/>
      <c r="BNN182" s="779"/>
      <c r="BNO182" s="779"/>
      <c r="BNP182" s="779"/>
      <c r="BNQ182" s="779"/>
      <c r="BNR182" s="779"/>
      <c r="BNS182" s="779"/>
      <c r="BNT182" s="779"/>
      <c r="BNU182" s="779"/>
      <c r="BNV182" s="779"/>
      <c r="BNW182" s="779"/>
      <c r="BNX182" s="779"/>
      <c r="BNY182" s="779"/>
      <c r="BNZ182" s="779"/>
      <c r="BOA182" s="779"/>
      <c r="BOB182" s="779"/>
      <c r="BOC182" s="779"/>
      <c r="BOD182" s="779"/>
      <c r="BOE182" s="779"/>
      <c r="BOF182" s="779"/>
      <c r="BOG182" s="779"/>
      <c r="BOH182" s="779"/>
      <c r="BOI182" s="779"/>
      <c r="BOJ182" s="779"/>
      <c r="BOK182" s="779"/>
      <c r="BOL182" s="779"/>
      <c r="BOM182" s="779"/>
      <c r="BON182" s="779"/>
      <c r="BOO182" s="779"/>
      <c r="BOP182" s="779"/>
      <c r="BOQ182" s="779"/>
      <c r="BOR182" s="779"/>
      <c r="BOS182" s="779"/>
      <c r="BOT182" s="779"/>
      <c r="BOU182" s="779"/>
      <c r="BOV182" s="779"/>
      <c r="BOW182" s="779"/>
      <c r="BOX182" s="779"/>
      <c r="BOY182" s="779"/>
      <c r="BOZ182" s="779"/>
      <c r="BPA182" s="779"/>
      <c r="BPB182" s="779"/>
      <c r="BPC182" s="779"/>
      <c r="BPD182" s="779"/>
      <c r="BPE182" s="779"/>
      <c r="BPF182" s="779"/>
      <c r="BPG182" s="779"/>
      <c r="BPH182" s="779"/>
      <c r="BPI182" s="779"/>
      <c r="BPJ182" s="779"/>
      <c r="BPK182" s="779"/>
      <c r="BPL182" s="779"/>
      <c r="BPM182" s="779"/>
      <c r="BPN182" s="779"/>
      <c r="BPO182" s="779"/>
      <c r="BPP182" s="779"/>
      <c r="BPQ182" s="779"/>
      <c r="BPR182" s="779"/>
      <c r="BPS182" s="779"/>
      <c r="BPT182" s="779"/>
      <c r="BPU182" s="779"/>
      <c r="BPV182" s="779"/>
      <c r="BPW182" s="779"/>
      <c r="BPX182" s="779"/>
      <c r="BPY182" s="779"/>
      <c r="BPZ182" s="779"/>
      <c r="BQA182" s="779"/>
      <c r="BQB182" s="779"/>
      <c r="BQC182" s="779"/>
      <c r="BQD182" s="779"/>
      <c r="BQE182" s="779"/>
      <c r="BQF182" s="779"/>
      <c r="BQG182" s="779"/>
      <c r="BQH182" s="779"/>
      <c r="BQI182" s="779"/>
      <c r="BQJ182" s="779"/>
      <c r="BQK182" s="779"/>
      <c r="BQL182" s="779"/>
      <c r="BQM182" s="779"/>
      <c r="BQN182" s="779"/>
      <c r="BQO182" s="779"/>
      <c r="BQP182" s="779"/>
      <c r="BQQ182" s="779"/>
      <c r="BQR182" s="779"/>
      <c r="BQS182" s="779"/>
      <c r="BQT182" s="779"/>
      <c r="BQU182" s="779"/>
      <c r="BQV182" s="779"/>
      <c r="BQW182" s="779"/>
      <c r="BQX182" s="779"/>
      <c r="BQY182" s="779"/>
      <c r="BQZ182" s="779"/>
      <c r="BRA182" s="779"/>
      <c r="BRB182" s="779"/>
      <c r="BRC182" s="779"/>
      <c r="BRD182" s="779"/>
      <c r="BRE182" s="779"/>
      <c r="BRF182" s="779"/>
      <c r="BRG182" s="779"/>
      <c r="BRH182" s="779"/>
      <c r="BRI182" s="779"/>
      <c r="BRJ182" s="779"/>
      <c r="BRK182" s="779"/>
      <c r="BRL182" s="779"/>
      <c r="BRM182" s="779"/>
      <c r="BRN182" s="779"/>
      <c r="BRO182" s="779"/>
      <c r="BRP182" s="779"/>
      <c r="BRQ182" s="779"/>
      <c r="BRR182" s="779"/>
      <c r="BRS182" s="779"/>
      <c r="BRT182" s="779"/>
      <c r="BRU182" s="779"/>
      <c r="BRV182" s="779"/>
      <c r="BRW182" s="779"/>
      <c r="BRX182" s="779"/>
      <c r="BRY182" s="779"/>
      <c r="BRZ182" s="779"/>
      <c r="BSA182" s="779"/>
      <c r="BSB182" s="779"/>
      <c r="BSC182" s="779"/>
      <c r="BSD182" s="779"/>
      <c r="BSE182" s="779"/>
      <c r="BSF182" s="779"/>
      <c r="BSG182" s="779"/>
      <c r="BSH182" s="779"/>
      <c r="BSI182" s="779"/>
      <c r="BSJ182" s="779"/>
      <c r="BSK182" s="779"/>
      <c r="BSL182" s="779"/>
      <c r="BSM182" s="779"/>
      <c r="BSN182" s="779"/>
      <c r="BSO182" s="779"/>
      <c r="BSP182" s="779"/>
      <c r="BSQ182" s="779"/>
      <c r="BSR182" s="779"/>
      <c r="BSS182" s="779"/>
      <c r="BST182" s="779"/>
      <c r="BSU182" s="779"/>
      <c r="BSV182" s="779"/>
      <c r="BSW182" s="779"/>
      <c r="BSX182" s="779"/>
      <c r="BSY182" s="779"/>
      <c r="BSZ182" s="779"/>
      <c r="BTA182" s="779"/>
      <c r="BTB182" s="779"/>
      <c r="BTC182" s="779"/>
      <c r="BTD182" s="779"/>
      <c r="BTE182" s="779"/>
      <c r="BTF182" s="779"/>
      <c r="BTG182" s="779"/>
      <c r="BTH182" s="779"/>
      <c r="BTI182" s="779"/>
      <c r="BTJ182" s="779"/>
      <c r="BTK182" s="779"/>
      <c r="BTL182" s="779"/>
      <c r="BTM182" s="779"/>
      <c r="BTN182" s="779"/>
      <c r="BTO182" s="779"/>
      <c r="BTP182" s="779"/>
      <c r="BTQ182" s="779"/>
      <c r="BTR182" s="779"/>
      <c r="BTS182" s="779"/>
      <c r="BTT182" s="779"/>
      <c r="BTU182" s="779"/>
      <c r="BTV182" s="779"/>
      <c r="BTW182" s="779"/>
      <c r="BTX182" s="779"/>
      <c r="BTY182" s="779"/>
      <c r="BTZ182" s="779"/>
      <c r="BUA182" s="779"/>
      <c r="BUB182" s="779"/>
      <c r="BUC182" s="779"/>
      <c r="BUD182" s="779"/>
      <c r="BUE182" s="779"/>
      <c r="BUF182" s="779"/>
      <c r="BUG182" s="779"/>
      <c r="BUH182" s="779"/>
      <c r="BUI182" s="779"/>
      <c r="BUJ182" s="779"/>
      <c r="BUK182" s="779"/>
      <c r="BUL182" s="779"/>
      <c r="BUM182" s="779"/>
      <c r="BUN182" s="779"/>
      <c r="BUO182" s="779"/>
      <c r="BUP182" s="779"/>
      <c r="BUQ182" s="779"/>
      <c r="BUR182" s="779"/>
      <c r="BUS182" s="779"/>
      <c r="BUT182" s="779"/>
      <c r="BUU182" s="779"/>
      <c r="BUV182" s="779"/>
      <c r="BUW182" s="779"/>
      <c r="BUX182" s="779"/>
      <c r="BUY182" s="779"/>
      <c r="BUZ182" s="779"/>
      <c r="BVA182" s="779"/>
      <c r="BVB182" s="779"/>
      <c r="BVC182" s="779"/>
      <c r="BVD182" s="779"/>
      <c r="BVE182" s="779"/>
      <c r="BVF182" s="779"/>
      <c r="BVG182" s="779"/>
      <c r="BVH182" s="779"/>
      <c r="BVI182" s="779"/>
      <c r="BVJ182" s="779"/>
      <c r="BVK182" s="779"/>
      <c r="BVL182" s="779"/>
      <c r="BVM182" s="779"/>
      <c r="BVN182" s="779"/>
      <c r="BVO182" s="779"/>
      <c r="BVP182" s="779"/>
      <c r="BVQ182" s="779"/>
      <c r="BVR182" s="779"/>
      <c r="BVS182" s="779"/>
      <c r="BVT182" s="779"/>
      <c r="BVU182" s="779"/>
      <c r="BVV182" s="779"/>
      <c r="BVW182" s="779"/>
      <c r="BVX182" s="779"/>
      <c r="BVY182" s="779"/>
      <c r="BVZ182" s="779"/>
      <c r="BWA182" s="779"/>
      <c r="BWB182" s="779"/>
      <c r="BWC182" s="779"/>
      <c r="BWD182" s="779"/>
      <c r="BWE182" s="779"/>
      <c r="BWF182" s="779"/>
      <c r="BWG182" s="779"/>
      <c r="BWH182" s="779"/>
      <c r="BWI182" s="779"/>
      <c r="BWJ182" s="779"/>
      <c r="BWK182" s="779"/>
      <c r="BWL182" s="779"/>
      <c r="BWM182" s="779"/>
      <c r="BWN182" s="779"/>
      <c r="BWO182" s="779"/>
      <c r="BWP182" s="779"/>
      <c r="BWQ182" s="779"/>
      <c r="BWR182" s="779"/>
      <c r="BWS182" s="779"/>
      <c r="BWT182" s="779"/>
      <c r="BWU182" s="779"/>
      <c r="BWV182" s="779"/>
      <c r="BWW182" s="779"/>
      <c r="BWX182" s="779"/>
      <c r="BWY182" s="779"/>
      <c r="BWZ182" s="779"/>
      <c r="BXA182" s="779"/>
      <c r="BXB182" s="779"/>
      <c r="BXC182" s="779"/>
      <c r="BXD182" s="779"/>
      <c r="BXE182" s="779"/>
      <c r="BXF182" s="779"/>
      <c r="BXG182" s="779"/>
      <c r="BXH182" s="779"/>
      <c r="BXI182" s="779"/>
      <c r="BXJ182" s="779"/>
      <c r="BXK182" s="779"/>
      <c r="BXL182" s="779"/>
      <c r="BXM182" s="779"/>
      <c r="BXN182" s="779"/>
      <c r="BXO182" s="779"/>
      <c r="BXP182" s="779"/>
      <c r="BXQ182" s="779"/>
      <c r="BXR182" s="779"/>
      <c r="BXS182" s="779"/>
      <c r="BXT182" s="779"/>
      <c r="BXU182" s="779"/>
      <c r="BXV182" s="779"/>
      <c r="BXW182" s="779"/>
      <c r="BXX182" s="779"/>
      <c r="BXY182" s="779"/>
      <c r="BXZ182" s="779"/>
      <c r="BYA182" s="779"/>
      <c r="BYB182" s="779"/>
      <c r="BYC182" s="779"/>
      <c r="BYD182" s="779"/>
      <c r="BYE182" s="779"/>
      <c r="BYF182" s="779"/>
      <c r="BYG182" s="779"/>
      <c r="BYH182" s="779"/>
      <c r="BYI182" s="779"/>
      <c r="BYJ182" s="779"/>
      <c r="BYK182" s="779"/>
      <c r="BYL182" s="779"/>
      <c r="BYM182" s="779"/>
      <c r="BYN182" s="779"/>
      <c r="BYO182" s="779"/>
      <c r="BYP182" s="779"/>
      <c r="BYQ182" s="779"/>
      <c r="BYR182" s="779"/>
      <c r="BYS182" s="779"/>
      <c r="BYT182" s="779"/>
      <c r="BYU182" s="779"/>
      <c r="BYV182" s="779"/>
      <c r="BYW182" s="779"/>
      <c r="BYX182" s="779"/>
      <c r="BYY182" s="779"/>
      <c r="BYZ182" s="779"/>
      <c r="BZA182" s="779"/>
      <c r="BZB182" s="779"/>
      <c r="BZC182" s="779"/>
      <c r="BZD182" s="779"/>
      <c r="BZE182" s="779"/>
      <c r="BZF182" s="779"/>
      <c r="BZG182" s="779"/>
      <c r="BZH182" s="779"/>
      <c r="BZI182" s="779"/>
      <c r="BZJ182" s="779"/>
      <c r="BZK182" s="779"/>
      <c r="BZL182" s="779"/>
      <c r="BZM182" s="779"/>
      <c r="BZN182" s="779"/>
      <c r="BZO182" s="779"/>
      <c r="BZP182" s="779"/>
      <c r="BZQ182" s="779"/>
      <c r="BZR182" s="779"/>
      <c r="BZS182" s="779"/>
      <c r="BZT182" s="779"/>
      <c r="BZU182" s="779"/>
      <c r="BZV182" s="779"/>
      <c r="BZW182" s="779"/>
      <c r="BZX182" s="779"/>
      <c r="BZY182" s="779"/>
      <c r="BZZ182" s="779"/>
      <c r="CAA182" s="779"/>
      <c r="CAB182" s="779"/>
      <c r="CAC182" s="779"/>
      <c r="CAD182" s="779"/>
      <c r="CAE182" s="779"/>
      <c r="CAF182" s="779"/>
      <c r="CAG182" s="779"/>
      <c r="CAH182" s="779"/>
      <c r="CAI182" s="779"/>
      <c r="CAJ182" s="779"/>
      <c r="CAK182" s="779"/>
      <c r="CAL182" s="779"/>
      <c r="CAM182" s="779"/>
      <c r="CAN182" s="779"/>
      <c r="CAO182" s="779"/>
      <c r="CAP182" s="779"/>
      <c r="CAQ182" s="779"/>
      <c r="CAR182" s="779"/>
      <c r="CAS182" s="779"/>
      <c r="CAT182" s="779"/>
      <c r="CAU182" s="779"/>
      <c r="CAV182" s="779"/>
      <c r="CAW182" s="779"/>
      <c r="CAX182" s="779"/>
      <c r="CAY182" s="779"/>
      <c r="CAZ182" s="779"/>
      <c r="CBA182" s="779"/>
      <c r="CBB182" s="779"/>
      <c r="CBC182" s="779"/>
      <c r="CBD182" s="779"/>
      <c r="CBE182" s="779"/>
      <c r="CBF182" s="779"/>
      <c r="CBG182" s="779"/>
      <c r="CBH182" s="779"/>
      <c r="CBI182" s="779"/>
      <c r="CBJ182" s="779"/>
      <c r="CBK182" s="779"/>
      <c r="CBL182" s="779"/>
      <c r="CBM182" s="779"/>
      <c r="CBN182" s="779"/>
      <c r="CBO182" s="779"/>
      <c r="CBP182" s="779"/>
      <c r="CBQ182" s="779"/>
      <c r="CBR182" s="779"/>
      <c r="CBS182" s="779"/>
      <c r="CBT182" s="779"/>
      <c r="CBU182" s="779"/>
      <c r="CBV182" s="779"/>
      <c r="CBW182" s="779"/>
      <c r="CBX182" s="779"/>
      <c r="CBY182" s="779"/>
      <c r="CBZ182" s="779"/>
      <c r="CCA182" s="779"/>
      <c r="CCB182" s="779"/>
      <c r="CCC182" s="779"/>
      <c r="CCD182" s="779"/>
      <c r="CCE182" s="779"/>
      <c r="CCF182" s="779"/>
      <c r="CCG182" s="779"/>
      <c r="CCH182" s="779"/>
      <c r="CCI182" s="779"/>
      <c r="CCJ182" s="779"/>
      <c r="CCK182" s="779"/>
      <c r="CCL182" s="779"/>
      <c r="CCM182" s="779"/>
      <c r="CCN182" s="779"/>
      <c r="CCO182" s="779"/>
      <c r="CCP182" s="779"/>
      <c r="CCQ182" s="779"/>
      <c r="CCR182" s="779"/>
      <c r="CCS182" s="779"/>
      <c r="CCT182" s="779"/>
      <c r="CCU182" s="779"/>
      <c r="CCV182" s="779"/>
      <c r="CCW182" s="779"/>
      <c r="CCX182" s="779"/>
      <c r="CCY182" s="779"/>
      <c r="CCZ182" s="779"/>
      <c r="CDA182" s="779"/>
      <c r="CDB182" s="779"/>
      <c r="CDC182" s="779"/>
      <c r="CDD182" s="779"/>
      <c r="CDE182" s="779"/>
      <c r="CDF182" s="779"/>
      <c r="CDG182" s="779"/>
      <c r="CDH182" s="779"/>
      <c r="CDI182" s="779"/>
      <c r="CDJ182" s="779"/>
      <c r="CDK182" s="779"/>
      <c r="CDL182" s="779"/>
      <c r="CDM182" s="779"/>
      <c r="CDN182" s="779"/>
      <c r="CDO182" s="779"/>
      <c r="CDP182" s="779"/>
      <c r="CDQ182" s="779"/>
      <c r="CDR182" s="779"/>
      <c r="CDS182" s="779"/>
      <c r="CDT182" s="779"/>
      <c r="CDU182" s="779"/>
      <c r="CDV182" s="779"/>
      <c r="CDW182" s="779"/>
      <c r="CDX182" s="779"/>
      <c r="CDY182" s="779"/>
      <c r="CDZ182" s="779"/>
      <c r="CEA182" s="779"/>
      <c r="CEB182" s="779"/>
      <c r="CEC182" s="779"/>
      <c r="CED182" s="779"/>
      <c r="CEE182" s="779"/>
      <c r="CEF182" s="779"/>
      <c r="CEG182" s="779"/>
      <c r="CEH182" s="779"/>
      <c r="CEI182" s="779"/>
      <c r="CEJ182" s="779"/>
      <c r="CEK182" s="779"/>
      <c r="CEL182" s="779"/>
      <c r="CEM182" s="779"/>
      <c r="CEN182" s="779"/>
      <c r="CEO182" s="779"/>
      <c r="CEP182" s="779"/>
      <c r="CEQ182" s="779"/>
      <c r="CER182" s="779"/>
      <c r="CES182" s="779"/>
      <c r="CET182" s="779"/>
      <c r="CEU182" s="779"/>
      <c r="CEV182" s="779"/>
      <c r="CEW182" s="779"/>
      <c r="CEX182" s="779"/>
      <c r="CEY182" s="779"/>
      <c r="CEZ182" s="779"/>
      <c r="CFA182" s="779"/>
      <c r="CFB182" s="779"/>
      <c r="CFC182" s="779"/>
      <c r="CFD182" s="779"/>
      <c r="CFE182" s="779"/>
      <c r="CFF182" s="779"/>
      <c r="CFG182" s="779"/>
      <c r="CFH182" s="779"/>
      <c r="CFI182" s="779"/>
      <c r="CFJ182" s="779"/>
      <c r="CFK182" s="779"/>
      <c r="CFL182" s="779"/>
      <c r="CFM182" s="779"/>
      <c r="CFN182" s="779"/>
      <c r="CFO182" s="779"/>
      <c r="CFP182" s="779"/>
      <c r="CFQ182" s="779"/>
      <c r="CFR182" s="779"/>
      <c r="CFS182" s="779"/>
      <c r="CFT182" s="779"/>
      <c r="CFU182" s="779"/>
      <c r="CFV182" s="779"/>
      <c r="CFW182" s="779"/>
      <c r="CFX182" s="779"/>
      <c r="CFY182" s="779"/>
      <c r="CFZ182" s="779"/>
      <c r="CGA182" s="779"/>
      <c r="CGB182" s="779"/>
      <c r="CGC182" s="779"/>
      <c r="CGD182" s="779"/>
      <c r="CGE182" s="779"/>
      <c r="CGF182" s="779"/>
      <c r="CGG182" s="779"/>
      <c r="CGH182" s="779"/>
      <c r="CGI182" s="779"/>
      <c r="CGJ182" s="779"/>
      <c r="CGK182" s="779"/>
      <c r="CGL182" s="779"/>
      <c r="CGM182" s="779"/>
      <c r="CGN182" s="779"/>
      <c r="CGO182" s="779"/>
      <c r="CGP182" s="779"/>
      <c r="CGQ182" s="779"/>
      <c r="CGR182" s="779"/>
      <c r="CGS182" s="779"/>
      <c r="CGT182" s="779"/>
      <c r="CGU182" s="779"/>
      <c r="CGV182" s="779"/>
      <c r="CGW182" s="779"/>
      <c r="CGX182" s="779"/>
      <c r="CGY182" s="779"/>
      <c r="CGZ182" s="779"/>
      <c r="CHA182" s="779"/>
      <c r="CHB182" s="779"/>
      <c r="CHC182" s="779"/>
      <c r="CHD182" s="779"/>
      <c r="CHE182" s="779"/>
      <c r="CHF182" s="779"/>
      <c r="CHG182" s="779"/>
      <c r="CHH182" s="779"/>
      <c r="CHI182" s="779"/>
      <c r="CHJ182" s="779"/>
      <c r="CHK182" s="779"/>
      <c r="CHL182" s="779"/>
      <c r="CHM182" s="779"/>
      <c r="CHN182" s="779"/>
      <c r="CHO182" s="779"/>
      <c r="CHP182" s="779"/>
      <c r="CHQ182" s="779"/>
      <c r="CHR182" s="779"/>
      <c r="CHS182" s="779"/>
      <c r="CHT182" s="779"/>
      <c r="CHU182" s="779"/>
      <c r="CHV182" s="779"/>
      <c r="CHW182" s="779"/>
      <c r="CHX182" s="779"/>
      <c r="CHY182" s="779"/>
      <c r="CHZ182" s="779"/>
      <c r="CIA182" s="779"/>
      <c r="CIB182" s="779"/>
      <c r="CIC182" s="779"/>
      <c r="CID182" s="779"/>
      <c r="CIE182" s="779"/>
      <c r="CIF182" s="779"/>
      <c r="CIG182" s="779"/>
      <c r="CIH182" s="779"/>
      <c r="CII182" s="779"/>
      <c r="CIJ182" s="779"/>
      <c r="CIK182" s="779"/>
      <c r="CIL182" s="779"/>
      <c r="CIM182" s="779"/>
      <c r="CIN182" s="779"/>
      <c r="CIO182" s="779"/>
      <c r="CIP182" s="779"/>
      <c r="CIQ182" s="779"/>
      <c r="CIR182" s="779"/>
      <c r="CIS182" s="779"/>
      <c r="CIT182" s="779"/>
      <c r="CIU182" s="779"/>
      <c r="CIV182" s="779"/>
      <c r="CIW182" s="779"/>
      <c r="CIX182" s="779"/>
      <c r="CIY182" s="779"/>
      <c r="CIZ182" s="779"/>
      <c r="CJA182" s="779"/>
      <c r="CJB182" s="779"/>
      <c r="CJC182" s="779"/>
      <c r="CJD182" s="779"/>
      <c r="CJE182" s="779"/>
      <c r="CJF182" s="779"/>
      <c r="CJG182" s="779"/>
      <c r="CJH182" s="779"/>
      <c r="CJI182" s="779"/>
      <c r="CJJ182" s="779"/>
      <c r="CJK182" s="779"/>
      <c r="CJL182" s="779"/>
      <c r="CJM182" s="779"/>
      <c r="CJN182" s="779"/>
      <c r="CJO182" s="779"/>
      <c r="CJP182" s="779"/>
      <c r="CJQ182" s="779"/>
      <c r="CJR182" s="779"/>
      <c r="CJS182" s="779"/>
      <c r="CJT182" s="779"/>
      <c r="CJU182" s="779"/>
      <c r="CJV182" s="779"/>
      <c r="CJW182" s="779"/>
      <c r="CJX182" s="779"/>
      <c r="CJY182" s="779"/>
      <c r="CJZ182" s="779"/>
      <c r="CKA182" s="779"/>
      <c r="CKB182" s="779"/>
      <c r="CKC182" s="779"/>
      <c r="CKD182" s="779"/>
      <c r="CKE182" s="779"/>
      <c r="CKF182" s="779"/>
      <c r="CKG182" s="779"/>
      <c r="CKH182" s="779"/>
      <c r="CKI182" s="779"/>
      <c r="CKJ182" s="779"/>
      <c r="CKK182" s="779"/>
      <c r="CKL182" s="779"/>
      <c r="CKM182" s="779"/>
      <c r="CKN182" s="779"/>
      <c r="CKO182" s="779"/>
      <c r="CKP182" s="779"/>
      <c r="CKQ182" s="779"/>
      <c r="CKR182" s="779"/>
      <c r="CKS182" s="779"/>
      <c r="CKT182" s="779"/>
      <c r="CKU182" s="779"/>
      <c r="CKV182" s="779"/>
      <c r="CKW182" s="779"/>
      <c r="CKX182" s="779"/>
      <c r="CKY182" s="779"/>
      <c r="CKZ182" s="779"/>
      <c r="CLA182" s="779"/>
      <c r="CLB182" s="779"/>
      <c r="CLC182" s="779"/>
      <c r="CLD182" s="779"/>
      <c r="CLE182" s="779"/>
      <c r="CLF182" s="779"/>
      <c r="CLG182" s="779"/>
      <c r="CLH182" s="779"/>
      <c r="CLI182" s="779"/>
      <c r="CLJ182" s="779"/>
      <c r="CLK182" s="779"/>
      <c r="CLL182" s="779"/>
      <c r="CLM182" s="779"/>
      <c r="CLN182" s="779"/>
      <c r="CLO182" s="779"/>
      <c r="CLP182" s="779"/>
      <c r="CLQ182" s="779"/>
      <c r="CLR182" s="779"/>
      <c r="CLS182" s="779"/>
      <c r="CLT182" s="779"/>
      <c r="CLU182" s="779"/>
      <c r="CLV182" s="779"/>
      <c r="CLW182" s="779"/>
      <c r="CLX182" s="779"/>
      <c r="CLY182" s="779"/>
      <c r="CLZ182" s="779"/>
      <c r="CMA182" s="779"/>
      <c r="CMB182" s="779"/>
      <c r="CMC182" s="779"/>
      <c r="CMD182" s="779"/>
      <c r="CME182" s="779"/>
      <c r="CMF182" s="779"/>
      <c r="CMG182" s="779"/>
      <c r="CMH182" s="779"/>
      <c r="CMI182" s="779"/>
      <c r="CMJ182" s="779"/>
      <c r="CMK182" s="779"/>
      <c r="CML182" s="779"/>
      <c r="CMM182" s="779"/>
      <c r="CMN182" s="779"/>
      <c r="CMO182" s="779"/>
      <c r="CMP182" s="779"/>
      <c r="CMQ182" s="779"/>
      <c r="CMR182" s="779"/>
      <c r="CMS182" s="779"/>
      <c r="CMT182" s="779"/>
      <c r="CMU182" s="779"/>
      <c r="CMV182" s="779"/>
      <c r="CMW182" s="779"/>
      <c r="CMX182" s="779"/>
      <c r="CMY182" s="779"/>
      <c r="CMZ182" s="779"/>
      <c r="CNA182" s="779"/>
      <c r="CNB182" s="779"/>
      <c r="CNC182" s="779"/>
      <c r="CND182" s="779"/>
      <c r="CNE182" s="779"/>
      <c r="CNF182" s="779"/>
      <c r="CNG182" s="779"/>
      <c r="CNH182" s="779"/>
      <c r="CNI182" s="779"/>
      <c r="CNJ182" s="779"/>
      <c r="CNK182" s="779"/>
      <c r="CNL182" s="779"/>
      <c r="CNM182" s="779"/>
      <c r="CNN182" s="779"/>
      <c r="CNO182" s="779"/>
      <c r="CNP182" s="779"/>
      <c r="CNQ182" s="779"/>
      <c r="CNR182" s="779"/>
      <c r="CNS182" s="779"/>
      <c r="CNT182" s="779"/>
      <c r="CNU182" s="779"/>
      <c r="CNV182" s="779"/>
      <c r="CNW182" s="779"/>
      <c r="CNX182" s="779"/>
      <c r="CNY182" s="779"/>
      <c r="CNZ182" s="779"/>
      <c r="COA182" s="779"/>
      <c r="COB182" s="779"/>
      <c r="COC182" s="779"/>
      <c r="COD182" s="779"/>
      <c r="COE182" s="779"/>
      <c r="COF182" s="779"/>
      <c r="COG182" s="779"/>
      <c r="COH182" s="779"/>
      <c r="COI182" s="779"/>
      <c r="COJ182" s="779"/>
      <c r="COK182" s="779"/>
      <c r="COL182" s="779"/>
      <c r="COM182" s="779"/>
      <c r="CON182" s="779"/>
      <c r="COO182" s="779"/>
      <c r="COP182" s="779"/>
      <c r="COQ182" s="779"/>
      <c r="COR182" s="779"/>
      <c r="COS182" s="779"/>
      <c r="COT182" s="779"/>
      <c r="COU182" s="779"/>
      <c r="COV182" s="779"/>
      <c r="COW182" s="779"/>
      <c r="COX182" s="779"/>
      <c r="COY182" s="779"/>
      <c r="COZ182" s="779"/>
      <c r="CPA182" s="779"/>
      <c r="CPB182" s="779"/>
      <c r="CPC182" s="779"/>
      <c r="CPD182" s="779"/>
      <c r="CPE182" s="779"/>
      <c r="CPF182" s="779"/>
      <c r="CPG182" s="779"/>
      <c r="CPH182" s="779"/>
      <c r="CPI182" s="779"/>
      <c r="CPJ182" s="779"/>
      <c r="CPK182" s="779"/>
      <c r="CPL182" s="779"/>
      <c r="CPM182" s="779"/>
      <c r="CPN182" s="779"/>
      <c r="CPO182" s="779"/>
      <c r="CPP182" s="779"/>
      <c r="CPQ182" s="779"/>
      <c r="CPR182" s="779"/>
      <c r="CPS182" s="779"/>
      <c r="CPT182" s="779"/>
      <c r="CPU182" s="779"/>
      <c r="CPV182" s="779"/>
      <c r="CPW182" s="779"/>
      <c r="CPX182" s="779"/>
      <c r="CPY182" s="779"/>
      <c r="CPZ182" s="779"/>
      <c r="CQA182" s="779"/>
      <c r="CQB182" s="779"/>
      <c r="CQC182" s="779"/>
      <c r="CQD182" s="779"/>
      <c r="CQE182" s="779"/>
      <c r="CQF182" s="779"/>
      <c r="CQG182" s="779"/>
      <c r="CQH182" s="779"/>
      <c r="CQI182" s="779"/>
      <c r="CQJ182" s="779"/>
      <c r="CQK182" s="779"/>
      <c r="CQL182" s="779"/>
      <c r="CQM182" s="779"/>
      <c r="CQN182" s="779"/>
      <c r="CQO182" s="779"/>
      <c r="CQP182" s="779"/>
      <c r="CQQ182" s="779"/>
      <c r="CQR182" s="779"/>
      <c r="CQS182" s="779"/>
      <c r="CQT182" s="779"/>
      <c r="CQU182" s="779"/>
      <c r="CQV182" s="779"/>
      <c r="CQW182" s="779"/>
      <c r="CQX182" s="779"/>
      <c r="CQY182" s="779"/>
      <c r="CQZ182" s="779"/>
      <c r="CRA182" s="779"/>
      <c r="CRB182" s="779"/>
      <c r="CRC182" s="779"/>
      <c r="CRD182" s="779"/>
      <c r="CRE182" s="779"/>
      <c r="CRF182" s="779"/>
      <c r="CRG182" s="779"/>
      <c r="CRH182" s="779"/>
      <c r="CRI182" s="779"/>
      <c r="CRJ182" s="779"/>
      <c r="CRK182" s="779"/>
      <c r="CRL182" s="779"/>
      <c r="CRM182" s="779"/>
      <c r="CRN182" s="779"/>
      <c r="CRO182" s="779"/>
      <c r="CRP182" s="779"/>
      <c r="CRQ182" s="779"/>
      <c r="CRR182" s="779"/>
      <c r="CRS182" s="779"/>
      <c r="CRT182" s="779"/>
      <c r="CRU182" s="779"/>
      <c r="CRV182" s="779"/>
      <c r="CRW182" s="779"/>
      <c r="CRX182" s="779"/>
      <c r="CRY182" s="779"/>
      <c r="CRZ182" s="779"/>
      <c r="CSA182" s="779"/>
      <c r="CSB182" s="779"/>
      <c r="CSC182" s="779"/>
      <c r="CSD182" s="779"/>
      <c r="CSE182" s="779"/>
      <c r="CSF182" s="779"/>
      <c r="CSG182" s="779"/>
      <c r="CSH182" s="779"/>
      <c r="CSI182" s="779"/>
      <c r="CSJ182" s="779"/>
      <c r="CSK182" s="779"/>
      <c r="CSL182" s="779"/>
      <c r="CSM182" s="779"/>
      <c r="CSN182" s="779"/>
      <c r="CSO182" s="779"/>
      <c r="CSP182" s="779"/>
      <c r="CSQ182" s="779"/>
      <c r="CSR182" s="779"/>
      <c r="CSS182" s="779"/>
      <c r="CST182" s="779"/>
      <c r="CSU182" s="779"/>
      <c r="CSV182" s="779"/>
      <c r="CSW182" s="779"/>
      <c r="CSX182" s="779"/>
      <c r="CSY182" s="779"/>
      <c r="CSZ182" s="779"/>
      <c r="CTA182" s="779"/>
      <c r="CTB182" s="779"/>
      <c r="CTC182" s="779"/>
      <c r="CTD182" s="779"/>
      <c r="CTE182" s="779"/>
      <c r="CTF182" s="779"/>
      <c r="CTG182" s="779"/>
      <c r="CTH182" s="779"/>
      <c r="CTI182" s="779"/>
      <c r="CTJ182" s="779"/>
      <c r="CTK182" s="779"/>
      <c r="CTL182" s="779"/>
      <c r="CTM182" s="779"/>
      <c r="CTN182" s="779"/>
      <c r="CTO182" s="779"/>
      <c r="CTP182" s="779"/>
      <c r="CTQ182" s="779"/>
      <c r="CTR182" s="779"/>
      <c r="CTS182" s="779"/>
      <c r="CTT182" s="779"/>
      <c r="CTU182" s="779"/>
      <c r="CTV182" s="779"/>
      <c r="CTW182" s="779"/>
      <c r="CTX182" s="779"/>
      <c r="CTY182" s="779"/>
      <c r="CTZ182" s="779"/>
      <c r="CUA182" s="779"/>
      <c r="CUB182" s="779"/>
      <c r="CUC182" s="779"/>
      <c r="CUD182" s="779"/>
      <c r="CUE182" s="779"/>
      <c r="CUF182" s="779"/>
      <c r="CUG182" s="779"/>
      <c r="CUH182" s="779"/>
      <c r="CUI182" s="779"/>
      <c r="CUJ182" s="779"/>
      <c r="CUK182" s="779"/>
      <c r="CUL182" s="779"/>
      <c r="CUM182" s="779"/>
      <c r="CUN182" s="779"/>
      <c r="CUO182" s="779"/>
      <c r="CUP182" s="779"/>
      <c r="CUQ182" s="779"/>
      <c r="CUR182" s="779"/>
      <c r="CUS182" s="779"/>
      <c r="CUT182" s="779"/>
      <c r="CUU182" s="779"/>
      <c r="CUV182" s="779"/>
      <c r="CUW182" s="779"/>
      <c r="CUX182" s="779"/>
      <c r="CUY182" s="779"/>
      <c r="CUZ182" s="779"/>
      <c r="CVA182" s="779"/>
      <c r="CVB182" s="779"/>
      <c r="CVC182" s="779"/>
      <c r="CVD182" s="779"/>
      <c r="CVE182" s="779"/>
      <c r="CVF182" s="779"/>
      <c r="CVG182" s="779"/>
      <c r="CVH182" s="779"/>
      <c r="CVI182" s="779"/>
      <c r="CVJ182" s="779"/>
      <c r="CVK182" s="779"/>
      <c r="CVL182" s="779"/>
      <c r="CVM182" s="779"/>
      <c r="CVN182" s="779"/>
      <c r="CVO182" s="779"/>
      <c r="CVP182" s="779"/>
      <c r="CVQ182" s="779"/>
      <c r="CVR182" s="779"/>
      <c r="CVS182" s="779"/>
      <c r="CVT182" s="779"/>
      <c r="CVU182" s="779"/>
      <c r="CVV182" s="779"/>
      <c r="CVW182" s="779"/>
      <c r="CVX182" s="779"/>
      <c r="CVY182" s="779"/>
      <c r="CVZ182" s="779"/>
      <c r="CWA182" s="779"/>
      <c r="CWB182" s="779"/>
      <c r="CWC182" s="779"/>
      <c r="CWD182" s="779"/>
      <c r="CWE182" s="779"/>
      <c r="CWF182" s="779"/>
      <c r="CWG182" s="779"/>
      <c r="CWH182" s="779"/>
      <c r="CWI182" s="779"/>
      <c r="CWJ182" s="779"/>
      <c r="CWK182" s="779"/>
      <c r="CWL182" s="779"/>
      <c r="CWM182" s="779"/>
      <c r="CWN182" s="779"/>
      <c r="CWO182" s="779"/>
      <c r="CWP182" s="779"/>
      <c r="CWQ182" s="779"/>
      <c r="CWR182" s="779"/>
      <c r="CWS182" s="779"/>
      <c r="CWT182" s="779"/>
      <c r="CWU182" s="779"/>
      <c r="CWV182" s="779"/>
      <c r="CWW182" s="779"/>
      <c r="CWX182" s="779"/>
      <c r="CWY182" s="779"/>
      <c r="CWZ182" s="779"/>
      <c r="CXA182" s="779"/>
      <c r="CXB182" s="779"/>
      <c r="CXC182" s="779"/>
      <c r="CXD182" s="779"/>
      <c r="CXE182" s="779"/>
      <c r="CXF182" s="779"/>
      <c r="CXG182" s="779"/>
      <c r="CXH182" s="779"/>
      <c r="CXI182" s="779"/>
      <c r="CXJ182" s="779"/>
      <c r="CXK182" s="779"/>
      <c r="CXL182" s="779"/>
      <c r="CXM182" s="779"/>
      <c r="CXN182" s="779"/>
      <c r="CXO182" s="779"/>
      <c r="CXP182" s="779"/>
      <c r="CXQ182" s="779"/>
      <c r="CXR182" s="779"/>
      <c r="CXS182" s="779"/>
      <c r="CXT182" s="779"/>
      <c r="CXU182" s="779"/>
      <c r="CXV182" s="779"/>
      <c r="CXW182" s="779"/>
      <c r="CXX182" s="779"/>
      <c r="CXY182" s="779"/>
      <c r="CXZ182" s="779"/>
      <c r="CYA182" s="779"/>
      <c r="CYB182" s="779"/>
      <c r="CYC182" s="779"/>
      <c r="CYD182" s="779"/>
      <c r="CYE182" s="779"/>
      <c r="CYF182" s="779"/>
      <c r="CYG182" s="779"/>
      <c r="CYH182" s="779"/>
      <c r="CYI182" s="779"/>
      <c r="CYJ182" s="779"/>
      <c r="CYK182" s="779"/>
      <c r="CYL182" s="779"/>
      <c r="CYM182" s="779"/>
      <c r="CYN182" s="779"/>
      <c r="CYO182" s="779"/>
      <c r="CYP182" s="779"/>
      <c r="CYQ182" s="779"/>
      <c r="CYR182" s="779"/>
      <c r="CYS182" s="779"/>
      <c r="CYT182" s="779"/>
      <c r="CYU182" s="779"/>
      <c r="CYV182" s="779"/>
      <c r="CYW182" s="779"/>
      <c r="CYX182" s="779"/>
      <c r="CYY182" s="779"/>
      <c r="CYZ182" s="779"/>
      <c r="CZA182" s="779"/>
      <c r="CZB182" s="779"/>
      <c r="CZC182" s="779"/>
      <c r="CZD182" s="779"/>
      <c r="CZE182" s="779"/>
      <c r="CZF182" s="779"/>
      <c r="CZG182" s="779"/>
      <c r="CZH182" s="779"/>
      <c r="CZI182" s="779"/>
      <c r="CZJ182" s="779"/>
      <c r="CZK182" s="779"/>
      <c r="CZL182" s="779"/>
      <c r="CZM182" s="779"/>
      <c r="CZN182" s="779"/>
      <c r="CZO182" s="779"/>
      <c r="CZP182" s="779"/>
      <c r="CZQ182" s="779"/>
      <c r="CZR182" s="779"/>
      <c r="CZS182" s="779"/>
      <c r="CZT182" s="779"/>
      <c r="CZU182" s="779"/>
      <c r="CZV182" s="779"/>
      <c r="CZW182" s="779"/>
      <c r="CZX182" s="779"/>
      <c r="CZY182" s="779"/>
      <c r="CZZ182" s="779"/>
      <c r="DAA182" s="779"/>
      <c r="DAB182" s="779"/>
      <c r="DAC182" s="779"/>
      <c r="DAD182" s="779"/>
      <c r="DAE182" s="779"/>
      <c r="DAF182" s="779"/>
      <c r="DAG182" s="779"/>
      <c r="DAH182" s="779"/>
      <c r="DAI182" s="779"/>
      <c r="DAJ182" s="779"/>
      <c r="DAK182" s="779"/>
      <c r="DAL182" s="779"/>
      <c r="DAM182" s="779"/>
      <c r="DAN182" s="779"/>
      <c r="DAO182" s="779"/>
      <c r="DAP182" s="779"/>
      <c r="DAQ182" s="779"/>
      <c r="DAR182" s="779"/>
      <c r="DAS182" s="779"/>
      <c r="DAT182" s="779"/>
      <c r="DAU182" s="779"/>
      <c r="DAV182" s="779"/>
      <c r="DAW182" s="779"/>
      <c r="DAX182" s="779"/>
      <c r="DAY182" s="779"/>
      <c r="DAZ182" s="779"/>
      <c r="DBA182" s="779"/>
      <c r="DBB182" s="779"/>
      <c r="DBC182" s="779"/>
      <c r="DBD182" s="779"/>
      <c r="DBE182" s="779"/>
      <c r="DBF182" s="779"/>
      <c r="DBG182" s="779"/>
      <c r="DBH182" s="779"/>
      <c r="DBI182" s="779"/>
      <c r="DBJ182" s="779"/>
      <c r="DBK182" s="779"/>
      <c r="DBL182" s="779"/>
      <c r="DBM182" s="779"/>
      <c r="DBN182" s="779"/>
      <c r="DBO182" s="779"/>
      <c r="DBP182" s="779"/>
      <c r="DBQ182" s="779"/>
      <c r="DBR182" s="779"/>
      <c r="DBS182" s="779"/>
      <c r="DBT182" s="779"/>
      <c r="DBU182" s="779"/>
      <c r="DBV182" s="779"/>
      <c r="DBW182" s="779"/>
      <c r="DBX182" s="779"/>
      <c r="DBY182" s="779"/>
      <c r="DBZ182" s="779"/>
      <c r="DCA182" s="779"/>
      <c r="DCB182" s="779"/>
      <c r="DCC182" s="779"/>
      <c r="DCD182" s="779"/>
      <c r="DCE182" s="779"/>
      <c r="DCF182" s="779"/>
      <c r="DCG182" s="779"/>
      <c r="DCH182" s="779"/>
      <c r="DCI182" s="779"/>
      <c r="DCJ182" s="779"/>
      <c r="DCK182" s="779"/>
      <c r="DCL182" s="779"/>
      <c r="DCM182" s="779"/>
      <c r="DCN182" s="779"/>
      <c r="DCO182" s="779"/>
      <c r="DCP182" s="779"/>
      <c r="DCQ182" s="779"/>
      <c r="DCR182" s="779"/>
      <c r="DCS182" s="779"/>
      <c r="DCT182" s="779"/>
      <c r="DCU182" s="779"/>
      <c r="DCV182" s="779"/>
      <c r="DCW182" s="779"/>
      <c r="DCX182" s="779"/>
      <c r="DCY182" s="779"/>
      <c r="DCZ182" s="779"/>
      <c r="DDA182" s="779"/>
      <c r="DDB182" s="779"/>
      <c r="DDC182" s="779"/>
      <c r="DDD182" s="779"/>
      <c r="DDE182" s="779"/>
      <c r="DDF182" s="779"/>
      <c r="DDG182" s="779"/>
      <c r="DDH182" s="779"/>
      <c r="DDI182" s="779"/>
      <c r="DDJ182" s="779"/>
      <c r="DDK182" s="779"/>
      <c r="DDL182" s="779"/>
      <c r="DDM182" s="779"/>
      <c r="DDN182" s="779"/>
      <c r="DDO182" s="779"/>
      <c r="DDP182" s="779"/>
      <c r="DDQ182" s="779"/>
      <c r="DDR182" s="779"/>
      <c r="DDS182" s="779"/>
      <c r="DDT182" s="779"/>
      <c r="DDU182" s="779"/>
      <c r="DDV182" s="779"/>
      <c r="DDW182" s="779"/>
      <c r="DDX182" s="779"/>
      <c r="DDY182" s="779"/>
      <c r="DDZ182" s="779"/>
      <c r="DEA182" s="779"/>
      <c r="DEB182" s="779"/>
      <c r="DEC182" s="779"/>
      <c r="DED182" s="779"/>
      <c r="DEE182" s="779"/>
      <c r="DEF182" s="779"/>
      <c r="DEG182" s="779"/>
      <c r="DEH182" s="779"/>
      <c r="DEI182" s="779"/>
      <c r="DEJ182" s="779"/>
      <c r="DEK182" s="779"/>
      <c r="DEL182" s="779"/>
      <c r="DEM182" s="779"/>
      <c r="DEN182" s="779"/>
      <c r="DEO182" s="779"/>
      <c r="DEP182" s="779"/>
      <c r="DEQ182" s="779"/>
      <c r="DER182" s="779"/>
      <c r="DES182" s="779"/>
      <c r="DET182" s="779"/>
      <c r="DEU182" s="779"/>
      <c r="DEV182" s="779"/>
      <c r="DEW182" s="779"/>
      <c r="DEX182" s="779"/>
      <c r="DEY182" s="779"/>
      <c r="DEZ182" s="779"/>
      <c r="DFA182" s="779"/>
      <c r="DFB182" s="779"/>
      <c r="DFC182" s="779"/>
      <c r="DFD182" s="779"/>
      <c r="DFE182" s="779"/>
      <c r="DFF182" s="779"/>
      <c r="DFG182" s="779"/>
      <c r="DFH182" s="779"/>
      <c r="DFI182" s="779"/>
      <c r="DFJ182" s="779"/>
      <c r="DFK182" s="779"/>
      <c r="DFL182" s="779"/>
      <c r="DFM182" s="779"/>
      <c r="DFN182" s="779"/>
      <c r="DFO182" s="779"/>
      <c r="DFP182" s="779"/>
      <c r="DFQ182" s="779"/>
      <c r="DFR182" s="779"/>
      <c r="DFS182" s="779"/>
      <c r="DFT182" s="779"/>
      <c r="DFU182" s="779"/>
      <c r="DFV182" s="779"/>
      <c r="DFW182" s="779"/>
      <c r="DFX182" s="779"/>
      <c r="DFY182" s="779"/>
      <c r="DFZ182" s="779"/>
      <c r="DGA182" s="779"/>
      <c r="DGB182" s="779"/>
      <c r="DGC182" s="779"/>
      <c r="DGD182" s="779"/>
      <c r="DGE182" s="779"/>
      <c r="DGF182" s="779"/>
      <c r="DGG182" s="779"/>
      <c r="DGH182" s="779"/>
      <c r="DGI182" s="779"/>
      <c r="DGJ182" s="779"/>
      <c r="DGK182" s="779"/>
      <c r="DGL182" s="779"/>
      <c r="DGM182" s="779"/>
      <c r="DGN182" s="779"/>
      <c r="DGO182" s="779"/>
      <c r="DGP182" s="779"/>
      <c r="DGQ182" s="779"/>
      <c r="DGR182" s="779"/>
      <c r="DGS182" s="779"/>
      <c r="DGT182" s="779"/>
      <c r="DGU182" s="779"/>
      <c r="DGV182" s="779"/>
      <c r="DGW182" s="779"/>
      <c r="DGX182" s="779"/>
      <c r="DGY182" s="779"/>
      <c r="DGZ182" s="779"/>
      <c r="DHA182" s="779"/>
      <c r="DHB182" s="779"/>
      <c r="DHC182" s="779"/>
      <c r="DHD182" s="779"/>
      <c r="DHE182" s="779"/>
      <c r="DHF182" s="779"/>
      <c r="DHG182" s="779"/>
      <c r="DHH182" s="779"/>
      <c r="DHI182" s="779"/>
      <c r="DHJ182" s="779"/>
      <c r="DHK182" s="779"/>
      <c r="DHL182" s="779"/>
      <c r="DHM182" s="779"/>
      <c r="DHN182" s="779"/>
      <c r="DHO182" s="779"/>
      <c r="DHP182" s="779"/>
      <c r="DHQ182" s="779"/>
      <c r="DHR182" s="779"/>
      <c r="DHS182" s="779"/>
      <c r="DHT182" s="779"/>
      <c r="DHU182" s="779"/>
      <c r="DHV182" s="779"/>
      <c r="DHW182" s="779"/>
      <c r="DHX182" s="779"/>
      <c r="DHY182" s="779"/>
      <c r="DHZ182" s="779"/>
      <c r="DIA182" s="779"/>
      <c r="DIB182" s="779"/>
      <c r="DIC182" s="779"/>
      <c r="DID182" s="779"/>
      <c r="DIE182" s="779"/>
      <c r="DIF182" s="779"/>
      <c r="DIG182" s="779"/>
      <c r="DIH182" s="779"/>
      <c r="DII182" s="779"/>
      <c r="DIJ182" s="779"/>
      <c r="DIK182" s="779"/>
      <c r="DIL182" s="779"/>
      <c r="DIM182" s="779"/>
      <c r="DIN182" s="779"/>
      <c r="DIO182" s="779"/>
      <c r="DIP182" s="779"/>
      <c r="DIQ182" s="779"/>
      <c r="DIR182" s="779"/>
      <c r="DIS182" s="779"/>
      <c r="DIT182" s="779"/>
      <c r="DIU182" s="779"/>
      <c r="DIV182" s="779"/>
      <c r="DIW182" s="779"/>
      <c r="DIX182" s="779"/>
      <c r="DIY182" s="779"/>
      <c r="DIZ182" s="779"/>
      <c r="DJA182" s="779"/>
      <c r="DJB182" s="779"/>
      <c r="DJC182" s="779"/>
      <c r="DJD182" s="779"/>
      <c r="DJE182" s="779"/>
      <c r="DJF182" s="779"/>
      <c r="DJG182" s="779"/>
      <c r="DJH182" s="779"/>
      <c r="DJI182" s="779"/>
      <c r="DJJ182" s="779"/>
      <c r="DJK182" s="779"/>
      <c r="DJL182" s="779"/>
      <c r="DJM182" s="779"/>
      <c r="DJN182" s="779"/>
      <c r="DJO182" s="779"/>
      <c r="DJP182" s="779"/>
      <c r="DJQ182" s="779"/>
      <c r="DJR182" s="779"/>
      <c r="DJS182" s="779"/>
      <c r="DJT182" s="779"/>
      <c r="DJU182" s="779"/>
      <c r="DJV182" s="779"/>
      <c r="DJW182" s="779"/>
      <c r="DJX182" s="779"/>
      <c r="DJY182" s="779"/>
      <c r="DJZ182" s="779"/>
      <c r="DKA182" s="779"/>
      <c r="DKB182" s="779"/>
      <c r="DKC182" s="779"/>
      <c r="DKD182" s="779"/>
      <c r="DKE182" s="779"/>
      <c r="DKF182" s="779"/>
      <c r="DKG182" s="779"/>
      <c r="DKH182" s="779"/>
      <c r="DKI182" s="779"/>
      <c r="DKJ182" s="779"/>
      <c r="DKK182" s="779"/>
      <c r="DKL182" s="779"/>
      <c r="DKM182" s="779"/>
      <c r="DKN182" s="779"/>
      <c r="DKO182" s="779"/>
      <c r="DKP182" s="779"/>
      <c r="DKQ182" s="779"/>
      <c r="DKR182" s="779"/>
      <c r="DKS182" s="779"/>
      <c r="DKT182" s="779"/>
      <c r="DKU182" s="779"/>
      <c r="DKV182" s="779"/>
      <c r="DKW182" s="779"/>
      <c r="DKX182" s="779"/>
      <c r="DKY182" s="779"/>
      <c r="DKZ182" s="779"/>
      <c r="DLA182" s="779"/>
      <c r="DLB182" s="779"/>
      <c r="DLC182" s="779"/>
      <c r="DLD182" s="779"/>
      <c r="DLE182" s="779"/>
      <c r="DLF182" s="779"/>
      <c r="DLG182" s="779"/>
      <c r="DLH182" s="779"/>
      <c r="DLI182" s="779"/>
      <c r="DLJ182" s="779"/>
      <c r="DLK182" s="779"/>
      <c r="DLL182" s="779"/>
      <c r="DLM182" s="779"/>
      <c r="DLN182" s="779"/>
      <c r="DLO182" s="779"/>
      <c r="DLP182" s="779"/>
      <c r="DLQ182" s="779"/>
      <c r="DLR182" s="779"/>
      <c r="DLS182" s="779"/>
      <c r="DLT182" s="779"/>
      <c r="DLU182" s="779"/>
      <c r="DLV182" s="779"/>
      <c r="DLW182" s="779"/>
      <c r="DLX182" s="779"/>
      <c r="DLY182" s="779"/>
      <c r="DLZ182" s="779"/>
      <c r="DMA182" s="779"/>
      <c r="DMB182" s="779"/>
      <c r="DMC182" s="779"/>
      <c r="DMD182" s="779"/>
      <c r="DME182" s="779"/>
      <c r="DMF182" s="779"/>
      <c r="DMG182" s="779"/>
      <c r="DMH182" s="779"/>
      <c r="DMI182" s="779"/>
      <c r="DMJ182" s="779"/>
      <c r="DMK182" s="779"/>
      <c r="DML182" s="779"/>
      <c r="DMM182" s="779"/>
      <c r="DMN182" s="779"/>
      <c r="DMO182" s="779"/>
      <c r="DMP182" s="779"/>
      <c r="DMQ182" s="779"/>
      <c r="DMR182" s="779"/>
      <c r="DMS182" s="779"/>
      <c r="DMT182" s="779"/>
      <c r="DMU182" s="779"/>
      <c r="DMV182" s="779"/>
      <c r="DMW182" s="779"/>
      <c r="DMX182" s="779"/>
      <c r="DMY182" s="779"/>
      <c r="DMZ182" s="779"/>
      <c r="DNA182" s="779"/>
      <c r="DNB182" s="779"/>
      <c r="DNC182" s="779"/>
      <c r="DND182" s="779"/>
      <c r="DNE182" s="779"/>
      <c r="DNF182" s="779"/>
      <c r="DNG182" s="779"/>
      <c r="DNH182" s="779"/>
      <c r="DNI182" s="779"/>
      <c r="DNJ182" s="779"/>
      <c r="DNK182" s="779"/>
      <c r="DNL182" s="779"/>
      <c r="DNM182" s="779"/>
      <c r="DNN182" s="779"/>
      <c r="DNO182" s="779"/>
      <c r="DNP182" s="779"/>
      <c r="DNQ182" s="779"/>
      <c r="DNR182" s="779"/>
      <c r="DNS182" s="779"/>
      <c r="DNT182" s="779"/>
      <c r="DNU182" s="779"/>
      <c r="DNV182" s="779"/>
      <c r="DNW182" s="779"/>
      <c r="DNX182" s="779"/>
      <c r="DNY182" s="779"/>
      <c r="DNZ182" s="779"/>
      <c r="DOA182" s="779"/>
      <c r="DOB182" s="779"/>
      <c r="DOC182" s="779"/>
      <c r="DOD182" s="779"/>
      <c r="DOE182" s="779"/>
      <c r="DOF182" s="779"/>
      <c r="DOG182" s="779"/>
      <c r="DOH182" s="779"/>
      <c r="DOI182" s="779"/>
      <c r="DOJ182" s="779"/>
      <c r="DOK182" s="779"/>
      <c r="DOL182" s="779"/>
      <c r="DOM182" s="779"/>
      <c r="DON182" s="779"/>
      <c r="DOO182" s="779"/>
      <c r="DOP182" s="779"/>
      <c r="DOQ182" s="779"/>
      <c r="DOR182" s="779"/>
      <c r="DOS182" s="779"/>
      <c r="DOT182" s="779"/>
      <c r="DOU182" s="779"/>
      <c r="DOV182" s="779"/>
      <c r="DOW182" s="779"/>
      <c r="DOX182" s="779"/>
      <c r="DOY182" s="779"/>
      <c r="DOZ182" s="779"/>
      <c r="DPA182" s="779"/>
      <c r="DPB182" s="779"/>
      <c r="DPC182" s="779"/>
      <c r="DPD182" s="779"/>
      <c r="DPE182" s="779"/>
      <c r="DPF182" s="779"/>
      <c r="DPG182" s="779"/>
      <c r="DPH182" s="779"/>
      <c r="DPI182" s="779"/>
      <c r="DPJ182" s="779"/>
      <c r="DPK182" s="779"/>
      <c r="DPL182" s="779"/>
      <c r="DPM182" s="779"/>
      <c r="DPN182" s="779"/>
      <c r="DPO182" s="779"/>
      <c r="DPP182" s="779"/>
      <c r="DPQ182" s="779"/>
      <c r="DPR182" s="779"/>
      <c r="DPS182" s="779"/>
      <c r="DPT182" s="779"/>
      <c r="DPU182" s="779"/>
      <c r="DPV182" s="779"/>
      <c r="DPW182" s="779"/>
      <c r="DPX182" s="779"/>
      <c r="DPY182" s="779"/>
      <c r="DPZ182" s="779"/>
      <c r="DQA182" s="779"/>
      <c r="DQB182" s="779"/>
      <c r="DQC182" s="779"/>
      <c r="DQD182" s="779"/>
      <c r="DQE182" s="779"/>
      <c r="DQF182" s="779"/>
      <c r="DQG182" s="779"/>
      <c r="DQH182" s="779"/>
      <c r="DQI182" s="779"/>
      <c r="DQJ182" s="779"/>
      <c r="DQK182" s="779"/>
      <c r="DQL182" s="779"/>
      <c r="DQM182" s="779"/>
      <c r="DQN182" s="779"/>
      <c r="DQO182" s="779"/>
      <c r="DQP182" s="779"/>
      <c r="DQQ182" s="779"/>
      <c r="DQR182" s="779"/>
      <c r="DQS182" s="779"/>
      <c r="DQT182" s="779"/>
      <c r="DQU182" s="779"/>
      <c r="DQV182" s="779"/>
      <c r="DQW182" s="779"/>
      <c r="DQX182" s="779"/>
      <c r="DQY182" s="779"/>
      <c r="DQZ182" s="779"/>
      <c r="DRA182" s="779"/>
      <c r="DRB182" s="779"/>
      <c r="DRC182" s="779"/>
      <c r="DRD182" s="779"/>
      <c r="DRE182" s="779"/>
      <c r="DRF182" s="779"/>
      <c r="DRG182" s="779"/>
      <c r="DRH182" s="779"/>
      <c r="DRI182" s="779"/>
      <c r="DRJ182" s="779"/>
      <c r="DRK182" s="779"/>
      <c r="DRL182" s="779"/>
      <c r="DRM182" s="779"/>
      <c r="DRN182" s="779"/>
      <c r="DRO182" s="779"/>
      <c r="DRP182" s="779"/>
      <c r="DRQ182" s="779"/>
      <c r="DRR182" s="779"/>
      <c r="DRS182" s="779"/>
      <c r="DRT182" s="779"/>
      <c r="DRU182" s="779"/>
      <c r="DRV182" s="779"/>
      <c r="DRW182" s="779"/>
      <c r="DRX182" s="779"/>
      <c r="DRY182" s="779"/>
      <c r="DRZ182" s="779"/>
      <c r="DSA182" s="779"/>
      <c r="DSB182" s="779"/>
      <c r="DSC182" s="779"/>
      <c r="DSD182" s="779"/>
      <c r="DSE182" s="779"/>
      <c r="DSF182" s="779"/>
      <c r="DSG182" s="779"/>
      <c r="DSH182" s="779"/>
      <c r="DSI182" s="779"/>
      <c r="DSJ182" s="779"/>
      <c r="DSK182" s="779"/>
      <c r="DSL182" s="779"/>
      <c r="DSM182" s="779"/>
      <c r="DSN182" s="779"/>
      <c r="DSO182" s="779"/>
      <c r="DSP182" s="779"/>
      <c r="DSQ182" s="779"/>
      <c r="DSR182" s="779"/>
      <c r="DSS182" s="779"/>
      <c r="DST182" s="779"/>
      <c r="DSU182" s="779"/>
      <c r="DSV182" s="779"/>
      <c r="DSW182" s="779"/>
      <c r="DSX182" s="779"/>
      <c r="DSY182" s="779"/>
      <c r="DSZ182" s="779"/>
      <c r="DTA182" s="779"/>
      <c r="DTB182" s="779"/>
      <c r="DTC182" s="779"/>
      <c r="DTD182" s="779"/>
      <c r="DTE182" s="779"/>
      <c r="DTF182" s="779"/>
      <c r="DTG182" s="779"/>
      <c r="DTH182" s="779"/>
      <c r="DTI182" s="779"/>
      <c r="DTJ182" s="779"/>
      <c r="DTK182" s="779"/>
      <c r="DTL182" s="779"/>
      <c r="DTM182" s="779"/>
      <c r="DTN182" s="779"/>
      <c r="DTO182" s="779"/>
      <c r="DTP182" s="779"/>
      <c r="DTQ182" s="779"/>
      <c r="DTR182" s="779"/>
      <c r="DTS182" s="779"/>
      <c r="DTT182" s="779"/>
      <c r="DTU182" s="779"/>
      <c r="DTV182" s="779"/>
      <c r="DTW182" s="779"/>
      <c r="DTX182" s="779"/>
      <c r="DTY182" s="779"/>
      <c r="DTZ182" s="779"/>
      <c r="DUA182" s="779"/>
      <c r="DUB182" s="779"/>
      <c r="DUC182" s="779"/>
      <c r="DUD182" s="779"/>
      <c r="DUE182" s="779"/>
      <c r="DUF182" s="779"/>
      <c r="DUG182" s="779"/>
      <c r="DUH182" s="779"/>
      <c r="DUI182" s="779"/>
      <c r="DUJ182" s="779"/>
      <c r="DUK182" s="779"/>
      <c r="DUL182" s="779"/>
      <c r="DUM182" s="779"/>
      <c r="DUN182" s="779"/>
      <c r="DUO182" s="779"/>
      <c r="DUP182" s="779"/>
      <c r="DUQ182" s="779"/>
      <c r="DUR182" s="779"/>
      <c r="DUS182" s="779"/>
      <c r="DUT182" s="779"/>
      <c r="DUU182" s="779"/>
      <c r="DUV182" s="779"/>
      <c r="DUW182" s="779"/>
      <c r="DUX182" s="779"/>
      <c r="DUY182" s="779"/>
      <c r="DUZ182" s="779"/>
      <c r="DVA182" s="779"/>
      <c r="DVB182" s="779"/>
      <c r="DVC182" s="779"/>
      <c r="DVD182" s="779"/>
      <c r="DVE182" s="779"/>
      <c r="DVF182" s="779"/>
      <c r="DVG182" s="779"/>
      <c r="DVH182" s="779"/>
      <c r="DVI182" s="779"/>
      <c r="DVJ182" s="779"/>
      <c r="DVK182" s="779"/>
      <c r="DVL182" s="779"/>
      <c r="DVM182" s="779"/>
      <c r="DVN182" s="779"/>
      <c r="DVO182" s="779"/>
      <c r="DVP182" s="779"/>
      <c r="DVQ182" s="779"/>
      <c r="DVR182" s="779"/>
      <c r="DVS182" s="779"/>
      <c r="DVT182" s="779"/>
      <c r="DVU182" s="779"/>
      <c r="DVV182" s="779"/>
      <c r="DVW182" s="779"/>
      <c r="DVX182" s="779"/>
      <c r="DVY182" s="779"/>
      <c r="DVZ182" s="779"/>
      <c r="DWA182" s="779"/>
      <c r="DWB182" s="779"/>
      <c r="DWC182" s="779"/>
      <c r="DWD182" s="779"/>
      <c r="DWE182" s="779"/>
      <c r="DWF182" s="779"/>
      <c r="DWG182" s="779"/>
      <c r="DWH182" s="779"/>
      <c r="DWI182" s="779"/>
      <c r="DWJ182" s="779"/>
      <c r="DWK182" s="779"/>
      <c r="DWL182" s="779"/>
      <c r="DWM182" s="779"/>
      <c r="DWN182" s="779"/>
      <c r="DWO182" s="779"/>
      <c r="DWP182" s="779"/>
      <c r="DWQ182" s="779"/>
      <c r="DWR182" s="779"/>
      <c r="DWS182" s="779"/>
      <c r="DWT182" s="779"/>
      <c r="DWU182" s="779"/>
      <c r="DWV182" s="779"/>
      <c r="DWW182" s="779"/>
      <c r="DWX182" s="779"/>
      <c r="DWY182" s="779"/>
      <c r="DWZ182" s="779"/>
      <c r="DXA182" s="779"/>
      <c r="DXB182" s="779"/>
      <c r="DXC182" s="779"/>
      <c r="DXD182" s="779"/>
      <c r="DXE182" s="779"/>
      <c r="DXF182" s="779"/>
      <c r="DXG182" s="779"/>
      <c r="DXH182" s="779"/>
      <c r="DXI182" s="779"/>
      <c r="DXJ182" s="779"/>
      <c r="DXK182" s="779"/>
      <c r="DXL182" s="779"/>
      <c r="DXM182" s="779"/>
      <c r="DXN182" s="779"/>
      <c r="DXO182" s="779"/>
      <c r="DXP182" s="779"/>
      <c r="DXQ182" s="779"/>
      <c r="DXR182" s="779"/>
      <c r="DXS182" s="779"/>
      <c r="DXT182" s="779"/>
      <c r="DXU182" s="779"/>
      <c r="DXV182" s="779"/>
      <c r="DXW182" s="779"/>
      <c r="DXX182" s="779"/>
      <c r="DXY182" s="779"/>
      <c r="DXZ182" s="779"/>
      <c r="DYA182" s="779"/>
      <c r="DYB182" s="779"/>
      <c r="DYC182" s="779"/>
      <c r="DYD182" s="779"/>
      <c r="DYE182" s="779"/>
      <c r="DYF182" s="779"/>
      <c r="DYG182" s="779"/>
      <c r="DYH182" s="779"/>
      <c r="DYI182" s="779"/>
      <c r="DYJ182" s="779"/>
      <c r="DYK182" s="779"/>
      <c r="DYL182" s="779"/>
      <c r="DYM182" s="779"/>
      <c r="DYN182" s="779"/>
      <c r="DYO182" s="779"/>
      <c r="DYP182" s="779"/>
      <c r="DYQ182" s="779"/>
      <c r="DYR182" s="779"/>
      <c r="DYS182" s="779"/>
      <c r="DYT182" s="779"/>
      <c r="DYU182" s="779"/>
      <c r="DYV182" s="779"/>
      <c r="DYW182" s="779"/>
      <c r="DYX182" s="779"/>
      <c r="DYY182" s="779"/>
      <c r="DYZ182" s="779"/>
      <c r="DZA182" s="779"/>
      <c r="DZB182" s="779"/>
      <c r="DZC182" s="779"/>
      <c r="DZD182" s="779"/>
      <c r="DZE182" s="779"/>
      <c r="DZF182" s="779"/>
      <c r="DZG182" s="779"/>
      <c r="DZH182" s="779"/>
      <c r="DZI182" s="779"/>
      <c r="DZJ182" s="779"/>
      <c r="DZK182" s="779"/>
      <c r="DZL182" s="779"/>
      <c r="DZM182" s="779"/>
      <c r="DZN182" s="779"/>
      <c r="DZO182" s="779"/>
      <c r="DZP182" s="779"/>
      <c r="DZQ182" s="779"/>
      <c r="DZR182" s="779"/>
      <c r="DZS182" s="779"/>
      <c r="DZT182" s="779"/>
      <c r="DZU182" s="779"/>
      <c r="DZV182" s="779"/>
      <c r="DZW182" s="779"/>
      <c r="DZX182" s="779"/>
      <c r="DZY182" s="779"/>
      <c r="DZZ182" s="779"/>
      <c r="EAA182" s="779"/>
      <c r="EAB182" s="779"/>
      <c r="EAC182" s="779"/>
      <c r="EAD182" s="779"/>
      <c r="EAE182" s="779"/>
      <c r="EAF182" s="779"/>
      <c r="EAG182" s="779"/>
      <c r="EAH182" s="779"/>
      <c r="EAI182" s="779"/>
      <c r="EAJ182" s="779"/>
      <c r="EAK182" s="779"/>
      <c r="EAL182" s="779"/>
      <c r="EAM182" s="779"/>
      <c r="EAN182" s="779"/>
      <c r="EAO182" s="779"/>
      <c r="EAP182" s="779"/>
      <c r="EAQ182" s="779"/>
      <c r="EAR182" s="779"/>
      <c r="EAS182" s="779"/>
      <c r="EAT182" s="779"/>
      <c r="EAU182" s="779"/>
      <c r="EAV182" s="779"/>
      <c r="EAW182" s="779"/>
      <c r="EAX182" s="779"/>
      <c r="EAY182" s="779"/>
      <c r="EAZ182" s="779"/>
      <c r="EBA182" s="779"/>
      <c r="EBB182" s="779"/>
      <c r="EBC182" s="779"/>
      <c r="EBD182" s="779"/>
      <c r="EBE182" s="779"/>
      <c r="EBF182" s="779"/>
      <c r="EBG182" s="779"/>
      <c r="EBH182" s="779"/>
      <c r="EBI182" s="779"/>
      <c r="EBJ182" s="779"/>
      <c r="EBK182" s="779"/>
      <c r="EBL182" s="779"/>
      <c r="EBM182" s="779"/>
      <c r="EBN182" s="779"/>
      <c r="EBO182" s="779"/>
      <c r="EBP182" s="779"/>
      <c r="EBQ182" s="779"/>
      <c r="EBR182" s="779"/>
      <c r="EBS182" s="779"/>
      <c r="EBT182" s="779"/>
      <c r="EBU182" s="779"/>
      <c r="EBV182" s="779"/>
      <c r="EBW182" s="779"/>
      <c r="EBX182" s="779"/>
      <c r="EBY182" s="779"/>
      <c r="EBZ182" s="779"/>
      <c r="ECA182" s="779"/>
      <c r="ECB182" s="779"/>
      <c r="ECC182" s="779"/>
      <c r="ECD182" s="779"/>
      <c r="ECE182" s="779"/>
      <c r="ECF182" s="779"/>
      <c r="ECG182" s="779"/>
      <c r="ECH182" s="779"/>
      <c r="ECI182" s="779"/>
      <c r="ECJ182" s="779"/>
      <c r="ECK182" s="779"/>
      <c r="ECL182" s="779"/>
      <c r="ECM182" s="779"/>
      <c r="ECN182" s="779"/>
      <c r="ECO182" s="779"/>
      <c r="ECP182" s="779"/>
      <c r="ECQ182" s="779"/>
      <c r="ECR182" s="779"/>
      <c r="ECS182" s="779"/>
      <c r="ECT182" s="779"/>
      <c r="ECU182" s="779"/>
      <c r="ECV182" s="779"/>
      <c r="ECW182" s="779"/>
      <c r="ECX182" s="779"/>
      <c r="ECY182" s="779"/>
      <c r="ECZ182" s="779"/>
      <c r="EDA182" s="779"/>
      <c r="EDB182" s="779"/>
      <c r="EDC182" s="779"/>
      <c r="EDD182" s="779"/>
      <c r="EDE182" s="779"/>
      <c r="EDF182" s="779"/>
      <c r="EDG182" s="779"/>
      <c r="EDH182" s="779"/>
      <c r="EDI182" s="779"/>
      <c r="EDJ182" s="779"/>
      <c r="EDK182" s="779"/>
      <c r="EDL182" s="779"/>
      <c r="EDM182" s="779"/>
      <c r="EDN182" s="779"/>
      <c r="EDO182" s="779"/>
      <c r="EDP182" s="779"/>
      <c r="EDQ182" s="779"/>
      <c r="EDR182" s="779"/>
      <c r="EDS182" s="779"/>
      <c r="EDT182" s="779"/>
      <c r="EDU182" s="779"/>
      <c r="EDV182" s="779"/>
      <c r="EDW182" s="779"/>
      <c r="EDX182" s="779"/>
      <c r="EDY182" s="779"/>
      <c r="EDZ182" s="779"/>
      <c r="EEA182" s="779"/>
      <c r="EEB182" s="779"/>
      <c r="EEC182" s="779"/>
      <c r="EED182" s="779"/>
      <c r="EEE182" s="779"/>
      <c r="EEF182" s="779"/>
      <c r="EEG182" s="779"/>
      <c r="EEH182" s="779"/>
      <c r="EEI182" s="779"/>
      <c r="EEJ182" s="779"/>
      <c r="EEK182" s="779"/>
      <c r="EEL182" s="779"/>
      <c r="EEM182" s="779"/>
      <c r="EEN182" s="779"/>
      <c r="EEO182" s="779"/>
      <c r="EEP182" s="779"/>
      <c r="EEQ182" s="779"/>
      <c r="EER182" s="779"/>
      <c r="EES182" s="779"/>
      <c r="EET182" s="779"/>
      <c r="EEU182" s="779"/>
      <c r="EEV182" s="779"/>
      <c r="EEW182" s="779"/>
      <c r="EEX182" s="779"/>
      <c r="EEY182" s="779"/>
      <c r="EEZ182" s="779"/>
      <c r="EFA182" s="779"/>
      <c r="EFB182" s="779"/>
      <c r="EFC182" s="779"/>
      <c r="EFD182" s="779"/>
      <c r="EFE182" s="779"/>
      <c r="EFF182" s="779"/>
      <c r="EFG182" s="779"/>
      <c r="EFH182" s="779"/>
      <c r="EFI182" s="779"/>
      <c r="EFJ182" s="779"/>
      <c r="EFK182" s="779"/>
      <c r="EFL182" s="779"/>
      <c r="EFM182" s="779"/>
      <c r="EFN182" s="779"/>
      <c r="EFO182" s="779"/>
      <c r="EFP182" s="779"/>
      <c r="EFQ182" s="779"/>
      <c r="EFR182" s="779"/>
      <c r="EFS182" s="779"/>
      <c r="EFT182" s="779"/>
      <c r="EFU182" s="779"/>
      <c r="EFV182" s="779"/>
      <c r="EFW182" s="779"/>
      <c r="EFX182" s="779"/>
      <c r="EFY182" s="779"/>
      <c r="EFZ182" s="779"/>
      <c r="EGA182" s="779"/>
      <c r="EGB182" s="779"/>
      <c r="EGC182" s="779"/>
      <c r="EGD182" s="779"/>
      <c r="EGE182" s="779"/>
      <c r="EGF182" s="779"/>
      <c r="EGG182" s="779"/>
      <c r="EGH182" s="779"/>
      <c r="EGI182" s="779"/>
      <c r="EGJ182" s="779"/>
      <c r="EGK182" s="779"/>
      <c r="EGL182" s="779"/>
      <c r="EGM182" s="779"/>
      <c r="EGN182" s="779"/>
      <c r="EGO182" s="779"/>
      <c r="EGP182" s="779"/>
      <c r="EGQ182" s="779"/>
      <c r="EGR182" s="779"/>
      <c r="EGS182" s="779"/>
      <c r="EGT182" s="779"/>
      <c r="EGU182" s="779"/>
      <c r="EGV182" s="779"/>
      <c r="EGW182" s="779"/>
      <c r="EGX182" s="779"/>
      <c r="EGY182" s="779"/>
      <c r="EGZ182" s="779"/>
      <c r="EHA182" s="779"/>
      <c r="EHB182" s="779"/>
      <c r="EHC182" s="779"/>
      <c r="EHD182" s="779"/>
      <c r="EHE182" s="779"/>
      <c r="EHF182" s="779"/>
      <c r="EHG182" s="779"/>
      <c r="EHH182" s="779"/>
      <c r="EHI182" s="779"/>
      <c r="EHJ182" s="779"/>
      <c r="EHK182" s="779"/>
      <c r="EHL182" s="779"/>
      <c r="EHM182" s="779"/>
      <c r="EHN182" s="779"/>
      <c r="EHO182" s="779"/>
      <c r="EHP182" s="779"/>
      <c r="EHQ182" s="779"/>
      <c r="EHR182" s="779"/>
      <c r="EHS182" s="779"/>
      <c r="EHT182" s="779"/>
      <c r="EHU182" s="779"/>
      <c r="EHV182" s="779"/>
      <c r="EHW182" s="779"/>
      <c r="EHX182" s="779"/>
      <c r="EHY182" s="779"/>
      <c r="EHZ182" s="779"/>
      <c r="EIA182" s="779"/>
      <c r="EIB182" s="779"/>
      <c r="EIC182" s="779"/>
      <c r="EID182" s="779"/>
      <c r="EIE182" s="779"/>
      <c r="EIF182" s="779"/>
      <c r="EIG182" s="779"/>
      <c r="EIH182" s="779"/>
      <c r="EII182" s="779"/>
      <c r="EIJ182" s="779"/>
      <c r="EIK182" s="779"/>
      <c r="EIL182" s="779"/>
      <c r="EIM182" s="779"/>
      <c r="EIN182" s="779"/>
      <c r="EIO182" s="779"/>
      <c r="EIP182" s="779"/>
      <c r="EIQ182" s="779"/>
      <c r="EIR182" s="779"/>
      <c r="EIS182" s="779"/>
      <c r="EIT182" s="779"/>
      <c r="EIU182" s="779"/>
      <c r="EIV182" s="779"/>
      <c r="EIW182" s="779"/>
      <c r="EIX182" s="779"/>
      <c r="EIY182" s="779"/>
      <c r="EIZ182" s="779"/>
      <c r="EJA182" s="779"/>
      <c r="EJB182" s="779"/>
      <c r="EJC182" s="779"/>
      <c r="EJD182" s="779"/>
      <c r="EJE182" s="779"/>
      <c r="EJF182" s="779"/>
      <c r="EJG182" s="779"/>
      <c r="EJH182" s="779"/>
      <c r="EJI182" s="779"/>
      <c r="EJJ182" s="779"/>
      <c r="EJK182" s="779"/>
      <c r="EJL182" s="779"/>
      <c r="EJM182" s="779"/>
      <c r="EJN182" s="779"/>
      <c r="EJO182" s="779"/>
      <c r="EJP182" s="779"/>
      <c r="EJQ182" s="779"/>
      <c r="EJR182" s="779"/>
      <c r="EJS182" s="779"/>
      <c r="EJT182" s="779"/>
      <c r="EJU182" s="779"/>
      <c r="EJV182" s="779"/>
      <c r="EJW182" s="779"/>
      <c r="EJX182" s="779"/>
      <c r="EJY182" s="779"/>
      <c r="EJZ182" s="779"/>
      <c r="EKA182" s="779"/>
      <c r="EKB182" s="779"/>
      <c r="EKC182" s="779"/>
      <c r="EKD182" s="779"/>
      <c r="EKE182" s="779"/>
      <c r="EKF182" s="779"/>
      <c r="EKG182" s="779"/>
      <c r="EKH182" s="779"/>
      <c r="EKI182" s="779"/>
      <c r="EKJ182" s="779"/>
      <c r="EKK182" s="779"/>
      <c r="EKL182" s="779"/>
      <c r="EKM182" s="779"/>
      <c r="EKN182" s="779"/>
      <c r="EKO182" s="779"/>
      <c r="EKP182" s="779"/>
      <c r="EKQ182" s="779"/>
      <c r="EKR182" s="779"/>
      <c r="EKS182" s="779"/>
      <c r="EKT182" s="779"/>
      <c r="EKU182" s="779"/>
      <c r="EKV182" s="779"/>
      <c r="EKW182" s="779"/>
      <c r="EKX182" s="779"/>
      <c r="EKY182" s="779"/>
      <c r="EKZ182" s="779"/>
      <c r="ELA182" s="779"/>
      <c r="ELB182" s="779"/>
      <c r="ELC182" s="779"/>
      <c r="ELD182" s="779"/>
      <c r="ELE182" s="779"/>
      <c r="ELF182" s="779"/>
      <c r="ELG182" s="779"/>
      <c r="ELH182" s="779"/>
      <c r="ELI182" s="779"/>
      <c r="ELJ182" s="779"/>
      <c r="ELK182" s="779"/>
      <c r="ELL182" s="779"/>
      <c r="ELM182" s="779"/>
      <c r="ELN182" s="779"/>
      <c r="ELO182" s="779"/>
      <c r="ELP182" s="779"/>
      <c r="ELQ182" s="779"/>
      <c r="ELR182" s="779"/>
      <c r="ELS182" s="779"/>
      <c r="ELT182" s="779"/>
      <c r="ELU182" s="779"/>
      <c r="ELV182" s="779"/>
      <c r="ELW182" s="779"/>
      <c r="ELX182" s="779"/>
      <c r="ELY182" s="779"/>
      <c r="ELZ182" s="779"/>
      <c r="EMA182" s="779"/>
      <c r="EMB182" s="779"/>
      <c r="EMC182" s="779"/>
      <c r="EMD182" s="779"/>
      <c r="EME182" s="779"/>
      <c r="EMF182" s="779"/>
      <c r="EMG182" s="779"/>
      <c r="EMH182" s="779"/>
      <c r="EMI182" s="779"/>
      <c r="EMJ182" s="779"/>
      <c r="EMK182" s="779"/>
      <c r="EML182" s="779"/>
      <c r="EMM182" s="779"/>
      <c r="EMN182" s="779"/>
      <c r="EMO182" s="779"/>
      <c r="EMP182" s="779"/>
      <c r="EMQ182" s="779"/>
      <c r="EMR182" s="779"/>
      <c r="EMS182" s="779"/>
      <c r="EMT182" s="779"/>
      <c r="EMU182" s="779"/>
      <c r="EMV182" s="779"/>
      <c r="EMW182" s="779"/>
      <c r="EMX182" s="779"/>
      <c r="EMY182" s="779"/>
      <c r="EMZ182" s="779"/>
      <c r="ENA182" s="779"/>
      <c r="ENB182" s="779"/>
      <c r="ENC182" s="779"/>
      <c r="END182" s="779"/>
      <c r="ENE182" s="779"/>
      <c r="ENF182" s="779"/>
      <c r="ENG182" s="779"/>
      <c r="ENH182" s="779"/>
      <c r="ENI182" s="779"/>
      <c r="ENJ182" s="779"/>
      <c r="ENK182" s="779"/>
      <c r="ENL182" s="779"/>
      <c r="ENM182" s="779"/>
      <c r="ENN182" s="779"/>
      <c r="ENO182" s="779"/>
      <c r="ENP182" s="779"/>
      <c r="ENQ182" s="779"/>
      <c r="ENR182" s="779"/>
      <c r="ENS182" s="779"/>
      <c r="ENT182" s="779"/>
      <c r="ENU182" s="779"/>
      <c r="ENV182" s="779"/>
      <c r="ENW182" s="779"/>
      <c r="ENX182" s="779"/>
      <c r="ENY182" s="779"/>
      <c r="ENZ182" s="779"/>
      <c r="EOA182" s="779"/>
      <c r="EOB182" s="779"/>
      <c r="EOC182" s="779"/>
      <c r="EOD182" s="779"/>
      <c r="EOE182" s="779"/>
      <c r="EOF182" s="779"/>
      <c r="EOG182" s="779"/>
      <c r="EOH182" s="779"/>
      <c r="EOI182" s="779"/>
      <c r="EOJ182" s="779"/>
      <c r="EOK182" s="779"/>
      <c r="EOL182" s="779"/>
      <c r="EOM182" s="779"/>
      <c r="EON182" s="779"/>
      <c r="EOO182" s="779"/>
      <c r="EOP182" s="779"/>
      <c r="EOQ182" s="779"/>
      <c r="EOR182" s="779"/>
      <c r="EOS182" s="779"/>
      <c r="EOT182" s="779"/>
      <c r="EOU182" s="779"/>
      <c r="EOV182" s="779"/>
      <c r="EOW182" s="779"/>
      <c r="EOX182" s="779"/>
      <c r="EOY182" s="779"/>
      <c r="EOZ182" s="779"/>
      <c r="EPA182" s="779"/>
      <c r="EPB182" s="779"/>
      <c r="EPC182" s="779"/>
      <c r="EPD182" s="779"/>
      <c r="EPE182" s="779"/>
      <c r="EPF182" s="779"/>
      <c r="EPG182" s="779"/>
      <c r="EPH182" s="779"/>
      <c r="EPI182" s="779"/>
      <c r="EPJ182" s="779"/>
      <c r="EPK182" s="779"/>
      <c r="EPL182" s="779"/>
      <c r="EPM182" s="779"/>
      <c r="EPN182" s="779"/>
      <c r="EPO182" s="779"/>
      <c r="EPP182" s="779"/>
      <c r="EPQ182" s="779"/>
      <c r="EPR182" s="779"/>
      <c r="EPS182" s="779"/>
      <c r="EPT182" s="779"/>
      <c r="EPU182" s="779"/>
      <c r="EPV182" s="779"/>
      <c r="EPW182" s="779"/>
      <c r="EPX182" s="779"/>
      <c r="EPY182" s="779"/>
      <c r="EPZ182" s="779"/>
      <c r="EQA182" s="779"/>
      <c r="EQB182" s="779"/>
      <c r="EQC182" s="779"/>
      <c r="EQD182" s="779"/>
      <c r="EQE182" s="779"/>
      <c r="EQF182" s="779"/>
      <c r="EQG182" s="779"/>
      <c r="EQH182" s="779"/>
      <c r="EQI182" s="779"/>
      <c r="EQJ182" s="779"/>
      <c r="EQK182" s="779"/>
      <c r="EQL182" s="779"/>
      <c r="EQM182" s="779"/>
      <c r="EQN182" s="779"/>
      <c r="EQO182" s="779"/>
      <c r="EQP182" s="779"/>
      <c r="EQQ182" s="779"/>
      <c r="EQR182" s="779"/>
      <c r="EQS182" s="779"/>
      <c r="EQT182" s="779"/>
      <c r="EQU182" s="779"/>
      <c r="EQV182" s="779"/>
      <c r="EQW182" s="779"/>
      <c r="EQX182" s="779"/>
      <c r="EQY182" s="779"/>
      <c r="EQZ182" s="779"/>
      <c r="ERA182" s="779"/>
      <c r="ERB182" s="779"/>
      <c r="ERC182" s="779"/>
      <c r="ERD182" s="779"/>
      <c r="ERE182" s="779"/>
      <c r="ERF182" s="779"/>
      <c r="ERG182" s="779"/>
      <c r="ERH182" s="779"/>
      <c r="ERI182" s="779"/>
      <c r="ERJ182" s="779"/>
      <c r="ERK182" s="779"/>
      <c r="ERL182" s="779"/>
      <c r="ERM182" s="779"/>
      <c r="ERN182" s="779"/>
      <c r="ERO182" s="779"/>
      <c r="ERP182" s="779"/>
      <c r="ERQ182" s="779"/>
      <c r="ERR182" s="779"/>
      <c r="ERS182" s="779"/>
      <c r="ERT182" s="779"/>
      <c r="ERU182" s="779"/>
      <c r="ERV182" s="779"/>
      <c r="ERW182" s="779"/>
      <c r="ERX182" s="779"/>
      <c r="ERY182" s="779"/>
      <c r="ERZ182" s="779"/>
      <c r="ESA182" s="779"/>
      <c r="ESB182" s="779"/>
      <c r="ESC182" s="779"/>
      <c r="ESD182" s="779"/>
      <c r="ESE182" s="779"/>
      <c r="ESF182" s="779"/>
      <c r="ESG182" s="779"/>
      <c r="ESH182" s="779"/>
      <c r="ESI182" s="779"/>
      <c r="ESJ182" s="779"/>
      <c r="ESK182" s="779"/>
      <c r="ESL182" s="779"/>
      <c r="ESM182" s="779"/>
      <c r="ESN182" s="779"/>
      <c r="ESO182" s="779"/>
      <c r="ESP182" s="779"/>
      <c r="ESQ182" s="779"/>
      <c r="ESR182" s="779"/>
      <c r="ESS182" s="779"/>
      <c r="EST182" s="779"/>
      <c r="ESU182" s="779"/>
      <c r="ESV182" s="779"/>
      <c r="ESW182" s="779"/>
      <c r="ESX182" s="779"/>
      <c r="ESY182" s="779"/>
      <c r="ESZ182" s="779"/>
      <c r="ETA182" s="779"/>
      <c r="ETB182" s="779"/>
      <c r="ETC182" s="779"/>
      <c r="ETD182" s="779"/>
      <c r="ETE182" s="779"/>
      <c r="ETF182" s="779"/>
      <c r="ETG182" s="779"/>
      <c r="ETH182" s="779"/>
      <c r="ETI182" s="779"/>
      <c r="ETJ182" s="779"/>
      <c r="ETK182" s="779"/>
      <c r="ETL182" s="779"/>
      <c r="ETM182" s="779"/>
      <c r="ETN182" s="779"/>
      <c r="ETO182" s="779"/>
      <c r="ETP182" s="779"/>
      <c r="ETQ182" s="779"/>
      <c r="ETR182" s="779"/>
      <c r="ETS182" s="779"/>
      <c r="ETT182" s="779"/>
      <c r="ETU182" s="779"/>
      <c r="ETV182" s="779"/>
      <c r="ETW182" s="779"/>
      <c r="ETX182" s="779"/>
      <c r="ETY182" s="779"/>
      <c r="ETZ182" s="779"/>
      <c r="EUA182" s="779"/>
      <c r="EUB182" s="779"/>
      <c r="EUC182" s="779"/>
      <c r="EUD182" s="779"/>
      <c r="EUE182" s="779"/>
      <c r="EUF182" s="779"/>
      <c r="EUG182" s="779"/>
      <c r="EUH182" s="779"/>
      <c r="EUI182" s="779"/>
      <c r="EUJ182" s="779"/>
      <c r="EUK182" s="779"/>
      <c r="EUL182" s="779"/>
      <c r="EUM182" s="779"/>
      <c r="EUN182" s="779"/>
      <c r="EUO182" s="779"/>
      <c r="EUP182" s="779"/>
      <c r="EUQ182" s="779"/>
      <c r="EUR182" s="779"/>
      <c r="EUS182" s="779"/>
      <c r="EUT182" s="779"/>
      <c r="EUU182" s="779"/>
      <c r="EUV182" s="779"/>
      <c r="EUW182" s="779"/>
      <c r="EUX182" s="779"/>
      <c r="EUY182" s="779"/>
      <c r="EUZ182" s="779"/>
      <c r="EVA182" s="779"/>
      <c r="EVB182" s="779"/>
      <c r="EVC182" s="779"/>
      <c r="EVD182" s="779"/>
      <c r="EVE182" s="779"/>
      <c r="EVF182" s="779"/>
      <c r="EVG182" s="779"/>
      <c r="EVH182" s="779"/>
      <c r="EVI182" s="779"/>
      <c r="EVJ182" s="779"/>
      <c r="EVK182" s="779"/>
      <c r="EVL182" s="779"/>
      <c r="EVM182" s="779"/>
      <c r="EVN182" s="779"/>
      <c r="EVO182" s="779"/>
      <c r="EVP182" s="779"/>
      <c r="EVQ182" s="779"/>
      <c r="EVR182" s="779"/>
      <c r="EVS182" s="779"/>
      <c r="EVT182" s="779"/>
      <c r="EVU182" s="779"/>
      <c r="EVV182" s="779"/>
      <c r="EVW182" s="779"/>
      <c r="EVX182" s="779"/>
      <c r="EVY182" s="779"/>
      <c r="EVZ182" s="779"/>
      <c r="EWA182" s="779"/>
      <c r="EWB182" s="779"/>
      <c r="EWC182" s="779"/>
      <c r="EWD182" s="779"/>
      <c r="EWE182" s="779"/>
      <c r="EWF182" s="779"/>
      <c r="EWG182" s="779"/>
      <c r="EWH182" s="779"/>
      <c r="EWI182" s="779"/>
      <c r="EWJ182" s="779"/>
      <c r="EWK182" s="779"/>
      <c r="EWL182" s="779"/>
      <c r="EWM182" s="779"/>
      <c r="EWN182" s="779"/>
      <c r="EWO182" s="779"/>
      <c r="EWP182" s="779"/>
      <c r="EWQ182" s="779"/>
      <c r="EWR182" s="779"/>
      <c r="EWS182" s="779"/>
      <c r="EWT182" s="779"/>
      <c r="EWU182" s="779"/>
      <c r="EWV182" s="779"/>
      <c r="EWW182" s="779"/>
      <c r="EWX182" s="779"/>
      <c r="EWY182" s="779"/>
      <c r="EWZ182" s="779"/>
      <c r="EXA182" s="779"/>
      <c r="EXB182" s="779"/>
      <c r="EXC182" s="779"/>
      <c r="EXD182" s="779"/>
      <c r="EXE182" s="779"/>
      <c r="EXF182" s="779"/>
      <c r="EXG182" s="779"/>
      <c r="EXH182" s="779"/>
      <c r="EXI182" s="779"/>
      <c r="EXJ182" s="779"/>
      <c r="EXK182" s="779"/>
      <c r="EXL182" s="779"/>
      <c r="EXM182" s="779"/>
      <c r="EXN182" s="779"/>
      <c r="EXO182" s="779"/>
      <c r="EXP182" s="779"/>
      <c r="EXQ182" s="779"/>
      <c r="EXR182" s="779"/>
      <c r="EXS182" s="779"/>
      <c r="EXT182" s="779"/>
      <c r="EXU182" s="779"/>
      <c r="EXV182" s="779"/>
      <c r="EXW182" s="779"/>
      <c r="EXX182" s="779"/>
      <c r="EXY182" s="779"/>
      <c r="EXZ182" s="779"/>
      <c r="EYA182" s="779"/>
      <c r="EYB182" s="779"/>
      <c r="EYC182" s="779"/>
      <c r="EYD182" s="779"/>
      <c r="EYE182" s="779"/>
      <c r="EYF182" s="779"/>
      <c r="EYG182" s="779"/>
      <c r="EYH182" s="779"/>
      <c r="EYI182" s="779"/>
      <c r="EYJ182" s="779"/>
      <c r="EYK182" s="779"/>
      <c r="EYL182" s="779"/>
      <c r="EYM182" s="779"/>
      <c r="EYN182" s="779"/>
      <c r="EYO182" s="779"/>
      <c r="EYP182" s="779"/>
      <c r="EYQ182" s="779"/>
      <c r="EYR182" s="779"/>
      <c r="EYS182" s="779"/>
      <c r="EYT182" s="779"/>
      <c r="EYU182" s="779"/>
      <c r="EYV182" s="779"/>
      <c r="EYW182" s="779"/>
      <c r="EYX182" s="779"/>
      <c r="EYY182" s="779"/>
      <c r="EYZ182" s="779"/>
      <c r="EZA182" s="779"/>
      <c r="EZB182" s="779"/>
      <c r="EZC182" s="779"/>
      <c r="EZD182" s="779"/>
      <c r="EZE182" s="779"/>
      <c r="EZF182" s="779"/>
      <c r="EZG182" s="779"/>
      <c r="EZH182" s="779"/>
      <c r="EZI182" s="779"/>
      <c r="EZJ182" s="779"/>
      <c r="EZK182" s="779"/>
      <c r="EZL182" s="779"/>
      <c r="EZM182" s="779"/>
      <c r="EZN182" s="779"/>
      <c r="EZO182" s="779"/>
      <c r="EZP182" s="779"/>
      <c r="EZQ182" s="779"/>
      <c r="EZR182" s="779"/>
      <c r="EZS182" s="779"/>
      <c r="EZT182" s="779"/>
      <c r="EZU182" s="779"/>
      <c r="EZV182" s="779"/>
      <c r="EZW182" s="779"/>
      <c r="EZX182" s="779"/>
      <c r="EZY182" s="779"/>
      <c r="EZZ182" s="779"/>
      <c r="FAA182" s="779"/>
      <c r="FAB182" s="779"/>
      <c r="FAC182" s="779"/>
      <c r="FAD182" s="779"/>
      <c r="FAE182" s="779"/>
      <c r="FAF182" s="779"/>
      <c r="FAG182" s="779"/>
      <c r="FAH182" s="779"/>
      <c r="FAI182" s="779"/>
      <c r="FAJ182" s="779"/>
      <c r="FAK182" s="779"/>
      <c r="FAL182" s="779"/>
      <c r="FAM182" s="779"/>
      <c r="FAN182" s="779"/>
      <c r="FAO182" s="779"/>
      <c r="FAP182" s="779"/>
      <c r="FAQ182" s="779"/>
      <c r="FAR182" s="779"/>
      <c r="FAS182" s="779"/>
      <c r="FAT182" s="779"/>
      <c r="FAU182" s="779"/>
      <c r="FAV182" s="779"/>
      <c r="FAW182" s="779"/>
      <c r="FAX182" s="779"/>
      <c r="FAY182" s="779"/>
      <c r="FAZ182" s="779"/>
      <c r="FBA182" s="779"/>
      <c r="FBB182" s="779"/>
      <c r="FBC182" s="779"/>
      <c r="FBD182" s="779"/>
      <c r="FBE182" s="779"/>
      <c r="FBF182" s="779"/>
      <c r="FBG182" s="779"/>
      <c r="FBH182" s="779"/>
      <c r="FBI182" s="779"/>
      <c r="FBJ182" s="779"/>
      <c r="FBK182" s="779"/>
      <c r="FBL182" s="779"/>
      <c r="FBM182" s="779"/>
      <c r="FBN182" s="779"/>
      <c r="FBO182" s="779"/>
      <c r="FBP182" s="779"/>
      <c r="FBQ182" s="779"/>
      <c r="FBR182" s="779"/>
      <c r="FBS182" s="779"/>
      <c r="FBT182" s="779"/>
      <c r="FBU182" s="779"/>
      <c r="FBV182" s="779"/>
      <c r="FBW182" s="779"/>
      <c r="FBX182" s="779"/>
      <c r="FBY182" s="779"/>
      <c r="FBZ182" s="779"/>
      <c r="FCA182" s="779"/>
      <c r="FCB182" s="779"/>
      <c r="FCC182" s="779"/>
      <c r="FCD182" s="779"/>
      <c r="FCE182" s="779"/>
      <c r="FCF182" s="779"/>
      <c r="FCG182" s="779"/>
      <c r="FCH182" s="779"/>
      <c r="FCI182" s="779"/>
      <c r="FCJ182" s="779"/>
      <c r="FCK182" s="779"/>
      <c r="FCL182" s="779"/>
      <c r="FCM182" s="779"/>
      <c r="FCN182" s="779"/>
      <c r="FCO182" s="779"/>
      <c r="FCP182" s="779"/>
      <c r="FCQ182" s="779"/>
      <c r="FCR182" s="779"/>
      <c r="FCS182" s="779"/>
      <c r="FCT182" s="779"/>
      <c r="FCU182" s="779"/>
      <c r="FCV182" s="779"/>
      <c r="FCW182" s="779"/>
      <c r="FCX182" s="779"/>
      <c r="FCY182" s="779"/>
      <c r="FCZ182" s="779"/>
      <c r="FDA182" s="779"/>
      <c r="FDB182" s="779"/>
      <c r="FDC182" s="779"/>
      <c r="FDD182" s="779"/>
      <c r="FDE182" s="779"/>
      <c r="FDF182" s="779"/>
      <c r="FDG182" s="779"/>
      <c r="FDH182" s="779"/>
      <c r="FDI182" s="779"/>
      <c r="FDJ182" s="779"/>
      <c r="FDK182" s="779"/>
      <c r="FDL182" s="779"/>
      <c r="FDM182" s="779"/>
      <c r="FDN182" s="779"/>
      <c r="FDO182" s="779"/>
      <c r="FDP182" s="779"/>
      <c r="FDQ182" s="779"/>
      <c r="FDR182" s="779"/>
      <c r="FDS182" s="779"/>
      <c r="FDT182" s="779"/>
      <c r="FDU182" s="779"/>
      <c r="FDV182" s="779"/>
      <c r="FDW182" s="779"/>
      <c r="FDX182" s="779"/>
      <c r="FDY182" s="779"/>
      <c r="FDZ182" s="779"/>
      <c r="FEA182" s="779"/>
      <c r="FEB182" s="779"/>
      <c r="FEC182" s="779"/>
      <c r="FED182" s="779"/>
      <c r="FEE182" s="779"/>
      <c r="FEF182" s="779"/>
      <c r="FEG182" s="779"/>
      <c r="FEH182" s="779"/>
      <c r="FEI182" s="779"/>
      <c r="FEJ182" s="779"/>
      <c r="FEK182" s="779"/>
      <c r="FEL182" s="779"/>
      <c r="FEM182" s="779"/>
      <c r="FEN182" s="779"/>
      <c r="FEO182" s="779"/>
      <c r="FEP182" s="779"/>
      <c r="FEQ182" s="779"/>
      <c r="FER182" s="779"/>
      <c r="FES182" s="779"/>
      <c r="FET182" s="779"/>
      <c r="FEU182" s="779"/>
      <c r="FEV182" s="779"/>
      <c r="FEW182" s="779"/>
      <c r="FEX182" s="779"/>
      <c r="FEY182" s="779"/>
      <c r="FEZ182" s="779"/>
      <c r="FFA182" s="779"/>
      <c r="FFB182" s="779"/>
      <c r="FFC182" s="779"/>
      <c r="FFD182" s="779"/>
      <c r="FFE182" s="779"/>
      <c r="FFF182" s="779"/>
      <c r="FFG182" s="779"/>
      <c r="FFH182" s="779"/>
      <c r="FFI182" s="779"/>
      <c r="FFJ182" s="779"/>
      <c r="FFK182" s="779"/>
      <c r="FFL182" s="779"/>
      <c r="FFM182" s="779"/>
      <c r="FFN182" s="779"/>
      <c r="FFO182" s="779"/>
      <c r="FFP182" s="779"/>
      <c r="FFQ182" s="779"/>
      <c r="FFR182" s="779"/>
      <c r="FFS182" s="779"/>
      <c r="FFT182" s="779"/>
      <c r="FFU182" s="779"/>
      <c r="FFV182" s="779"/>
      <c r="FFW182" s="779"/>
      <c r="FFX182" s="779"/>
      <c r="FFY182" s="779"/>
      <c r="FFZ182" s="779"/>
      <c r="FGA182" s="779"/>
      <c r="FGB182" s="779"/>
      <c r="FGC182" s="779"/>
      <c r="FGD182" s="779"/>
      <c r="FGE182" s="779"/>
      <c r="FGF182" s="779"/>
      <c r="FGG182" s="779"/>
      <c r="FGH182" s="779"/>
      <c r="FGI182" s="779"/>
      <c r="FGJ182" s="779"/>
      <c r="FGK182" s="779"/>
      <c r="FGL182" s="779"/>
      <c r="FGM182" s="779"/>
      <c r="FGN182" s="779"/>
      <c r="FGO182" s="779"/>
      <c r="FGP182" s="779"/>
      <c r="FGQ182" s="779"/>
      <c r="FGR182" s="779"/>
      <c r="FGS182" s="779"/>
      <c r="FGT182" s="779"/>
      <c r="FGU182" s="779"/>
      <c r="FGV182" s="779"/>
      <c r="FGW182" s="779"/>
      <c r="FGX182" s="779"/>
      <c r="FGY182" s="779"/>
      <c r="FGZ182" s="779"/>
      <c r="FHA182" s="779"/>
      <c r="FHB182" s="779"/>
      <c r="FHC182" s="779"/>
      <c r="FHD182" s="779"/>
      <c r="FHE182" s="779"/>
      <c r="FHF182" s="779"/>
      <c r="FHG182" s="779"/>
      <c r="FHH182" s="779"/>
      <c r="FHI182" s="779"/>
      <c r="FHJ182" s="779"/>
      <c r="FHK182" s="779"/>
      <c r="FHL182" s="779"/>
      <c r="FHM182" s="779"/>
      <c r="FHN182" s="779"/>
      <c r="FHO182" s="779"/>
      <c r="FHP182" s="779"/>
      <c r="FHQ182" s="779"/>
      <c r="FHR182" s="779"/>
      <c r="FHS182" s="779"/>
      <c r="FHT182" s="779"/>
      <c r="FHU182" s="779"/>
      <c r="FHV182" s="779"/>
      <c r="FHW182" s="779"/>
      <c r="FHX182" s="779"/>
      <c r="FHY182" s="779"/>
      <c r="FHZ182" s="779"/>
      <c r="FIA182" s="779"/>
      <c r="FIB182" s="779"/>
      <c r="FIC182" s="779"/>
      <c r="FID182" s="779"/>
      <c r="FIE182" s="779"/>
      <c r="FIF182" s="779"/>
      <c r="FIG182" s="779"/>
      <c r="FIH182" s="779"/>
      <c r="FII182" s="779"/>
      <c r="FIJ182" s="779"/>
      <c r="FIK182" s="779"/>
      <c r="FIL182" s="779"/>
      <c r="FIM182" s="779"/>
      <c r="FIN182" s="779"/>
      <c r="FIO182" s="779"/>
      <c r="FIP182" s="779"/>
      <c r="FIQ182" s="779"/>
      <c r="FIR182" s="779"/>
      <c r="FIS182" s="779"/>
      <c r="FIT182" s="779"/>
      <c r="FIU182" s="779"/>
      <c r="FIV182" s="779"/>
      <c r="FIW182" s="779"/>
      <c r="FIX182" s="779"/>
      <c r="FIY182" s="779"/>
      <c r="FIZ182" s="779"/>
      <c r="FJA182" s="779"/>
      <c r="FJB182" s="779"/>
      <c r="FJC182" s="779"/>
      <c r="FJD182" s="779"/>
      <c r="FJE182" s="779"/>
      <c r="FJF182" s="779"/>
      <c r="FJG182" s="779"/>
      <c r="FJH182" s="779"/>
      <c r="FJI182" s="779"/>
      <c r="FJJ182" s="779"/>
      <c r="FJK182" s="779"/>
      <c r="FJL182" s="779"/>
      <c r="FJM182" s="779"/>
      <c r="FJN182" s="779"/>
      <c r="FJO182" s="779"/>
      <c r="FJP182" s="779"/>
      <c r="FJQ182" s="779"/>
      <c r="FJR182" s="779"/>
      <c r="FJS182" s="779"/>
      <c r="FJT182" s="779"/>
      <c r="FJU182" s="779"/>
      <c r="FJV182" s="779"/>
      <c r="FJW182" s="779"/>
      <c r="FJX182" s="779"/>
      <c r="FJY182" s="779"/>
      <c r="FJZ182" s="779"/>
      <c r="FKA182" s="779"/>
      <c r="FKB182" s="779"/>
      <c r="FKC182" s="779"/>
      <c r="FKD182" s="779"/>
      <c r="FKE182" s="779"/>
      <c r="FKF182" s="779"/>
      <c r="FKG182" s="779"/>
      <c r="FKH182" s="779"/>
      <c r="FKI182" s="779"/>
      <c r="FKJ182" s="779"/>
      <c r="FKK182" s="779"/>
      <c r="FKL182" s="779"/>
      <c r="FKM182" s="779"/>
      <c r="FKN182" s="779"/>
      <c r="FKO182" s="779"/>
      <c r="FKP182" s="779"/>
      <c r="FKQ182" s="779"/>
      <c r="FKR182" s="779"/>
      <c r="FKS182" s="779"/>
      <c r="FKT182" s="779"/>
      <c r="FKU182" s="779"/>
      <c r="FKV182" s="779"/>
      <c r="FKW182" s="779"/>
      <c r="FKX182" s="779"/>
      <c r="FKY182" s="779"/>
      <c r="FKZ182" s="779"/>
      <c r="FLA182" s="779"/>
      <c r="FLB182" s="779"/>
      <c r="FLC182" s="779"/>
      <c r="FLD182" s="779"/>
      <c r="FLE182" s="779"/>
      <c r="FLF182" s="779"/>
      <c r="FLG182" s="779"/>
      <c r="FLH182" s="779"/>
      <c r="FLI182" s="779"/>
      <c r="FLJ182" s="779"/>
      <c r="FLK182" s="779"/>
      <c r="FLL182" s="779"/>
      <c r="FLM182" s="779"/>
      <c r="FLN182" s="779"/>
      <c r="FLO182" s="779"/>
      <c r="FLP182" s="779"/>
      <c r="FLQ182" s="779"/>
      <c r="FLR182" s="779"/>
      <c r="FLS182" s="779"/>
      <c r="FLT182" s="779"/>
      <c r="FLU182" s="779"/>
      <c r="FLV182" s="779"/>
      <c r="FLW182" s="779"/>
      <c r="FLX182" s="779"/>
      <c r="FLY182" s="779"/>
      <c r="FLZ182" s="779"/>
      <c r="FMA182" s="779"/>
      <c r="FMB182" s="779"/>
      <c r="FMC182" s="779"/>
      <c r="FMD182" s="779"/>
      <c r="FME182" s="779"/>
      <c r="FMF182" s="779"/>
      <c r="FMG182" s="779"/>
      <c r="FMH182" s="779"/>
      <c r="FMI182" s="779"/>
      <c r="FMJ182" s="779"/>
      <c r="FMK182" s="779"/>
      <c r="FML182" s="779"/>
      <c r="FMM182" s="779"/>
      <c r="FMN182" s="779"/>
      <c r="FMO182" s="779"/>
      <c r="FMP182" s="779"/>
      <c r="FMQ182" s="779"/>
      <c r="FMR182" s="779"/>
      <c r="FMS182" s="779"/>
      <c r="FMT182" s="779"/>
      <c r="FMU182" s="779"/>
      <c r="FMV182" s="779"/>
      <c r="FMW182" s="779"/>
      <c r="FMX182" s="779"/>
      <c r="FMY182" s="779"/>
      <c r="FMZ182" s="779"/>
      <c r="FNA182" s="779"/>
      <c r="FNB182" s="779"/>
      <c r="FNC182" s="779"/>
      <c r="FND182" s="779"/>
      <c r="FNE182" s="779"/>
      <c r="FNF182" s="779"/>
      <c r="FNG182" s="779"/>
      <c r="FNH182" s="779"/>
      <c r="FNI182" s="779"/>
      <c r="FNJ182" s="779"/>
      <c r="FNK182" s="779"/>
      <c r="FNL182" s="779"/>
      <c r="FNM182" s="779"/>
      <c r="FNN182" s="779"/>
      <c r="FNO182" s="779"/>
      <c r="FNP182" s="779"/>
      <c r="FNQ182" s="779"/>
      <c r="FNR182" s="779"/>
      <c r="FNS182" s="779"/>
      <c r="FNT182" s="779"/>
      <c r="FNU182" s="779"/>
      <c r="FNV182" s="779"/>
      <c r="FNW182" s="779"/>
      <c r="FNX182" s="779"/>
      <c r="FNY182" s="779"/>
      <c r="FNZ182" s="779"/>
      <c r="FOA182" s="779"/>
      <c r="FOB182" s="779"/>
      <c r="FOC182" s="779"/>
      <c r="FOD182" s="779"/>
      <c r="FOE182" s="779"/>
      <c r="FOF182" s="779"/>
      <c r="FOG182" s="779"/>
      <c r="FOH182" s="779"/>
      <c r="FOI182" s="779"/>
      <c r="FOJ182" s="779"/>
      <c r="FOK182" s="779"/>
      <c r="FOL182" s="779"/>
      <c r="FOM182" s="779"/>
      <c r="FON182" s="779"/>
      <c r="FOO182" s="779"/>
      <c r="FOP182" s="779"/>
      <c r="FOQ182" s="779"/>
      <c r="FOR182" s="779"/>
      <c r="FOS182" s="779"/>
      <c r="FOT182" s="779"/>
      <c r="FOU182" s="779"/>
      <c r="FOV182" s="779"/>
      <c r="FOW182" s="779"/>
      <c r="FOX182" s="779"/>
      <c r="FOY182" s="779"/>
      <c r="FOZ182" s="779"/>
      <c r="FPA182" s="779"/>
      <c r="FPB182" s="779"/>
      <c r="FPC182" s="779"/>
      <c r="FPD182" s="779"/>
      <c r="FPE182" s="779"/>
      <c r="FPF182" s="779"/>
      <c r="FPG182" s="779"/>
      <c r="FPH182" s="779"/>
      <c r="FPI182" s="779"/>
      <c r="FPJ182" s="779"/>
      <c r="FPK182" s="779"/>
      <c r="FPL182" s="779"/>
      <c r="FPM182" s="779"/>
      <c r="FPN182" s="779"/>
      <c r="FPO182" s="779"/>
      <c r="FPP182" s="779"/>
      <c r="FPQ182" s="779"/>
      <c r="FPR182" s="779"/>
      <c r="FPS182" s="779"/>
      <c r="FPT182" s="779"/>
      <c r="FPU182" s="779"/>
      <c r="FPV182" s="779"/>
      <c r="FPW182" s="779"/>
      <c r="FPX182" s="779"/>
      <c r="FPY182" s="779"/>
      <c r="FPZ182" s="779"/>
      <c r="FQA182" s="779"/>
      <c r="FQB182" s="779"/>
      <c r="FQC182" s="779"/>
      <c r="FQD182" s="779"/>
      <c r="FQE182" s="779"/>
      <c r="FQF182" s="779"/>
      <c r="FQG182" s="779"/>
      <c r="FQH182" s="779"/>
      <c r="FQI182" s="779"/>
      <c r="FQJ182" s="779"/>
      <c r="FQK182" s="779"/>
      <c r="FQL182" s="779"/>
      <c r="FQM182" s="779"/>
      <c r="FQN182" s="779"/>
      <c r="FQO182" s="779"/>
      <c r="FQP182" s="779"/>
      <c r="FQQ182" s="779"/>
      <c r="FQR182" s="779"/>
      <c r="FQS182" s="779"/>
      <c r="FQT182" s="779"/>
      <c r="FQU182" s="779"/>
      <c r="FQV182" s="779"/>
      <c r="FQW182" s="779"/>
      <c r="FQX182" s="779"/>
      <c r="FQY182" s="779"/>
      <c r="FQZ182" s="779"/>
      <c r="FRA182" s="779"/>
      <c r="FRB182" s="779"/>
      <c r="FRC182" s="779"/>
      <c r="FRD182" s="779"/>
      <c r="FRE182" s="779"/>
      <c r="FRF182" s="779"/>
      <c r="FRG182" s="779"/>
      <c r="FRH182" s="779"/>
      <c r="FRI182" s="779"/>
      <c r="FRJ182" s="779"/>
      <c r="FRK182" s="779"/>
      <c r="FRL182" s="779"/>
      <c r="FRM182" s="779"/>
      <c r="FRN182" s="779"/>
      <c r="FRO182" s="779"/>
      <c r="FRP182" s="779"/>
      <c r="FRQ182" s="779"/>
      <c r="FRR182" s="779"/>
      <c r="FRS182" s="779"/>
      <c r="FRT182" s="779"/>
      <c r="FRU182" s="779"/>
      <c r="FRV182" s="779"/>
      <c r="FRW182" s="779"/>
      <c r="FRX182" s="779"/>
      <c r="FRY182" s="779"/>
      <c r="FRZ182" s="779"/>
      <c r="FSA182" s="779"/>
      <c r="FSB182" s="779"/>
      <c r="FSC182" s="779"/>
      <c r="FSD182" s="779"/>
      <c r="FSE182" s="779"/>
      <c r="FSF182" s="779"/>
      <c r="FSG182" s="779"/>
      <c r="FSH182" s="779"/>
      <c r="FSI182" s="779"/>
      <c r="FSJ182" s="779"/>
      <c r="FSK182" s="779"/>
      <c r="FSL182" s="779"/>
      <c r="FSM182" s="779"/>
      <c r="FSN182" s="779"/>
      <c r="FSO182" s="779"/>
      <c r="FSP182" s="779"/>
      <c r="FSQ182" s="779"/>
      <c r="FSR182" s="779"/>
      <c r="FSS182" s="779"/>
      <c r="FST182" s="779"/>
      <c r="FSU182" s="779"/>
      <c r="FSV182" s="779"/>
      <c r="FSW182" s="779"/>
      <c r="FSX182" s="779"/>
      <c r="FSY182" s="779"/>
      <c r="FSZ182" s="779"/>
      <c r="FTA182" s="779"/>
      <c r="FTB182" s="779"/>
      <c r="FTC182" s="779"/>
      <c r="FTD182" s="779"/>
      <c r="FTE182" s="779"/>
      <c r="FTF182" s="779"/>
      <c r="FTG182" s="779"/>
      <c r="FTH182" s="779"/>
      <c r="FTI182" s="779"/>
      <c r="FTJ182" s="779"/>
      <c r="FTK182" s="779"/>
      <c r="FTL182" s="779"/>
      <c r="FTM182" s="779"/>
      <c r="FTN182" s="779"/>
      <c r="FTO182" s="779"/>
      <c r="FTP182" s="779"/>
      <c r="FTQ182" s="779"/>
      <c r="FTR182" s="779"/>
      <c r="FTS182" s="779"/>
      <c r="FTT182" s="779"/>
      <c r="FTU182" s="779"/>
      <c r="FTV182" s="779"/>
      <c r="FTW182" s="779"/>
      <c r="FTX182" s="779"/>
      <c r="FTY182" s="779"/>
      <c r="FTZ182" s="779"/>
      <c r="FUA182" s="779"/>
      <c r="FUB182" s="779"/>
      <c r="FUC182" s="779"/>
      <c r="FUD182" s="779"/>
      <c r="FUE182" s="779"/>
      <c r="FUF182" s="779"/>
      <c r="FUG182" s="779"/>
      <c r="FUH182" s="779"/>
      <c r="FUI182" s="779"/>
      <c r="FUJ182" s="779"/>
      <c r="FUK182" s="779"/>
      <c r="FUL182" s="779"/>
      <c r="FUM182" s="779"/>
      <c r="FUN182" s="779"/>
      <c r="FUO182" s="779"/>
      <c r="FUP182" s="779"/>
      <c r="FUQ182" s="779"/>
      <c r="FUR182" s="779"/>
      <c r="FUS182" s="779"/>
      <c r="FUT182" s="779"/>
      <c r="FUU182" s="779"/>
      <c r="FUV182" s="779"/>
      <c r="FUW182" s="779"/>
      <c r="FUX182" s="779"/>
      <c r="FUY182" s="779"/>
      <c r="FUZ182" s="779"/>
      <c r="FVA182" s="779"/>
      <c r="FVB182" s="779"/>
      <c r="FVC182" s="779"/>
      <c r="FVD182" s="779"/>
      <c r="FVE182" s="779"/>
      <c r="FVF182" s="779"/>
      <c r="FVG182" s="779"/>
      <c r="FVH182" s="779"/>
      <c r="FVI182" s="779"/>
      <c r="FVJ182" s="779"/>
      <c r="FVK182" s="779"/>
      <c r="FVL182" s="779"/>
      <c r="FVM182" s="779"/>
      <c r="FVN182" s="779"/>
      <c r="FVO182" s="779"/>
      <c r="FVP182" s="779"/>
      <c r="FVQ182" s="779"/>
      <c r="FVR182" s="779"/>
      <c r="FVS182" s="779"/>
      <c r="FVT182" s="779"/>
      <c r="FVU182" s="779"/>
      <c r="FVV182" s="779"/>
      <c r="FVW182" s="779"/>
      <c r="FVX182" s="779"/>
      <c r="FVY182" s="779"/>
      <c r="FVZ182" s="779"/>
      <c r="FWA182" s="779"/>
      <c r="FWB182" s="779"/>
      <c r="FWC182" s="779"/>
      <c r="FWD182" s="779"/>
      <c r="FWE182" s="779"/>
      <c r="FWF182" s="779"/>
      <c r="FWG182" s="779"/>
      <c r="FWH182" s="779"/>
      <c r="FWI182" s="779"/>
      <c r="FWJ182" s="779"/>
      <c r="FWK182" s="779"/>
      <c r="FWL182" s="779"/>
      <c r="FWM182" s="779"/>
      <c r="FWN182" s="779"/>
      <c r="FWO182" s="779"/>
      <c r="FWP182" s="779"/>
      <c r="FWQ182" s="779"/>
      <c r="FWR182" s="779"/>
      <c r="FWS182" s="779"/>
      <c r="FWT182" s="779"/>
      <c r="FWU182" s="779"/>
      <c r="FWV182" s="779"/>
      <c r="FWW182" s="779"/>
      <c r="FWX182" s="779"/>
      <c r="FWY182" s="779"/>
      <c r="FWZ182" s="779"/>
      <c r="FXA182" s="779"/>
      <c r="FXB182" s="779"/>
      <c r="FXC182" s="779"/>
      <c r="FXD182" s="779"/>
      <c r="FXE182" s="779"/>
      <c r="FXF182" s="779"/>
      <c r="FXG182" s="779"/>
      <c r="FXH182" s="779"/>
      <c r="FXI182" s="779"/>
      <c r="FXJ182" s="779"/>
      <c r="FXK182" s="779"/>
      <c r="FXL182" s="779"/>
      <c r="FXM182" s="779"/>
      <c r="FXN182" s="779"/>
      <c r="FXO182" s="779"/>
      <c r="FXP182" s="779"/>
      <c r="FXQ182" s="779"/>
      <c r="FXR182" s="779"/>
      <c r="FXS182" s="779"/>
      <c r="FXT182" s="779"/>
      <c r="FXU182" s="779"/>
      <c r="FXV182" s="779"/>
      <c r="FXW182" s="779"/>
      <c r="FXX182" s="779"/>
      <c r="FXY182" s="779"/>
      <c r="FXZ182" s="779"/>
      <c r="FYA182" s="779"/>
      <c r="FYB182" s="779"/>
      <c r="FYC182" s="779"/>
      <c r="FYD182" s="779"/>
      <c r="FYE182" s="779"/>
      <c r="FYF182" s="779"/>
      <c r="FYG182" s="779"/>
      <c r="FYH182" s="779"/>
      <c r="FYI182" s="779"/>
      <c r="FYJ182" s="779"/>
      <c r="FYK182" s="779"/>
      <c r="FYL182" s="779"/>
      <c r="FYM182" s="779"/>
      <c r="FYN182" s="779"/>
      <c r="FYO182" s="779"/>
      <c r="FYP182" s="779"/>
      <c r="FYQ182" s="779"/>
      <c r="FYR182" s="779"/>
      <c r="FYS182" s="779"/>
      <c r="FYT182" s="779"/>
      <c r="FYU182" s="779"/>
      <c r="FYV182" s="779"/>
      <c r="FYW182" s="779"/>
      <c r="FYX182" s="779"/>
      <c r="FYY182" s="779"/>
      <c r="FYZ182" s="779"/>
      <c r="FZA182" s="779"/>
      <c r="FZB182" s="779"/>
      <c r="FZC182" s="779"/>
      <c r="FZD182" s="779"/>
      <c r="FZE182" s="779"/>
      <c r="FZF182" s="779"/>
      <c r="FZG182" s="779"/>
      <c r="FZH182" s="779"/>
      <c r="FZI182" s="779"/>
      <c r="FZJ182" s="779"/>
      <c r="FZK182" s="779"/>
      <c r="FZL182" s="779"/>
      <c r="FZM182" s="779"/>
      <c r="FZN182" s="779"/>
      <c r="FZO182" s="779"/>
      <c r="FZP182" s="779"/>
      <c r="FZQ182" s="779"/>
      <c r="FZR182" s="779"/>
      <c r="FZS182" s="779"/>
      <c r="FZT182" s="779"/>
      <c r="FZU182" s="779"/>
      <c r="FZV182" s="779"/>
      <c r="FZW182" s="779"/>
      <c r="FZX182" s="779"/>
      <c r="FZY182" s="779"/>
      <c r="FZZ182" s="779"/>
      <c r="GAA182" s="779"/>
      <c r="GAB182" s="779"/>
      <c r="GAC182" s="779"/>
      <c r="GAD182" s="779"/>
      <c r="GAE182" s="779"/>
      <c r="GAF182" s="779"/>
      <c r="GAG182" s="779"/>
      <c r="GAH182" s="779"/>
      <c r="GAI182" s="779"/>
      <c r="GAJ182" s="779"/>
      <c r="GAK182" s="779"/>
      <c r="GAL182" s="779"/>
      <c r="GAM182" s="779"/>
      <c r="GAN182" s="779"/>
      <c r="GAO182" s="779"/>
      <c r="GAP182" s="779"/>
      <c r="GAQ182" s="779"/>
      <c r="GAR182" s="779"/>
      <c r="GAS182" s="779"/>
      <c r="GAT182" s="779"/>
      <c r="GAU182" s="779"/>
      <c r="GAV182" s="779"/>
      <c r="GAW182" s="779"/>
      <c r="GAX182" s="779"/>
      <c r="GAY182" s="779"/>
      <c r="GAZ182" s="779"/>
      <c r="GBA182" s="779"/>
      <c r="GBB182" s="779"/>
      <c r="GBC182" s="779"/>
      <c r="GBD182" s="779"/>
      <c r="GBE182" s="779"/>
      <c r="GBF182" s="779"/>
      <c r="GBG182" s="779"/>
      <c r="GBH182" s="779"/>
      <c r="GBI182" s="779"/>
      <c r="GBJ182" s="779"/>
      <c r="GBK182" s="779"/>
      <c r="GBL182" s="779"/>
      <c r="GBM182" s="779"/>
      <c r="GBN182" s="779"/>
      <c r="GBO182" s="779"/>
      <c r="GBP182" s="779"/>
      <c r="GBQ182" s="779"/>
      <c r="GBR182" s="779"/>
      <c r="GBS182" s="779"/>
      <c r="GBT182" s="779"/>
      <c r="GBU182" s="779"/>
      <c r="GBV182" s="779"/>
      <c r="GBW182" s="779"/>
      <c r="GBX182" s="779"/>
      <c r="GBY182" s="779"/>
      <c r="GBZ182" s="779"/>
      <c r="GCA182" s="779"/>
      <c r="GCB182" s="779"/>
      <c r="GCC182" s="779"/>
      <c r="GCD182" s="779"/>
      <c r="GCE182" s="779"/>
      <c r="GCF182" s="779"/>
      <c r="GCG182" s="779"/>
      <c r="GCH182" s="779"/>
      <c r="GCI182" s="779"/>
      <c r="GCJ182" s="779"/>
      <c r="GCK182" s="779"/>
      <c r="GCL182" s="779"/>
      <c r="GCM182" s="779"/>
      <c r="GCN182" s="779"/>
      <c r="GCO182" s="779"/>
      <c r="GCP182" s="779"/>
      <c r="GCQ182" s="779"/>
      <c r="GCR182" s="779"/>
      <c r="GCS182" s="779"/>
      <c r="GCT182" s="779"/>
      <c r="GCU182" s="779"/>
      <c r="GCV182" s="779"/>
      <c r="GCW182" s="779"/>
      <c r="GCX182" s="779"/>
      <c r="GCY182" s="779"/>
      <c r="GCZ182" s="779"/>
      <c r="GDA182" s="779"/>
      <c r="GDB182" s="779"/>
      <c r="GDC182" s="779"/>
      <c r="GDD182" s="779"/>
      <c r="GDE182" s="779"/>
      <c r="GDF182" s="779"/>
      <c r="GDG182" s="779"/>
      <c r="GDH182" s="779"/>
      <c r="GDI182" s="779"/>
      <c r="GDJ182" s="779"/>
      <c r="GDK182" s="779"/>
      <c r="GDL182" s="779"/>
      <c r="GDM182" s="779"/>
      <c r="GDN182" s="779"/>
      <c r="GDO182" s="779"/>
      <c r="GDP182" s="779"/>
      <c r="GDQ182" s="779"/>
      <c r="GDR182" s="779"/>
      <c r="GDS182" s="779"/>
      <c r="GDT182" s="779"/>
      <c r="GDU182" s="779"/>
      <c r="GDV182" s="779"/>
      <c r="GDW182" s="779"/>
      <c r="GDX182" s="779"/>
      <c r="GDY182" s="779"/>
      <c r="GDZ182" s="779"/>
      <c r="GEA182" s="779"/>
      <c r="GEB182" s="779"/>
      <c r="GEC182" s="779"/>
      <c r="GED182" s="779"/>
      <c r="GEE182" s="779"/>
      <c r="GEF182" s="779"/>
      <c r="GEG182" s="779"/>
      <c r="GEH182" s="779"/>
      <c r="GEI182" s="779"/>
      <c r="GEJ182" s="779"/>
      <c r="GEK182" s="779"/>
      <c r="GEL182" s="779"/>
      <c r="GEM182" s="779"/>
      <c r="GEN182" s="779"/>
      <c r="GEO182" s="779"/>
      <c r="GEP182" s="779"/>
      <c r="GEQ182" s="779"/>
      <c r="GER182" s="779"/>
      <c r="GES182" s="779"/>
      <c r="GET182" s="779"/>
      <c r="GEU182" s="779"/>
      <c r="GEV182" s="779"/>
      <c r="GEW182" s="779"/>
      <c r="GEX182" s="779"/>
      <c r="GEY182" s="779"/>
      <c r="GEZ182" s="779"/>
      <c r="GFA182" s="779"/>
      <c r="GFB182" s="779"/>
      <c r="GFC182" s="779"/>
      <c r="GFD182" s="779"/>
      <c r="GFE182" s="779"/>
      <c r="GFF182" s="779"/>
      <c r="GFG182" s="779"/>
      <c r="GFH182" s="779"/>
      <c r="GFI182" s="779"/>
      <c r="GFJ182" s="779"/>
      <c r="GFK182" s="779"/>
      <c r="GFL182" s="779"/>
      <c r="GFM182" s="779"/>
      <c r="GFN182" s="779"/>
      <c r="GFO182" s="779"/>
      <c r="GFP182" s="779"/>
      <c r="GFQ182" s="779"/>
      <c r="GFR182" s="779"/>
      <c r="GFS182" s="779"/>
      <c r="GFT182" s="779"/>
      <c r="GFU182" s="779"/>
      <c r="GFV182" s="779"/>
      <c r="GFW182" s="779"/>
      <c r="GFX182" s="779"/>
      <c r="GFY182" s="779"/>
      <c r="GFZ182" s="779"/>
      <c r="GGA182" s="779"/>
      <c r="GGB182" s="779"/>
      <c r="GGC182" s="779"/>
      <c r="GGD182" s="779"/>
      <c r="GGE182" s="779"/>
      <c r="GGF182" s="779"/>
      <c r="GGG182" s="779"/>
      <c r="GGH182" s="779"/>
      <c r="GGI182" s="779"/>
      <c r="GGJ182" s="779"/>
      <c r="GGK182" s="779"/>
      <c r="GGL182" s="779"/>
      <c r="GGM182" s="779"/>
      <c r="GGN182" s="779"/>
      <c r="GGO182" s="779"/>
      <c r="GGP182" s="779"/>
      <c r="GGQ182" s="779"/>
      <c r="GGR182" s="779"/>
      <c r="GGS182" s="779"/>
      <c r="GGT182" s="779"/>
      <c r="GGU182" s="779"/>
      <c r="GGV182" s="779"/>
      <c r="GGW182" s="779"/>
      <c r="GGX182" s="779"/>
      <c r="GGY182" s="779"/>
      <c r="GGZ182" s="779"/>
      <c r="GHA182" s="779"/>
      <c r="GHB182" s="779"/>
      <c r="GHC182" s="779"/>
      <c r="GHD182" s="779"/>
      <c r="GHE182" s="779"/>
      <c r="GHF182" s="779"/>
      <c r="GHG182" s="779"/>
      <c r="GHH182" s="779"/>
      <c r="GHI182" s="779"/>
      <c r="GHJ182" s="779"/>
      <c r="GHK182" s="779"/>
      <c r="GHL182" s="779"/>
      <c r="GHM182" s="779"/>
      <c r="GHN182" s="779"/>
      <c r="GHO182" s="779"/>
      <c r="GHP182" s="779"/>
      <c r="GHQ182" s="779"/>
      <c r="GHR182" s="779"/>
      <c r="GHS182" s="779"/>
      <c r="GHT182" s="779"/>
      <c r="GHU182" s="779"/>
      <c r="GHV182" s="779"/>
      <c r="GHW182" s="779"/>
      <c r="GHX182" s="779"/>
      <c r="GHY182" s="779"/>
      <c r="GHZ182" s="779"/>
      <c r="GIA182" s="779"/>
      <c r="GIB182" s="779"/>
      <c r="GIC182" s="779"/>
      <c r="GID182" s="779"/>
      <c r="GIE182" s="779"/>
      <c r="GIF182" s="779"/>
      <c r="GIG182" s="779"/>
      <c r="GIH182" s="779"/>
      <c r="GII182" s="779"/>
      <c r="GIJ182" s="779"/>
      <c r="GIK182" s="779"/>
      <c r="GIL182" s="779"/>
      <c r="GIM182" s="779"/>
      <c r="GIN182" s="779"/>
      <c r="GIO182" s="779"/>
      <c r="GIP182" s="779"/>
      <c r="GIQ182" s="779"/>
      <c r="GIR182" s="779"/>
      <c r="GIS182" s="779"/>
      <c r="GIT182" s="779"/>
      <c r="GIU182" s="779"/>
      <c r="GIV182" s="779"/>
      <c r="GIW182" s="779"/>
      <c r="GIX182" s="779"/>
      <c r="GIY182" s="779"/>
      <c r="GIZ182" s="779"/>
      <c r="GJA182" s="779"/>
      <c r="GJB182" s="779"/>
      <c r="GJC182" s="779"/>
      <c r="GJD182" s="779"/>
      <c r="GJE182" s="779"/>
      <c r="GJF182" s="779"/>
      <c r="GJG182" s="779"/>
      <c r="GJH182" s="779"/>
      <c r="GJI182" s="779"/>
      <c r="GJJ182" s="779"/>
      <c r="GJK182" s="779"/>
      <c r="GJL182" s="779"/>
      <c r="GJM182" s="779"/>
      <c r="GJN182" s="779"/>
      <c r="GJO182" s="779"/>
      <c r="GJP182" s="779"/>
      <c r="GJQ182" s="779"/>
      <c r="GJR182" s="779"/>
      <c r="GJS182" s="779"/>
      <c r="GJT182" s="779"/>
      <c r="GJU182" s="779"/>
      <c r="GJV182" s="779"/>
      <c r="GJW182" s="779"/>
      <c r="GJX182" s="779"/>
      <c r="GJY182" s="779"/>
      <c r="GJZ182" s="779"/>
      <c r="GKA182" s="779"/>
      <c r="GKB182" s="779"/>
      <c r="GKC182" s="779"/>
      <c r="GKD182" s="779"/>
      <c r="GKE182" s="779"/>
      <c r="GKF182" s="779"/>
      <c r="GKG182" s="779"/>
      <c r="GKH182" s="779"/>
      <c r="GKI182" s="779"/>
      <c r="GKJ182" s="779"/>
      <c r="GKK182" s="779"/>
      <c r="GKL182" s="779"/>
      <c r="GKM182" s="779"/>
      <c r="GKN182" s="779"/>
      <c r="GKO182" s="779"/>
      <c r="GKP182" s="779"/>
      <c r="GKQ182" s="779"/>
      <c r="GKR182" s="779"/>
      <c r="GKS182" s="779"/>
      <c r="GKT182" s="779"/>
      <c r="GKU182" s="779"/>
      <c r="GKV182" s="779"/>
      <c r="GKW182" s="779"/>
      <c r="GKX182" s="779"/>
      <c r="GKY182" s="779"/>
      <c r="GKZ182" s="779"/>
      <c r="GLA182" s="779"/>
      <c r="GLB182" s="779"/>
      <c r="GLC182" s="779"/>
      <c r="GLD182" s="779"/>
      <c r="GLE182" s="779"/>
      <c r="GLF182" s="779"/>
      <c r="GLG182" s="779"/>
      <c r="GLH182" s="779"/>
      <c r="GLI182" s="779"/>
      <c r="GLJ182" s="779"/>
      <c r="GLK182" s="779"/>
      <c r="GLL182" s="779"/>
      <c r="GLM182" s="779"/>
      <c r="GLN182" s="779"/>
      <c r="GLO182" s="779"/>
      <c r="GLP182" s="779"/>
      <c r="GLQ182" s="779"/>
      <c r="GLR182" s="779"/>
      <c r="GLS182" s="779"/>
      <c r="GLT182" s="779"/>
      <c r="GLU182" s="779"/>
      <c r="GLV182" s="779"/>
      <c r="GLW182" s="779"/>
      <c r="GLX182" s="779"/>
      <c r="GLY182" s="779"/>
      <c r="GLZ182" s="779"/>
      <c r="GMA182" s="779"/>
      <c r="GMB182" s="779"/>
      <c r="GMC182" s="779"/>
      <c r="GMD182" s="779"/>
      <c r="GME182" s="779"/>
      <c r="GMF182" s="779"/>
      <c r="GMG182" s="779"/>
      <c r="GMH182" s="779"/>
      <c r="GMI182" s="779"/>
      <c r="GMJ182" s="779"/>
      <c r="GMK182" s="779"/>
      <c r="GML182" s="779"/>
      <c r="GMM182" s="779"/>
      <c r="GMN182" s="779"/>
      <c r="GMO182" s="779"/>
      <c r="GMP182" s="779"/>
      <c r="GMQ182" s="779"/>
      <c r="GMR182" s="779"/>
      <c r="GMS182" s="779"/>
      <c r="GMT182" s="779"/>
      <c r="GMU182" s="779"/>
      <c r="GMV182" s="779"/>
      <c r="GMW182" s="779"/>
      <c r="GMX182" s="779"/>
      <c r="GMY182" s="779"/>
      <c r="GMZ182" s="779"/>
      <c r="GNA182" s="779"/>
      <c r="GNB182" s="779"/>
      <c r="GNC182" s="779"/>
      <c r="GND182" s="779"/>
      <c r="GNE182" s="779"/>
      <c r="GNF182" s="779"/>
      <c r="GNG182" s="779"/>
      <c r="GNH182" s="779"/>
      <c r="GNI182" s="779"/>
      <c r="GNJ182" s="779"/>
      <c r="GNK182" s="779"/>
      <c r="GNL182" s="779"/>
      <c r="GNM182" s="779"/>
      <c r="GNN182" s="779"/>
      <c r="GNO182" s="779"/>
      <c r="GNP182" s="779"/>
      <c r="GNQ182" s="779"/>
      <c r="GNR182" s="779"/>
      <c r="GNS182" s="779"/>
      <c r="GNT182" s="779"/>
      <c r="GNU182" s="779"/>
      <c r="GNV182" s="779"/>
      <c r="GNW182" s="779"/>
      <c r="GNX182" s="779"/>
      <c r="GNY182" s="779"/>
      <c r="GNZ182" s="779"/>
      <c r="GOA182" s="779"/>
      <c r="GOB182" s="779"/>
      <c r="GOC182" s="779"/>
      <c r="GOD182" s="779"/>
      <c r="GOE182" s="779"/>
      <c r="GOF182" s="779"/>
      <c r="GOG182" s="779"/>
      <c r="GOH182" s="779"/>
      <c r="GOI182" s="779"/>
      <c r="GOJ182" s="779"/>
      <c r="GOK182" s="779"/>
      <c r="GOL182" s="779"/>
      <c r="GOM182" s="779"/>
      <c r="GON182" s="779"/>
      <c r="GOO182" s="779"/>
      <c r="GOP182" s="779"/>
      <c r="GOQ182" s="779"/>
      <c r="GOR182" s="779"/>
      <c r="GOS182" s="779"/>
      <c r="GOT182" s="779"/>
      <c r="GOU182" s="779"/>
      <c r="GOV182" s="779"/>
      <c r="GOW182" s="779"/>
      <c r="GOX182" s="779"/>
      <c r="GOY182" s="779"/>
      <c r="GOZ182" s="779"/>
      <c r="GPA182" s="779"/>
      <c r="GPB182" s="779"/>
      <c r="GPC182" s="779"/>
      <c r="GPD182" s="779"/>
      <c r="GPE182" s="779"/>
      <c r="GPF182" s="779"/>
      <c r="GPG182" s="779"/>
      <c r="GPH182" s="779"/>
      <c r="GPI182" s="779"/>
      <c r="GPJ182" s="779"/>
      <c r="GPK182" s="779"/>
      <c r="GPL182" s="779"/>
      <c r="GPM182" s="779"/>
      <c r="GPN182" s="779"/>
      <c r="GPO182" s="779"/>
      <c r="GPP182" s="779"/>
      <c r="GPQ182" s="779"/>
      <c r="GPR182" s="779"/>
      <c r="GPS182" s="779"/>
      <c r="GPT182" s="779"/>
      <c r="GPU182" s="779"/>
      <c r="GPV182" s="779"/>
      <c r="GPW182" s="779"/>
      <c r="GPX182" s="779"/>
      <c r="GPY182" s="779"/>
      <c r="GPZ182" s="779"/>
      <c r="GQA182" s="779"/>
      <c r="GQB182" s="779"/>
      <c r="GQC182" s="779"/>
      <c r="GQD182" s="779"/>
      <c r="GQE182" s="779"/>
      <c r="GQF182" s="779"/>
      <c r="GQG182" s="779"/>
      <c r="GQH182" s="779"/>
      <c r="GQI182" s="779"/>
      <c r="GQJ182" s="779"/>
      <c r="GQK182" s="779"/>
      <c r="GQL182" s="779"/>
      <c r="GQM182" s="779"/>
      <c r="GQN182" s="779"/>
      <c r="GQO182" s="779"/>
      <c r="GQP182" s="779"/>
      <c r="GQQ182" s="779"/>
      <c r="GQR182" s="779"/>
      <c r="GQS182" s="779"/>
      <c r="GQT182" s="779"/>
      <c r="GQU182" s="779"/>
      <c r="GQV182" s="779"/>
      <c r="GQW182" s="779"/>
      <c r="GQX182" s="779"/>
      <c r="GQY182" s="779"/>
      <c r="GQZ182" s="779"/>
      <c r="GRA182" s="779"/>
      <c r="GRB182" s="779"/>
      <c r="GRC182" s="779"/>
      <c r="GRD182" s="779"/>
      <c r="GRE182" s="779"/>
      <c r="GRF182" s="779"/>
      <c r="GRG182" s="779"/>
      <c r="GRH182" s="779"/>
      <c r="GRI182" s="779"/>
      <c r="GRJ182" s="779"/>
      <c r="GRK182" s="779"/>
      <c r="GRL182" s="779"/>
      <c r="GRM182" s="779"/>
      <c r="GRN182" s="779"/>
      <c r="GRO182" s="779"/>
      <c r="GRP182" s="779"/>
      <c r="GRQ182" s="779"/>
      <c r="GRR182" s="779"/>
      <c r="GRS182" s="779"/>
      <c r="GRT182" s="779"/>
      <c r="GRU182" s="779"/>
      <c r="GRV182" s="779"/>
      <c r="GRW182" s="779"/>
      <c r="GRX182" s="779"/>
      <c r="GRY182" s="779"/>
      <c r="GRZ182" s="779"/>
      <c r="GSA182" s="779"/>
      <c r="GSB182" s="779"/>
      <c r="GSC182" s="779"/>
      <c r="GSD182" s="779"/>
      <c r="GSE182" s="779"/>
      <c r="GSF182" s="779"/>
      <c r="GSG182" s="779"/>
      <c r="GSH182" s="779"/>
      <c r="GSI182" s="779"/>
      <c r="GSJ182" s="779"/>
      <c r="GSK182" s="779"/>
      <c r="GSL182" s="779"/>
      <c r="GSM182" s="779"/>
      <c r="GSN182" s="779"/>
      <c r="GSO182" s="779"/>
      <c r="GSP182" s="779"/>
      <c r="GSQ182" s="779"/>
      <c r="GSR182" s="779"/>
      <c r="GSS182" s="779"/>
      <c r="GST182" s="779"/>
      <c r="GSU182" s="779"/>
      <c r="GSV182" s="779"/>
      <c r="GSW182" s="779"/>
      <c r="GSX182" s="779"/>
      <c r="GSY182" s="779"/>
      <c r="GSZ182" s="779"/>
      <c r="GTA182" s="779"/>
      <c r="GTB182" s="779"/>
      <c r="GTC182" s="779"/>
      <c r="GTD182" s="779"/>
      <c r="GTE182" s="779"/>
      <c r="GTF182" s="779"/>
      <c r="GTG182" s="779"/>
      <c r="GTH182" s="779"/>
      <c r="GTI182" s="779"/>
      <c r="GTJ182" s="779"/>
      <c r="GTK182" s="779"/>
      <c r="GTL182" s="779"/>
      <c r="GTM182" s="779"/>
      <c r="GTN182" s="779"/>
      <c r="GTO182" s="779"/>
      <c r="GTP182" s="779"/>
      <c r="GTQ182" s="779"/>
      <c r="GTR182" s="779"/>
      <c r="GTS182" s="779"/>
      <c r="GTT182" s="779"/>
      <c r="GTU182" s="779"/>
      <c r="GTV182" s="779"/>
      <c r="GTW182" s="779"/>
      <c r="GTX182" s="779"/>
      <c r="GTY182" s="779"/>
      <c r="GTZ182" s="779"/>
      <c r="GUA182" s="779"/>
      <c r="GUB182" s="779"/>
      <c r="GUC182" s="779"/>
      <c r="GUD182" s="779"/>
      <c r="GUE182" s="779"/>
      <c r="GUF182" s="779"/>
      <c r="GUG182" s="779"/>
      <c r="GUH182" s="779"/>
      <c r="GUI182" s="779"/>
      <c r="GUJ182" s="779"/>
      <c r="GUK182" s="779"/>
      <c r="GUL182" s="779"/>
      <c r="GUM182" s="779"/>
      <c r="GUN182" s="779"/>
      <c r="GUO182" s="779"/>
      <c r="GUP182" s="779"/>
      <c r="GUQ182" s="779"/>
      <c r="GUR182" s="779"/>
      <c r="GUS182" s="779"/>
      <c r="GUT182" s="779"/>
      <c r="GUU182" s="779"/>
      <c r="GUV182" s="779"/>
      <c r="GUW182" s="779"/>
      <c r="GUX182" s="779"/>
      <c r="GUY182" s="779"/>
      <c r="GUZ182" s="779"/>
      <c r="GVA182" s="779"/>
      <c r="GVB182" s="779"/>
      <c r="GVC182" s="779"/>
      <c r="GVD182" s="779"/>
      <c r="GVE182" s="779"/>
      <c r="GVF182" s="779"/>
      <c r="GVG182" s="779"/>
      <c r="GVH182" s="779"/>
      <c r="GVI182" s="779"/>
      <c r="GVJ182" s="779"/>
      <c r="GVK182" s="779"/>
      <c r="GVL182" s="779"/>
      <c r="GVM182" s="779"/>
      <c r="GVN182" s="779"/>
      <c r="GVO182" s="779"/>
      <c r="GVP182" s="779"/>
      <c r="GVQ182" s="779"/>
      <c r="GVR182" s="779"/>
      <c r="GVS182" s="779"/>
      <c r="GVT182" s="779"/>
      <c r="GVU182" s="779"/>
      <c r="GVV182" s="779"/>
      <c r="GVW182" s="779"/>
      <c r="GVX182" s="779"/>
      <c r="GVY182" s="779"/>
      <c r="GVZ182" s="779"/>
      <c r="GWA182" s="779"/>
      <c r="GWB182" s="779"/>
      <c r="GWC182" s="779"/>
      <c r="GWD182" s="779"/>
      <c r="GWE182" s="779"/>
      <c r="GWF182" s="779"/>
      <c r="GWG182" s="779"/>
      <c r="GWH182" s="779"/>
      <c r="GWI182" s="779"/>
      <c r="GWJ182" s="779"/>
      <c r="GWK182" s="779"/>
      <c r="GWL182" s="779"/>
      <c r="GWM182" s="779"/>
      <c r="GWN182" s="779"/>
      <c r="GWO182" s="779"/>
      <c r="GWP182" s="779"/>
      <c r="GWQ182" s="779"/>
      <c r="GWR182" s="779"/>
      <c r="GWS182" s="779"/>
      <c r="GWT182" s="779"/>
      <c r="GWU182" s="779"/>
      <c r="GWV182" s="779"/>
      <c r="GWW182" s="779"/>
      <c r="GWX182" s="779"/>
      <c r="GWY182" s="779"/>
      <c r="GWZ182" s="779"/>
      <c r="GXA182" s="779"/>
      <c r="GXB182" s="779"/>
      <c r="GXC182" s="779"/>
      <c r="GXD182" s="779"/>
      <c r="GXE182" s="779"/>
      <c r="GXF182" s="779"/>
      <c r="GXG182" s="779"/>
      <c r="GXH182" s="779"/>
      <c r="GXI182" s="779"/>
      <c r="GXJ182" s="779"/>
      <c r="GXK182" s="779"/>
      <c r="GXL182" s="779"/>
      <c r="GXM182" s="779"/>
      <c r="GXN182" s="779"/>
      <c r="GXO182" s="779"/>
      <c r="GXP182" s="779"/>
      <c r="GXQ182" s="779"/>
      <c r="GXR182" s="779"/>
      <c r="GXS182" s="779"/>
      <c r="GXT182" s="779"/>
      <c r="GXU182" s="779"/>
      <c r="GXV182" s="779"/>
      <c r="GXW182" s="779"/>
      <c r="GXX182" s="779"/>
      <c r="GXY182" s="779"/>
      <c r="GXZ182" s="779"/>
      <c r="GYA182" s="779"/>
      <c r="GYB182" s="779"/>
      <c r="GYC182" s="779"/>
      <c r="GYD182" s="779"/>
      <c r="GYE182" s="779"/>
      <c r="GYF182" s="779"/>
      <c r="GYG182" s="779"/>
      <c r="GYH182" s="779"/>
      <c r="GYI182" s="779"/>
      <c r="GYJ182" s="779"/>
      <c r="GYK182" s="779"/>
      <c r="GYL182" s="779"/>
      <c r="GYM182" s="779"/>
      <c r="GYN182" s="779"/>
      <c r="GYO182" s="779"/>
      <c r="GYP182" s="779"/>
      <c r="GYQ182" s="779"/>
      <c r="GYR182" s="779"/>
      <c r="GYS182" s="779"/>
      <c r="GYT182" s="779"/>
      <c r="GYU182" s="779"/>
      <c r="GYV182" s="779"/>
      <c r="GYW182" s="779"/>
      <c r="GYX182" s="779"/>
      <c r="GYY182" s="779"/>
      <c r="GYZ182" s="779"/>
      <c r="GZA182" s="779"/>
      <c r="GZB182" s="779"/>
      <c r="GZC182" s="779"/>
      <c r="GZD182" s="779"/>
      <c r="GZE182" s="779"/>
      <c r="GZF182" s="779"/>
      <c r="GZG182" s="779"/>
      <c r="GZH182" s="779"/>
      <c r="GZI182" s="779"/>
      <c r="GZJ182" s="779"/>
      <c r="GZK182" s="779"/>
      <c r="GZL182" s="779"/>
      <c r="GZM182" s="779"/>
      <c r="GZN182" s="779"/>
      <c r="GZO182" s="779"/>
      <c r="GZP182" s="779"/>
      <c r="GZQ182" s="779"/>
      <c r="GZR182" s="779"/>
      <c r="GZS182" s="779"/>
      <c r="GZT182" s="779"/>
      <c r="GZU182" s="779"/>
      <c r="GZV182" s="779"/>
      <c r="GZW182" s="779"/>
      <c r="GZX182" s="779"/>
      <c r="GZY182" s="779"/>
      <c r="GZZ182" s="779"/>
      <c r="HAA182" s="779"/>
      <c r="HAB182" s="779"/>
      <c r="HAC182" s="779"/>
      <c r="HAD182" s="779"/>
      <c r="HAE182" s="779"/>
      <c r="HAF182" s="779"/>
      <c r="HAG182" s="779"/>
      <c r="HAH182" s="779"/>
      <c r="HAI182" s="779"/>
      <c r="HAJ182" s="779"/>
      <c r="HAK182" s="779"/>
      <c r="HAL182" s="779"/>
      <c r="HAM182" s="779"/>
      <c r="HAN182" s="779"/>
      <c r="HAO182" s="779"/>
      <c r="HAP182" s="779"/>
      <c r="HAQ182" s="779"/>
      <c r="HAR182" s="779"/>
      <c r="HAS182" s="779"/>
      <c r="HAT182" s="779"/>
      <c r="HAU182" s="779"/>
      <c r="HAV182" s="779"/>
      <c r="HAW182" s="779"/>
      <c r="HAX182" s="779"/>
      <c r="HAY182" s="779"/>
      <c r="HAZ182" s="779"/>
      <c r="HBA182" s="779"/>
      <c r="HBB182" s="779"/>
      <c r="HBC182" s="779"/>
      <c r="HBD182" s="779"/>
      <c r="HBE182" s="779"/>
      <c r="HBF182" s="779"/>
      <c r="HBG182" s="779"/>
      <c r="HBH182" s="779"/>
      <c r="HBI182" s="779"/>
      <c r="HBJ182" s="779"/>
      <c r="HBK182" s="779"/>
      <c r="HBL182" s="779"/>
      <c r="HBM182" s="779"/>
      <c r="HBN182" s="779"/>
      <c r="HBO182" s="779"/>
      <c r="HBP182" s="779"/>
      <c r="HBQ182" s="779"/>
      <c r="HBR182" s="779"/>
      <c r="HBS182" s="779"/>
      <c r="HBT182" s="779"/>
      <c r="HBU182" s="779"/>
      <c r="HBV182" s="779"/>
      <c r="HBW182" s="779"/>
      <c r="HBX182" s="779"/>
      <c r="HBY182" s="779"/>
      <c r="HBZ182" s="779"/>
      <c r="HCA182" s="779"/>
      <c r="HCB182" s="779"/>
      <c r="HCC182" s="779"/>
      <c r="HCD182" s="779"/>
      <c r="HCE182" s="779"/>
      <c r="HCF182" s="779"/>
      <c r="HCG182" s="779"/>
      <c r="HCH182" s="779"/>
      <c r="HCI182" s="779"/>
      <c r="HCJ182" s="779"/>
      <c r="HCK182" s="779"/>
      <c r="HCL182" s="779"/>
      <c r="HCM182" s="779"/>
      <c r="HCN182" s="779"/>
      <c r="HCO182" s="779"/>
      <c r="HCP182" s="779"/>
      <c r="HCQ182" s="779"/>
      <c r="HCR182" s="779"/>
      <c r="HCS182" s="779"/>
      <c r="HCT182" s="779"/>
      <c r="HCU182" s="779"/>
      <c r="HCV182" s="779"/>
      <c r="HCW182" s="779"/>
      <c r="HCX182" s="779"/>
      <c r="HCY182" s="779"/>
      <c r="HCZ182" s="779"/>
      <c r="HDA182" s="779"/>
      <c r="HDB182" s="779"/>
      <c r="HDC182" s="779"/>
      <c r="HDD182" s="779"/>
      <c r="HDE182" s="779"/>
      <c r="HDF182" s="779"/>
      <c r="HDG182" s="779"/>
      <c r="HDH182" s="779"/>
      <c r="HDI182" s="779"/>
      <c r="HDJ182" s="779"/>
      <c r="HDK182" s="779"/>
      <c r="HDL182" s="779"/>
      <c r="HDM182" s="779"/>
      <c r="HDN182" s="779"/>
      <c r="HDO182" s="779"/>
      <c r="HDP182" s="779"/>
      <c r="HDQ182" s="779"/>
      <c r="HDR182" s="779"/>
      <c r="HDS182" s="779"/>
      <c r="HDT182" s="779"/>
      <c r="HDU182" s="779"/>
      <c r="HDV182" s="779"/>
      <c r="HDW182" s="779"/>
      <c r="HDX182" s="779"/>
      <c r="HDY182" s="779"/>
      <c r="HDZ182" s="779"/>
      <c r="HEA182" s="779"/>
      <c r="HEB182" s="779"/>
      <c r="HEC182" s="779"/>
      <c r="HED182" s="779"/>
      <c r="HEE182" s="779"/>
      <c r="HEF182" s="779"/>
      <c r="HEG182" s="779"/>
      <c r="HEH182" s="779"/>
      <c r="HEI182" s="779"/>
      <c r="HEJ182" s="779"/>
      <c r="HEK182" s="779"/>
      <c r="HEL182" s="779"/>
      <c r="HEM182" s="779"/>
      <c r="HEN182" s="779"/>
      <c r="HEO182" s="779"/>
      <c r="HEP182" s="779"/>
      <c r="HEQ182" s="779"/>
      <c r="HER182" s="779"/>
      <c r="HES182" s="779"/>
      <c r="HET182" s="779"/>
      <c r="HEU182" s="779"/>
      <c r="HEV182" s="779"/>
      <c r="HEW182" s="779"/>
      <c r="HEX182" s="779"/>
      <c r="HEY182" s="779"/>
      <c r="HEZ182" s="779"/>
      <c r="HFA182" s="779"/>
      <c r="HFB182" s="779"/>
      <c r="HFC182" s="779"/>
      <c r="HFD182" s="779"/>
      <c r="HFE182" s="779"/>
      <c r="HFF182" s="779"/>
      <c r="HFG182" s="779"/>
      <c r="HFH182" s="779"/>
      <c r="HFI182" s="779"/>
      <c r="HFJ182" s="779"/>
      <c r="HFK182" s="779"/>
      <c r="HFL182" s="779"/>
      <c r="HFM182" s="779"/>
      <c r="HFN182" s="779"/>
      <c r="HFO182" s="779"/>
      <c r="HFP182" s="779"/>
      <c r="HFQ182" s="779"/>
      <c r="HFR182" s="779"/>
      <c r="HFS182" s="779"/>
      <c r="HFT182" s="779"/>
      <c r="HFU182" s="779"/>
      <c r="HFV182" s="779"/>
      <c r="HFW182" s="779"/>
      <c r="HFX182" s="779"/>
      <c r="HFY182" s="779"/>
      <c r="HFZ182" s="779"/>
      <c r="HGA182" s="779"/>
      <c r="HGB182" s="779"/>
      <c r="HGC182" s="779"/>
      <c r="HGD182" s="779"/>
      <c r="HGE182" s="779"/>
      <c r="HGF182" s="779"/>
      <c r="HGG182" s="779"/>
      <c r="HGH182" s="779"/>
      <c r="HGI182" s="779"/>
      <c r="HGJ182" s="779"/>
      <c r="HGK182" s="779"/>
      <c r="HGL182" s="779"/>
      <c r="HGM182" s="779"/>
      <c r="HGN182" s="779"/>
      <c r="HGO182" s="779"/>
      <c r="HGP182" s="779"/>
      <c r="HGQ182" s="779"/>
      <c r="HGR182" s="779"/>
      <c r="HGS182" s="779"/>
      <c r="HGT182" s="779"/>
      <c r="HGU182" s="779"/>
      <c r="HGV182" s="779"/>
      <c r="HGW182" s="779"/>
      <c r="HGX182" s="779"/>
      <c r="HGY182" s="779"/>
      <c r="HGZ182" s="779"/>
      <c r="HHA182" s="779"/>
      <c r="HHB182" s="779"/>
      <c r="HHC182" s="779"/>
      <c r="HHD182" s="779"/>
      <c r="HHE182" s="779"/>
      <c r="HHF182" s="779"/>
      <c r="HHG182" s="779"/>
      <c r="HHH182" s="779"/>
      <c r="HHI182" s="779"/>
      <c r="HHJ182" s="779"/>
      <c r="HHK182" s="779"/>
      <c r="HHL182" s="779"/>
      <c r="HHM182" s="779"/>
      <c r="HHN182" s="779"/>
      <c r="HHO182" s="779"/>
      <c r="HHP182" s="779"/>
      <c r="HHQ182" s="779"/>
      <c r="HHR182" s="779"/>
      <c r="HHS182" s="779"/>
      <c r="HHT182" s="779"/>
      <c r="HHU182" s="779"/>
      <c r="HHV182" s="779"/>
      <c r="HHW182" s="779"/>
      <c r="HHX182" s="779"/>
      <c r="HHY182" s="779"/>
      <c r="HHZ182" s="779"/>
      <c r="HIA182" s="779"/>
      <c r="HIB182" s="779"/>
      <c r="HIC182" s="779"/>
      <c r="HID182" s="779"/>
      <c r="HIE182" s="779"/>
      <c r="HIF182" s="779"/>
      <c r="HIG182" s="779"/>
      <c r="HIH182" s="779"/>
      <c r="HII182" s="779"/>
      <c r="HIJ182" s="779"/>
      <c r="HIK182" s="779"/>
      <c r="HIL182" s="779"/>
      <c r="HIM182" s="779"/>
      <c r="HIN182" s="779"/>
      <c r="HIO182" s="779"/>
      <c r="HIP182" s="779"/>
      <c r="HIQ182" s="779"/>
      <c r="HIR182" s="779"/>
      <c r="HIS182" s="779"/>
      <c r="HIT182" s="779"/>
      <c r="HIU182" s="779"/>
      <c r="HIV182" s="779"/>
      <c r="HIW182" s="779"/>
      <c r="HIX182" s="779"/>
      <c r="HIY182" s="779"/>
      <c r="HIZ182" s="779"/>
      <c r="HJA182" s="779"/>
      <c r="HJB182" s="779"/>
      <c r="HJC182" s="779"/>
      <c r="HJD182" s="779"/>
      <c r="HJE182" s="779"/>
      <c r="HJF182" s="779"/>
      <c r="HJG182" s="779"/>
      <c r="HJH182" s="779"/>
      <c r="HJI182" s="779"/>
      <c r="HJJ182" s="779"/>
      <c r="HJK182" s="779"/>
      <c r="HJL182" s="779"/>
      <c r="HJM182" s="779"/>
      <c r="HJN182" s="779"/>
      <c r="HJO182" s="779"/>
      <c r="HJP182" s="779"/>
      <c r="HJQ182" s="779"/>
      <c r="HJR182" s="779"/>
      <c r="HJS182" s="779"/>
      <c r="HJT182" s="779"/>
      <c r="HJU182" s="779"/>
      <c r="HJV182" s="779"/>
      <c r="HJW182" s="779"/>
      <c r="HJX182" s="779"/>
      <c r="HJY182" s="779"/>
      <c r="HJZ182" s="779"/>
      <c r="HKA182" s="779"/>
      <c r="HKB182" s="779"/>
      <c r="HKC182" s="779"/>
      <c r="HKD182" s="779"/>
      <c r="HKE182" s="779"/>
      <c r="HKF182" s="779"/>
      <c r="HKG182" s="779"/>
      <c r="HKH182" s="779"/>
      <c r="HKI182" s="779"/>
      <c r="HKJ182" s="779"/>
      <c r="HKK182" s="779"/>
      <c r="HKL182" s="779"/>
      <c r="HKM182" s="779"/>
      <c r="HKN182" s="779"/>
      <c r="HKO182" s="779"/>
      <c r="HKP182" s="779"/>
      <c r="HKQ182" s="779"/>
      <c r="HKR182" s="779"/>
      <c r="HKS182" s="779"/>
      <c r="HKT182" s="779"/>
      <c r="HKU182" s="779"/>
      <c r="HKV182" s="779"/>
      <c r="HKW182" s="779"/>
      <c r="HKX182" s="779"/>
      <c r="HKY182" s="779"/>
      <c r="HKZ182" s="779"/>
      <c r="HLA182" s="779"/>
      <c r="HLB182" s="779"/>
      <c r="HLC182" s="779"/>
      <c r="HLD182" s="779"/>
      <c r="HLE182" s="779"/>
      <c r="HLF182" s="779"/>
      <c r="HLG182" s="779"/>
      <c r="HLH182" s="779"/>
      <c r="HLI182" s="779"/>
      <c r="HLJ182" s="779"/>
      <c r="HLK182" s="779"/>
      <c r="HLL182" s="779"/>
      <c r="HLM182" s="779"/>
      <c r="HLN182" s="779"/>
      <c r="HLO182" s="779"/>
      <c r="HLP182" s="779"/>
      <c r="HLQ182" s="779"/>
      <c r="HLR182" s="779"/>
      <c r="HLS182" s="779"/>
      <c r="HLT182" s="779"/>
      <c r="HLU182" s="779"/>
      <c r="HLV182" s="779"/>
      <c r="HLW182" s="779"/>
      <c r="HLX182" s="779"/>
      <c r="HLY182" s="779"/>
      <c r="HLZ182" s="779"/>
      <c r="HMA182" s="779"/>
      <c r="HMB182" s="779"/>
      <c r="HMC182" s="779"/>
      <c r="HMD182" s="779"/>
      <c r="HME182" s="779"/>
      <c r="HMF182" s="779"/>
      <c r="HMG182" s="779"/>
      <c r="HMH182" s="779"/>
      <c r="HMI182" s="779"/>
      <c r="HMJ182" s="779"/>
      <c r="HMK182" s="779"/>
      <c r="HML182" s="779"/>
      <c r="HMM182" s="779"/>
      <c r="HMN182" s="779"/>
      <c r="HMO182" s="779"/>
      <c r="HMP182" s="779"/>
      <c r="HMQ182" s="779"/>
      <c r="HMR182" s="779"/>
      <c r="HMS182" s="779"/>
      <c r="HMT182" s="779"/>
      <c r="HMU182" s="779"/>
      <c r="HMV182" s="779"/>
      <c r="HMW182" s="779"/>
      <c r="HMX182" s="779"/>
      <c r="HMY182" s="779"/>
      <c r="HMZ182" s="779"/>
      <c r="HNA182" s="779"/>
      <c r="HNB182" s="779"/>
      <c r="HNC182" s="779"/>
      <c r="HND182" s="779"/>
      <c r="HNE182" s="779"/>
      <c r="HNF182" s="779"/>
      <c r="HNG182" s="779"/>
      <c r="HNH182" s="779"/>
      <c r="HNI182" s="779"/>
      <c r="HNJ182" s="779"/>
      <c r="HNK182" s="779"/>
      <c r="HNL182" s="779"/>
      <c r="HNM182" s="779"/>
      <c r="HNN182" s="779"/>
      <c r="HNO182" s="779"/>
      <c r="HNP182" s="779"/>
      <c r="HNQ182" s="779"/>
      <c r="HNR182" s="779"/>
      <c r="HNS182" s="779"/>
      <c r="HNT182" s="779"/>
      <c r="HNU182" s="779"/>
      <c r="HNV182" s="779"/>
      <c r="HNW182" s="779"/>
      <c r="HNX182" s="779"/>
      <c r="HNY182" s="779"/>
      <c r="HNZ182" s="779"/>
      <c r="HOA182" s="779"/>
      <c r="HOB182" s="779"/>
      <c r="HOC182" s="779"/>
      <c r="HOD182" s="779"/>
      <c r="HOE182" s="779"/>
      <c r="HOF182" s="779"/>
      <c r="HOG182" s="779"/>
      <c r="HOH182" s="779"/>
      <c r="HOI182" s="779"/>
      <c r="HOJ182" s="779"/>
      <c r="HOK182" s="779"/>
      <c r="HOL182" s="779"/>
      <c r="HOM182" s="779"/>
      <c r="HON182" s="779"/>
      <c r="HOO182" s="779"/>
      <c r="HOP182" s="779"/>
      <c r="HOQ182" s="779"/>
      <c r="HOR182" s="779"/>
      <c r="HOS182" s="779"/>
      <c r="HOT182" s="779"/>
      <c r="HOU182" s="779"/>
      <c r="HOV182" s="779"/>
      <c r="HOW182" s="779"/>
      <c r="HOX182" s="779"/>
      <c r="HOY182" s="779"/>
      <c r="HOZ182" s="779"/>
      <c r="HPA182" s="779"/>
      <c r="HPB182" s="779"/>
      <c r="HPC182" s="779"/>
      <c r="HPD182" s="779"/>
      <c r="HPE182" s="779"/>
      <c r="HPF182" s="779"/>
      <c r="HPG182" s="779"/>
      <c r="HPH182" s="779"/>
      <c r="HPI182" s="779"/>
      <c r="HPJ182" s="779"/>
      <c r="HPK182" s="779"/>
      <c r="HPL182" s="779"/>
      <c r="HPM182" s="779"/>
      <c r="HPN182" s="779"/>
      <c r="HPO182" s="779"/>
      <c r="HPP182" s="779"/>
      <c r="HPQ182" s="779"/>
      <c r="HPR182" s="779"/>
      <c r="HPS182" s="779"/>
      <c r="HPT182" s="779"/>
      <c r="HPU182" s="779"/>
      <c r="HPV182" s="779"/>
      <c r="HPW182" s="779"/>
      <c r="HPX182" s="779"/>
      <c r="HPY182" s="779"/>
      <c r="HPZ182" s="779"/>
      <c r="HQA182" s="779"/>
      <c r="HQB182" s="779"/>
      <c r="HQC182" s="779"/>
      <c r="HQD182" s="779"/>
      <c r="HQE182" s="779"/>
      <c r="HQF182" s="779"/>
      <c r="HQG182" s="779"/>
      <c r="HQH182" s="779"/>
      <c r="HQI182" s="779"/>
      <c r="HQJ182" s="779"/>
      <c r="HQK182" s="779"/>
      <c r="HQL182" s="779"/>
      <c r="HQM182" s="779"/>
      <c r="HQN182" s="779"/>
      <c r="HQO182" s="779"/>
      <c r="HQP182" s="779"/>
      <c r="HQQ182" s="779"/>
      <c r="HQR182" s="779"/>
      <c r="HQS182" s="779"/>
      <c r="HQT182" s="779"/>
      <c r="HQU182" s="779"/>
      <c r="HQV182" s="779"/>
      <c r="HQW182" s="779"/>
      <c r="HQX182" s="779"/>
      <c r="HQY182" s="779"/>
      <c r="HQZ182" s="779"/>
      <c r="HRA182" s="779"/>
      <c r="HRB182" s="779"/>
      <c r="HRC182" s="779"/>
      <c r="HRD182" s="779"/>
      <c r="HRE182" s="779"/>
      <c r="HRF182" s="779"/>
      <c r="HRG182" s="779"/>
      <c r="HRH182" s="779"/>
      <c r="HRI182" s="779"/>
      <c r="HRJ182" s="779"/>
      <c r="HRK182" s="779"/>
      <c r="HRL182" s="779"/>
      <c r="HRM182" s="779"/>
      <c r="HRN182" s="779"/>
      <c r="HRO182" s="779"/>
      <c r="HRP182" s="779"/>
      <c r="HRQ182" s="779"/>
      <c r="HRR182" s="779"/>
      <c r="HRS182" s="779"/>
      <c r="HRT182" s="779"/>
      <c r="HRU182" s="779"/>
      <c r="HRV182" s="779"/>
      <c r="HRW182" s="779"/>
      <c r="HRX182" s="779"/>
      <c r="HRY182" s="779"/>
      <c r="HRZ182" s="779"/>
      <c r="HSA182" s="779"/>
      <c r="HSB182" s="779"/>
      <c r="HSC182" s="779"/>
      <c r="HSD182" s="779"/>
      <c r="HSE182" s="779"/>
      <c r="HSF182" s="779"/>
      <c r="HSG182" s="779"/>
      <c r="HSH182" s="779"/>
      <c r="HSI182" s="779"/>
      <c r="HSJ182" s="779"/>
      <c r="HSK182" s="779"/>
      <c r="HSL182" s="779"/>
      <c r="HSM182" s="779"/>
      <c r="HSN182" s="779"/>
      <c r="HSO182" s="779"/>
      <c r="HSP182" s="779"/>
      <c r="HSQ182" s="779"/>
      <c r="HSR182" s="779"/>
      <c r="HSS182" s="779"/>
      <c r="HST182" s="779"/>
      <c r="HSU182" s="779"/>
      <c r="HSV182" s="779"/>
      <c r="HSW182" s="779"/>
      <c r="HSX182" s="779"/>
      <c r="HSY182" s="779"/>
      <c r="HSZ182" s="779"/>
      <c r="HTA182" s="779"/>
      <c r="HTB182" s="779"/>
      <c r="HTC182" s="779"/>
      <c r="HTD182" s="779"/>
      <c r="HTE182" s="779"/>
      <c r="HTF182" s="779"/>
      <c r="HTG182" s="779"/>
      <c r="HTH182" s="779"/>
      <c r="HTI182" s="779"/>
      <c r="HTJ182" s="779"/>
      <c r="HTK182" s="779"/>
      <c r="HTL182" s="779"/>
      <c r="HTM182" s="779"/>
      <c r="HTN182" s="779"/>
      <c r="HTO182" s="779"/>
      <c r="HTP182" s="779"/>
      <c r="HTQ182" s="779"/>
      <c r="HTR182" s="779"/>
      <c r="HTS182" s="779"/>
      <c r="HTT182" s="779"/>
      <c r="HTU182" s="779"/>
      <c r="HTV182" s="779"/>
      <c r="HTW182" s="779"/>
      <c r="HTX182" s="779"/>
      <c r="HTY182" s="779"/>
      <c r="HTZ182" s="779"/>
      <c r="HUA182" s="779"/>
      <c r="HUB182" s="779"/>
      <c r="HUC182" s="779"/>
      <c r="HUD182" s="779"/>
      <c r="HUE182" s="779"/>
      <c r="HUF182" s="779"/>
      <c r="HUG182" s="779"/>
      <c r="HUH182" s="779"/>
      <c r="HUI182" s="779"/>
      <c r="HUJ182" s="779"/>
      <c r="HUK182" s="779"/>
      <c r="HUL182" s="779"/>
      <c r="HUM182" s="779"/>
      <c r="HUN182" s="779"/>
      <c r="HUO182" s="779"/>
      <c r="HUP182" s="779"/>
      <c r="HUQ182" s="779"/>
      <c r="HUR182" s="779"/>
      <c r="HUS182" s="779"/>
      <c r="HUT182" s="779"/>
      <c r="HUU182" s="779"/>
      <c r="HUV182" s="779"/>
      <c r="HUW182" s="779"/>
      <c r="HUX182" s="779"/>
      <c r="HUY182" s="779"/>
      <c r="HUZ182" s="779"/>
      <c r="HVA182" s="779"/>
      <c r="HVB182" s="779"/>
      <c r="HVC182" s="779"/>
      <c r="HVD182" s="779"/>
      <c r="HVE182" s="779"/>
      <c r="HVF182" s="779"/>
      <c r="HVG182" s="779"/>
      <c r="HVH182" s="779"/>
      <c r="HVI182" s="779"/>
      <c r="HVJ182" s="779"/>
      <c r="HVK182" s="779"/>
      <c r="HVL182" s="779"/>
      <c r="HVM182" s="779"/>
      <c r="HVN182" s="779"/>
      <c r="HVO182" s="779"/>
      <c r="HVP182" s="779"/>
      <c r="HVQ182" s="779"/>
      <c r="HVR182" s="779"/>
      <c r="HVS182" s="779"/>
      <c r="HVT182" s="779"/>
      <c r="HVU182" s="779"/>
      <c r="HVV182" s="779"/>
      <c r="HVW182" s="779"/>
      <c r="HVX182" s="779"/>
      <c r="HVY182" s="779"/>
      <c r="HVZ182" s="779"/>
      <c r="HWA182" s="779"/>
      <c r="HWB182" s="779"/>
      <c r="HWC182" s="779"/>
      <c r="HWD182" s="779"/>
      <c r="HWE182" s="779"/>
      <c r="HWF182" s="779"/>
      <c r="HWG182" s="779"/>
      <c r="HWH182" s="779"/>
      <c r="HWI182" s="779"/>
      <c r="HWJ182" s="779"/>
      <c r="HWK182" s="779"/>
      <c r="HWL182" s="779"/>
      <c r="HWM182" s="779"/>
      <c r="HWN182" s="779"/>
      <c r="HWO182" s="779"/>
      <c r="HWP182" s="779"/>
      <c r="HWQ182" s="779"/>
      <c r="HWR182" s="779"/>
      <c r="HWS182" s="779"/>
      <c r="HWT182" s="779"/>
      <c r="HWU182" s="779"/>
      <c r="HWV182" s="779"/>
      <c r="HWW182" s="779"/>
      <c r="HWX182" s="779"/>
      <c r="HWY182" s="779"/>
      <c r="HWZ182" s="779"/>
      <c r="HXA182" s="779"/>
      <c r="HXB182" s="779"/>
      <c r="HXC182" s="779"/>
      <c r="HXD182" s="779"/>
      <c r="HXE182" s="779"/>
      <c r="HXF182" s="779"/>
      <c r="HXG182" s="779"/>
      <c r="HXH182" s="779"/>
      <c r="HXI182" s="779"/>
      <c r="HXJ182" s="779"/>
      <c r="HXK182" s="779"/>
      <c r="HXL182" s="779"/>
      <c r="HXM182" s="779"/>
      <c r="HXN182" s="779"/>
      <c r="HXO182" s="779"/>
      <c r="HXP182" s="779"/>
      <c r="HXQ182" s="779"/>
      <c r="HXR182" s="779"/>
      <c r="HXS182" s="779"/>
      <c r="HXT182" s="779"/>
      <c r="HXU182" s="779"/>
      <c r="HXV182" s="779"/>
      <c r="HXW182" s="779"/>
      <c r="HXX182" s="779"/>
      <c r="HXY182" s="779"/>
      <c r="HXZ182" s="779"/>
      <c r="HYA182" s="779"/>
      <c r="HYB182" s="779"/>
      <c r="HYC182" s="779"/>
      <c r="HYD182" s="779"/>
      <c r="HYE182" s="779"/>
      <c r="HYF182" s="779"/>
      <c r="HYG182" s="779"/>
      <c r="HYH182" s="779"/>
      <c r="HYI182" s="779"/>
      <c r="HYJ182" s="779"/>
      <c r="HYK182" s="779"/>
      <c r="HYL182" s="779"/>
      <c r="HYM182" s="779"/>
      <c r="HYN182" s="779"/>
      <c r="HYO182" s="779"/>
      <c r="HYP182" s="779"/>
      <c r="HYQ182" s="779"/>
      <c r="HYR182" s="779"/>
      <c r="HYS182" s="779"/>
      <c r="HYT182" s="779"/>
      <c r="HYU182" s="779"/>
      <c r="HYV182" s="779"/>
      <c r="HYW182" s="779"/>
      <c r="HYX182" s="779"/>
      <c r="HYY182" s="779"/>
      <c r="HYZ182" s="779"/>
      <c r="HZA182" s="779"/>
      <c r="HZB182" s="779"/>
      <c r="HZC182" s="779"/>
      <c r="HZD182" s="779"/>
      <c r="HZE182" s="779"/>
      <c r="HZF182" s="779"/>
      <c r="HZG182" s="779"/>
      <c r="HZH182" s="779"/>
      <c r="HZI182" s="779"/>
      <c r="HZJ182" s="779"/>
      <c r="HZK182" s="779"/>
      <c r="HZL182" s="779"/>
      <c r="HZM182" s="779"/>
      <c r="HZN182" s="779"/>
      <c r="HZO182" s="779"/>
      <c r="HZP182" s="779"/>
      <c r="HZQ182" s="779"/>
      <c r="HZR182" s="779"/>
      <c r="HZS182" s="779"/>
      <c r="HZT182" s="779"/>
      <c r="HZU182" s="779"/>
      <c r="HZV182" s="779"/>
      <c r="HZW182" s="779"/>
      <c r="HZX182" s="779"/>
      <c r="HZY182" s="779"/>
      <c r="HZZ182" s="779"/>
      <c r="IAA182" s="779"/>
      <c r="IAB182" s="779"/>
      <c r="IAC182" s="779"/>
      <c r="IAD182" s="779"/>
      <c r="IAE182" s="779"/>
      <c r="IAF182" s="779"/>
      <c r="IAG182" s="779"/>
      <c r="IAH182" s="779"/>
      <c r="IAI182" s="779"/>
      <c r="IAJ182" s="779"/>
      <c r="IAK182" s="779"/>
      <c r="IAL182" s="779"/>
      <c r="IAM182" s="779"/>
      <c r="IAN182" s="779"/>
      <c r="IAO182" s="779"/>
      <c r="IAP182" s="779"/>
      <c r="IAQ182" s="779"/>
      <c r="IAR182" s="779"/>
      <c r="IAS182" s="779"/>
      <c r="IAT182" s="779"/>
      <c r="IAU182" s="779"/>
      <c r="IAV182" s="779"/>
      <c r="IAW182" s="779"/>
      <c r="IAX182" s="779"/>
      <c r="IAY182" s="779"/>
      <c r="IAZ182" s="779"/>
      <c r="IBA182" s="779"/>
      <c r="IBB182" s="779"/>
      <c r="IBC182" s="779"/>
      <c r="IBD182" s="779"/>
      <c r="IBE182" s="779"/>
      <c r="IBF182" s="779"/>
      <c r="IBG182" s="779"/>
      <c r="IBH182" s="779"/>
      <c r="IBI182" s="779"/>
      <c r="IBJ182" s="779"/>
      <c r="IBK182" s="779"/>
      <c r="IBL182" s="779"/>
      <c r="IBM182" s="779"/>
      <c r="IBN182" s="779"/>
      <c r="IBO182" s="779"/>
      <c r="IBP182" s="779"/>
      <c r="IBQ182" s="779"/>
      <c r="IBR182" s="779"/>
      <c r="IBS182" s="779"/>
      <c r="IBT182" s="779"/>
      <c r="IBU182" s="779"/>
      <c r="IBV182" s="779"/>
      <c r="IBW182" s="779"/>
      <c r="IBX182" s="779"/>
      <c r="IBY182" s="779"/>
      <c r="IBZ182" s="779"/>
      <c r="ICA182" s="779"/>
      <c r="ICB182" s="779"/>
      <c r="ICC182" s="779"/>
      <c r="ICD182" s="779"/>
      <c r="ICE182" s="779"/>
      <c r="ICF182" s="779"/>
      <c r="ICG182" s="779"/>
      <c r="ICH182" s="779"/>
      <c r="ICI182" s="779"/>
      <c r="ICJ182" s="779"/>
      <c r="ICK182" s="779"/>
      <c r="ICL182" s="779"/>
      <c r="ICM182" s="779"/>
      <c r="ICN182" s="779"/>
      <c r="ICO182" s="779"/>
      <c r="ICP182" s="779"/>
      <c r="ICQ182" s="779"/>
      <c r="ICR182" s="779"/>
      <c r="ICS182" s="779"/>
      <c r="ICT182" s="779"/>
      <c r="ICU182" s="779"/>
      <c r="ICV182" s="779"/>
      <c r="ICW182" s="779"/>
      <c r="ICX182" s="779"/>
      <c r="ICY182" s="779"/>
      <c r="ICZ182" s="779"/>
      <c r="IDA182" s="779"/>
      <c r="IDB182" s="779"/>
      <c r="IDC182" s="779"/>
      <c r="IDD182" s="779"/>
      <c r="IDE182" s="779"/>
      <c r="IDF182" s="779"/>
      <c r="IDG182" s="779"/>
      <c r="IDH182" s="779"/>
      <c r="IDI182" s="779"/>
      <c r="IDJ182" s="779"/>
      <c r="IDK182" s="779"/>
      <c r="IDL182" s="779"/>
      <c r="IDM182" s="779"/>
      <c r="IDN182" s="779"/>
      <c r="IDO182" s="779"/>
      <c r="IDP182" s="779"/>
      <c r="IDQ182" s="779"/>
      <c r="IDR182" s="779"/>
      <c r="IDS182" s="779"/>
      <c r="IDT182" s="779"/>
      <c r="IDU182" s="779"/>
      <c r="IDV182" s="779"/>
      <c r="IDW182" s="779"/>
      <c r="IDX182" s="779"/>
      <c r="IDY182" s="779"/>
      <c r="IDZ182" s="779"/>
      <c r="IEA182" s="779"/>
      <c r="IEB182" s="779"/>
      <c r="IEC182" s="779"/>
      <c r="IED182" s="779"/>
      <c r="IEE182" s="779"/>
      <c r="IEF182" s="779"/>
      <c r="IEG182" s="779"/>
      <c r="IEH182" s="779"/>
      <c r="IEI182" s="779"/>
      <c r="IEJ182" s="779"/>
      <c r="IEK182" s="779"/>
      <c r="IEL182" s="779"/>
      <c r="IEM182" s="779"/>
      <c r="IEN182" s="779"/>
      <c r="IEO182" s="779"/>
      <c r="IEP182" s="779"/>
      <c r="IEQ182" s="779"/>
      <c r="IER182" s="779"/>
      <c r="IES182" s="779"/>
      <c r="IET182" s="779"/>
      <c r="IEU182" s="779"/>
      <c r="IEV182" s="779"/>
      <c r="IEW182" s="779"/>
      <c r="IEX182" s="779"/>
      <c r="IEY182" s="779"/>
      <c r="IEZ182" s="779"/>
      <c r="IFA182" s="779"/>
      <c r="IFB182" s="779"/>
      <c r="IFC182" s="779"/>
      <c r="IFD182" s="779"/>
      <c r="IFE182" s="779"/>
      <c r="IFF182" s="779"/>
      <c r="IFG182" s="779"/>
      <c r="IFH182" s="779"/>
      <c r="IFI182" s="779"/>
      <c r="IFJ182" s="779"/>
      <c r="IFK182" s="779"/>
      <c r="IFL182" s="779"/>
      <c r="IFM182" s="779"/>
      <c r="IFN182" s="779"/>
      <c r="IFO182" s="779"/>
      <c r="IFP182" s="779"/>
      <c r="IFQ182" s="779"/>
      <c r="IFR182" s="779"/>
      <c r="IFS182" s="779"/>
      <c r="IFT182" s="779"/>
      <c r="IFU182" s="779"/>
      <c r="IFV182" s="779"/>
      <c r="IFW182" s="779"/>
      <c r="IFX182" s="779"/>
      <c r="IFY182" s="779"/>
      <c r="IFZ182" s="779"/>
      <c r="IGA182" s="779"/>
      <c r="IGB182" s="779"/>
      <c r="IGC182" s="779"/>
      <c r="IGD182" s="779"/>
      <c r="IGE182" s="779"/>
      <c r="IGF182" s="779"/>
      <c r="IGG182" s="779"/>
      <c r="IGH182" s="779"/>
      <c r="IGI182" s="779"/>
      <c r="IGJ182" s="779"/>
      <c r="IGK182" s="779"/>
      <c r="IGL182" s="779"/>
      <c r="IGM182" s="779"/>
      <c r="IGN182" s="779"/>
      <c r="IGO182" s="779"/>
      <c r="IGP182" s="779"/>
      <c r="IGQ182" s="779"/>
      <c r="IGR182" s="779"/>
      <c r="IGS182" s="779"/>
      <c r="IGT182" s="779"/>
      <c r="IGU182" s="779"/>
      <c r="IGV182" s="779"/>
      <c r="IGW182" s="779"/>
      <c r="IGX182" s="779"/>
      <c r="IGY182" s="779"/>
      <c r="IGZ182" s="779"/>
      <c r="IHA182" s="779"/>
      <c r="IHB182" s="779"/>
      <c r="IHC182" s="779"/>
      <c r="IHD182" s="779"/>
      <c r="IHE182" s="779"/>
      <c r="IHF182" s="779"/>
      <c r="IHG182" s="779"/>
      <c r="IHH182" s="779"/>
      <c r="IHI182" s="779"/>
      <c r="IHJ182" s="779"/>
      <c r="IHK182" s="779"/>
      <c r="IHL182" s="779"/>
      <c r="IHM182" s="779"/>
      <c r="IHN182" s="779"/>
      <c r="IHO182" s="779"/>
      <c r="IHP182" s="779"/>
      <c r="IHQ182" s="779"/>
      <c r="IHR182" s="779"/>
      <c r="IHS182" s="779"/>
      <c r="IHT182" s="779"/>
      <c r="IHU182" s="779"/>
      <c r="IHV182" s="779"/>
      <c r="IHW182" s="779"/>
      <c r="IHX182" s="779"/>
      <c r="IHY182" s="779"/>
      <c r="IHZ182" s="779"/>
      <c r="IIA182" s="779"/>
      <c r="IIB182" s="779"/>
      <c r="IIC182" s="779"/>
      <c r="IID182" s="779"/>
      <c r="IIE182" s="779"/>
      <c r="IIF182" s="779"/>
      <c r="IIG182" s="779"/>
      <c r="IIH182" s="779"/>
      <c r="III182" s="779"/>
      <c r="IIJ182" s="779"/>
      <c r="IIK182" s="779"/>
      <c r="IIL182" s="779"/>
      <c r="IIM182" s="779"/>
      <c r="IIN182" s="779"/>
      <c r="IIO182" s="779"/>
      <c r="IIP182" s="779"/>
      <c r="IIQ182" s="779"/>
      <c r="IIR182" s="779"/>
      <c r="IIS182" s="779"/>
      <c r="IIT182" s="779"/>
      <c r="IIU182" s="779"/>
      <c r="IIV182" s="779"/>
      <c r="IIW182" s="779"/>
      <c r="IIX182" s="779"/>
      <c r="IIY182" s="779"/>
      <c r="IIZ182" s="779"/>
      <c r="IJA182" s="779"/>
      <c r="IJB182" s="779"/>
      <c r="IJC182" s="779"/>
      <c r="IJD182" s="779"/>
      <c r="IJE182" s="779"/>
      <c r="IJF182" s="779"/>
      <c r="IJG182" s="779"/>
      <c r="IJH182" s="779"/>
      <c r="IJI182" s="779"/>
      <c r="IJJ182" s="779"/>
      <c r="IJK182" s="779"/>
      <c r="IJL182" s="779"/>
      <c r="IJM182" s="779"/>
      <c r="IJN182" s="779"/>
      <c r="IJO182" s="779"/>
      <c r="IJP182" s="779"/>
      <c r="IJQ182" s="779"/>
      <c r="IJR182" s="779"/>
      <c r="IJS182" s="779"/>
      <c r="IJT182" s="779"/>
      <c r="IJU182" s="779"/>
      <c r="IJV182" s="779"/>
      <c r="IJW182" s="779"/>
      <c r="IJX182" s="779"/>
      <c r="IJY182" s="779"/>
      <c r="IJZ182" s="779"/>
      <c r="IKA182" s="779"/>
      <c r="IKB182" s="779"/>
      <c r="IKC182" s="779"/>
      <c r="IKD182" s="779"/>
      <c r="IKE182" s="779"/>
      <c r="IKF182" s="779"/>
      <c r="IKG182" s="779"/>
      <c r="IKH182" s="779"/>
      <c r="IKI182" s="779"/>
      <c r="IKJ182" s="779"/>
      <c r="IKK182" s="779"/>
      <c r="IKL182" s="779"/>
      <c r="IKM182" s="779"/>
      <c r="IKN182" s="779"/>
      <c r="IKO182" s="779"/>
      <c r="IKP182" s="779"/>
      <c r="IKQ182" s="779"/>
      <c r="IKR182" s="779"/>
      <c r="IKS182" s="779"/>
      <c r="IKT182" s="779"/>
      <c r="IKU182" s="779"/>
      <c r="IKV182" s="779"/>
      <c r="IKW182" s="779"/>
      <c r="IKX182" s="779"/>
      <c r="IKY182" s="779"/>
      <c r="IKZ182" s="779"/>
      <c r="ILA182" s="779"/>
      <c r="ILB182" s="779"/>
      <c r="ILC182" s="779"/>
      <c r="ILD182" s="779"/>
      <c r="ILE182" s="779"/>
      <c r="ILF182" s="779"/>
      <c r="ILG182" s="779"/>
      <c r="ILH182" s="779"/>
      <c r="ILI182" s="779"/>
      <c r="ILJ182" s="779"/>
      <c r="ILK182" s="779"/>
      <c r="ILL182" s="779"/>
      <c r="ILM182" s="779"/>
      <c r="ILN182" s="779"/>
      <c r="ILO182" s="779"/>
      <c r="ILP182" s="779"/>
      <c r="ILQ182" s="779"/>
      <c r="ILR182" s="779"/>
      <c r="ILS182" s="779"/>
      <c r="ILT182" s="779"/>
      <c r="ILU182" s="779"/>
      <c r="ILV182" s="779"/>
      <c r="ILW182" s="779"/>
      <c r="ILX182" s="779"/>
      <c r="ILY182" s="779"/>
      <c r="ILZ182" s="779"/>
      <c r="IMA182" s="779"/>
      <c r="IMB182" s="779"/>
      <c r="IMC182" s="779"/>
      <c r="IMD182" s="779"/>
      <c r="IME182" s="779"/>
      <c r="IMF182" s="779"/>
      <c r="IMG182" s="779"/>
      <c r="IMH182" s="779"/>
      <c r="IMI182" s="779"/>
      <c r="IMJ182" s="779"/>
      <c r="IMK182" s="779"/>
      <c r="IML182" s="779"/>
      <c r="IMM182" s="779"/>
      <c r="IMN182" s="779"/>
      <c r="IMO182" s="779"/>
      <c r="IMP182" s="779"/>
      <c r="IMQ182" s="779"/>
      <c r="IMR182" s="779"/>
      <c r="IMS182" s="779"/>
      <c r="IMT182" s="779"/>
      <c r="IMU182" s="779"/>
      <c r="IMV182" s="779"/>
      <c r="IMW182" s="779"/>
      <c r="IMX182" s="779"/>
      <c r="IMY182" s="779"/>
      <c r="IMZ182" s="779"/>
      <c r="INA182" s="779"/>
      <c r="INB182" s="779"/>
      <c r="INC182" s="779"/>
      <c r="IND182" s="779"/>
      <c r="INE182" s="779"/>
      <c r="INF182" s="779"/>
      <c r="ING182" s="779"/>
      <c r="INH182" s="779"/>
      <c r="INI182" s="779"/>
      <c r="INJ182" s="779"/>
      <c r="INK182" s="779"/>
      <c r="INL182" s="779"/>
      <c r="INM182" s="779"/>
      <c r="INN182" s="779"/>
      <c r="INO182" s="779"/>
      <c r="INP182" s="779"/>
      <c r="INQ182" s="779"/>
      <c r="INR182" s="779"/>
      <c r="INS182" s="779"/>
      <c r="INT182" s="779"/>
      <c r="INU182" s="779"/>
      <c r="INV182" s="779"/>
      <c r="INW182" s="779"/>
      <c r="INX182" s="779"/>
      <c r="INY182" s="779"/>
      <c r="INZ182" s="779"/>
      <c r="IOA182" s="779"/>
      <c r="IOB182" s="779"/>
      <c r="IOC182" s="779"/>
      <c r="IOD182" s="779"/>
      <c r="IOE182" s="779"/>
      <c r="IOF182" s="779"/>
      <c r="IOG182" s="779"/>
      <c r="IOH182" s="779"/>
      <c r="IOI182" s="779"/>
      <c r="IOJ182" s="779"/>
      <c r="IOK182" s="779"/>
      <c r="IOL182" s="779"/>
      <c r="IOM182" s="779"/>
      <c r="ION182" s="779"/>
      <c r="IOO182" s="779"/>
      <c r="IOP182" s="779"/>
      <c r="IOQ182" s="779"/>
      <c r="IOR182" s="779"/>
      <c r="IOS182" s="779"/>
      <c r="IOT182" s="779"/>
      <c r="IOU182" s="779"/>
      <c r="IOV182" s="779"/>
      <c r="IOW182" s="779"/>
      <c r="IOX182" s="779"/>
      <c r="IOY182" s="779"/>
      <c r="IOZ182" s="779"/>
      <c r="IPA182" s="779"/>
      <c r="IPB182" s="779"/>
      <c r="IPC182" s="779"/>
      <c r="IPD182" s="779"/>
      <c r="IPE182" s="779"/>
      <c r="IPF182" s="779"/>
      <c r="IPG182" s="779"/>
      <c r="IPH182" s="779"/>
      <c r="IPI182" s="779"/>
      <c r="IPJ182" s="779"/>
      <c r="IPK182" s="779"/>
      <c r="IPL182" s="779"/>
      <c r="IPM182" s="779"/>
      <c r="IPN182" s="779"/>
      <c r="IPO182" s="779"/>
      <c r="IPP182" s="779"/>
      <c r="IPQ182" s="779"/>
      <c r="IPR182" s="779"/>
      <c r="IPS182" s="779"/>
      <c r="IPT182" s="779"/>
      <c r="IPU182" s="779"/>
      <c r="IPV182" s="779"/>
      <c r="IPW182" s="779"/>
      <c r="IPX182" s="779"/>
      <c r="IPY182" s="779"/>
      <c r="IPZ182" s="779"/>
      <c r="IQA182" s="779"/>
      <c r="IQB182" s="779"/>
      <c r="IQC182" s="779"/>
      <c r="IQD182" s="779"/>
      <c r="IQE182" s="779"/>
      <c r="IQF182" s="779"/>
      <c r="IQG182" s="779"/>
      <c r="IQH182" s="779"/>
      <c r="IQI182" s="779"/>
      <c r="IQJ182" s="779"/>
      <c r="IQK182" s="779"/>
      <c r="IQL182" s="779"/>
      <c r="IQM182" s="779"/>
      <c r="IQN182" s="779"/>
      <c r="IQO182" s="779"/>
      <c r="IQP182" s="779"/>
      <c r="IQQ182" s="779"/>
      <c r="IQR182" s="779"/>
      <c r="IQS182" s="779"/>
      <c r="IQT182" s="779"/>
      <c r="IQU182" s="779"/>
      <c r="IQV182" s="779"/>
      <c r="IQW182" s="779"/>
      <c r="IQX182" s="779"/>
      <c r="IQY182" s="779"/>
      <c r="IQZ182" s="779"/>
      <c r="IRA182" s="779"/>
      <c r="IRB182" s="779"/>
      <c r="IRC182" s="779"/>
      <c r="IRD182" s="779"/>
      <c r="IRE182" s="779"/>
      <c r="IRF182" s="779"/>
      <c r="IRG182" s="779"/>
      <c r="IRH182" s="779"/>
      <c r="IRI182" s="779"/>
      <c r="IRJ182" s="779"/>
      <c r="IRK182" s="779"/>
      <c r="IRL182" s="779"/>
      <c r="IRM182" s="779"/>
      <c r="IRN182" s="779"/>
      <c r="IRO182" s="779"/>
      <c r="IRP182" s="779"/>
      <c r="IRQ182" s="779"/>
      <c r="IRR182" s="779"/>
      <c r="IRS182" s="779"/>
      <c r="IRT182" s="779"/>
      <c r="IRU182" s="779"/>
      <c r="IRV182" s="779"/>
      <c r="IRW182" s="779"/>
      <c r="IRX182" s="779"/>
      <c r="IRY182" s="779"/>
      <c r="IRZ182" s="779"/>
      <c r="ISA182" s="779"/>
      <c r="ISB182" s="779"/>
      <c r="ISC182" s="779"/>
      <c r="ISD182" s="779"/>
      <c r="ISE182" s="779"/>
      <c r="ISF182" s="779"/>
      <c r="ISG182" s="779"/>
      <c r="ISH182" s="779"/>
      <c r="ISI182" s="779"/>
      <c r="ISJ182" s="779"/>
      <c r="ISK182" s="779"/>
      <c r="ISL182" s="779"/>
      <c r="ISM182" s="779"/>
      <c r="ISN182" s="779"/>
      <c r="ISO182" s="779"/>
      <c r="ISP182" s="779"/>
      <c r="ISQ182" s="779"/>
      <c r="ISR182" s="779"/>
      <c r="ISS182" s="779"/>
      <c r="IST182" s="779"/>
      <c r="ISU182" s="779"/>
      <c r="ISV182" s="779"/>
      <c r="ISW182" s="779"/>
      <c r="ISX182" s="779"/>
      <c r="ISY182" s="779"/>
      <c r="ISZ182" s="779"/>
      <c r="ITA182" s="779"/>
      <c r="ITB182" s="779"/>
      <c r="ITC182" s="779"/>
      <c r="ITD182" s="779"/>
      <c r="ITE182" s="779"/>
      <c r="ITF182" s="779"/>
      <c r="ITG182" s="779"/>
      <c r="ITH182" s="779"/>
      <c r="ITI182" s="779"/>
      <c r="ITJ182" s="779"/>
      <c r="ITK182" s="779"/>
      <c r="ITL182" s="779"/>
      <c r="ITM182" s="779"/>
      <c r="ITN182" s="779"/>
      <c r="ITO182" s="779"/>
      <c r="ITP182" s="779"/>
      <c r="ITQ182" s="779"/>
      <c r="ITR182" s="779"/>
      <c r="ITS182" s="779"/>
      <c r="ITT182" s="779"/>
      <c r="ITU182" s="779"/>
      <c r="ITV182" s="779"/>
      <c r="ITW182" s="779"/>
      <c r="ITX182" s="779"/>
      <c r="ITY182" s="779"/>
      <c r="ITZ182" s="779"/>
      <c r="IUA182" s="779"/>
      <c r="IUB182" s="779"/>
      <c r="IUC182" s="779"/>
      <c r="IUD182" s="779"/>
      <c r="IUE182" s="779"/>
      <c r="IUF182" s="779"/>
      <c r="IUG182" s="779"/>
      <c r="IUH182" s="779"/>
      <c r="IUI182" s="779"/>
      <c r="IUJ182" s="779"/>
      <c r="IUK182" s="779"/>
      <c r="IUL182" s="779"/>
      <c r="IUM182" s="779"/>
      <c r="IUN182" s="779"/>
      <c r="IUO182" s="779"/>
      <c r="IUP182" s="779"/>
      <c r="IUQ182" s="779"/>
      <c r="IUR182" s="779"/>
      <c r="IUS182" s="779"/>
      <c r="IUT182" s="779"/>
      <c r="IUU182" s="779"/>
      <c r="IUV182" s="779"/>
      <c r="IUW182" s="779"/>
      <c r="IUX182" s="779"/>
      <c r="IUY182" s="779"/>
      <c r="IUZ182" s="779"/>
      <c r="IVA182" s="779"/>
      <c r="IVB182" s="779"/>
      <c r="IVC182" s="779"/>
      <c r="IVD182" s="779"/>
      <c r="IVE182" s="779"/>
      <c r="IVF182" s="779"/>
      <c r="IVG182" s="779"/>
      <c r="IVH182" s="779"/>
      <c r="IVI182" s="779"/>
      <c r="IVJ182" s="779"/>
      <c r="IVK182" s="779"/>
      <c r="IVL182" s="779"/>
      <c r="IVM182" s="779"/>
      <c r="IVN182" s="779"/>
      <c r="IVO182" s="779"/>
      <c r="IVP182" s="779"/>
      <c r="IVQ182" s="779"/>
      <c r="IVR182" s="779"/>
      <c r="IVS182" s="779"/>
      <c r="IVT182" s="779"/>
      <c r="IVU182" s="779"/>
      <c r="IVV182" s="779"/>
      <c r="IVW182" s="779"/>
      <c r="IVX182" s="779"/>
      <c r="IVY182" s="779"/>
      <c r="IVZ182" s="779"/>
      <c r="IWA182" s="779"/>
      <c r="IWB182" s="779"/>
      <c r="IWC182" s="779"/>
      <c r="IWD182" s="779"/>
      <c r="IWE182" s="779"/>
      <c r="IWF182" s="779"/>
      <c r="IWG182" s="779"/>
      <c r="IWH182" s="779"/>
      <c r="IWI182" s="779"/>
      <c r="IWJ182" s="779"/>
      <c r="IWK182" s="779"/>
      <c r="IWL182" s="779"/>
      <c r="IWM182" s="779"/>
      <c r="IWN182" s="779"/>
      <c r="IWO182" s="779"/>
      <c r="IWP182" s="779"/>
      <c r="IWQ182" s="779"/>
      <c r="IWR182" s="779"/>
      <c r="IWS182" s="779"/>
      <c r="IWT182" s="779"/>
      <c r="IWU182" s="779"/>
      <c r="IWV182" s="779"/>
      <c r="IWW182" s="779"/>
      <c r="IWX182" s="779"/>
      <c r="IWY182" s="779"/>
      <c r="IWZ182" s="779"/>
      <c r="IXA182" s="779"/>
      <c r="IXB182" s="779"/>
      <c r="IXC182" s="779"/>
      <c r="IXD182" s="779"/>
      <c r="IXE182" s="779"/>
      <c r="IXF182" s="779"/>
      <c r="IXG182" s="779"/>
      <c r="IXH182" s="779"/>
      <c r="IXI182" s="779"/>
      <c r="IXJ182" s="779"/>
      <c r="IXK182" s="779"/>
      <c r="IXL182" s="779"/>
      <c r="IXM182" s="779"/>
      <c r="IXN182" s="779"/>
      <c r="IXO182" s="779"/>
      <c r="IXP182" s="779"/>
      <c r="IXQ182" s="779"/>
      <c r="IXR182" s="779"/>
      <c r="IXS182" s="779"/>
      <c r="IXT182" s="779"/>
      <c r="IXU182" s="779"/>
      <c r="IXV182" s="779"/>
      <c r="IXW182" s="779"/>
      <c r="IXX182" s="779"/>
      <c r="IXY182" s="779"/>
      <c r="IXZ182" s="779"/>
      <c r="IYA182" s="779"/>
      <c r="IYB182" s="779"/>
      <c r="IYC182" s="779"/>
      <c r="IYD182" s="779"/>
      <c r="IYE182" s="779"/>
      <c r="IYF182" s="779"/>
      <c r="IYG182" s="779"/>
      <c r="IYH182" s="779"/>
      <c r="IYI182" s="779"/>
      <c r="IYJ182" s="779"/>
      <c r="IYK182" s="779"/>
      <c r="IYL182" s="779"/>
      <c r="IYM182" s="779"/>
      <c r="IYN182" s="779"/>
      <c r="IYO182" s="779"/>
      <c r="IYP182" s="779"/>
      <c r="IYQ182" s="779"/>
      <c r="IYR182" s="779"/>
      <c r="IYS182" s="779"/>
      <c r="IYT182" s="779"/>
      <c r="IYU182" s="779"/>
      <c r="IYV182" s="779"/>
      <c r="IYW182" s="779"/>
      <c r="IYX182" s="779"/>
      <c r="IYY182" s="779"/>
      <c r="IYZ182" s="779"/>
      <c r="IZA182" s="779"/>
      <c r="IZB182" s="779"/>
      <c r="IZC182" s="779"/>
      <c r="IZD182" s="779"/>
      <c r="IZE182" s="779"/>
      <c r="IZF182" s="779"/>
      <c r="IZG182" s="779"/>
      <c r="IZH182" s="779"/>
      <c r="IZI182" s="779"/>
      <c r="IZJ182" s="779"/>
      <c r="IZK182" s="779"/>
      <c r="IZL182" s="779"/>
      <c r="IZM182" s="779"/>
      <c r="IZN182" s="779"/>
      <c r="IZO182" s="779"/>
      <c r="IZP182" s="779"/>
      <c r="IZQ182" s="779"/>
      <c r="IZR182" s="779"/>
      <c r="IZS182" s="779"/>
      <c r="IZT182" s="779"/>
      <c r="IZU182" s="779"/>
      <c r="IZV182" s="779"/>
      <c r="IZW182" s="779"/>
      <c r="IZX182" s="779"/>
      <c r="IZY182" s="779"/>
      <c r="IZZ182" s="779"/>
      <c r="JAA182" s="779"/>
      <c r="JAB182" s="779"/>
      <c r="JAC182" s="779"/>
      <c r="JAD182" s="779"/>
      <c r="JAE182" s="779"/>
      <c r="JAF182" s="779"/>
      <c r="JAG182" s="779"/>
      <c r="JAH182" s="779"/>
      <c r="JAI182" s="779"/>
      <c r="JAJ182" s="779"/>
      <c r="JAK182" s="779"/>
      <c r="JAL182" s="779"/>
      <c r="JAM182" s="779"/>
      <c r="JAN182" s="779"/>
      <c r="JAO182" s="779"/>
      <c r="JAP182" s="779"/>
      <c r="JAQ182" s="779"/>
      <c r="JAR182" s="779"/>
      <c r="JAS182" s="779"/>
      <c r="JAT182" s="779"/>
      <c r="JAU182" s="779"/>
      <c r="JAV182" s="779"/>
      <c r="JAW182" s="779"/>
      <c r="JAX182" s="779"/>
      <c r="JAY182" s="779"/>
      <c r="JAZ182" s="779"/>
      <c r="JBA182" s="779"/>
      <c r="JBB182" s="779"/>
      <c r="JBC182" s="779"/>
      <c r="JBD182" s="779"/>
      <c r="JBE182" s="779"/>
      <c r="JBF182" s="779"/>
      <c r="JBG182" s="779"/>
      <c r="JBH182" s="779"/>
      <c r="JBI182" s="779"/>
      <c r="JBJ182" s="779"/>
      <c r="JBK182" s="779"/>
      <c r="JBL182" s="779"/>
      <c r="JBM182" s="779"/>
      <c r="JBN182" s="779"/>
      <c r="JBO182" s="779"/>
      <c r="JBP182" s="779"/>
      <c r="JBQ182" s="779"/>
      <c r="JBR182" s="779"/>
      <c r="JBS182" s="779"/>
      <c r="JBT182" s="779"/>
      <c r="JBU182" s="779"/>
      <c r="JBV182" s="779"/>
      <c r="JBW182" s="779"/>
      <c r="JBX182" s="779"/>
      <c r="JBY182" s="779"/>
      <c r="JBZ182" s="779"/>
      <c r="JCA182" s="779"/>
      <c r="JCB182" s="779"/>
      <c r="JCC182" s="779"/>
      <c r="JCD182" s="779"/>
      <c r="JCE182" s="779"/>
      <c r="JCF182" s="779"/>
      <c r="JCG182" s="779"/>
      <c r="JCH182" s="779"/>
      <c r="JCI182" s="779"/>
      <c r="JCJ182" s="779"/>
      <c r="JCK182" s="779"/>
      <c r="JCL182" s="779"/>
      <c r="JCM182" s="779"/>
      <c r="JCN182" s="779"/>
      <c r="JCO182" s="779"/>
      <c r="JCP182" s="779"/>
      <c r="JCQ182" s="779"/>
      <c r="JCR182" s="779"/>
      <c r="JCS182" s="779"/>
      <c r="JCT182" s="779"/>
      <c r="JCU182" s="779"/>
      <c r="JCV182" s="779"/>
      <c r="JCW182" s="779"/>
      <c r="JCX182" s="779"/>
      <c r="JCY182" s="779"/>
      <c r="JCZ182" s="779"/>
      <c r="JDA182" s="779"/>
      <c r="JDB182" s="779"/>
      <c r="JDC182" s="779"/>
      <c r="JDD182" s="779"/>
      <c r="JDE182" s="779"/>
      <c r="JDF182" s="779"/>
      <c r="JDG182" s="779"/>
      <c r="JDH182" s="779"/>
      <c r="JDI182" s="779"/>
      <c r="JDJ182" s="779"/>
      <c r="JDK182" s="779"/>
      <c r="JDL182" s="779"/>
      <c r="JDM182" s="779"/>
      <c r="JDN182" s="779"/>
      <c r="JDO182" s="779"/>
      <c r="JDP182" s="779"/>
      <c r="JDQ182" s="779"/>
      <c r="JDR182" s="779"/>
      <c r="JDS182" s="779"/>
      <c r="JDT182" s="779"/>
      <c r="JDU182" s="779"/>
      <c r="JDV182" s="779"/>
      <c r="JDW182" s="779"/>
      <c r="JDX182" s="779"/>
      <c r="JDY182" s="779"/>
      <c r="JDZ182" s="779"/>
      <c r="JEA182" s="779"/>
      <c r="JEB182" s="779"/>
      <c r="JEC182" s="779"/>
      <c r="JED182" s="779"/>
      <c r="JEE182" s="779"/>
      <c r="JEF182" s="779"/>
      <c r="JEG182" s="779"/>
      <c r="JEH182" s="779"/>
      <c r="JEI182" s="779"/>
      <c r="JEJ182" s="779"/>
      <c r="JEK182" s="779"/>
      <c r="JEL182" s="779"/>
      <c r="JEM182" s="779"/>
      <c r="JEN182" s="779"/>
      <c r="JEO182" s="779"/>
      <c r="JEP182" s="779"/>
      <c r="JEQ182" s="779"/>
      <c r="JER182" s="779"/>
      <c r="JES182" s="779"/>
      <c r="JET182" s="779"/>
      <c r="JEU182" s="779"/>
      <c r="JEV182" s="779"/>
      <c r="JEW182" s="779"/>
      <c r="JEX182" s="779"/>
      <c r="JEY182" s="779"/>
      <c r="JEZ182" s="779"/>
      <c r="JFA182" s="779"/>
      <c r="JFB182" s="779"/>
      <c r="JFC182" s="779"/>
      <c r="JFD182" s="779"/>
      <c r="JFE182" s="779"/>
      <c r="JFF182" s="779"/>
      <c r="JFG182" s="779"/>
      <c r="JFH182" s="779"/>
      <c r="JFI182" s="779"/>
      <c r="JFJ182" s="779"/>
      <c r="JFK182" s="779"/>
      <c r="JFL182" s="779"/>
      <c r="JFM182" s="779"/>
      <c r="JFN182" s="779"/>
      <c r="JFO182" s="779"/>
      <c r="JFP182" s="779"/>
      <c r="JFQ182" s="779"/>
      <c r="JFR182" s="779"/>
      <c r="JFS182" s="779"/>
      <c r="JFT182" s="779"/>
      <c r="JFU182" s="779"/>
      <c r="JFV182" s="779"/>
      <c r="JFW182" s="779"/>
      <c r="JFX182" s="779"/>
      <c r="JFY182" s="779"/>
      <c r="JFZ182" s="779"/>
      <c r="JGA182" s="779"/>
      <c r="JGB182" s="779"/>
      <c r="JGC182" s="779"/>
      <c r="JGD182" s="779"/>
      <c r="JGE182" s="779"/>
      <c r="JGF182" s="779"/>
      <c r="JGG182" s="779"/>
      <c r="JGH182" s="779"/>
      <c r="JGI182" s="779"/>
      <c r="JGJ182" s="779"/>
      <c r="JGK182" s="779"/>
      <c r="JGL182" s="779"/>
      <c r="JGM182" s="779"/>
      <c r="JGN182" s="779"/>
      <c r="JGO182" s="779"/>
      <c r="JGP182" s="779"/>
      <c r="JGQ182" s="779"/>
      <c r="JGR182" s="779"/>
      <c r="JGS182" s="779"/>
      <c r="JGT182" s="779"/>
      <c r="JGU182" s="779"/>
      <c r="JGV182" s="779"/>
      <c r="JGW182" s="779"/>
      <c r="JGX182" s="779"/>
      <c r="JGY182" s="779"/>
      <c r="JGZ182" s="779"/>
      <c r="JHA182" s="779"/>
      <c r="JHB182" s="779"/>
      <c r="JHC182" s="779"/>
      <c r="JHD182" s="779"/>
      <c r="JHE182" s="779"/>
      <c r="JHF182" s="779"/>
      <c r="JHG182" s="779"/>
      <c r="JHH182" s="779"/>
      <c r="JHI182" s="779"/>
      <c r="JHJ182" s="779"/>
      <c r="JHK182" s="779"/>
      <c r="JHL182" s="779"/>
      <c r="JHM182" s="779"/>
      <c r="JHN182" s="779"/>
      <c r="JHO182" s="779"/>
      <c r="JHP182" s="779"/>
      <c r="JHQ182" s="779"/>
      <c r="JHR182" s="779"/>
      <c r="JHS182" s="779"/>
      <c r="JHT182" s="779"/>
      <c r="JHU182" s="779"/>
      <c r="JHV182" s="779"/>
      <c r="JHW182" s="779"/>
      <c r="JHX182" s="779"/>
      <c r="JHY182" s="779"/>
      <c r="JHZ182" s="779"/>
      <c r="JIA182" s="779"/>
      <c r="JIB182" s="779"/>
      <c r="JIC182" s="779"/>
      <c r="JID182" s="779"/>
      <c r="JIE182" s="779"/>
      <c r="JIF182" s="779"/>
      <c r="JIG182" s="779"/>
      <c r="JIH182" s="779"/>
      <c r="JII182" s="779"/>
      <c r="JIJ182" s="779"/>
      <c r="JIK182" s="779"/>
      <c r="JIL182" s="779"/>
      <c r="JIM182" s="779"/>
      <c r="JIN182" s="779"/>
      <c r="JIO182" s="779"/>
      <c r="JIP182" s="779"/>
      <c r="JIQ182" s="779"/>
      <c r="JIR182" s="779"/>
      <c r="JIS182" s="779"/>
      <c r="JIT182" s="779"/>
      <c r="JIU182" s="779"/>
      <c r="JIV182" s="779"/>
      <c r="JIW182" s="779"/>
      <c r="JIX182" s="779"/>
      <c r="JIY182" s="779"/>
      <c r="JIZ182" s="779"/>
      <c r="JJA182" s="779"/>
      <c r="JJB182" s="779"/>
      <c r="JJC182" s="779"/>
      <c r="JJD182" s="779"/>
      <c r="JJE182" s="779"/>
      <c r="JJF182" s="779"/>
      <c r="JJG182" s="779"/>
      <c r="JJH182" s="779"/>
      <c r="JJI182" s="779"/>
      <c r="JJJ182" s="779"/>
      <c r="JJK182" s="779"/>
      <c r="JJL182" s="779"/>
      <c r="JJM182" s="779"/>
      <c r="JJN182" s="779"/>
      <c r="JJO182" s="779"/>
      <c r="JJP182" s="779"/>
      <c r="JJQ182" s="779"/>
      <c r="JJR182" s="779"/>
      <c r="JJS182" s="779"/>
      <c r="JJT182" s="779"/>
      <c r="JJU182" s="779"/>
      <c r="JJV182" s="779"/>
      <c r="JJW182" s="779"/>
      <c r="JJX182" s="779"/>
      <c r="JJY182" s="779"/>
      <c r="JJZ182" s="779"/>
      <c r="JKA182" s="779"/>
      <c r="JKB182" s="779"/>
      <c r="JKC182" s="779"/>
      <c r="JKD182" s="779"/>
      <c r="JKE182" s="779"/>
      <c r="JKF182" s="779"/>
      <c r="JKG182" s="779"/>
      <c r="JKH182" s="779"/>
      <c r="JKI182" s="779"/>
      <c r="JKJ182" s="779"/>
      <c r="JKK182" s="779"/>
      <c r="JKL182" s="779"/>
      <c r="JKM182" s="779"/>
      <c r="JKN182" s="779"/>
      <c r="JKO182" s="779"/>
      <c r="JKP182" s="779"/>
      <c r="JKQ182" s="779"/>
      <c r="JKR182" s="779"/>
      <c r="JKS182" s="779"/>
      <c r="JKT182" s="779"/>
      <c r="JKU182" s="779"/>
      <c r="JKV182" s="779"/>
      <c r="JKW182" s="779"/>
      <c r="JKX182" s="779"/>
      <c r="JKY182" s="779"/>
      <c r="JKZ182" s="779"/>
      <c r="JLA182" s="779"/>
      <c r="JLB182" s="779"/>
      <c r="JLC182" s="779"/>
      <c r="JLD182" s="779"/>
      <c r="JLE182" s="779"/>
      <c r="JLF182" s="779"/>
      <c r="JLG182" s="779"/>
      <c r="JLH182" s="779"/>
      <c r="JLI182" s="779"/>
      <c r="JLJ182" s="779"/>
      <c r="JLK182" s="779"/>
      <c r="JLL182" s="779"/>
      <c r="JLM182" s="779"/>
      <c r="JLN182" s="779"/>
      <c r="JLO182" s="779"/>
      <c r="JLP182" s="779"/>
      <c r="JLQ182" s="779"/>
      <c r="JLR182" s="779"/>
      <c r="JLS182" s="779"/>
      <c r="JLT182" s="779"/>
      <c r="JLU182" s="779"/>
      <c r="JLV182" s="779"/>
      <c r="JLW182" s="779"/>
      <c r="JLX182" s="779"/>
      <c r="JLY182" s="779"/>
      <c r="JLZ182" s="779"/>
      <c r="JMA182" s="779"/>
      <c r="JMB182" s="779"/>
      <c r="JMC182" s="779"/>
      <c r="JMD182" s="779"/>
      <c r="JME182" s="779"/>
      <c r="JMF182" s="779"/>
      <c r="JMG182" s="779"/>
      <c r="JMH182" s="779"/>
      <c r="JMI182" s="779"/>
      <c r="JMJ182" s="779"/>
      <c r="JMK182" s="779"/>
      <c r="JML182" s="779"/>
      <c r="JMM182" s="779"/>
      <c r="JMN182" s="779"/>
      <c r="JMO182" s="779"/>
      <c r="JMP182" s="779"/>
      <c r="JMQ182" s="779"/>
      <c r="JMR182" s="779"/>
      <c r="JMS182" s="779"/>
      <c r="JMT182" s="779"/>
      <c r="JMU182" s="779"/>
      <c r="JMV182" s="779"/>
      <c r="JMW182" s="779"/>
      <c r="JMX182" s="779"/>
      <c r="JMY182" s="779"/>
      <c r="JMZ182" s="779"/>
      <c r="JNA182" s="779"/>
      <c r="JNB182" s="779"/>
      <c r="JNC182" s="779"/>
      <c r="JND182" s="779"/>
      <c r="JNE182" s="779"/>
      <c r="JNF182" s="779"/>
      <c r="JNG182" s="779"/>
      <c r="JNH182" s="779"/>
      <c r="JNI182" s="779"/>
      <c r="JNJ182" s="779"/>
      <c r="JNK182" s="779"/>
      <c r="JNL182" s="779"/>
      <c r="JNM182" s="779"/>
      <c r="JNN182" s="779"/>
      <c r="JNO182" s="779"/>
      <c r="JNP182" s="779"/>
      <c r="JNQ182" s="779"/>
      <c r="JNR182" s="779"/>
      <c r="JNS182" s="779"/>
      <c r="JNT182" s="779"/>
      <c r="JNU182" s="779"/>
      <c r="JNV182" s="779"/>
      <c r="JNW182" s="779"/>
      <c r="JNX182" s="779"/>
      <c r="JNY182" s="779"/>
      <c r="JNZ182" s="779"/>
      <c r="JOA182" s="779"/>
      <c r="JOB182" s="779"/>
      <c r="JOC182" s="779"/>
      <c r="JOD182" s="779"/>
      <c r="JOE182" s="779"/>
      <c r="JOF182" s="779"/>
      <c r="JOG182" s="779"/>
      <c r="JOH182" s="779"/>
      <c r="JOI182" s="779"/>
      <c r="JOJ182" s="779"/>
      <c r="JOK182" s="779"/>
      <c r="JOL182" s="779"/>
      <c r="JOM182" s="779"/>
      <c r="JON182" s="779"/>
      <c r="JOO182" s="779"/>
      <c r="JOP182" s="779"/>
      <c r="JOQ182" s="779"/>
      <c r="JOR182" s="779"/>
      <c r="JOS182" s="779"/>
      <c r="JOT182" s="779"/>
      <c r="JOU182" s="779"/>
      <c r="JOV182" s="779"/>
      <c r="JOW182" s="779"/>
      <c r="JOX182" s="779"/>
      <c r="JOY182" s="779"/>
      <c r="JOZ182" s="779"/>
      <c r="JPA182" s="779"/>
      <c r="JPB182" s="779"/>
      <c r="JPC182" s="779"/>
      <c r="JPD182" s="779"/>
      <c r="JPE182" s="779"/>
      <c r="JPF182" s="779"/>
      <c r="JPG182" s="779"/>
      <c r="JPH182" s="779"/>
      <c r="JPI182" s="779"/>
      <c r="JPJ182" s="779"/>
      <c r="JPK182" s="779"/>
      <c r="JPL182" s="779"/>
      <c r="JPM182" s="779"/>
      <c r="JPN182" s="779"/>
      <c r="JPO182" s="779"/>
      <c r="JPP182" s="779"/>
      <c r="JPQ182" s="779"/>
      <c r="JPR182" s="779"/>
      <c r="JPS182" s="779"/>
      <c r="JPT182" s="779"/>
      <c r="JPU182" s="779"/>
      <c r="JPV182" s="779"/>
      <c r="JPW182" s="779"/>
      <c r="JPX182" s="779"/>
      <c r="JPY182" s="779"/>
      <c r="JPZ182" s="779"/>
      <c r="JQA182" s="779"/>
      <c r="JQB182" s="779"/>
      <c r="JQC182" s="779"/>
      <c r="JQD182" s="779"/>
      <c r="JQE182" s="779"/>
      <c r="JQF182" s="779"/>
      <c r="JQG182" s="779"/>
      <c r="JQH182" s="779"/>
      <c r="JQI182" s="779"/>
      <c r="JQJ182" s="779"/>
      <c r="JQK182" s="779"/>
      <c r="JQL182" s="779"/>
      <c r="JQM182" s="779"/>
      <c r="JQN182" s="779"/>
      <c r="JQO182" s="779"/>
      <c r="JQP182" s="779"/>
      <c r="JQQ182" s="779"/>
      <c r="JQR182" s="779"/>
      <c r="JQS182" s="779"/>
      <c r="JQT182" s="779"/>
      <c r="JQU182" s="779"/>
      <c r="JQV182" s="779"/>
      <c r="JQW182" s="779"/>
      <c r="JQX182" s="779"/>
      <c r="JQY182" s="779"/>
      <c r="JQZ182" s="779"/>
      <c r="JRA182" s="779"/>
      <c r="JRB182" s="779"/>
      <c r="JRC182" s="779"/>
      <c r="JRD182" s="779"/>
      <c r="JRE182" s="779"/>
      <c r="JRF182" s="779"/>
      <c r="JRG182" s="779"/>
      <c r="JRH182" s="779"/>
      <c r="JRI182" s="779"/>
      <c r="JRJ182" s="779"/>
      <c r="JRK182" s="779"/>
      <c r="JRL182" s="779"/>
      <c r="JRM182" s="779"/>
      <c r="JRN182" s="779"/>
      <c r="JRO182" s="779"/>
      <c r="JRP182" s="779"/>
      <c r="JRQ182" s="779"/>
      <c r="JRR182" s="779"/>
      <c r="JRS182" s="779"/>
      <c r="JRT182" s="779"/>
      <c r="JRU182" s="779"/>
      <c r="JRV182" s="779"/>
      <c r="JRW182" s="779"/>
      <c r="JRX182" s="779"/>
      <c r="JRY182" s="779"/>
      <c r="JRZ182" s="779"/>
      <c r="JSA182" s="779"/>
      <c r="JSB182" s="779"/>
      <c r="JSC182" s="779"/>
      <c r="JSD182" s="779"/>
      <c r="JSE182" s="779"/>
      <c r="JSF182" s="779"/>
      <c r="JSG182" s="779"/>
      <c r="JSH182" s="779"/>
      <c r="JSI182" s="779"/>
      <c r="JSJ182" s="779"/>
      <c r="JSK182" s="779"/>
      <c r="JSL182" s="779"/>
      <c r="JSM182" s="779"/>
      <c r="JSN182" s="779"/>
      <c r="JSO182" s="779"/>
      <c r="JSP182" s="779"/>
      <c r="JSQ182" s="779"/>
      <c r="JSR182" s="779"/>
      <c r="JSS182" s="779"/>
      <c r="JST182" s="779"/>
      <c r="JSU182" s="779"/>
      <c r="JSV182" s="779"/>
      <c r="JSW182" s="779"/>
      <c r="JSX182" s="779"/>
      <c r="JSY182" s="779"/>
      <c r="JSZ182" s="779"/>
      <c r="JTA182" s="779"/>
      <c r="JTB182" s="779"/>
      <c r="JTC182" s="779"/>
      <c r="JTD182" s="779"/>
      <c r="JTE182" s="779"/>
      <c r="JTF182" s="779"/>
      <c r="JTG182" s="779"/>
      <c r="JTH182" s="779"/>
      <c r="JTI182" s="779"/>
      <c r="JTJ182" s="779"/>
      <c r="JTK182" s="779"/>
      <c r="JTL182" s="779"/>
      <c r="JTM182" s="779"/>
      <c r="JTN182" s="779"/>
      <c r="JTO182" s="779"/>
      <c r="JTP182" s="779"/>
      <c r="JTQ182" s="779"/>
      <c r="JTR182" s="779"/>
      <c r="JTS182" s="779"/>
      <c r="JTT182" s="779"/>
      <c r="JTU182" s="779"/>
      <c r="JTV182" s="779"/>
      <c r="JTW182" s="779"/>
      <c r="JTX182" s="779"/>
      <c r="JTY182" s="779"/>
      <c r="JTZ182" s="779"/>
      <c r="JUA182" s="779"/>
      <c r="JUB182" s="779"/>
      <c r="JUC182" s="779"/>
      <c r="JUD182" s="779"/>
      <c r="JUE182" s="779"/>
      <c r="JUF182" s="779"/>
      <c r="JUG182" s="779"/>
      <c r="JUH182" s="779"/>
      <c r="JUI182" s="779"/>
      <c r="JUJ182" s="779"/>
      <c r="JUK182" s="779"/>
      <c r="JUL182" s="779"/>
      <c r="JUM182" s="779"/>
      <c r="JUN182" s="779"/>
      <c r="JUO182" s="779"/>
      <c r="JUP182" s="779"/>
      <c r="JUQ182" s="779"/>
      <c r="JUR182" s="779"/>
      <c r="JUS182" s="779"/>
      <c r="JUT182" s="779"/>
      <c r="JUU182" s="779"/>
      <c r="JUV182" s="779"/>
      <c r="JUW182" s="779"/>
      <c r="JUX182" s="779"/>
      <c r="JUY182" s="779"/>
      <c r="JUZ182" s="779"/>
      <c r="JVA182" s="779"/>
      <c r="JVB182" s="779"/>
      <c r="JVC182" s="779"/>
      <c r="JVD182" s="779"/>
      <c r="JVE182" s="779"/>
      <c r="JVF182" s="779"/>
      <c r="JVG182" s="779"/>
      <c r="JVH182" s="779"/>
      <c r="JVI182" s="779"/>
      <c r="JVJ182" s="779"/>
      <c r="JVK182" s="779"/>
      <c r="JVL182" s="779"/>
      <c r="JVM182" s="779"/>
      <c r="JVN182" s="779"/>
      <c r="JVO182" s="779"/>
      <c r="JVP182" s="779"/>
      <c r="JVQ182" s="779"/>
      <c r="JVR182" s="779"/>
      <c r="JVS182" s="779"/>
      <c r="JVT182" s="779"/>
      <c r="JVU182" s="779"/>
      <c r="JVV182" s="779"/>
      <c r="JVW182" s="779"/>
      <c r="JVX182" s="779"/>
      <c r="JVY182" s="779"/>
      <c r="JVZ182" s="779"/>
      <c r="JWA182" s="779"/>
      <c r="JWB182" s="779"/>
      <c r="JWC182" s="779"/>
      <c r="JWD182" s="779"/>
      <c r="JWE182" s="779"/>
      <c r="JWF182" s="779"/>
      <c r="JWG182" s="779"/>
      <c r="JWH182" s="779"/>
      <c r="JWI182" s="779"/>
      <c r="JWJ182" s="779"/>
      <c r="JWK182" s="779"/>
      <c r="JWL182" s="779"/>
      <c r="JWM182" s="779"/>
      <c r="JWN182" s="779"/>
      <c r="JWO182" s="779"/>
      <c r="JWP182" s="779"/>
      <c r="JWQ182" s="779"/>
      <c r="JWR182" s="779"/>
      <c r="JWS182" s="779"/>
      <c r="JWT182" s="779"/>
      <c r="JWU182" s="779"/>
      <c r="JWV182" s="779"/>
      <c r="JWW182" s="779"/>
      <c r="JWX182" s="779"/>
      <c r="JWY182" s="779"/>
      <c r="JWZ182" s="779"/>
      <c r="JXA182" s="779"/>
      <c r="JXB182" s="779"/>
      <c r="JXC182" s="779"/>
      <c r="JXD182" s="779"/>
      <c r="JXE182" s="779"/>
      <c r="JXF182" s="779"/>
      <c r="JXG182" s="779"/>
      <c r="JXH182" s="779"/>
      <c r="JXI182" s="779"/>
      <c r="JXJ182" s="779"/>
      <c r="JXK182" s="779"/>
      <c r="JXL182" s="779"/>
      <c r="JXM182" s="779"/>
      <c r="JXN182" s="779"/>
      <c r="JXO182" s="779"/>
      <c r="JXP182" s="779"/>
      <c r="JXQ182" s="779"/>
      <c r="JXR182" s="779"/>
      <c r="JXS182" s="779"/>
      <c r="JXT182" s="779"/>
      <c r="JXU182" s="779"/>
      <c r="JXV182" s="779"/>
      <c r="JXW182" s="779"/>
      <c r="JXX182" s="779"/>
      <c r="JXY182" s="779"/>
      <c r="JXZ182" s="779"/>
      <c r="JYA182" s="779"/>
      <c r="JYB182" s="779"/>
      <c r="JYC182" s="779"/>
      <c r="JYD182" s="779"/>
      <c r="JYE182" s="779"/>
      <c r="JYF182" s="779"/>
      <c r="JYG182" s="779"/>
      <c r="JYH182" s="779"/>
      <c r="JYI182" s="779"/>
      <c r="JYJ182" s="779"/>
      <c r="JYK182" s="779"/>
      <c r="JYL182" s="779"/>
      <c r="JYM182" s="779"/>
      <c r="JYN182" s="779"/>
      <c r="JYO182" s="779"/>
      <c r="JYP182" s="779"/>
      <c r="JYQ182" s="779"/>
      <c r="JYR182" s="779"/>
      <c r="JYS182" s="779"/>
      <c r="JYT182" s="779"/>
      <c r="JYU182" s="779"/>
      <c r="JYV182" s="779"/>
      <c r="JYW182" s="779"/>
      <c r="JYX182" s="779"/>
      <c r="JYY182" s="779"/>
      <c r="JYZ182" s="779"/>
      <c r="JZA182" s="779"/>
      <c r="JZB182" s="779"/>
      <c r="JZC182" s="779"/>
      <c r="JZD182" s="779"/>
      <c r="JZE182" s="779"/>
      <c r="JZF182" s="779"/>
      <c r="JZG182" s="779"/>
      <c r="JZH182" s="779"/>
      <c r="JZI182" s="779"/>
      <c r="JZJ182" s="779"/>
      <c r="JZK182" s="779"/>
      <c r="JZL182" s="779"/>
      <c r="JZM182" s="779"/>
      <c r="JZN182" s="779"/>
      <c r="JZO182" s="779"/>
      <c r="JZP182" s="779"/>
      <c r="JZQ182" s="779"/>
      <c r="JZR182" s="779"/>
      <c r="JZS182" s="779"/>
      <c r="JZT182" s="779"/>
      <c r="JZU182" s="779"/>
      <c r="JZV182" s="779"/>
      <c r="JZW182" s="779"/>
      <c r="JZX182" s="779"/>
      <c r="JZY182" s="779"/>
      <c r="JZZ182" s="779"/>
      <c r="KAA182" s="779"/>
      <c r="KAB182" s="779"/>
      <c r="KAC182" s="779"/>
      <c r="KAD182" s="779"/>
      <c r="KAE182" s="779"/>
      <c r="KAF182" s="779"/>
      <c r="KAG182" s="779"/>
      <c r="KAH182" s="779"/>
      <c r="KAI182" s="779"/>
      <c r="KAJ182" s="779"/>
      <c r="KAK182" s="779"/>
      <c r="KAL182" s="779"/>
      <c r="KAM182" s="779"/>
      <c r="KAN182" s="779"/>
      <c r="KAO182" s="779"/>
      <c r="KAP182" s="779"/>
      <c r="KAQ182" s="779"/>
      <c r="KAR182" s="779"/>
      <c r="KAS182" s="779"/>
      <c r="KAT182" s="779"/>
      <c r="KAU182" s="779"/>
      <c r="KAV182" s="779"/>
      <c r="KAW182" s="779"/>
      <c r="KAX182" s="779"/>
      <c r="KAY182" s="779"/>
      <c r="KAZ182" s="779"/>
      <c r="KBA182" s="779"/>
      <c r="KBB182" s="779"/>
      <c r="KBC182" s="779"/>
      <c r="KBD182" s="779"/>
      <c r="KBE182" s="779"/>
      <c r="KBF182" s="779"/>
      <c r="KBG182" s="779"/>
      <c r="KBH182" s="779"/>
      <c r="KBI182" s="779"/>
      <c r="KBJ182" s="779"/>
      <c r="KBK182" s="779"/>
      <c r="KBL182" s="779"/>
      <c r="KBM182" s="779"/>
      <c r="KBN182" s="779"/>
      <c r="KBO182" s="779"/>
      <c r="KBP182" s="779"/>
      <c r="KBQ182" s="779"/>
      <c r="KBR182" s="779"/>
      <c r="KBS182" s="779"/>
      <c r="KBT182" s="779"/>
      <c r="KBU182" s="779"/>
      <c r="KBV182" s="779"/>
      <c r="KBW182" s="779"/>
      <c r="KBX182" s="779"/>
      <c r="KBY182" s="779"/>
      <c r="KBZ182" s="779"/>
      <c r="KCA182" s="779"/>
      <c r="KCB182" s="779"/>
      <c r="KCC182" s="779"/>
      <c r="KCD182" s="779"/>
      <c r="KCE182" s="779"/>
      <c r="KCF182" s="779"/>
      <c r="KCG182" s="779"/>
      <c r="KCH182" s="779"/>
      <c r="KCI182" s="779"/>
      <c r="KCJ182" s="779"/>
      <c r="KCK182" s="779"/>
      <c r="KCL182" s="779"/>
      <c r="KCM182" s="779"/>
      <c r="KCN182" s="779"/>
      <c r="KCO182" s="779"/>
      <c r="KCP182" s="779"/>
      <c r="KCQ182" s="779"/>
      <c r="KCR182" s="779"/>
      <c r="KCS182" s="779"/>
      <c r="KCT182" s="779"/>
      <c r="KCU182" s="779"/>
      <c r="KCV182" s="779"/>
      <c r="KCW182" s="779"/>
      <c r="KCX182" s="779"/>
      <c r="KCY182" s="779"/>
      <c r="KCZ182" s="779"/>
      <c r="KDA182" s="779"/>
      <c r="KDB182" s="779"/>
      <c r="KDC182" s="779"/>
      <c r="KDD182" s="779"/>
      <c r="KDE182" s="779"/>
      <c r="KDF182" s="779"/>
      <c r="KDG182" s="779"/>
      <c r="KDH182" s="779"/>
      <c r="KDI182" s="779"/>
      <c r="KDJ182" s="779"/>
      <c r="KDK182" s="779"/>
      <c r="KDL182" s="779"/>
      <c r="KDM182" s="779"/>
      <c r="KDN182" s="779"/>
      <c r="KDO182" s="779"/>
      <c r="KDP182" s="779"/>
      <c r="KDQ182" s="779"/>
      <c r="KDR182" s="779"/>
      <c r="KDS182" s="779"/>
      <c r="KDT182" s="779"/>
      <c r="KDU182" s="779"/>
      <c r="KDV182" s="779"/>
      <c r="KDW182" s="779"/>
      <c r="KDX182" s="779"/>
      <c r="KDY182" s="779"/>
      <c r="KDZ182" s="779"/>
      <c r="KEA182" s="779"/>
      <c r="KEB182" s="779"/>
      <c r="KEC182" s="779"/>
      <c r="KED182" s="779"/>
      <c r="KEE182" s="779"/>
      <c r="KEF182" s="779"/>
      <c r="KEG182" s="779"/>
      <c r="KEH182" s="779"/>
      <c r="KEI182" s="779"/>
      <c r="KEJ182" s="779"/>
      <c r="KEK182" s="779"/>
      <c r="KEL182" s="779"/>
      <c r="KEM182" s="779"/>
      <c r="KEN182" s="779"/>
      <c r="KEO182" s="779"/>
      <c r="KEP182" s="779"/>
      <c r="KEQ182" s="779"/>
      <c r="KER182" s="779"/>
      <c r="KES182" s="779"/>
      <c r="KET182" s="779"/>
      <c r="KEU182" s="779"/>
      <c r="KEV182" s="779"/>
      <c r="KEW182" s="779"/>
      <c r="KEX182" s="779"/>
      <c r="KEY182" s="779"/>
      <c r="KEZ182" s="779"/>
      <c r="KFA182" s="779"/>
      <c r="KFB182" s="779"/>
      <c r="KFC182" s="779"/>
      <c r="KFD182" s="779"/>
      <c r="KFE182" s="779"/>
      <c r="KFF182" s="779"/>
      <c r="KFG182" s="779"/>
      <c r="KFH182" s="779"/>
      <c r="KFI182" s="779"/>
      <c r="KFJ182" s="779"/>
      <c r="KFK182" s="779"/>
      <c r="KFL182" s="779"/>
      <c r="KFM182" s="779"/>
      <c r="KFN182" s="779"/>
      <c r="KFO182" s="779"/>
      <c r="KFP182" s="779"/>
      <c r="KFQ182" s="779"/>
      <c r="KFR182" s="779"/>
      <c r="KFS182" s="779"/>
      <c r="KFT182" s="779"/>
      <c r="KFU182" s="779"/>
      <c r="KFV182" s="779"/>
      <c r="KFW182" s="779"/>
      <c r="KFX182" s="779"/>
      <c r="KFY182" s="779"/>
      <c r="KFZ182" s="779"/>
      <c r="KGA182" s="779"/>
      <c r="KGB182" s="779"/>
      <c r="KGC182" s="779"/>
      <c r="KGD182" s="779"/>
      <c r="KGE182" s="779"/>
      <c r="KGF182" s="779"/>
      <c r="KGG182" s="779"/>
      <c r="KGH182" s="779"/>
      <c r="KGI182" s="779"/>
      <c r="KGJ182" s="779"/>
      <c r="KGK182" s="779"/>
      <c r="KGL182" s="779"/>
      <c r="KGM182" s="779"/>
      <c r="KGN182" s="779"/>
      <c r="KGO182" s="779"/>
      <c r="KGP182" s="779"/>
      <c r="KGQ182" s="779"/>
      <c r="KGR182" s="779"/>
      <c r="KGS182" s="779"/>
      <c r="KGT182" s="779"/>
      <c r="KGU182" s="779"/>
      <c r="KGV182" s="779"/>
      <c r="KGW182" s="779"/>
      <c r="KGX182" s="779"/>
      <c r="KGY182" s="779"/>
      <c r="KGZ182" s="779"/>
      <c r="KHA182" s="779"/>
      <c r="KHB182" s="779"/>
      <c r="KHC182" s="779"/>
      <c r="KHD182" s="779"/>
      <c r="KHE182" s="779"/>
      <c r="KHF182" s="779"/>
      <c r="KHG182" s="779"/>
      <c r="KHH182" s="779"/>
      <c r="KHI182" s="779"/>
      <c r="KHJ182" s="779"/>
      <c r="KHK182" s="779"/>
      <c r="KHL182" s="779"/>
      <c r="KHM182" s="779"/>
      <c r="KHN182" s="779"/>
      <c r="KHO182" s="779"/>
      <c r="KHP182" s="779"/>
      <c r="KHQ182" s="779"/>
      <c r="KHR182" s="779"/>
      <c r="KHS182" s="779"/>
      <c r="KHT182" s="779"/>
      <c r="KHU182" s="779"/>
      <c r="KHV182" s="779"/>
      <c r="KHW182" s="779"/>
      <c r="KHX182" s="779"/>
      <c r="KHY182" s="779"/>
      <c r="KHZ182" s="779"/>
      <c r="KIA182" s="779"/>
      <c r="KIB182" s="779"/>
      <c r="KIC182" s="779"/>
      <c r="KID182" s="779"/>
      <c r="KIE182" s="779"/>
      <c r="KIF182" s="779"/>
      <c r="KIG182" s="779"/>
      <c r="KIH182" s="779"/>
      <c r="KII182" s="779"/>
      <c r="KIJ182" s="779"/>
      <c r="KIK182" s="779"/>
      <c r="KIL182" s="779"/>
      <c r="KIM182" s="779"/>
      <c r="KIN182" s="779"/>
      <c r="KIO182" s="779"/>
      <c r="KIP182" s="779"/>
      <c r="KIQ182" s="779"/>
      <c r="KIR182" s="779"/>
      <c r="KIS182" s="779"/>
      <c r="KIT182" s="779"/>
      <c r="KIU182" s="779"/>
      <c r="KIV182" s="779"/>
      <c r="KIW182" s="779"/>
      <c r="KIX182" s="779"/>
      <c r="KIY182" s="779"/>
      <c r="KIZ182" s="779"/>
      <c r="KJA182" s="779"/>
      <c r="KJB182" s="779"/>
      <c r="KJC182" s="779"/>
      <c r="KJD182" s="779"/>
      <c r="KJE182" s="779"/>
      <c r="KJF182" s="779"/>
      <c r="KJG182" s="779"/>
      <c r="KJH182" s="779"/>
      <c r="KJI182" s="779"/>
      <c r="KJJ182" s="779"/>
      <c r="KJK182" s="779"/>
      <c r="KJL182" s="779"/>
      <c r="KJM182" s="779"/>
      <c r="KJN182" s="779"/>
      <c r="KJO182" s="779"/>
      <c r="KJP182" s="779"/>
      <c r="KJQ182" s="779"/>
      <c r="KJR182" s="779"/>
      <c r="KJS182" s="779"/>
      <c r="KJT182" s="779"/>
      <c r="KJU182" s="779"/>
      <c r="KJV182" s="779"/>
      <c r="KJW182" s="779"/>
      <c r="KJX182" s="779"/>
      <c r="KJY182" s="779"/>
      <c r="KJZ182" s="779"/>
      <c r="KKA182" s="779"/>
      <c r="KKB182" s="779"/>
      <c r="KKC182" s="779"/>
      <c r="KKD182" s="779"/>
      <c r="KKE182" s="779"/>
      <c r="KKF182" s="779"/>
      <c r="KKG182" s="779"/>
      <c r="KKH182" s="779"/>
      <c r="KKI182" s="779"/>
      <c r="KKJ182" s="779"/>
      <c r="KKK182" s="779"/>
      <c r="KKL182" s="779"/>
      <c r="KKM182" s="779"/>
      <c r="KKN182" s="779"/>
      <c r="KKO182" s="779"/>
      <c r="KKP182" s="779"/>
      <c r="KKQ182" s="779"/>
      <c r="KKR182" s="779"/>
      <c r="KKS182" s="779"/>
      <c r="KKT182" s="779"/>
      <c r="KKU182" s="779"/>
      <c r="KKV182" s="779"/>
      <c r="KKW182" s="779"/>
      <c r="KKX182" s="779"/>
      <c r="KKY182" s="779"/>
      <c r="KKZ182" s="779"/>
      <c r="KLA182" s="779"/>
      <c r="KLB182" s="779"/>
      <c r="KLC182" s="779"/>
      <c r="KLD182" s="779"/>
      <c r="KLE182" s="779"/>
      <c r="KLF182" s="779"/>
      <c r="KLG182" s="779"/>
      <c r="KLH182" s="779"/>
      <c r="KLI182" s="779"/>
      <c r="KLJ182" s="779"/>
      <c r="KLK182" s="779"/>
      <c r="KLL182" s="779"/>
      <c r="KLM182" s="779"/>
      <c r="KLN182" s="779"/>
      <c r="KLO182" s="779"/>
      <c r="KLP182" s="779"/>
      <c r="KLQ182" s="779"/>
      <c r="KLR182" s="779"/>
      <c r="KLS182" s="779"/>
      <c r="KLT182" s="779"/>
      <c r="KLU182" s="779"/>
      <c r="KLV182" s="779"/>
      <c r="KLW182" s="779"/>
      <c r="KLX182" s="779"/>
      <c r="KLY182" s="779"/>
      <c r="KLZ182" s="779"/>
      <c r="KMA182" s="779"/>
      <c r="KMB182" s="779"/>
      <c r="KMC182" s="779"/>
      <c r="KMD182" s="779"/>
      <c r="KME182" s="779"/>
      <c r="KMF182" s="779"/>
      <c r="KMG182" s="779"/>
      <c r="KMH182" s="779"/>
      <c r="KMI182" s="779"/>
      <c r="KMJ182" s="779"/>
      <c r="KMK182" s="779"/>
      <c r="KML182" s="779"/>
      <c r="KMM182" s="779"/>
      <c r="KMN182" s="779"/>
      <c r="KMO182" s="779"/>
      <c r="KMP182" s="779"/>
      <c r="KMQ182" s="779"/>
      <c r="KMR182" s="779"/>
      <c r="KMS182" s="779"/>
      <c r="KMT182" s="779"/>
      <c r="KMU182" s="779"/>
      <c r="KMV182" s="779"/>
      <c r="KMW182" s="779"/>
      <c r="KMX182" s="779"/>
      <c r="KMY182" s="779"/>
      <c r="KMZ182" s="779"/>
      <c r="KNA182" s="779"/>
      <c r="KNB182" s="779"/>
      <c r="KNC182" s="779"/>
      <c r="KND182" s="779"/>
      <c r="KNE182" s="779"/>
      <c r="KNF182" s="779"/>
      <c r="KNG182" s="779"/>
      <c r="KNH182" s="779"/>
      <c r="KNI182" s="779"/>
      <c r="KNJ182" s="779"/>
      <c r="KNK182" s="779"/>
      <c r="KNL182" s="779"/>
      <c r="KNM182" s="779"/>
      <c r="KNN182" s="779"/>
      <c r="KNO182" s="779"/>
      <c r="KNP182" s="779"/>
      <c r="KNQ182" s="779"/>
      <c r="KNR182" s="779"/>
      <c r="KNS182" s="779"/>
      <c r="KNT182" s="779"/>
      <c r="KNU182" s="779"/>
      <c r="KNV182" s="779"/>
      <c r="KNW182" s="779"/>
      <c r="KNX182" s="779"/>
      <c r="KNY182" s="779"/>
      <c r="KNZ182" s="779"/>
      <c r="KOA182" s="779"/>
      <c r="KOB182" s="779"/>
      <c r="KOC182" s="779"/>
      <c r="KOD182" s="779"/>
      <c r="KOE182" s="779"/>
      <c r="KOF182" s="779"/>
      <c r="KOG182" s="779"/>
      <c r="KOH182" s="779"/>
      <c r="KOI182" s="779"/>
      <c r="KOJ182" s="779"/>
      <c r="KOK182" s="779"/>
      <c r="KOL182" s="779"/>
      <c r="KOM182" s="779"/>
      <c r="KON182" s="779"/>
      <c r="KOO182" s="779"/>
      <c r="KOP182" s="779"/>
      <c r="KOQ182" s="779"/>
      <c r="KOR182" s="779"/>
      <c r="KOS182" s="779"/>
      <c r="KOT182" s="779"/>
      <c r="KOU182" s="779"/>
      <c r="KOV182" s="779"/>
      <c r="KOW182" s="779"/>
      <c r="KOX182" s="779"/>
      <c r="KOY182" s="779"/>
      <c r="KOZ182" s="779"/>
      <c r="KPA182" s="779"/>
      <c r="KPB182" s="779"/>
      <c r="KPC182" s="779"/>
      <c r="KPD182" s="779"/>
      <c r="KPE182" s="779"/>
      <c r="KPF182" s="779"/>
      <c r="KPG182" s="779"/>
      <c r="KPH182" s="779"/>
      <c r="KPI182" s="779"/>
      <c r="KPJ182" s="779"/>
      <c r="KPK182" s="779"/>
      <c r="KPL182" s="779"/>
      <c r="KPM182" s="779"/>
      <c r="KPN182" s="779"/>
      <c r="KPO182" s="779"/>
      <c r="KPP182" s="779"/>
      <c r="KPQ182" s="779"/>
      <c r="KPR182" s="779"/>
      <c r="KPS182" s="779"/>
      <c r="KPT182" s="779"/>
      <c r="KPU182" s="779"/>
      <c r="KPV182" s="779"/>
      <c r="KPW182" s="779"/>
      <c r="KPX182" s="779"/>
      <c r="KPY182" s="779"/>
      <c r="KPZ182" s="779"/>
      <c r="KQA182" s="779"/>
      <c r="KQB182" s="779"/>
      <c r="KQC182" s="779"/>
      <c r="KQD182" s="779"/>
      <c r="KQE182" s="779"/>
      <c r="KQF182" s="779"/>
      <c r="KQG182" s="779"/>
      <c r="KQH182" s="779"/>
      <c r="KQI182" s="779"/>
      <c r="KQJ182" s="779"/>
      <c r="KQK182" s="779"/>
      <c r="KQL182" s="779"/>
      <c r="KQM182" s="779"/>
      <c r="KQN182" s="779"/>
      <c r="KQO182" s="779"/>
      <c r="KQP182" s="779"/>
      <c r="KQQ182" s="779"/>
      <c r="KQR182" s="779"/>
      <c r="KQS182" s="779"/>
      <c r="KQT182" s="779"/>
      <c r="KQU182" s="779"/>
      <c r="KQV182" s="779"/>
      <c r="KQW182" s="779"/>
      <c r="KQX182" s="779"/>
      <c r="KQY182" s="779"/>
      <c r="KQZ182" s="779"/>
      <c r="KRA182" s="779"/>
      <c r="KRB182" s="779"/>
      <c r="KRC182" s="779"/>
      <c r="KRD182" s="779"/>
      <c r="KRE182" s="779"/>
      <c r="KRF182" s="779"/>
      <c r="KRG182" s="779"/>
      <c r="KRH182" s="779"/>
      <c r="KRI182" s="779"/>
      <c r="KRJ182" s="779"/>
      <c r="KRK182" s="779"/>
      <c r="KRL182" s="779"/>
      <c r="KRM182" s="779"/>
      <c r="KRN182" s="779"/>
      <c r="KRO182" s="779"/>
      <c r="KRP182" s="779"/>
      <c r="KRQ182" s="779"/>
      <c r="KRR182" s="779"/>
      <c r="KRS182" s="779"/>
      <c r="KRT182" s="779"/>
      <c r="KRU182" s="779"/>
      <c r="KRV182" s="779"/>
      <c r="KRW182" s="779"/>
      <c r="KRX182" s="779"/>
      <c r="KRY182" s="779"/>
      <c r="KRZ182" s="779"/>
      <c r="KSA182" s="779"/>
      <c r="KSB182" s="779"/>
      <c r="KSC182" s="779"/>
      <c r="KSD182" s="779"/>
      <c r="KSE182" s="779"/>
      <c r="KSF182" s="779"/>
      <c r="KSG182" s="779"/>
      <c r="KSH182" s="779"/>
      <c r="KSI182" s="779"/>
      <c r="KSJ182" s="779"/>
      <c r="KSK182" s="779"/>
      <c r="KSL182" s="779"/>
      <c r="KSM182" s="779"/>
      <c r="KSN182" s="779"/>
      <c r="KSO182" s="779"/>
      <c r="KSP182" s="779"/>
      <c r="KSQ182" s="779"/>
      <c r="KSR182" s="779"/>
      <c r="KSS182" s="779"/>
      <c r="KST182" s="779"/>
      <c r="KSU182" s="779"/>
      <c r="KSV182" s="779"/>
      <c r="KSW182" s="779"/>
      <c r="KSX182" s="779"/>
      <c r="KSY182" s="779"/>
      <c r="KSZ182" s="779"/>
      <c r="KTA182" s="779"/>
      <c r="KTB182" s="779"/>
      <c r="KTC182" s="779"/>
      <c r="KTD182" s="779"/>
      <c r="KTE182" s="779"/>
      <c r="KTF182" s="779"/>
      <c r="KTG182" s="779"/>
      <c r="KTH182" s="779"/>
      <c r="KTI182" s="779"/>
      <c r="KTJ182" s="779"/>
      <c r="KTK182" s="779"/>
      <c r="KTL182" s="779"/>
      <c r="KTM182" s="779"/>
      <c r="KTN182" s="779"/>
      <c r="KTO182" s="779"/>
      <c r="KTP182" s="779"/>
      <c r="KTQ182" s="779"/>
      <c r="KTR182" s="779"/>
      <c r="KTS182" s="779"/>
      <c r="KTT182" s="779"/>
      <c r="KTU182" s="779"/>
      <c r="KTV182" s="779"/>
      <c r="KTW182" s="779"/>
      <c r="KTX182" s="779"/>
      <c r="KTY182" s="779"/>
      <c r="KTZ182" s="779"/>
      <c r="KUA182" s="779"/>
      <c r="KUB182" s="779"/>
      <c r="KUC182" s="779"/>
      <c r="KUD182" s="779"/>
      <c r="KUE182" s="779"/>
      <c r="KUF182" s="779"/>
      <c r="KUG182" s="779"/>
      <c r="KUH182" s="779"/>
      <c r="KUI182" s="779"/>
      <c r="KUJ182" s="779"/>
      <c r="KUK182" s="779"/>
      <c r="KUL182" s="779"/>
      <c r="KUM182" s="779"/>
      <c r="KUN182" s="779"/>
      <c r="KUO182" s="779"/>
      <c r="KUP182" s="779"/>
      <c r="KUQ182" s="779"/>
      <c r="KUR182" s="779"/>
      <c r="KUS182" s="779"/>
      <c r="KUT182" s="779"/>
      <c r="KUU182" s="779"/>
      <c r="KUV182" s="779"/>
      <c r="KUW182" s="779"/>
      <c r="KUX182" s="779"/>
      <c r="KUY182" s="779"/>
      <c r="KUZ182" s="779"/>
      <c r="KVA182" s="779"/>
      <c r="KVB182" s="779"/>
      <c r="KVC182" s="779"/>
      <c r="KVD182" s="779"/>
      <c r="KVE182" s="779"/>
      <c r="KVF182" s="779"/>
      <c r="KVG182" s="779"/>
      <c r="KVH182" s="779"/>
      <c r="KVI182" s="779"/>
      <c r="KVJ182" s="779"/>
      <c r="KVK182" s="779"/>
      <c r="KVL182" s="779"/>
      <c r="KVM182" s="779"/>
      <c r="KVN182" s="779"/>
      <c r="KVO182" s="779"/>
      <c r="KVP182" s="779"/>
      <c r="KVQ182" s="779"/>
      <c r="KVR182" s="779"/>
      <c r="KVS182" s="779"/>
      <c r="KVT182" s="779"/>
      <c r="KVU182" s="779"/>
      <c r="KVV182" s="779"/>
      <c r="KVW182" s="779"/>
      <c r="KVX182" s="779"/>
      <c r="KVY182" s="779"/>
      <c r="KVZ182" s="779"/>
      <c r="KWA182" s="779"/>
      <c r="KWB182" s="779"/>
      <c r="KWC182" s="779"/>
      <c r="KWD182" s="779"/>
      <c r="KWE182" s="779"/>
      <c r="KWF182" s="779"/>
      <c r="KWG182" s="779"/>
      <c r="KWH182" s="779"/>
      <c r="KWI182" s="779"/>
      <c r="KWJ182" s="779"/>
      <c r="KWK182" s="779"/>
      <c r="KWL182" s="779"/>
      <c r="KWM182" s="779"/>
      <c r="KWN182" s="779"/>
      <c r="KWO182" s="779"/>
      <c r="KWP182" s="779"/>
      <c r="KWQ182" s="779"/>
      <c r="KWR182" s="779"/>
      <c r="KWS182" s="779"/>
      <c r="KWT182" s="779"/>
      <c r="KWU182" s="779"/>
      <c r="KWV182" s="779"/>
      <c r="KWW182" s="779"/>
      <c r="KWX182" s="779"/>
      <c r="KWY182" s="779"/>
      <c r="KWZ182" s="779"/>
      <c r="KXA182" s="779"/>
      <c r="KXB182" s="779"/>
      <c r="KXC182" s="779"/>
      <c r="KXD182" s="779"/>
      <c r="KXE182" s="779"/>
      <c r="KXF182" s="779"/>
      <c r="KXG182" s="779"/>
      <c r="KXH182" s="779"/>
      <c r="KXI182" s="779"/>
      <c r="KXJ182" s="779"/>
      <c r="KXK182" s="779"/>
      <c r="KXL182" s="779"/>
      <c r="KXM182" s="779"/>
      <c r="KXN182" s="779"/>
      <c r="KXO182" s="779"/>
      <c r="KXP182" s="779"/>
      <c r="KXQ182" s="779"/>
      <c r="KXR182" s="779"/>
      <c r="KXS182" s="779"/>
      <c r="KXT182" s="779"/>
      <c r="KXU182" s="779"/>
      <c r="KXV182" s="779"/>
      <c r="KXW182" s="779"/>
      <c r="KXX182" s="779"/>
      <c r="KXY182" s="779"/>
      <c r="KXZ182" s="779"/>
      <c r="KYA182" s="779"/>
      <c r="KYB182" s="779"/>
      <c r="KYC182" s="779"/>
      <c r="KYD182" s="779"/>
      <c r="KYE182" s="779"/>
      <c r="KYF182" s="779"/>
      <c r="KYG182" s="779"/>
      <c r="KYH182" s="779"/>
      <c r="KYI182" s="779"/>
      <c r="KYJ182" s="779"/>
      <c r="KYK182" s="779"/>
      <c r="KYL182" s="779"/>
      <c r="KYM182" s="779"/>
      <c r="KYN182" s="779"/>
      <c r="KYO182" s="779"/>
      <c r="KYP182" s="779"/>
      <c r="KYQ182" s="779"/>
      <c r="KYR182" s="779"/>
      <c r="KYS182" s="779"/>
      <c r="KYT182" s="779"/>
      <c r="KYU182" s="779"/>
      <c r="KYV182" s="779"/>
      <c r="KYW182" s="779"/>
      <c r="KYX182" s="779"/>
      <c r="KYY182" s="779"/>
      <c r="KYZ182" s="779"/>
      <c r="KZA182" s="779"/>
      <c r="KZB182" s="779"/>
      <c r="KZC182" s="779"/>
      <c r="KZD182" s="779"/>
      <c r="KZE182" s="779"/>
      <c r="KZF182" s="779"/>
      <c r="KZG182" s="779"/>
      <c r="KZH182" s="779"/>
      <c r="KZI182" s="779"/>
      <c r="KZJ182" s="779"/>
      <c r="KZK182" s="779"/>
      <c r="KZL182" s="779"/>
      <c r="KZM182" s="779"/>
      <c r="KZN182" s="779"/>
      <c r="KZO182" s="779"/>
      <c r="KZP182" s="779"/>
      <c r="KZQ182" s="779"/>
      <c r="KZR182" s="779"/>
      <c r="KZS182" s="779"/>
      <c r="KZT182" s="779"/>
      <c r="KZU182" s="779"/>
      <c r="KZV182" s="779"/>
      <c r="KZW182" s="779"/>
      <c r="KZX182" s="779"/>
      <c r="KZY182" s="779"/>
      <c r="KZZ182" s="779"/>
      <c r="LAA182" s="779"/>
      <c r="LAB182" s="779"/>
      <c r="LAC182" s="779"/>
      <c r="LAD182" s="779"/>
      <c r="LAE182" s="779"/>
      <c r="LAF182" s="779"/>
      <c r="LAG182" s="779"/>
      <c r="LAH182" s="779"/>
      <c r="LAI182" s="779"/>
      <c r="LAJ182" s="779"/>
      <c r="LAK182" s="779"/>
      <c r="LAL182" s="779"/>
      <c r="LAM182" s="779"/>
      <c r="LAN182" s="779"/>
      <c r="LAO182" s="779"/>
      <c r="LAP182" s="779"/>
      <c r="LAQ182" s="779"/>
      <c r="LAR182" s="779"/>
      <c r="LAS182" s="779"/>
      <c r="LAT182" s="779"/>
      <c r="LAU182" s="779"/>
      <c r="LAV182" s="779"/>
      <c r="LAW182" s="779"/>
      <c r="LAX182" s="779"/>
      <c r="LAY182" s="779"/>
      <c r="LAZ182" s="779"/>
      <c r="LBA182" s="779"/>
      <c r="LBB182" s="779"/>
      <c r="LBC182" s="779"/>
      <c r="LBD182" s="779"/>
      <c r="LBE182" s="779"/>
      <c r="LBF182" s="779"/>
      <c r="LBG182" s="779"/>
      <c r="LBH182" s="779"/>
      <c r="LBI182" s="779"/>
      <c r="LBJ182" s="779"/>
      <c r="LBK182" s="779"/>
      <c r="LBL182" s="779"/>
      <c r="LBM182" s="779"/>
      <c r="LBN182" s="779"/>
      <c r="LBO182" s="779"/>
      <c r="LBP182" s="779"/>
      <c r="LBQ182" s="779"/>
      <c r="LBR182" s="779"/>
      <c r="LBS182" s="779"/>
      <c r="LBT182" s="779"/>
      <c r="LBU182" s="779"/>
      <c r="LBV182" s="779"/>
      <c r="LBW182" s="779"/>
      <c r="LBX182" s="779"/>
      <c r="LBY182" s="779"/>
      <c r="LBZ182" s="779"/>
      <c r="LCA182" s="779"/>
      <c r="LCB182" s="779"/>
      <c r="LCC182" s="779"/>
      <c r="LCD182" s="779"/>
      <c r="LCE182" s="779"/>
      <c r="LCF182" s="779"/>
      <c r="LCG182" s="779"/>
      <c r="LCH182" s="779"/>
      <c r="LCI182" s="779"/>
      <c r="LCJ182" s="779"/>
      <c r="LCK182" s="779"/>
      <c r="LCL182" s="779"/>
      <c r="LCM182" s="779"/>
      <c r="LCN182" s="779"/>
      <c r="LCO182" s="779"/>
      <c r="LCP182" s="779"/>
      <c r="LCQ182" s="779"/>
      <c r="LCR182" s="779"/>
      <c r="LCS182" s="779"/>
      <c r="LCT182" s="779"/>
      <c r="LCU182" s="779"/>
      <c r="LCV182" s="779"/>
      <c r="LCW182" s="779"/>
      <c r="LCX182" s="779"/>
      <c r="LCY182" s="779"/>
      <c r="LCZ182" s="779"/>
      <c r="LDA182" s="779"/>
      <c r="LDB182" s="779"/>
      <c r="LDC182" s="779"/>
      <c r="LDD182" s="779"/>
      <c r="LDE182" s="779"/>
      <c r="LDF182" s="779"/>
      <c r="LDG182" s="779"/>
      <c r="LDH182" s="779"/>
      <c r="LDI182" s="779"/>
      <c r="LDJ182" s="779"/>
      <c r="LDK182" s="779"/>
      <c r="LDL182" s="779"/>
      <c r="LDM182" s="779"/>
      <c r="LDN182" s="779"/>
      <c r="LDO182" s="779"/>
      <c r="LDP182" s="779"/>
      <c r="LDQ182" s="779"/>
      <c r="LDR182" s="779"/>
      <c r="LDS182" s="779"/>
      <c r="LDT182" s="779"/>
      <c r="LDU182" s="779"/>
      <c r="LDV182" s="779"/>
      <c r="LDW182" s="779"/>
      <c r="LDX182" s="779"/>
      <c r="LDY182" s="779"/>
      <c r="LDZ182" s="779"/>
      <c r="LEA182" s="779"/>
      <c r="LEB182" s="779"/>
      <c r="LEC182" s="779"/>
      <c r="LED182" s="779"/>
      <c r="LEE182" s="779"/>
      <c r="LEF182" s="779"/>
      <c r="LEG182" s="779"/>
      <c r="LEH182" s="779"/>
      <c r="LEI182" s="779"/>
      <c r="LEJ182" s="779"/>
      <c r="LEK182" s="779"/>
      <c r="LEL182" s="779"/>
      <c r="LEM182" s="779"/>
      <c r="LEN182" s="779"/>
      <c r="LEO182" s="779"/>
      <c r="LEP182" s="779"/>
      <c r="LEQ182" s="779"/>
      <c r="LER182" s="779"/>
      <c r="LES182" s="779"/>
      <c r="LET182" s="779"/>
      <c r="LEU182" s="779"/>
      <c r="LEV182" s="779"/>
      <c r="LEW182" s="779"/>
      <c r="LEX182" s="779"/>
      <c r="LEY182" s="779"/>
      <c r="LEZ182" s="779"/>
      <c r="LFA182" s="779"/>
      <c r="LFB182" s="779"/>
      <c r="LFC182" s="779"/>
      <c r="LFD182" s="779"/>
      <c r="LFE182" s="779"/>
      <c r="LFF182" s="779"/>
      <c r="LFG182" s="779"/>
      <c r="LFH182" s="779"/>
      <c r="LFI182" s="779"/>
      <c r="LFJ182" s="779"/>
      <c r="LFK182" s="779"/>
      <c r="LFL182" s="779"/>
      <c r="LFM182" s="779"/>
      <c r="LFN182" s="779"/>
      <c r="LFO182" s="779"/>
      <c r="LFP182" s="779"/>
      <c r="LFQ182" s="779"/>
      <c r="LFR182" s="779"/>
      <c r="LFS182" s="779"/>
      <c r="LFT182" s="779"/>
      <c r="LFU182" s="779"/>
      <c r="LFV182" s="779"/>
      <c r="LFW182" s="779"/>
      <c r="LFX182" s="779"/>
      <c r="LFY182" s="779"/>
      <c r="LFZ182" s="779"/>
      <c r="LGA182" s="779"/>
      <c r="LGB182" s="779"/>
      <c r="LGC182" s="779"/>
      <c r="LGD182" s="779"/>
      <c r="LGE182" s="779"/>
      <c r="LGF182" s="779"/>
      <c r="LGG182" s="779"/>
      <c r="LGH182" s="779"/>
      <c r="LGI182" s="779"/>
      <c r="LGJ182" s="779"/>
      <c r="LGK182" s="779"/>
      <c r="LGL182" s="779"/>
      <c r="LGM182" s="779"/>
      <c r="LGN182" s="779"/>
      <c r="LGO182" s="779"/>
      <c r="LGP182" s="779"/>
      <c r="LGQ182" s="779"/>
      <c r="LGR182" s="779"/>
      <c r="LGS182" s="779"/>
      <c r="LGT182" s="779"/>
      <c r="LGU182" s="779"/>
      <c r="LGV182" s="779"/>
      <c r="LGW182" s="779"/>
      <c r="LGX182" s="779"/>
      <c r="LGY182" s="779"/>
      <c r="LGZ182" s="779"/>
      <c r="LHA182" s="779"/>
      <c r="LHB182" s="779"/>
      <c r="LHC182" s="779"/>
      <c r="LHD182" s="779"/>
      <c r="LHE182" s="779"/>
      <c r="LHF182" s="779"/>
      <c r="LHG182" s="779"/>
      <c r="LHH182" s="779"/>
      <c r="LHI182" s="779"/>
      <c r="LHJ182" s="779"/>
      <c r="LHK182" s="779"/>
      <c r="LHL182" s="779"/>
      <c r="LHM182" s="779"/>
      <c r="LHN182" s="779"/>
      <c r="LHO182" s="779"/>
      <c r="LHP182" s="779"/>
      <c r="LHQ182" s="779"/>
      <c r="LHR182" s="779"/>
      <c r="LHS182" s="779"/>
      <c r="LHT182" s="779"/>
      <c r="LHU182" s="779"/>
      <c r="LHV182" s="779"/>
      <c r="LHW182" s="779"/>
      <c r="LHX182" s="779"/>
      <c r="LHY182" s="779"/>
      <c r="LHZ182" s="779"/>
      <c r="LIA182" s="779"/>
      <c r="LIB182" s="779"/>
      <c r="LIC182" s="779"/>
      <c r="LID182" s="779"/>
      <c r="LIE182" s="779"/>
      <c r="LIF182" s="779"/>
      <c r="LIG182" s="779"/>
      <c r="LIH182" s="779"/>
      <c r="LII182" s="779"/>
      <c r="LIJ182" s="779"/>
      <c r="LIK182" s="779"/>
      <c r="LIL182" s="779"/>
      <c r="LIM182" s="779"/>
      <c r="LIN182" s="779"/>
      <c r="LIO182" s="779"/>
      <c r="LIP182" s="779"/>
      <c r="LIQ182" s="779"/>
      <c r="LIR182" s="779"/>
      <c r="LIS182" s="779"/>
      <c r="LIT182" s="779"/>
      <c r="LIU182" s="779"/>
      <c r="LIV182" s="779"/>
      <c r="LIW182" s="779"/>
      <c r="LIX182" s="779"/>
      <c r="LIY182" s="779"/>
      <c r="LIZ182" s="779"/>
      <c r="LJA182" s="779"/>
      <c r="LJB182" s="779"/>
      <c r="LJC182" s="779"/>
      <c r="LJD182" s="779"/>
      <c r="LJE182" s="779"/>
      <c r="LJF182" s="779"/>
      <c r="LJG182" s="779"/>
      <c r="LJH182" s="779"/>
      <c r="LJI182" s="779"/>
      <c r="LJJ182" s="779"/>
      <c r="LJK182" s="779"/>
      <c r="LJL182" s="779"/>
      <c r="LJM182" s="779"/>
      <c r="LJN182" s="779"/>
      <c r="LJO182" s="779"/>
      <c r="LJP182" s="779"/>
      <c r="LJQ182" s="779"/>
      <c r="LJR182" s="779"/>
      <c r="LJS182" s="779"/>
      <c r="LJT182" s="779"/>
      <c r="LJU182" s="779"/>
      <c r="LJV182" s="779"/>
      <c r="LJW182" s="779"/>
      <c r="LJX182" s="779"/>
      <c r="LJY182" s="779"/>
      <c r="LJZ182" s="779"/>
      <c r="LKA182" s="779"/>
      <c r="LKB182" s="779"/>
      <c r="LKC182" s="779"/>
      <c r="LKD182" s="779"/>
      <c r="LKE182" s="779"/>
      <c r="LKF182" s="779"/>
      <c r="LKG182" s="779"/>
      <c r="LKH182" s="779"/>
      <c r="LKI182" s="779"/>
      <c r="LKJ182" s="779"/>
      <c r="LKK182" s="779"/>
      <c r="LKL182" s="779"/>
      <c r="LKM182" s="779"/>
      <c r="LKN182" s="779"/>
      <c r="LKO182" s="779"/>
      <c r="LKP182" s="779"/>
      <c r="LKQ182" s="779"/>
      <c r="LKR182" s="779"/>
      <c r="LKS182" s="779"/>
      <c r="LKT182" s="779"/>
      <c r="LKU182" s="779"/>
      <c r="LKV182" s="779"/>
      <c r="LKW182" s="779"/>
      <c r="LKX182" s="779"/>
      <c r="LKY182" s="779"/>
      <c r="LKZ182" s="779"/>
      <c r="LLA182" s="779"/>
      <c r="LLB182" s="779"/>
      <c r="LLC182" s="779"/>
      <c r="LLD182" s="779"/>
      <c r="LLE182" s="779"/>
      <c r="LLF182" s="779"/>
      <c r="LLG182" s="779"/>
      <c r="LLH182" s="779"/>
      <c r="LLI182" s="779"/>
      <c r="LLJ182" s="779"/>
      <c r="LLK182" s="779"/>
      <c r="LLL182" s="779"/>
      <c r="LLM182" s="779"/>
      <c r="LLN182" s="779"/>
      <c r="LLO182" s="779"/>
      <c r="LLP182" s="779"/>
      <c r="LLQ182" s="779"/>
      <c r="LLR182" s="779"/>
      <c r="LLS182" s="779"/>
      <c r="LLT182" s="779"/>
      <c r="LLU182" s="779"/>
      <c r="LLV182" s="779"/>
      <c r="LLW182" s="779"/>
      <c r="LLX182" s="779"/>
      <c r="LLY182" s="779"/>
      <c r="LLZ182" s="779"/>
      <c r="LMA182" s="779"/>
      <c r="LMB182" s="779"/>
      <c r="LMC182" s="779"/>
      <c r="LMD182" s="779"/>
      <c r="LME182" s="779"/>
      <c r="LMF182" s="779"/>
      <c r="LMG182" s="779"/>
      <c r="LMH182" s="779"/>
      <c r="LMI182" s="779"/>
      <c r="LMJ182" s="779"/>
      <c r="LMK182" s="779"/>
      <c r="LML182" s="779"/>
      <c r="LMM182" s="779"/>
      <c r="LMN182" s="779"/>
      <c r="LMO182" s="779"/>
      <c r="LMP182" s="779"/>
      <c r="LMQ182" s="779"/>
      <c r="LMR182" s="779"/>
      <c r="LMS182" s="779"/>
      <c r="LMT182" s="779"/>
      <c r="LMU182" s="779"/>
      <c r="LMV182" s="779"/>
      <c r="LMW182" s="779"/>
      <c r="LMX182" s="779"/>
      <c r="LMY182" s="779"/>
      <c r="LMZ182" s="779"/>
      <c r="LNA182" s="779"/>
      <c r="LNB182" s="779"/>
      <c r="LNC182" s="779"/>
      <c r="LND182" s="779"/>
      <c r="LNE182" s="779"/>
      <c r="LNF182" s="779"/>
      <c r="LNG182" s="779"/>
      <c r="LNH182" s="779"/>
      <c r="LNI182" s="779"/>
      <c r="LNJ182" s="779"/>
      <c r="LNK182" s="779"/>
      <c r="LNL182" s="779"/>
      <c r="LNM182" s="779"/>
      <c r="LNN182" s="779"/>
      <c r="LNO182" s="779"/>
      <c r="LNP182" s="779"/>
      <c r="LNQ182" s="779"/>
      <c r="LNR182" s="779"/>
      <c r="LNS182" s="779"/>
      <c r="LNT182" s="779"/>
      <c r="LNU182" s="779"/>
      <c r="LNV182" s="779"/>
      <c r="LNW182" s="779"/>
      <c r="LNX182" s="779"/>
      <c r="LNY182" s="779"/>
      <c r="LNZ182" s="779"/>
      <c r="LOA182" s="779"/>
      <c r="LOB182" s="779"/>
      <c r="LOC182" s="779"/>
      <c r="LOD182" s="779"/>
      <c r="LOE182" s="779"/>
      <c r="LOF182" s="779"/>
      <c r="LOG182" s="779"/>
      <c r="LOH182" s="779"/>
      <c r="LOI182" s="779"/>
      <c r="LOJ182" s="779"/>
      <c r="LOK182" s="779"/>
      <c r="LOL182" s="779"/>
      <c r="LOM182" s="779"/>
      <c r="LON182" s="779"/>
      <c r="LOO182" s="779"/>
      <c r="LOP182" s="779"/>
      <c r="LOQ182" s="779"/>
      <c r="LOR182" s="779"/>
      <c r="LOS182" s="779"/>
      <c r="LOT182" s="779"/>
      <c r="LOU182" s="779"/>
      <c r="LOV182" s="779"/>
      <c r="LOW182" s="779"/>
      <c r="LOX182" s="779"/>
      <c r="LOY182" s="779"/>
      <c r="LOZ182" s="779"/>
      <c r="LPA182" s="779"/>
      <c r="LPB182" s="779"/>
      <c r="LPC182" s="779"/>
      <c r="LPD182" s="779"/>
      <c r="LPE182" s="779"/>
      <c r="LPF182" s="779"/>
      <c r="LPG182" s="779"/>
      <c r="LPH182" s="779"/>
      <c r="LPI182" s="779"/>
      <c r="LPJ182" s="779"/>
      <c r="LPK182" s="779"/>
      <c r="LPL182" s="779"/>
      <c r="LPM182" s="779"/>
      <c r="LPN182" s="779"/>
      <c r="LPO182" s="779"/>
      <c r="LPP182" s="779"/>
      <c r="LPQ182" s="779"/>
      <c r="LPR182" s="779"/>
      <c r="LPS182" s="779"/>
      <c r="LPT182" s="779"/>
      <c r="LPU182" s="779"/>
      <c r="LPV182" s="779"/>
      <c r="LPW182" s="779"/>
      <c r="LPX182" s="779"/>
      <c r="LPY182" s="779"/>
      <c r="LPZ182" s="779"/>
      <c r="LQA182" s="779"/>
      <c r="LQB182" s="779"/>
      <c r="LQC182" s="779"/>
      <c r="LQD182" s="779"/>
      <c r="LQE182" s="779"/>
      <c r="LQF182" s="779"/>
      <c r="LQG182" s="779"/>
      <c r="LQH182" s="779"/>
      <c r="LQI182" s="779"/>
      <c r="LQJ182" s="779"/>
      <c r="LQK182" s="779"/>
      <c r="LQL182" s="779"/>
      <c r="LQM182" s="779"/>
      <c r="LQN182" s="779"/>
      <c r="LQO182" s="779"/>
      <c r="LQP182" s="779"/>
      <c r="LQQ182" s="779"/>
      <c r="LQR182" s="779"/>
      <c r="LQS182" s="779"/>
      <c r="LQT182" s="779"/>
      <c r="LQU182" s="779"/>
      <c r="LQV182" s="779"/>
      <c r="LQW182" s="779"/>
      <c r="LQX182" s="779"/>
      <c r="LQY182" s="779"/>
      <c r="LQZ182" s="779"/>
      <c r="LRA182" s="779"/>
      <c r="LRB182" s="779"/>
      <c r="LRC182" s="779"/>
      <c r="LRD182" s="779"/>
      <c r="LRE182" s="779"/>
      <c r="LRF182" s="779"/>
      <c r="LRG182" s="779"/>
      <c r="LRH182" s="779"/>
      <c r="LRI182" s="779"/>
      <c r="LRJ182" s="779"/>
      <c r="LRK182" s="779"/>
      <c r="LRL182" s="779"/>
      <c r="LRM182" s="779"/>
      <c r="LRN182" s="779"/>
      <c r="LRO182" s="779"/>
      <c r="LRP182" s="779"/>
      <c r="LRQ182" s="779"/>
      <c r="LRR182" s="779"/>
      <c r="LRS182" s="779"/>
      <c r="LRT182" s="779"/>
      <c r="LRU182" s="779"/>
      <c r="LRV182" s="779"/>
      <c r="LRW182" s="779"/>
      <c r="LRX182" s="779"/>
      <c r="LRY182" s="779"/>
      <c r="LRZ182" s="779"/>
      <c r="LSA182" s="779"/>
      <c r="LSB182" s="779"/>
      <c r="LSC182" s="779"/>
      <c r="LSD182" s="779"/>
      <c r="LSE182" s="779"/>
      <c r="LSF182" s="779"/>
      <c r="LSG182" s="779"/>
      <c r="LSH182" s="779"/>
      <c r="LSI182" s="779"/>
      <c r="LSJ182" s="779"/>
      <c r="LSK182" s="779"/>
      <c r="LSL182" s="779"/>
      <c r="LSM182" s="779"/>
      <c r="LSN182" s="779"/>
      <c r="LSO182" s="779"/>
      <c r="LSP182" s="779"/>
      <c r="LSQ182" s="779"/>
      <c r="LSR182" s="779"/>
      <c r="LSS182" s="779"/>
      <c r="LST182" s="779"/>
      <c r="LSU182" s="779"/>
      <c r="LSV182" s="779"/>
      <c r="LSW182" s="779"/>
      <c r="LSX182" s="779"/>
      <c r="LSY182" s="779"/>
      <c r="LSZ182" s="779"/>
      <c r="LTA182" s="779"/>
      <c r="LTB182" s="779"/>
      <c r="LTC182" s="779"/>
      <c r="LTD182" s="779"/>
      <c r="LTE182" s="779"/>
      <c r="LTF182" s="779"/>
      <c r="LTG182" s="779"/>
      <c r="LTH182" s="779"/>
      <c r="LTI182" s="779"/>
      <c r="LTJ182" s="779"/>
      <c r="LTK182" s="779"/>
      <c r="LTL182" s="779"/>
      <c r="LTM182" s="779"/>
      <c r="LTN182" s="779"/>
      <c r="LTO182" s="779"/>
      <c r="LTP182" s="779"/>
      <c r="LTQ182" s="779"/>
      <c r="LTR182" s="779"/>
      <c r="LTS182" s="779"/>
      <c r="LTT182" s="779"/>
      <c r="LTU182" s="779"/>
      <c r="LTV182" s="779"/>
      <c r="LTW182" s="779"/>
      <c r="LTX182" s="779"/>
      <c r="LTY182" s="779"/>
      <c r="LTZ182" s="779"/>
      <c r="LUA182" s="779"/>
      <c r="LUB182" s="779"/>
      <c r="LUC182" s="779"/>
      <c r="LUD182" s="779"/>
      <c r="LUE182" s="779"/>
      <c r="LUF182" s="779"/>
      <c r="LUG182" s="779"/>
      <c r="LUH182" s="779"/>
      <c r="LUI182" s="779"/>
      <c r="LUJ182" s="779"/>
      <c r="LUK182" s="779"/>
      <c r="LUL182" s="779"/>
      <c r="LUM182" s="779"/>
      <c r="LUN182" s="779"/>
      <c r="LUO182" s="779"/>
      <c r="LUP182" s="779"/>
      <c r="LUQ182" s="779"/>
      <c r="LUR182" s="779"/>
      <c r="LUS182" s="779"/>
      <c r="LUT182" s="779"/>
      <c r="LUU182" s="779"/>
      <c r="LUV182" s="779"/>
      <c r="LUW182" s="779"/>
      <c r="LUX182" s="779"/>
      <c r="LUY182" s="779"/>
      <c r="LUZ182" s="779"/>
      <c r="LVA182" s="779"/>
      <c r="LVB182" s="779"/>
      <c r="LVC182" s="779"/>
      <c r="LVD182" s="779"/>
      <c r="LVE182" s="779"/>
      <c r="LVF182" s="779"/>
      <c r="LVG182" s="779"/>
      <c r="LVH182" s="779"/>
      <c r="LVI182" s="779"/>
      <c r="LVJ182" s="779"/>
      <c r="LVK182" s="779"/>
      <c r="LVL182" s="779"/>
      <c r="LVM182" s="779"/>
      <c r="LVN182" s="779"/>
      <c r="LVO182" s="779"/>
      <c r="LVP182" s="779"/>
      <c r="LVQ182" s="779"/>
      <c r="LVR182" s="779"/>
      <c r="LVS182" s="779"/>
      <c r="LVT182" s="779"/>
      <c r="LVU182" s="779"/>
      <c r="LVV182" s="779"/>
      <c r="LVW182" s="779"/>
      <c r="LVX182" s="779"/>
      <c r="LVY182" s="779"/>
      <c r="LVZ182" s="779"/>
      <c r="LWA182" s="779"/>
      <c r="LWB182" s="779"/>
      <c r="LWC182" s="779"/>
      <c r="LWD182" s="779"/>
      <c r="LWE182" s="779"/>
      <c r="LWF182" s="779"/>
      <c r="LWG182" s="779"/>
      <c r="LWH182" s="779"/>
      <c r="LWI182" s="779"/>
      <c r="LWJ182" s="779"/>
      <c r="LWK182" s="779"/>
      <c r="LWL182" s="779"/>
      <c r="LWM182" s="779"/>
      <c r="LWN182" s="779"/>
      <c r="LWO182" s="779"/>
      <c r="LWP182" s="779"/>
      <c r="LWQ182" s="779"/>
      <c r="LWR182" s="779"/>
      <c r="LWS182" s="779"/>
      <c r="LWT182" s="779"/>
      <c r="LWU182" s="779"/>
      <c r="LWV182" s="779"/>
      <c r="LWW182" s="779"/>
      <c r="LWX182" s="779"/>
      <c r="LWY182" s="779"/>
      <c r="LWZ182" s="779"/>
      <c r="LXA182" s="779"/>
      <c r="LXB182" s="779"/>
      <c r="LXC182" s="779"/>
      <c r="LXD182" s="779"/>
      <c r="LXE182" s="779"/>
      <c r="LXF182" s="779"/>
      <c r="LXG182" s="779"/>
      <c r="LXH182" s="779"/>
      <c r="LXI182" s="779"/>
      <c r="LXJ182" s="779"/>
      <c r="LXK182" s="779"/>
      <c r="LXL182" s="779"/>
      <c r="LXM182" s="779"/>
      <c r="LXN182" s="779"/>
      <c r="LXO182" s="779"/>
      <c r="LXP182" s="779"/>
      <c r="LXQ182" s="779"/>
      <c r="LXR182" s="779"/>
      <c r="LXS182" s="779"/>
      <c r="LXT182" s="779"/>
      <c r="LXU182" s="779"/>
      <c r="LXV182" s="779"/>
      <c r="LXW182" s="779"/>
      <c r="LXX182" s="779"/>
      <c r="LXY182" s="779"/>
      <c r="LXZ182" s="779"/>
      <c r="LYA182" s="779"/>
      <c r="LYB182" s="779"/>
      <c r="LYC182" s="779"/>
      <c r="LYD182" s="779"/>
      <c r="LYE182" s="779"/>
      <c r="LYF182" s="779"/>
      <c r="LYG182" s="779"/>
      <c r="LYH182" s="779"/>
      <c r="LYI182" s="779"/>
      <c r="LYJ182" s="779"/>
      <c r="LYK182" s="779"/>
      <c r="LYL182" s="779"/>
      <c r="LYM182" s="779"/>
      <c r="LYN182" s="779"/>
      <c r="LYO182" s="779"/>
      <c r="LYP182" s="779"/>
      <c r="LYQ182" s="779"/>
      <c r="LYR182" s="779"/>
      <c r="LYS182" s="779"/>
      <c r="LYT182" s="779"/>
      <c r="LYU182" s="779"/>
      <c r="LYV182" s="779"/>
      <c r="LYW182" s="779"/>
      <c r="LYX182" s="779"/>
      <c r="LYY182" s="779"/>
      <c r="LYZ182" s="779"/>
      <c r="LZA182" s="779"/>
      <c r="LZB182" s="779"/>
      <c r="LZC182" s="779"/>
      <c r="LZD182" s="779"/>
      <c r="LZE182" s="779"/>
      <c r="LZF182" s="779"/>
      <c r="LZG182" s="779"/>
      <c r="LZH182" s="779"/>
      <c r="LZI182" s="779"/>
      <c r="LZJ182" s="779"/>
      <c r="LZK182" s="779"/>
      <c r="LZL182" s="779"/>
      <c r="LZM182" s="779"/>
      <c r="LZN182" s="779"/>
      <c r="LZO182" s="779"/>
      <c r="LZP182" s="779"/>
      <c r="LZQ182" s="779"/>
      <c r="LZR182" s="779"/>
      <c r="LZS182" s="779"/>
      <c r="LZT182" s="779"/>
      <c r="LZU182" s="779"/>
      <c r="LZV182" s="779"/>
      <c r="LZW182" s="779"/>
      <c r="LZX182" s="779"/>
      <c r="LZY182" s="779"/>
      <c r="LZZ182" s="779"/>
      <c r="MAA182" s="779"/>
      <c r="MAB182" s="779"/>
      <c r="MAC182" s="779"/>
      <c r="MAD182" s="779"/>
      <c r="MAE182" s="779"/>
      <c r="MAF182" s="779"/>
      <c r="MAG182" s="779"/>
      <c r="MAH182" s="779"/>
      <c r="MAI182" s="779"/>
      <c r="MAJ182" s="779"/>
      <c r="MAK182" s="779"/>
      <c r="MAL182" s="779"/>
      <c r="MAM182" s="779"/>
      <c r="MAN182" s="779"/>
      <c r="MAO182" s="779"/>
      <c r="MAP182" s="779"/>
      <c r="MAQ182" s="779"/>
      <c r="MAR182" s="779"/>
      <c r="MAS182" s="779"/>
      <c r="MAT182" s="779"/>
      <c r="MAU182" s="779"/>
      <c r="MAV182" s="779"/>
      <c r="MAW182" s="779"/>
      <c r="MAX182" s="779"/>
      <c r="MAY182" s="779"/>
      <c r="MAZ182" s="779"/>
      <c r="MBA182" s="779"/>
      <c r="MBB182" s="779"/>
      <c r="MBC182" s="779"/>
      <c r="MBD182" s="779"/>
      <c r="MBE182" s="779"/>
      <c r="MBF182" s="779"/>
      <c r="MBG182" s="779"/>
      <c r="MBH182" s="779"/>
      <c r="MBI182" s="779"/>
      <c r="MBJ182" s="779"/>
      <c r="MBK182" s="779"/>
      <c r="MBL182" s="779"/>
      <c r="MBM182" s="779"/>
      <c r="MBN182" s="779"/>
      <c r="MBO182" s="779"/>
      <c r="MBP182" s="779"/>
      <c r="MBQ182" s="779"/>
      <c r="MBR182" s="779"/>
      <c r="MBS182" s="779"/>
      <c r="MBT182" s="779"/>
      <c r="MBU182" s="779"/>
      <c r="MBV182" s="779"/>
      <c r="MBW182" s="779"/>
      <c r="MBX182" s="779"/>
      <c r="MBY182" s="779"/>
      <c r="MBZ182" s="779"/>
      <c r="MCA182" s="779"/>
      <c r="MCB182" s="779"/>
      <c r="MCC182" s="779"/>
      <c r="MCD182" s="779"/>
      <c r="MCE182" s="779"/>
      <c r="MCF182" s="779"/>
      <c r="MCG182" s="779"/>
      <c r="MCH182" s="779"/>
      <c r="MCI182" s="779"/>
      <c r="MCJ182" s="779"/>
      <c r="MCK182" s="779"/>
      <c r="MCL182" s="779"/>
      <c r="MCM182" s="779"/>
      <c r="MCN182" s="779"/>
      <c r="MCO182" s="779"/>
      <c r="MCP182" s="779"/>
      <c r="MCQ182" s="779"/>
      <c r="MCR182" s="779"/>
      <c r="MCS182" s="779"/>
      <c r="MCT182" s="779"/>
      <c r="MCU182" s="779"/>
      <c r="MCV182" s="779"/>
      <c r="MCW182" s="779"/>
      <c r="MCX182" s="779"/>
      <c r="MCY182" s="779"/>
      <c r="MCZ182" s="779"/>
      <c r="MDA182" s="779"/>
      <c r="MDB182" s="779"/>
      <c r="MDC182" s="779"/>
      <c r="MDD182" s="779"/>
      <c r="MDE182" s="779"/>
      <c r="MDF182" s="779"/>
      <c r="MDG182" s="779"/>
      <c r="MDH182" s="779"/>
      <c r="MDI182" s="779"/>
      <c r="MDJ182" s="779"/>
      <c r="MDK182" s="779"/>
      <c r="MDL182" s="779"/>
      <c r="MDM182" s="779"/>
      <c r="MDN182" s="779"/>
      <c r="MDO182" s="779"/>
      <c r="MDP182" s="779"/>
      <c r="MDQ182" s="779"/>
      <c r="MDR182" s="779"/>
      <c r="MDS182" s="779"/>
      <c r="MDT182" s="779"/>
      <c r="MDU182" s="779"/>
      <c r="MDV182" s="779"/>
      <c r="MDW182" s="779"/>
      <c r="MDX182" s="779"/>
      <c r="MDY182" s="779"/>
      <c r="MDZ182" s="779"/>
      <c r="MEA182" s="779"/>
      <c r="MEB182" s="779"/>
      <c r="MEC182" s="779"/>
      <c r="MED182" s="779"/>
      <c r="MEE182" s="779"/>
      <c r="MEF182" s="779"/>
      <c r="MEG182" s="779"/>
      <c r="MEH182" s="779"/>
      <c r="MEI182" s="779"/>
      <c r="MEJ182" s="779"/>
      <c r="MEK182" s="779"/>
      <c r="MEL182" s="779"/>
      <c r="MEM182" s="779"/>
      <c r="MEN182" s="779"/>
      <c r="MEO182" s="779"/>
      <c r="MEP182" s="779"/>
      <c r="MEQ182" s="779"/>
      <c r="MER182" s="779"/>
      <c r="MES182" s="779"/>
      <c r="MET182" s="779"/>
      <c r="MEU182" s="779"/>
      <c r="MEV182" s="779"/>
      <c r="MEW182" s="779"/>
      <c r="MEX182" s="779"/>
      <c r="MEY182" s="779"/>
      <c r="MEZ182" s="779"/>
      <c r="MFA182" s="779"/>
      <c r="MFB182" s="779"/>
      <c r="MFC182" s="779"/>
      <c r="MFD182" s="779"/>
      <c r="MFE182" s="779"/>
      <c r="MFF182" s="779"/>
      <c r="MFG182" s="779"/>
      <c r="MFH182" s="779"/>
      <c r="MFI182" s="779"/>
      <c r="MFJ182" s="779"/>
      <c r="MFK182" s="779"/>
      <c r="MFL182" s="779"/>
      <c r="MFM182" s="779"/>
      <c r="MFN182" s="779"/>
      <c r="MFO182" s="779"/>
      <c r="MFP182" s="779"/>
      <c r="MFQ182" s="779"/>
      <c r="MFR182" s="779"/>
      <c r="MFS182" s="779"/>
      <c r="MFT182" s="779"/>
      <c r="MFU182" s="779"/>
      <c r="MFV182" s="779"/>
      <c r="MFW182" s="779"/>
      <c r="MFX182" s="779"/>
      <c r="MFY182" s="779"/>
      <c r="MFZ182" s="779"/>
      <c r="MGA182" s="779"/>
      <c r="MGB182" s="779"/>
      <c r="MGC182" s="779"/>
      <c r="MGD182" s="779"/>
      <c r="MGE182" s="779"/>
      <c r="MGF182" s="779"/>
      <c r="MGG182" s="779"/>
      <c r="MGH182" s="779"/>
      <c r="MGI182" s="779"/>
      <c r="MGJ182" s="779"/>
      <c r="MGK182" s="779"/>
      <c r="MGL182" s="779"/>
      <c r="MGM182" s="779"/>
      <c r="MGN182" s="779"/>
      <c r="MGO182" s="779"/>
      <c r="MGP182" s="779"/>
      <c r="MGQ182" s="779"/>
      <c r="MGR182" s="779"/>
      <c r="MGS182" s="779"/>
      <c r="MGT182" s="779"/>
      <c r="MGU182" s="779"/>
      <c r="MGV182" s="779"/>
      <c r="MGW182" s="779"/>
      <c r="MGX182" s="779"/>
      <c r="MGY182" s="779"/>
      <c r="MGZ182" s="779"/>
      <c r="MHA182" s="779"/>
      <c r="MHB182" s="779"/>
      <c r="MHC182" s="779"/>
      <c r="MHD182" s="779"/>
      <c r="MHE182" s="779"/>
      <c r="MHF182" s="779"/>
      <c r="MHG182" s="779"/>
      <c r="MHH182" s="779"/>
      <c r="MHI182" s="779"/>
      <c r="MHJ182" s="779"/>
      <c r="MHK182" s="779"/>
      <c r="MHL182" s="779"/>
      <c r="MHM182" s="779"/>
      <c r="MHN182" s="779"/>
      <c r="MHO182" s="779"/>
      <c r="MHP182" s="779"/>
      <c r="MHQ182" s="779"/>
      <c r="MHR182" s="779"/>
      <c r="MHS182" s="779"/>
      <c r="MHT182" s="779"/>
      <c r="MHU182" s="779"/>
      <c r="MHV182" s="779"/>
      <c r="MHW182" s="779"/>
      <c r="MHX182" s="779"/>
      <c r="MHY182" s="779"/>
      <c r="MHZ182" s="779"/>
      <c r="MIA182" s="779"/>
      <c r="MIB182" s="779"/>
      <c r="MIC182" s="779"/>
      <c r="MID182" s="779"/>
      <c r="MIE182" s="779"/>
      <c r="MIF182" s="779"/>
      <c r="MIG182" s="779"/>
      <c r="MIH182" s="779"/>
      <c r="MII182" s="779"/>
      <c r="MIJ182" s="779"/>
      <c r="MIK182" s="779"/>
      <c r="MIL182" s="779"/>
      <c r="MIM182" s="779"/>
      <c r="MIN182" s="779"/>
      <c r="MIO182" s="779"/>
      <c r="MIP182" s="779"/>
      <c r="MIQ182" s="779"/>
      <c r="MIR182" s="779"/>
      <c r="MIS182" s="779"/>
      <c r="MIT182" s="779"/>
      <c r="MIU182" s="779"/>
      <c r="MIV182" s="779"/>
      <c r="MIW182" s="779"/>
      <c r="MIX182" s="779"/>
      <c r="MIY182" s="779"/>
      <c r="MIZ182" s="779"/>
      <c r="MJA182" s="779"/>
      <c r="MJB182" s="779"/>
      <c r="MJC182" s="779"/>
      <c r="MJD182" s="779"/>
      <c r="MJE182" s="779"/>
      <c r="MJF182" s="779"/>
      <c r="MJG182" s="779"/>
      <c r="MJH182" s="779"/>
      <c r="MJI182" s="779"/>
      <c r="MJJ182" s="779"/>
      <c r="MJK182" s="779"/>
      <c r="MJL182" s="779"/>
      <c r="MJM182" s="779"/>
      <c r="MJN182" s="779"/>
      <c r="MJO182" s="779"/>
      <c r="MJP182" s="779"/>
      <c r="MJQ182" s="779"/>
      <c r="MJR182" s="779"/>
      <c r="MJS182" s="779"/>
      <c r="MJT182" s="779"/>
      <c r="MJU182" s="779"/>
      <c r="MJV182" s="779"/>
      <c r="MJW182" s="779"/>
      <c r="MJX182" s="779"/>
      <c r="MJY182" s="779"/>
      <c r="MJZ182" s="779"/>
      <c r="MKA182" s="779"/>
      <c r="MKB182" s="779"/>
      <c r="MKC182" s="779"/>
      <c r="MKD182" s="779"/>
      <c r="MKE182" s="779"/>
      <c r="MKF182" s="779"/>
      <c r="MKG182" s="779"/>
      <c r="MKH182" s="779"/>
      <c r="MKI182" s="779"/>
      <c r="MKJ182" s="779"/>
      <c r="MKK182" s="779"/>
      <c r="MKL182" s="779"/>
      <c r="MKM182" s="779"/>
      <c r="MKN182" s="779"/>
      <c r="MKO182" s="779"/>
      <c r="MKP182" s="779"/>
      <c r="MKQ182" s="779"/>
      <c r="MKR182" s="779"/>
      <c r="MKS182" s="779"/>
      <c r="MKT182" s="779"/>
      <c r="MKU182" s="779"/>
      <c r="MKV182" s="779"/>
      <c r="MKW182" s="779"/>
      <c r="MKX182" s="779"/>
      <c r="MKY182" s="779"/>
      <c r="MKZ182" s="779"/>
      <c r="MLA182" s="779"/>
      <c r="MLB182" s="779"/>
      <c r="MLC182" s="779"/>
      <c r="MLD182" s="779"/>
      <c r="MLE182" s="779"/>
      <c r="MLF182" s="779"/>
      <c r="MLG182" s="779"/>
      <c r="MLH182" s="779"/>
      <c r="MLI182" s="779"/>
      <c r="MLJ182" s="779"/>
      <c r="MLK182" s="779"/>
      <c r="MLL182" s="779"/>
      <c r="MLM182" s="779"/>
      <c r="MLN182" s="779"/>
      <c r="MLO182" s="779"/>
      <c r="MLP182" s="779"/>
      <c r="MLQ182" s="779"/>
      <c r="MLR182" s="779"/>
      <c r="MLS182" s="779"/>
      <c r="MLT182" s="779"/>
      <c r="MLU182" s="779"/>
      <c r="MLV182" s="779"/>
      <c r="MLW182" s="779"/>
      <c r="MLX182" s="779"/>
      <c r="MLY182" s="779"/>
      <c r="MLZ182" s="779"/>
      <c r="MMA182" s="779"/>
      <c r="MMB182" s="779"/>
      <c r="MMC182" s="779"/>
      <c r="MMD182" s="779"/>
      <c r="MME182" s="779"/>
      <c r="MMF182" s="779"/>
      <c r="MMG182" s="779"/>
      <c r="MMH182" s="779"/>
      <c r="MMI182" s="779"/>
      <c r="MMJ182" s="779"/>
      <c r="MMK182" s="779"/>
      <c r="MML182" s="779"/>
      <c r="MMM182" s="779"/>
      <c r="MMN182" s="779"/>
      <c r="MMO182" s="779"/>
      <c r="MMP182" s="779"/>
      <c r="MMQ182" s="779"/>
      <c r="MMR182" s="779"/>
      <c r="MMS182" s="779"/>
      <c r="MMT182" s="779"/>
      <c r="MMU182" s="779"/>
      <c r="MMV182" s="779"/>
      <c r="MMW182" s="779"/>
      <c r="MMX182" s="779"/>
      <c r="MMY182" s="779"/>
      <c r="MMZ182" s="779"/>
      <c r="MNA182" s="779"/>
      <c r="MNB182" s="779"/>
      <c r="MNC182" s="779"/>
      <c r="MND182" s="779"/>
      <c r="MNE182" s="779"/>
      <c r="MNF182" s="779"/>
      <c r="MNG182" s="779"/>
      <c r="MNH182" s="779"/>
      <c r="MNI182" s="779"/>
      <c r="MNJ182" s="779"/>
      <c r="MNK182" s="779"/>
      <c r="MNL182" s="779"/>
      <c r="MNM182" s="779"/>
      <c r="MNN182" s="779"/>
      <c r="MNO182" s="779"/>
      <c r="MNP182" s="779"/>
      <c r="MNQ182" s="779"/>
      <c r="MNR182" s="779"/>
      <c r="MNS182" s="779"/>
      <c r="MNT182" s="779"/>
      <c r="MNU182" s="779"/>
      <c r="MNV182" s="779"/>
      <c r="MNW182" s="779"/>
      <c r="MNX182" s="779"/>
      <c r="MNY182" s="779"/>
      <c r="MNZ182" s="779"/>
      <c r="MOA182" s="779"/>
      <c r="MOB182" s="779"/>
      <c r="MOC182" s="779"/>
      <c r="MOD182" s="779"/>
      <c r="MOE182" s="779"/>
      <c r="MOF182" s="779"/>
      <c r="MOG182" s="779"/>
      <c r="MOH182" s="779"/>
      <c r="MOI182" s="779"/>
      <c r="MOJ182" s="779"/>
      <c r="MOK182" s="779"/>
      <c r="MOL182" s="779"/>
      <c r="MOM182" s="779"/>
      <c r="MON182" s="779"/>
      <c r="MOO182" s="779"/>
      <c r="MOP182" s="779"/>
      <c r="MOQ182" s="779"/>
      <c r="MOR182" s="779"/>
      <c r="MOS182" s="779"/>
      <c r="MOT182" s="779"/>
      <c r="MOU182" s="779"/>
      <c r="MOV182" s="779"/>
      <c r="MOW182" s="779"/>
      <c r="MOX182" s="779"/>
      <c r="MOY182" s="779"/>
      <c r="MOZ182" s="779"/>
      <c r="MPA182" s="779"/>
      <c r="MPB182" s="779"/>
      <c r="MPC182" s="779"/>
      <c r="MPD182" s="779"/>
      <c r="MPE182" s="779"/>
      <c r="MPF182" s="779"/>
      <c r="MPG182" s="779"/>
      <c r="MPH182" s="779"/>
      <c r="MPI182" s="779"/>
      <c r="MPJ182" s="779"/>
      <c r="MPK182" s="779"/>
      <c r="MPL182" s="779"/>
      <c r="MPM182" s="779"/>
      <c r="MPN182" s="779"/>
      <c r="MPO182" s="779"/>
      <c r="MPP182" s="779"/>
      <c r="MPQ182" s="779"/>
      <c r="MPR182" s="779"/>
      <c r="MPS182" s="779"/>
      <c r="MPT182" s="779"/>
      <c r="MPU182" s="779"/>
      <c r="MPV182" s="779"/>
      <c r="MPW182" s="779"/>
      <c r="MPX182" s="779"/>
      <c r="MPY182" s="779"/>
      <c r="MPZ182" s="779"/>
      <c r="MQA182" s="779"/>
      <c r="MQB182" s="779"/>
      <c r="MQC182" s="779"/>
      <c r="MQD182" s="779"/>
      <c r="MQE182" s="779"/>
      <c r="MQF182" s="779"/>
      <c r="MQG182" s="779"/>
      <c r="MQH182" s="779"/>
      <c r="MQI182" s="779"/>
      <c r="MQJ182" s="779"/>
      <c r="MQK182" s="779"/>
      <c r="MQL182" s="779"/>
      <c r="MQM182" s="779"/>
      <c r="MQN182" s="779"/>
      <c r="MQO182" s="779"/>
      <c r="MQP182" s="779"/>
      <c r="MQQ182" s="779"/>
      <c r="MQR182" s="779"/>
      <c r="MQS182" s="779"/>
      <c r="MQT182" s="779"/>
      <c r="MQU182" s="779"/>
      <c r="MQV182" s="779"/>
      <c r="MQW182" s="779"/>
      <c r="MQX182" s="779"/>
      <c r="MQY182" s="779"/>
      <c r="MQZ182" s="779"/>
      <c r="MRA182" s="779"/>
      <c r="MRB182" s="779"/>
      <c r="MRC182" s="779"/>
      <c r="MRD182" s="779"/>
      <c r="MRE182" s="779"/>
      <c r="MRF182" s="779"/>
      <c r="MRG182" s="779"/>
      <c r="MRH182" s="779"/>
      <c r="MRI182" s="779"/>
      <c r="MRJ182" s="779"/>
      <c r="MRK182" s="779"/>
      <c r="MRL182" s="779"/>
      <c r="MRM182" s="779"/>
      <c r="MRN182" s="779"/>
      <c r="MRO182" s="779"/>
      <c r="MRP182" s="779"/>
      <c r="MRQ182" s="779"/>
      <c r="MRR182" s="779"/>
      <c r="MRS182" s="779"/>
      <c r="MRT182" s="779"/>
      <c r="MRU182" s="779"/>
      <c r="MRV182" s="779"/>
      <c r="MRW182" s="779"/>
      <c r="MRX182" s="779"/>
      <c r="MRY182" s="779"/>
      <c r="MRZ182" s="779"/>
      <c r="MSA182" s="779"/>
      <c r="MSB182" s="779"/>
      <c r="MSC182" s="779"/>
      <c r="MSD182" s="779"/>
      <c r="MSE182" s="779"/>
      <c r="MSF182" s="779"/>
      <c r="MSG182" s="779"/>
      <c r="MSH182" s="779"/>
      <c r="MSI182" s="779"/>
      <c r="MSJ182" s="779"/>
      <c r="MSK182" s="779"/>
      <c r="MSL182" s="779"/>
      <c r="MSM182" s="779"/>
      <c r="MSN182" s="779"/>
      <c r="MSO182" s="779"/>
      <c r="MSP182" s="779"/>
      <c r="MSQ182" s="779"/>
      <c r="MSR182" s="779"/>
      <c r="MSS182" s="779"/>
      <c r="MST182" s="779"/>
      <c r="MSU182" s="779"/>
      <c r="MSV182" s="779"/>
      <c r="MSW182" s="779"/>
      <c r="MSX182" s="779"/>
      <c r="MSY182" s="779"/>
      <c r="MSZ182" s="779"/>
      <c r="MTA182" s="779"/>
      <c r="MTB182" s="779"/>
      <c r="MTC182" s="779"/>
      <c r="MTD182" s="779"/>
      <c r="MTE182" s="779"/>
      <c r="MTF182" s="779"/>
      <c r="MTG182" s="779"/>
      <c r="MTH182" s="779"/>
      <c r="MTI182" s="779"/>
      <c r="MTJ182" s="779"/>
      <c r="MTK182" s="779"/>
      <c r="MTL182" s="779"/>
      <c r="MTM182" s="779"/>
      <c r="MTN182" s="779"/>
      <c r="MTO182" s="779"/>
      <c r="MTP182" s="779"/>
      <c r="MTQ182" s="779"/>
      <c r="MTR182" s="779"/>
      <c r="MTS182" s="779"/>
      <c r="MTT182" s="779"/>
      <c r="MTU182" s="779"/>
      <c r="MTV182" s="779"/>
      <c r="MTW182" s="779"/>
      <c r="MTX182" s="779"/>
      <c r="MTY182" s="779"/>
      <c r="MTZ182" s="779"/>
      <c r="MUA182" s="779"/>
      <c r="MUB182" s="779"/>
      <c r="MUC182" s="779"/>
      <c r="MUD182" s="779"/>
      <c r="MUE182" s="779"/>
      <c r="MUF182" s="779"/>
      <c r="MUG182" s="779"/>
      <c r="MUH182" s="779"/>
      <c r="MUI182" s="779"/>
      <c r="MUJ182" s="779"/>
      <c r="MUK182" s="779"/>
      <c r="MUL182" s="779"/>
      <c r="MUM182" s="779"/>
      <c r="MUN182" s="779"/>
      <c r="MUO182" s="779"/>
      <c r="MUP182" s="779"/>
      <c r="MUQ182" s="779"/>
      <c r="MUR182" s="779"/>
      <c r="MUS182" s="779"/>
      <c r="MUT182" s="779"/>
      <c r="MUU182" s="779"/>
      <c r="MUV182" s="779"/>
      <c r="MUW182" s="779"/>
      <c r="MUX182" s="779"/>
      <c r="MUY182" s="779"/>
      <c r="MUZ182" s="779"/>
      <c r="MVA182" s="779"/>
      <c r="MVB182" s="779"/>
      <c r="MVC182" s="779"/>
      <c r="MVD182" s="779"/>
      <c r="MVE182" s="779"/>
      <c r="MVF182" s="779"/>
      <c r="MVG182" s="779"/>
      <c r="MVH182" s="779"/>
      <c r="MVI182" s="779"/>
      <c r="MVJ182" s="779"/>
      <c r="MVK182" s="779"/>
      <c r="MVL182" s="779"/>
      <c r="MVM182" s="779"/>
      <c r="MVN182" s="779"/>
      <c r="MVO182" s="779"/>
      <c r="MVP182" s="779"/>
      <c r="MVQ182" s="779"/>
      <c r="MVR182" s="779"/>
      <c r="MVS182" s="779"/>
      <c r="MVT182" s="779"/>
      <c r="MVU182" s="779"/>
      <c r="MVV182" s="779"/>
      <c r="MVW182" s="779"/>
      <c r="MVX182" s="779"/>
      <c r="MVY182" s="779"/>
      <c r="MVZ182" s="779"/>
      <c r="MWA182" s="779"/>
      <c r="MWB182" s="779"/>
      <c r="MWC182" s="779"/>
      <c r="MWD182" s="779"/>
      <c r="MWE182" s="779"/>
      <c r="MWF182" s="779"/>
      <c r="MWG182" s="779"/>
      <c r="MWH182" s="779"/>
      <c r="MWI182" s="779"/>
      <c r="MWJ182" s="779"/>
      <c r="MWK182" s="779"/>
      <c r="MWL182" s="779"/>
      <c r="MWM182" s="779"/>
      <c r="MWN182" s="779"/>
      <c r="MWO182" s="779"/>
      <c r="MWP182" s="779"/>
      <c r="MWQ182" s="779"/>
      <c r="MWR182" s="779"/>
      <c r="MWS182" s="779"/>
      <c r="MWT182" s="779"/>
      <c r="MWU182" s="779"/>
      <c r="MWV182" s="779"/>
      <c r="MWW182" s="779"/>
      <c r="MWX182" s="779"/>
      <c r="MWY182" s="779"/>
      <c r="MWZ182" s="779"/>
      <c r="MXA182" s="779"/>
      <c r="MXB182" s="779"/>
      <c r="MXC182" s="779"/>
      <c r="MXD182" s="779"/>
      <c r="MXE182" s="779"/>
      <c r="MXF182" s="779"/>
      <c r="MXG182" s="779"/>
      <c r="MXH182" s="779"/>
      <c r="MXI182" s="779"/>
      <c r="MXJ182" s="779"/>
      <c r="MXK182" s="779"/>
      <c r="MXL182" s="779"/>
      <c r="MXM182" s="779"/>
      <c r="MXN182" s="779"/>
      <c r="MXO182" s="779"/>
      <c r="MXP182" s="779"/>
      <c r="MXQ182" s="779"/>
      <c r="MXR182" s="779"/>
      <c r="MXS182" s="779"/>
      <c r="MXT182" s="779"/>
      <c r="MXU182" s="779"/>
      <c r="MXV182" s="779"/>
      <c r="MXW182" s="779"/>
      <c r="MXX182" s="779"/>
      <c r="MXY182" s="779"/>
      <c r="MXZ182" s="779"/>
      <c r="MYA182" s="779"/>
      <c r="MYB182" s="779"/>
      <c r="MYC182" s="779"/>
      <c r="MYD182" s="779"/>
      <c r="MYE182" s="779"/>
      <c r="MYF182" s="779"/>
      <c r="MYG182" s="779"/>
      <c r="MYH182" s="779"/>
      <c r="MYI182" s="779"/>
      <c r="MYJ182" s="779"/>
      <c r="MYK182" s="779"/>
      <c r="MYL182" s="779"/>
      <c r="MYM182" s="779"/>
      <c r="MYN182" s="779"/>
      <c r="MYO182" s="779"/>
      <c r="MYP182" s="779"/>
      <c r="MYQ182" s="779"/>
      <c r="MYR182" s="779"/>
      <c r="MYS182" s="779"/>
      <c r="MYT182" s="779"/>
      <c r="MYU182" s="779"/>
      <c r="MYV182" s="779"/>
      <c r="MYW182" s="779"/>
      <c r="MYX182" s="779"/>
      <c r="MYY182" s="779"/>
      <c r="MYZ182" s="779"/>
      <c r="MZA182" s="779"/>
      <c r="MZB182" s="779"/>
      <c r="MZC182" s="779"/>
      <c r="MZD182" s="779"/>
      <c r="MZE182" s="779"/>
      <c r="MZF182" s="779"/>
      <c r="MZG182" s="779"/>
      <c r="MZH182" s="779"/>
      <c r="MZI182" s="779"/>
      <c r="MZJ182" s="779"/>
      <c r="MZK182" s="779"/>
      <c r="MZL182" s="779"/>
      <c r="MZM182" s="779"/>
      <c r="MZN182" s="779"/>
      <c r="MZO182" s="779"/>
      <c r="MZP182" s="779"/>
      <c r="MZQ182" s="779"/>
      <c r="MZR182" s="779"/>
      <c r="MZS182" s="779"/>
      <c r="MZT182" s="779"/>
      <c r="MZU182" s="779"/>
      <c r="MZV182" s="779"/>
      <c r="MZW182" s="779"/>
      <c r="MZX182" s="779"/>
      <c r="MZY182" s="779"/>
      <c r="MZZ182" s="779"/>
      <c r="NAA182" s="779"/>
      <c r="NAB182" s="779"/>
      <c r="NAC182" s="779"/>
      <c r="NAD182" s="779"/>
      <c r="NAE182" s="779"/>
      <c r="NAF182" s="779"/>
      <c r="NAG182" s="779"/>
      <c r="NAH182" s="779"/>
      <c r="NAI182" s="779"/>
      <c r="NAJ182" s="779"/>
      <c r="NAK182" s="779"/>
      <c r="NAL182" s="779"/>
      <c r="NAM182" s="779"/>
      <c r="NAN182" s="779"/>
      <c r="NAO182" s="779"/>
      <c r="NAP182" s="779"/>
      <c r="NAQ182" s="779"/>
      <c r="NAR182" s="779"/>
      <c r="NAS182" s="779"/>
      <c r="NAT182" s="779"/>
      <c r="NAU182" s="779"/>
      <c r="NAV182" s="779"/>
      <c r="NAW182" s="779"/>
      <c r="NAX182" s="779"/>
      <c r="NAY182" s="779"/>
      <c r="NAZ182" s="779"/>
      <c r="NBA182" s="779"/>
      <c r="NBB182" s="779"/>
      <c r="NBC182" s="779"/>
      <c r="NBD182" s="779"/>
      <c r="NBE182" s="779"/>
      <c r="NBF182" s="779"/>
      <c r="NBG182" s="779"/>
      <c r="NBH182" s="779"/>
      <c r="NBI182" s="779"/>
      <c r="NBJ182" s="779"/>
      <c r="NBK182" s="779"/>
      <c r="NBL182" s="779"/>
      <c r="NBM182" s="779"/>
      <c r="NBN182" s="779"/>
      <c r="NBO182" s="779"/>
      <c r="NBP182" s="779"/>
      <c r="NBQ182" s="779"/>
      <c r="NBR182" s="779"/>
      <c r="NBS182" s="779"/>
      <c r="NBT182" s="779"/>
      <c r="NBU182" s="779"/>
      <c r="NBV182" s="779"/>
      <c r="NBW182" s="779"/>
      <c r="NBX182" s="779"/>
      <c r="NBY182" s="779"/>
      <c r="NBZ182" s="779"/>
      <c r="NCA182" s="779"/>
      <c r="NCB182" s="779"/>
      <c r="NCC182" s="779"/>
      <c r="NCD182" s="779"/>
      <c r="NCE182" s="779"/>
      <c r="NCF182" s="779"/>
      <c r="NCG182" s="779"/>
      <c r="NCH182" s="779"/>
      <c r="NCI182" s="779"/>
      <c r="NCJ182" s="779"/>
      <c r="NCK182" s="779"/>
      <c r="NCL182" s="779"/>
      <c r="NCM182" s="779"/>
      <c r="NCN182" s="779"/>
      <c r="NCO182" s="779"/>
      <c r="NCP182" s="779"/>
      <c r="NCQ182" s="779"/>
      <c r="NCR182" s="779"/>
      <c r="NCS182" s="779"/>
      <c r="NCT182" s="779"/>
      <c r="NCU182" s="779"/>
      <c r="NCV182" s="779"/>
      <c r="NCW182" s="779"/>
      <c r="NCX182" s="779"/>
      <c r="NCY182" s="779"/>
      <c r="NCZ182" s="779"/>
      <c r="NDA182" s="779"/>
      <c r="NDB182" s="779"/>
      <c r="NDC182" s="779"/>
      <c r="NDD182" s="779"/>
      <c r="NDE182" s="779"/>
      <c r="NDF182" s="779"/>
      <c r="NDG182" s="779"/>
      <c r="NDH182" s="779"/>
      <c r="NDI182" s="779"/>
      <c r="NDJ182" s="779"/>
      <c r="NDK182" s="779"/>
      <c r="NDL182" s="779"/>
      <c r="NDM182" s="779"/>
      <c r="NDN182" s="779"/>
      <c r="NDO182" s="779"/>
      <c r="NDP182" s="779"/>
      <c r="NDQ182" s="779"/>
      <c r="NDR182" s="779"/>
      <c r="NDS182" s="779"/>
      <c r="NDT182" s="779"/>
      <c r="NDU182" s="779"/>
      <c r="NDV182" s="779"/>
      <c r="NDW182" s="779"/>
      <c r="NDX182" s="779"/>
      <c r="NDY182" s="779"/>
      <c r="NDZ182" s="779"/>
      <c r="NEA182" s="779"/>
      <c r="NEB182" s="779"/>
      <c r="NEC182" s="779"/>
      <c r="NED182" s="779"/>
      <c r="NEE182" s="779"/>
      <c r="NEF182" s="779"/>
      <c r="NEG182" s="779"/>
      <c r="NEH182" s="779"/>
      <c r="NEI182" s="779"/>
      <c r="NEJ182" s="779"/>
      <c r="NEK182" s="779"/>
      <c r="NEL182" s="779"/>
      <c r="NEM182" s="779"/>
      <c r="NEN182" s="779"/>
      <c r="NEO182" s="779"/>
      <c r="NEP182" s="779"/>
      <c r="NEQ182" s="779"/>
      <c r="NER182" s="779"/>
      <c r="NES182" s="779"/>
      <c r="NET182" s="779"/>
      <c r="NEU182" s="779"/>
      <c r="NEV182" s="779"/>
      <c r="NEW182" s="779"/>
      <c r="NEX182" s="779"/>
      <c r="NEY182" s="779"/>
      <c r="NEZ182" s="779"/>
      <c r="NFA182" s="779"/>
      <c r="NFB182" s="779"/>
      <c r="NFC182" s="779"/>
      <c r="NFD182" s="779"/>
      <c r="NFE182" s="779"/>
      <c r="NFF182" s="779"/>
      <c r="NFG182" s="779"/>
      <c r="NFH182" s="779"/>
      <c r="NFI182" s="779"/>
      <c r="NFJ182" s="779"/>
      <c r="NFK182" s="779"/>
      <c r="NFL182" s="779"/>
      <c r="NFM182" s="779"/>
      <c r="NFN182" s="779"/>
      <c r="NFO182" s="779"/>
      <c r="NFP182" s="779"/>
      <c r="NFQ182" s="779"/>
      <c r="NFR182" s="779"/>
      <c r="NFS182" s="779"/>
      <c r="NFT182" s="779"/>
      <c r="NFU182" s="779"/>
      <c r="NFV182" s="779"/>
      <c r="NFW182" s="779"/>
      <c r="NFX182" s="779"/>
      <c r="NFY182" s="779"/>
      <c r="NFZ182" s="779"/>
      <c r="NGA182" s="779"/>
      <c r="NGB182" s="779"/>
      <c r="NGC182" s="779"/>
      <c r="NGD182" s="779"/>
      <c r="NGE182" s="779"/>
      <c r="NGF182" s="779"/>
      <c r="NGG182" s="779"/>
      <c r="NGH182" s="779"/>
      <c r="NGI182" s="779"/>
      <c r="NGJ182" s="779"/>
      <c r="NGK182" s="779"/>
      <c r="NGL182" s="779"/>
      <c r="NGM182" s="779"/>
      <c r="NGN182" s="779"/>
      <c r="NGO182" s="779"/>
      <c r="NGP182" s="779"/>
      <c r="NGQ182" s="779"/>
      <c r="NGR182" s="779"/>
      <c r="NGS182" s="779"/>
      <c r="NGT182" s="779"/>
      <c r="NGU182" s="779"/>
      <c r="NGV182" s="779"/>
      <c r="NGW182" s="779"/>
      <c r="NGX182" s="779"/>
      <c r="NGY182" s="779"/>
      <c r="NGZ182" s="779"/>
      <c r="NHA182" s="779"/>
      <c r="NHB182" s="779"/>
      <c r="NHC182" s="779"/>
      <c r="NHD182" s="779"/>
      <c r="NHE182" s="779"/>
      <c r="NHF182" s="779"/>
      <c r="NHG182" s="779"/>
      <c r="NHH182" s="779"/>
      <c r="NHI182" s="779"/>
      <c r="NHJ182" s="779"/>
      <c r="NHK182" s="779"/>
      <c r="NHL182" s="779"/>
      <c r="NHM182" s="779"/>
      <c r="NHN182" s="779"/>
      <c r="NHO182" s="779"/>
      <c r="NHP182" s="779"/>
      <c r="NHQ182" s="779"/>
      <c r="NHR182" s="779"/>
      <c r="NHS182" s="779"/>
      <c r="NHT182" s="779"/>
      <c r="NHU182" s="779"/>
      <c r="NHV182" s="779"/>
      <c r="NHW182" s="779"/>
      <c r="NHX182" s="779"/>
      <c r="NHY182" s="779"/>
      <c r="NHZ182" s="779"/>
      <c r="NIA182" s="779"/>
      <c r="NIB182" s="779"/>
      <c r="NIC182" s="779"/>
      <c r="NID182" s="779"/>
      <c r="NIE182" s="779"/>
      <c r="NIF182" s="779"/>
      <c r="NIG182" s="779"/>
      <c r="NIH182" s="779"/>
      <c r="NII182" s="779"/>
      <c r="NIJ182" s="779"/>
      <c r="NIK182" s="779"/>
      <c r="NIL182" s="779"/>
      <c r="NIM182" s="779"/>
      <c r="NIN182" s="779"/>
      <c r="NIO182" s="779"/>
      <c r="NIP182" s="779"/>
      <c r="NIQ182" s="779"/>
      <c r="NIR182" s="779"/>
      <c r="NIS182" s="779"/>
      <c r="NIT182" s="779"/>
      <c r="NIU182" s="779"/>
      <c r="NIV182" s="779"/>
      <c r="NIW182" s="779"/>
      <c r="NIX182" s="779"/>
      <c r="NIY182" s="779"/>
      <c r="NIZ182" s="779"/>
      <c r="NJA182" s="779"/>
      <c r="NJB182" s="779"/>
      <c r="NJC182" s="779"/>
      <c r="NJD182" s="779"/>
      <c r="NJE182" s="779"/>
      <c r="NJF182" s="779"/>
      <c r="NJG182" s="779"/>
      <c r="NJH182" s="779"/>
      <c r="NJI182" s="779"/>
      <c r="NJJ182" s="779"/>
      <c r="NJK182" s="779"/>
      <c r="NJL182" s="779"/>
      <c r="NJM182" s="779"/>
      <c r="NJN182" s="779"/>
      <c r="NJO182" s="779"/>
      <c r="NJP182" s="779"/>
      <c r="NJQ182" s="779"/>
      <c r="NJR182" s="779"/>
      <c r="NJS182" s="779"/>
      <c r="NJT182" s="779"/>
      <c r="NJU182" s="779"/>
      <c r="NJV182" s="779"/>
      <c r="NJW182" s="779"/>
      <c r="NJX182" s="779"/>
      <c r="NJY182" s="779"/>
      <c r="NJZ182" s="779"/>
      <c r="NKA182" s="779"/>
      <c r="NKB182" s="779"/>
      <c r="NKC182" s="779"/>
      <c r="NKD182" s="779"/>
      <c r="NKE182" s="779"/>
      <c r="NKF182" s="779"/>
      <c r="NKG182" s="779"/>
      <c r="NKH182" s="779"/>
      <c r="NKI182" s="779"/>
      <c r="NKJ182" s="779"/>
      <c r="NKK182" s="779"/>
      <c r="NKL182" s="779"/>
      <c r="NKM182" s="779"/>
      <c r="NKN182" s="779"/>
      <c r="NKO182" s="779"/>
      <c r="NKP182" s="779"/>
      <c r="NKQ182" s="779"/>
      <c r="NKR182" s="779"/>
      <c r="NKS182" s="779"/>
      <c r="NKT182" s="779"/>
      <c r="NKU182" s="779"/>
      <c r="NKV182" s="779"/>
      <c r="NKW182" s="779"/>
      <c r="NKX182" s="779"/>
      <c r="NKY182" s="779"/>
      <c r="NKZ182" s="779"/>
      <c r="NLA182" s="779"/>
      <c r="NLB182" s="779"/>
      <c r="NLC182" s="779"/>
      <c r="NLD182" s="779"/>
      <c r="NLE182" s="779"/>
      <c r="NLF182" s="779"/>
      <c r="NLG182" s="779"/>
      <c r="NLH182" s="779"/>
      <c r="NLI182" s="779"/>
      <c r="NLJ182" s="779"/>
      <c r="NLK182" s="779"/>
      <c r="NLL182" s="779"/>
      <c r="NLM182" s="779"/>
      <c r="NLN182" s="779"/>
      <c r="NLO182" s="779"/>
      <c r="NLP182" s="779"/>
      <c r="NLQ182" s="779"/>
      <c r="NLR182" s="779"/>
      <c r="NLS182" s="779"/>
      <c r="NLT182" s="779"/>
      <c r="NLU182" s="779"/>
      <c r="NLV182" s="779"/>
      <c r="NLW182" s="779"/>
      <c r="NLX182" s="779"/>
      <c r="NLY182" s="779"/>
      <c r="NLZ182" s="779"/>
      <c r="NMA182" s="779"/>
      <c r="NMB182" s="779"/>
      <c r="NMC182" s="779"/>
      <c r="NMD182" s="779"/>
      <c r="NME182" s="779"/>
      <c r="NMF182" s="779"/>
      <c r="NMG182" s="779"/>
      <c r="NMH182" s="779"/>
      <c r="NMI182" s="779"/>
      <c r="NMJ182" s="779"/>
      <c r="NMK182" s="779"/>
      <c r="NML182" s="779"/>
      <c r="NMM182" s="779"/>
      <c r="NMN182" s="779"/>
      <c r="NMO182" s="779"/>
      <c r="NMP182" s="779"/>
      <c r="NMQ182" s="779"/>
      <c r="NMR182" s="779"/>
      <c r="NMS182" s="779"/>
      <c r="NMT182" s="779"/>
      <c r="NMU182" s="779"/>
      <c r="NMV182" s="779"/>
      <c r="NMW182" s="779"/>
      <c r="NMX182" s="779"/>
      <c r="NMY182" s="779"/>
      <c r="NMZ182" s="779"/>
      <c r="NNA182" s="779"/>
      <c r="NNB182" s="779"/>
      <c r="NNC182" s="779"/>
      <c r="NND182" s="779"/>
      <c r="NNE182" s="779"/>
      <c r="NNF182" s="779"/>
      <c r="NNG182" s="779"/>
      <c r="NNH182" s="779"/>
      <c r="NNI182" s="779"/>
      <c r="NNJ182" s="779"/>
      <c r="NNK182" s="779"/>
      <c r="NNL182" s="779"/>
      <c r="NNM182" s="779"/>
      <c r="NNN182" s="779"/>
      <c r="NNO182" s="779"/>
      <c r="NNP182" s="779"/>
      <c r="NNQ182" s="779"/>
      <c r="NNR182" s="779"/>
      <c r="NNS182" s="779"/>
      <c r="NNT182" s="779"/>
      <c r="NNU182" s="779"/>
      <c r="NNV182" s="779"/>
      <c r="NNW182" s="779"/>
      <c r="NNX182" s="779"/>
      <c r="NNY182" s="779"/>
      <c r="NNZ182" s="779"/>
      <c r="NOA182" s="779"/>
      <c r="NOB182" s="779"/>
      <c r="NOC182" s="779"/>
      <c r="NOD182" s="779"/>
      <c r="NOE182" s="779"/>
      <c r="NOF182" s="779"/>
      <c r="NOG182" s="779"/>
      <c r="NOH182" s="779"/>
      <c r="NOI182" s="779"/>
      <c r="NOJ182" s="779"/>
      <c r="NOK182" s="779"/>
      <c r="NOL182" s="779"/>
      <c r="NOM182" s="779"/>
      <c r="NON182" s="779"/>
      <c r="NOO182" s="779"/>
      <c r="NOP182" s="779"/>
      <c r="NOQ182" s="779"/>
      <c r="NOR182" s="779"/>
      <c r="NOS182" s="779"/>
      <c r="NOT182" s="779"/>
      <c r="NOU182" s="779"/>
      <c r="NOV182" s="779"/>
      <c r="NOW182" s="779"/>
      <c r="NOX182" s="779"/>
      <c r="NOY182" s="779"/>
      <c r="NOZ182" s="779"/>
      <c r="NPA182" s="779"/>
      <c r="NPB182" s="779"/>
      <c r="NPC182" s="779"/>
      <c r="NPD182" s="779"/>
      <c r="NPE182" s="779"/>
      <c r="NPF182" s="779"/>
      <c r="NPG182" s="779"/>
      <c r="NPH182" s="779"/>
      <c r="NPI182" s="779"/>
      <c r="NPJ182" s="779"/>
      <c r="NPK182" s="779"/>
      <c r="NPL182" s="779"/>
      <c r="NPM182" s="779"/>
      <c r="NPN182" s="779"/>
      <c r="NPO182" s="779"/>
      <c r="NPP182" s="779"/>
      <c r="NPQ182" s="779"/>
      <c r="NPR182" s="779"/>
      <c r="NPS182" s="779"/>
      <c r="NPT182" s="779"/>
      <c r="NPU182" s="779"/>
      <c r="NPV182" s="779"/>
      <c r="NPW182" s="779"/>
      <c r="NPX182" s="779"/>
      <c r="NPY182" s="779"/>
      <c r="NPZ182" s="779"/>
      <c r="NQA182" s="779"/>
      <c r="NQB182" s="779"/>
      <c r="NQC182" s="779"/>
      <c r="NQD182" s="779"/>
      <c r="NQE182" s="779"/>
      <c r="NQF182" s="779"/>
      <c r="NQG182" s="779"/>
      <c r="NQH182" s="779"/>
      <c r="NQI182" s="779"/>
      <c r="NQJ182" s="779"/>
      <c r="NQK182" s="779"/>
      <c r="NQL182" s="779"/>
      <c r="NQM182" s="779"/>
      <c r="NQN182" s="779"/>
      <c r="NQO182" s="779"/>
      <c r="NQP182" s="779"/>
      <c r="NQQ182" s="779"/>
      <c r="NQR182" s="779"/>
      <c r="NQS182" s="779"/>
      <c r="NQT182" s="779"/>
      <c r="NQU182" s="779"/>
      <c r="NQV182" s="779"/>
      <c r="NQW182" s="779"/>
      <c r="NQX182" s="779"/>
      <c r="NQY182" s="779"/>
      <c r="NQZ182" s="779"/>
      <c r="NRA182" s="779"/>
      <c r="NRB182" s="779"/>
      <c r="NRC182" s="779"/>
      <c r="NRD182" s="779"/>
      <c r="NRE182" s="779"/>
      <c r="NRF182" s="779"/>
      <c r="NRG182" s="779"/>
      <c r="NRH182" s="779"/>
      <c r="NRI182" s="779"/>
      <c r="NRJ182" s="779"/>
      <c r="NRK182" s="779"/>
      <c r="NRL182" s="779"/>
      <c r="NRM182" s="779"/>
      <c r="NRN182" s="779"/>
      <c r="NRO182" s="779"/>
      <c r="NRP182" s="779"/>
      <c r="NRQ182" s="779"/>
      <c r="NRR182" s="779"/>
      <c r="NRS182" s="779"/>
      <c r="NRT182" s="779"/>
      <c r="NRU182" s="779"/>
      <c r="NRV182" s="779"/>
      <c r="NRW182" s="779"/>
      <c r="NRX182" s="779"/>
      <c r="NRY182" s="779"/>
      <c r="NRZ182" s="779"/>
      <c r="NSA182" s="779"/>
      <c r="NSB182" s="779"/>
      <c r="NSC182" s="779"/>
      <c r="NSD182" s="779"/>
      <c r="NSE182" s="779"/>
      <c r="NSF182" s="779"/>
      <c r="NSG182" s="779"/>
      <c r="NSH182" s="779"/>
      <c r="NSI182" s="779"/>
      <c r="NSJ182" s="779"/>
      <c r="NSK182" s="779"/>
      <c r="NSL182" s="779"/>
      <c r="NSM182" s="779"/>
      <c r="NSN182" s="779"/>
      <c r="NSO182" s="779"/>
      <c r="NSP182" s="779"/>
      <c r="NSQ182" s="779"/>
      <c r="NSR182" s="779"/>
      <c r="NSS182" s="779"/>
      <c r="NST182" s="779"/>
      <c r="NSU182" s="779"/>
      <c r="NSV182" s="779"/>
      <c r="NSW182" s="779"/>
      <c r="NSX182" s="779"/>
      <c r="NSY182" s="779"/>
      <c r="NSZ182" s="779"/>
      <c r="NTA182" s="779"/>
      <c r="NTB182" s="779"/>
      <c r="NTC182" s="779"/>
      <c r="NTD182" s="779"/>
      <c r="NTE182" s="779"/>
      <c r="NTF182" s="779"/>
      <c r="NTG182" s="779"/>
      <c r="NTH182" s="779"/>
      <c r="NTI182" s="779"/>
      <c r="NTJ182" s="779"/>
      <c r="NTK182" s="779"/>
      <c r="NTL182" s="779"/>
      <c r="NTM182" s="779"/>
      <c r="NTN182" s="779"/>
      <c r="NTO182" s="779"/>
      <c r="NTP182" s="779"/>
      <c r="NTQ182" s="779"/>
      <c r="NTR182" s="779"/>
      <c r="NTS182" s="779"/>
      <c r="NTT182" s="779"/>
      <c r="NTU182" s="779"/>
      <c r="NTV182" s="779"/>
      <c r="NTW182" s="779"/>
      <c r="NTX182" s="779"/>
      <c r="NTY182" s="779"/>
      <c r="NTZ182" s="779"/>
      <c r="NUA182" s="779"/>
      <c r="NUB182" s="779"/>
      <c r="NUC182" s="779"/>
      <c r="NUD182" s="779"/>
      <c r="NUE182" s="779"/>
      <c r="NUF182" s="779"/>
      <c r="NUG182" s="779"/>
      <c r="NUH182" s="779"/>
      <c r="NUI182" s="779"/>
      <c r="NUJ182" s="779"/>
      <c r="NUK182" s="779"/>
      <c r="NUL182" s="779"/>
      <c r="NUM182" s="779"/>
      <c r="NUN182" s="779"/>
      <c r="NUO182" s="779"/>
      <c r="NUP182" s="779"/>
      <c r="NUQ182" s="779"/>
      <c r="NUR182" s="779"/>
      <c r="NUS182" s="779"/>
      <c r="NUT182" s="779"/>
      <c r="NUU182" s="779"/>
      <c r="NUV182" s="779"/>
      <c r="NUW182" s="779"/>
      <c r="NUX182" s="779"/>
      <c r="NUY182" s="779"/>
      <c r="NUZ182" s="779"/>
      <c r="NVA182" s="779"/>
      <c r="NVB182" s="779"/>
      <c r="NVC182" s="779"/>
      <c r="NVD182" s="779"/>
      <c r="NVE182" s="779"/>
      <c r="NVF182" s="779"/>
      <c r="NVG182" s="779"/>
      <c r="NVH182" s="779"/>
      <c r="NVI182" s="779"/>
      <c r="NVJ182" s="779"/>
      <c r="NVK182" s="779"/>
      <c r="NVL182" s="779"/>
      <c r="NVM182" s="779"/>
      <c r="NVN182" s="779"/>
      <c r="NVO182" s="779"/>
      <c r="NVP182" s="779"/>
      <c r="NVQ182" s="779"/>
      <c r="NVR182" s="779"/>
      <c r="NVS182" s="779"/>
      <c r="NVT182" s="779"/>
      <c r="NVU182" s="779"/>
      <c r="NVV182" s="779"/>
      <c r="NVW182" s="779"/>
      <c r="NVX182" s="779"/>
      <c r="NVY182" s="779"/>
      <c r="NVZ182" s="779"/>
      <c r="NWA182" s="779"/>
      <c r="NWB182" s="779"/>
      <c r="NWC182" s="779"/>
      <c r="NWD182" s="779"/>
      <c r="NWE182" s="779"/>
      <c r="NWF182" s="779"/>
      <c r="NWG182" s="779"/>
      <c r="NWH182" s="779"/>
      <c r="NWI182" s="779"/>
      <c r="NWJ182" s="779"/>
      <c r="NWK182" s="779"/>
      <c r="NWL182" s="779"/>
      <c r="NWM182" s="779"/>
      <c r="NWN182" s="779"/>
      <c r="NWO182" s="779"/>
      <c r="NWP182" s="779"/>
      <c r="NWQ182" s="779"/>
      <c r="NWR182" s="779"/>
      <c r="NWS182" s="779"/>
      <c r="NWT182" s="779"/>
      <c r="NWU182" s="779"/>
      <c r="NWV182" s="779"/>
      <c r="NWW182" s="779"/>
      <c r="NWX182" s="779"/>
      <c r="NWY182" s="779"/>
      <c r="NWZ182" s="779"/>
      <c r="NXA182" s="779"/>
      <c r="NXB182" s="779"/>
      <c r="NXC182" s="779"/>
      <c r="NXD182" s="779"/>
      <c r="NXE182" s="779"/>
      <c r="NXF182" s="779"/>
      <c r="NXG182" s="779"/>
      <c r="NXH182" s="779"/>
      <c r="NXI182" s="779"/>
      <c r="NXJ182" s="779"/>
      <c r="NXK182" s="779"/>
      <c r="NXL182" s="779"/>
      <c r="NXM182" s="779"/>
      <c r="NXN182" s="779"/>
      <c r="NXO182" s="779"/>
      <c r="NXP182" s="779"/>
      <c r="NXQ182" s="779"/>
      <c r="NXR182" s="779"/>
      <c r="NXS182" s="779"/>
      <c r="NXT182" s="779"/>
      <c r="NXU182" s="779"/>
      <c r="NXV182" s="779"/>
      <c r="NXW182" s="779"/>
      <c r="NXX182" s="779"/>
      <c r="NXY182" s="779"/>
      <c r="NXZ182" s="779"/>
      <c r="NYA182" s="779"/>
      <c r="NYB182" s="779"/>
      <c r="NYC182" s="779"/>
      <c r="NYD182" s="779"/>
      <c r="NYE182" s="779"/>
      <c r="NYF182" s="779"/>
      <c r="NYG182" s="779"/>
      <c r="NYH182" s="779"/>
      <c r="NYI182" s="779"/>
      <c r="NYJ182" s="779"/>
      <c r="NYK182" s="779"/>
      <c r="NYL182" s="779"/>
      <c r="NYM182" s="779"/>
      <c r="NYN182" s="779"/>
      <c r="NYO182" s="779"/>
      <c r="NYP182" s="779"/>
      <c r="NYQ182" s="779"/>
      <c r="NYR182" s="779"/>
      <c r="NYS182" s="779"/>
      <c r="NYT182" s="779"/>
      <c r="NYU182" s="779"/>
      <c r="NYV182" s="779"/>
      <c r="NYW182" s="779"/>
      <c r="NYX182" s="779"/>
      <c r="NYY182" s="779"/>
      <c r="NYZ182" s="779"/>
      <c r="NZA182" s="779"/>
      <c r="NZB182" s="779"/>
      <c r="NZC182" s="779"/>
      <c r="NZD182" s="779"/>
      <c r="NZE182" s="779"/>
      <c r="NZF182" s="779"/>
      <c r="NZG182" s="779"/>
      <c r="NZH182" s="779"/>
      <c r="NZI182" s="779"/>
      <c r="NZJ182" s="779"/>
      <c r="NZK182" s="779"/>
      <c r="NZL182" s="779"/>
      <c r="NZM182" s="779"/>
      <c r="NZN182" s="779"/>
      <c r="NZO182" s="779"/>
      <c r="NZP182" s="779"/>
      <c r="NZQ182" s="779"/>
      <c r="NZR182" s="779"/>
      <c r="NZS182" s="779"/>
      <c r="NZT182" s="779"/>
      <c r="NZU182" s="779"/>
      <c r="NZV182" s="779"/>
      <c r="NZW182" s="779"/>
      <c r="NZX182" s="779"/>
      <c r="NZY182" s="779"/>
      <c r="NZZ182" s="779"/>
      <c r="OAA182" s="779"/>
      <c r="OAB182" s="779"/>
      <c r="OAC182" s="779"/>
      <c r="OAD182" s="779"/>
      <c r="OAE182" s="779"/>
      <c r="OAF182" s="779"/>
      <c r="OAG182" s="779"/>
      <c r="OAH182" s="779"/>
      <c r="OAI182" s="779"/>
      <c r="OAJ182" s="779"/>
      <c r="OAK182" s="779"/>
      <c r="OAL182" s="779"/>
      <c r="OAM182" s="779"/>
      <c r="OAN182" s="779"/>
      <c r="OAO182" s="779"/>
      <c r="OAP182" s="779"/>
      <c r="OAQ182" s="779"/>
      <c r="OAR182" s="779"/>
      <c r="OAS182" s="779"/>
      <c r="OAT182" s="779"/>
      <c r="OAU182" s="779"/>
      <c r="OAV182" s="779"/>
      <c r="OAW182" s="779"/>
      <c r="OAX182" s="779"/>
      <c r="OAY182" s="779"/>
      <c r="OAZ182" s="779"/>
      <c r="OBA182" s="779"/>
      <c r="OBB182" s="779"/>
      <c r="OBC182" s="779"/>
      <c r="OBD182" s="779"/>
      <c r="OBE182" s="779"/>
      <c r="OBF182" s="779"/>
      <c r="OBG182" s="779"/>
      <c r="OBH182" s="779"/>
      <c r="OBI182" s="779"/>
      <c r="OBJ182" s="779"/>
      <c r="OBK182" s="779"/>
      <c r="OBL182" s="779"/>
      <c r="OBM182" s="779"/>
      <c r="OBN182" s="779"/>
      <c r="OBO182" s="779"/>
      <c r="OBP182" s="779"/>
      <c r="OBQ182" s="779"/>
      <c r="OBR182" s="779"/>
      <c r="OBS182" s="779"/>
      <c r="OBT182" s="779"/>
      <c r="OBU182" s="779"/>
      <c r="OBV182" s="779"/>
      <c r="OBW182" s="779"/>
      <c r="OBX182" s="779"/>
      <c r="OBY182" s="779"/>
      <c r="OBZ182" s="779"/>
      <c r="OCA182" s="779"/>
      <c r="OCB182" s="779"/>
      <c r="OCC182" s="779"/>
      <c r="OCD182" s="779"/>
      <c r="OCE182" s="779"/>
      <c r="OCF182" s="779"/>
      <c r="OCG182" s="779"/>
      <c r="OCH182" s="779"/>
      <c r="OCI182" s="779"/>
      <c r="OCJ182" s="779"/>
      <c r="OCK182" s="779"/>
      <c r="OCL182" s="779"/>
      <c r="OCM182" s="779"/>
      <c r="OCN182" s="779"/>
      <c r="OCO182" s="779"/>
      <c r="OCP182" s="779"/>
      <c r="OCQ182" s="779"/>
      <c r="OCR182" s="779"/>
      <c r="OCS182" s="779"/>
      <c r="OCT182" s="779"/>
      <c r="OCU182" s="779"/>
      <c r="OCV182" s="779"/>
      <c r="OCW182" s="779"/>
      <c r="OCX182" s="779"/>
      <c r="OCY182" s="779"/>
      <c r="OCZ182" s="779"/>
      <c r="ODA182" s="779"/>
      <c r="ODB182" s="779"/>
      <c r="ODC182" s="779"/>
      <c r="ODD182" s="779"/>
      <c r="ODE182" s="779"/>
      <c r="ODF182" s="779"/>
      <c r="ODG182" s="779"/>
      <c r="ODH182" s="779"/>
      <c r="ODI182" s="779"/>
      <c r="ODJ182" s="779"/>
      <c r="ODK182" s="779"/>
      <c r="ODL182" s="779"/>
      <c r="ODM182" s="779"/>
      <c r="ODN182" s="779"/>
      <c r="ODO182" s="779"/>
      <c r="ODP182" s="779"/>
      <c r="ODQ182" s="779"/>
      <c r="ODR182" s="779"/>
      <c r="ODS182" s="779"/>
      <c r="ODT182" s="779"/>
      <c r="ODU182" s="779"/>
      <c r="ODV182" s="779"/>
      <c r="ODW182" s="779"/>
      <c r="ODX182" s="779"/>
      <c r="ODY182" s="779"/>
      <c r="ODZ182" s="779"/>
      <c r="OEA182" s="779"/>
      <c r="OEB182" s="779"/>
      <c r="OEC182" s="779"/>
      <c r="OED182" s="779"/>
      <c r="OEE182" s="779"/>
      <c r="OEF182" s="779"/>
      <c r="OEG182" s="779"/>
      <c r="OEH182" s="779"/>
      <c r="OEI182" s="779"/>
      <c r="OEJ182" s="779"/>
      <c r="OEK182" s="779"/>
      <c r="OEL182" s="779"/>
      <c r="OEM182" s="779"/>
      <c r="OEN182" s="779"/>
      <c r="OEO182" s="779"/>
      <c r="OEP182" s="779"/>
      <c r="OEQ182" s="779"/>
      <c r="OER182" s="779"/>
      <c r="OES182" s="779"/>
      <c r="OET182" s="779"/>
      <c r="OEU182" s="779"/>
      <c r="OEV182" s="779"/>
      <c r="OEW182" s="779"/>
      <c r="OEX182" s="779"/>
      <c r="OEY182" s="779"/>
      <c r="OEZ182" s="779"/>
      <c r="OFA182" s="779"/>
      <c r="OFB182" s="779"/>
      <c r="OFC182" s="779"/>
      <c r="OFD182" s="779"/>
      <c r="OFE182" s="779"/>
      <c r="OFF182" s="779"/>
      <c r="OFG182" s="779"/>
      <c r="OFH182" s="779"/>
      <c r="OFI182" s="779"/>
      <c r="OFJ182" s="779"/>
      <c r="OFK182" s="779"/>
      <c r="OFL182" s="779"/>
      <c r="OFM182" s="779"/>
      <c r="OFN182" s="779"/>
      <c r="OFO182" s="779"/>
      <c r="OFP182" s="779"/>
      <c r="OFQ182" s="779"/>
      <c r="OFR182" s="779"/>
      <c r="OFS182" s="779"/>
      <c r="OFT182" s="779"/>
      <c r="OFU182" s="779"/>
      <c r="OFV182" s="779"/>
      <c r="OFW182" s="779"/>
      <c r="OFX182" s="779"/>
      <c r="OFY182" s="779"/>
      <c r="OFZ182" s="779"/>
      <c r="OGA182" s="779"/>
      <c r="OGB182" s="779"/>
      <c r="OGC182" s="779"/>
      <c r="OGD182" s="779"/>
      <c r="OGE182" s="779"/>
      <c r="OGF182" s="779"/>
      <c r="OGG182" s="779"/>
      <c r="OGH182" s="779"/>
      <c r="OGI182" s="779"/>
      <c r="OGJ182" s="779"/>
      <c r="OGK182" s="779"/>
      <c r="OGL182" s="779"/>
      <c r="OGM182" s="779"/>
      <c r="OGN182" s="779"/>
      <c r="OGO182" s="779"/>
      <c r="OGP182" s="779"/>
      <c r="OGQ182" s="779"/>
      <c r="OGR182" s="779"/>
      <c r="OGS182" s="779"/>
      <c r="OGT182" s="779"/>
      <c r="OGU182" s="779"/>
      <c r="OGV182" s="779"/>
      <c r="OGW182" s="779"/>
      <c r="OGX182" s="779"/>
      <c r="OGY182" s="779"/>
      <c r="OGZ182" s="779"/>
      <c r="OHA182" s="779"/>
      <c r="OHB182" s="779"/>
      <c r="OHC182" s="779"/>
      <c r="OHD182" s="779"/>
      <c r="OHE182" s="779"/>
      <c r="OHF182" s="779"/>
      <c r="OHG182" s="779"/>
      <c r="OHH182" s="779"/>
      <c r="OHI182" s="779"/>
      <c r="OHJ182" s="779"/>
      <c r="OHK182" s="779"/>
      <c r="OHL182" s="779"/>
      <c r="OHM182" s="779"/>
      <c r="OHN182" s="779"/>
      <c r="OHO182" s="779"/>
      <c r="OHP182" s="779"/>
      <c r="OHQ182" s="779"/>
      <c r="OHR182" s="779"/>
      <c r="OHS182" s="779"/>
      <c r="OHT182" s="779"/>
      <c r="OHU182" s="779"/>
      <c r="OHV182" s="779"/>
      <c r="OHW182" s="779"/>
      <c r="OHX182" s="779"/>
      <c r="OHY182" s="779"/>
      <c r="OHZ182" s="779"/>
      <c r="OIA182" s="779"/>
      <c r="OIB182" s="779"/>
      <c r="OIC182" s="779"/>
      <c r="OID182" s="779"/>
      <c r="OIE182" s="779"/>
      <c r="OIF182" s="779"/>
      <c r="OIG182" s="779"/>
      <c r="OIH182" s="779"/>
      <c r="OII182" s="779"/>
      <c r="OIJ182" s="779"/>
      <c r="OIK182" s="779"/>
      <c r="OIL182" s="779"/>
      <c r="OIM182" s="779"/>
      <c r="OIN182" s="779"/>
      <c r="OIO182" s="779"/>
      <c r="OIP182" s="779"/>
      <c r="OIQ182" s="779"/>
      <c r="OIR182" s="779"/>
      <c r="OIS182" s="779"/>
      <c r="OIT182" s="779"/>
      <c r="OIU182" s="779"/>
      <c r="OIV182" s="779"/>
      <c r="OIW182" s="779"/>
      <c r="OIX182" s="779"/>
      <c r="OIY182" s="779"/>
      <c r="OIZ182" s="779"/>
      <c r="OJA182" s="779"/>
      <c r="OJB182" s="779"/>
      <c r="OJC182" s="779"/>
      <c r="OJD182" s="779"/>
      <c r="OJE182" s="779"/>
      <c r="OJF182" s="779"/>
      <c r="OJG182" s="779"/>
      <c r="OJH182" s="779"/>
      <c r="OJI182" s="779"/>
      <c r="OJJ182" s="779"/>
      <c r="OJK182" s="779"/>
      <c r="OJL182" s="779"/>
      <c r="OJM182" s="779"/>
      <c r="OJN182" s="779"/>
      <c r="OJO182" s="779"/>
      <c r="OJP182" s="779"/>
      <c r="OJQ182" s="779"/>
      <c r="OJR182" s="779"/>
      <c r="OJS182" s="779"/>
      <c r="OJT182" s="779"/>
      <c r="OJU182" s="779"/>
      <c r="OJV182" s="779"/>
      <c r="OJW182" s="779"/>
      <c r="OJX182" s="779"/>
      <c r="OJY182" s="779"/>
      <c r="OJZ182" s="779"/>
      <c r="OKA182" s="779"/>
      <c r="OKB182" s="779"/>
      <c r="OKC182" s="779"/>
      <c r="OKD182" s="779"/>
      <c r="OKE182" s="779"/>
      <c r="OKF182" s="779"/>
      <c r="OKG182" s="779"/>
      <c r="OKH182" s="779"/>
      <c r="OKI182" s="779"/>
      <c r="OKJ182" s="779"/>
      <c r="OKK182" s="779"/>
      <c r="OKL182" s="779"/>
      <c r="OKM182" s="779"/>
      <c r="OKN182" s="779"/>
      <c r="OKO182" s="779"/>
      <c r="OKP182" s="779"/>
      <c r="OKQ182" s="779"/>
      <c r="OKR182" s="779"/>
      <c r="OKS182" s="779"/>
      <c r="OKT182" s="779"/>
      <c r="OKU182" s="779"/>
      <c r="OKV182" s="779"/>
      <c r="OKW182" s="779"/>
      <c r="OKX182" s="779"/>
      <c r="OKY182" s="779"/>
      <c r="OKZ182" s="779"/>
      <c r="OLA182" s="779"/>
      <c r="OLB182" s="779"/>
      <c r="OLC182" s="779"/>
      <c r="OLD182" s="779"/>
      <c r="OLE182" s="779"/>
      <c r="OLF182" s="779"/>
      <c r="OLG182" s="779"/>
      <c r="OLH182" s="779"/>
      <c r="OLI182" s="779"/>
      <c r="OLJ182" s="779"/>
      <c r="OLK182" s="779"/>
      <c r="OLL182" s="779"/>
      <c r="OLM182" s="779"/>
      <c r="OLN182" s="779"/>
      <c r="OLO182" s="779"/>
      <c r="OLP182" s="779"/>
      <c r="OLQ182" s="779"/>
      <c r="OLR182" s="779"/>
      <c r="OLS182" s="779"/>
      <c r="OLT182" s="779"/>
      <c r="OLU182" s="779"/>
      <c r="OLV182" s="779"/>
      <c r="OLW182" s="779"/>
      <c r="OLX182" s="779"/>
      <c r="OLY182" s="779"/>
      <c r="OLZ182" s="779"/>
      <c r="OMA182" s="779"/>
      <c r="OMB182" s="779"/>
      <c r="OMC182" s="779"/>
      <c r="OMD182" s="779"/>
      <c r="OME182" s="779"/>
      <c r="OMF182" s="779"/>
      <c r="OMG182" s="779"/>
      <c r="OMH182" s="779"/>
      <c r="OMI182" s="779"/>
      <c r="OMJ182" s="779"/>
      <c r="OMK182" s="779"/>
      <c r="OML182" s="779"/>
      <c r="OMM182" s="779"/>
      <c r="OMN182" s="779"/>
      <c r="OMO182" s="779"/>
      <c r="OMP182" s="779"/>
      <c r="OMQ182" s="779"/>
      <c r="OMR182" s="779"/>
      <c r="OMS182" s="779"/>
      <c r="OMT182" s="779"/>
      <c r="OMU182" s="779"/>
      <c r="OMV182" s="779"/>
      <c r="OMW182" s="779"/>
      <c r="OMX182" s="779"/>
      <c r="OMY182" s="779"/>
      <c r="OMZ182" s="779"/>
      <c r="ONA182" s="779"/>
      <c r="ONB182" s="779"/>
      <c r="ONC182" s="779"/>
      <c r="OND182" s="779"/>
      <c r="ONE182" s="779"/>
      <c r="ONF182" s="779"/>
      <c r="ONG182" s="779"/>
      <c r="ONH182" s="779"/>
      <c r="ONI182" s="779"/>
      <c r="ONJ182" s="779"/>
      <c r="ONK182" s="779"/>
      <c r="ONL182" s="779"/>
      <c r="ONM182" s="779"/>
      <c r="ONN182" s="779"/>
      <c r="ONO182" s="779"/>
      <c r="ONP182" s="779"/>
      <c r="ONQ182" s="779"/>
      <c r="ONR182" s="779"/>
      <c r="ONS182" s="779"/>
      <c r="ONT182" s="779"/>
      <c r="ONU182" s="779"/>
      <c r="ONV182" s="779"/>
      <c r="ONW182" s="779"/>
      <c r="ONX182" s="779"/>
      <c r="ONY182" s="779"/>
      <c r="ONZ182" s="779"/>
      <c r="OOA182" s="779"/>
      <c r="OOB182" s="779"/>
      <c r="OOC182" s="779"/>
      <c r="OOD182" s="779"/>
      <c r="OOE182" s="779"/>
      <c r="OOF182" s="779"/>
      <c r="OOG182" s="779"/>
      <c r="OOH182" s="779"/>
      <c r="OOI182" s="779"/>
      <c r="OOJ182" s="779"/>
      <c r="OOK182" s="779"/>
      <c r="OOL182" s="779"/>
      <c r="OOM182" s="779"/>
      <c r="OON182" s="779"/>
      <c r="OOO182" s="779"/>
      <c r="OOP182" s="779"/>
      <c r="OOQ182" s="779"/>
      <c r="OOR182" s="779"/>
      <c r="OOS182" s="779"/>
      <c r="OOT182" s="779"/>
      <c r="OOU182" s="779"/>
      <c r="OOV182" s="779"/>
      <c r="OOW182" s="779"/>
      <c r="OOX182" s="779"/>
      <c r="OOY182" s="779"/>
      <c r="OOZ182" s="779"/>
      <c r="OPA182" s="779"/>
      <c r="OPB182" s="779"/>
      <c r="OPC182" s="779"/>
      <c r="OPD182" s="779"/>
      <c r="OPE182" s="779"/>
      <c r="OPF182" s="779"/>
      <c r="OPG182" s="779"/>
      <c r="OPH182" s="779"/>
      <c r="OPI182" s="779"/>
      <c r="OPJ182" s="779"/>
      <c r="OPK182" s="779"/>
      <c r="OPL182" s="779"/>
      <c r="OPM182" s="779"/>
      <c r="OPN182" s="779"/>
      <c r="OPO182" s="779"/>
      <c r="OPP182" s="779"/>
      <c r="OPQ182" s="779"/>
      <c r="OPR182" s="779"/>
      <c r="OPS182" s="779"/>
      <c r="OPT182" s="779"/>
      <c r="OPU182" s="779"/>
      <c r="OPV182" s="779"/>
      <c r="OPW182" s="779"/>
      <c r="OPX182" s="779"/>
      <c r="OPY182" s="779"/>
      <c r="OPZ182" s="779"/>
      <c r="OQA182" s="779"/>
      <c r="OQB182" s="779"/>
      <c r="OQC182" s="779"/>
      <c r="OQD182" s="779"/>
      <c r="OQE182" s="779"/>
      <c r="OQF182" s="779"/>
      <c r="OQG182" s="779"/>
      <c r="OQH182" s="779"/>
      <c r="OQI182" s="779"/>
      <c r="OQJ182" s="779"/>
      <c r="OQK182" s="779"/>
      <c r="OQL182" s="779"/>
      <c r="OQM182" s="779"/>
      <c r="OQN182" s="779"/>
      <c r="OQO182" s="779"/>
      <c r="OQP182" s="779"/>
      <c r="OQQ182" s="779"/>
      <c r="OQR182" s="779"/>
      <c r="OQS182" s="779"/>
      <c r="OQT182" s="779"/>
      <c r="OQU182" s="779"/>
      <c r="OQV182" s="779"/>
      <c r="OQW182" s="779"/>
      <c r="OQX182" s="779"/>
      <c r="OQY182" s="779"/>
      <c r="OQZ182" s="779"/>
      <c r="ORA182" s="779"/>
      <c r="ORB182" s="779"/>
      <c r="ORC182" s="779"/>
      <c r="ORD182" s="779"/>
      <c r="ORE182" s="779"/>
      <c r="ORF182" s="779"/>
      <c r="ORG182" s="779"/>
      <c r="ORH182" s="779"/>
      <c r="ORI182" s="779"/>
      <c r="ORJ182" s="779"/>
      <c r="ORK182" s="779"/>
      <c r="ORL182" s="779"/>
      <c r="ORM182" s="779"/>
      <c r="ORN182" s="779"/>
      <c r="ORO182" s="779"/>
      <c r="ORP182" s="779"/>
      <c r="ORQ182" s="779"/>
      <c r="ORR182" s="779"/>
      <c r="ORS182" s="779"/>
      <c r="ORT182" s="779"/>
      <c r="ORU182" s="779"/>
      <c r="ORV182" s="779"/>
      <c r="ORW182" s="779"/>
      <c r="ORX182" s="779"/>
      <c r="ORY182" s="779"/>
      <c r="ORZ182" s="779"/>
      <c r="OSA182" s="779"/>
      <c r="OSB182" s="779"/>
      <c r="OSC182" s="779"/>
      <c r="OSD182" s="779"/>
      <c r="OSE182" s="779"/>
      <c r="OSF182" s="779"/>
      <c r="OSG182" s="779"/>
      <c r="OSH182" s="779"/>
      <c r="OSI182" s="779"/>
      <c r="OSJ182" s="779"/>
      <c r="OSK182" s="779"/>
      <c r="OSL182" s="779"/>
      <c r="OSM182" s="779"/>
      <c r="OSN182" s="779"/>
      <c r="OSO182" s="779"/>
      <c r="OSP182" s="779"/>
      <c r="OSQ182" s="779"/>
      <c r="OSR182" s="779"/>
      <c r="OSS182" s="779"/>
      <c r="OST182" s="779"/>
      <c r="OSU182" s="779"/>
      <c r="OSV182" s="779"/>
      <c r="OSW182" s="779"/>
      <c r="OSX182" s="779"/>
      <c r="OSY182" s="779"/>
      <c r="OSZ182" s="779"/>
      <c r="OTA182" s="779"/>
      <c r="OTB182" s="779"/>
      <c r="OTC182" s="779"/>
      <c r="OTD182" s="779"/>
      <c r="OTE182" s="779"/>
      <c r="OTF182" s="779"/>
      <c r="OTG182" s="779"/>
      <c r="OTH182" s="779"/>
      <c r="OTI182" s="779"/>
      <c r="OTJ182" s="779"/>
      <c r="OTK182" s="779"/>
      <c r="OTL182" s="779"/>
      <c r="OTM182" s="779"/>
      <c r="OTN182" s="779"/>
      <c r="OTO182" s="779"/>
      <c r="OTP182" s="779"/>
      <c r="OTQ182" s="779"/>
      <c r="OTR182" s="779"/>
      <c r="OTS182" s="779"/>
      <c r="OTT182" s="779"/>
      <c r="OTU182" s="779"/>
      <c r="OTV182" s="779"/>
      <c r="OTW182" s="779"/>
      <c r="OTX182" s="779"/>
      <c r="OTY182" s="779"/>
      <c r="OTZ182" s="779"/>
      <c r="OUA182" s="779"/>
      <c r="OUB182" s="779"/>
      <c r="OUC182" s="779"/>
      <c r="OUD182" s="779"/>
      <c r="OUE182" s="779"/>
      <c r="OUF182" s="779"/>
      <c r="OUG182" s="779"/>
      <c r="OUH182" s="779"/>
      <c r="OUI182" s="779"/>
      <c r="OUJ182" s="779"/>
      <c r="OUK182" s="779"/>
      <c r="OUL182" s="779"/>
      <c r="OUM182" s="779"/>
      <c r="OUN182" s="779"/>
      <c r="OUO182" s="779"/>
      <c r="OUP182" s="779"/>
      <c r="OUQ182" s="779"/>
      <c r="OUR182" s="779"/>
      <c r="OUS182" s="779"/>
      <c r="OUT182" s="779"/>
      <c r="OUU182" s="779"/>
      <c r="OUV182" s="779"/>
      <c r="OUW182" s="779"/>
      <c r="OUX182" s="779"/>
      <c r="OUY182" s="779"/>
      <c r="OUZ182" s="779"/>
      <c r="OVA182" s="779"/>
      <c r="OVB182" s="779"/>
      <c r="OVC182" s="779"/>
      <c r="OVD182" s="779"/>
      <c r="OVE182" s="779"/>
      <c r="OVF182" s="779"/>
      <c r="OVG182" s="779"/>
      <c r="OVH182" s="779"/>
      <c r="OVI182" s="779"/>
      <c r="OVJ182" s="779"/>
      <c r="OVK182" s="779"/>
      <c r="OVL182" s="779"/>
      <c r="OVM182" s="779"/>
      <c r="OVN182" s="779"/>
      <c r="OVO182" s="779"/>
      <c r="OVP182" s="779"/>
      <c r="OVQ182" s="779"/>
      <c r="OVR182" s="779"/>
      <c r="OVS182" s="779"/>
      <c r="OVT182" s="779"/>
      <c r="OVU182" s="779"/>
      <c r="OVV182" s="779"/>
      <c r="OVW182" s="779"/>
      <c r="OVX182" s="779"/>
      <c r="OVY182" s="779"/>
      <c r="OVZ182" s="779"/>
      <c r="OWA182" s="779"/>
      <c r="OWB182" s="779"/>
      <c r="OWC182" s="779"/>
      <c r="OWD182" s="779"/>
      <c r="OWE182" s="779"/>
      <c r="OWF182" s="779"/>
      <c r="OWG182" s="779"/>
      <c r="OWH182" s="779"/>
      <c r="OWI182" s="779"/>
      <c r="OWJ182" s="779"/>
      <c r="OWK182" s="779"/>
      <c r="OWL182" s="779"/>
      <c r="OWM182" s="779"/>
      <c r="OWN182" s="779"/>
      <c r="OWO182" s="779"/>
      <c r="OWP182" s="779"/>
      <c r="OWQ182" s="779"/>
      <c r="OWR182" s="779"/>
      <c r="OWS182" s="779"/>
      <c r="OWT182" s="779"/>
      <c r="OWU182" s="779"/>
      <c r="OWV182" s="779"/>
      <c r="OWW182" s="779"/>
      <c r="OWX182" s="779"/>
      <c r="OWY182" s="779"/>
      <c r="OWZ182" s="779"/>
      <c r="OXA182" s="779"/>
      <c r="OXB182" s="779"/>
      <c r="OXC182" s="779"/>
      <c r="OXD182" s="779"/>
      <c r="OXE182" s="779"/>
      <c r="OXF182" s="779"/>
      <c r="OXG182" s="779"/>
      <c r="OXH182" s="779"/>
      <c r="OXI182" s="779"/>
      <c r="OXJ182" s="779"/>
      <c r="OXK182" s="779"/>
      <c r="OXL182" s="779"/>
      <c r="OXM182" s="779"/>
      <c r="OXN182" s="779"/>
      <c r="OXO182" s="779"/>
      <c r="OXP182" s="779"/>
      <c r="OXQ182" s="779"/>
      <c r="OXR182" s="779"/>
      <c r="OXS182" s="779"/>
      <c r="OXT182" s="779"/>
      <c r="OXU182" s="779"/>
      <c r="OXV182" s="779"/>
      <c r="OXW182" s="779"/>
      <c r="OXX182" s="779"/>
      <c r="OXY182" s="779"/>
      <c r="OXZ182" s="779"/>
      <c r="OYA182" s="779"/>
      <c r="OYB182" s="779"/>
      <c r="OYC182" s="779"/>
      <c r="OYD182" s="779"/>
      <c r="OYE182" s="779"/>
      <c r="OYF182" s="779"/>
      <c r="OYG182" s="779"/>
      <c r="OYH182" s="779"/>
      <c r="OYI182" s="779"/>
      <c r="OYJ182" s="779"/>
      <c r="OYK182" s="779"/>
      <c r="OYL182" s="779"/>
      <c r="OYM182" s="779"/>
      <c r="OYN182" s="779"/>
      <c r="OYO182" s="779"/>
      <c r="OYP182" s="779"/>
      <c r="OYQ182" s="779"/>
      <c r="OYR182" s="779"/>
      <c r="OYS182" s="779"/>
      <c r="OYT182" s="779"/>
      <c r="OYU182" s="779"/>
      <c r="OYV182" s="779"/>
      <c r="OYW182" s="779"/>
      <c r="OYX182" s="779"/>
      <c r="OYY182" s="779"/>
      <c r="OYZ182" s="779"/>
      <c r="OZA182" s="779"/>
      <c r="OZB182" s="779"/>
      <c r="OZC182" s="779"/>
      <c r="OZD182" s="779"/>
      <c r="OZE182" s="779"/>
      <c r="OZF182" s="779"/>
      <c r="OZG182" s="779"/>
      <c r="OZH182" s="779"/>
      <c r="OZI182" s="779"/>
      <c r="OZJ182" s="779"/>
      <c r="OZK182" s="779"/>
      <c r="OZL182" s="779"/>
      <c r="OZM182" s="779"/>
      <c r="OZN182" s="779"/>
      <c r="OZO182" s="779"/>
      <c r="OZP182" s="779"/>
      <c r="OZQ182" s="779"/>
      <c r="OZR182" s="779"/>
      <c r="OZS182" s="779"/>
      <c r="OZT182" s="779"/>
      <c r="OZU182" s="779"/>
      <c r="OZV182" s="779"/>
      <c r="OZW182" s="779"/>
      <c r="OZX182" s="779"/>
      <c r="OZY182" s="779"/>
      <c r="OZZ182" s="779"/>
      <c r="PAA182" s="779"/>
      <c r="PAB182" s="779"/>
      <c r="PAC182" s="779"/>
      <c r="PAD182" s="779"/>
      <c r="PAE182" s="779"/>
      <c r="PAF182" s="779"/>
      <c r="PAG182" s="779"/>
      <c r="PAH182" s="779"/>
      <c r="PAI182" s="779"/>
      <c r="PAJ182" s="779"/>
      <c r="PAK182" s="779"/>
      <c r="PAL182" s="779"/>
      <c r="PAM182" s="779"/>
      <c r="PAN182" s="779"/>
      <c r="PAO182" s="779"/>
      <c r="PAP182" s="779"/>
      <c r="PAQ182" s="779"/>
      <c r="PAR182" s="779"/>
      <c r="PAS182" s="779"/>
      <c r="PAT182" s="779"/>
      <c r="PAU182" s="779"/>
      <c r="PAV182" s="779"/>
      <c r="PAW182" s="779"/>
      <c r="PAX182" s="779"/>
      <c r="PAY182" s="779"/>
      <c r="PAZ182" s="779"/>
      <c r="PBA182" s="779"/>
      <c r="PBB182" s="779"/>
      <c r="PBC182" s="779"/>
      <c r="PBD182" s="779"/>
      <c r="PBE182" s="779"/>
      <c r="PBF182" s="779"/>
      <c r="PBG182" s="779"/>
      <c r="PBH182" s="779"/>
      <c r="PBI182" s="779"/>
      <c r="PBJ182" s="779"/>
      <c r="PBK182" s="779"/>
      <c r="PBL182" s="779"/>
      <c r="PBM182" s="779"/>
      <c r="PBN182" s="779"/>
      <c r="PBO182" s="779"/>
      <c r="PBP182" s="779"/>
      <c r="PBQ182" s="779"/>
      <c r="PBR182" s="779"/>
      <c r="PBS182" s="779"/>
      <c r="PBT182" s="779"/>
      <c r="PBU182" s="779"/>
      <c r="PBV182" s="779"/>
      <c r="PBW182" s="779"/>
      <c r="PBX182" s="779"/>
      <c r="PBY182" s="779"/>
      <c r="PBZ182" s="779"/>
      <c r="PCA182" s="779"/>
      <c r="PCB182" s="779"/>
      <c r="PCC182" s="779"/>
      <c r="PCD182" s="779"/>
      <c r="PCE182" s="779"/>
      <c r="PCF182" s="779"/>
      <c r="PCG182" s="779"/>
      <c r="PCH182" s="779"/>
      <c r="PCI182" s="779"/>
      <c r="PCJ182" s="779"/>
      <c r="PCK182" s="779"/>
      <c r="PCL182" s="779"/>
      <c r="PCM182" s="779"/>
      <c r="PCN182" s="779"/>
      <c r="PCO182" s="779"/>
      <c r="PCP182" s="779"/>
      <c r="PCQ182" s="779"/>
      <c r="PCR182" s="779"/>
      <c r="PCS182" s="779"/>
      <c r="PCT182" s="779"/>
      <c r="PCU182" s="779"/>
      <c r="PCV182" s="779"/>
      <c r="PCW182" s="779"/>
      <c r="PCX182" s="779"/>
      <c r="PCY182" s="779"/>
      <c r="PCZ182" s="779"/>
      <c r="PDA182" s="779"/>
      <c r="PDB182" s="779"/>
      <c r="PDC182" s="779"/>
      <c r="PDD182" s="779"/>
      <c r="PDE182" s="779"/>
      <c r="PDF182" s="779"/>
      <c r="PDG182" s="779"/>
      <c r="PDH182" s="779"/>
      <c r="PDI182" s="779"/>
      <c r="PDJ182" s="779"/>
      <c r="PDK182" s="779"/>
      <c r="PDL182" s="779"/>
      <c r="PDM182" s="779"/>
      <c r="PDN182" s="779"/>
      <c r="PDO182" s="779"/>
      <c r="PDP182" s="779"/>
      <c r="PDQ182" s="779"/>
      <c r="PDR182" s="779"/>
      <c r="PDS182" s="779"/>
      <c r="PDT182" s="779"/>
      <c r="PDU182" s="779"/>
      <c r="PDV182" s="779"/>
      <c r="PDW182" s="779"/>
      <c r="PDX182" s="779"/>
      <c r="PDY182" s="779"/>
      <c r="PDZ182" s="779"/>
      <c r="PEA182" s="779"/>
      <c r="PEB182" s="779"/>
      <c r="PEC182" s="779"/>
      <c r="PED182" s="779"/>
      <c r="PEE182" s="779"/>
      <c r="PEF182" s="779"/>
      <c r="PEG182" s="779"/>
      <c r="PEH182" s="779"/>
      <c r="PEI182" s="779"/>
      <c r="PEJ182" s="779"/>
      <c r="PEK182" s="779"/>
      <c r="PEL182" s="779"/>
      <c r="PEM182" s="779"/>
      <c r="PEN182" s="779"/>
      <c r="PEO182" s="779"/>
      <c r="PEP182" s="779"/>
      <c r="PEQ182" s="779"/>
      <c r="PER182" s="779"/>
      <c r="PES182" s="779"/>
      <c r="PET182" s="779"/>
      <c r="PEU182" s="779"/>
      <c r="PEV182" s="779"/>
      <c r="PEW182" s="779"/>
      <c r="PEX182" s="779"/>
      <c r="PEY182" s="779"/>
      <c r="PEZ182" s="779"/>
      <c r="PFA182" s="779"/>
      <c r="PFB182" s="779"/>
      <c r="PFC182" s="779"/>
      <c r="PFD182" s="779"/>
      <c r="PFE182" s="779"/>
      <c r="PFF182" s="779"/>
      <c r="PFG182" s="779"/>
      <c r="PFH182" s="779"/>
      <c r="PFI182" s="779"/>
      <c r="PFJ182" s="779"/>
      <c r="PFK182" s="779"/>
      <c r="PFL182" s="779"/>
      <c r="PFM182" s="779"/>
      <c r="PFN182" s="779"/>
      <c r="PFO182" s="779"/>
      <c r="PFP182" s="779"/>
      <c r="PFQ182" s="779"/>
      <c r="PFR182" s="779"/>
      <c r="PFS182" s="779"/>
      <c r="PFT182" s="779"/>
      <c r="PFU182" s="779"/>
      <c r="PFV182" s="779"/>
      <c r="PFW182" s="779"/>
      <c r="PFX182" s="779"/>
      <c r="PFY182" s="779"/>
      <c r="PFZ182" s="779"/>
      <c r="PGA182" s="779"/>
      <c r="PGB182" s="779"/>
      <c r="PGC182" s="779"/>
      <c r="PGD182" s="779"/>
      <c r="PGE182" s="779"/>
      <c r="PGF182" s="779"/>
      <c r="PGG182" s="779"/>
      <c r="PGH182" s="779"/>
      <c r="PGI182" s="779"/>
      <c r="PGJ182" s="779"/>
      <c r="PGK182" s="779"/>
      <c r="PGL182" s="779"/>
      <c r="PGM182" s="779"/>
      <c r="PGN182" s="779"/>
      <c r="PGO182" s="779"/>
      <c r="PGP182" s="779"/>
      <c r="PGQ182" s="779"/>
      <c r="PGR182" s="779"/>
      <c r="PGS182" s="779"/>
      <c r="PGT182" s="779"/>
      <c r="PGU182" s="779"/>
      <c r="PGV182" s="779"/>
      <c r="PGW182" s="779"/>
      <c r="PGX182" s="779"/>
      <c r="PGY182" s="779"/>
      <c r="PGZ182" s="779"/>
      <c r="PHA182" s="779"/>
      <c r="PHB182" s="779"/>
      <c r="PHC182" s="779"/>
      <c r="PHD182" s="779"/>
      <c r="PHE182" s="779"/>
      <c r="PHF182" s="779"/>
      <c r="PHG182" s="779"/>
      <c r="PHH182" s="779"/>
      <c r="PHI182" s="779"/>
      <c r="PHJ182" s="779"/>
      <c r="PHK182" s="779"/>
      <c r="PHL182" s="779"/>
      <c r="PHM182" s="779"/>
      <c r="PHN182" s="779"/>
      <c r="PHO182" s="779"/>
      <c r="PHP182" s="779"/>
      <c r="PHQ182" s="779"/>
      <c r="PHR182" s="779"/>
      <c r="PHS182" s="779"/>
      <c r="PHT182" s="779"/>
      <c r="PHU182" s="779"/>
      <c r="PHV182" s="779"/>
      <c r="PHW182" s="779"/>
      <c r="PHX182" s="779"/>
      <c r="PHY182" s="779"/>
      <c r="PHZ182" s="779"/>
      <c r="PIA182" s="779"/>
      <c r="PIB182" s="779"/>
      <c r="PIC182" s="779"/>
      <c r="PID182" s="779"/>
      <c r="PIE182" s="779"/>
      <c r="PIF182" s="779"/>
      <c r="PIG182" s="779"/>
      <c r="PIH182" s="779"/>
      <c r="PII182" s="779"/>
      <c r="PIJ182" s="779"/>
      <c r="PIK182" s="779"/>
      <c r="PIL182" s="779"/>
      <c r="PIM182" s="779"/>
      <c r="PIN182" s="779"/>
      <c r="PIO182" s="779"/>
      <c r="PIP182" s="779"/>
      <c r="PIQ182" s="779"/>
      <c r="PIR182" s="779"/>
      <c r="PIS182" s="779"/>
      <c r="PIT182" s="779"/>
      <c r="PIU182" s="779"/>
      <c r="PIV182" s="779"/>
      <c r="PIW182" s="779"/>
      <c r="PIX182" s="779"/>
      <c r="PIY182" s="779"/>
      <c r="PIZ182" s="779"/>
      <c r="PJA182" s="779"/>
      <c r="PJB182" s="779"/>
      <c r="PJC182" s="779"/>
      <c r="PJD182" s="779"/>
      <c r="PJE182" s="779"/>
      <c r="PJF182" s="779"/>
      <c r="PJG182" s="779"/>
      <c r="PJH182" s="779"/>
      <c r="PJI182" s="779"/>
      <c r="PJJ182" s="779"/>
      <c r="PJK182" s="779"/>
      <c r="PJL182" s="779"/>
      <c r="PJM182" s="779"/>
      <c r="PJN182" s="779"/>
      <c r="PJO182" s="779"/>
      <c r="PJP182" s="779"/>
      <c r="PJQ182" s="779"/>
      <c r="PJR182" s="779"/>
      <c r="PJS182" s="779"/>
      <c r="PJT182" s="779"/>
      <c r="PJU182" s="779"/>
      <c r="PJV182" s="779"/>
      <c r="PJW182" s="779"/>
      <c r="PJX182" s="779"/>
      <c r="PJY182" s="779"/>
      <c r="PJZ182" s="779"/>
      <c r="PKA182" s="779"/>
      <c r="PKB182" s="779"/>
      <c r="PKC182" s="779"/>
      <c r="PKD182" s="779"/>
      <c r="PKE182" s="779"/>
      <c r="PKF182" s="779"/>
      <c r="PKG182" s="779"/>
      <c r="PKH182" s="779"/>
      <c r="PKI182" s="779"/>
      <c r="PKJ182" s="779"/>
      <c r="PKK182" s="779"/>
      <c r="PKL182" s="779"/>
      <c r="PKM182" s="779"/>
      <c r="PKN182" s="779"/>
      <c r="PKO182" s="779"/>
      <c r="PKP182" s="779"/>
      <c r="PKQ182" s="779"/>
      <c r="PKR182" s="779"/>
      <c r="PKS182" s="779"/>
      <c r="PKT182" s="779"/>
      <c r="PKU182" s="779"/>
      <c r="PKV182" s="779"/>
      <c r="PKW182" s="779"/>
      <c r="PKX182" s="779"/>
      <c r="PKY182" s="779"/>
      <c r="PKZ182" s="779"/>
      <c r="PLA182" s="779"/>
      <c r="PLB182" s="779"/>
      <c r="PLC182" s="779"/>
      <c r="PLD182" s="779"/>
      <c r="PLE182" s="779"/>
      <c r="PLF182" s="779"/>
      <c r="PLG182" s="779"/>
      <c r="PLH182" s="779"/>
      <c r="PLI182" s="779"/>
      <c r="PLJ182" s="779"/>
      <c r="PLK182" s="779"/>
      <c r="PLL182" s="779"/>
      <c r="PLM182" s="779"/>
      <c r="PLN182" s="779"/>
      <c r="PLO182" s="779"/>
      <c r="PLP182" s="779"/>
      <c r="PLQ182" s="779"/>
      <c r="PLR182" s="779"/>
      <c r="PLS182" s="779"/>
      <c r="PLT182" s="779"/>
      <c r="PLU182" s="779"/>
      <c r="PLV182" s="779"/>
      <c r="PLW182" s="779"/>
      <c r="PLX182" s="779"/>
      <c r="PLY182" s="779"/>
      <c r="PLZ182" s="779"/>
      <c r="PMA182" s="779"/>
      <c r="PMB182" s="779"/>
      <c r="PMC182" s="779"/>
      <c r="PMD182" s="779"/>
      <c r="PME182" s="779"/>
      <c r="PMF182" s="779"/>
      <c r="PMG182" s="779"/>
      <c r="PMH182" s="779"/>
      <c r="PMI182" s="779"/>
      <c r="PMJ182" s="779"/>
      <c r="PMK182" s="779"/>
      <c r="PML182" s="779"/>
      <c r="PMM182" s="779"/>
      <c r="PMN182" s="779"/>
      <c r="PMO182" s="779"/>
      <c r="PMP182" s="779"/>
      <c r="PMQ182" s="779"/>
      <c r="PMR182" s="779"/>
      <c r="PMS182" s="779"/>
      <c r="PMT182" s="779"/>
      <c r="PMU182" s="779"/>
      <c r="PMV182" s="779"/>
      <c r="PMW182" s="779"/>
      <c r="PMX182" s="779"/>
      <c r="PMY182" s="779"/>
      <c r="PMZ182" s="779"/>
      <c r="PNA182" s="779"/>
      <c r="PNB182" s="779"/>
      <c r="PNC182" s="779"/>
      <c r="PND182" s="779"/>
      <c r="PNE182" s="779"/>
      <c r="PNF182" s="779"/>
      <c r="PNG182" s="779"/>
      <c r="PNH182" s="779"/>
      <c r="PNI182" s="779"/>
      <c r="PNJ182" s="779"/>
      <c r="PNK182" s="779"/>
      <c r="PNL182" s="779"/>
      <c r="PNM182" s="779"/>
      <c r="PNN182" s="779"/>
      <c r="PNO182" s="779"/>
      <c r="PNP182" s="779"/>
      <c r="PNQ182" s="779"/>
      <c r="PNR182" s="779"/>
      <c r="PNS182" s="779"/>
      <c r="PNT182" s="779"/>
      <c r="PNU182" s="779"/>
      <c r="PNV182" s="779"/>
      <c r="PNW182" s="779"/>
      <c r="PNX182" s="779"/>
      <c r="PNY182" s="779"/>
      <c r="PNZ182" s="779"/>
      <c r="POA182" s="779"/>
      <c r="POB182" s="779"/>
      <c r="POC182" s="779"/>
      <c r="POD182" s="779"/>
      <c r="POE182" s="779"/>
      <c r="POF182" s="779"/>
      <c r="POG182" s="779"/>
      <c r="POH182" s="779"/>
      <c r="POI182" s="779"/>
      <c r="POJ182" s="779"/>
      <c r="POK182" s="779"/>
      <c r="POL182" s="779"/>
      <c r="POM182" s="779"/>
      <c r="PON182" s="779"/>
      <c r="POO182" s="779"/>
      <c r="POP182" s="779"/>
      <c r="POQ182" s="779"/>
      <c r="POR182" s="779"/>
      <c r="POS182" s="779"/>
      <c r="POT182" s="779"/>
      <c r="POU182" s="779"/>
      <c r="POV182" s="779"/>
      <c r="POW182" s="779"/>
      <c r="POX182" s="779"/>
      <c r="POY182" s="779"/>
      <c r="POZ182" s="779"/>
      <c r="PPA182" s="779"/>
      <c r="PPB182" s="779"/>
      <c r="PPC182" s="779"/>
      <c r="PPD182" s="779"/>
      <c r="PPE182" s="779"/>
      <c r="PPF182" s="779"/>
      <c r="PPG182" s="779"/>
      <c r="PPH182" s="779"/>
      <c r="PPI182" s="779"/>
      <c r="PPJ182" s="779"/>
      <c r="PPK182" s="779"/>
      <c r="PPL182" s="779"/>
      <c r="PPM182" s="779"/>
      <c r="PPN182" s="779"/>
      <c r="PPO182" s="779"/>
      <c r="PPP182" s="779"/>
      <c r="PPQ182" s="779"/>
      <c r="PPR182" s="779"/>
      <c r="PPS182" s="779"/>
      <c r="PPT182" s="779"/>
      <c r="PPU182" s="779"/>
      <c r="PPV182" s="779"/>
      <c r="PPW182" s="779"/>
      <c r="PPX182" s="779"/>
      <c r="PPY182" s="779"/>
      <c r="PPZ182" s="779"/>
      <c r="PQA182" s="779"/>
      <c r="PQB182" s="779"/>
      <c r="PQC182" s="779"/>
      <c r="PQD182" s="779"/>
      <c r="PQE182" s="779"/>
      <c r="PQF182" s="779"/>
      <c r="PQG182" s="779"/>
      <c r="PQH182" s="779"/>
      <c r="PQI182" s="779"/>
      <c r="PQJ182" s="779"/>
      <c r="PQK182" s="779"/>
      <c r="PQL182" s="779"/>
      <c r="PQM182" s="779"/>
      <c r="PQN182" s="779"/>
      <c r="PQO182" s="779"/>
      <c r="PQP182" s="779"/>
      <c r="PQQ182" s="779"/>
      <c r="PQR182" s="779"/>
      <c r="PQS182" s="779"/>
      <c r="PQT182" s="779"/>
      <c r="PQU182" s="779"/>
      <c r="PQV182" s="779"/>
      <c r="PQW182" s="779"/>
      <c r="PQX182" s="779"/>
      <c r="PQY182" s="779"/>
      <c r="PQZ182" s="779"/>
      <c r="PRA182" s="779"/>
      <c r="PRB182" s="779"/>
      <c r="PRC182" s="779"/>
      <c r="PRD182" s="779"/>
      <c r="PRE182" s="779"/>
      <c r="PRF182" s="779"/>
      <c r="PRG182" s="779"/>
      <c r="PRH182" s="779"/>
      <c r="PRI182" s="779"/>
      <c r="PRJ182" s="779"/>
      <c r="PRK182" s="779"/>
      <c r="PRL182" s="779"/>
      <c r="PRM182" s="779"/>
      <c r="PRN182" s="779"/>
      <c r="PRO182" s="779"/>
      <c r="PRP182" s="779"/>
      <c r="PRQ182" s="779"/>
      <c r="PRR182" s="779"/>
      <c r="PRS182" s="779"/>
      <c r="PRT182" s="779"/>
      <c r="PRU182" s="779"/>
      <c r="PRV182" s="779"/>
      <c r="PRW182" s="779"/>
      <c r="PRX182" s="779"/>
      <c r="PRY182" s="779"/>
      <c r="PRZ182" s="779"/>
      <c r="PSA182" s="779"/>
      <c r="PSB182" s="779"/>
      <c r="PSC182" s="779"/>
      <c r="PSD182" s="779"/>
      <c r="PSE182" s="779"/>
      <c r="PSF182" s="779"/>
      <c r="PSG182" s="779"/>
      <c r="PSH182" s="779"/>
      <c r="PSI182" s="779"/>
      <c r="PSJ182" s="779"/>
      <c r="PSK182" s="779"/>
      <c r="PSL182" s="779"/>
      <c r="PSM182" s="779"/>
      <c r="PSN182" s="779"/>
      <c r="PSO182" s="779"/>
      <c r="PSP182" s="779"/>
      <c r="PSQ182" s="779"/>
      <c r="PSR182" s="779"/>
      <c r="PSS182" s="779"/>
      <c r="PST182" s="779"/>
      <c r="PSU182" s="779"/>
      <c r="PSV182" s="779"/>
      <c r="PSW182" s="779"/>
      <c r="PSX182" s="779"/>
      <c r="PSY182" s="779"/>
      <c r="PSZ182" s="779"/>
      <c r="PTA182" s="779"/>
      <c r="PTB182" s="779"/>
      <c r="PTC182" s="779"/>
      <c r="PTD182" s="779"/>
      <c r="PTE182" s="779"/>
      <c r="PTF182" s="779"/>
      <c r="PTG182" s="779"/>
      <c r="PTH182" s="779"/>
      <c r="PTI182" s="779"/>
      <c r="PTJ182" s="779"/>
      <c r="PTK182" s="779"/>
      <c r="PTL182" s="779"/>
      <c r="PTM182" s="779"/>
      <c r="PTN182" s="779"/>
      <c r="PTO182" s="779"/>
      <c r="PTP182" s="779"/>
      <c r="PTQ182" s="779"/>
      <c r="PTR182" s="779"/>
      <c r="PTS182" s="779"/>
      <c r="PTT182" s="779"/>
      <c r="PTU182" s="779"/>
      <c r="PTV182" s="779"/>
      <c r="PTW182" s="779"/>
      <c r="PTX182" s="779"/>
      <c r="PTY182" s="779"/>
      <c r="PTZ182" s="779"/>
      <c r="PUA182" s="779"/>
      <c r="PUB182" s="779"/>
      <c r="PUC182" s="779"/>
      <c r="PUD182" s="779"/>
      <c r="PUE182" s="779"/>
      <c r="PUF182" s="779"/>
      <c r="PUG182" s="779"/>
      <c r="PUH182" s="779"/>
      <c r="PUI182" s="779"/>
      <c r="PUJ182" s="779"/>
      <c r="PUK182" s="779"/>
      <c r="PUL182" s="779"/>
      <c r="PUM182" s="779"/>
      <c r="PUN182" s="779"/>
      <c r="PUO182" s="779"/>
      <c r="PUP182" s="779"/>
      <c r="PUQ182" s="779"/>
      <c r="PUR182" s="779"/>
      <c r="PUS182" s="779"/>
      <c r="PUT182" s="779"/>
      <c r="PUU182" s="779"/>
      <c r="PUV182" s="779"/>
      <c r="PUW182" s="779"/>
      <c r="PUX182" s="779"/>
      <c r="PUY182" s="779"/>
      <c r="PUZ182" s="779"/>
      <c r="PVA182" s="779"/>
      <c r="PVB182" s="779"/>
      <c r="PVC182" s="779"/>
      <c r="PVD182" s="779"/>
      <c r="PVE182" s="779"/>
      <c r="PVF182" s="779"/>
      <c r="PVG182" s="779"/>
      <c r="PVH182" s="779"/>
      <c r="PVI182" s="779"/>
      <c r="PVJ182" s="779"/>
      <c r="PVK182" s="779"/>
      <c r="PVL182" s="779"/>
      <c r="PVM182" s="779"/>
      <c r="PVN182" s="779"/>
      <c r="PVO182" s="779"/>
      <c r="PVP182" s="779"/>
      <c r="PVQ182" s="779"/>
      <c r="PVR182" s="779"/>
      <c r="PVS182" s="779"/>
      <c r="PVT182" s="779"/>
      <c r="PVU182" s="779"/>
      <c r="PVV182" s="779"/>
      <c r="PVW182" s="779"/>
      <c r="PVX182" s="779"/>
      <c r="PVY182" s="779"/>
      <c r="PVZ182" s="779"/>
      <c r="PWA182" s="779"/>
      <c r="PWB182" s="779"/>
      <c r="PWC182" s="779"/>
      <c r="PWD182" s="779"/>
      <c r="PWE182" s="779"/>
      <c r="PWF182" s="779"/>
      <c r="PWG182" s="779"/>
      <c r="PWH182" s="779"/>
      <c r="PWI182" s="779"/>
      <c r="PWJ182" s="779"/>
      <c r="PWK182" s="779"/>
      <c r="PWL182" s="779"/>
      <c r="PWM182" s="779"/>
      <c r="PWN182" s="779"/>
      <c r="PWO182" s="779"/>
      <c r="PWP182" s="779"/>
      <c r="PWQ182" s="779"/>
      <c r="PWR182" s="779"/>
      <c r="PWS182" s="779"/>
      <c r="PWT182" s="779"/>
      <c r="PWU182" s="779"/>
      <c r="PWV182" s="779"/>
      <c r="PWW182" s="779"/>
      <c r="PWX182" s="779"/>
      <c r="PWY182" s="779"/>
      <c r="PWZ182" s="779"/>
      <c r="PXA182" s="779"/>
      <c r="PXB182" s="779"/>
      <c r="PXC182" s="779"/>
      <c r="PXD182" s="779"/>
      <c r="PXE182" s="779"/>
      <c r="PXF182" s="779"/>
      <c r="PXG182" s="779"/>
      <c r="PXH182" s="779"/>
      <c r="PXI182" s="779"/>
      <c r="PXJ182" s="779"/>
      <c r="PXK182" s="779"/>
      <c r="PXL182" s="779"/>
      <c r="PXM182" s="779"/>
      <c r="PXN182" s="779"/>
      <c r="PXO182" s="779"/>
      <c r="PXP182" s="779"/>
      <c r="PXQ182" s="779"/>
      <c r="PXR182" s="779"/>
      <c r="PXS182" s="779"/>
      <c r="PXT182" s="779"/>
      <c r="PXU182" s="779"/>
      <c r="PXV182" s="779"/>
      <c r="PXW182" s="779"/>
      <c r="PXX182" s="779"/>
      <c r="PXY182" s="779"/>
      <c r="PXZ182" s="779"/>
      <c r="PYA182" s="779"/>
      <c r="PYB182" s="779"/>
      <c r="PYC182" s="779"/>
      <c r="PYD182" s="779"/>
      <c r="PYE182" s="779"/>
      <c r="PYF182" s="779"/>
      <c r="PYG182" s="779"/>
      <c r="PYH182" s="779"/>
      <c r="PYI182" s="779"/>
      <c r="PYJ182" s="779"/>
      <c r="PYK182" s="779"/>
      <c r="PYL182" s="779"/>
      <c r="PYM182" s="779"/>
      <c r="PYN182" s="779"/>
      <c r="PYO182" s="779"/>
      <c r="PYP182" s="779"/>
      <c r="PYQ182" s="779"/>
      <c r="PYR182" s="779"/>
      <c r="PYS182" s="779"/>
      <c r="PYT182" s="779"/>
      <c r="PYU182" s="779"/>
      <c r="PYV182" s="779"/>
      <c r="PYW182" s="779"/>
      <c r="PYX182" s="779"/>
      <c r="PYY182" s="779"/>
      <c r="PYZ182" s="779"/>
      <c r="PZA182" s="779"/>
      <c r="PZB182" s="779"/>
      <c r="PZC182" s="779"/>
      <c r="PZD182" s="779"/>
      <c r="PZE182" s="779"/>
      <c r="PZF182" s="779"/>
      <c r="PZG182" s="779"/>
      <c r="PZH182" s="779"/>
      <c r="PZI182" s="779"/>
      <c r="PZJ182" s="779"/>
      <c r="PZK182" s="779"/>
      <c r="PZL182" s="779"/>
      <c r="PZM182" s="779"/>
      <c r="PZN182" s="779"/>
      <c r="PZO182" s="779"/>
      <c r="PZP182" s="779"/>
      <c r="PZQ182" s="779"/>
      <c r="PZR182" s="779"/>
      <c r="PZS182" s="779"/>
      <c r="PZT182" s="779"/>
      <c r="PZU182" s="779"/>
      <c r="PZV182" s="779"/>
      <c r="PZW182" s="779"/>
      <c r="PZX182" s="779"/>
      <c r="PZY182" s="779"/>
      <c r="PZZ182" s="779"/>
      <c r="QAA182" s="779"/>
      <c r="QAB182" s="779"/>
      <c r="QAC182" s="779"/>
      <c r="QAD182" s="779"/>
      <c r="QAE182" s="779"/>
      <c r="QAF182" s="779"/>
      <c r="QAG182" s="779"/>
      <c r="QAH182" s="779"/>
      <c r="QAI182" s="779"/>
      <c r="QAJ182" s="779"/>
      <c r="QAK182" s="779"/>
      <c r="QAL182" s="779"/>
      <c r="QAM182" s="779"/>
      <c r="QAN182" s="779"/>
      <c r="QAO182" s="779"/>
      <c r="QAP182" s="779"/>
      <c r="QAQ182" s="779"/>
      <c r="QAR182" s="779"/>
      <c r="QAS182" s="779"/>
      <c r="QAT182" s="779"/>
      <c r="QAU182" s="779"/>
      <c r="QAV182" s="779"/>
      <c r="QAW182" s="779"/>
      <c r="QAX182" s="779"/>
      <c r="QAY182" s="779"/>
      <c r="QAZ182" s="779"/>
      <c r="QBA182" s="779"/>
      <c r="QBB182" s="779"/>
      <c r="QBC182" s="779"/>
      <c r="QBD182" s="779"/>
      <c r="QBE182" s="779"/>
      <c r="QBF182" s="779"/>
      <c r="QBG182" s="779"/>
      <c r="QBH182" s="779"/>
      <c r="QBI182" s="779"/>
      <c r="QBJ182" s="779"/>
      <c r="QBK182" s="779"/>
      <c r="QBL182" s="779"/>
      <c r="QBM182" s="779"/>
      <c r="QBN182" s="779"/>
      <c r="QBO182" s="779"/>
      <c r="QBP182" s="779"/>
      <c r="QBQ182" s="779"/>
      <c r="QBR182" s="779"/>
      <c r="QBS182" s="779"/>
      <c r="QBT182" s="779"/>
      <c r="QBU182" s="779"/>
      <c r="QBV182" s="779"/>
      <c r="QBW182" s="779"/>
      <c r="QBX182" s="779"/>
      <c r="QBY182" s="779"/>
      <c r="QBZ182" s="779"/>
      <c r="QCA182" s="779"/>
      <c r="QCB182" s="779"/>
      <c r="QCC182" s="779"/>
      <c r="QCD182" s="779"/>
      <c r="QCE182" s="779"/>
      <c r="QCF182" s="779"/>
      <c r="QCG182" s="779"/>
      <c r="QCH182" s="779"/>
      <c r="QCI182" s="779"/>
      <c r="QCJ182" s="779"/>
      <c r="QCK182" s="779"/>
      <c r="QCL182" s="779"/>
      <c r="QCM182" s="779"/>
      <c r="QCN182" s="779"/>
      <c r="QCO182" s="779"/>
      <c r="QCP182" s="779"/>
      <c r="QCQ182" s="779"/>
      <c r="QCR182" s="779"/>
      <c r="QCS182" s="779"/>
      <c r="QCT182" s="779"/>
      <c r="QCU182" s="779"/>
      <c r="QCV182" s="779"/>
      <c r="QCW182" s="779"/>
      <c r="QCX182" s="779"/>
      <c r="QCY182" s="779"/>
      <c r="QCZ182" s="779"/>
      <c r="QDA182" s="779"/>
      <c r="QDB182" s="779"/>
      <c r="QDC182" s="779"/>
      <c r="QDD182" s="779"/>
      <c r="QDE182" s="779"/>
      <c r="QDF182" s="779"/>
      <c r="QDG182" s="779"/>
      <c r="QDH182" s="779"/>
      <c r="QDI182" s="779"/>
      <c r="QDJ182" s="779"/>
      <c r="QDK182" s="779"/>
      <c r="QDL182" s="779"/>
      <c r="QDM182" s="779"/>
      <c r="QDN182" s="779"/>
      <c r="QDO182" s="779"/>
      <c r="QDP182" s="779"/>
      <c r="QDQ182" s="779"/>
      <c r="QDR182" s="779"/>
      <c r="QDS182" s="779"/>
      <c r="QDT182" s="779"/>
      <c r="QDU182" s="779"/>
      <c r="QDV182" s="779"/>
      <c r="QDW182" s="779"/>
      <c r="QDX182" s="779"/>
      <c r="QDY182" s="779"/>
      <c r="QDZ182" s="779"/>
      <c r="QEA182" s="779"/>
      <c r="QEB182" s="779"/>
      <c r="QEC182" s="779"/>
      <c r="QED182" s="779"/>
      <c r="QEE182" s="779"/>
      <c r="QEF182" s="779"/>
      <c r="QEG182" s="779"/>
      <c r="QEH182" s="779"/>
      <c r="QEI182" s="779"/>
      <c r="QEJ182" s="779"/>
      <c r="QEK182" s="779"/>
      <c r="QEL182" s="779"/>
      <c r="QEM182" s="779"/>
      <c r="QEN182" s="779"/>
      <c r="QEO182" s="779"/>
      <c r="QEP182" s="779"/>
      <c r="QEQ182" s="779"/>
      <c r="QER182" s="779"/>
      <c r="QES182" s="779"/>
      <c r="QET182" s="779"/>
      <c r="QEU182" s="779"/>
      <c r="QEV182" s="779"/>
      <c r="QEW182" s="779"/>
      <c r="QEX182" s="779"/>
      <c r="QEY182" s="779"/>
      <c r="QEZ182" s="779"/>
      <c r="QFA182" s="779"/>
      <c r="QFB182" s="779"/>
      <c r="QFC182" s="779"/>
      <c r="QFD182" s="779"/>
      <c r="QFE182" s="779"/>
      <c r="QFF182" s="779"/>
      <c r="QFG182" s="779"/>
      <c r="QFH182" s="779"/>
      <c r="QFI182" s="779"/>
      <c r="QFJ182" s="779"/>
      <c r="QFK182" s="779"/>
      <c r="QFL182" s="779"/>
      <c r="QFM182" s="779"/>
      <c r="QFN182" s="779"/>
      <c r="QFO182" s="779"/>
      <c r="QFP182" s="779"/>
      <c r="QFQ182" s="779"/>
      <c r="QFR182" s="779"/>
      <c r="QFS182" s="779"/>
      <c r="QFT182" s="779"/>
      <c r="QFU182" s="779"/>
      <c r="QFV182" s="779"/>
      <c r="QFW182" s="779"/>
      <c r="QFX182" s="779"/>
      <c r="QFY182" s="779"/>
      <c r="QFZ182" s="779"/>
      <c r="QGA182" s="779"/>
      <c r="QGB182" s="779"/>
      <c r="QGC182" s="779"/>
      <c r="QGD182" s="779"/>
      <c r="QGE182" s="779"/>
      <c r="QGF182" s="779"/>
      <c r="QGG182" s="779"/>
      <c r="QGH182" s="779"/>
      <c r="QGI182" s="779"/>
      <c r="QGJ182" s="779"/>
      <c r="QGK182" s="779"/>
      <c r="QGL182" s="779"/>
      <c r="QGM182" s="779"/>
      <c r="QGN182" s="779"/>
      <c r="QGO182" s="779"/>
      <c r="QGP182" s="779"/>
      <c r="QGQ182" s="779"/>
      <c r="QGR182" s="779"/>
      <c r="QGS182" s="779"/>
      <c r="QGT182" s="779"/>
      <c r="QGU182" s="779"/>
      <c r="QGV182" s="779"/>
      <c r="QGW182" s="779"/>
      <c r="QGX182" s="779"/>
      <c r="QGY182" s="779"/>
      <c r="QGZ182" s="779"/>
      <c r="QHA182" s="779"/>
      <c r="QHB182" s="779"/>
      <c r="QHC182" s="779"/>
      <c r="QHD182" s="779"/>
      <c r="QHE182" s="779"/>
      <c r="QHF182" s="779"/>
      <c r="QHG182" s="779"/>
      <c r="QHH182" s="779"/>
      <c r="QHI182" s="779"/>
      <c r="QHJ182" s="779"/>
      <c r="QHK182" s="779"/>
      <c r="QHL182" s="779"/>
      <c r="QHM182" s="779"/>
      <c r="QHN182" s="779"/>
      <c r="QHO182" s="779"/>
      <c r="QHP182" s="779"/>
      <c r="QHQ182" s="779"/>
      <c r="QHR182" s="779"/>
      <c r="QHS182" s="779"/>
      <c r="QHT182" s="779"/>
      <c r="QHU182" s="779"/>
      <c r="QHV182" s="779"/>
      <c r="QHW182" s="779"/>
      <c r="QHX182" s="779"/>
      <c r="QHY182" s="779"/>
      <c r="QHZ182" s="779"/>
      <c r="QIA182" s="779"/>
      <c r="QIB182" s="779"/>
      <c r="QIC182" s="779"/>
      <c r="QID182" s="779"/>
      <c r="QIE182" s="779"/>
      <c r="QIF182" s="779"/>
      <c r="QIG182" s="779"/>
      <c r="QIH182" s="779"/>
      <c r="QII182" s="779"/>
      <c r="QIJ182" s="779"/>
      <c r="QIK182" s="779"/>
      <c r="QIL182" s="779"/>
      <c r="QIM182" s="779"/>
      <c r="QIN182" s="779"/>
      <c r="QIO182" s="779"/>
      <c r="QIP182" s="779"/>
      <c r="QIQ182" s="779"/>
      <c r="QIR182" s="779"/>
      <c r="QIS182" s="779"/>
      <c r="QIT182" s="779"/>
      <c r="QIU182" s="779"/>
      <c r="QIV182" s="779"/>
      <c r="QIW182" s="779"/>
      <c r="QIX182" s="779"/>
      <c r="QIY182" s="779"/>
      <c r="QIZ182" s="779"/>
      <c r="QJA182" s="779"/>
      <c r="QJB182" s="779"/>
      <c r="QJC182" s="779"/>
      <c r="QJD182" s="779"/>
      <c r="QJE182" s="779"/>
      <c r="QJF182" s="779"/>
      <c r="QJG182" s="779"/>
      <c r="QJH182" s="779"/>
      <c r="QJI182" s="779"/>
      <c r="QJJ182" s="779"/>
      <c r="QJK182" s="779"/>
      <c r="QJL182" s="779"/>
      <c r="QJM182" s="779"/>
      <c r="QJN182" s="779"/>
      <c r="QJO182" s="779"/>
      <c r="QJP182" s="779"/>
      <c r="QJQ182" s="779"/>
      <c r="QJR182" s="779"/>
      <c r="QJS182" s="779"/>
      <c r="QJT182" s="779"/>
      <c r="QJU182" s="779"/>
      <c r="QJV182" s="779"/>
      <c r="QJW182" s="779"/>
      <c r="QJX182" s="779"/>
      <c r="QJY182" s="779"/>
      <c r="QJZ182" s="779"/>
      <c r="QKA182" s="779"/>
      <c r="QKB182" s="779"/>
      <c r="QKC182" s="779"/>
      <c r="QKD182" s="779"/>
      <c r="QKE182" s="779"/>
      <c r="QKF182" s="779"/>
      <c r="QKG182" s="779"/>
      <c r="QKH182" s="779"/>
      <c r="QKI182" s="779"/>
      <c r="QKJ182" s="779"/>
      <c r="QKK182" s="779"/>
      <c r="QKL182" s="779"/>
      <c r="QKM182" s="779"/>
      <c r="QKN182" s="779"/>
      <c r="QKO182" s="779"/>
      <c r="QKP182" s="779"/>
      <c r="QKQ182" s="779"/>
      <c r="QKR182" s="779"/>
      <c r="QKS182" s="779"/>
      <c r="QKT182" s="779"/>
      <c r="QKU182" s="779"/>
      <c r="QKV182" s="779"/>
      <c r="QKW182" s="779"/>
      <c r="QKX182" s="779"/>
      <c r="QKY182" s="779"/>
      <c r="QKZ182" s="779"/>
      <c r="QLA182" s="779"/>
      <c r="QLB182" s="779"/>
      <c r="QLC182" s="779"/>
      <c r="QLD182" s="779"/>
      <c r="QLE182" s="779"/>
      <c r="QLF182" s="779"/>
      <c r="QLG182" s="779"/>
      <c r="QLH182" s="779"/>
      <c r="QLI182" s="779"/>
      <c r="QLJ182" s="779"/>
      <c r="QLK182" s="779"/>
      <c r="QLL182" s="779"/>
      <c r="QLM182" s="779"/>
      <c r="QLN182" s="779"/>
      <c r="QLO182" s="779"/>
      <c r="QLP182" s="779"/>
      <c r="QLQ182" s="779"/>
      <c r="QLR182" s="779"/>
      <c r="QLS182" s="779"/>
      <c r="QLT182" s="779"/>
      <c r="QLU182" s="779"/>
      <c r="QLV182" s="779"/>
      <c r="QLW182" s="779"/>
      <c r="QLX182" s="779"/>
      <c r="QLY182" s="779"/>
      <c r="QLZ182" s="779"/>
      <c r="QMA182" s="779"/>
      <c r="QMB182" s="779"/>
      <c r="QMC182" s="779"/>
      <c r="QMD182" s="779"/>
      <c r="QME182" s="779"/>
      <c r="QMF182" s="779"/>
      <c r="QMG182" s="779"/>
      <c r="QMH182" s="779"/>
      <c r="QMI182" s="779"/>
      <c r="QMJ182" s="779"/>
      <c r="QMK182" s="779"/>
      <c r="QML182" s="779"/>
      <c r="QMM182" s="779"/>
      <c r="QMN182" s="779"/>
      <c r="QMO182" s="779"/>
      <c r="QMP182" s="779"/>
      <c r="QMQ182" s="779"/>
      <c r="QMR182" s="779"/>
      <c r="QMS182" s="779"/>
      <c r="QMT182" s="779"/>
      <c r="QMU182" s="779"/>
      <c r="QMV182" s="779"/>
      <c r="QMW182" s="779"/>
      <c r="QMX182" s="779"/>
      <c r="QMY182" s="779"/>
      <c r="QMZ182" s="779"/>
      <c r="QNA182" s="779"/>
      <c r="QNB182" s="779"/>
      <c r="QNC182" s="779"/>
      <c r="QND182" s="779"/>
      <c r="QNE182" s="779"/>
      <c r="QNF182" s="779"/>
      <c r="QNG182" s="779"/>
      <c r="QNH182" s="779"/>
      <c r="QNI182" s="779"/>
      <c r="QNJ182" s="779"/>
      <c r="QNK182" s="779"/>
      <c r="QNL182" s="779"/>
      <c r="QNM182" s="779"/>
      <c r="QNN182" s="779"/>
      <c r="QNO182" s="779"/>
      <c r="QNP182" s="779"/>
      <c r="QNQ182" s="779"/>
      <c r="QNR182" s="779"/>
      <c r="QNS182" s="779"/>
      <c r="QNT182" s="779"/>
      <c r="QNU182" s="779"/>
      <c r="QNV182" s="779"/>
      <c r="QNW182" s="779"/>
      <c r="QNX182" s="779"/>
      <c r="QNY182" s="779"/>
      <c r="QNZ182" s="779"/>
      <c r="QOA182" s="779"/>
      <c r="QOB182" s="779"/>
      <c r="QOC182" s="779"/>
      <c r="QOD182" s="779"/>
      <c r="QOE182" s="779"/>
      <c r="QOF182" s="779"/>
      <c r="QOG182" s="779"/>
      <c r="QOH182" s="779"/>
      <c r="QOI182" s="779"/>
      <c r="QOJ182" s="779"/>
      <c r="QOK182" s="779"/>
      <c r="QOL182" s="779"/>
      <c r="QOM182" s="779"/>
      <c r="QON182" s="779"/>
      <c r="QOO182" s="779"/>
      <c r="QOP182" s="779"/>
      <c r="QOQ182" s="779"/>
      <c r="QOR182" s="779"/>
      <c r="QOS182" s="779"/>
      <c r="QOT182" s="779"/>
      <c r="QOU182" s="779"/>
      <c r="QOV182" s="779"/>
      <c r="QOW182" s="779"/>
      <c r="QOX182" s="779"/>
      <c r="QOY182" s="779"/>
      <c r="QOZ182" s="779"/>
      <c r="QPA182" s="779"/>
      <c r="QPB182" s="779"/>
      <c r="QPC182" s="779"/>
      <c r="QPD182" s="779"/>
      <c r="QPE182" s="779"/>
      <c r="QPF182" s="779"/>
      <c r="QPG182" s="779"/>
      <c r="QPH182" s="779"/>
      <c r="QPI182" s="779"/>
      <c r="QPJ182" s="779"/>
      <c r="QPK182" s="779"/>
      <c r="QPL182" s="779"/>
      <c r="QPM182" s="779"/>
      <c r="QPN182" s="779"/>
      <c r="QPO182" s="779"/>
      <c r="QPP182" s="779"/>
      <c r="QPQ182" s="779"/>
      <c r="QPR182" s="779"/>
      <c r="QPS182" s="779"/>
      <c r="QPT182" s="779"/>
      <c r="QPU182" s="779"/>
      <c r="QPV182" s="779"/>
      <c r="QPW182" s="779"/>
      <c r="QPX182" s="779"/>
      <c r="QPY182" s="779"/>
      <c r="QPZ182" s="779"/>
      <c r="QQA182" s="779"/>
      <c r="QQB182" s="779"/>
      <c r="QQC182" s="779"/>
      <c r="QQD182" s="779"/>
      <c r="QQE182" s="779"/>
      <c r="QQF182" s="779"/>
      <c r="QQG182" s="779"/>
      <c r="QQH182" s="779"/>
      <c r="QQI182" s="779"/>
      <c r="QQJ182" s="779"/>
      <c r="QQK182" s="779"/>
      <c r="QQL182" s="779"/>
      <c r="QQM182" s="779"/>
      <c r="QQN182" s="779"/>
      <c r="QQO182" s="779"/>
      <c r="QQP182" s="779"/>
      <c r="QQQ182" s="779"/>
      <c r="QQR182" s="779"/>
      <c r="QQS182" s="779"/>
      <c r="QQT182" s="779"/>
      <c r="QQU182" s="779"/>
      <c r="QQV182" s="779"/>
      <c r="QQW182" s="779"/>
      <c r="QQX182" s="779"/>
      <c r="QQY182" s="779"/>
      <c r="QQZ182" s="779"/>
      <c r="QRA182" s="779"/>
      <c r="QRB182" s="779"/>
      <c r="QRC182" s="779"/>
      <c r="QRD182" s="779"/>
      <c r="QRE182" s="779"/>
      <c r="QRF182" s="779"/>
      <c r="QRG182" s="779"/>
      <c r="QRH182" s="779"/>
      <c r="QRI182" s="779"/>
      <c r="QRJ182" s="779"/>
      <c r="QRK182" s="779"/>
      <c r="QRL182" s="779"/>
      <c r="QRM182" s="779"/>
      <c r="QRN182" s="779"/>
      <c r="QRO182" s="779"/>
      <c r="QRP182" s="779"/>
      <c r="QRQ182" s="779"/>
      <c r="QRR182" s="779"/>
      <c r="QRS182" s="779"/>
      <c r="QRT182" s="779"/>
      <c r="QRU182" s="779"/>
      <c r="QRV182" s="779"/>
      <c r="QRW182" s="779"/>
      <c r="QRX182" s="779"/>
      <c r="QRY182" s="779"/>
      <c r="QRZ182" s="779"/>
      <c r="QSA182" s="779"/>
      <c r="QSB182" s="779"/>
      <c r="QSC182" s="779"/>
      <c r="QSD182" s="779"/>
      <c r="QSE182" s="779"/>
      <c r="QSF182" s="779"/>
      <c r="QSG182" s="779"/>
      <c r="QSH182" s="779"/>
      <c r="QSI182" s="779"/>
      <c r="QSJ182" s="779"/>
      <c r="QSK182" s="779"/>
      <c r="QSL182" s="779"/>
      <c r="QSM182" s="779"/>
      <c r="QSN182" s="779"/>
      <c r="QSO182" s="779"/>
      <c r="QSP182" s="779"/>
      <c r="QSQ182" s="779"/>
      <c r="QSR182" s="779"/>
      <c r="QSS182" s="779"/>
      <c r="QST182" s="779"/>
      <c r="QSU182" s="779"/>
      <c r="QSV182" s="779"/>
      <c r="QSW182" s="779"/>
      <c r="QSX182" s="779"/>
      <c r="QSY182" s="779"/>
      <c r="QSZ182" s="779"/>
      <c r="QTA182" s="779"/>
      <c r="QTB182" s="779"/>
      <c r="QTC182" s="779"/>
      <c r="QTD182" s="779"/>
      <c r="QTE182" s="779"/>
      <c r="QTF182" s="779"/>
      <c r="QTG182" s="779"/>
      <c r="QTH182" s="779"/>
      <c r="QTI182" s="779"/>
      <c r="QTJ182" s="779"/>
      <c r="QTK182" s="779"/>
      <c r="QTL182" s="779"/>
      <c r="QTM182" s="779"/>
      <c r="QTN182" s="779"/>
      <c r="QTO182" s="779"/>
      <c r="QTP182" s="779"/>
      <c r="QTQ182" s="779"/>
      <c r="QTR182" s="779"/>
      <c r="QTS182" s="779"/>
      <c r="QTT182" s="779"/>
      <c r="QTU182" s="779"/>
      <c r="QTV182" s="779"/>
      <c r="QTW182" s="779"/>
      <c r="QTX182" s="779"/>
      <c r="QTY182" s="779"/>
      <c r="QTZ182" s="779"/>
      <c r="QUA182" s="779"/>
      <c r="QUB182" s="779"/>
      <c r="QUC182" s="779"/>
      <c r="QUD182" s="779"/>
      <c r="QUE182" s="779"/>
      <c r="QUF182" s="779"/>
      <c r="QUG182" s="779"/>
      <c r="QUH182" s="779"/>
      <c r="QUI182" s="779"/>
      <c r="QUJ182" s="779"/>
      <c r="QUK182" s="779"/>
      <c r="QUL182" s="779"/>
      <c r="QUM182" s="779"/>
      <c r="QUN182" s="779"/>
      <c r="QUO182" s="779"/>
      <c r="QUP182" s="779"/>
      <c r="QUQ182" s="779"/>
      <c r="QUR182" s="779"/>
      <c r="QUS182" s="779"/>
      <c r="QUT182" s="779"/>
      <c r="QUU182" s="779"/>
      <c r="QUV182" s="779"/>
      <c r="QUW182" s="779"/>
      <c r="QUX182" s="779"/>
      <c r="QUY182" s="779"/>
      <c r="QUZ182" s="779"/>
      <c r="QVA182" s="779"/>
      <c r="QVB182" s="779"/>
      <c r="QVC182" s="779"/>
      <c r="QVD182" s="779"/>
      <c r="QVE182" s="779"/>
      <c r="QVF182" s="779"/>
      <c r="QVG182" s="779"/>
      <c r="QVH182" s="779"/>
      <c r="QVI182" s="779"/>
      <c r="QVJ182" s="779"/>
      <c r="QVK182" s="779"/>
      <c r="QVL182" s="779"/>
      <c r="QVM182" s="779"/>
      <c r="QVN182" s="779"/>
      <c r="QVO182" s="779"/>
      <c r="QVP182" s="779"/>
      <c r="QVQ182" s="779"/>
      <c r="QVR182" s="779"/>
      <c r="QVS182" s="779"/>
      <c r="QVT182" s="779"/>
      <c r="QVU182" s="779"/>
      <c r="QVV182" s="779"/>
      <c r="QVW182" s="779"/>
      <c r="QVX182" s="779"/>
      <c r="QVY182" s="779"/>
      <c r="QVZ182" s="779"/>
      <c r="QWA182" s="779"/>
      <c r="QWB182" s="779"/>
      <c r="QWC182" s="779"/>
      <c r="QWD182" s="779"/>
      <c r="QWE182" s="779"/>
      <c r="QWF182" s="779"/>
      <c r="QWG182" s="779"/>
      <c r="QWH182" s="779"/>
      <c r="QWI182" s="779"/>
      <c r="QWJ182" s="779"/>
      <c r="QWK182" s="779"/>
      <c r="QWL182" s="779"/>
      <c r="QWM182" s="779"/>
      <c r="QWN182" s="779"/>
      <c r="QWO182" s="779"/>
      <c r="QWP182" s="779"/>
      <c r="QWQ182" s="779"/>
      <c r="QWR182" s="779"/>
      <c r="QWS182" s="779"/>
      <c r="QWT182" s="779"/>
      <c r="QWU182" s="779"/>
      <c r="QWV182" s="779"/>
      <c r="QWW182" s="779"/>
      <c r="QWX182" s="779"/>
      <c r="QWY182" s="779"/>
      <c r="QWZ182" s="779"/>
      <c r="QXA182" s="779"/>
      <c r="QXB182" s="779"/>
      <c r="QXC182" s="779"/>
      <c r="QXD182" s="779"/>
      <c r="QXE182" s="779"/>
      <c r="QXF182" s="779"/>
      <c r="QXG182" s="779"/>
      <c r="QXH182" s="779"/>
      <c r="QXI182" s="779"/>
      <c r="QXJ182" s="779"/>
      <c r="QXK182" s="779"/>
      <c r="QXL182" s="779"/>
      <c r="QXM182" s="779"/>
      <c r="QXN182" s="779"/>
      <c r="QXO182" s="779"/>
      <c r="QXP182" s="779"/>
      <c r="QXQ182" s="779"/>
      <c r="QXR182" s="779"/>
      <c r="QXS182" s="779"/>
      <c r="QXT182" s="779"/>
      <c r="QXU182" s="779"/>
      <c r="QXV182" s="779"/>
      <c r="QXW182" s="779"/>
      <c r="QXX182" s="779"/>
      <c r="QXY182" s="779"/>
      <c r="QXZ182" s="779"/>
      <c r="QYA182" s="779"/>
      <c r="QYB182" s="779"/>
      <c r="QYC182" s="779"/>
      <c r="QYD182" s="779"/>
      <c r="QYE182" s="779"/>
      <c r="QYF182" s="779"/>
      <c r="QYG182" s="779"/>
      <c r="QYH182" s="779"/>
      <c r="QYI182" s="779"/>
      <c r="QYJ182" s="779"/>
      <c r="QYK182" s="779"/>
      <c r="QYL182" s="779"/>
      <c r="QYM182" s="779"/>
      <c r="QYN182" s="779"/>
      <c r="QYO182" s="779"/>
      <c r="QYP182" s="779"/>
      <c r="QYQ182" s="779"/>
      <c r="QYR182" s="779"/>
      <c r="QYS182" s="779"/>
      <c r="QYT182" s="779"/>
      <c r="QYU182" s="779"/>
      <c r="QYV182" s="779"/>
      <c r="QYW182" s="779"/>
      <c r="QYX182" s="779"/>
      <c r="QYY182" s="779"/>
      <c r="QYZ182" s="779"/>
      <c r="QZA182" s="779"/>
      <c r="QZB182" s="779"/>
      <c r="QZC182" s="779"/>
      <c r="QZD182" s="779"/>
      <c r="QZE182" s="779"/>
      <c r="QZF182" s="779"/>
      <c r="QZG182" s="779"/>
      <c r="QZH182" s="779"/>
      <c r="QZI182" s="779"/>
      <c r="QZJ182" s="779"/>
      <c r="QZK182" s="779"/>
      <c r="QZL182" s="779"/>
      <c r="QZM182" s="779"/>
      <c r="QZN182" s="779"/>
      <c r="QZO182" s="779"/>
      <c r="QZP182" s="779"/>
      <c r="QZQ182" s="779"/>
      <c r="QZR182" s="779"/>
      <c r="QZS182" s="779"/>
      <c r="QZT182" s="779"/>
      <c r="QZU182" s="779"/>
      <c r="QZV182" s="779"/>
      <c r="QZW182" s="779"/>
      <c r="QZX182" s="779"/>
      <c r="QZY182" s="779"/>
      <c r="QZZ182" s="779"/>
      <c r="RAA182" s="779"/>
      <c r="RAB182" s="779"/>
      <c r="RAC182" s="779"/>
      <c r="RAD182" s="779"/>
      <c r="RAE182" s="779"/>
      <c r="RAF182" s="779"/>
      <c r="RAG182" s="779"/>
      <c r="RAH182" s="779"/>
      <c r="RAI182" s="779"/>
      <c r="RAJ182" s="779"/>
      <c r="RAK182" s="779"/>
      <c r="RAL182" s="779"/>
      <c r="RAM182" s="779"/>
      <c r="RAN182" s="779"/>
      <c r="RAO182" s="779"/>
      <c r="RAP182" s="779"/>
      <c r="RAQ182" s="779"/>
      <c r="RAR182" s="779"/>
      <c r="RAS182" s="779"/>
      <c r="RAT182" s="779"/>
      <c r="RAU182" s="779"/>
      <c r="RAV182" s="779"/>
      <c r="RAW182" s="779"/>
      <c r="RAX182" s="779"/>
      <c r="RAY182" s="779"/>
      <c r="RAZ182" s="779"/>
      <c r="RBA182" s="779"/>
      <c r="RBB182" s="779"/>
      <c r="RBC182" s="779"/>
      <c r="RBD182" s="779"/>
      <c r="RBE182" s="779"/>
      <c r="RBF182" s="779"/>
      <c r="RBG182" s="779"/>
      <c r="RBH182" s="779"/>
      <c r="RBI182" s="779"/>
      <c r="RBJ182" s="779"/>
      <c r="RBK182" s="779"/>
      <c r="RBL182" s="779"/>
      <c r="RBM182" s="779"/>
      <c r="RBN182" s="779"/>
      <c r="RBO182" s="779"/>
      <c r="RBP182" s="779"/>
      <c r="RBQ182" s="779"/>
      <c r="RBR182" s="779"/>
      <c r="RBS182" s="779"/>
      <c r="RBT182" s="779"/>
      <c r="RBU182" s="779"/>
      <c r="RBV182" s="779"/>
      <c r="RBW182" s="779"/>
      <c r="RBX182" s="779"/>
      <c r="RBY182" s="779"/>
      <c r="RBZ182" s="779"/>
      <c r="RCA182" s="779"/>
      <c r="RCB182" s="779"/>
      <c r="RCC182" s="779"/>
      <c r="RCD182" s="779"/>
      <c r="RCE182" s="779"/>
      <c r="RCF182" s="779"/>
      <c r="RCG182" s="779"/>
      <c r="RCH182" s="779"/>
      <c r="RCI182" s="779"/>
      <c r="RCJ182" s="779"/>
      <c r="RCK182" s="779"/>
      <c r="RCL182" s="779"/>
      <c r="RCM182" s="779"/>
      <c r="RCN182" s="779"/>
      <c r="RCO182" s="779"/>
      <c r="RCP182" s="779"/>
      <c r="RCQ182" s="779"/>
      <c r="RCR182" s="779"/>
      <c r="RCS182" s="779"/>
      <c r="RCT182" s="779"/>
      <c r="RCU182" s="779"/>
      <c r="RCV182" s="779"/>
      <c r="RCW182" s="779"/>
      <c r="RCX182" s="779"/>
      <c r="RCY182" s="779"/>
      <c r="RCZ182" s="779"/>
      <c r="RDA182" s="779"/>
      <c r="RDB182" s="779"/>
      <c r="RDC182" s="779"/>
      <c r="RDD182" s="779"/>
      <c r="RDE182" s="779"/>
      <c r="RDF182" s="779"/>
      <c r="RDG182" s="779"/>
      <c r="RDH182" s="779"/>
      <c r="RDI182" s="779"/>
      <c r="RDJ182" s="779"/>
      <c r="RDK182" s="779"/>
      <c r="RDL182" s="779"/>
      <c r="RDM182" s="779"/>
      <c r="RDN182" s="779"/>
      <c r="RDO182" s="779"/>
      <c r="RDP182" s="779"/>
      <c r="RDQ182" s="779"/>
      <c r="RDR182" s="779"/>
      <c r="RDS182" s="779"/>
      <c r="RDT182" s="779"/>
      <c r="RDU182" s="779"/>
      <c r="RDV182" s="779"/>
      <c r="RDW182" s="779"/>
      <c r="RDX182" s="779"/>
      <c r="RDY182" s="779"/>
      <c r="RDZ182" s="779"/>
      <c r="REA182" s="779"/>
      <c r="REB182" s="779"/>
      <c r="REC182" s="779"/>
      <c r="RED182" s="779"/>
      <c r="REE182" s="779"/>
      <c r="REF182" s="779"/>
      <c r="REG182" s="779"/>
      <c r="REH182" s="779"/>
      <c r="REI182" s="779"/>
      <c r="REJ182" s="779"/>
      <c r="REK182" s="779"/>
      <c r="REL182" s="779"/>
      <c r="REM182" s="779"/>
      <c r="REN182" s="779"/>
      <c r="REO182" s="779"/>
      <c r="REP182" s="779"/>
      <c r="REQ182" s="779"/>
      <c r="RER182" s="779"/>
      <c r="RES182" s="779"/>
      <c r="RET182" s="779"/>
      <c r="REU182" s="779"/>
      <c r="REV182" s="779"/>
      <c r="REW182" s="779"/>
      <c r="REX182" s="779"/>
      <c r="REY182" s="779"/>
      <c r="REZ182" s="779"/>
      <c r="RFA182" s="779"/>
      <c r="RFB182" s="779"/>
      <c r="RFC182" s="779"/>
      <c r="RFD182" s="779"/>
      <c r="RFE182" s="779"/>
      <c r="RFF182" s="779"/>
      <c r="RFG182" s="779"/>
      <c r="RFH182" s="779"/>
      <c r="RFI182" s="779"/>
      <c r="RFJ182" s="779"/>
      <c r="RFK182" s="779"/>
      <c r="RFL182" s="779"/>
      <c r="RFM182" s="779"/>
      <c r="RFN182" s="779"/>
      <c r="RFO182" s="779"/>
      <c r="RFP182" s="779"/>
      <c r="RFQ182" s="779"/>
      <c r="RFR182" s="779"/>
      <c r="RFS182" s="779"/>
      <c r="RFT182" s="779"/>
      <c r="RFU182" s="779"/>
      <c r="RFV182" s="779"/>
      <c r="RFW182" s="779"/>
      <c r="RFX182" s="779"/>
      <c r="RFY182" s="779"/>
      <c r="RFZ182" s="779"/>
      <c r="RGA182" s="779"/>
      <c r="RGB182" s="779"/>
      <c r="RGC182" s="779"/>
      <c r="RGD182" s="779"/>
      <c r="RGE182" s="779"/>
      <c r="RGF182" s="779"/>
      <c r="RGG182" s="779"/>
      <c r="RGH182" s="779"/>
      <c r="RGI182" s="779"/>
      <c r="RGJ182" s="779"/>
      <c r="RGK182" s="779"/>
      <c r="RGL182" s="779"/>
      <c r="RGM182" s="779"/>
      <c r="RGN182" s="779"/>
      <c r="RGO182" s="779"/>
      <c r="RGP182" s="779"/>
      <c r="RGQ182" s="779"/>
      <c r="RGR182" s="779"/>
      <c r="RGS182" s="779"/>
      <c r="RGT182" s="779"/>
      <c r="RGU182" s="779"/>
      <c r="RGV182" s="779"/>
      <c r="RGW182" s="779"/>
      <c r="RGX182" s="779"/>
      <c r="RGY182" s="779"/>
      <c r="RGZ182" s="779"/>
      <c r="RHA182" s="779"/>
      <c r="RHB182" s="779"/>
      <c r="RHC182" s="779"/>
      <c r="RHD182" s="779"/>
      <c r="RHE182" s="779"/>
      <c r="RHF182" s="779"/>
      <c r="RHG182" s="779"/>
      <c r="RHH182" s="779"/>
      <c r="RHI182" s="779"/>
      <c r="RHJ182" s="779"/>
      <c r="RHK182" s="779"/>
      <c r="RHL182" s="779"/>
      <c r="RHM182" s="779"/>
      <c r="RHN182" s="779"/>
      <c r="RHO182" s="779"/>
      <c r="RHP182" s="779"/>
      <c r="RHQ182" s="779"/>
      <c r="RHR182" s="779"/>
      <c r="RHS182" s="779"/>
      <c r="RHT182" s="779"/>
      <c r="RHU182" s="779"/>
      <c r="RHV182" s="779"/>
      <c r="RHW182" s="779"/>
      <c r="RHX182" s="779"/>
      <c r="RHY182" s="779"/>
      <c r="RHZ182" s="779"/>
      <c r="RIA182" s="779"/>
      <c r="RIB182" s="779"/>
      <c r="RIC182" s="779"/>
      <c r="RID182" s="779"/>
      <c r="RIE182" s="779"/>
      <c r="RIF182" s="779"/>
      <c r="RIG182" s="779"/>
      <c r="RIH182" s="779"/>
      <c r="RII182" s="779"/>
      <c r="RIJ182" s="779"/>
      <c r="RIK182" s="779"/>
      <c r="RIL182" s="779"/>
      <c r="RIM182" s="779"/>
      <c r="RIN182" s="779"/>
      <c r="RIO182" s="779"/>
      <c r="RIP182" s="779"/>
      <c r="RIQ182" s="779"/>
      <c r="RIR182" s="779"/>
      <c r="RIS182" s="779"/>
      <c r="RIT182" s="779"/>
      <c r="RIU182" s="779"/>
      <c r="RIV182" s="779"/>
      <c r="RIW182" s="779"/>
      <c r="RIX182" s="779"/>
      <c r="RIY182" s="779"/>
      <c r="RIZ182" s="779"/>
      <c r="RJA182" s="779"/>
      <c r="RJB182" s="779"/>
      <c r="RJC182" s="779"/>
      <c r="RJD182" s="779"/>
      <c r="RJE182" s="779"/>
      <c r="RJF182" s="779"/>
      <c r="RJG182" s="779"/>
      <c r="RJH182" s="779"/>
      <c r="RJI182" s="779"/>
      <c r="RJJ182" s="779"/>
      <c r="RJK182" s="779"/>
      <c r="RJL182" s="779"/>
      <c r="RJM182" s="779"/>
      <c r="RJN182" s="779"/>
      <c r="RJO182" s="779"/>
      <c r="RJP182" s="779"/>
      <c r="RJQ182" s="779"/>
      <c r="RJR182" s="779"/>
      <c r="RJS182" s="779"/>
      <c r="RJT182" s="779"/>
      <c r="RJU182" s="779"/>
      <c r="RJV182" s="779"/>
      <c r="RJW182" s="779"/>
      <c r="RJX182" s="779"/>
      <c r="RJY182" s="779"/>
      <c r="RJZ182" s="779"/>
      <c r="RKA182" s="779"/>
      <c r="RKB182" s="779"/>
      <c r="RKC182" s="779"/>
      <c r="RKD182" s="779"/>
      <c r="RKE182" s="779"/>
      <c r="RKF182" s="779"/>
      <c r="RKG182" s="779"/>
      <c r="RKH182" s="779"/>
      <c r="RKI182" s="779"/>
      <c r="RKJ182" s="779"/>
      <c r="RKK182" s="779"/>
      <c r="RKL182" s="779"/>
      <c r="RKM182" s="779"/>
      <c r="RKN182" s="779"/>
      <c r="RKO182" s="779"/>
      <c r="RKP182" s="779"/>
      <c r="RKQ182" s="779"/>
      <c r="RKR182" s="779"/>
      <c r="RKS182" s="779"/>
      <c r="RKT182" s="779"/>
      <c r="RKU182" s="779"/>
      <c r="RKV182" s="779"/>
      <c r="RKW182" s="779"/>
      <c r="RKX182" s="779"/>
      <c r="RKY182" s="779"/>
      <c r="RKZ182" s="779"/>
      <c r="RLA182" s="779"/>
      <c r="RLB182" s="779"/>
      <c r="RLC182" s="779"/>
      <c r="RLD182" s="779"/>
      <c r="RLE182" s="779"/>
      <c r="RLF182" s="779"/>
      <c r="RLG182" s="779"/>
      <c r="RLH182" s="779"/>
      <c r="RLI182" s="779"/>
      <c r="RLJ182" s="779"/>
      <c r="RLK182" s="779"/>
      <c r="RLL182" s="779"/>
      <c r="RLM182" s="779"/>
      <c r="RLN182" s="779"/>
      <c r="RLO182" s="779"/>
      <c r="RLP182" s="779"/>
      <c r="RLQ182" s="779"/>
      <c r="RLR182" s="779"/>
      <c r="RLS182" s="779"/>
      <c r="RLT182" s="779"/>
      <c r="RLU182" s="779"/>
      <c r="RLV182" s="779"/>
      <c r="RLW182" s="779"/>
      <c r="RLX182" s="779"/>
      <c r="RLY182" s="779"/>
      <c r="RLZ182" s="779"/>
      <c r="RMA182" s="779"/>
      <c r="RMB182" s="779"/>
      <c r="RMC182" s="779"/>
      <c r="RMD182" s="779"/>
      <c r="RME182" s="779"/>
      <c r="RMF182" s="779"/>
      <c r="RMG182" s="779"/>
      <c r="RMH182" s="779"/>
      <c r="RMI182" s="779"/>
      <c r="RMJ182" s="779"/>
      <c r="RMK182" s="779"/>
      <c r="RML182" s="779"/>
      <c r="RMM182" s="779"/>
      <c r="RMN182" s="779"/>
      <c r="RMO182" s="779"/>
      <c r="RMP182" s="779"/>
      <c r="RMQ182" s="779"/>
      <c r="RMR182" s="779"/>
      <c r="RMS182" s="779"/>
      <c r="RMT182" s="779"/>
      <c r="RMU182" s="779"/>
      <c r="RMV182" s="779"/>
      <c r="RMW182" s="779"/>
      <c r="RMX182" s="779"/>
      <c r="RMY182" s="779"/>
      <c r="RMZ182" s="779"/>
      <c r="RNA182" s="779"/>
      <c r="RNB182" s="779"/>
      <c r="RNC182" s="779"/>
      <c r="RND182" s="779"/>
      <c r="RNE182" s="779"/>
      <c r="RNF182" s="779"/>
      <c r="RNG182" s="779"/>
      <c r="RNH182" s="779"/>
      <c r="RNI182" s="779"/>
      <c r="RNJ182" s="779"/>
      <c r="RNK182" s="779"/>
      <c r="RNL182" s="779"/>
      <c r="RNM182" s="779"/>
      <c r="RNN182" s="779"/>
      <c r="RNO182" s="779"/>
      <c r="RNP182" s="779"/>
      <c r="RNQ182" s="779"/>
      <c r="RNR182" s="779"/>
      <c r="RNS182" s="779"/>
      <c r="RNT182" s="779"/>
      <c r="RNU182" s="779"/>
      <c r="RNV182" s="779"/>
      <c r="RNW182" s="779"/>
      <c r="RNX182" s="779"/>
      <c r="RNY182" s="779"/>
      <c r="RNZ182" s="779"/>
      <c r="ROA182" s="779"/>
      <c r="ROB182" s="779"/>
      <c r="ROC182" s="779"/>
      <c r="ROD182" s="779"/>
      <c r="ROE182" s="779"/>
      <c r="ROF182" s="779"/>
      <c r="ROG182" s="779"/>
      <c r="ROH182" s="779"/>
      <c r="ROI182" s="779"/>
      <c r="ROJ182" s="779"/>
      <c r="ROK182" s="779"/>
      <c r="ROL182" s="779"/>
      <c r="ROM182" s="779"/>
      <c r="RON182" s="779"/>
      <c r="ROO182" s="779"/>
      <c r="ROP182" s="779"/>
      <c r="ROQ182" s="779"/>
      <c r="ROR182" s="779"/>
      <c r="ROS182" s="779"/>
      <c r="ROT182" s="779"/>
      <c r="ROU182" s="779"/>
      <c r="ROV182" s="779"/>
      <c r="ROW182" s="779"/>
      <c r="ROX182" s="779"/>
      <c r="ROY182" s="779"/>
      <c r="ROZ182" s="779"/>
      <c r="RPA182" s="779"/>
      <c r="RPB182" s="779"/>
      <c r="RPC182" s="779"/>
      <c r="RPD182" s="779"/>
      <c r="RPE182" s="779"/>
      <c r="RPF182" s="779"/>
      <c r="RPG182" s="779"/>
      <c r="RPH182" s="779"/>
      <c r="RPI182" s="779"/>
      <c r="RPJ182" s="779"/>
      <c r="RPK182" s="779"/>
      <c r="RPL182" s="779"/>
      <c r="RPM182" s="779"/>
      <c r="RPN182" s="779"/>
      <c r="RPO182" s="779"/>
      <c r="RPP182" s="779"/>
      <c r="RPQ182" s="779"/>
      <c r="RPR182" s="779"/>
      <c r="RPS182" s="779"/>
      <c r="RPT182" s="779"/>
      <c r="RPU182" s="779"/>
      <c r="RPV182" s="779"/>
      <c r="RPW182" s="779"/>
      <c r="RPX182" s="779"/>
      <c r="RPY182" s="779"/>
      <c r="RPZ182" s="779"/>
      <c r="RQA182" s="779"/>
      <c r="RQB182" s="779"/>
      <c r="RQC182" s="779"/>
      <c r="RQD182" s="779"/>
      <c r="RQE182" s="779"/>
      <c r="RQF182" s="779"/>
      <c r="RQG182" s="779"/>
      <c r="RQH182" s="779"/>
      <c r="RQI182" s="779"/>
      <c r="RQJ182" s="779"/>
      <c r="RQK182" s="779"/>
      <c r="RQL182" s="779"/>
      <c r="RQM182" s="779"/>
      <c r="RQN182" s="779"/>
      <c r="RQO182" s="779"/>
      <c r="RQP182" s="779"/>
      <c r="RQQ182" s="779"/>
      <c r="RQR182" s="779"/>
      <c r="RQS182" s="779"/>
      <c r="RQT182" s="779"/>
      <c r="RQU182" s="779"/>
      <c r="RQV182" s="779"/>
      <c r="RQW182" s="779"/>
      <c r="RQX182" s="779"/>
      <c r="RQY182" s="779"/>
      <c r="RQZ182" s="779"/>
      <c r="RRA182" s="779"/>
      <c r="RRB182" s="779"/>
      <c r="RRC182" s="779"/>
      <c r="RRD182" s="779"/>
      <c r="RRE182" s="779"/>
      <c r="RRF182" s="779"/>
      <c r="RRG182" s="779"/>
      <c r="RRH182" s="779"/>
      <c r="RRI182" s="779"/>
      <c r="RRJ182" s="779"/>
      <c r="RRK182" s="779"/>
      <c r="RRL182" s="779"/>
      <c r="RRM182" s="779"/>
      <c r="RRN182" s="779"/>
      <c r="RRO182" s="779"/>
      <c r="RRP182" s="779"/>
      <c r="RRQ182" s="779"/>
      <c r="RRR182" s="779"/>
      <c r="RRS182" s="779"/>
      <c r="RRT182" s="779"/>
      <c r="RRU182" s="779"/>
      <c r="RRV182" s="779"/>
      <c r="RRW182" s="779"/>
      <c r="RRX182" s="779"/>
      <c r="RRY182" s="779"/>
      <c r="RRZ182" s="779"/>
      <c r="RSA182" s="779"/>
      <c r="RSB182" s="779"/>
      <c r="RSC182" s="779"/>
      <c r="RSD182" s="779"/>
      <c r="RSE182" s="779"/>
      <c r="RSF182" s="779"/>
      <c r="RSG182" s="779"/>
      <c r="RSH182" s="779"/>
      <c r="RSI182" s="779"/>
      <c r="RSJ182" s="779"/>
      <c r="RSK182" s="779"/>
      <c r="RSL182" s="779"/>
      <c r="RSM182" s="779"/>
      <c r="RSN182" s="779"/>
      <c r="RSO182" s="779"/>
      <c r="RSP182" s="779"/>
      <c r="RSQ182" s="779"/>
      <c r="RSR182" s="779"/>
      <c r="RSS182" s="779"/>
      <c r="RST182" s="779"/>
      <c r="RSU182" s="779"/>
      <c r="RSV182" s="779"/>
      <c r="RSW182" s="779"/>
      <c r="RSX182" s="779"/>
      <c r="RSY182" s="779"/>
      <c r="RSZ182" s="779"/>
      <c r="RTA182" s="779"/>
      <c r="RTB182" s="779"/>
      <c r="RTC182" s="779"/>
      <c r="RTD182" s="779"/>
      <c r="RTE182" s="779"/>
      <c r="RTF182" s="779"/>
      <c r="RTG182" s="779"/>
      <c r="RTH182" s="779"/>
      <c r="RTI182" s="779"/>
      <c r="RTJ182" s="779"/>
      <c r="RTK182" s="779"/>
      <c r="RTL182" s="779"/>
      <c r="RTM182" s="779"/>
      <c r="RTN182" s="779"/>
      <c r="RTO182" s="779"/>
      <c r="RTP182" s="779"/>
      <c r="RTQ182" s="779"/>
      <c r="RTR182" s="779"/>
      <c r="RTS182" s="779"/>
      <c r="RTT182" s="779"/>
      <c r="RTU182" s="779"/>
      <c r="RTV182" s="779"/>
      <c r="RTW182" s="779"/>
      <c r="RTX182" s="779"/>
      <c r="RTY182" s="779"/>
      <c r="RTZ182" s="779"/>
      <c r="RUA182" s="779"/>
      <c r="RUB182" s="779"/>
      <c r="RUC182" s="779"/>
      <c r="RUD182" s="779"/>
      <c r="RUE182" s="779"/>
      <c r="RUF182" s="779"/>
      <c r="RUG182" s="779"/>
      <c r="RUH182" s="779"/>
      <c r="RUI182" s="779"/>
      <c r="RUJ182" s="779"/>
      <c r="RUK182" s="779"/>
      <c r="RUL182" s="779"/>
      <c r="RUM182" s="779"/>
      <c r="RUN182" s="779"/>
      <c r="RUO182" s="779"/>
      <c r="RUP182" s="779"/>
      <c r="RUQ182" s="779"/>
      <c r="RUR182" s="779"/>
      <c r="RUS182" s="779"/>
      <c r="RUT182" s="779"/>
      <c r="RUU182" s="779"/>
      <c r="RUV182" s="779"/>
      <c r="RUW182" s="779"/>
      <c r="RUX182" s="779"/>
      <c r="RUY182" s="779"/>
      <c r="RUZ182" s="779"/>
      <c r="RVA182" s="779"/>
      <c r="RVB182" s="779"/>
      <c r="RVC182" s="779"/>
      <c r="RVD182" s="779"/>
      <c r="RVE182" s="779"/>
      <c r="RVF182" s="779"/>
      <c r="RVG182" s="779"/>
      <c r="RVH182" s="779"/>
      <c r="RVI182" s="779"/>
      <c r="RVJ182" s="779"/>
      <c r="RVK182" s="779"/>
      <c r="RVL182" s="779"/>
      <c r="RVM182" s="779"/>
      <c r="RVN182" s="779"/>
      <c r="RVO182" s="779"/>
      <c r="RVP182" s="779"/>
      <c r="RVQ182" s="779"/>
      <c r="RVR182" s="779"/>
      <c r="RVS182" s="779"/>
      <c r="RVT182" s="779"/>
      <c r="RVU182" s="779"/>
      <c r="RVV182" s="779"/>
      <c r="RVW182" s="779"/>
      <c r="RVX182" s="779"/>
      <c r="RVY182" s="779"/>
      <c r="RVZ182" s="779"/>
      <c r="RWA182" s="779"/>
      <c r="RWB182" s="779"/>
      <c r="RWC182" s="779"/>
      <c r="RWD182" s="779"/>
      <c r="RWE182" s="779"/>
      <c r="RWF182" s="779"/>
      <c r="RWG182" s="779"/>
      <c r="RWH182" s="779"/>
      <c r="RWI182" s="779"/>
      <c r="RWJ182" s="779"/>
      <c r="RWK182" s="779"/>
      <c r="RWL182" s="779"/>
      <c r="RWM182" s="779"/>
      <c r="RWN182" s="779"/>
      <c r="RWO182" s="779"/>
      <c r="RWP182" s="779"/>
      <c r="RWQ182" s="779"/>
      <c r="RWR182" s="779"/>
      <c r="RWS182" s="779"/>
      <c r="RWT182" s="779"/>
      <c r="RWU182" s="779"/>
      <c r="RWV182" s="779"/>
      <c r="RWW182" s="779"/>
      <c r="RWX182" s="779"/>
      <c r="RWY182" s="779"/>
      <c r="RWZ182" s="779"/>
      <c r="RXA182" s="779"/>
      <c r="RXB182" s="779"/>
      <c r="RXC182" s="779"/>
      <c r="RXD182" s="779"/>
      <c r="RXE182" s="779"/>
      <c r="RXF182" s="779"/>
      <c r="RXG182" s="779"/>
      <c r="RXH182" s="779"/>
      <c r="RXI182" s="779"/>
      <c r="RXJ182" s="779"/>
      <c r="RXK182" s="779"/>
      <c r="RXL182" s="779"/>
      <c r="RXM182" s="779"/>
      <c r="RXN182" s="779"/>
      <c r="RXO182" s="779"/>
      <c r="RXP182" s="779"/>
      <c r="RXQ182" s="779"/>
      <c r="RXR182" s="779"/>
      <c r="RXS182" s="779"/>
      <c r="RXT182" s="779"/>
      <c r="RXU182" s="779"/>
      <c r="RXV182" s="779"/>
      <c r="RXW182" s="779"/>
      <c r="RXX182" s="779"/>
      <c r="RXY182" s="779"/>
      <c r="RXZ182" s="779"/>
      <c r="RYA182" s="779"/>
      <c r="RYB182" s="779"/>
      <c r="RYC182" s="779"/>
      <c r="RYD182" s="779"/>
      <c r="RYE182" s="779"/>
      <c r="RYF182" s="779"/>
      <c r="RYG182" s="779"/>
      <c r="RYH182" s="779"/>
      <c r="RYI182" s="779"/>
      <c r="RYJ182" s="779"/>
      <c r="RYK182" s="779"/>
      <c r="RYL182" s="779"/>
      <c r="RYM182" s="779"/>
      <c r="RYN182" s="779"/>
      <c r="RYO182" s="779"/>
      <c r="RYP182" s="779"/>
      <c r="RYQ182" s="779"/>
      <c r="RYR182" s="779"/>
      <c r="RYS182" s="779"/>
      <c r="RYT182" s="779"/>
      <c r="RYU182" s="779"/>
      <c r="RYV182" s="779"/>
      <c r="RYW182" s="779"/>
      <c r="RYX182" s="779"/>
      <c r="RYY182" s="779"/>
      <c r="RYZ182" s="779"/>
      <c r="RZA182" s="779"/>
      <c r="RZB182" s="779"/>
      <c r="RZC182" s="779"/>
      <c r="RZD182" s="779"/>
      <c r="RZE182" s="779"/>
      <c r="RZF182" s="779"/>
      <c r="RZG182" s="779"/>
      <c r="RZH182" s="779"/>
      <c r="RZI182" s="779"/>
      <c r="RZJ182" s="779"/>
      <c r="RZK182" s="779"/>
      <c r="RZL182" s="779"/>
      <c r="RZM182" s="779"/>
      <c r="RZN182" s="779"/>
      <c r="RZO182" s="779"/>
      <c r="RZP182" s="779"/>
      <c r="RZQ182" s="779"/>
      <c r="RZR182" s="779"/>
      <c r="RZS182" s="779"/>
      <c r="RZT182" s="779"/>
      <c r="RZU182" s="779"/>
      <c r="RZV182" s="779"/>
      <c r="RZW182" s="779"/>
      <c r="RZX182" s="779"/>
      <c r="RZY182" s="779"/>
      <c r="RZZ182" s="779"/>
      <c r="SAA182" s="779"/>
      <c r="SAB182" s="779"/>
      <c r="SAC182" s="779"/>
      <c r="SAD182" s="779"/>
      <c r="SAE182" s="779"/>
      <c r="SAF182" s="779"/>
      <c r="SAG182" s="779"/>
      <c r="SAH182" s="779"/>
      <c r="SAI182" s="779"/>
      <c r="SAJ182" s="779"/>
      <c r="SAK182" s="779"/>
      <c r="SAL182" s="779"/>
      <c r="SAM182" s="779"/>
      <c r="SAN182" s="779"/>
      <c r="SAO182" s="779"/>
      <c r="SAP182" s="779"/>
      <c r="SAQ182" s="779"/>
      <c r="SAR182" s="779"/>
      <c r="SAS182" s="779"/>
      <c r="SAT182" s="779"/>
      <c r="SAU182" s="779"/>
      <c r="SAV182" s="779"/>
      <c r="SAW182" s="779"/>
      <c r="SAX182" s="779"/>
      <c r="SAY182" s="779"/>
      <c r="SAZ182" s="779"/>
      <c r="SBA182" s="779"/>
      <c r="SBB182" s="779"/>
      <c r="SBC182" s="779"/>
      <c r="SBD182" s="779"/>
      <c r="SBE182" s="779"/>
      <c r="SBF182" s="779"/>
      <c r="SBG182" s="779"/>
      <c r="SBH182" s="779"/>
      <c r="SBI182" s="779"/>
      <c r="SBJ182" s="779"/>
      <c r="SBK182" s="779"/>
      <c r="SBL182" s="779"/>
      <c r="SBM182" s="779"/>
      <c r="SBN182" s="779"/>
      <c r="SBO182" s="779"/>
      <c r="SBP182" s="779"/>
      <c r="SBQ182" s="779"/>
      <c r="SBR182" s="779"/>
      <c r="SBS182" s="779"/>
      <c r="SBT182" s="779"/>
      <c r="SBU182" s="779"/>
      <c r="SBV182" s="779"/>
      <c r="SBW182" s="779"/>
      <c r="SBX182" s="779"/>
      <c r="SBY182" s="779"/>
      <c r="SBZ182" s="779"/>
      <c r="SCA182" s="779"/>
      <c r="SCB182" s="779"/>
      <c r="SCC182" s="779"/>
      <c r="SCD182" s="779"/>
      <c r="SCE182" s="779"/>
      <c r="SCF182" s="779"/>
      <c r="SCG182" s="779"/>
      <c r="SCH182" s="779"/>
      <c r="SCI182" s="779"/>
      <c r="SCJ182" s="779"/>
      <c r="SCK182" s="779"/>
      <c r="SCL182" s="779"/>
      <c r="SCM182" s="779"/>
      <c r="SCN182" s="779"/>
      <c r="SCO182" s="779"/>
      <c r="SCP182" s="779"/>
      <c r="SCQ182" s="779"/>
      <c r="SCR182" s="779"/>
      <c r="SCS182" s="779"/>
      <c r="SCT182" s="779"/>
      <c r="SCU182" s="779"/>
      <c r="SCV182" s="779"/>
      <c r="SCW182" s="779"/>
      <c r="SCX182" s="779"/>
      <c r="SCY182" s="779"/>
      <c r="SCZ182" s="779"/>
      <c r="SDA182" s="779"/>
      <c r="SDB182" s="779"/>
      <c r="SDC182" s="779"/>
      <c r="SDD182" s="779"/>
      <c r="SDE182" s="779"/>
      <c r="SDF182" s="779"/>
      <c r="SDG182" s="779"/>
      <c r="SDH182" s="779"/>
      <c r="SDI182" s="779"/>
      <c r="SDJ182" s="779"/>
      <c r="SDK182" s="779"/>
      <c r="SDL182" s="779"/>
      <c r="SDM182" s="779"/>
      <c r="SDN182" s="779"/>
      <c r="SDO182" s="779"/>
      <c r="SDP182" s="779"/>
      <c r="SDQ182" s="779"/>
      <c r="SDR182" s="779"/>
      <c r="SDS182" s="779"/>
      <c r="SDT182" s="779"/>
      <c r="SDU182" s="779"/>
      <c r="SDV182" s="779"/>
      <c r="SDW182" s="779"/>
      <c r="SDX182" s="779"/>
      <c r="SDY182" s="779"/>
      <c r="SDZ182" s="779"/>
      <c r="SEA182" s="779"/>
      <c r="SEB182" s="779"/>
      <c r="SEC182" s="779"/>
      <c r="SED182" s="779"/>
      <c r="SEE182" s="779"/>
      <c r="SEF182" s="779"/>
      <c r="SEG182" s="779"/>
      <c r="SEH182" s="779"/>
      <c r="SEI182" s="779"/>
      <c r="SEJ182" s="779"/>
      <c r="SEK182" s="779"/>
      <c r="SEL182" s="779"/>
      <c r="SEM182" s="779"/>
      <c r="SEN182" s="779"/>
      <c r="SEO182" s="779"/>
      <c r="SEP182" s="779"/>
      <c r="SEQ182" s="779"/>
      <c r="SER182" s="779"/>
      <c r="SES182" s="779"/>
      <c r="SET182" s="779"/>
      <c r="SEU182" s="779"/>
      <c r="SEV182" s="779"/>
      <c r="SEW182" s="779"/>
      <c r="SEX182" s="779"/>
      <c r="SEY182" s="779"/>
      <c r="SEZ182" s="779"/>
      <c r="SFA182" s="779"/>
      <c r="SFB182" s="779"/>
      <c r="SFC182" s="779"/>
      <c r="SFD182" s="779"/>
      <c r="SFE182" s="779"/>
      <c r="SFF182" s="779"/>
      <c r="SFG182" s="779"/>
      <c r="SFH182" s="779"/>
      <c r="SFI182" s="779"/>
      <c r="SFJ182" s="779"/>
      <c r="SFK182" s="779"/>
      <c r="SFL182" s="779"/>
      <c r="SFM182" s="779"/>
      <c r="SFN182" s="779"/>
      <c r="SFO182" s="779"/>
      <c r="SFP182" s="779"/>
      <c r="SFQ182" s="779"/>
      <c r="SFR182" s="779"/>
      <c r="SFS182" s="779"/>
      <c r="SFT182" s="779"/>
      <c r="SFU182" s="779"/>
      <c r="SFV182" s="779"/>
      <c r="SFW182" s="779"/>
      <c r="SFX182" s="779"/>
      <c r="SFY182" s="779"/>
      <c r="SFZ182" s="779"/>
      <c r="SGA182" s="779"/>
      <c r="SGB182" s="779"/>
      <c r="SGC182" s="779"/>
      <c r="SGD182" s="779"/>
      <c r="SGE182" s="779"/>
      <c r="SGF182" s="779"/>
      <c r="SGG182" s="779"/>
      <c r="SGH182" s="779"/>
      <c r="SGI182" s="779"/>
      <c r="SGJ182" s="779"/>
      <c r="SGK182" s="779"/>
      <c r="SGL182" s="779"/>
      <c r="SGM182" s="779"/>
      <c r="SGN182" s="779"/>
      <c r="SGO182" s="779"/>
      <c r="SGP182" s="779"/>
      <c r="SGQ182" s="779"/>
      <c r="SGR182" s="779"/>
      <c r="SGS182" s="779"/>
      <c r="SGT182" s="779"/>
      <c r="SGU182" s="779"/>
      <c r="SGV182" s="779"/>
      <c r="SGW182" s="779"/>
      <c r="SGX182" s="779"/>
      <c r="SGY182" s="779"/>
      <c r="SGZ182" s="779"/>
      <c r="SHA182" s="779"/>
      <c r="SHB182" s="779"/>
      <c r="SHC182" s="779"/>
      <c r="SHD182" s="779"/>
      <c r="SHE182" s="779"/>
      <c r="SHF182" s="779"/>
      <c r="SHG182" s="779"/>
      <c r="SHH182" s="779"/>
      <c r="SHI182" s="779"/>
      <c r="SHJ182" s="779"/>
      <c r="SHK182" s="779"/>
      <c r="SHL182" s="779"/>
      <c r="SHM182" s="779"/>
      <c r="SHN182" s="779"/>
      <c r="SHO182" s="779"/>
      <c r="SHP182" s="779"/>
      <c r="SHQ182" s="779"/>
      <c r="SHR182" s="779"/>
      <c r="SHS182" s="779"/>
      <c r="SHT182" s="779"/>
      <c r="SHU182" s="779"/>
      <c r="SHV182" s="779"/>
      <c r="SHW182" s="779"/>
      <c r="SHX182" s="779"/>
      <c r="SHY182" s="779"/>
      <c r="SHZ182" s="779"/>
      <c r="SIA182" s="779"/>
      <c r="SIB182" s="779"/>
      <c r="SIC182" s="779"/>
      <c r="SID182" s="779"/>
      <c r="SIE182" s="779"/>
      <c r="SIF182" s="779"/>
      <c r="SIG182" s="779"/>
      <c r="SIH182" s="779"/>
      <c r="SII182" s="779"/>
      <c r="SIJ182" s="779"/>
      <c r="SIK182" s="779"/>
      <c r="SIL182" s="779"/>
      <c r="SIM182" s="779"/>
      <c r="SIN182" s="779"/>
      <c r="SIO182" s="779"/>
      <c r="SIP182" s="779"/>
      <c r="SIQ182" s="779"/>
      <c r="SIR182" s="779"/>
      <c r="SIS182" s="779"/>
      <c r="SIT182" s="779"/>
      <c r="SIU182" s="779"/>
      <c r="SIV182" s="779"/>
      <c r="SIW182" s="779"/>
      <c r="SIX182" s="779"/>
      <c r="SIY182" s="779"/>
      <c r="SIZ182" s="779"/>
      <c r="SJA182" s="779"/>
      <c r="SJB182" s="779"/>
      <c r="SJC182" s="779"/>
      <c r="SJD182" s="779"/>
      <c r="SJE182" s="779"/>
      <c r="SJF182" s="779"/>
      <c r="SJG182" s="779"/>
      <c r="SJH182" s="779"/>
      <c r="SJI182" s="779"/>
      <c r="SJJ182" s="779"/>
      <c r="SJK182" s="779"/>
      <c r="SJL182" s="779"/>
      <c r="SJM182" s="779"/>
      <c r="SJN182" s="779"/>
      <c r="SJO182" s="779"/>
      <c r="SJP182" s="779"/>
      <c r="SJQ182" s="779"/>
      <c r="SJR182" s="779"/>
      <c r="SJS182" s="779"/>
      <c r="SJT182" s="779"/>
      <c r="SJU182" s="779"/>
      <c r="SJV182" s="779"/>
      <c r="SJW182" s="779"/>
      <c r="SJX182" s="779"/>
      <c r="SJY182" s="779"/>
      <c r="SJZ182" s="779"/>
      <c r="SKA182" s="779"/>
      <c r="SKB182" s="779"/>
      <c r="SKC182" s="779"/>
      <c r="SKD182" s="779"/>
      <c r="SKE182" s="779"/>
      <c r="SKF182" s="779"/>
      <c r="SKG182" s="779"/>
      <c r="SKH182" s="779"/>
      <c r="SKI182" s="779"/>
      <c r="SKJ182" s="779"/>
      <c r="SKK182" s="779"/>
      <c r="SKL182" s="779"/>
      <c r="SKM182" s="779"/>
      <c r="SKN182" s="779"/>
      <c r="SKO182" s="779"/>
      <c r="SKP182" s="779"/>
      <c r="SKQ182" s="779"/>
      <c r="SKR182" s="779"/>
      <c r="SKS182" s="779"/>
      <c r="SKT182" s="779"/>
      <c r="SKU182" s="779"/>
      <c r="SKV182" s="779"/>
      <c r="SKW182" s="779"/>
      <c r="SKX182" s="779"/>
      <c r="SKY182" s="779"/>
      <c r="SKZ182" s="779"/>
      <c r="SLA182" s="779"/>
      <c r="SLB182" s="779"/>
      <c r="SLC182" s="779"/>
      <c r="SLD182" s="779"/>
      <c r="SLE182" s="779"/>
      <c r="SLF182" s="779"/>
      <c r="SLG182" s="779"/>
      <c r="SLH182" s="779"/>
      <c r="SLI182" s="779"/>
      <c r="SLJ182" s="779"/>
      <c r="SLK182" s="779"/>
      <c r="SLL182" s="779"/>
      <c r="SLM182" s="779"/>
      <c r="SLN182" s="779"/>
      <c r="SLO182" s="779"/>
      <c r="SLP182" s="779"/>
      <c r="SLQ182" s="779"/>
      <c r="SLR182" s="779"/>
      <c r="SLS182" s="779"/>
      <c r="SLT182" s="779"/>
      <c r="SLU182" s="779"/>
      <c r="SLV182" s="779"/>
      <c r="SLW182" s="779"/>
      <c r="SLX182" s="779"/>
      <c r="SLY182" s="779"/>
      <c r="SLZ182" s="779"/>
      <c r="SMA182" s="779"/>
      <c r="SMB182" s="779"/>
      <c r="SMC182" s="779"/>
      <c r="SMD182" s="779"/>
      <c r="SME182" s="779"/>
      <c r="SMF182" s="779"/>
      <c r="SMG182" s="779"/>
      <c r="SMH182" s="779"/>
      <c r="SMI182" s="779"/>
      <c r="SMJ182" s="779"/>
      <c r="SMK182" s="779"/>
      <c r="SML182" s="779"/>
      <c r="SMM182" s="779"/>
      <c r="SMN182" s="779"/>
      <c r="SMO182" s="779"/>
      <c r="SMP182" s="779"/>
      <c r="SMQ182" s="779"/>
      <c r="SMR182" s="779"/>
      <c r="SMS182" s="779"/>
      <c r="SMT182" s="779"/>
      <c r="SMU182" s="779"/>
      <c r="SMV182" s="779"/>
      <c r="SMW182" s="779"/>
      <c r="SMX182" s="779"/>
      <c r="SMY182" s="779"/>
      <c r="SMZ182" s="779"/>
      <c r="SNA182" s="779"/>
      <c r="SNB182" s="779"/>
      <c r="SNC182" s="779"/>
      <c r="SND182" s="779"/>
      <c r="SNE182" s="779"/>
      <c r="SNF182" s="779"/>
      <c r="SNG182" s="779"/>
      <c r="SNH182" s="779"/>
      <c r="SNI182" s="779"/>
      <c r="SNJ182" s="779"/>
      <c r="SNK182" s="779"/>
      <c r="SNL182" s="779"/>
      <c r="SNM182" s="779"/>
      <c r="SNN182" s="779"/>
      <c r="SNO182" s="779"/>
      <c r="SNP182" s="779"/>
      <c r="SNQ182" s="779"/>
      <c r="SNR182" s="779"/>
      <c r="SNS182" s="779"/>
      <c r="SNT182" s="779"/>
      <c r="SNU182" s="779"/>
      <c r="SNV182" s="779"/>
      <c r="SNW182" s="779"/>
      <c r="SNX182" s="779"/>
      <c r="SNY182" s="779"/>
      <c r="SNZ182" s="779"/>
      <c r="SOA182" s="779"/>
      <c r="SOB182" s="779"/>
      <c r="SOC182" s="779"/>
      <c r="SOD182" s="779"/>
      <c r="SOE182" s="779"/>
      <c r="SOF182" s="779"/>
      <c r="SOG182" s="779"/>
      <c r="SOH182" s="779"/>
      <c r="SOI182" s="779"/>
      <c r="SOJ182" s="779"/>
      <c r="SOK182" s="779"/>
      <c r="SOL182" s="779"/>
      <c r="SOM182" s="779"/>
      <c r="SON182" s="779"/>
      <c r="SOO182" s="779"/>
      <c r="SOP182" s="779"/>
      <c r="SOQ182" s="779"/>
      <c r="SOR182" s="779"/>
      <c r="SOS182" s="779"/>
      <c r="SOT182" s="779"/>
      <c r="SOU182" s="779"/>
      <c r="SOV182" s="779"/>
      <c r="SOW182" s="779"/>
      <c r="SOX182" s="779"/>
      <c r="SOY182" s="779"/>
      <c r="SOZ182" s="779"/>
      <c r="SPA182" s="779"/>
      <c r="SPB182" s="779"/>
      <c r="SPC182" s="779"/>
      <c r="SPD182" s="779"/>
      <c r="SPE182" s="779"/>
      <c r="SPF182" s="779"/>
      <c r="SPG182" s="779"/>
      <c r="SPH182" s="779"/>
      <c r="SPI182" s="779"/>
      <c r="SPJ182" s="779"/>
      <c r="SPK182" s="779"/>
      <c r="SPL182" s="779"/>
      <c r="SPM182" s="779"/>
      <c r="SPN182" s="779"/>
      <c r="SPO182" s="779"/>
      <c r="SPP182" s="779"/>
      <c r="SPQ182" s="779"/>
      <c r="SPR182" s="779"/>
      <c r="SPS182" s="779"/>
      <c r="SPT182" s="779"/>
      <c r="SPU182" s="779"/>
      <c r="SPV182" s="779"/>
      <c r="SPW182" s="779"/>
      <c r="SPX182" s="779"/>
      <c r="SPY182" s="779"/>
      <c r="SPZ182" s="779"/>
      <c r="SQA182" s="779"/>
      <c r="SQB182" s="779"/>
      <c r="SQC182" s="779"/>
      <c r="SQD182" s="779"/>
      <c r="SQE182" s="779"/>
      <c r="SQF182" s="779"/>
      <c r="SQG182" s="779"/>
      <c r="SQH182" s="779"/>
      <c r="SQI182" s="779"/>
      <c r="SQJ182" s="779"/>
      <c r="SQK182" s="779"/>
      <c r="SQL182" s="779"/>
      <c r="SQM182" s="779"/>
      <c r="SQN182" s="779"/>
      <c r="SQO182" s="779"/>
      <c r="SQP182" s="779"/>
      <c r="SQQ182" s="779"/>
      <c r="SQR182" s="779"/>
      <c r="SQS182" s="779"/>
      <c r="SQT182" s="779"/>
      <c r="SQU182" s="779"/>
      <c r="SQV182" s="779"/>
      <c r="SQW182" s="779"/>
      <c r="SQX182" s="779"/>
      <c r="SQY182" s="779"/>
      <c r="SQZ182" s="779"/>
      <c r="SRA182" s="779"/>
      <c r="SRB182" s="779"/>
      <c r="SRC182" s="779"/>
      <c r="SRD182" s="779"/>
      <c r="SRE182" s="779"/>
      <c r="SRF182" s="779"/>
      <c r="SRG182" s="779"/>
      <c r="SRH182" s="779"/>
      <c r="SRI182" s="779"/>
      <c r="SRJ182" s="779"/>
      <c r="SRK182" s="779"/>
      <c r="SRL182" s="779"/>
      <c r="SRM182" s="779"/>
      <c r="SRN182" s="779"/>
      <c r="SRO182" s="779"/>
      <c r="SRP182" s="779"/>
      <c r="SRQ182" s="779"/>
      <c r="SRR182" s="779"/>
      <c r="SRS182" s="779"/>
      <c r="SRT182" s="779"/>
      <c r="SRU182" s="779"/>
      <c r="SRV182" s="779"/>
      <c r="SRW182" s="779"/>
      <c r="SRX182" s="779"/>
      <c r="SRY182" s="779"/>
      <c r="SRZ182" s="779"/>
      <c r="SSA182" s="779"/>
      <c r="SSB182" s="779"/>
      <c r="SSC182" s="779"/>
      <c r="SSD182" s="779"/>
      <c r="SSE182" s="779"/>
      <c r="SSF182" s="779"/>
      <c r="SSG182" s="779"/>
      <c r="SSH182" s="779"/>
      <c r="SSI182" s="779"/>
      <c r="SSJ182" s="779"/>
      <c r="SSK182" s="779"/>
      <c r="SSL182" s="779"/>
      <c r="SSM182" s="779"/>
      <c r="SSN182" s="779"/>
      <c r="SSO182" s="779"/>
      <c r="SSP182" s="779"/>
      <c r="SSQ182" s="779"/>
      <c r="SSR182" s="779"/>
      <c r="SSS182" s="779"/>
      <c r="SST182" s="779"/>
      <c r="SSU182" s="779"/>
      <c r="SSV182" s="779"/>
      <c r="SSW182" s="779"/>
      <c r="SSX182" s="779"/>
      <c r="SSY182" s="779"/>
      <c r="SSZ182" s="779"/>
      <c r="STA182" s="779"/>
      <c r="STB182" s="779"/>
      <c r="STC182" s="779"/>
      <c r="STD182" s="779"/>
      <c r="STE182" s="779"/>
      <c r="STF182" s="779"/>
      <c r="STG182" s="779"/>
      <c r="STH182" s="779"/>
      <c r="STI182" s="779"/>
      <c r="STJ182" s="779"/>
      <c r="STK182" s="779"/>
      <c r="STL182" s="779"/>
      <c r="STM182" s="779"/>
      <c r="STN182" s="779"/>
      <c r="STO182" s="779"/>
      <c r="STP182" s="779"/>
      <c r="STQ182" s="779"/>
      <c r="STR182" s="779"/>
      <c r="STS182" s="779"/>
      <c r="STT182" s="779"/>
      <c r="STU182" s="779"/>
      <c r="STV182" s="779"/>
      <c r="STW182" s="779"/>
      <c r="STX182" s="779"/>
      <c r="STY182" s="779"/>
      <c r="STZ182" s="779"/>
      <c r="SUA182" s="779"/>
      <c r="SUB182" s="779"/>
      <c r="SUC182" s="779"/>
      <c r="SUD182" s="779"/>
      <c r="SUE182" s="779"/>
      <c r="SUF182" s="779"/>
      <c r="SUG182" s="779"/>
      <c r="SUH182" s="779"/>
      <c r="SUI182" s="779"/>
      <c r="SUJ182" s="779"/>
      <c r="SUK182" s="779"/>
      <c r="SUL182" s="779"/>
      <c r="SUM182" s="779"/>
      <c r="SUN182" s="779"/>
      <c r="SUO182" s="779"/>
      <c r="SUP182" s="779"/>
      <c r="SUQ182" s="779"/>
      <c r="SUR182" s="779"/>
      <c r="SUS182" s="779"/>
      <c r="SUT182" s="779"/>
      <c r="SUU182" s="779"/>
      <c r="SUV182" s="779"/>
      <c r="SUW182" s="779"/>
      <c r="SUX182" s="779"/>
      <c r="SUY182" s="779"/>
      <c r="SUZ182" s="779"/>
      <c r="SVA182" s="779"/>
      <c r="SVB182" s="779"/>
      <c r="SVC182" s="779"/>
      <c r="SVD182" s="779"/>
      <c r="SVE182" s="779"/>
      <c r="SVF182" s="779"/>
      <c r="SVG182" s="779"/>
      <c r="SVH182" s="779"/>
      <c r="SVI182" s="779"/>
      <c r="SVJ182" s="779"/>
      <c r="SVK182" s="779"/>
      <c r="SVL182" s="779"/>
      <c r="SVM182" s="779"/>
      <c r="SVN182" s="779"/>
      <c r="SVO182" s="779"/>
      <c r="SVP182" s="779"/>
      <c r="SVQ182" s="779"/>
      <c r="SVR182" s="779"/>
      <c r="SVS182" s="779"/>
      <c r="SVT182" s="779"/>
      <c r="SVU182" s="779"/>
      <c r="SVV182" s="779"/>
      <c r="SVW182" s="779"/>
      <c r="SVX182" s="779"/>
      <c r="SVY182" s="779"/>
      <c r="SVZ182" s="779"/>
      <c r="SWA182" s="779"/>
      <c r="SWB182" s="779"/>
      <c r="SWC182" s="779"/>
      <c r="SWD182" s="779"/>
      <c r="SWE182" s="779"/>
      <c r="SWF182" s="779"/>
      <c r="SWG182" s="779"/>
      <c r="SWH182" s="779"/>
      <c r="SWI182" s="779"/>
      <c r="SWJ182" s="779"/>
      <c r="SWK182" s="779"/>
      <c r="SWL182" s="779"/>
      <c r="SWM182" s="779"/>
      <c r="SWN182" s="779"/>
      <c r="SWO182" s="779"/>
      <c r="SWP182" s="779"/>
      <c r="SWQ182" s="779"/>
      <c r="SWR182" s="779"/>
      <c r="SWS182" s="779"/>
      <c r="SWT182" s="779"/>
      <c r="SWU182" s="779"/>
      <c r="SWV182" s="779"/>
      <c r="SWW182" s="779"/>
      <c r="SWX182" s="779"/>
      <c r="SWY182" s="779"/>
      <c r="SWZ182" s="779"/>
      <c r="SXA182" s="779"/>
      <c r="SXB182" s="779"/>
      <c r="SXC182" s="779"/>
      <c r="SXD182" s="779"/>
      <c r="SXE182" s="779"/>
      <c r="SXF182" s="779"/>
      <c r="SXG182" s="779"/>
      <c r="SXH182" s="779"/>
      <c r="SXI182" s="779"/>
      <c r="SXJ182" s="779"/>
      <c r="SXK182" s="779"/>
      <c r="SXL182" s="779"/>
      <c r="SXM182" s="779"/>
      <c r="SXN182" s="779"/>
      <c r="SXO182" s="779"/>
      <c r="SXP182" s="779"/>
      <c r="SXQ182" s="779"/>
      <c r="SXR182" s="779"/>
      <c r="SXS182" s="779"/>
      <c r="SXT182" s="779"/>
      <c r="SXU182" s="779"/>
      <c r="SXV182" s="779"/>
      <c r="SXW182" s="779"/>
      <c r="SXX182" s="779"/>
      <c r="SXY182" s="779"/>
      <c r="SXZ182" s="779"/>
      <c r="SYA182" s="779"/>
      <c r="SYB182" s="779"/>
      <c r="SYC182" s="779"/>
      <c r="SYD182" s="779"/>
      <c r="SYE182" s="779"/>
      <c r="SYF182" s="779"/>
      <c r="SYG182" s="779"/>
      <c r="SYH182" s="779"/>
      <c r="SYI182" s="779"/>
      <c r="SYJ182" s="779"/>
      <c r="SYK182" s="779"/>
      <c r="SYL182" s="779"/>
      <c r="SYM182" s="779"/>
      <c r="SYN182" s="779"/>
      <c r="SYO182" s="779"/>
      <c r="SYP182" s="779"/>
      <c r="SYQ182" s="779"/>
      <c r="SYR182" s="779"/>
      <c r="SYS182" s="779"/>
      <c r="SYT182" s="779"/>
      <c r="SYU182" s="779"/>
      <c r="SYV182" s="779"/>
      <c r="SYW182" s="779"/>
      <c r="SYX182" s="779"/>
      <c r="SYY182" s="779"/>
      <c r="SYZ182" s="779"/>
      <c r="SZA182" s="779"/>
      <c r="SZB182" s="779"/>
      <c r="SZC182" s="779"/>
      <c r="SZD182" s="779"/>
      <c r="SZE182" s="779"/>
      <c r="SZF182" s="779"/>
      <c r="SZG182" s="779"/>
      <c r="SZH182" s="779"/>
      <c r="SZI182" s="779"/>
      <c r="SZJ182" s="779"/>
      <c r="SZK182" s="779"/>
      <c r="SZL182" s="779"/>
      <c r="SZM182" s="779"/>
      <c r="SZN182" s="779"/>
      <c r="SZO182" s="779"/>
      <c r="SZP182" s="779"/>
      <c r="SZQ182" s="779"/>
      <c r="SZR182" s="779"/>
      <c r="SZS182" s="779"/>
      <c r="SZT182" s="779"/>
      <c r="SZU182" s="779"/>
      <c r="SZV182" s="779"/>
      <c r="SZW182" s="779"/>
      <c r="SZX182" s="779"/>
      <c r="SZY182" s="779"/>
      <c r="SZZ182" s="779"/>
      <c r="TAA182" s="779"/>
      <c r="TAB182" s="779"/>
      <c r="TAC182" s="779"/>
      <c r="TAD182" s="779"/>
      <c r="TAE182" s="779"/>
      <c r="TAF182" s="779"/>
      <c r="TAG182" s="779"/>
      <c r="TAH182" s="779"/>
      <c r="TAI182" s="779"/>
      <c r="TAJ182" s="779"/>
      <c r="TAK182" s="779"/>
      <c r="TAL182" s="779"/>
      <c r="TAM182" s="779"/>
      <c r="TAN182" s="779"/>
      <c r="TAO182" s="779"/>
      <c r="TAP182" s="779"/>
      <c r="TAQ182" s="779"/>
      <c r="TAR182" s="779"/>
      <c r="TAS182" s="779"/>
      <c r="TAT182" s="779"/>
      <c r="TAU182" s="779"/>
      <c r="TAV182" s="779"/>
      <c r="TAW182" s="779"/>
      <c r="TAX182" s="779"/>
      <c r="TAY182" s="779"/>
      <c r="TAZ182" s="779"/>
      <c r="TBA182" s="779"/>
      <c r="TBB182" s="779"/>
      <c r="TBC182" s="779"/>
      <c r="TBD182" s="779"/>
      <c r="TBE182" s="779"/>
      <c r="TBF182" s="779"/>
      <c r="TBG182" s="779"/>
      <c r="TBH182" s="779"/>
      <c r="TBI182" s="779"/>
      <c r="TBJ182" s="779"/>
      <c r="TBK182" s="779"/>
      <c r="TBL182" s="779"/>
      <c r="TBM182" s="779"/>
      <c r="TBN182" s="779"/>
      <c r="TBO182" s="779"/>
      <c r="TBP182" s="779"/>
      <c r="TBQ182" s="779"/>
      <c r="TBR182" s="779"/>
      <c r="TBS182" s="779"/>
      <c r="TBT182" s="779"/>
      <c r="TBU182" s="779"/>
      <c r="TBV182" s="779"/>
      <c r="TBW182" s="779"/>
      <c r="TBX182" s="779"/>
      <c r="TBY182" s="779"/>
      <c r="TBZ182" s="779"/>
      <c r="TCA182" s="779"/>
      <c r="TCB182" s="779"/>
      <c r="TCC182" s="779"/>
      <c r="TCD182" s="779"/>
      <c r="TCE182" s="779"/>
      <c r="TCF182" s="779"/>
      <c r="TCG182" s="779"/>
      <c r="TCH182" s="779"/>
      <c r="TCI182" s="779"/>
      <c r="TCJ182" s="779"/>
      <c r="TCK182" s="779"/>
      <c r="TCL182" s="779"/>
      <c r="TCM182" s="779"/>
      <c r="TCN182" s="779"/>
      <c r="TCO182" s="779"/>
      <c r="TCP182" s="779"/>
      <c r="TCQ182" s="779"/>
      <c r="TCR182" s="779"/>
      <c r="TCS182" s="779"/>
      <c r="TCT182" s="779"/>
      <c r="TCU182" s="779"/>
      <c r="TCV182" s="779"/>
      <c r="TCW182" s="779"/>
      <c r="TCX182" s="779"/>
      <c r="TCY182" s="779"/>
      <c r="TCZ182" s="779"/>
      <c r="TDA182" s="779"/>
      <c r="TDB182" s="779"/>
      <c r="TDC182" s="779"/>
      <c r="TDD182" s="779"/>
      <c r="TDE182" s="779"/>
      <c r="TDF182" s="779"/>
      <c r="TDG182" s="779"/>
      <c r="TDH182" s="779"/>
      <c r="TDI182" s="779"/>
      <c r="TDJ182" s="779"/>
      <c r="TDK182" s="779"/>
      <c r="TDL182" s="779"/>
      <c r="TDM182" s="779"/>
      <c r="TDN182" s="779"/>
      <c r="TDO182" s="779"/>
      <c r="TDP182" s="779"/>
      <c r="TDQ182" s="779"/>
      <c r="TDR182" s="779"/>
      <c r="TDS182" s="779"/>
      <c r="TDT182" s="779"/>
      <c r="TDU182" s="779"/>
      <c r="TDV182" s="779"/>
      <c r="TDW182" s="779"/>
      <c r="TDX182" s="779"/>
      <c r="TDY182" s="779"/>
      <c r="TDZ182" s="779"/>
      <c r="TEA182" s="779"/>
      <c r="TEB182" s="779"/>
      <c r="TEC182" s="779"/>
      <c r="TED182" s="779"/>
      <c r="TEE182" s="779"/>
      <c r="TEF182" s="779"/>
      <c r="TEG182" s="779"/>
      <c r="TEH182" s="779"/>
      <c r="TEI182" s="779"/>
      <c r="TEJ182" s="779"/>
      <c r="TEK182" s="779"/>
      <c r="TEL182" s="779"/>
      <c r="TEM182" s="779"/>
      <c r="TEN182" s="779"/>
      <c r="TEO182" s="779"/>
      <c r="TEP182" s="779"/>
      <c r="TEQ182" s="779"/>
      <c r="TER182" s="779"/>
      <c r="TES182" s="779"/>
      <c r="TET182" s="779"/>
      <c r="TEU182" s="779"/>
      <c r="TEV182" s="779"/>
      <c r="TEW182" s="779"/>
      <c r="TEX182" s="779"/>
      <c r="TEY182" s="779"/>
      <c r="TEZ182" s="779"/>
      <c r="TFA182" s="779"/>
      <c r="TFB182" s="779"/>
      <c r="TFC182" s="779"/>
      <c r="TFD182" s="779"/>
      <c r="TFE182" s="779"/>
      <c r="TFF182" s="779"/>
      <c r="TFG182" s="779"/>
      <c r="TFH182" s="779"/>
      <c r="TFI182" s="779"/>
      <c r="TFJ182" s="779"/>
      <c r="TFK182" s="779"/>
      <c r="TFL182" s="779"/>
      <c r="TFM182" s="779"/>
      <c r="TFN182" s="779"/>
      <c r="TFO182" s="779"/>
      <c r="TFP182" s="779"/>
      <c r="TFQ182" s="779"/>
      <c r="TFR182" s="779"/>
      <c r="TFS182" s="779"/>
      <c r="TFT182" s="779"/>
      <c r="TFU182" s="779"/>
      <c r="TFV182" s="779"/>
      <c r="TFW182" s="779"/>
      <c r="TFX182" s="779"/>
      <c r="TFY182" s="779"/>
      <c r="TFZ182" s="779"/>
      <c r="TGA182" s="779"/>
      <c r="TGB182" s="779"/>
      <c r="TGC182" s="779"/>
      <c r="TGD182" s="779"/>
      <c r="TGE182" s="779"/>
      <c r="TGF182" s="779"/>
      <c r="TGG182" s="779"/>
      <c r="TGH182" s="779"/>
      <c r="TGI182" s="779"/>
      <c r="TGJ182" s="779"/>
      <c r="TGK182" s="779"/>
      <c r="TGL182" s="779"/>
      <c r="TGM182" s="779"/>
      <c r="TGN182" s="779"/>
      <c r="TGO182" s="779"/>
      <c r="TGP182" s="779"/>
      <c r="TGQ182" s="779"/>
      <c r="TGR182" s="779"/>
      <c r="TGS182" s="779"/>
      <c r="TGT182" s="779"/>
      <c r="TGU182" s="779"/>
      <c r="TGV182" s="779"/>
      <c r="TGW182" s="779"/>
      <c r="TGX182" s="779"/>
      <c r="TGY182" s="779"/>
      <c r="TGZ182" s="779"/>
      <c r="THA182" s="779"/>
      <c r="THB182" s="779"/>
      <c r="THC182" s="779"/>
      <c r="THD182" s="779"/>
      <c r="THE182" s="779"/>
      <c r="THF182" s="779"/>
      <c r="THG182" s="779"/>
      <c r="THH182" s="779"/>
      <c r="THI182" s="779"/>
      <c r="THJ182" s="779"/>
      <c r="THK182" s="779"/>
      <c r="THL182" s="779"/>
      <c r="THM182" s="779"/>
      <c r="THN182" s="779"/>
      <c r="THO182" s="779"/>
      <c r="THP182" s="779"/>
      <c r="THQ182" s="779"/>
      <c r="THR182" s="779"/>
      <c r="THS182" s="779"/>
      <c r="THT182" s="779"/>
      <c r="THU182" s="779"/>
      <c r="THV182" s="779"/>
      <c r="THW182" s="779"/>
      <c r="THX182" s="779"/>
      <c r="THY182" s="779"/>
      <c r="THZ182" s="779"/>
      <c r="TIA182" s="779"/>
      <c r="TIB182" s="779"/>
      <c r="TIC182" s="779"/>
      <c r="TID182" s="779"/>
      <c r="TIE182" s="779"/>
      <c r="TIF182" s="779"/>
      <c r="TIG182" s="779"/>
      <c r="TIH182" s="779"/>
      <c r="TII182" s="779"/>
      <c r="TIJ182" s="779"/>
      <c r="TIK182" s="779"/>
      <c r="TIL182" s="779"/>
      <c r="TIM182" s="779"/>
      <c r="TIN182" s="779"/>
      <c r="TIO182" s="779"/>
      <c r="TIP182" s="779"/>
      <c r="TIQ182" s="779"/>
      <c r="TIR182" s="779"/>
      <c r="TIS182" s="779"/>
      <c r="TIT182" s="779"/>
      <c r="TIU182" s="779"/>
      <c r="TIV182" s="779"/>
      <c r="TIW182" s="779"/>
      <c r="TIX182" s="779"/>
      <c r="TIY182" s="779"/>
      <c r="TIZ182" s="779"/>
      <c r="TJA182" s="779"/>
      <c r="TJB182" s="779"/>
      <c r="TJC182" s="779"/>
      <c r="TJD182" s="779"/>
      <c r="TJE182" s="779"/>
      <c r="TJF182" s="779"/>
      <c r="TJG182" s="779"/>
      <c r="TJH182" s="779"/>
      <c r="TJI182" s="779"/>
      <c r="TJJ182" s="779"/>
      <c r="TJK182" s="779"/>
      <c r="TJL182" s="779"/>
      <c r="TJM182" s="779"/>
      <c r="TJN182" s="779"/>
      <c r="TJO182" s="779"/>
      <c r="TJP182" s="779"/>
      <c r="TJQ182" s="779"/>
      <c r="TJR182" s="779"/>
      <c r="TJS182" s="779"/>
      <c r="TJT182" s="779"/>
      <c r="TJU182" s="779"/>
      <c r="TJV182" s="779"/>
      <c r="TJW182" s="779"/>
      <c r="TJX182" s="779"/>
      <c r="TJY182" s="779"/>
      <c r="TJZ182" s="779"/>
      <c r="TKA182" s="779"/>
      <c r="TKB182" s="779"/>
      <c r="TKC182" s="779"/>
      <c r="TKD182" s="779"/>
      <c r="TKE182" s="779"/>
      <c r="TKF182" s="779"/>
      <c r="TKG182" s="779"/>
      <c r="TKH182" s="779"/>
      <c r="TKI182" s="779"/>
      <c r="TKJ182" s="779"/>
      <c r="TKK182" s="779"/>
      <c r="TKL182" s="779"/>
      <c r="TKM182" s="779"/>
      <c r="TKN182" s="779"/>
      <c r="TKO182" s="779"/>
      <c r="TKP182" s="779"/>
      <c r="TKQ182" s="779"/>
      <c r="TKR182" s="779"/>
      <c r="TKS182" s="779"/>
      <c r="TKT182" s="779"/>
      <c r="TKU182" s="779"/>
      <c r="TKV182" s="779"/>
      <c r="TKW182" s="779"/>
      <c r="TKX182" s="779"/>
      <c r="TKY182" s="779"/>
      <c r="TKZ182" s="779"/>
      <c r="TLA182" s="779"/>
      <c r="TLB182" s="779"/>
      <c r="TLC182" s="779"/>
      <c r="TLD182" s="779"/>
      <c r="TLE182" s="779"/>
      <c r="TLF182" s="779"/>
      <c r="TLG182" s="779"/>
      <c r="TLH182" s="779"/>
      <c r="TLI182" s="779"/>
      <c r="TLJ182" s="779"/>
      <c r="TLK182" s="779"/>
      <c r="TLL182" s="779"/>
      <c r="TLM182" s="779"/>
      <c r="TLN182" s="779"/>
      <c r="TLO182" s="779"/>
      <c r="TLP182" s="779"/>
      <c r="TLQ182" s="779"/>
      <c r="TLR182" s="779"/>
      <c r="TLS182" s="779"/>
      <c r="TLT182" s="779"/>
      <c r="TLU182" s="779"/>
      <c r="TLV182" s="779"/>
      <c r="TLW182" s="779"/>
      <c r="TLX182" s="779"/>
      <c r="TLY182" s="779"/>
      <c r="TLZ182" s="779"/>
      <c r="TMA182" s="779"/>
      <c r="TMB182" s="779"/>
      <c r="TMC182" s="779"/>
      <c r="TMD182" s="779"/>
      <c r="TME182" s="779"/>
      <c r="TMF182" s="779"/>
      <c r="TMG182" s="779"/>
      <c r="TMH182" s="779"/>
      <c r="TMI182" s="779"/>
      <c r="TMJ182" s="779"/>
      <c r="TMK182" s="779"/>
      <c r="TML182" s="779"/>
      <c r="TMM182" s="779"/>
      <c r="TMN182" s="779"/>
      <c r="TMO182" s="779"/>
      <c r="TMP182" s="779"/>
      <c r="TMQ182" s="779"/>
      <c r="TMR182" s="779"/>
      <c r="TMS182" s="779"/>
      <c r="TMT182" s="779"/>
      <c r="TMU182" s="779"/>
      <c r="TMV182" s="779"/>
      <c r="TMW182" s="779"/>
      <c r="TMX182" s="779"/>
      <c r="TMY182" s="779"/>
      <c r="TMZ182" s="779"/>
      <c r="TNA182" s="779"/>
      <c r="TNB182" s="779"/>
      <c r="TNC182" s="779"/>
      <c r="TND182" s="779"/>
      <c r="TNE182" s="779"/>
      <c r="TNF182" s="779"/>
      <c r="TNG182" s="779"/>
      <c r="TNH182" s="779"/>
      <c r="TNI182" s="779"/>
      <c r="TNJ182" s="779"/>
      <c r="TNK182" s="779"/>
      <c r="TNL182" s="779"/>
      <c r="TNM182" s="779"/>
      <c r="TNN182" s="779"/>
      <c r="TNO182" s="779"/>
      <c r="TNP182" s="779"/>
      <c r="TNQ182" s="779"/>
      <c r="TNR182" s="779"/>
      <c r="TNS182" s="779"/>
      <c r="TNT182" s="779"/>
      <c r="TNU182" s="779"/>
      <c r="TNV182" s="779"/>
      <c r="TNW182" s="779"/>
      <c r="TNX182" s="779"/>
      <c r="TNY182" s="779"/>
      <c r="TNZ182" s="779"/>
      <c r="TOA182" s="779"/>
      <c r="TOB182" s="779"/>
      <c r="TOC182" s="779"/>
      <c r="TOD182" s="779"/>
      <c r="TOE182" s="779"/>
      <c r="TOF182" s="779"/>
      <c r="TOG182" s="779"/>
      <c r="TOH182" s="779"/>
      <c r="TOI182" s="779"/>
      <c r="TOJ182" s="779"/>
      <c r="TOK182" s="779"/>
      <c r="TOL182" s="779"/>
      <c r="TOM182" s="779"/>
      <c r="TON182" s="779"/>
      <c r="TOO182" s="779"/>
      <c r="TOP182" s="779"/>
      <c r="TOQ182" s="779"/>
      <c r="TOR182" s="779"/>
      <c r="TOS182" s="779"/>
      <c r="TOT182" s="779"/>
      <c r="TOU182" s="779"/>
      <c r="TOV182" s="779"/>
      <c r="TOW182" s="779"/>
      <c r="TOX182" s="779"/>
      <c r="TOY182" s="779"/>
      <c r="TOZ182" s="779"/>
      <c r="TPA182" s="779"/>
      <c r="TPB182" s="779"/>
      <c r="TPC182" s="779"/>
      <c r="TPD182" s="779"/>
      <c r="TPE182" s="779"/>
      <c r="TPF182" s="779"/>
      <c r="TPG182" s="779"/>
      <c r="TPH182" s="779"/>
      <c r="TPI182" s="779"/>
      <c r="TPJ182" s="779"/>
      <c r="TPK182" s="779"/>
      <c r="TPL182" s="779"/>
      <c r="TPM182" s="779"/>
      <c r="TPN182" s="779"/>
      <c r="TPO182" s="779"/>
      <c r="TPP182" s="779"/>
      <c r="TPQ182" s="779"/>
      <c r="TPR182" s="779"/>
      <c r="TPS182" s="779"/>
      <c r="TPT182" s="779"/>
      <c r="TPU182" s="779"/>
      <c r="TPV182" s="779"/>
      <c r="TPW182" s="779"/>
      <c r="TPX182" s="779"/>
      <c r="TPY182" s="779"/>
      <c r="TPZ182" s="779"/>
      <c r="TQA182" s="779"/>
      <c r="TQB182" s="779"/>
      <c r="TQC182" s="779"/>
      <c r="TQD182" s="779"/>
      <c r="TQE182" s="779"/>
      <c r="TQF182" s="779"/>
      <c r="TQG182" s="779"/>
      <c r="TQH182" s="779"/>
      <c r="TQI182" s="779"/>
      <c r="TQJ182" s="779"/>
      <c r="TQK182" s="779"/>
      <c r="TQL182" s="779"/>
      <c r="TQM182" s="779"/>
      <c r="TQN182" s="779"/>
      <c r="TQO182" s="779"/>
      <c r="TQP182" s="779"/>
      <c r="TQQ182" s="779"/>
      <c r="TQR182" s="779"/>
      <c r="TQS182" s="779"/>
      <c r="TQT182" s="779"/>
      <c r="TQU182" s="779"/>
      <c r="TQV182" s="779"/>
      <c r="TQW182" s="779"/>
      <c r="TQX182" s="779"/>
      <c r="TQY182" s="779"/>
      <c r="TQZ182" s="779"/>
      <c r="TRA182" s="779"/>
      <c r="TRB182" s="779"/>
      <c r="TRC182" s="779"/>
      <c r="TRD182" s="779"/>
      <c r="TRE182" s="779"/>
      <c r="TRF182" s="779"/>
      <c r="TRG182" s="779"/>
      <c r="TRH182" s="779"/>
      <c r="TRI182" s="779"/>
      <c r="TRJ182" s="779"/>
      <c r="TRK182" s="779"/>
      <c r="TRL182" s="779"/>
      <c r="TRM182" s="779"/>
      <c r="TRN182" s="779"/>
      <c r="TRO182" s="779"/>
      <c r="TRP182" s="779"/>
      <c r="TRQ182" s="779"/>
      <c r="TRR182" s="779"/>
      <c r="TRS182" s="779"/>
      <c r="TRT182" s="779"/>
      <c r="TRU182" s="779"/>
      <c r="TRV182" s="779"/>
      <c r="TRW182" s="779"/>
      <c r="TRX182" s="779"/>
      <c r="TRY182" s="779"/>
      <c r="TRZ182" s="779"/>
      <c r="TSA182" s="779"/>
      <c r="TSB182" s="779"/>
      <c r="TSC182" s="779"/>
      <c r="TSD182" s="779"/>
      <c r="TSE182" s="779"/>
      <c r="TSF182" s="779"/>
      <c r="TSG182" s="779"/>
      <c r="TSH182" s="779"/>
      <c r="TSI182" s="779"/>
      <c r="TSJ182" s="779"/>
      <c r="TSK182" s="779"/>
      <c r="TSL182" s="779"/>
      <c r="TSM182" s="779"/>
      <c r="TSN182" s="779"/>
      <c r="TSO182" s="779"/>
      <c r="TSP182" s="779"/>
      <c r="TSQ182" s="779"/>
      <c r="TSR182" s="779"/>
      <c r="TSS182" s="779"/>
      <c r="TST182" s="779"/>
      <c r="TSU182" s="779"/>
      <c r="TSV182" s="779"/>
      <c r="TSW182" s="779"/>
      <c r="TSX182" s="779"/>
      <c r="TSY182" s="779"/>
      <c r="TSZ182" s="779"/>
      <c r="TTA182" s="779"/>
      <c r="TTB182" s="779"/>
      <c r="TTC182" s="779"/>
      <c r="TTD182" s="779"/>
      <c r="TTE182" s="779"/>
      <c r="TTF182" s="779"/>
      <c r="TTG182" s="779"/>
      <c r="TTH182" s="779"/>
      <c r="TTI182" s="779"/>
      <c r="TTJ182" s="779"/>
      <c r="TTK182" s="779"/>
      <c r="TTL182" s="779"/>
      <c r="TTM182" s="779"/>
      <c r="TTN182" s="779"/>
      <c r="TTO182" s="779"/>
      <c r="TTP182" s="779"/>
      <c r="TTQ182" s="779"/>
      <c r="TTR182" s="779"/>
      <c r="TTS182" s="779"/>
      <c r="TTT182" s="779"/>
      <c r="TTU182" s="779"/>
      <c r="TTV182" s="779"/>
      <c r="TTW182" s="779"/>
      <c r="TTX182" s="779"/>
      <c r="TTY182" s="779"/>
      <c r="TTZ182" s="779"/>
      <c r="TUA182" s="779"/>
      <c r="TUB182" s="779"/>
      <c r="TUC182" s="779"/>
      <c r="TUD182" s="779"/>
      <c r="TUE182" s="779"/>
      <c r="TUF182" s="779"/>
      <c r="TUG182" s="779"/>
      <c r="TUH182" s="779"/>
      <c r="TUI182" s="779"/>
      <c r="TUJ182" s="779"/>
      <c r="TUK182" s="779"/>
      <c r="TUL182" s="779"/>
      <c r="TUM182" s="779"/>
      <c r="TUN182" s="779"/>
      <c r="TUO182" s="779"/>
      <c r="TUP182" s="779"/>
      <c r="TUQ182" s="779"/>
      <c r="TUR182" s="779"/>
      <c r="TUS182" s="779"/>
      <c r="TUT182" s="779"/>
      <c r="TUU182" s="779"/>
      <c r="TUV182" s="779"/>
      <c r="TUW182" s="779"/>
      <c r="TUX182" s="779"/>
      <c r="TUY182" s="779"/>
      <c r="TUZ182" s="779"/>
      <c r="TVA182" s="779"/>
      <c r="TVB182" s="779"/>
      <c r="TVC182" s="779"/>
      <c r="TVD182" s="779"/>
      <c r="TVE182" s="779"/>
      <c r="TVF182" s="779"/>
      <c r="TVG182" s="779"/>
      <c r="TVH182" s="779"/>
      <c r="TVI182" s="779"/>
      <c r="TVJ182" s="779"/>
      <c r="TVK182" s="779"/>
      <c r="TVL182" s="779"/>
      <c r="TVM182" s="779"/>
      <c r="TVN182" s="779"/>
      <c r="TVO182" s="779"/>
      <c r="TVP182" s="779"/>
      <c r="TVQ182" s="779"/>
      <c r="TVR182" s="779"/>
      <c r="TVS182" s="779"/>
      <c r="TVT182" s="779"/>
      <c r="TVU182" s="779"/>
      <c r="TVV182" s="779"/>
      <c r="TVW182" s="779"/>
      <c r="TVX182" s="779"/>
      <c r="TVY182" s="779"/>
      <c r="TVZ182" s="779"/>
      <c r="TWA182" s="779"/>
      <c r="TWB182" s="779"/>
      <c r="TWC182" s="779"/>
      <c r="TWD182" s="779"/>
      <c r="TWE182" s="779"/>
      <c r="TWF182" s="779"/>
      <c r="TWG182" s="779"/>
      <c r="TWH182" s="779"/>
      <c r="TWI182" s="779"/>
      <c r="TWJ182" s="779"/>
      <c r="TWK182" s="779"/>
      <c r="TWL182" s="779"/>
      <c r="TWM182" s="779"/>
      <c r="TWN182" s="779"/>
      <c r="TWO182" s="779"/>
      <c r="TWP182" s="779"/>
      <c r="TWQ182" s="779"/>
      <c r="TWR182" s="779"/>
      <c r="TWS182" s="779"/>
      <c r="TWT182" s="779"/>
      <c r="TWU182" s="779"/>
      <c r="TWV182" s="779"/>
      <c r="TWW182" s="779"/>
      <c r="TWX182" s="779"/>
      <c r="TWY182" s="779"/>
      <c r="TWZ182" s="779"/>
      <c r="TXA182" s="779"/>
      <c r="TXB182" s="779"/>
      <c r="TXC182" s="779"/>
      <c r="TXD182" s="779"/>
      <c r="TXE182" s="779"/>
      <c r="TXF182" s="779"/>
      <c r="TXG182" s="779"/>
      <c r="TXH182" s="779"/>
      <c r="TXI182" s="779"/>
      <c r="TXJ182" s="779"/>
      <c r="TXK182" s="779"/>
      <c r="TXL182" s="779"/>
      <c r="TXM182" s="779"/>
      <c r="TXN182" s="779"/>
      <c r="TXO182" s="779"/>
      <c r="TXP182" s="779"/>
      <c r="TXQ182" s="779"/>
      <c r="TXR182" s="779"/>
      <c r="TXS182" s="779"/>
      <c r="TXT182" s="779"/>
      <c r="TXU182" s="779"/>
      <c r="TXV182" s="779"/>
      <c r="TXW182" s="779"/>
      <c r="TXX182" s="779"/>
      <c r="TXY182" s="779"/>
      <c r="TXZ182" s="779"/>
      <c r="TYA182" s="779"/>
      <c r="TYB182" s="779"/>
      <c r="TYC182" s="779"/>
      <c r="TYD182" s="779"/>
      <c r="TYE182" s="779"/>
      <c r="TYF182" s="779"/>
      <c r="TYG182" s="779"/>
      <c r="TYH182" s="779"/>
      <c r="TYI182" s="779"/>
      <c r="TYJ182" s="779"/>
      <c r="TYK182" s="779"/>
      <c r="TYL182" s="779"/>
      <c r="TYM182" s="779"/>
      <c r="TYN182" s="779"/>
      <c r="TYO182" s="779"/>
      <c r="TYP182" s="779"/>
      <c r="TYQ182" s="779"/>
      <c r="TYR182" s="779"/>
      <c r="TYS182" s="779"/>
      <c r="TYT182" s="779"/>
      <c r="TYU182" s="779"/>
      <c r="TYV182" s="779"/>
      <c r="TYW182" s="779"/>
      <c r="TYX182" s="779"/>
      <c r="TYY182" s="779"/>
      <c r="TYZ182" s="779"/>
      <c r="TZA182" s="779"/>
      <c r="TZB182" s="779"/>
      <c r="TZC182" s="779"/>
      <c r="TZD182" s="779"/>
      <c r="TZE182" s="779"/>
      <c r="TZF182" s="779"/>
      <c r="TZG182" s="779"/>
      <c r="TZH182" s="779"/>
      <c r="TZI182" s="779"/>
      <c r="TZJ182" s="779"/>
      <c r="TZK182" s="779"/>
      <c r="TZL182" s="779"/>
      <c r="TZM182" s="779"/>
      <c r="TZN182" s="779"/>
      <c r="TZO182" s="779"/>
      <c r="TZP182" s="779"/>
      <c r="TZQ182" s="779"/>
      <c r="TZR182" s="779"/>
      <c r="TZS182" s="779"/>
      <c r="TZT182" s="779"/>
      <c r="TZU182" s="779"/>
      <c r="TZV182" s="779"/>
      <c r="TZW182" s="779"/>
      <c r="TZX182" s="779"/>
      <c r="TZY182" s="779"/>
      <c r="TZZ182" s="779"/>
      <c r="UAA182" s="779"/>
      <c r="UAB182" s="779"/>
      <c r="UAC182" s="779"/>
      <c r="UAD182" s="779"/>
      <c r="UAE182" s="779"/>
      <c r="UAF182" s="779"/>
      <c r="UAG182" s="779"/>
      <c r="UAH182" s="779"/>
      <c r="UAI182" s="779"/>
      <c r="UAJ182" s="779"/>
      <c r="UAK182" s="779"/>
      <c r="UAL182" s="779"/>
      <c r="UAM182" s="779"/>
      <c r="UAN182" s="779"/>
      <c r="UAO182" s="779"/>
      <c r="UAP182" s="779"/>
      <c r="UAQ182" s="779"/>
      <c r="UAR182" s="779"/>
      <c r="UAS182" s="779"/>
      <c r="UAT182" s="779"/>
      <c r="UAU182" s="779"/>
      <c r="UAV182" s="779"/>
      <c r="UAW182" s="779"/>
      <c r="UAX182" s="779"/>
      <c r="UAY182" s="779"/>
      <c r="UAZ182" s="779"/>
      <c r="UBA182" s="779"/>
      <c r="UBB182" s="779"/>
      <c r="UBC182" s="779"/>
      <c r="UBD182" s="779"/>
      <c r="UBE182" s="779"/>
      <c r="UBF182" s="779"/>
      <c r="UBG182" s="779"/>
      <c r="UBH182" s="779"/>
      <c r="UBI182" s="779"/>
      <c r="UBJ182" s="779"/>
      <c r="UBK182" s="779"/>
      <c r="UBL182" s="779"/>
      <c r="UBM182" s="779"/>
      <c r="UBN182" s="779"/>
      <c r="UBO182" s="779"/>
      <c r="UBP182" s="779"/>
      <c r="UBQ182" s="779"/>
      <c r="UBR182" s="779"/>
      <c r="UBS182" s="779"/>
      <c r="UBT182" s="779"/>
      <c r="UBU182" s="779"/>
      <c r="UBV182" s="779"/>
      <c r="UBW182" s="779"/>
      <c r="UBX182" s="779"/>
      <c r="UBY182" s="779"/>
      <c r="UBZ182" s="779"/>
      <c r="UCA182" s="779"/>
      <c r="UCB182" s="779"/>
      <c r="UCC182" s="779"/>
      <c r="UCD182" s="779"/>
      <c r="UCE182" s="779"/>
      <c r="UCF182" s="779"/>
      <c r="UCG182" s="779"/>
      <c r="UCH182" s="779"/>
      <c r="UCI182" s="779"/>
      <c r="UCJ182" s="779"/>
      <c r="UCK182" s="779"/>
      <c r="UCL182" s="779"/>
      <c r="UCM182" s="779"/>
      <c r="UCN182" s="779"/>
      <c r="UCO182" s="779"/>
      <c r="UCP182" s="779"/>
      <c r="UCQ182" s="779"/>
      <c r="UCR182" s="779"/>
      <c r="UCS182" s="779"/>
      <c r="UCT182" s="779"/>
      <c r="UCU182" s="779"/>
      <c r="UCV182" s="779"/>
      <c r="UCW182" s="779"/>
      <c r="UCX182" s="779"/>
      <c r="UCY182" s="779"/>
      <c r="UCZ182" s="779"/>
      <c r="UDA182" s="779"/>
      <c r="UDB182" s="779"/>
      <c r="UDC182" s="779"/>
      <c r="UDD182" s="779"/>
      <c r="UDE182" s="779"/>
      <c r="UDF182" s="779"/>
      <c r="UDG182" s="779"/>
      <c r="UDH182" s="779"/>
      <c r="UDI182" s="779"/>
      <c r="UDJ182" s="779"/>
      <c r="UDK182" s="779"/>
      <c r="UDL182" s="779"/>
      <c r="UDM182" s="779"/>
      <c r="UDN182" s="779"/>
      <c r="UDO182" s="779"/>
      <c r="UDP182" s="779"/>
      <c r="UDQ182" s="779"/>
      <c r="UDR182" s="779"/>
      <c r="UDS182" s="779"/>
      <c r="UDT182" s="779"/>
      <c r="UDU182" s="779"/>
      <c r="UDV182" s="779"/>
      <c r="UDW182" s="779"/>
      <c r="UDX182" s="779"/>
      <c r="UDY182" s="779"/>
      <c r="UDZ182" s="779"/>
      <c r="UEA182" s="779"/>
      <c r="UEB182" s="779"/>
      <c r="UEC182" s="779"/>
      <c r="UED182" s="779"/>
      <c r="UEE182" s="779"/>
      <c r="UEF182" s="779"/>
      <c r="UEG182" s="779"/>
      <c r="UEH182" s="779"/>
      <c r="UEI182" s="779"/>
      <c r="UEJ182" s="779"/>
      <c r="UEK182" s="779"/>
      <c r="UEL182" s="779"/>
      <c r="UEM182" s="779"/>
      <c r="UEN182" s="779"/>
      <c r="UEO182" s="779"/>
      <c r="UEP182" s="779"/>
      <c r="UEQ182" s="779"/>
      <c r="UER182" s="779"/>
      <c r="UES182" s="779"/>
      <c r="UET182" s="779"/>
      <c r="UEU182" s="779"/>
      <c r="UEV182" s="779"/>
      <c r="UEW182" s="779"/>
      <c r="UEX182" s="779"/>
      <c r="UEY182" s="779"/>
      <c r="UEZ182" s="779"/>
      <c r="UFA182" s="779"/>
      <c r="UFB182" s="779"/>
      <c r="UFC182" s="779"/>
      <c r="UFD182" s="779"/>
      <c r="UFE182" s="779"/>
      <c r="UFF182" s="779"/>
      <c r="UFG182" s="779"/>
      <c r="UFH182" s="779"/>
      <c r="UFI182" s="779"/>
      <c r="UFJ182" s="779"/>
      <c r="UFK182" s="779"/>
      <c r="UFL182" s="779"/>
      <c r="UFM182" s="779"/>
      <c r="UFN182" s="779"/>
      <c r="UFO182" s="779"/>
      <c r="UFP182" s="779"/>
      <c r="UFQ182" s="779"/>
      <c r="UFR182" s="779"/>
      <c r="UFS182" s="779"/>
      <c r="UFT182" s="779"/>
      <c r="UFU182" s="779"/>
      <c r="UFV182" s="779"/>
      <c r="UFW182" s="779"/>
      <c r="UFX182" s="779"/>
      <c r="UFY182" s="779"/>
      <c r="UFZ182" s="779"/>
      <c r="UGA182" s="779"/>
      <c r="UGB182" s="779"/>
      <c r="UGC182" s="779"/>
      <c r="UGD182" s="779"/>
      <c r="UGE182" s="779"/>
      <c r="UGF182" s="779"/>
      <c r="UGG182" s="779"/>
      <c r="UGH182" s="779"/>
      <c r="UGI182" s="779"/>
      <c r="UGJ182" s="779"/>
      <c r="UGK182" s="779"/>
      <c r="UGL182" s="779"/>
      <c r="UGM182" s="779"/>
      <c r="UGN182" s="779"/>
      <c r="UGO182" s="779"/>
      <c r="UGP182" s="779"/>
      <c r="UGQ182" s="779"/>
      <c r="UGR182" s="779"/>
      <c r="UGS182" s="779"/>
      <c r="UGT182" s="779"/>
      <c r="UGU182" s="779"/>
      <c r="UGV182" s="779"/>
      <c r="UGW182" s="779"/>
      <c r="UGX182" s="779"/>
      <c r="UGY182" s="779"/>
      <c r="UGZ182" s="779"/>
      <c r="UHA182" s="779"/>
      <c r="UHB182" s="779"/>
      <c r="UHC182" s="779"/>
      <c r="UHD182" s="779"/>
      <c r="UHE182" s="779"/>
      <c r="UHF182" s="779"/>
      <c r="UHG182" s="779"/>
      <c r="UHH182" s="779"/>
      <c r="UHI182" s="779"/>
      <c r="UHJ182" s="779"/>
      <c r="UHK182" s="779"/>
      <c r="UHL182" s="779"/>
      <c r="UHM182" s="779"/>
      <c r="UHN182" s="779"/>
      <c r="UHO182" s="779"/>
      <c r="UHP182" s="779"/>
      <c r="UHQ182" s="779"/>
      <c r="UHR182" s="779"/>
      <c r="UHS182" s="779"/>
      <c r="UHT182" s="779"/>
      <c r="UHU182" s="779"/>
      <c r="UHV182" s="779"/>
      <c r="UHW182" s="779"/>
      <c r="UHX182" s="779"/>
      <c r="UHY182" s="779"/>
      <c r="UHZ182" s="779"/>
      <c r="UIA182" s="779"/>
      <c r="UIB182" s="779"/>
      <c r="UIC182" s="779"/>
      <c r="UID182" s="779"/>
      <c r="UIE182" s="779"/>
      <c r="UIF182" s="779"/>
      <c r="UIG182" s="779"/>
      <c r="UIH182" s="779"/>
      <c r="UII182" s="779"/>
      <c r="UIJ182" s="779"/>
      <c r="UIK182" s="779"/>
      <c r="UIL182" s="779"/>
      <c r="UIM182" s="779"/>
      <c r="UIN182" s="779"/>
      <c r="UIO182" s="779"/>
      <c r="UIP182" s="779"/>
      <c r="UIQ182" s="779"/>
      <c r="UIR182" s="779"/>
      <c r="UIS182" s="779"/>
      <c r="UIT182" s="779"/>
      <c r="UIU182" s="779"/>
      <c r="UIV182" s="779"/>
      <c r="UIW182" s="779"/>
      <c r="UIX182" s="779"/>
      <c r="UIY182" s="779"/>
      <c r="UIZ182" s="779"/>
      <c r="UJA182" s="779"/>
      <c r="UJB182" s="779"/>
      <c r="UJC182" s="779"/>
      <c r="UJD182" s="779"/>
      <c r="UJE182" s="779"/>
      <c r="UJF182" s="779"/>
      <c r="UJG182" s="779"/>
      <c r="UJH182" s="779"/>
      <c r="UJI182" s="779"/>
      <c r="UJJ182" s="779"/>
      <c r="UJK182" s="779"/>
      <c r="UJL182" s="779"/>
      <c r="UJM182" s="779"/>
      <c r="UJN182" s="779"/>
      <c r="UJO182" s="779"/>
      <c r="UJP182" s="779"/>
      <c r="UJQ182" s="779"/>
      <c r="UJR182" s="779"/>
      <c r="UJS182" s="779"/>
      <c r="UJT182" s="779"/>
      <c r="UJU182" s="779"/>
      <c r="UJV182" s="779"/>
      <c r="UJW182" s="779"/>
      <c r="UJX182" s="779"/>
      <c r="UJY182" s="779"/>
      <c r="UJZ182" s="779"/>
      <c r="UKA182" s="779"/>
      <c r="UKB182" s="779"/>
      <c r="UKC182" s="779"/>
      <c r="UKD182" s="779"/>
      <c r="UKE182" s="779"/>
      <c r="UKF182" s="779"/>
      <c r="UKG182" s="779"/>
      <c r="UKH182" s="779"/>
      <c r="UKI182" s="779"/>
      <c r="UKJ182" s="779"/>
      <c r="UKK182" s="779"/>
      <c r="UKL182" s="779"/>
      <c r="UKM182" s="779"/>
      <c r="UKN182" s="779"/>
      <c r="UKO182" s="779"/>
      <c r="UKP182" s="779"/>
      <c r="UKQ182" s="779"/>
      <c r="UKR182" s="779"/>
      <c r="UKS182" s="779"/>
      <c r="UKT182" s="779"/>
      <c r="UKU182" s="779"/>
      <c r="UKV182" s="779"/>
      <c r="UKW182" s="779"/>
      <c r="UKX182" s="779"/>
      <c r="UKY182" s="779"/>
      <c r="UKZ182" s="779"/>
      <c r="ULA182" s="779"/>
      <c r="ULB182" s="779"/>
      <c r="ULC182" s="779"/>
      <c r="ULD182" s="779"/>
      <c r="ULE182" s="779"/>
      <c r="ULF182" s="779"/>
      <c r="ULG182" s="779"/>
      <c r="ULH182" s="779"/>
      <c r="ULI182" s="779"/>
      <c r="ULJ182" s="779"/>
      <c r="ULK182" s="779"/>
      <c r="ULL182" s="779"/>
      <c r="ULM182" s="779"/>
      <c r="ULN182" s="779"/>
      <c r="ULO182" s="779"/>
      <c r="ULP182" s="779"/>
      <c r="ULQ182" s="779"/>
      <c r="ULR182" s="779"/>
      <c r="ULS182" s="779"/>
      <c r="ULT182" s="779"/>
      <c r="ULU182" s="779"/>
      <c r="ULV182" s="779"/>
      <c r="ULW182" s="779"/>
      <c r="ULX182" s="779"/>
      <c r="ULY182" s="779"/>
      <c r="ULZ182" s="779"/>
      <c r="UMA182" s="779"/>
      <c r="UMB182" s="779"/>
      <c r="UMC182" s="779"/>
      <c r="UMD182" s="779"/>
      <c r="UME182" s="779"/>
      <c r="UMF182" s="779"/>
      <c r="UMG182" s="779"/>
      <c r="UMH182" s="779"/>
      <c r="UMI182" s="779"/>
      <c r="UMJ182" s="779"/>
      <c r="UMK182" s="779"/>
      <c r="UML182" s="779"/>
      <c r="UMM182" s="779"/>
      <c r="UMN182" s="779"/>
      <c r="UMO182" s="779"/>
      <c r="UMP182" s="779"/>
      <c r="UMQ182" s="779"/>
      <c r="UMR182" s="779"/>
      <c r="UMS182" s="779"/>
      <c r="UMT182" s="779"/>
      <c r="UMU182" s="779"/>
      <c r="UMV182" s="779"/>
      <c r="UMW182" s="779"/>
      <c r="UMX182" s="779"/>
      <c r="UMY182" s="779"/>
      <c r="UMZ182" s="779"/>
      <c r="UNA182" s="779"/>
      <c r="UNB182" s="779"/>
      <c r="UNC182" s="779"/>
      <c r="UND182" s="779"/>
      <c r="UNE182" s="779"/>
      <c r="UNF182" s="779"/>
      <c r="UNG182" s="779"/>
      <c r="UNH182" s="779"/>
      <c r="UNI182" s="779"/>
      <c r="UNJ182" s="779"/>
      <c r="UNK182" s="779"/>
      <c r="UNL182" s="779"/>
      <c r="UNM182" s="779"/>
      <c r="UNN182" s="779"/>
      <c r="UNO182" s="779"/>
      <c r="UNP182" s="779"/>
      <c r="UNQ182" s="779"/>
      <c r="UNR182" s="779"/>
      <c r="UNS182" s="779"/>
      <c r="UNT182" s="779"/>
      <c r="UNU182" s="779"/>
      <c r="UNV182" s="779"/>
      <c r="UNW182" s="779"/>
      <c r="UNX182" s="779"/>
      <c r="UNY182" s="779"/>
      <c r="UNZ182" s="779"/>
      <c r="UOA182" s="779"/>
      <c r="UOB182" s="779"/>
      <c r="UOC182" s="779"/>
      <c r="UOD182" s="779"/>
      <c r="UOE182" s="779"/>
      <c r="UOF182" s="779"/>
      <c r="UOG182" s="779"/>
      <c r="UOH182" s="779"/>
      <c r="UOI182" s="779"/>
      <c r="UOJ182" s="779"/>
      <c r="UOK182" s="779"/>
      <c r="UOL182" s="779"/>
      <c r="UOM182" s="779"/>
      <c r="UON182" s="779"/>
      <c r="UOO182" s="779"/>
      <c r="UOP182" s="779"/>
      <c r="UOQ182" s="779"/>
      <c r="UOR182" s="779"/>
      <c r="UOS182" s="779"/>
      <c r="UOT182" s="779"/>
      <c r="UOU182" s="779"/>
      <c r="UOV182" s="779"/>
      <c r="UOW182" s="779"/>
      <c r="UOX182" s="779"/>
      <c r="UOY182" s="779"/>
      <c r="UOZ182" s="779"/>
      <c r="UPA182" s="779"/>
      <c r="UPB182" s="779"/>
      <c r="UPC182" s="779"/>
      <c r="UPD182" s="779"/>
      <c r="UPE182" s="779"/>
      <c r="UPF182" s="779"/>
      <c r="UPG182" s="779"/>
      <c r="UPH182" s="779"/>
      <c r="UPI182" s="779"/>
      <c r="UPJ182" s="779"/>
      <c r="UPK182" s="779"/>
      <c r="UPL182" s="779"/>
      <c r="UPM182" s="779"/>
      <c r="UPN182" s="779"/>
      <c r="UPO182" s="779"/>
      <c r="UPP182" s="779"/>
      <c r="UPQ182" s="779"/>
      <c r="UPR182" s="779"/>
      <c r="UPS182" s="779"/>
      <c r="UPT182" s="779"/>
      <c r="UPU182" s="779"/>
      <c r="UPV182" s="779"/>
      <c r="UPW182" s="779"/>
      <c r="UPX182" s="779"/>
      <c r="UPY182" s="779"/>
      <c r="UPZ182" s="779"/>
      <c r="UQA182" s="779"/>
      <c r="UQB182" s="779"/>
      <c r="UQC182" s="779"/>
      <c r="UQD182" s="779"/>
      <c r="UQE182" s="779"/>
      <c r="UQF182" s="779"/>
      <c r="UQG182" s="779"/>
      <c r="UQH182" s="779"/>
      <c r="UQI182" s="779"/>
      <c r="UQJ182" s="779"/>
      <c r="UQK182" s="779"/>
      <c r="UQL182" s="779"/>
      <c r="UQM182" s="779"/>
      <c r="UQN182" s="779"/>
      <c r="UQO182" s="779"/>
      <c r="UQP182" s="779"/>
      <c r="UQQ182" s="779"/>
      <c r="UQR182" s="779"/>
      <c r="UQS182" s="779"/>
      <c r="UQT182" s="779"/>
      <c r="UQU182" s="779"/>
      <c r="UQV182" s="779"/>
      <c r="UQW182" s="779"/>
      <c r="UQX182" s="779"/>
      <c r="UQY182" s="779"/>
      <c r="UQZ182" s="779"/>
      <c r="URA182" s="779"/>
      <c r="URB182" s="779"/>
      <c r="URC182" s="779"/>
      <c r="URD182" s="779"/>
      <c r="URE182" s="779"/>
      <c r="URF182" s="779"/>
      <c r="URG182" s="779"/>
      <c r="URH182" s="779"/>
      <c r="URI182" s="779"/>
      <c r="URJ182" s="779"/>
      <c r="URK182" s="779"/>
      <c r="URL182" s="779"/>
      <c r="URM182" s="779"/>
      <c r="URN182" s="779"/>
      <c r="URO182" s="779"/>
      <c r="URP182" s="779"/>
      <c r="URQ182" s="779"/>
      <c r="URR182" s="779"/>
      <c r="URS182" s="779"/>
      <c r="URT182" s="779"/>
      <c r="URU182" s="779"/>
      <c r="URV182" s="779"/>
      <c r="URW182" s="779"/>
      <c r="URX182" s="779"/>
      <c r="URY182" s="779"/>
      <c r="URZ182" s="779"/>
      <c r="USA182" s="779"/>
      <c r="USB182" s="779"/>
      <c r="USC182" s="779"/>
      <c r="USD182" s="779"/>
      <c r="USE182" s="779"/>
      <c r="USF182" s="779"/>
      <c r="USG182" s="779"/>
      <c r="USH182" s="779"/>
      <c r="USI182" s="779"/>
      <c r="USJ182" s="779"/>
      <c r="USK182" s="779"/>
      <c r="USL182" s="779"/>
      <c r="USM182" s="779"/>
      <c r="USN182" s="779"/>
      <c r="USO182" s="779"/>
      <c r="USP182" s="779"/>
      <c r="USQ182" s="779"/>
      <c r="USR182" s="779"/>
      <c r="USS182" s="779"/>
      <c r="UST182" s="779"/>
      <c r="USU182" s="779"/>
      <c r="USV182" s="779"/>
      <c r="USW182" s="779"/>
      <c r="USX182" s="779"/>
      <c r="USY182" s="779"/>
      <c r="USZ182" s="779"/>
      <c r="UTA182" s="779"/>
      <c r="UTB182" s="779"/>
      <c r="UTC182" s="779"/>
      <c r="UTD182" s="779"/>
      <c r="UTE182" s="779"/>
      <c r="UTF182" s="779"/>
      <c r="UTG182" s="779"/>
      <c r="UTH182" s="779"/>
      <c r="UTI182" s="779"/>
      <c r="UTJ182" s="779"/>
      <c r="UTK182" s="779"/>
      <c r="UTL182" s="779"/>
      <c r="UTM182" s="779"/>
      <c r="UTN182" s="779"/>
      <c r="UTO182" s="779"/>
      <c r="UTP182" s="779"/>
      <c r="UTQ182" s="779"/>
      <c r="UTR182" s="779"/>
      <c r="UTS182" s="779"/>
      <c r="UTT182" s="779"/>
      <c r="UTU182" s="779"/>
      <c r="UTV182" s="779"/>
      <c r="UTW182" s="779"/>
      <c r="UTX182" s="779"/>
      <c r="UTY182" s="779"/>
      <c r="UTZ182" s="779"/>
      <c r="UUA182" s="779"/>
      <c r="UUB182" s="779"/>
      <c r="UUC182" s="779"/>
      <c r="UUD182" s="779"/>
      <c r="UUE182" s="779"/>
      <c r="UUF182" s="779"/>
      <c r="UUG182" s="779"/>
      <c r="UUH182" s="779"/>
      <c r="UUI182" s="779"/>
      <c r="UUJ182" s="779"/>
      <c r="UUK182" s="779"/>
      <c r="UUL182" s="779"/>
      <c r="UUM182" s="779"/>
      <c r="UUN182" s="779"/>
      <c r="UUO182" s="779"/>
      <c r="UUP182" s="779"/>
      <c r="UUQ182" s="779"/>
      <c r="UUR182" s="779"/>
      <c r="UUS182" s="779"/>
      <c r="UUT182" s="779"/>
      <c r="UUU182" s="779"/>
      <c r="UUV182" s="779"/>
      <c r="UUW182" s="779"/>
      <c r="UUX182" s="779"/>
      <c r="UUY182" s="779"/>
      <c r="UUZ182" s="779"/>
      <c r="UVA182" s="779"/>
      <c r="UVB182" s="779"/>
      <c r="UVC182" s="779"/>
      <c r="UVD182" s="779"/>
      <c r="UVE182" s="779"/>
      <c r="UVF182" s="779"/>
      <c r="UVG182" s="779"/>
      <c r="UVH182" s="779"/>
      <c r="UVI182" s="779"/>
      <c r="UVJ182" s="779"/>
      <c r="UVK182" s="779"/>
      <c r="UVL182" s="779"/>
      <c r="UVM182" s="779"/>
      <c r="UVN182" s="779"/>
      <c r="UVO182" s="779"/>
      <c r="UVP182" s="779"/>
      <c r="UVQ182" s="779"/>
      <c r="UVR182" s="779"/>
      <c r="UVS182" s="779"/>
      <c r="UVT182" s="779"/>
      <c r="UVU182" s="779"/>
      <c r="UVV182" s="779"/>
      <c r="UVW182" s="779"/>
      <c r="UVX182" s="779"/>
      <c r="UVY182" s="779"/>
      <c r="UVZ182" s="779"/>
      <c r="UWA182" s="779"/>
      <c r="UWB182" s="779"/>
      <c r="UWC182" s="779"/>
      <c r="UWD182" s="779"/>
      <c r="UWE182" s="779"/>
      <c r="UWF182" s="779"/>
      <c r="UWG182" s="779"/>
      <c r="UWH182" s="779"/>
      <c r="UWI182" s="779"/>
      <c r="UWJ182" s="779"/>
      <c r="UWK182" s="779"/>
      <c r="UWL182" s="779"/>
      <c r="UWM182" s="779"/>
      <c r="UWN182" s="779"/>
      <c r="UWO182" s="779"/>
      <c r="UWP182" s="779"/>
      <c r="UWQ182" s="779"/>
      <c r="UWR182" s="779"/>
      <c r="UWS182" s="779"/>
      <c r="UWT182" s="779"/>
      <c r="UWU182" s="779"/>
      <c r="UWV182" s="779"/>
      <c r="UWW182" s="779"/>
      <c r="UWX182" s="779"/>
      <c r="UWY182" s="779"/>
      <c r="UWZ182" s="779"/>
      <c r="UXA182" s="779"/>
      <c r="UXB182" s="779"/>
      <c r="UXC182" s="779"/>
      <c r="UXD182" s="779"/>
      <c r="UXE182" s="779"/>
      <c r="UXF182" s="779"/>
      <c r="UXG182" s="779"/>
      <c r="UXH182" s="779"/>
      <c r="UXI182" s="779"/>
      <c r="UXJ182" s="779"/>
      <c r="UXK182" s="779"/>
      <c r="UXL182" s="779"/>
      <c r="UXM182" s="779"/>
      <c r="UXN182" s="779"/>
      <c r="UXO182" s="779"/>
      <c r="UXP182" s="779"/>
      <c r="UXQ182" s="779"/>
      <c r="UXR182" s="779"/>
      <c r="UXS182" s="779"/>
      <c r="UXT182" s="779"/>
      <c r="UXU182" s="779"/>
      <c r="UXV182" s="779"/>
      <c r="UXW182" s="779"/>
      <c r="UXX182" s="779"/>
      <c r="UXY182" s="779"/>
      <c r="UXZ182" s="779"/>
      <c r="UYA182" s="779"/>
      <c r="UYB182" s="779"/>
      <c r="UYC182" s="779"/>
      <c r="UYD182" s="779"/>
      <c r="UYE182" s="779"/>
      <c r="UYF182" s="779"/>
      <c r="UYG182" s="779"/>
      <c r="UYH182" s="779"/>
      <c r="UYI182" s="779"/>
      <c r="UYJ182" s="779"/>
      <c r="UYK182" s="779"/>
      <c r="UYL182" s="779"/>
      <c r="UYM182" s="779"/>
      <c r="UYN182" s="779"/>
      <c r="UYO182" s="779"/>
      <c r="UYP182" s="779"/>
      <c r="UYQ182" s="779"/>
      <c r="UYR182" s="779"/>
      <c r="UYS182" s="779"/>
      <c r="UYT182" s="779"/>
      <c r="UYU182" s="779"/>
      <c r="UYV182" s="779"/>
      <c r="UYW182" s="779"/>
      <c r="UYX182" s="779"/>
      <c r="UYY182" s="779"/>
      <c r="UYZ182" s="779"/>
      <c r="UZA182" s="779"/>
      <c r="UZB182" s="779"/>
      <c r="UZC182" s="779"/>
      <c r="UZD182" s="779"/>
      <c r="UZE182" s="779"/>
      <c r="UZF182" s="779"/>
      <c r="UZG182" s="779"/>
      <c r="UZH182" s="779"/>
      <c r="UZI182" s="779"/>
      <c r="UZJ182" s="779"/>
      <c r="UZK182" s="779"/>
      <c r="UZL182" s="779"/>
      <c r="UZM182" s="779"/>
      <c r="UZN182" s="779"/>
      <c r="UZO182" s="779"/>
      <c r="UZP182" s="779"/>
      <c r="UZQ182" s="779"/>
      <c r="UZR182" s="779"/>
      <c r="UZS182" s="779"/>
      <c r="UZT182" s="779"/>
      <c r="UZU182" s="779"/>
      <c r="UZV182" s="779"/>
      <c r="UZW182" s="779"/>
      <c r="UZX182" s="779"/>
      <c r="UZY182" s="779"/>
      <c r="UZZ182" s="779"/>
      <c r="VAA182" s="779"/>
      <c r="VAB182" s="779"/>
      <c r="VAC182" s="779"/>
      <c r="VAD182" s="779"/>
      <c r="VAE182" s="779"/>
      <c r="VAF182" s="779"/>
      <c r="VAG182" s="779"/>
      <c r="VAH182" s="779"/>
      <c r="VAI182" s="779"/>
      <c r="VAJ182" s="779"/>
      <c r="VAK182" s="779"/>
      <c r="VAL182" s="779"/>
      <c r="VAM182" s="779"/>
      <c r="VAN182" s="779"/>
      <c r="VAO182" s="779"/>
      <c r="VAP182" s="779"/>
      <c r="VAQ182" s="779"/>
      <c r="VAR182" s="779"/>
      <c r="VAS182" s="779"/>
      <c r="VAT182" s="779"/>
      <c r="VAU182" s="779"/>
      <c r="VAV182" s="779"/>
      <c r="VAW182" s="779"/>
      <c r="VAX182" s="779"/>
      <c r="VAY182" s="779"/>
      <c r="VAZ182" s="779"/>
      <c r="VBA182" s="779"/>
      <c r="VBB182" s="779"/>
      <c r="VBC182" s="779"/>
      <c r="VBD182" s="779"/>
      <c r="VBE182" s="779"/>
      <c r="VBF182" s="779"/>
      <c r="VBG182" s="779"/>
      <c r="VBH182" s="779"/>
      <c r="VBI182" s="779"/>
      <c r="VBJ182" s="779"/>
      <c r="VBK182" s="779"/>
      <c r="VBL182" s="779"/>
      <c r="VBM182" s="779"/>
      <c r="VBN182" s="779"/>
      <c r="VBO182" s="779"/>
      <c r="VBP182" s="779"/>
      <c r="VBQ182" s="779"/>
      <c r="VBR182" s="779"/>
      <c r="VBS182" s="779"/>
      <c r="VBT182" s="779"/>
      <c r="VBU182" s="779"/>
      <c r="VBV182" s="779"/>
      <c r="VBW182" s="779"/>
      <c r="VBX182" s="779"/>
      <c r="VBY182" s="779"/>
      <c r="VBZ182" s="779"/>
      <c r="VCA182" s="779"/>
      <c r="VCB182" s="779"/>
      <c r="VCC182" s="779"/>
      <c r="VCD182" s="779"/>
      <c r="VCE182" s="779"/>
      <c r="VCF182" s="779"/>
      <c r="VCG182" s="779"/>
      <c r="VCH182" s="779"/>
      <c r="VCI182" s="779"/>
      <c r="VCJ182" s="779"/>
      <c r="VCK182" s="779"/>
      <c r="VCL182" s="779"/>
      <c r="VCM182" s="779"/>
      <c r="VCN182" s="779"/>
      <c r="VCO182" s="779"/>
      <c r="VCP182" s="779"/>
      <c r="VCQ182" s="779"/>
      <c r="VCR182" s="779"/>
      <c r="VCS182" s="779"/>
      <c r="VCT182" s="779"/>
      <c r="VCU182" s="779"/>
      <c r="VCV182" s="779"/>
      <c r="VCW182" s="779"/>
      <c r="VCX182" s="779"/>
      <c r="VCY182" s="779"/>
      <c r="VCZ182" s="779"/>
      <c r="VDA182" s="779"/>
      <c r="VDB182" s="779"/>
      <c r="VDC182" s="779"/>
      <c r="VDD182" s="779"/>
      <c r="VDE182" s="779"/>
      <c r="VDF182" s="779"/>
      <c r="VDG182" s="779"/>
      <c r="VDH182" s="779"/>
      <c r="VDI182" s="779"/>
      <c r="VDJ182" s="779"/>
      <c r="VDK182" s="779"/>
      <c r="VDL182" s="779"/>
      <c r="VDM182" s="779"/>
      <c r="VDN182" s="779"/>
      <c r="VDO182" s="779"/>
      <c r="VDP182" s="779"/>
      <c r="VDQ182" s="779"/>
      <c r="VDR182" s="779"/>
      <c r="VDS182" s="779"/>
      <c r="VDT182" s="779"/>
      <c r="VDU182" s="779"/>
      <c r="VDV182" s="779"/>
      <c r="VDW182" s="779"/>
      <c r="VDX182" s="779"/>
      <c r="VDY182" s="779"/>
      <c r="VDZ182" s="779"/>
      <c r="VEA182" s="779"/>
      <c r="VEB182" s="779"/>
      <c r="VEC182" s="779"/>
      <c r="VED182" s="779"/>
      <c r="VEE182" s="779"/>
      <c r="VEF182" s="779"/>
      <c r="VEG182" s="779"/>
      <c r="VEH182" s="779"/>
      <c r="VEI182" s="779"/>
      <c r="VEJ182" s="779"/>
      <c r="VEK182" s="779"/>
      <c r="VEL182" s="779"/>
      <c r="VEM182" s="779"/>
      <c r="VEN182" s="779"/>
      <c r="VEO182" s="779"/>
      <c r="VEP182" s="779"/>
      <c r="VEQ182" s="779"/>
      <c r="VER182" s="779"/>
      <c r="VES182" s="779"/>
      <c r="VET182" s="779"/>
      <c r="VEU182" s="779"/>
      <c r="VEV182" s="779"/>
      <c r="VEW182" s="779"/>
      <c r="VEX182" s="779"/>
      <c r="VEY182" s="779"/>
      <c r="VEZ182" s="779"/>
      <c r="VFA182" s="779"/>
      <c r="VFB182" s="779"/>
      <c r="VFC182" s="779"/>
      <c r="VFD182" s="779"/>
      <c r="VFE182" s="779"/>
      <c r="VFF182" s="779"/>
      <c r="VFG182" s="779"/>
      <c r="VFH182" s="779"/>
      <c r="VFI182" s="779"/>
      <c r="VFJ182" s="779"/>
      <c r="VFK182" s="779"/>
      <c r="VFL182" s="779"/>
      <c r="VFM182" s="779"/>
      <c r="VFN182" s="779"/>
      <c r="VFO182" s="779"/>
      <c r="VFP182" s="779"/>
      <c r="VFQ182" s="779"/>
      <c r="VFR182" s="779"/>
      <c r="VFS182" s="779"/>
      <c r="VFT182" s="779"/>
      <c r="VFU182" s="779"/>
      <c r="VFV182" s="779"/>
      <c r="VFW182" s="779"/>
      <c r="VFX182" s="779"/>
      <c r="VFY182" s="779"/>
      <c r="VFZ182" s="779"/>
      <c r="VGA182" s="779"/>
      <c r="VGB182" s="779"/>
      <c r="VGC182" s="779"/>
      <c r="VGD182" s="779"/>
      <c r="VGE182" s="779"/>
      <c r="VGF182" s="779"/>
      <c r="VGG182" s="779"/>
      <c r="VGH182" s="779"/>
      <c r="VGI182" s="779"/>
      <c r="VGJ182" s="779"/>
      <c r="VGK182" s="779"/>
      <c r="VGL182" s="779"/>
      <c r="VGM182" s="779"/>
      <c r="VGN182" s="779"/>
      <c r="VGO182" s="779"/>
      <c r="VGP182" s="779"/>
      <c r="VGQ182" s="779"/>
      <c r="VGR182" s="779"/>
      <c r="VGS182" s="779"/>
      <c r="VGT182" s="779"/>
      <c r="VGU182" s="779"/>
      <c r="VGV182" s="779"/>
      <c r="VGW182" s="779"/>
      <c r="VGX182" s="779"/>
      <c r="VGY182" s="779"/>
      <c r="VGZ182" s="779"/>
      <c r="VHA182" s="779"/>
      <c r="VHB182" s="779"/>
      <c r="VHC182" s="779"/>
      <c r="VHD182" s="779"/>
      <c r="VHE182" s="779"/>
      <c r="VHF182" s="779"/>
      <c r="VHG182" s="779"/>
      <c r="VHH182" s="779"/>
      <c r="VHI182" s="779"/>
      <c r="VHJ182" s="779"/>
      <c r="VHK182" s="779"/>
      <c r="VHL182" s="779"/>
      <c r="VHM182" s="779"/>
      <c r="VHN182" s="779"/>
      <c r="VHO182" s="779"/>
      <c r="VHP182" s="779"/>
      <c r="VHQ182" s="779"/>
      <c r="VHR182" s="779"/>
      <c r="VHS182" s="779"/>
      <c r="VHT182" s="779"/>
      <c r="VHU182" s="779"/>
      <c r="VHV182" s="779"/>
      <c r="VHW182" s="779"/>
      <c r="VHX182" s="779"/>
      <c r="VHY182" s="779"/>
      <c r="VHZ182" s="779"/>
      <c r="VIA182" s="779"/>
      <c r="VIB182" s="779"/>
      <c r="VIC182" s="779"/>
      <c r="VID182" s="779"/>
      <c r="VIE182" s="779"/>
      <c r="VIF182" s="779"/>
      <c r="VIG182" s="779"/>
      <c r="VIH182" s="779"/>
      <c r="VII182" s="779"/>
      <c r="VIJ182" s="779"/>
      <c r="VIK182" s="779"/>
      <c r="VIL182" s="779"/>
      <c r="VIM182" s="779"/>
      <c r="VIN182" s="779"/>
      <c r="VIO182" s="779"/>
      <c r="VIP182" s="779"/>
      <c r="VIQ182" s="779"/>
      <c r="VIR182" s="779"/>
      <c r="VIS182" s="779"/>
      <c r="VIT182" s="779"/>
      <c r="VIU182" s="779"/>
      <c r="VIV182" s="779"/>
      <c r="VIW182" s="779"/>
      <c r="VIX182" s="779"/>
      <c r="VIY182" s="779"/>
      <c r="VIZ182" s="779"/>
      <c r="VJA182" s="779"/>
      <c r="VJB182" s="779"/>
      <c r="VJC182" s="779"/>
      <c r="VJD182" s="779"/>
      <c r="VJE182" s="779"/>
      <c r="VJF182" s="779"/>
      <c r="VJG182" s="779"/>
      <c r="VJH182" s="779"/>
      <c r="VJI182" s="779"/>
      <c r="VJJ182" s="779"/>
      <c r="VJK182" s="779"/>
      <c r="VJL182" s="779"/>
      <c r="VJM182" s="779"/>
      <c r="VJN182" s="779"/>
      <c r="VJO182" s="779"/>
      <c r="VJP182" s="779"/>
      <c r="VJQ182" s="779"/>
      <c r="VJR182" s="779"/>
      <c r="VJS182" s="779"/>
      <c r="VJT182" s="779"/>
      <c r="VJU182" s="779"/>
      <c r="VJV182" s="779"/>
      <c r="VJW182" s="779"/>
      <c r="VJX182" s="779"/>
      <c r="VJY182" s="779"/>
      <c r="VJZ182" s="779"/>
      <c r="VKA182" s="779"/>
      <c r="VKB182" s="779"/>
      <c r="VKC182" s="779"/>
      <c r="VKD182" s="779"/>
      <c r="VKE182" s="779"/>
      <c r="VKF182" s="779"/>
      <c r="VKG182" s="779"/>
      <c r="VKH182" s="779"/>
      <c r="VKI182" s="779"/>
      <c r="VKJ182" s="779"/>
      <c r="VKK182" s="779"/>
      <c r="VKL182" s="779"/>
      <c r="VKM182" s="779"/>
      <c r="VKN182" s="779"/>
      <c r="VKO182" s="779"/>
      <c r="VKP182" s="779"/>
      <c r="VKQ182" s="779"/>
      <c r="VKR182" s="779"/>
      <c r="VKS182" s="779"/>
      <c r="VKT182" s="779"/>
      <c r="VKU182" s="779"/>
      <c r="VKV182" s="779"/>
      <c r="VKW182" s="779"/>
      <c r="VKX182" s="779"/>
      <c r="VKY182" s="779"/>
      <c r="VKZ182" s="779"/>
      <c r="VLA182" s="779"/>
      <c r="VLB182" s="779"/>
      <c r="VLC182" s="779"/>
      <c r="VLD182" s="779"/>
      <c r="VLE182" s="779"/>
      <c r="VLF182" s="779"/>
      <c r="VLG182" s="779"/>
      <c r="VLH182" s="779"/>
      <c r="VLI182" s="779"/>
      <c r="VLJ182" s="779"/>
      <c r="VLK182" s="779"/>
      <c r="VLL182" s="779"/>
      <c r="VLM182" s="779"/>
      <c r="VLN182" s="779"/>
      <c r="VLO182" s="779"/>
      <c r="VLP182" s="779"/>
      <c r="VLQ182" s="779"/>
      <c r="VLR182" s="779"/>
      <c r="VLS182" s="779"/>
      <c r="VLT182" s="779"/>
      <c r="VLU182" s="779"/>
      <c r="VLV182" s="779"/>
      <c r="VLW182" s="779"/>
      <c r="VLX182" s="779"/>
      <c r="VLY182" s="779"/>
      <c r="VLZ182" s="779"/>
      <c r="VMA182" s="779"/>
      <c r="VMB182" s="779"/>
      <c r="VMC182" s="779"/>
      <c r="VMD182" s="779"/>
      <c r="VME182" s="779"/>
      <c r="VMF182" s="779"/>
      <c r="VMG182" s="779"/>
      <c r="VMH182" s="779"/>
      <c r="VMI182" s="779"/>
      <c r="VMJ182" s="779"/>
      <c r="VMK182" s="779"/>
      <c r="VML182" s="779"/>
      <c r="VMM182" s="779"/>
      <c r="VMN182" s="779"/>
      <c r="VMO182" s="779"/>
      <c r="VMP182" s="779"/>
      <c r="VMQ182" s="779"/>
      <c r="VMR182" s="779"/>
      <c r="VMS182" s="779"/>
      <c r="VMT182" s="779"/>
      <c r="VMU182" s="779"/>
      <c r="VMV182" s="779"/>
      <c r="VMW182" s="779"/>
      <c r="VMX182" s="779"/>
      <c r="VMY182" s="779"/>
      <c r="VMZ182" s="779"/>
      <c r="VNA182" s="779"/>
      <c r="VNB182" s="779"/>
      <c r="VNC182" s="779"/>
      <c r="VND182" s="779"/>
      <c r="VNE182" s="779"/>
      <c r="VNF182" s="779"/>
      <c r="VNG182" s="779"/>
      <c r="VNH182" s="779"/>
      <c r="VNI182" s="779"/>
      <c r="VNJ182" s="779"/>
      <c r="VNK182" s="779"/>
      <c r="VNL182" s="779"/>
      <c r="VNM182" s="779"/>
      <c r="VNN182" s="779"/>
      <c r="VNO182" s="779"/>
      <c r="VNP182" s="779"/>
      <c r="VNQ182" s="779"/>
      <c r="VNR182" s="779"/>
      <c r="VNS182" s="779"/>
      <c r="VNT182" s="779"/>
      <c r="VNU182" s="779"/>
      <c r="VNV182" s="779"/>
      <c r="VNW182" s="779"/>
      <c r="VNX182" s="779"/>
      <c r="VNY182" s="779"/>
      <c r="VNZ182" s="779"/>
      <c r="VOA182" s="779"/>
      <c r="VOB182" s="779"/>
      <c r="VOC182" s="779"/>
      <c r="VOD182" s="779"/>
      <c r="VOE182" s="779"/>
      <c r="VOF182" s="779"/>
      <c r="VOG182" s="779"/>
      <c r="VOH182" s="779"/>
      <c r="VOI182" s="779"/>
      <c r="VOJ182" s="779"/>
      <c r="VOK182" s="779"/>
      <c r="VOL182" s="779"/>
      <c r="VOM182" s="779"/>
      <c r="VON182" s="779"/>
      <c r="VOO182" s="779"/>
      <c r="VOP182" s="779"/>
      <c r="VOQ182" s="779"/>
      <c r="VOR182" s="779"/>
      <c r="VOS182" s="779"/>
      <c r="VOT182" s="779"/>
      <c r="VOU182" s="779"/>
      <c r="VOV182" s="779"/>
      <c r="VOW182" s="779"/>
      <c r="VOX182" s="779"/>
      <c r="VOY182" s="779"/>
      <c r="VOZ182" s="779"/>
      <c r="VPA182" s="779"/>
      <c r="VPB182" s="779"/>
      <c r="VPC182" s="779"/>
      <c r="VPD182" s="779"/>
      <c r="VPE182" s="779"/>
      <c r="VPF182" s="779"/>
      <c r="VPG182" s="779"/>
      <c r="VPH182" s="779"/>
      <c r="VPI182" s="779"/>
      <c r="VPJ182" s="779"/>
      <c r="VPK182" s="779"/>
      <c r="VPL182" s="779"/>
      <c r="VPM182" s="779"/>
      <c r="VPN182" s="779"/>
      <c r="VPO182" s="779"/>
      <c r="VPP182" s="779"/>
      <c r="VPQ182" s="779"/>
      <c r="VPR182" s="779"/>
      <c r="VPS182" s="779"/>
      <c r="VPT182" s="779"/>
      <c r="VPU182" s="779"/>
      <c r="VPV182" s="779"/>
      <c r="VPW182" s="779"/>
      <c r="VPX182" s="779"/>
      <c r="VPY182" s="779"/>
      <c r="VPZ182" s="779"/>
      <c r="VQA182" s="779"/>
      <c r="VQB182" s="779"/>
      <c r="VQC182" s="779"/>
      <c r="VQD182" s="779"/>
      <c r="VQE182" s="779"/>
      <c r="VQF182" s="779"/>
      <c r="VQG182" s="779"/>
      <c r="VQH182" s="779"/>
      <c r="VQI182" s="779"/>
      <c r="VQJ182" s="779"/>
      <c r="VQK182" s="779"/>
      <c r="VQL182" s="779"/>
      <c r="VQM182" s="779"/>
      <c r="VQN182" s="779"/>
      <c r="VQO182" s="779"/>
      <c r="VQP182" s="779"/>
      <c r="VQQ182" s="779"/>
      <c r="VQR182" s="779"/>
      <c r="VQS182" s="779"/>
      <c r="VQT182" s="779"/>
      <c r="VQU182" s="779"/>
      <c r="VQV182" s="779"/>
      <c r="VQW182" s="779"/>
      <c r="VQX182" s="779"/>
      <c r="VQY182" s="779"/>
      <c r="VQZ182" s="779"/>
      <c r="VRA182" s="779"/>
      <c r="VRB182" s="779"/>
      <c r="VRC182" s="779"/>
      <c r="VRD182" s="779"/>
      <c r="VRE182" s="779"/>
      <c r="VRF182" s="779"/>
      <c r="VRG182" s="779"/>
      <c r="VRH182" s="779"/>
      <c r="VRI182" s="779"/>
      <c r="VRJ182" s="779"/>
      <c r="VRK182" s="779"/>
      <c r="VRL182" s="779"/>
      <c r="VRM182" s="779"/>
      <c r="VRN182" s="779"/>
      <c r="VRO182" s="779"/>
      <c r="VRP182" s="779"/>
      <c r="VRQ182" s="779"/>
      <c r="VRR182" s="779"/>
      <c r="VRS182" s="779"/>
      <c r="VRT182" s="779"/>
      <c r="VRU182" s="779"/>
      <c r="VRV182" s="779"/>
      <c r="VRW182" s="779"/>
      <c r="VRX182" s="779"/>
      <c r="VRY182" s="779"/>
      <c r="VRZ182" s="779"/>
      <c r="VSA182" s="779"/>
      <c r="VSB182" s="779"/>
      <c r="VSC182" s="779"/>
      <c r="VSD182" s="779"/>
      <c r="VSE182" s="779"/>
      <c r="VSF182" s="779"/>
      <c r="VSG182" s="779"/>
      <c r="VSH182" s="779"/>
      <c r="VSI182" s="779"/>
      <c r="VSJ182" s="779"/>
      <c r="VSK182" s="779"/>
      <c r="VSL182" s="779"/>
      <c r="VSM182" s="779"/>
      <c r="VSN182" s="779"/>
      <c r="VSO182" s="779"/>
      <c r="VSP182" s="779"/>
      <c r="VSQ182" s="779"/>
      <c r="VSR182" s="779"/>
      <c r="VSS182" s="779"/>
      <c r="VST182" s="779"/>
      <c r="VSU182" s="779"/>
      <c r="VSV182" s="779"/>
      <c r="VSW182" s="779"/>
      <c r="VSX182" s="779"/>
      <c r="VSY182" s="779"/>
      <c r="VSZ182" s="779"/>
      <c r="VTA182" s="779"/>
      <c r="VTB182" s="779"/>
      <c r="VTC182" s="779"/>
      <c r="VTD182" s="779"/>
      <c r="VTE182" s="779"/>
      <c r="VTF182" s="779"/>
      <c r="VTG182" s="779"/>
      <c r="VTH182" s="779"/>
      <c r="VTI182" s="779"/>
      <c r="VTJ182" s="779"/>
      <c r="VTK182" s="779"/>
      <c r="VTL182" s="779"/>
      <c r="VTM182" s="779"/>
      <c r="VTN182" s="779"/>
      <c r="VTO182" s="779"/>
      <c r="VTP182" s="779"/>
      <c r="VTQ182" s="779"/>
      <c r="VTR182" s="779"/>
      <c r="VTS182" s="779"/>
      <c r="VTT182" s="779"/>
      <c r="VTU182" s="779"/>
      <c r="VTV182" s="779"/>
      <c r="VTW182" s="779"/>
      <c r="VTX182" s="779"/>
      <c r="VTY182" s="779"/>
      <c r="VTZ182" s="779"/>
      <c r="VUA182" s="779"/>
      <c r="VUB182" s="779"/>
      <c r="VUC182" s="779"/>
      <c r="VUD182" s="779"/>
      <c r="VUE182" s="779"/>
      <c r="VUF182" s="779"/>
      <c r="VUG182" s="779"/>
      <c r="VUH182" s="779"/>
      <c r="VUI182" s="779"/>
      <c r="VUJ182" s="779"/>
      <c r="VUK182" s="779"/>
      <c r="VUL182" s="779"/>
      <c r="VUM182" s="779"/>
      <c r="VUN182" s="779"/>
      <c r="VUO182" s="779"/>
      <c r="VUP182" s="779"/>
      <c r="VUQ182" s="779"/>
      <c r="VUR182" s="779"/>
      <c r="VUS182" s="779"/>
      <c r="VUT182" s="779"/>
      <c r="VUU182" s="779"/>
      <c r="VUV182" s="779"/>
      <c r="VUW182" s="779"/>
      <c r="VUX182" s="779"/>
      <c r="VUY182" s="779"/>
      <c r="VUZ182" s="779"/>
      <c r="VVA182" s="779"/>
      <c r="VVB182" s="779"/>
      <c r="VVC182" s="779"/>
      <c r="VVD182" s="779"/>
      <c r="VVE182" s="779"/>
      <c r="VVF182" s="779"/>
      <c r="VVG182" s="779"/>
      <c r="VVH182" s="779"/>
      <c r="VVI182" s="779"/>
      <c r="VVJ182" s="779"/>
      <c r="VVK182" s="779"/>
      <c r="VVL182" s="779"/>
      <c r="VVM182" s="779"/>
      <c r="VVN182" s="779"/>
      <c r="VVO182" s="779"/>
      <c r="VVP182" s="779"/>
      <c r="VVQ182" s="779"/>
      <c r="VVR182" s="779"/>
      <c r="VVS182" s="779"/>
      <c r="VVT182" s="779"/>
      <c r="VVU182" s="779"/>
      <c r="VVV182" s="779"/>
      <c r="VVW182" s="779"/>
      <c r="VVX182" s="779"/>
      <c r="VVY182" s="779"/>
      <c r="VVZ182" s="779"/>
      <c r="VWA182" s="779"/>
      <c r="VWB182" s="779"/>
      <c r="VWC182" s="779"/>
      <c r="VWD182" s="779"/>
      <c r="VWE182" s="779"/>
      <c r="VWF182" s="779"/>
      <c r="VWG182" s="779"/>
      <c r="VWH182" s="779"/>
      <c r="VWI182" s="779"/>
      <c r="VWJ182" s="779"/>
      <c r="VWK182" s="779"/>
      <c r="VWL182" s="779"/>
      <c r="VWM182" s="779"/>
      <c r="VWN182" s="779"/>
      <c r="VWO182" s="779"/>
      <c r="VWP182" s="779"/>
      <c r="VWQ182" s="779"/>
      <c r="VWR182" s="779"/>
      <c r="VWS182" s="779"/>
      <c r="VWT182" s="779"/>
      <c r="VWU182" s="779"/>
      <c r="VWV182" s="779"/>
      <c r="VWW182" s="779"/>
      <c r="VWX182" s="779"/>
      <c r="VWY182" s="779"/>
      <c r="VWZ182" s="779"/>
      <c r="VXA182" s="779"/>
      <c r="VXB182" s="779"/>
      <c r="VXC182" s="779"/>
      <c r="VXD182" s="779"/>
      <c r="VXE182" s="779"/>
      <c r="VXF182" s="779"/>
      <c r="VXG182" s="779"/>
      <c r="VXH182" s="779"/>
      <c r="VXI182" s="779"/>
      <c r="VXJ182" s="779"/>
      <c r="VXK182" s="779"/>
      <c r="VXL182" s="779"/>
      <c r="VXM182" s="779"/>
      <c r="VXN182" s="779"/>
      <c r="VXO182" s="779"/>
      <c r="VXP182" s="779"/>
      <c r="VXQ182" s="779"/>
      <c r="VXR182" s="779"/>
      <c r="VXS182" s="779"/>
      <c r="VXT182" s="779"/>
      <c r="VXU182" s="779"/>
      <c r="VXV182" s="779"/>
      <c r="VXW182" s="779"/>
      <c r="VXX182" s="779"/>
      <c r="VXY182" s="779"/>
      <c r="VXZ182" s="779"/>
      <c r="VYA182" s="779"/>
      <c r="VYB182" s="779"/>
      <c r="VYC182" s="779"/>
      <c r="VYD182" s="779"/>
      <c r="VYE182" s="779"/>
      <c r="VYF182" s="779"/>
      <c r="VYG182" s="779"/>
      <c r="VYH182" s="779"/>
      <c r="VYI182" s="779"/>
      <c r="VYJ182" s="779"/>
      <c r="VYK182" s="779"/>
      <c r="VYL182" s="779"/>
      <c r="VYM182" s="779"/>
      <c r="VYN182" s="779"/>
      <c r="VYO182" s="779"/>
      <c r="VYP182" s="779"/>
      <c r="VYQ182" s="779"/>
      <c r="VYR182" s="779"/>
      <c r="VYS182" s="779"/>
      <c r="VYT182" s="779"/>
      <c r="VYU182" s="779"/>
      <c r="VYV182" s="779"/>
      <c r="VYW182" s="779"/>
      <c r="VYX182" s="779"/>
      <c r="VYY182" s="779"/>
      <c r="VYZ182" s="779"/>
      <c r="VZA182" s="779"/>
      <c r="VZB182" s="779"/>
      <c r="VZC182" s="779"/>
      <c r="VZD182" s="779"/>
      <c r="VZE182" s="779"/>
      <c r="VZF182" s="779"/>
      <c r="VZG182" s="779"/>
      <c r="VZH182" s="779"/>
      <c r="VZI182" s="779"/>
      <c r="VZJ182" s="779"/>
      <c r="VZK182" s="779"/>
      <c r="VZL182" s="779"/>
      <c r="VZM182" s="779"/>
      <c r="VZN182" s="779"/>
      <c r="VZO182" s="779"/>
      <c r="VZP182" s="779"/>
      <c r="VZQ182" s="779"/>
      <c r="VZR182" s="779"/>
      <c r="VZS182" s="779"/>
      <c r="VZT182" s="779"/>
      <c r="VZU182" s="779"/>
      <c r="VZV182" s="779"/>
      <c r="VZW182" s="779"/>
      <c r="VZX182" s="779"/>
      <c r="VZY182" s="779"/>
      <c r="VZZ182" s="779"/>
      <c r="WAA182" s="779"/>
      <c r="WAB182" s="779"/>
      <c r="WAC182" s="779"/>
      <c r="WAD182" s="779"/>
      <c r="WAE182" s="779"/>
      <c r="WAF182" s="779"/>
      <c r="WAG182" s="779"/>
      <c r="WAH182" s="779"/>
      <c r="WAI182" s="779"/>
      <c r="WAJ182" s="779"/>
      <c r="WAK182" s="779"/>
      <c r="WAL182" s="779"/>
      <c r="WAM182" s="779"/>
      <c r="WAN182" s="779"/>
      <c r="WAO182" s="779"/>
      <c r="WAP182" s="779"/>
      <c r="WAQ182" s="779"/>
      <c r="WAR182" s="779"/>
      <c r="WAS182" s="779"/>
      <c r="WAT182" s="779"/>
      <c r="WAU182" s="779"/>
      <c r="WAV182" s="779"/>
      <c r="WAW182" s="779"/>
      <c r="WAX182" s="779"/>
      <c r="WAY182" s="779"/>
      <c r="WAZ182" s="779"/>
      <c r="WBA182" s="779"/>
      <c r="WBB182" s="779"/>
      <c r="WBC182" s="779"/>
      <c r="WBD182" s="779"/>
      <c r="WBE182" s="779"/>
      <c r="WBF182" s="779"/>
      <c r="WBG182" s="779"/>
      <c r="WBH182" s="779"/>
      <c r="WBI182" s="779"/>
      <c r="WBJ182" s="779"/>
      <c r="WBK182" s="779"/>
      <c r="WBL182" s="779"/>
      <c r="WBM182" s="779"/>
      <c r="WBN182" s="779"/>
      <c r="WBO182" s="779"/>
      <c r="WBP182" s="779"/>
      <c r="WBQ182" s="779"/>
      <c r="WBR182" s="779"/>
      <c r="WBS182" s="779"/>
      <c r="WBT182" s="779"/>
      <c r="WBU182" s="779"/>
      <c r="WBV182" s="779"/>
      <c r="WBW182" s="779"/>
      <c r="WBX182" s="779"/>
      <c r="WBY182" s="779"/>
      <c r="WBZ182" s="779"/>
      <c r="WCA182" s="779"/>
      <c r="WCB182" s="779"/>
      <c r="WCC182" s="779"/>
      <c r="WCD182" s="779"/>
      <c r="WCE182" s="779"/>
      <c r="WCF182" s="779"/>
      <c r="WCG182" s="779"/>
      <c r="WCH182" s="779"/>
      <c r="WCI182" s="779"/>
      <c r="WCJ182" s="779"/>
      <c r="WCK182" s="779"/>
      <c r="WCL182" s="779"/>
      <c r="WCM182" s="779"/>
      <c r="WCN182" s="779"/>
      <c r="WCO182" s="779"/>
      <c r="WCP182" s="779"/>
      <c r="WCQ182" s="779"/>
      <c r="WCR182" s="779"/>
      <c r="WCS182" s="779"/>
      <c r="WCT182" s="779"/>
      <c r="WCU182" s="779"/>
      <c r="WCV182" s="779"/>
      <c r="WCW182" s="779"/>
      <c r="WCX182" s="779"/>
      <c r="WCY182" s="779"/>
      <c r="WCZ182" s="779"/>
      <c r="WDA182" s="779"/>
      <c r="WDB182" s="779"/>
      <c r="WDC182" s="779"/>
      <c r="WDD182" s="779"/>
      <c r="WDE182" s="779"/>
      <c r="WDF182" s="779"/>
      <c r="WDG182" s="779"/>
      <c r="WDH182" s="779"/>
      <c r="WDI182" s="779"/>
      <c r="WDJ182" s="779"/>
      <c r="WDK182" s="779"/>
      <c r="WDL182" s="779"/>
      <c r="WDM182" s="779"/>
      <c r="WDN182" s="779"/>
      <c r="WDO182" s="779"/>
      <c r="WDP182" s="779"/>
      <c r="WDQ182" s="779"/>
      <c r="WDR182" s="779"/>
      <c r="WDS182" s="779"/>
      <c r="WDT182" s="779"/>
      <c r="WDU182" s="779"/>
      <c r="WDV182" s="779"/>
      <c r="WDW182" s="779"/>
      <c r="WDX182" s="779"/>
      <c r="WDY182" s="779"/>
      <c r="WDZ182" s="779"/>
      <c r="WEA182" s="779"/>
      <c r="WEB182" s="779"/>
      <c r="WEC182" s="779"/>
      <c r="WED182" s="779"/>
      <c r="WEE182" s="779"/>
      <c r="WEF182" s="779"/>
      <c r="WEG182" s="779"/>
      <c r="WEH182" s="779"/>
      <c r="WEI182" s="779"/>
      <c r="WEJ182" s="779"/>
      <c r="WEK182" s="779"/>
      <c r="WEL182" s="779"/>
      <c r="WEM182" s="779"/>
      <c r="WEN182" s="779"/>
      <c r="WEO182" s="779"/>
      <c r="WEP182" s="779"/>
      <c r="WEQ182" s="779"/>
      <c r="WER182" s="779"/>
      <c r="WES182" s="779"/>
      <c r="WET182" s="779"/>
      <c r="WEU182" s="779"/>
      <c r="WEV182" s="779"/>
      <c r="WEW182" s="779"/>
      <c r="WEX182" s="779"/>
      <c r="WEY182" s="779"/>
      <c r="WEZ182" s="779"/>
      <c r="WFA182" s="779"/>
      <c r="WFB182" s="779"/>
      <c r="WFC182" s="779"/>
      <c r="WFD182" s="779"/>
      <c r="WFE182" s="779"/>
      <c r="WFF182" s="779"/>
      <c r="WFG182" s="779"/>
      <c r="WFH182" s="779"/>
      <c r="WFI182" s="779"/>
      <c r="WFJ182" s="779"/>
      <c r="WFK182" s="779"/>
      <c r="WFL182" s="779"/>
      <c r="WFM182" s="779"/>
      <c r="WFN182" s="779"/>
      <c r="WFO182" s="779"/>
      <c r="WFP182" s="779"/>
      <c r="WFQ182" s="779"/>
      <c r="WFR182" s="779"/>
      <c r="WFS182" s="779"/>
      <c r="WFT182" s="779"/>
      <c r="WFU182" s="779"/>
      <c r="WFV182" s="779"/>
      <c r="WFW182" s="779"/>
      <c r="WFX182" s="779"/>
      <c r="WFY182" s="779"/>
      <c r="WFZ182" s="779"/>
      <c r="WGA182" s="779"/>
      <c r="WGB182" s="779"/>
      <c r="WGC182" s="779"/>
      <c r="WGD182" s="779"/>
      <c r="WGE182" s="779"/>
      <c r="WGF182" s="779"/>
      <c r="WGG182" s="779"/>
      <c r="WGH182" s="779"/>
      <c r="WGI182" s="779"/>
      <c r="WGJ182" s="779"/>
      <c r="WGK182" s="779"/>
      <c r="WGL182" s="779"/>
      <c r="WGM182" s="779"/>
      <c r="WGN182" s="779"/>
      <c r="WGO182" s="779"/>
      <c r="WGP182" s="779"/>
      <c r="WGQ182" s="779"/>
      <c r="WGR182" s="779"/>
      <c r="WGS182" s="779"/>
      <c r="WGT182" s="779"/>
      <c r="WGU182" s="779"/>
      <c r="WGV182" s="779"/>
      <c r="WGW182" s="779"/>
      <c r="WGX182" s="779"/>
      <c r="WGY182" s="779"/>
      <c r="WGZ182" s="779"/>
      <c r="WHA182" s="779"/>
      <c r="WHB182" s="779"/>
      <c r="WHC182" s="779"/>
      <c r="WHD182" s="779"/>
      <c r="WHE182" s="779"/>
      <c r="WHF182" s="779"/>
      <c r="WHG182" s="779"/>
      <c r="WHH182" s="779"/>
      <c r="WHI182" s="779"/>
      <c r="WHJ182" s="779"/>
      <c r="WHK182" s="779"/>
      <c r="WHL182" s="779"/>
      <c r="WHM182" s="779"/>
      <c r="WHN182" s="779"/>
      <c r="WHO182" s="779"/>
      <c r="WHP182" s="779"/>
      <c r="WHQ182" s="779"/>
      <c r="WHR182" s="779"/>
      <c r="WHS182" s="779"/>
      <c r="WHT182" s="779"/>
      <c r="WHU182" s="779"/>
      <c r="WHV182" s="779"/>
      <c r="WHW182" s="779"/>
      <c r="WHX182" s="779"/>
      <c r="WHY182" s="779"/>
      <c r="WHZ182" s="779"/>
      <c r="WIA182" s="779"/>
      <c r="WIB182" s="779"/>
      <c r="WIC182" s="779"/>
      <c r="WID182" s="779"/>
      <c r="WIE182" s="779"/>
      <c r="WIF182" s="779"/>
      <c r="WIG182" s="779"/>
      <c r="WIH182" s="779"/>
      <c r="WII182" s="779"/>
      <c r="WIJ182" s="779"/>
      <c r="WIK182" s="779"/>
      <c r="WIL182" s="779"/>
      <c r="WIM182" s="779"/>
      <c r="WIN182" s="779"/>
      <c r="WIO182" s="779"/>
      <c r="WIP182" s="779"/>
      <c r="WIQ182" s="779"/>
      <c r="WIR182" s="779"/>
      <c r="WIS182" s="779"/>
      <c r="WIT182" s="779"/>
      <c r="WIU182" s="779"/>
      <c r="WIV182" s="779"/>
      <c r="WIW182" s="779"/>
      <c r="WIX182" s="779"/>
      <c r="WIY182" s="779"/>
      <c r="WIZ182" s="779"/>
      <c r="WJA182" s="779"/>
      <c r="WJB182" s="779"/>
      <c r="WJC182" s="779"/>
      <c r="WJD182" s="779"/>
      <c r="WJE182" s="779"/>
      <c r="WJF182" s="779"/>
      <c r="WJG182" s="779"/>
      <c r="WJH182" s="779"/>
      <c r="WJI182" s="779"/>
      <c r="WJJ182" s="779"/>
      <c r="WJK182" s="779"/>
      <c r="WJL182" s="779"/>
      <c r="WJM182" s="779"/>
      <c r="WJN182" s="779"/>
      <c r="WJO182" s="779"/>
      <c r="WJP182" s="779"/>
      <c r="WJQ182" s="779"/>
      <c r="WJR182" s="779"/>
      <c r="WJS182" s="779"/>
      <c r="WJT182" s="779"/>
      <c r="WJU182" s="779"/>
      <c r="WJV182" s="779"/>
      <c r="WJW182" s="779"/>
      <c r="WJX182" s="779"/>
      <c r="WJY182" s="779"/>
      <c r="WJZ182" s="779"/>
      <c r="WKA182" s="779"/>
      <c r="WKB182" s="779"/>
      <c r="WKC182" s="779"/>
      <c r="WKD182" s="779"/>
      <c r="WKE182" s="779"/>
      <c r="WKF182" s="779"/>
      <c r="WKG182" s="779"/>
      <c r="WKH182" s="779"/>
      <c r="WKI182" s="779"/>
      <c r="WKJ182" s="779"/>
      <c r="WKK182" s="779"/>
      <c r="WKL182" s="779"/>
      <c r="WKM182" s="779"/>
      <c r="WKN182" s="779"/>
      <c r="WKO182" s="779"/>
      <c r="WKP182" s="779"/>
      <c r="WKQ182" s="779"/>
      <c r="WKR182" s="779"/>
      <c r="WKS182" s="779"/>
      <c r="WKT182" s="779"/>
      <c r="WKU182" s="779"/>
      <c r="WKV182" s="779"/>
      <c r="WKW182" s="779"/>
      <c r="WKX182" s="779"/>
      <c r="WKY182" s="779"/>
      <c r="WKZ182" s="779"/>
      <c r="WLA182" s="779"/>
      <c r="WLB182" s="779"/>
      <c r="WLC182" s="779"/>
      <c r="WLD182" s="779"/>
      <c r="WLE182" s="779"/>
      <c r="WLF182" s="779"/>
      <c r="WLG182" s="779"/>
      <c r="WLH182" s="779"/>
      <c r="WLI182" s="779"/>
      <c r="WLJ182" s="779"/>
      <c r="WLK182" s="779"/>
      <c r="WLL182" s="779"/>
      <c r="WLM182" s="779"/>
      <c r="WLN182" s="779"/>
      <c r="WLO182" s="779"/>
      <c r="WLP182" s="779"/>
      <c r="WLQ182" s="779"/>
      <c r="WLR182" s="779"/>
      <c r="WLS182" s="779"/>
      <c r="WLT182" s="779"/>
      <c r="WLU182" s="779"/>
      <c r="WLV182" s="779"/>
      <c r="WLW182" s="779"/>
      <c r="WLX182" s="779"/>
      <c r="WLY182" s="779"/>
      <c r="WLZ182" s="779"/>
      <c r="WMA182" s="779"/>
      <c r="WMB182" s="779"/>
      <c r="WMC182" s="779"/>
      <c r="WMD182" s="779"/>
      <c r="WME182" s="779"/>
      <c r="WMF182" s="779"/>
      <c r="WMG182" s="779"/>
      <c r="WMH182" s="779"/>
      <c r="WMI182" s="779"/>
      <c r="WMJ182" s="779"/>
      <c r="WMK182" s="779"/>
      <c r="WML182" s="779"/>
      <c r="WMM182" s="779"/>
      <c r="WMN182" s="779"/>
      <c r="WMO182" s="779"/>
      <c r="WMP182" s="779"/>
      <c r="WMQ182" s="779"/>
      <c r="WMR182" s="779"/>
      <c r="WMS182" s="779"/>
      <c r="WMT182" s="779"/>
      <c r="WMU182" s="779"/>
      <c r="WMV182" s="779"/>
      <c r="WMW182" s="779"/>
      <c r="WMX182" s="779"/>
      <c r="WMY182" s="779"/>
      <c r="WMZ182" s="779"/>
      <c r="WNA182" s="779"/>
      <c r="WNB182" s="779"/>
      <c r="WNC182" s="779"/>
      <c r="WND182" s="779"/>
      <c r="WNE182" s="779"/>
      <c r="WNF182" s="779"/>
      <c r="WNG182" s="779"/>
      <c r="WNH182" s="779"/>
      <c r="WNI182" s="779"/>
      <c r="WNJ182" s="779"/>
      <c r="WNK182" s="779"/>
      <c r="WNL182" s="779"/>
      <c r="WNM182" s="779"/>
      <c r="WNN182" s="779"/>
      <c r="WNO182" s="779"/>
      <c r="WNP182" s="779"/>
      <c r="WNQ182" s="779"/>
      <c r="WNR182" s="779"/>
      <c r="WNS182" s="779"/>
      <c r="WNT182" s="779"/>
      <c r="WNU182" s="779"/>
      <c r="WNV182" s="779"/>
      <c r="WNW182" s="779"/>
      <c r="WNX182" s="779"/>
      <c r="WNY182" s="779"/>
      <c r="WNZ182" s="779"/>
      <c r="WOA182" s="779"/>
      <c r="WOB182" s="779"/>
      <c r="WOC182" s="779"/>
      <c r="WOD182" s="779"/>
      <c r="WOE182" s="779"/>
      <c r="WOF182" s="779"/>
      <c r="WOG182" s="779"/>
      <c r="WOH182" s="779"/>
      <c r="WOI182" s="779"/>
      <c r="WOJ182" s="779"/>
      <c r="WOK182" s="779"/>
      <c r="WOL182" s="779"/>
      <c r="WOM182" s="779"/>
      <c r="WON182" s="779"/>
      <c r="WOO182" s="779"/>
      <c r="WOP182" s="779"/>
      <c r="WOQ182" s="779"/>
      <c r="WOR182" s="779"/>
      <c r="WOS182" s="779"/>
      <c r="WOT182" s="779"/>
      <c r="WOU182" s="779"/>
      <c r="WOV182" s="779"/>
      <c r="WOW182" s="779"/>
      <c r="WOX182" s="779"/>
      <c r="WOY182" s="779"/>
      <c r="WOZ182" s="779"/>
      <c r="WPA182" s="779"/>
      <c r="WPB182" s="779"/>
      <c r="WPC182" s="779"/>
      <c r="WPD182" s="779"/>
      <c r="WPE182" s="779"/>
      <c r="WPF182" s="779"/>
      <c r="WPG182" s="779"/>
      <c r="WPH182" s="779"/>
      <c r="WPI182" s="779"/>
      <c r="WPJ182" s="779"/>
      <c r="WPK182" s="779"/>
      <c r="WPL182" s="779"/>
      <c r="WPM182" s="779"/>
      <c r="WPN182" s="779"/>
      <c r="WPO182" s="779"/>
      <c r="WPP182" s="779"/>
      <c r="WPQ182" s="779"/>
      <c r="WPR182" s="779"/>
      <c r="WPS182" s="779"/>
      <c r="WPT182" s="779"/>
      <c r="WPU182" s="779"/>
      <c r="WPV182" s="779"/>
      <c r="WPW182" s="779"/>
      <c r="WPX182" s="779"/>
      <c r="WPY182" s="779"/>
      <c r="WPZ182" s="779"/>
      <c r="WQA182" s="779"/>
      <c r="WQB182" s="779"/>
      <c r="WQC182" s="779"/>
      <c r="WQD182" s="779"/>
      <c r="WQE182" s="779"/>
      <c r="WQF182" s="779"/>
      <c r="WQG182" s="779"/>
      <c r="WQH182" s="779"/>
      <c r="WQI182" s="779"/>
      <c r="WQJ182" s="779"/>
      <c r="WQK182" s="779"/>
      <c r="WQL182" s="779"/>
      <c r="WQM182" s="779"/>
      <c r="WQN182" s="779"/>
      <c r="WQO182" s="779"/>
      <c r="WQP182" s="779"/>
      <c r="WQQ182" s="779"/>
      <c r="WQR182" s="779"/>
      <c r="WQS182" s="779"/>
      <c r="WQT182" s="779"/>
      <c r="WQU182" s="779"/>
      <c r="WQV182" s="779"/>
      <c r="WQW182" s="779"/>
      <c r="WQX182" s="779"/>
      <c r="WQY182" s="779"/>
      <c r="WQZ182" s="779"/>
      <c r="WRA182" s="779"/>
      <c r="WRB182" s="779"/>
      <c r="WRC182" s="779"/>
      <c r="WRD182" s="779"/>
      <c r="WRE182" s="779"/>
      <c r="WRF182" s="779"/>
      <c r="WRG182" s="779"/>
      <c r="WRH182" s="779"/>
      <c r="WRI182" s="779"/>
      <c r="WRJ182" s="779"/>
      <c r="WRK182" s="779"/>
      <c r="WRL182" s="779"/>
      <c r="WRM182" s="779"/>
      <c r="WRN182" s="779"/>
      <c r="WRO182" s="779"/>
      <c r="WRP182" s="779"/>
      <c r="WRQ182" s="779"/>
      <c r="WRR182" s="779"/>
      <c r="WRS182" s="779"/>
      <c r="WRT182" s="779"/>
      <c r="WRU182" s="779"/>
      <c r="WRV182" s="779"/>
      <c r="WRW182" s="779"/>
      <c r="WRX182" s="779"/>
      <c r="WRY182" s="779"/>
      <c r="WRZ182" s="779"/>
      <c r="WSA182" s="779"/>
      <c r="WSB182" s="779"/>
      <c r="WSC182" s="779"/>
      <c r="WSD182" s="779"/>
      <c r="WSE182" s="779"/>
      <c r="WSF182" s="779"/>
      <c r="WSG182" s="779"/>
      <c r="WSH182" s="779"/>
      <c r="WSI182" s="779"/>
      <c r="WSJ182" s="779"/>
      <c r="WSK182" s="779"/>
      <c r="WSL182" s="779"/>
      <c r="WSM182" s="779"/>
      <c r="WSN182" s="779"/>
      <c r="WSO182" s="779"/>
      <c r="WSP182" s="779"/>
      <c r="WSQ182" s="779"/>
      <c r="WSR182" s="779"/>
      <c r="WSS182" s="779"/>
      <c r="WST182" s="779"/>
      <c r="WSU182" s="779"/>
      <c r="WSV182" s="779"/>
      <c r="WSW182" s="779"/>
      <c r="WSX182" s="779"/>
      <c r="WSY182" s="779"/>
      <c r="WSZ182" s="779"/>
      <c r="WTA182" s="779"/>
      <c r="WTB182" s="779"/>
      <c r="WTC182" s="779"/>
      <c r="WTD182" s="779"/>
      <c r="WTE182" s="779"/>
      <c r="WTF182" s="779"/>
      <c r="WTG182" s="779"/>
      <c r="WTH182" s="779"/>
      <c r="WTI182" s="779"/>
      <c r="WTJ182" s="779"/>
      <c r="WTK182" s="779"/>
      <c r="WTL182" s="779"/>
      <c r="WTM182" s="779"/>
      <c r="WTN182" s="779"/>
      <c r="WTO182" s="779"/>
      <c r="WTP182" s="779"/>
      <c r="WTQ182" s="779"/>
      <c r="WTR182" s="779"/>
      <c r="WTS182" s="779"/>
      <c r="WTT182" s="779"/>
      <c r="WTU182" s="779"/>
      <c r="WTV182" s="779"/>
      <c r="WTW182" s="779"/>
      <c r="WTX182" s="779"/>
      <c r="WTY182" s="779"/>
      <c r="WTZ182" s="779"/>
      <c r="WUA182" s="779"/>
      <c r="WUB182" s="779"/>
      <c r="WUC182" s="779"/>
      <c r="WUD182" s="779"/>
      <c r="WUE182" s="779"/>
      <c r="WUF182" s="779"/>
      <c r="WUG182" s="779"/>
      <c r="WUH182" s="779"/>
      <c r="WUI182" s="779"/>
      <c r="WUJ182" s="779"/>
      <c r="WUK182" s="779"/>
      <c r="WUL182" s="779"/>
      <c r="WUM182" s="779"/>
      <c r="WUN182" s="779"/>
      <c r="WUO182" s="779"/>
      <c r="WUP182" s="779"/>
      <c r="WUQ182" s="779"/>
      <c r="WUR182" s="779"/>
      <c r="WUS182" s="779"/>
      <c r="WUT182" s="779"/>
      <c r="WUU182" s="779"/>
      <c r="WUV182" s="779"/>
      <c r="WUW182" s="779"/>
      <c r="WUX182" s="779"/>
      <c r="WUY182" s="779"/>
      <c r="WUZ182" s="779"/>
      <c r="WVA182" s="779"/>
      <c r="WVB182" s="779"/>
      <c r="WVC182" s="779"/>
      <c r="WVD182" s="779"/>
      <c r="WVE182" s="779"/>
      <c r="WVF182" s="779"/>
      <c r="WVG182" s="779"/>
      <c r="WVH182" s="779"/>
      <c r="WVI182" s="779"/>
      <c r="WVJ182" s="779"/>
      <c r="WVK182" s="779"/>
      <c r="WVL182" s="779"/>
      <c r="WVM182" s="779"/>
      <c r="WVN182" s="779"/>
      <c r="WVO182" s="779"/>
      <c r="WVP182" s="779"/>
      <c r="WVQ182" s="779"/>
      <c r="WVR182" s="779"/>
      <c r="WVS182" s="779"/>
      <c r="WVT182" s="779"/>
      <c r="WVU182" s="779"/>
      <c r="WVV182" s="779"/>
      <c r="WVW182" s="779"/>
      <c r="WVX182" s="779"/>
      <c r="WVY182" s="779"/>
      <c r="WVZ182" s="779"/>
      <c r="WWA182" s="779"/>
      <c r="WWB182" s="779"/>
      <c r="WWC182" s="779"/>
      <c r="WWD182" s="779"/>
      <c r="WWE182" s="779"/>
      <c r="WWF182" s="779"/>
      <c r="WWG182" s="779"/>
      <c r="WWH182" s="779"/>
      <c r="WWI182" s="779"/>
      <c r="WWJ182" s="779"/>
      <c r="WWK182" s="779"/>
      <c r="WWL182" s="779"/>
      <c r="WWM182" s="779"/>
      <c r="WWN182" s="779"/>
      <c r="WWO182" s="779"/>
      <c r="WWP182" s="779"/>
      <c r="WWQ182" s="779"/>
      <c r="WWR182" s="779"/>
      <c r="WWS182" s="779"/>
      <c r="WWT182" s="779"/>
      <c r="WWU182" s="779"/>
      <c r="WWV182" s="779"/>
      <c r="WWW182" s="779"/>
      <c r="WWX182" s="779"/>
      <c r="WWY182" s="779"/>
      <c r="WWZ182" s="779"/>
      <c r="WXA182" s="779"/>
      <c r="WXB182" s="779"/>
      <c r="WXC182" s="779"/>
      <c r="WXD182" s="779"/>
      <c r="WXE182" s="779"/>
      <c r="WXF182" s="779"/>
      <c r="WXG182" s="779"/>
      <c r="WXH182" s="779"/>
      <c r="WXI182" s="779"/>
      <c r="WXJ182" s="779"/>
      <c r="WXK182" s="779"/>
      <c r="WXL182" s="779"/>
      <c r="WXM182" s="779"/>
      <c r="WXN182" s="779"/>
      <c r="WXO182" s="779"/>
      <c r="WXP182" s="779"/>
      <c r="WXQ182" s="779"/>
      <c r="WXR182" s="779"/>
      <c r="WXS182" s="779"/>
      <c r="WXT182" s="779"/>
      <c r="WXU182" s="779"/>
      <c r="WXV182" s="779"/>
      <c r="WXW182" s="779"/>
      <c r="WXX182" s="779"/>
      <c r="WXY182" s="779"/>
      <c r="WXZ182" s="779"/>
      <c r="WYA182" s="779"/>
      <c r="WYB182" s="779"/>
      <c r="WYC182" s="779"/>
      <c r="WYD182" s="779"/>
      <c r="WYE182" s="779"/>
      <c r="WYF182" s="779"/>
      <c r="WYG182" s="779"/>
      <c r="WYH182" s="779"/>
      <c r="WYI182" s="779"/>
      <c r="WYJ182" s="779"/>
      <c r="WYK182" s="779"/>
      <c r="WYL182" s="779"/>
      <c r="WYM182" s="779"/>
      <c r="WYN182" s="779"/>
      <c r="WYO182" s="779"/>
      <c r="WYP182" s="779"/>
      <c r="WYQ182" s="779"/>
      <c r="WYR182" s="779"/>
      <c r="WYS182" s="779"/>
      <c r="WYT182" s="779"/>
      <c r="WYU182" s="779"/>
      <c r="WYV182" s="779"/>
      <c r="WYW182" s="779"/>
      <c r="WYX182" s="779"/>
      <c r="WYY182" s="779"/>
      <c r="WYZ182" s="779"/>
      <c r="WZA182" s="779"/>
      <c r="WZB182" s="779"/>
      <c r="WZC182" s="779"/>
      <c r="WZD182" s="779"/>
      <c r="WZE182" s="779"/>
      <c r="WZF182" s="779"/>
      <c r="WZG182" s="779"/>
      <c r="WZH182" s="779"/>
      <c r="WZI182" s="779"/>
      <c r="WZJ182" s="779"/>
      <c r="WZK182" s="779"/>
      <c r="WZL182" s="779"/>
      <c r="WZM182" s="779"/>
      <c r="WZN182" s="779"/>
      <c r="WZO182" s="779"/>
      <c r="WZP182" s="779"/>
      <c r="WZQ182" s="779"/>
      <c r="WZR182" s="779"/>
      <c r="WZS182" s="779"/>
      <c r="WZT182" s="779"/>
      <c r="WZU182" s="779"/>
      <c r="WZV182" s="779"/>
      <c r="WZW182" s="779"/>
      <c r="WZX182" s="779"/>
      <c r="WZY182" s="779"/>
      <c r="WZZ182" s="779"/>
      <c r="XAA182" s="779"/>
      <c r="XAB182" s="779"/>
      <c r="XAC182" s="779"/>
      <c r="XAD182" s="779"/>
      <c r="XAE182" s="779"/>
      <c r="XAF182" s="779"/>
      <c r="XAG182" s="779"/>
      <c r="XAH182" s="779"/>
      <c r="XAI182" s="779"/>
      <c r="XAJ182" s="779"/>
      <c r="XAK182" s="779"/>
      <c r="XAL182" s="779"/>
      <c r="XAM182" s="779"/>
      <c r="XAN182" s="779"/>
      <c r="XAO182" s="779"/>
      <c r="XAP182" s="779"/>
      <c r="XAQ182" s="779"/>
      <c r="XAR182" s="779"/>
      <c r="XAS182" s="779"/>
      <c r="XAT182" s="779"/>
      <c r="XAU182" s="779"/>
      <c r="XAV182" s="779"/>
      <c r="XAW182" s="779"/>
      <c r="XAX182" s="779"/>
      <c r="XAY182" s="779"/>
      <c r="XAZ182" s="779"/>
      <c r="XBA182" s="779"/>
      <c r="XBB182" s="779"/>
      <c r="XBC182" s="779"/>
      <c r="XBD182" s="779"/>
      <c r="XBE182" s="779"/>
      <c r="XBF182" s="779"/>
      <c r="XBG182" s="779"/>
      <c r="XBH182" s="779"/>
      <c r="XBI182" s="779"/>
      <c r="XBJ182" s="779"/>
      <c r="XBK182" s="779"/>
      <c r="XBL182" s="779"/>
      <c r="XBM182" s="779"/>
      <c r="XBN182" s="779"/>
      <c r="XBO182" s="779"/>
      <c r="XBP182" s="779"/>
      <c r="XBQ182" s="779"/>
      <c r="XBR182" s="779"/>
      <c r="XBS182" s="779"/>
      <c r="XBT182" s="779"/>
      <c r="XBU182" s="779"/>
      <c r="XBV182" s="779"/>
      <c r="XBW182" s="779"/>
      <c r="XBX182" s="779"/>
      <c r="XBY182" s="779"/>
      <c r="XBZ182" s="779"/>
      <c r="XCA182" s="779"/>
      <c r="XCB182" s="779"/>
      <c r="XCC182" s="779"/>
      <c r="XCD182" s="779"/>
      <c r="XCE182" s="779"/>
      <c r="XCF182" s="779"/>
      <c r="XCG182" s="779"/>
      <c r="XCH182" s="779"/>
      <c r="XCI182" s="779"/>
      <c r="XCJ182" s="779"/>
      <c r="XCK182" s="779"/>
      <c r="XCL182" s="779"/>
      <c r="XCM182" s="779"/>
      <c r="XCN182" s="779"/>
      <c r="XCO182" s="779"/>
      <c r="XCP182" s="779"/>
      <c r="XCQ182" s="779"/>
      <c r="XCR182" s="779"/>
      <c r="XCS182" s="779"/>
      <c r="XCT182" s="779"/>
      <c r="XCU182" s="779"/>
      <c r="XCV182" s="779"/>
      <c r="XCW182" s="779"/>
      <c r="XCX182" s="779"/>
      <c r="XCY182" s="779"/>
      <c r="XCZ182" s="779"/>
      <c r="XDA182" s="779"/>
      <c r="XDB182" s="779"/>
      <c r="XDC182" s="779"/>
      <c r="XDD182" s="779"/>
      <c r="XDE182" s="779"/>
      <c r="XDF182" s="779"/>
      <c r="XDG182" s="779"/>
      <c r="XDH182" s="779"/>
      <c r="XDI182" s="779"/>
      <c r="XDJ182" s="779"/>
      <c r="XDK182" s="779"/>
      <c r="XDL182" s="779"/>
      <c r="XDM182" s="779"/>
      <c r="XDN182" s="779"/>
      <c r="XDO182" s="779"/>
      <c r="XDP182" s="779"/>
      <c r="XDQ182" s="779"/>
      <c r="XDR182" s="779"/>
      <c r="XDS182" s="779"/>
      <c r="XDT182" s="779"/>
      <c r="XDU182" s="779"/>
      <c r="XDV182" s="779"/>
      <c r="XDW182" s="779"/>
      <c r="XDX182" s="779"/>
      <c r="XDY182" s="779"/>
      <c r="XDZ182" s="779"/>
      <c r="XEA182" s="779"/>
      <c r="XEB182" s="779"/>
      <c r="XEC182" s="779"/>
      <c r="XED182" s="779"/>
      <c r="XEE182" s="779"/>
      <c r="XEF182" s="779"/>
      <c r="XEG182" s="779"/>
      <c r="XEH182" s="779"/>
      <c r="XEI182" s="779"/>
      <c r="XEJ182" s="779"/>
      <c r="XEK182" s="779"/>
      <c r="XEL182" s="779"/>
      <c r="XEM182" s="779"/>
      <c r="XEN182" s="779"/>
      <c r="XEO182" s="779"/>
      <c r="XEP182" s="779"/>
      <c r="XEQ182" s="779"/>
      <c r="XER182" s="779"/>
      <c r="XES182" s="779"/>
      <c r="XET182" s="779"/>
      <c r="XEU182" s="779"/>
      <c r="XEV182" s="779"/>
      <c r="XEW182" s="779"/>
      <c r="XEX182" s="779"/>
      <c r="XEY182" s="779"/>
      <c r="XEZ182" s="779"/>
      <c r="XFA182" s="779"/>
      <c r="XFB182" s="779"/>
      <c r="XFC182" s="779"/>
      <c r="XFD182" s="779"/>
    </row>
    <row r="183" spans="1:16384" s="130" customFormat="1" ht="13.5" x14ac:dyDescent="0.25">
      <c r="A183" s="763" t="s">
        <v>1385</v>
      </c>
      <c r="B183" s="777"/>
      <c r="C183" s="777"/>
      <c r="D183" s="777"/>
      <c r="E183" s="777"/>
      <c r="F183" s="777"/>
      <c r="G183" s="777"/>
      <c r="H183" s="777"/>
      <c r="I183" s="777"/>
      <c r="J183" s="777"/>
      <c r="K183" s="777"/>
      <c r="L183" s="777"/>
      <c r="M183" s="777"/>
      <c r="N183" s="777"/>
      <c r="O183" s="777"/>
      <c r="P183" s="777"/>
      <c r="Q183" s="777"/>
      <c r="R183" s="777"/>
      <c r="S183" s="777"/>
      <c r="T183" s="777"/>
      <c r="U183" s="777"/>
      <c r="V183" s="777"/>
      <c r="W183" s="777"/>
      <c r="X183" s="777"/>
      <c r="Y183" s="777"/>
      <c r="Z183" s="777"/>
      <c r="AA183" s="777"/>
      <c r="AB183" s="777"/>
      <c r="AC183" s="777"/>
      <c r="AD183" s="777"/>
      <c r="AE183" s="777"/>
      <c r="AF183" s="777"/>
      <c r="AG183" s="777"/>
      <c r="AH183" s="777"/>
      <c r="AI183" s="777"/>
      <c r="AJ183" s="777"/>
      <c r="AK183" s="777"/>
      <c r="AL183" s="777"/>
      <c r="AM183" s="777"/>
      <c r="AN183" s="777"/>
      <c r="AO183" s="777"/>
      <c r="AP183" s="777"/>
      <c r="AQ183" s="777"/>
      <c r="AR183" s="777"/>
      <c r="AS183" s="777"/>
      <c r="AT183" s="777"/>
      <c r="AU183" s="777"/>
      <c r="AV183" s="777"/>
      <c r="AW183" s="777"/>
      <c r="AX183" s="777"/>
      <c r="AY183" s="777"/>
      <c r="AZ183" s="139"/>
      <c r="BA183" s="139"/>
      <c r="BB183" s="139"/>
    </row>
    <row r="184" spans="1:16384" s="130" customFormat="1" ht="63" customHeight="1" x14ac:dyDescent="0.25">
      <c r="A184" s="779" t="s">
        <v>1386</v>
      </c>
      <c r="B184" s="779"/>
      <c r="C184" s="779"/>
      <c r="D184" s="779"/>
      <c r="E184" s="779"/>
      <c r="F184" s="779"/>
      <c r="G184" s="779"/>
      <c r="H184" s="779"/>
      <c r="I184" s="779"/>
      <c r="J184" s="779"/>
      <c r="K184" s="779"/>
      <c r="L184" s="779"/>
      <c r="M184" s="779"/>
      <c r="N184" s="779"/>
      <c r="O184" s="779"/>
      <c r="P184" s="779"/>
      <c r="Q184" s="779"/>
      <c r="R184" s="779"/>
      <c r="S184" s="779"/>
      <c r="T184" s="779"/>
      <c r="U184" s="779"/>
      <c r="V184" s="779"/>
      <c r="W184" s="779"/>
      <c r="X184" s="779"/>
      <c r="Y184" s="779"/>
      <c r="Z184" s="779"/>
      <c r="AA184" s="779"/>
      <c r="AB184" s="779"/>
      <c r="AC184" s="779"/>
      <c r="AD184" s="779"/>
      <c r="AE184" s="779"/>
      <c r="AF184" s="779"/>
      <c r="AG184" s="779"/>
      <c r="AH184" s="779"/>
      <c r="AI184" s="779"/>
      <c r="AJ184" s="779"/>
      <c r="AK184" s="779"/>
      <c r="AL184" s="779"/>
      <c r="AM184" s="779"/>
      <c r="AN184" s="779"/>
      <c r="AO184" s="779"/>
      <c r="AP184" s="779"/>
      <c r="AQ184" s="779"/>
      <c r="AR184" s="779"/>
      <c r="AS184" s="779"/>
      <c r="AT184" s="779"/>
      <c r="AU184" s="779"/>
      <c r="AV184" s="779"/>
      <c r="AW184" s="779"/>
      <c r="AX184" s="779"/>
      <c r="AY184" s="779"/>
      <c r="AZ184" s="139"/>
      <c r="BA184" s="139"/>
      <c r="BB184" s="139"/>
    </row>
    <row r="185" spans="1:16384" s="130" customFormat="1" ht="13.5" x14ac:dyDescent="0.25">
      <c r="A185" s="763" t="s">
        <v>1387</v>
      </c>
      <c r="B185" s="777"/>
      <c r="C185" s="777"/>
      <c r="D185" s="777"/>
      <c r="E185" s="777"/>
      <c r="F185" s="777"/>
      <c r="G185" s="777"/>
      <c r="H185" s="777"/>
      <c r="I185" s="777"/>
      <c r="J185" s="777"/>
      <c r="K185" s="777"/>
      <c r="L185" s="777"/>
      <c r="M185" s="777"/>
      <c r="N185" s="777"/>
      <c r="O185" s="777"/>
      <c r="P185" s="777"/>
      <c r="Q185" s="777"/>
      <c r="R185" s="777"/>
      <c r="S185" s="777"/>
      <c r="T185" s="777"/>
      <c r="U185" s="777"/>
      <c r="V185" s="777"/>
      <c r="W185" s="777"/>
      <c r="X185" s="777"/>
      <c r="Y185" s="777"/>
      <c r="Z185" s="777"/>
      <c r="AA185" s="777"/>
      <c r="AB185" s="777"/>
      <c r="AC185" s="777"/>
      <c r="AD185" s="777"/>
      <c r="AE185" s="777"/>
      <c r="AF185" s="777"/>
      <c r="AG185" s="777"/>
      <c r="AH185" s="777"/>
      <c r="AI185" s="777"/>
      <c r="AJ185" s="777"/>
      <c r="AK185" s="777"/>
      <c r="AL185" s="777"/>
      <c r="AM185" s="777"/>
      <c r="AN185" s="777"/>
      <c r="AO185" s="777"/>
      <c r="AP185" s="777"/>
      <c r="AQ185" s="777"/>
      <c r="AR185" s="777"/>
      <c r="AS185" s="777"/>
      <c r="AT185" s="777"/>
      <c r="AU185" s="777"/>
      <c r="AV185" s="777"/>
      <c r="AW185" s="777"/>
      <c r="AX185" s="777"/>
      <c r="AY185" s="777"/>
      <c r="AZ185" s="139"/>
      <c r="BA185" s="139"/>
      <c r="BB185" s="139"/>
    </row>
    <row r="186" spans="1:16384" s="130" customFormat="1" ht="25.5" customHeight="1" x14ac:dyDescent="0.25">
      <c r="A186" s="779" t="s">
        <v>1388</v>
      </c>
      <c r="B186" s="779"/>
      <c r="C186" s="779"/>
      <c r="D186" s="779"/>
      <c r="E186" s="779"/>
      <c r="F186" s="779"/>
      <c r="G186" s="779"/>
      <c r="H186" s="779"/>
      <c r="I186" s="779"/>
      <c r="J186" s="779"/>
      <c r="K186" s="779"/>
      <c r="L186" s="779"/>
      <c r="M186" s="779"/>
      <c r="N186" s="779"/>
      <c r="O186" s="779"/>
      <c r="P186" s="779"/>
      <c r="Q186" s="779"/>
      <c r="R186" s="779"/>
      <c r="S186" s="779"/>
      <c r="T186" s="779"/>
      <c r="U186" s="779"/>
      <c r="V186" s="779"/>
      <c r="W186" s="779"/>
      <c r="X186" s="779"/>
      <c r="Y186" s="779"/>
      <c r="Z186" s="779"/>
      <c r="AA186" s="779"/>
      <c r="AB186" s="779"/>
      <c r="AC186" s="779"/>
      <c r="AD186" s="779"/>
      <c r="AE186" s="779"/>
      <c r="AF186" s="779"/>
      <c r="AG186" s="779"/>
      <c r="AH186" s="779"/>
      <c r="AI186" s="779"/>
      <c r="AJ186" s="779"/>
      <c r="AK186" s="779"/>
      <c r="AL186" s="779"/>
      <c r="AM186" s="779"/>
      <c r="AN186" s="779"/>
      <c r="AO186" s="779"/>
      <c r="AP186" s="779"/>
      <c r="AQ186" s="779"/>
      <c r="AR186" s="779"/>
      <c r="AS186" s="779"/>
      <c r="AT186" s="779"/>
      <c r="AU186" s="779"/>
      <c r="AV186" s="779"/>
      <c r="AW186" s="779"/>
      <c r="AX186" s="779"/>
      <c r="AY186" s="779"/>
      <c r="AZ186" s="139"/>
      <c r="BA186" s="139"/>
      <c r="BB186" s="139"/>
    </row>
    <row r="187" spans="1:16384" s="130" customFormat="1" ht="13.5" x14ac:dyDescent="0.25">
      <c r="A187" s="763" t="s">
        <v>1389</v>
      </c>
      <c r="B187" s="777"/>
      <c r="C187" s="777"/>
      <c r="D187" s="777"/>
      <c r="E187" s="777"/>
      <c r="F187" s="777"/>
      <c r="G187" s="777"/>
      <c r="H187" s="777"/>
      <c r="I187" s="777"/>
      <c r="J187" s="777"/>
      <c r="K187" s="777"/>
      <c r="L187" s="777"/>
      <c r="M187" s="777"/>
      <c r="N187" s="777"/>
      <c r="O187" s="777"/>
      <c r="P187" s="777"/>
      <c r="Q187" s="777"/>
      <c r="R187" s="777"/>
      <c r="S187" s="777"/>
      <c r="T187" s="777"/>
      <c r="U187" s="777"/>
      <c r="V187" s="777"/>
      <c r="W187" s="777"/>
      <c r="X187" s="777"/>
      <c r="Y187" s="777"/>
      <c r="Z187" s="777"/>
      <c r="AA187" s="777"/>
      <c r="AB187" s="777"/>
      <c r="AC187" s="777"/>
      <c r="AD187" s="777"/>
      <c r="AE187" s="777"/>
      <c r="AF187" s="777"/>
      <c r="AG187" s="777"/>
      <c r="AH187" s="777"/>
      <c r="AI187" s="777"/>
      <c r="AJ187" s="777"/>
      <c r="AK187" s="777"/>
      <c r="AL187" s="777"/>
      <c r="AM187" s="777"/>
      <c r="AN187" s="777"/>
      <c r="AO187" s="777"/>
      <c r="AP187" s="777"/>
      <c r="AQ187" s="777"/>
      <c r="AR187" s="777"/>
      <c r="AS187" s="777"/>
      <c r="AT187" s="777"/>
      <c r="AU187" s="777"/>
      <c r="AV187" s="777"/>
      <c r="AW187" s="777"/>
      <c r="AX187" s="777"/>
      <c r="AY187" s="777"/>
      <c r="AZ187" s="139"/>
      <c r="BA187" s="139"/>
      <c r="BB187" s="139"/>
    </row>
    <row r="188" spans="1:16384" s="130" customFormat="1" ht="143.25" customHeight="1" x14ac:dyDescent="0.25">
      <c r="A188" s="779" t="s">
        <v>1390</v>
      </c>
      <c r="B188" s="779"/>
      <c r="C188" s="779"/>
      <c r="D188" s="779"/>
      <c r="E188" s="779"/>
      <c r="F188" s="779"/>
      <c r="G188" s="779"/>
      <c r="H188" s="779"/>
      <c r="I188" s="779"/>
      <c r="J188" s="779"/>
      <c r="K188" s="779"/>
      <c r="L188" s="779"/>
      <c r="M188" s="779"/>
      <c r="N188" s="779"/>
      <c r="O188" s="779"/>
      <c r="P188" s="779"/>
      <c r="Q188" s="779"/>
      <c r="R188" s="779"/>
      <c r="S188" s="779"/>
      <c r="T188" s="779"/>
      <c r="U188" s="779"/>
      <c r="V188" s="779"/>
      <c r="W188" s="779"/>
      <c r="X188" s="779"/>
      <c r="Y188" s="779"/>
      <c r="Z188" s="779"/>
      <c r="AA188" s="779"/>
      <c r="AB188" s="779"/>
      <c r="AC188" s="779"/>
      <c r="AD188" s="779"/>
      <c r="AE188" s="779"/>
      <c r="AF188" s="779"/>
      <c r="AG188" s="779"/>
      <c r="AH188" s="779"/>
      <c r="AI188" s="779"/>
      <c r="AJ188" s="779"/>
      <c r="AK188" s="779"/>
      <c r="AL188" s="779"/>
      <c r="AM188" s="779"/>
      <c r="AN188" s="779"/>
      <c r="AO188" s="779"/>
      <c r="AP188" s="779"/>
      <c r="AQ188" s="779"/>
      <c r="AR188" s="779"/>
      <c r="AS188" s="779"/>
      <c r="AT188" s="779"/>
      <c r="AU188" s="779"/>
      <c r="AV188" s="779"/>
      <c r="AW188" s="779"/>
      <c r="AX188" s="779"/>
      <c r="AY188" s="779"/>
      <c r="AZ188" s="160"/>
      <c r="BA188" s="160"/>
      <c r="BB188" s="160"/>
      <c r="BC188" s="160"/>
      <c r="BD188" s="160"/>
      <c r="BE188" s="160"/>
      <c r="BF188" s="160"/>
      <c r="BG188" s="160"/>
      <c r="BH188" s="160"/>
      <c r="BI188" s="160"/>
      <c r="BJ188" s="160"/>
      <c r="BK188" s="160"/>
      <c r="BL188" s="160"/>
      <c r="BM188" s="160"/>
      <c r="BN188" s="160"/>
      <c r="BO188" s="160"/>
      <c r="BP188" s="160"/>
      <c r="BQ188" s="160"/>
      <c r="BR188" s="160"/>
      <c r="BS188" s="160"/>
      <c r="BT188" s="160"/>
      <c r="BU188" s="160"/>
      <c r="BV188" s="160"/>
      <c r="BW188" s="160"/>
      <c r="BX188" s="160"/>
      <c r="BY188" s="160"/>
      <c r="BZ188" s="160"/>
      <c r="CA188" s="160"/>
      <c r="CB188" s="160"/>
      <c r="CC188" s="160"/>
      <c r="CD188" s="160"/>
      <c r="CE188" s="160"/>
      <c r="CF188" s="160"/>
      <c r="CG188" s="160"/>
      <c r="CH188" s="160"/>
      <c r="CI188" s="160"/>
      <c r="CJ188" s="160"/>
      <c r="CK188" s="160"/>
      <c r="CL188" s="160"/>
      <c r="CM188" s="160"/>
      <c r="CN188" s="160"/>
      <c r="CO188" s="160"/>
      <c r="CP188" s="160"/>
      <c r="CQ188" s="160"/>
      <c r="CR188" s="160"/>
      <c r="CS188" s="160"/>
      <c r="CT188" s="160"/>
      <c r="CU188" s="160"/>
      <c r="CV188" s="160"/>
      <c r="CW188" s="160"/>
      <c r="CX188" s="160"/>
      <c r="CY188" s="779"/>
      <c r="CZ188" s="779"/>
      <c r="DA188" s="779"/>
      <c r="DB188" s="779"/>
      <c r="DC188" s="779"/>
      <c r="DD188" s="779"/>
      <c r="DE188" s="779"/>
      <c r="DF188" s="779"/>
      <c r="DG188" s="779"/>
      <c r="DH188" s="779"/>
      <c r="DI188" s="779"/>
      <c r="DJ188" s="779"/>
      <c r="DK188" s="779"/>
      <c r="DL188" s="779"/>
      <c r="DM188" s="779"/>
      <c r="DN188" s="779"/>
      <c r="DO188" s="779"/>
      <c r="DP188" s="779"/>
      <c r="DQ188" s="779"/>
      <c r="DR188" s="779"/>
      <c r="DS188" s="779"/>
      <c r="DT188" s="779"/>
      <c r="DU188" s="779"/>
      <c r="DV188" s="779"/>
      <c r="DW188" s="779"/>
      <c r="DX188" s="779"/>
      <c r="DY188" s="779"/>
      <c r="DZ188" s="779"/>
      <c r="EA188" s="779"/>
      <c r="EB188" s="779"/>
      <c r="EC188" s="779"/>
      <c r="ED188" s="779"/>
      <c r="EE188" s="779"/>
      <c r="EF188" s="779"/>
      <c r="EG188" s="779"/>
      <c r="EH188" s="779"/>
      <c r="EI188" s="779"/>
      <c r="EJ188" s="779"/>
      <c r="EK188" s="779"/>
      <c r="EL188" s="779"/>
      <c r="EM188" s="779"/>
      <c r="EN188" s="779"/>
      <c r="EO188" s="779"/>
      <c r="EP188" s="779"/>
      <c r="EQ188" s="779"/>
      <c r="ER188" s="779"/>
      <c r="ES188" s="779"/>
      <c r="ET188" s="779"/>
      <c r="EU188" s="779"/>
      <c r="EV188" s="779"/>
      <c r="EW188" s="779"/>
      <c r="EX188" s="779"/>
      <c r="EY188" s="779"/>
      <c r="EZ188" s="779"/>
      <c r="FA188" s="779"/>
      <c r="FB188" s="779"/>
      <c r="FC188" s="779"/>
      <c r="FD188" s="779"/>
      <c r="FE188" s="779"/>
      <c r="FF188" s="779"/>
      <c r="FG188" s="779"/>
      <c r="FH188" s="779"/>
      <c r="FI188" s="779"/>
      <c r="FJ188" s="779"/>
      <c r="FK188" s="779"/>
      <c r="FL188" s="779"/>
      <c r="FM188" s="779"/>
      <c r="FN188" s="779"/>
      <c r="FO188" s="779"/>
      <c r="FP188" s="779"/>
      <c r="FQ188" s="779"/>
      <c r="FR188" s="779"/>
      <c r="FS188" s="779"/>
      <c r="FT188" s="779"/>
      <c r="FU188" s="779"/>
      <c r="FV188" s="779"/>
      <c r="FW188" s="779"/>
      <c r="FX188" s="779"/>
      <c r="FY188" s="779"/>
      <c r="FZ188" s="779"/>
      <c r="GA188" s="779"/>
      <c r="GB188" s="779"/>
      <c r="GC188" s="779"/>
      <c r="GD188" s="779"/>
      <c r="GE188" s="779"/>
      <c r="GF188" s="779"/>
      <c r="GG188" s="779"/>
      <c r="GH188" s="779"/>
      <c r="GI188" s="779"/>
      <c r="GJ188" s="779"/>
      <c r="GK188" s="779"/>
      <c r="GL188" s="779"/>
      <c r="GM188" s="779"/>
      <c r="GN188" s="779"/>
      <c r="GO188" s="779"/>
      <c r="GP188" s="779"/>
      <c r="GQ188" s="779"/>
      <c r="GR188" s="779"/>
      <c r="GS188" s="779"/>
      <c r="GT188" s="779"/>
      <c r="GU188" s="779"/>
      <c r="GV188" s="779"/>
      <c r="GW188" s="779"/>
      <c r="GX188" s="779"/>
      <c r="GY188" s="779"/>
      <c r="GZ188" s="779"/>
      <c r="HA188" s="779"/>
      <c r="HB188" s="779"/>
      <c r="HC188" s="779"/>
      <c r="HD188" s="779"/>
      <c r="HE188" s="779"/>
      <c r="HF188" s="779"/>
      <c r="HG188" s="779"/>
      <c r="HH188" s="779"/>
      <c r="HI188" s="779"/>
      <c r="HJ188" s="779"/>
      <c r="HK188" s="779"/>
      <c r="HL188" s="779"/>
      <c r="HM188" s="779"/>
      <c r="HN188" s="779"/>
      <c r="HO188" s="779"/>
      <c r="HP188" s="779"/>
      <c r="HQ188" s="779"/>
      <c r="HR188" s="779"/>
      <c r="HS188" s="779"/>
      <c r="HT188" s="779"/>
      <c r="HU188" s="779"/>
      <c r="HV188" s="779"/>
      <c r="HW188" s="779"/>
      <c r="HX188" s="779"/>
      <c r="HY188" s="779"/>
      <c r="HZ188" s="779"/>
      <c r="IA188" s="779"/>
      <c r="IB188" s="779"/>
      <c r="IC188" s="779"/>
      <c r="ID188" s="779"/>
      <c r="IE188" s="779"/>
      <c r="IF188" s="779"/>
      <c r="IG188" s="779"/>
      <c r="IH188" s="779"/>
      <c r="II188" s="779"/>
      <c r="IJ188" s="779"/>
      <c r="IK188" s="779"/>
      <c r="IL188" s="779"/>
      <c r="IM188" s="779"/>
      <c r="IN188" s="779"/>
      <c r="IO188" s="779"/>
      <c r="IP188" s="779"/>
      <c r="IQ188" s="779"/>
      <c r="IR188" s="779"/>
      <c r="IS188" s="779"/>
      <c r="IT188" s="779"/>
      <c r="IU188" s="779"/>
      <c r="IV188" s="779"/>
      <c r="IW188" s="779"/>
      <c r="IX188" s="779"/>
      <c r="IY188" s="779"/>
      <c r="IZ188" s="779"/>
      <c r="JA188" s="779"/>
      <c r="JB188" s="779"/>
      <c r="JC188" s="779"/>
      <c r="JD188" s="779"/>
      <c r="JE188" s="779"/>
      <c r="JF188" s="779"/>
      <c r="JG188" s="779"/>
      <c r="JH188" s="779"/>
      <c r="JI188" s="779"/>
      <c r="JJ188" s="779"/>
      <c r="JK188" s="779"/>
      <c r="JL188" s="779"/>
      <c r="JM188" s="779"/>
      <c r="JN188" s="779"/>
      <c r="JO188" s="779"/>
      <c r="JP188" s="779"/>
      <c r="JQ188" s="779"/>
      <c r="JR188" s="779"/>
      <c r="JS188" s="779"/>
      <c r="JT188" s="779"/>
      <c r="JU188" s="779"/>
      <c r="JV188" s="779"/>
      <c r="JW188" s="779"/>
      <c r="JX188" s="779"/>
      <c r="JY188" s="779"/>
      <c r="JZ188" s="779"/>
      <c r="KA188" s="779"/>
      <c r="KB188" s="779"/>
      <c r="KC188" s="779"/>
      <c r="KD188" s="779"/>
      <c r="KE188" s="779"/>
      <c r="KF188" s="779"/>
      <c r="KG188" s="779"/>
      <c r="KH188" s="779"/>
      <c r="KI188" s="779"/>
      <c r="KJ188" s="779"/>
      <c r="KK188" s="779"/>
      <c r="KL188" s="779"/>
      <c r="KM188" s="779"/>
      <c r="KN188" s="779"/>
      <c r="KO188" s="779"/>
      <c r="KP188" s="779"/>
      <c r="KQ188" s="779"/>
      <c r="KR188" s="779"/>
      <c r="KS188" s="779"/>
      <c r="KT188" s="779"/>
      <c r="KU188" s="779"/>
      <c r="KV188" s="779"/>
      <c r="KW188" s="779"/>
      <c r="KX188" s="779"/>
      <c r="KY188" s="779"/>
      <c r="KZ188" s="779"/>
      <c r="LA188" s="779"/>
      <c r="LB188" s="779"/>
      <c r="LC188" s="779"/>
      <c r="LD188" s="779"/>
      <c r="LE188" s="779"/>
      <c r="LF188" s="779"/>
      <c r="LG188" s="779"/>
      <c r="LH188" s="779"/>
      <c r="LI188" s="779"/>
      <c r="LJ188" s="779"/>
      <c r="LK188" s="779"/>
      <c r="LL188" s="779"/>
      <c r="LM188" s="779"/>
      <c r="LN188" s="779"/>
      <c r="LO188" s="779"/>
      <c r="LP188" s="779"/>
      <c r="LQ188" s="779"/>
      <c r="LR188" s="779"/>
      <c r="LS188" s="779"/>
      <c r="LT188" s="779"/>
      <c r="LU188" s="779"/>
      <c r="LV188" s="779"/>
      <c r="LW188" s="779"/>
      <c r="LX188" s="779"/>
      <c r="LY188" s="779"/>
      <c r="LZ188" s="779"/>
      <c r="MA188" s="779"/>
      <c r="MB188" s="779"/>
      <c r="MC188" s="779"/>
      <c r="MD188" s="779"/>
      <c r="ME188" s="779"/>
      <c r="MF188" s="779"/>
      <c r="MG188" s="779"/>
      <c r="MH188" s="779"/>
      <c r="MI188" s="779"/>
      <c r="MJ188" s="779"/>
      <c r="MK188" s="779"/>
      <c r="ML188" s="779"/>
      <c r="MM188" s="779"/>
      <c r="MN188" s="779"/>
      <c r="MO188" s="779"/>
      <c r="MP188" s="779"/>
      <c r="MQ188" s="779"/>
      <c r="MR188" s="779"/>
      <c r="MS188" s="779"/>
      <c r="MT188" s="779"/>
      <c r="MU188" s="779"/>
      <c r="MV188" s="779"/>
      <c r="MW188" s="779"/>
      <c r="MX188" s="779"/>
      <c r="MY188" s="779"/>
      <c r="MZ188" s="779"/>
      <c r="NA188" s="779"/>
      <c r="NB188" s="779"/>
      <c r="NC188" s="779"/>
      <c r="ND188" s="779"/>
      <c r="NE188" s="779"/>
      <c r="NF188" s="779"/>
      <c r="NG188" s="779"/>
      <c r="NH188" s="779"/>
      <c r="NI188" s="779"/>
      <c r="NJ188" s="779"/>
      <c r="NK188" s="779"/>
      <c r="NL188" s="779"/>
      <c r="NM188" s="779"/>
      <c r="NN188" s="779"/>
      <c r="NO188" s="779"/>
      <c r="NP188" s="779"/>
      <c r="NQ188" s="779"/>
      <c r="NR188" s="779"/>
      <c r="NS188" s="779"/>
      <c r="NT188" s="779"/>
      <c r="NU188" s="779"/>
      <c r="NV188" s="779"/>
      <c r="NW188" s="779"/>
      <c r="NX188" s="779"/>
      <c r="NY188" s="779"/>
      <c r="NZ188" s="779"/>
      <c r="OA188" s="779"/>
      <c r="OB188" s="779"/>
      <c r="OC188" s="779"/>
      <c r="OD188" s="779"/>
      <c r="OE188" s="779"/>
      <c r="OF188" s="779"/>
      <c r="OG188" s="779"/>
      <c r="OH188" s="779"/>
      <c r="OI188" s="779"/>
      <c r="OJ188" s="779"/>
      <c r="OK188" s="779"/>
      <c r="OL188" s="779"/>
      <c r="OM188" s="779"/>
      <c r="ON188" s="779"/>
      <c r="OO188" s="779"/>
      <c r="OP188" s="779"/>
      <c r="OQ188" s="779"/>
      <c r="OR188" s="779"/>
      <c r="OS188" s="779"/>
      <c r="OT188" s="779"/>
      <c r="OU188" s="779"/>
      <c r="OV188" s="779"/>
      <c r="OW188" s="779"/>
      <c r="OX188" s="779"/>
      <c r="OY188" s="779"/>
      <c r="OZ188" s="779"/>
      <c r="PA188" s="779"/>
      <c r="PB188" s="779"/>
      <c r="PC188" s="779"/>
      <c r="PD188" s="779"/>
      <c r="PE188" s="779"/>
      <c r="PF188" s="779"/>
      <c r="PG188" s="779"/>
      <c r="PH188" s="779"/>
      <c r="PI188" s="779"/>
      <c r="PJ188" s="779"/>
      <c r="PK188" s="779"/>
      <c r="PL188" s="779"/>
      <c r="PM188" s="779"/>
      <c r="PN188" s="779"/>
      <c r="PO188" s="779"/>
      <c r="PP188" s="779"/>
      <c r="PQ188" s="779"/>
      <c r="PR188" s="779"/>
      <c r="PS188" s="779"/>
      <c r="PT188" s="779"/>
      <c r="PU188" s="779"/>
      <c r="PV188" s="779"/>
      <c r="PW188" s="779"/>
      <c r="PX188" s="779"/>
      <c r="PY188" s="779"/>
      <c r="PZ188" s="779"/>
      <c r="QA188" s="779"/>
      <c r="QB188" s="779"/>
      <c r="QC188" s="779"/>
      <c r="QD188" s="779"/>
      <c r="QE188" s="779"/>
      <c r="QF188" s="779"/>
      <c r="QG188" s="779"/>
      <c r="QH188" s="779"/>
      <c r="QI188" s="779"/>
      <c r="QJ188" s="779"/>
      <c r="QK188" s="779"/>
      <c r="QL188" s="779"/>
      <c r="QM188" s="779"/>
      <c r="QN188" s="779"/>
      <c r="QO188" s="779"/>
      <c r="QP188" s="779"/>
      <c r="QQ188" s="779"/>
      <c r="QR188" s="779"/>
      <c r="QS188" s="779"/>
      <c r="QT188" s="779"/>
      <c r="QU188" s="779"/>
      <c r="QV188" s="779"/>
      <c r="QW188" s="779"/>
      <c r="QX188" s="779"/>
      <c r="QY188" s="779"/>
      <c r="QZ188" s="779"/>
      <c r="RA188" s="779"/>
      <c r="RB188" s="779"/>
      <c r="RC188" s="779"/>
      <c r="RD188" s="779"/>
      <c r="RE188" s="779"/>
      <c r="RF188" s="779"/>
      <c r="RG188" s="779"/>
      <c r="RH188" s="779"/>
      <c r="RI188" s="779"/>
      <c r="RJ188" s="779"/>
      <c r="RK188" s="779"/>
      <c r="RL188" s="779"/>
      <c r="RM188" s="779"/>
      <c r="RN188" s="779"/>
      <c r="RO188" s="779"/>
      <c r="RP188" s="779"/>
      <c r="RQ188" s="779"/>
      <c r="RR188" s="779"/>
      <c r="RS188" s="779"/>
      <c r="RT188" s="779"/>
      <c r="RU188" s="779"/>
      <c r="RV188" s="779"/>
      <c r="RW188" s="779"/>
      <c r="RX188" s="779"/>
      <c r="RY188" s="779"/>
      <c r="RZ188" s="779"/>
      <c r="SA188" s="779"/>
      <c r="SB188" s="779"/>
      <c r="SC188" s="779"/>
      <c r="SD188" s="779"/>
      <c r="SE188" s="779"/>
      <c r="SF188" s="779"/>
      <c r="SG188" s="779"/>
      <c r="SH188" s="779"/>
      <c r="SI188" s="779"/>
      <c r="SJ188" s="779"/>
      <c r="SK188" s="779"/>
      <c r="SL188" s="779"/>
      <c r="SM188" s="779"/>
      <c r="SN188" s="779"/>
      <c r="SO188" s="779"/>
      <c r="SP188" s="779"/>
      <c r="SQ188" s="779"/>
      <c r="SR188" s="779"/>
      <c r="SS188" s="779"/>
      <c r="ST188" s="779"/>
      <c r="SU188" s="779"/>
      <c r="SV188" s="779"/>
      <c r="SW188" s="779"/>
      <c r="SX188" s="779"/>
      <c r="SY188" s="779"/>
      <c r="SZ188" s="779"/>
      <c r="TA188" s="779"/>
      <c r="TB188" s="779"/>
      <c r="TC188" s="779"/>
      <c r="TD188" s="779"/>
      <c r="TE188" s="779"/>
      <c r="TF188" s="779"/>
      <c r="TG188" s="779"/>
      <c r="TH188" s="779"/>
      <c r="TI188" s="779"/>
      <c r="TJ188" s="779"/>
      <c r="TK188" s="779"/>
      <c r="TL188" s="779"/>
      <c r="TM188" s="779"/>
      <c r="TN188" s="779"/>
      <c r="TO188" s="779"/>
      <c r="TP188" s="779"/>
      <c r="TQ188" s="779"/>
      <c r="TR188" s="779"/>
      <c r="TS188" s="779"/>
      <c r="TT188" s="779"/>
      <c r="TU188" s="779"/>
      <c r="TV188" s="779"/>
      <c r="TW188" s="779"/>
      <c r="TX188" s="779"/>
      <c r="TY188" s="779"/>
      <c r="TZ188" s="779"/>
      <c r="UA188" s="779"/>
      <c r="UB188" s="779"/>
      <c r="UC188" s="779"/>
      <c r="UD188" s="779"/>
      <c r="UE188" s="779"/>
      <c r="UF188" s="779"/>
      <c r="UG188" s="779"/>
      <c r="UH188" s="779"/>
      <c r="UI188" s="779"/>
      <c r="UJ188" s="779"/>
      <c r="UK188" s="779"/>
      <c r="UL188" s="779"/>
      <c r="UM188" s="779"/>
      <c r="UN188" s="779"/>
      <c r="UO188" s="779"/>
      <c r="UP188" s="779"/>
      <c r="UQ188" s="779"/>
      <c r="UR188" s="779"/>
      <c r="US188" s="779"/>
      <c r="UT188" s="779"/>
      <c r="UU188" s="779"/>
      <c r="UV188" s="779"/>
      <c r="UW188" s="779"/>
      <c r="UX188" s="779"/>
      <c r="UY188" s="779"/>
      <c r="UZ188" s="779"/>
      <c r="VA188" s="779"/>
      <c r="VB188" s="779"/>
      <c r="VC188" s="779"/>
      <c r="VD188" s="779"/>
      <c r="VE188" s="779"/>
      <c r="VF188" s="779"/>
      <c r="VG188" s="779"/>
      <c r="VH188" s="779"/>
      <c r="VI188" s="779"/>
      <c r="VJ188" s="779"/>
      <c r="VK188" s="779"/>
      <c r="VL188" s="779"/>
      <c r="VM188" s="779"/>
      <c r="VN188" s="779"/>
      <c r="VO188" s="779"/>
      <c r="VP188" s="779"/>
      <c r="VQ188" s="779"/>
      <c r="VR188" s="779"/>
      <c r="VS188" s="779"/>
      <c r="VT188" s="779"/>
      <c r="VU188" s="779"/>
      <c r="VV188" s="779"/>
      <c r="VW188" s="779"/>
      <c r="VX188" s="779"/>
      <c r="VY188" s="779"/>
      <c r="VZ188" s="779"/>
      <c r="WA188" s="779"/>
      <c r="WB188" s="779"/>
      <c r="WC188" s="779"/>
      <c r="WD188" s="779"/>
      <c r="WE188" s="779"/>
      <c r="WF188" s="779"/>
      <c r="WG188" s="779"/>
      <c r="WH188" s="779"/>
      <c r="WI188" s="779"/>
      <c r="WJ188" s="779"/>
      <c r="WK188" s="779"/>
      <c r="WL188" s="779"/>
      <c r="WM188" s="779"/>
      <c r="WN188" s="779"/>
      <c r="WO188" s="779"/>
      <c r="WP188" s="779"/>
      <c r="WQ188" s="779"/>
      <c r="WR188" s="779"/>
      <c r="WS188" s="779"/>
      <c r="WT188" s="779"/>
      <c r="WU188" s="779"/>
      <c r="WV188" s="779"/>
      <c r="WW188" s="779"/>
      <c r="WX188" s="779"/>
      <c r="WY188" s="779"/>
      <c r="WZ188" s="779"/>
      <c r="XA188" s="779"/>
      <c r="XB188" s="779"/>
      <c r="XC188" s="779"/>
      <c r="XD188" s="779"/>
      <c r="XE188" s="779"/>
      <c r="XF188" s="779"/>
      <c r="XG188" s="779"/>
      <c r="XH188" s="779"/>
      <c r="XI188" s="779"/>
      <c r="XJ188" s="779"/>
      <c r="XK188" s="779"/>
      <c r="XL188" s="779"/>
      <c r="XM188" s="779"/>
      <c r="XN188" s="779"/>
      <c r="XO188" s="779"/>
      <c r="XP188" s="779"/>
      <c r="XQ188" s="779"/>
      <c r="XR188" s="779"/>
      <c r="XS188" s="779"/>
      <c r="XT188" s="779"/>
      <c r="XU188" s="779"/>
      <c r="XV188" s="779"/>
      <c r="XW188" s="779"/>
      <c r="XX188" s="779"/>
      <c r="XY188" s="779"/>
      <c r="XZ188" s="779"/>
      <c r="YA188" s="779"/>
      <c r="YB188" s="779"/>
      <c r="YC188" s="779"/>
      <c r="YD188" s="779"/>
      <c r="YE188" s="779"/>
      <c r="YF188" s="779"/>
      <c r="YG188" s="779"/>
      <c r="YH188" s="779"/>
      <c r="YI188" s="779"/>
      <c r="YJ188" s="779"/>
      <c r="YK188" s="779"/>
      <c r="YL188" s="779"/>
      <c r="YM188" s="779"/>
      <c r="YN188" s="779"/>
      <c r="YO188" s="779"/>
      <c r="YP188" s="779"/>
      <c r="YQ188" s="779"/>
      <c r="YR188" s="779"/>
      <c r="YS188" s="779"/>
      <c r="YT188" s="779"/>
      <c r="YU188" s="779"/>
      <c r="YV188" s="779"/>
      <c r="YW188" s="779"/>
      <c r="YX188" s="779"/>
      <c r="YY188" s="779"/>
      <c r="YZ188" s="779"/>
      <c r="ZA188" s="779"/>
      <c r="ZB188" s="779"/>
      <c r="ZC188" s="779"/>
      <c r="ZD188" s="779"/>
      <c r="ZE188" s="779"/>
      <c r="ZF188" s="779"/>
      <c r="ZG188" s="779"/>
      <c r="ZH188" s="779"/>
      <c r="ZI188" s="779"/>
      <c r="ZJ188" s="779"/>
      <c r="ZK188" s="779"/>
      <c r="ZL188" s="779"/>
      <c r="ZM188" s="779"/>
      <c r="ZN188" s="779"/>
      <c r="ZO188" s="779"/>
      <c r="ZP188" s="779"/>
      <c r="ZQ188" s="779"/>
      <c r="ZR188" s="779"/>
      <c r="ZS188" s="779"/>
      <c r="ZT188" s="779"/>
      <c r="ZU188" s="779"/>
      <c r="ZV188" s="779"/>
      <c r="ZW188" s="779"/>
      <c r="ZX188" s="779"/>
      <c r="ZY188" s="779"/>
      <c r="ZZ188" s="779"/>
      <c r="AAA188" s="779"/>
      <c r="AAB188" s="779"/>
      <c r="AAC188" s="779"/>
      <c r="AAD188" s="779"/>
      <c r="AAE188" s="779"/>
      <c r="AAF188" s="779"/>
      <c r="AAG188" s="779"/>
      <c r="AAH188" s="779"/>
      <c r="AAI188" s="779"/>
      <c r="AAJ188" s="779"/>
      <c r="AAK188" s="779"/>
      <c r="AAL188" s="779"/>
      <c r="AAM188" s="779"/>
      <c r="AAN188" s="779"/>
      <c r="AAO188" s="779"/>
      <c r="AAP188" s="779"/>
      <c r="AAQ188" s="779"/>
      <c r="AAR188" s="779"/>
      <c r="AAS188" s="779"/>
      <c r="AAT188" s="779"/>
      <c r="AAU188" s="779"/>
      <c r="AAV188" s="779"/>
      <c r="AAW188" s="779"/>
      <c r="AAX188" s="779"/>
      <c r="AAY188" s="779"/>
      <c r="AAZ188" s="779"/>
      <c r="ABA188" s="779"/>
      <c r="ABB188" s="779"/>
      <c r="ABC188" s="779"/>
      <c r="ABD188" s="779"/>
      <c r="ABE188" s="779"/>
      <c r="ABF188" s="779"/>
      <c r="ABG188" s="779"/>
      <c r="ABH188" s="779"/>
      <c r="ABI188" s="779"/>
      <c r="ABJ188" s="779"/>
      <c r="ABK188" s="779"/>
      <c r="ABL188" s="779"/>
      <c r="ABM188" s="779"/>
      <c r="ABN188" s="779"/>
      <c r="ABO188" s="779"/>
      <c r="ABP188" s="779"/>
      <c r="ABQ188" s="779"/>
      <c r="ABR188" s="779"/>
      <c r="ABS188" s="779"/>
      <c r="ABT188" s="779"/>
      <c r="ABU188" s="779"/>
      <c r="ABV188" s="779"/>
      <c r="ABW188" s="779"/>
      <c r="ABX188" s="779"/>
      <c r="ABY188" s="779"/>
      <c r="ABZ188" s="779"/>
      <c r="ACA188" s="779"/>
      <c r="ACB188" s="779"/>
      <c r="ACC188" s="779"/>
      <c r="ACD188" s="779"/>
      <c r="ACE188" s="779"/>
      <c r="ACF188" s="779"/>
      <c r="ACG188" s="779"/>
      <c r="ACH188" s="779"/>
      <c r="ACI188" s="779"/>
      <c r="ACJ188" s="779"/>
      <c r="ACK188" s="779"/>
      <c r="ACL188" s="779"/>
      <c r="ACM188" s="779"/>
      <c r="ACN188" s="779"/>
      <c r="ACO188" s="779"/>
      <c r="ACP188" s="779"/>
      <c r="ACQ188" s="779"/>
      <c r="ACR188" s="779"/>
      <c r="ACS188" s="779"/>
      <c r="ACT188" s="779"/>
      <c r="ACU188" s="779"/>
      <c r="ACV188" s="779"/>
      <c r="ACW188" s="779"/>
      <c r="ACX188" s="779"/>
      <c r="ACY188" s="779"/>
      <c r="ACZ188" s="779"/>
      <c r="ADA188" s="779"/>
      <c r="ADB188" s="779"/>
      <c r="ADC188" s="779"/>
      <c r="ADD188" s="779"/>
      <c r="ADE188" s="779"/>
      <c r="ADF188" s="779"/>
      <c r="ADG188" s="779"/>
      <c r="ADH188" s="779"/>
      <c r="ADI188" s="779"/>
      <c r="ADJ188" s="779"/>
      <c r="ADK188" s="779"/>
      <c r="ADL188" s="779"/>
      <c r="ADM188" s="779"/>
      <c r="ADN188" s="779"/>
      <c r="ADO188" s="779"/>
      <c r="ADP188" s="779"/>
      <c r="ADQ188" s="779"/>
      <c r="ADR188" s="779"/>
      <c r="ADS188" s="779"/>
      <c r="ADT188" s="779"/>
      <c r="ADU188" s="779"/>
      <c r="ADV188" s="779"/>
      <c r="ADW188" s="779"/>
      <c r="ADX188" s="779"/>
      <c r="ADY188" s="779"/>
      <c r="ADZ188" s="779"/>
      <c r="AEA188" s="779"/>
      <c r="AEB188" s="779"/>
      <c r="AEC188" s="779"/>
      <c r="AED188" s="779"/>
      <c r="AEE188" s="779"/>
      <c r="AEF188" s="779"/>
      <c r="AEG188" s="779"/>
      <c r="AEH188" s="779"/>
      <c r="AEI188" s="779"/>
      <c r="AEJ188" s="779"/>
      <c r="AEK188" s="779"/>
      <c r="AEL188" s="779"/>
      <c r="AEM188" s="779"/>
      <c r="AEN188" s="779"/>
      <c r="AEO188" s="779"/>
      <c r="AEP188" s="779"/>
      <c r="AEQ188" s="779"/>
      <c r="AER188" s="779"/>
      <c r="AES188" s="779"/>
      <c r="AET188" s="779"/>
      <c r="AEU188" s="779"/>
      <c r="AEV188" s="779"/>
      <c r="AEW188" s="779"/>
      <c r="AEX188" s="779"/>
      <c r="AEY188" s="779"/>
      <c r="AEZ188" s="779"/>
      <c r="AFA188" s="779"/>
      <c r="AFB188" s="779"/>
      <c r="AFC188" s="779"/>
      <c r="AFD188" s="779"/>
      <c r="AFE188" s="779"/>
      <c r="AFF188" s="779"/>
      <c r="AFG188" s="779"/>
      <c r="AFH188" s="779"/>
      <c r="AFI188" s="779"/>
      <c r="AFJ188" s="779"/>
      <c r="AFK188" s="779"/>
      <c r="AFL188" s="779"/>
      <c r="AFM188" s="779"/>
      <c r="AFN188" s="779"/>
      <c r="AFO188" s="779"/>
      <c r="AFP188" s="779"/>
      <c r="AFQ188" s="779"/>
      <c r="AFR188" s="779"/>
      <c r="AFS188" s="779"/>
      <c r="AFT188" s="779"/>
      <c r="AFU188" s="779"/>
      <c r="AFV188" s="779"/>
      <c r="AFW188" s="779"/>
      <c r="AFX188" s="779"/>
      <c r="AFY188" s="779"/>
      <c r="AFZ188" s="779"/>
      <c r="AGA188" s="779"/>
      <c r="AGB188" s="779"/>
      <c r="AGC188" s="779"/>
      <c r="AGD188" s="779"/>
      <c r="AGE188" s="779"/>
      <c r="AGF188" s="779"/>
      <c r="AGG188" s="779"/>
      <c r="AGH188" s="779"/>
      <c r="AGI188" s="779"/>
      <c r="AGJ188" s="779"/>
      <c r="AGK188" s="779"/>
      <c r="AGL188" s="779"/>
      <c r="AGM188" s="779"/>
      <c r="AGN188" s="779"/>
      <c r="AGO188" s="779"/>
      <c r="AGP188" s="779"/>
      <c r="AGQ188" s="779"/>
      <c r="AGR188" s="779"/>
      <c r="AGS188" s="779"/>
      <c r="AGT188" s="779"/>
      <c r="AGU188" s="779"/>
      <c r="AGV188" s="779"/>
      <c r="AGW188" s="779"/>
      <c r="AGX188" s="779"/>
      <c r="AGY188" s="779"/>
      <c r="AGZ188" s="779"/>
      <c r="AHA188" s="779"/>
      <c r="AHB188" s="779"/>
      <c r="AHC188" s="779"/>
      <c r="AHD188" s="779"/>
      <c r="AHE188" s="779"/>
      <c r="AHF188" s="779"/>
      <c r="AHG188" s="779"/>
      <c r="AHH188" s="779"/>
      <c r="AHI188" s="779"/>
      <c r="AHJ188" s="779"/>
      <c r="AHK188" s="779"/>
      <c r="AHL188" s="779"/>
      <c r="AHM188" s="779"/>
      <c r="AHN188" s="779"/>
      <c r="AHO188" s="779"/>
      <c r="AHP188" s="779"/>
      <c r="AHQ188" s="779"/>
      <c r="AHR188" s="779"/>
      <c r="AHS188" s="779"/>
      <c r="AHT188" s="779"/>
      <c r="AHU188" s="779"/>
      <c r="AHV188" s="779"/>
      <c r="AHW188" s="779"/>
      <c r="AHX188" s="779"/>
      <c r="AHY188" s="779"/>
      <c r="AHZ188" s="779"/>
      <c r="AIA188" s="779"/>
      <c r="AIB188" s="779"/>
      <c r="AIC188" s="779"/>
      <c r="AID188" s="779"/>
      <c r="AIE188" s="779"/>
      <c r="AIF188" s="779"/>
      <c r="AIG188" s="779"/>
      <c r="AIH188" s="779"/>
      <c r="AII188" s="779"/>
      <c r="AIJ188" s="779"/>
      <c r="AIK188" s="779"/>
      <c r="AIL188" s="779"/>
      <c r="AIM188" s="779"/>
      <c r="AIN188" s="779"/>
      <c r="AIO188" s="779"/>
      <c r="AIP188" s="779"/>
      <c r="AIQ188" s="779"/>
      <c r="AIR188" s="779"/>
      <c r="AIS188" s="779"/>
      <c r="AIT188" s="779"/>
      <c r="AIU188" s="779"/>
      <c r="AIV188" s="779"/>
      <c r="AIW188" s="779"/>
      <c r="AIX188" s="779"/>
      <c r="AIY188" s="779"/>
      <c r="AIZ188" s="779"/>
      <c r="AJA188" s="779"/>
      <c r="AJB188" s="779"/>
      <c r="AJC188" s="779"/>
      <c r="AJD188" s="779"/>
      <c r="AJE188" s="779"/>
      <c r="AJF188" s="779"/>
      <c r="AJG188" s="779"/>
      <c r="AJH188" s="779"/>
      <c r="AJI188" s="779"/>
      <c r="AJJ188" s="779"/>
      <c r="AJK188" s="779"/>
      <c r="AJL188" s="779"/>
      <c r="AJM188" s="779"/>
      <c r="AJN188" s="779"/>
      <c r="AJO188" s="779"/>
      <c r="AJP188" s="779"/>
      <c r="AJQ188" s="779"/>
      <c r="AJR188" s="779"/>
      <c r="AJS188" s="779"/>
      <c r="AJT188" s="779"/>
      <c r="AJU188" s="779"/>
      <c r="AJV188" s="779"/>
      <c r="AJW188" s="779"/>
      <c r="AJX188" s="779"/>
      <c r="AJY188" s="779"/>
      <c r="AJZ188" s="779"/>
      <c r="AKA188" s="779"/>
      <c r="AKB188" s="779"/>
      <c r="AKC188" s="779"/>
      <c r="AKD188" s="779"/>
      <c r="AKE188" s="779"/>
      <c r="AKF188" s="779"/>
      <c r="AKG188" s="779"/>
      <c r="AKH188" s="779"/>
      <c r="AKI188" s="779"/>
      <c r="AKJ188" s="779"/>
      <c r="AKK188" s="779"/>
      <c r="AKL188" s="779"/>
      <c r="AKM188" s="779"/>
      <c r="AKN188" s="779"/>
      <c r="AKO188" s="779"/>
      <c r="AKP188" s="779"/>
      <c r="AKQ188" s="779"/>
      <c r="AKR188" s="779"/>
      <c r="AKS188" s="779"/>
      <c r="AKT188" s="779"/>
      <c r="AKU188" s="779"/>
      <c r="AKV188" s="779"/>
      <c r="AKW188" s="779"/>
      <c r="AKX188" s="779"/>
      <c r="AKY188" s="779"/>
      <c r="AKZ188" s="779"/>
      <c r="ALA188" s="779"/>
      <c r="ALB188" s="779"/>
      <c r="ALC188" s="779"/>
      <c r="ALD188" s="779"/>
      <c r="ALE188" s="779"/>
      <c r="ALF188" s="779"/>
      <c r="ALG188" s="779"/>
      <c r="ALH188" s="779"/>
      <c r="ALI188" s="779"/>
      <c r="ALJ188" s="779"/>
      <c r="ALK188" s="779"/>
      <c r="ALL188" s="779"/>
      <c r="ALM188" s="779"/>
      <c r="ALN188" s="779"/>
      <c r="ALO188" s="779"/>
      <c r="ALP188" s="779"/>
      <c r="ALQ188" s="779"/>
      <c r="ALR188" s="779"/>
      <c r="ALS188" s="779"/>
      <c r="ALT188" s="779"/>
      <c r="ALU188" s="779"/>
      <c r="ALV188" s="779"/>
      <c r="ALW188" s="779"/>
      <c r="ALX188" s="779"/>
      <c r="ALY188" s="779"/>
      <c r="ALZ188" s="779"/>
      <c r="AMA188" s="779"/>
      <c r="AMB188" s="779"/>
      <c r="AMC188" s="779"/>
      <c r="AMD188" s="779"/>
      <c r="AME188" s="779"/>
      <c r="AMF188" s="779"/>
      <c r="AMG188" s="779"/>
      <c r="AMH188" s="779"/>
      <c r="AMI188" s="779"/>
      <c r="AMJ188" s="779"/>
      <c r="AMK188" s="779"/>
      <c r="AML188" s="779"/>
      <c r="AMM188" s="779"/>
      <c r="AMN188" s="779"/>
      <c r="AMO188" s="779"/>
      <c r="AMP188" s="779"/>
      <c r="AMQ188" s="779"/>
      <c r="AMR188" s="779"/>
      <c r="AMS188" s="779"/>
      <c r="AMT188" s="779"/>
      <c r="AMU188" s="779"/>
      <c r="AMV188" s="779"/>
      <c r="AMW188" s="779"/>
      <c r="AMX188" s="779"/>
      <c r="AMY188" s="779"/>
      <c r="AMZ188" s="779"/>
      <c r="ANA188" s="779"/>
      <c r="ANB188" s="779"/>
      <c r="ANC188" s="779"/>
      <c r="AND188" s="779"/>
      <c r="ANE188" s="779"/>
      <c r="ANF188" s="779"/>
      <c r="ANG188" s="779"/>
      <c r="ANH188" s="779"/>
      <c r="ANI188" s="779"/>
      <c r="ANJ188" s="779"/>
      <c r="ANK188" s="779"/>
      <c r="ANL188" s="779"/>
      <c r="ANM188" s="779"/>
      <c r="ANN188" s="779"/>
      <c r="ANO188" s="779"/>
      <c r="ANP188" s="779"/>
      <c r="ANQ188" s="779"/>
      <c r="ANR188" s="779"/>
      <c r="ANS188" s="779"/>
      <c r="ANT188" s="779"/>
      <c r="ANU188" s="779"/>
      <c r="ANV188" s="779"/>
      <c r="ANW188" s="779"/>
      <c r="ANX188" s="779"/>
      <c r="ANY188" s="779"/>
      <c r="ANZ188" s="779"/>
      <c r="AOA188" s="779"/>
      <c r="AOB188" s="779"/>
      <c r="AOC188" s="779"/>
      <c r="AOD188" s="779"/>
      <c r="AOE188" s="779"/>
      <c r="AOF188" s="779"/>
      <c r="AOG188" s="779"/>
      <c r="AOH188" s="779"/>
      <c r="AOI188" s="779"/>
      <c r="AOJ188" s="779"/>
      <c r="AOK188" s="779"/>
      <c r="AOL188" s="779"/>
      <c r="AOM188" s="779"/>
      <c r="AON188" s="779"/>
      <c r="AOO188" s="779"/>
      <c r="AOP188" s="779"/>
      <c r="AOQ188" s="779"/>
      <c r="AOR188" s="779"/>
      <c r="AOS188" s="779"/>
      <c r="AOT188" s="779"/>
      <c r="AOU188" s="779"/>
      <c r="AOV188" s="779"/>
      <c r="AOW188" s="779"/>
      <c r="AOX188" s="779"/>
      <c r="AOY188" s="779"/>
      <c r="AOZ188" s="779"/>
      <c r="APA188" s="779"/>
      <c r="APB188" s="779"/>
      <c r="APC188" s="779"/>
      <c r="APD188" s="779"/>
      <c r="APE188" s="779"/>
      <c r="APF188" s="779"/>
      <c r="APG188" s="779"/>
      <c r="APH188" s="779"/>
      <c r="API188" s="779"/>
      <c r="APJ188" s="779"/>
      <c r="APK188" s="779"/>
      <c r="APL188" s="779"/>
      <c r="APM188" s="779"/>
      <c r="APN188" s="779"/>
      <c r="APO188" s="779"/>
      <c r="APP188" s="779"/>
      <c r="APQ188" s="779"/>
      <c r="APR188" s="779"/>
      <c r="APS188" s="779"/>
      <c r="APT188" s="779"/>
      <c r="APU188" s="779"/>
      <c r="APV188" s="779"/>
      <c r="APW188" s="779"/>
      <c r="APX188" s="779"/>
      <c r="APY188" s="779"/>
      <c r="APZ188" s="779"/>
      <c r="AQA188" s="779"/>
      <c r="AQB188" s="779"/>
      <c r="AQC188" s="779"/>
      <c r="AQD188" s="779"/>
      <c r="AQE188" s="779"/>
      <c r="AQF188" s="779"/>
      <c r="AQG188" s="779"/>
      <c r="AQH188" s="779"/>
      <c r="AQI188" s="779"/>
      <c r="AQJ188" s="779"/>
      <c r="AQK188" s="779"/>
      <c r="AQL188" s="779"/>
      <c r="AQM188" s="779"/>
      <c r="AQN188" s="779"/>
      <c r="AQO188" s="779"/>
      <c r="AQP188" s="779"/>
      <c r="AQQ188" s="779"/>
      <c r="AQR188" s="779"/>
      <c r="AQS188" s="779"/>
      <c r="AQT188" s="779"/>
      <c r="AQU188" s="779"/>
      <c r="AQV188" s="779"/>
      <c r="AQW188" s="779"/>
      <c r="AQX188" s="779"/>
      <c r="AQY188" s="779"/>
      <c r="AQZ188" s="779"/>
      <c r="ARA188" s="779"/>
      <c r="ARB188" s="779"/>
      <c r="ARC188" s="779"/>
      <c r="ARD188" s="779"/>
      <c r="ARE188" s="779"/>
      <c r="ARF188" s="779"/>
      <c r="ARG188" s="779"/>
      <c r="ARH188" s="779"/>
      <c r="ARI188" s="779"/>
      <c r="ARJ188" s="779"/>
      <c r="ARK188" s="779"/>
      <c r="ARL188" s="779"/>
      <c r="ARM188" s="779"/>
      <c r="ARN188" s="779"/>
      <c r="ARO188" s="779"/>
      <c r="ARP188" s="779"/>
      <c r="ARQ188" s="779"/>
      <c r="ARR188" s="779"/>
      <c r="ARS188" s="779"/>
      <c r="ART188" s="779"/>
      <c r="ARU188" s="779"/>
      <c r="ARV188" s="779"/>
      <c r="ARW188" s="779"/>
      <c r="ARX188" s="779"/>
      <c r="ARY188" s="779"/>
      <c r="ARZ188" s="779"/>
      <c r="ASA188" s="779"/>
      <c r="ASB188" s="779"/>
      <c r="ASC188" s="779"/>
      <c r="ASD188" s="779"/>
      <c r="ASE188" s="779"/>
      <c r="ASF188" s="779"/>
      <c r="ASG188" s="779"/>
      <c r="ASH188" s="779"/>
      <c r="ASI188" s="779"/>
      <c r="ASJ188" s="779"/>
      <c r="ASK188" s="779"/>
      <c r="ASL188" s="779"/>
      <c r="ASM188" s="779"/>
      <c r="ASN188" s="779"/>
      <c r="ASO188" s="779"/>
      <c r="ASP188" s="779"/>
      <c r="ASQ188" s="779"/>
      <c r="ASR188" s="779"/>
      <c r="ASS188" s="779"/>
      <c r="AST188" s="779"/>
      <c r="ASU188" s="779"/>
      <c r="ASV188" s="779"/>
      <c r="ASW188" s="779"/>
      <c r="ASX188" s="779"/>
      <c r="ASY188" s="779"/>
      <c r="ASZ188" s="779"/>
      <c r="ATA188" s="779"/>
      <c r="ATB188" s="779"/>
      <c r="ATC188" s="779"/>
      <c r="ATD188" s="779"/>
      <c r="ATE188" s="779"/>
      <c r="ATF188" s="779"/>
      <c r="ATG188" s="779"/>
      <c r="ATH188" s="779"/>
      <c r="ATI188" s="779"/>
      <c r="ATJ188" s="779"/>
      <c r="ATK188" s="779"/>
      <c r="ATL188" s="779"/>
      <c r="ATM188" s="779"/>
      <c r="ATN188" s="779"/>
      <c r="ATO188" s="779"/>
      <c r="ATP188" s="779"/>
      <c r="ATQ188" s="779"/>
      <c r="ATR188" s="779"/>
      <c r="ATS188" s="779"/>
      <c r="ATT188" s="779"/>
      <c r="ATU188" s="779"/>
      <c r="ATV188" s="779"/>
      <c r="ATW188" s="779"/>
      <c r="ATX188" s="779"/>
      <c r="ATY188" s="779"/>
      <c r="ATZ188" s="779"/>
      <c r="AUA188" s="779"/>
      <c r="AUB188" s="779"/>
      <c r="AUC188" s="779"/>
      <c r="AUD188" s="779"/>
      <c r="AUE188" s="779"/>
      <c r="AUF188" s="779"/>
      <c r="AUG188" s="779"/>
      <c r="AUH188" s="779"/>
      <c r="AUI188" s="779"/>
      <c r="AUJ188" s="779"/>
      <c r="AUK188" s="779"/>
      <c r="AUL188" s="779"/>
      <c r="AUM188" s="779"/>
      <c r="AUN188" s="779"/>
      <c r="AUO188" s="779"/>
      <c r="AUP188" s="779"/>
      <c r="AUQ188" s="779"/>
      <c r="AUR188" s="779"/>
      <c r="AUS188" s="779"/>
      <c r="AUT188" s="779"/>
      <c r="AUU188" s="779"/>
      <c r="AUV188" s="779"/>
      <c r="AUW188" s="779"/>
      <c r="AUX188" s="779"/>
      <c r="AUY188" s="779"/>
      <c r="AUZ188" s="779"/>
      <c r="AVA188" s="779"/>
      <c r="AVB188" s="779"/>
      <c r="AVC188" s="779"/>
      <c r="AVD188" s="779"/>
      <c r="AVE188" s="779"/>
      <c r="AVF188" s="779"/>
      <c r="AVG188" s="779"/>
      <c r="AVH188" s="779"/>
      <c r="AVI188" s="779"/>
      <c r="AVJ188" s="779"/>
      <c r="AVK188" s="779"/>
      <c r="AVL188" s="779"/>
      <c r="AVM188" s="779"/>
      <c r="AVN188" s="779"/>
      <c r="AVO188" s="779"/>
      <c r="AVP188" s="779"/>
      <c r="AVQ188" s="779"/>
      <c r="AVR188" s="779"/>
      <c r="AVS188" s="779"/>
      <c r="AVT188" s="779"/>
      <c r="AVU188" s="779"/>
      <c r="AVV188" s="779"/>
      <c r="AVW188" s="779"/>
      <c r="AVX188" s="779"/>
      <c r="AVY188" s="779"/>
      <c r="AVZ188" s="779"/>
      <c r="AWA188" s="779"/>
      <c r="AWB188" s="779"/>
      <c r="AWC188" s="779"/>
      <c r="AWD188" s="779"/>
      <c r="AWE188" s="779"/>
      <c r="AWF188" s="779"/>
      <c r="AWG188" s="779"/>
      <c r="AWH188" s="779"/>
      <c r="AWI188" s="779"/>
      <c r="AWJ188" s="779"/>
      <c r="AWK188" s="779"/>
      <c r="AWL188" s="779"/>
      <c r="AWM188" s="779"/>
      <c r="AWN188" s="779"/>
      <c r="AWO188" s="779"/>
      <c r="AWP188" s="779"/>
      <c r="AWQ188" s="779"/>
      <c r="AWR188" s="779"/>
      <c r="AWS188" s="779"/>
      <c r="AWT188" s="779"/>
      <c r="AWU188" s="779"/>
      <c r="AWV188" s="779"/>
      <c r="AWW188" s="779"/>
      <c r="AWX188" s="779"/>
      <c r="AWY188" s="779"/>
      <c r="AWZ188" s="779"/>
      <c r="AXA188" s="779"/>
      <c r="AXB188" s="779"/>
      <c r="AXC188" s="779"/>
      <c r="AXD188" s="779"/>
      <c r="AXE188" s="779"/>
      <c r="AXF188" s="779"/>
      <c r="AXG188" s="779"/>
      <c r="AXH188" s="779"/>
      <c r="AXI188" s="779"/>
      <c r="AXJ188" s="779"/>
      <c r="AXK188" s="779"/>
      <c r="AXL188" s="779"/>
      <c r="AXM188" s="779"/>
      <c r="AXN188" s="779"/>
      <c r="AXO188" s="779"/>
      <c r="AXP188" s="779"/>
      <c r="AXQ188" s="779"/>
      <c r="AXR188" s="779"/>
      <c r="AXS188" s="779"/>
      <c r="AXT188" s="779"/>
      <c r="AXU188" s="779"/>
      <c r="AXV188" s="779"/>
      <c r="AXW188" s="779"/>
      <c r="AXX188" s="779"/>
      <c r="AXY188" s="779"/>
      <c r="AXZ188" s="779"/>
      <c r="AYA188" s="779"/>
      <c r="AYB188" s="779"/>
      <c r="AYC188" s="779"/>
      <c r="AYD188" s="779"/>
      <c r="AYE188" s="779"/>
      <c r="AYF188" s="779"/>
      <c r="AYG188" s="779"/>
      <c r="AYH188" s="779"/>
      <c r="AYI188" s="779"/>
      <c r="AYJ188" s="779"/>
      <c r="AYK188" s="779"/>
      <c r="AYL188" s="779"/>
      <c r="AYM188" s="779"/>
      <c r="AYN188" s="779"/>
      <c r="AYO188" s="779"/>
      <c r="AYP188" s="779"/>
      <c r="AYQ188" s="779"/>
      <c r="AYR188" s="779"/>
      <c r="AYS188" s="779"/>
      <c r="AYT188" s="779"/>
      <c r="AYU188" s="779"/>
      <c r="AYV188" s="779"/>
      <c r="AYW188" s="779"/>
      <c r="AYX188" s="779"/>
      <c r="AYY188" s="779"/>
      <c r="AYZ188" s="779"/>
      <c r="AZA188" s="779"/>
      <c r="AZB188" s="779"/>
      <c r="AZC188" s="779"/>
      <c r="AZD188" s="779"/>
      <c r="AZE188" s="779"/>
      <c r="AZF188" s="779"/>
      <c r="AZG188" s="779"/>
      <c r="AZH188" s="779"/>
      <c r="AZI188" s="779"/>
      <c r="AZJ188" s="779"/>
      <c r="AZK188" s="779"/>
      <c r="AZL188" s="779"/>
      <c r="AZM188" s="779"/>
      <c r="AZN188" s="779"/>
      <c r="AZO188" s="779"/>
      <c r="AZP188" s="779"/>
      <c r="AZQ188" s="779"/>
      <c r="AZR188" s="779"/>
      <c r="AZS188" s="779"/>
      <c r="AZT188" s="779"/>
      <c r="AZU188" s="779"/>
      <c r="AZV188" s="779"/>
      <c r="AZW188" s="779"/>
      <c r="AZX188" s="779"/>
      <c r="AZY188" s="779"/>
      <c r="AZZ188" s="779"/>
      <c r="BAA188" s="779"/>
      <c r="BAB188" s="779"/>
      <c r="BAC188" s="779"/>
      <c r="BAD188" s="779"/>
      <c r="BAE188" s="779"/>
      <c r="BAF188" s="779"/>
      <c r="BAG188" s="779"/>
      <c r="BAH188" s="779"/>
      <c r="BAI188" s="779"/>
      <c r="BAJ188" s="779"/>
      <c r="BAK188" s="779"/>
      <c r="BAL188" s="779"/>
      <c r="BAM188" s="779"/>
      <c r="BAN188" s="779"/>
      <c r="BAO188" s="779"/>
      <c r="BAP188" s="779"/>
      <c r="BAQ188" s="779"/>
      <c r="BAR188" s="779"/>
      <c r="BAS188" s="779"/>
      <c r="BAT188" s="779"/>
      <c r="BAU188" s="779"/>
      <c r="BAV188" s="779"/>
      <c r="BAW188" s="779"/>
      <c r="BAX188" s="779"/>
      <c r="BAY188" s="779"/>
      <c r="BAZ188" s="779"/>
      <c r="BBA188" s="779"/>
      <c r="BBB188" s="779"/>
      <c r="BBC188" s="779"/>
      <c r="BBD188" s="779"/>
      <c r="BBE188" s="779"/>
      <c r="BBF188" s="779"/>
      <c r="BBG188" s="779"/>
      <c r="BBH188" s="779"/>
      <c r="BBI188" s="779"/>
      <c r="BBJ188" s="779"/>
      <c r="BBK188" s="779"/>
      <c r="BBL188" s="779"/>
      <c r="BBM188" s="779"/>
      <c r="BBN188" s="779"/>
      <c r="BBO188" s="779"/>
      <c r="BBP188" s="779"/>
      <c r="BBQ188" s="779"/>
      <c r="BBR188" s="779"/>
      <c r="BBS188" s="779"/>
      <c r="BBT188" s="779"/>
      <c r="BBU188" s="779"/>
      <c r="BBV188" s="779"/>
      <c r="BBW188" s="779"/>
      <c r="BBX188" s="779"/>
      <c r="BBY188" s="779"/>
      <c r="BBZ188" s="779"/>
      <c r="BCA188" s="779"/>
      <c r="BCB188" s="779"/>
      <c r="BCC188" s="779"/>
      <c r="BCD188" s="779"/>
      <c r="BCE188" s="779"/>
      <c r="BCF188" s="779"/>
      <c r="BCG188" s="779"/>
      <c r="BCH188" s="779"/>
      <c r="BCI188" s="779"/>
      <c r="BCJ188" s="779"/>
      <c r="BCK188" s="779"/>
      <c r="BCL188" s="779"/>
      <c r="BCM188" s="779"/>
      <c r="BCN188" s="779"/>
      <c r="BCO188" s="779"/>
      <c r="BCP188" s="779"/>
      <c r="BCQ188" s="779"/>
      <c r="BCR188" s="779"/>
      <c r="BCS188" s="779"/>
      <c r="BCT188" s="779"/>
      <c r="BCU188" s="779"/>
      <c r="BCV188" s="779"/>
      <c r="BCW188" s="779"/>
      <c r="BCX188" s="779"/>
      <c r="BCY188" s="779"/>
      <c r="BCZ188" s="779"/>
      <c r="BDA188" s="779"/>
      <c r="BDB188" s="779"/>
      <c r="BDC188" s="779"/>
      <c r="BDD188" s="779"/>
      <c r="BDE188" s="779"/>
      <c r="BDF188" s="779"/>
      <c r="BDG188" s="779"/>
      <c r="BDH188" s="779"/>
      <c r="BDI188" s="779"/>
      <c r="BDJ188" s="779"/>
      <c r="BDK188" s="779"/>
      <c r="BDL188" s="779"/>
      <c r="BDM188" s="779"/>
      <c r="BDN188" s="779"/>
      <c r="BDO188" s="779"/>
      <c r="BDP188" s="779"/>
      <c r="BDQ188" s="779"/>
      <c r="BDR188" s="779"/>
      <c r="BDS188" s="779"/>
      <c r="BDT188" s="779"/>
      <c r="BDU188" s="779"/>
      <c r="BDV188" s="779"/>
      <c r="BDW188" s="779"/>
      <c r="BDX188" s="779"/>
      <c r="BDY188" s="779"/>
      <c r="BDZ188" s="779"/>
      <c r="BEA188" s="779"/>
      <c r="BEB188" s="779"/>
      <c r="BEC188" s="779"/>
      <c r="BED188" s="779"/>
      <c r="BEE188" s="779"/>
      <c r="BEF188" s="779"/>
      <c r="BEG188" s="779"/>
      <c r="BEH188" s="779"/>
      <c r="BEI188" s="779"/>
      <c r="BEJ188" s="779"/>
      <c r="BEK188" s="779"/>
      <c r="BEL188" s="779"/>
      <c r="BEM188" s="779"/>
      <c r="BEN188" s="779"/>
      <c r="BEO188" s="779"/>
      <c r="BEP188" s="779"/>
      <c r="BEQ188" s="779"/>
      <c r="BER188" s="779"/>
      <c r="BES188" s="779"/>
      <c r="BET188" s="779"/>
      <c r="BEU188" s="779"/>
      <c r="BEV188" s="779"/>
      <c r="BEW188" s="779"/>
      <c r="BEX188" s="779"/>
      <c r="BEY188" s="779"/>
      <c r="BEZ188" s="779"/>
      <c r="BFA188" s="779"/>
      <c r="BFB188" s="779"/>
      <c r="BFC188" s="779"/>
      <c r="BFD188" s="779"/>
      <c r="BFE188" s="779"/>
      <c r="BFF188" s="779"/>
      <c r="BFG188" s="779"/>
      <c r="BFH188" s="779"/>
      <c r="BFI188" s="779"/>
      <c r="BFJ188" s="779"/>
      <c r="BFK188" s="779"/>
      <c r="BFL188" s="779"/>
      <c r="BFM188" s="779"/>
      <c r="BFN188" s="779"/>
      <c r="BFO188" s="779"/>
      <c r="BFP188" s="779"/>
      <c r="BFQ188" s="779"/>
      <c r="BFR188" s="779"/>
      <c r="BFS188" s="779"/>
      <c r="BFT188" s="779"/>
      <c r="BFU188" s="779"/>
      <c r="BFV188" s="779"/>
      <c r="BFW188" s="779"/>
      <c r="BFX188" s="779"/>
      <c r="BFY188" s="779"/>
      <c r="BFZ188" s="779"/>
      <c r="BGA188" s="779"/>
      <c r="BGB188" s="779"/>
      <c r="BGC188" s="779"/>
      <c r="BGD188" s="779"/>
      <c r="BGE188" s="779"/>
      <c r="BGF188" s="779"/>
      <c r="BGG188" s="779"/>
      <c r="BGH188" s="779"/>
      <c r="BGI188" s="779"/>
      <c r="BGJ188" s="779"/>
      <c r="BGK188" s="779"/>
      <c r="BGL188" s="779"/>
      <c r="BGM188" s="779"/>
      <c r="BGN188" s="779"/>
      <c r="BGO188" s="779"/>
      <c r="BGP188" s="779"/>
      <c r="BGQ188" s="779"/>
      <c r="BGR188" s="779"/>
      <c r="BGS188" s="779"/>
      <c r="BGT188" s="779"/>
      <c r="BGU188" s="779"/>
      <c r="BGV188" s="779"/>
      <c r="BGW188" s="779"/>
      <c r="BGX188" s="779"/>
      <c r="BGY188" s="779"/>
      <c r="BGZ188" s="779"/>
      <c r="BHA188" s="779"/>
      <c r="BHB188" s="779"/>
      <c r="BHC188" s="779"/>
      <c r="BHD188" s="779"/>
      <c r="BHE188" s="779"/>
      <c r="BHF188" s="779"/>
      <c r="BHG188" s="779"/>
      <c r="BHH188" s="779"/>
      <c r="BHI188" s="779"/>
      <c r="BHJ188" s="779"/>
      <c r="BHK188" s="779"/>
      <c r="BHL188" s="779"/>
      <c r="BHM188" s="779"/>
      <c r="BHN188" s="779"/>
      <c r="BHO188" s="779"/>
      <c r="BHP188" s="779"/>
      <c r="BHQ188" s="779"/>
      <c r="BHR188" s="779"/>
      <c r="BHS188" s="779"/>
      <c r="BHT188" s="779"/>
      <c r="BHU188" s="779"/>
      <c r="BHV188" s="779"/>
      <c r="BHW188" s="779"/>
      <c r="BHX188" s="779"/>
      <c r="BHY188" s="779"/>
      <c r="BHZ188" s="779"/>
      <c r="BIA188" s="779"/>
      <c r="BIB188" s="779"/>
      <c r="BIC188" s="779"/>
      <c r="BID188" s="779"/>
      <c r="BIE188" s="779"/>
      <c r="BIF188" s="779"/>
      <c r="BIG188" s="779"/>
      <c r="BIH188" s="779"/>
      <c r="BII188" s="779"/>
      <c r="BIJ188" s="779"/>
      <c r="BIK188" s="779"/>
      <c r="BIL188" s="779"/>
      <c r="BIM188" s="779"/>
      <c r="BIN188" s="779"/>
      <c r="BIO188" s="779"/>
      <c r="BIP188" s="779"/>
      <c r="BIQ188" s="779"/>
      <c r="BIR188" s="779"/>
      <c r="BIS188" s="779"/>
      <c r="BIT188" s="779"/>
      <c r="BIU188" s="779"/>
      <c r="BIV188" s="779"/>
      <c r="BIW188" s="779"/>
      <c r="BIX188" s="779"/>
      <c r="BIY188" s="779"/>
      <c r="BIZ188" s="779"/>
      <c r="BJA188" s="779"/>
      <c r="BJB188" s="779"/>
      <c r="BJC188" s="779"/>
      <c r="BJD188" s="779"/>
      <c r="BJE188" s="779"/>
      <c r="BJF188" s="779"/>
      <c r="BJG188" s="779"/>
      <c r="BJH188" s="779"/>
      <c r="BJI188" s="779"/>
      <c r="BJJ188" s="779"/>
      <c r="BJK188" s="779"/>
      <c r="BJL188" s="779"/>
      <c r="BJM188" s="779"/>
      <c r="BJN188" s="779"/>
      <c r="BJO188" s="779"/>
      <c r="BJP188" s="779"/>
      <c r="BJQ188" s="779"/>
      <c r="BJR188" s="779"/>
      <c r="BJS188" s="779"/>
      <c r="BJT188" s="779"/>
      <c r="BJU188" s="779"/>
      <c r="BJV188" s="779"/>
      <c r="BJW188" s="779"/>
      <c r="BJX188" s="779"/>
      <c r="BJY188" s="779"/>
      <c r="BJZ188" s="779"/>
      <c r="BKA188" s="779"/>
      <c r="BKB188" s="779"/>
      <c r="BKC188" s="779"/>
      <c r="BKD188" s="779"/>
      <c r="BKE188" s="779"/>
      <c r="BKF188" s="779"/>
      <c r="BKG188" s="779"/>
      <c r="BKH188" s="779"/>
      <c r="BKI188" s="779"/>
      <c r="BKJ188" s="779"/>
      <c r="BKK188" s="779"/>
      <c r="BKL188" s="779"/>
      <c r="BKM188" s="779"/>
      <c r="BKN188" s="779"/>
      <c r="BKO188" s="779"/>
      <c r="BKP188" s="779"/>
      <c r="BKQ188" s="779"/>
      <c r="BKR188" s="779"/>
      <c r="BKS188" s="779"/>
      <c r="BKT188" s="779"/>
      <c r="BKU188" s="779"/>
      <c r="BKV188" s="779"/>
      <c r="BKW188" s="779"/>
      <c r="BKX188" s="779"/>
      <c r="BKY188" s="779"/>
      <c r="BKZ188" s="779"/>
      <c r="BLA188" s="779"/>
      <c r="BLB188" s="779"/>
      <c r="BLC188" s="779"/>
      <c r="BLD188" s="779"/>
      <c r="BLE188" s="779"/>
      <c r="BLF188" s="779"/>
      <c r="BLG188" s="779"/>
      <c r="BLH188" s="779"/>
      <c r="BLI188" s="779"/>
      <c r="BLJ188" s="779"/>
      <c r="BLK188" s="779"/>
      <c r="BLL188" s="779"/>
      <c r="BLM188" s="779"/>
      <c r="BLN188" s="779"/>
      <c r="BLO188" s="779"/>
      <c r="BLP188" s="779"/>
      <c r="BLQ188" s="779"/>
      <c r="BLR188" s="779"/>
      <c r="BLS188" s="779"/>
      <c r="BLT188" s="779"/>
      <c r="BLU188" s="779"/>
      <c r="BLV188" s="779"/>
      <c r="BLW188" s="779"/>
      <c r="BLX188" s="779"/>
      <c r="BLY188" s="779"/>
      <c r="BLZ188" s="779"/>
      <c r="BMA188" s="779"/>
      <c r="BMB188" s="779"/>
      <c r="BMC188" s="779"/>
      <c r="BMD188" s="779"/>
      <c r="BME188" s="779"/>
      <c r="BMF188" s="779"/>
      <c r="BMG188" s="779"/>
      <c r="BMH188" s="779"/>
      <c r="BMI188" s="779"/>
      <c r="BMJ188" s="779"/>
      <c r="BMK188" s="779"/>
      <c r="BML188" s="779"/>
      <c r="BMM188" s="779"/>
      <c r="BMN188" s="779"/>
      <c r="BMO188" s="779"/>
      <c r="BMP188" s="779"/>
      <c r="BMQ188" s="779"/>
      <c r="BMR188" s="779"/>
      <c r="BMS188" s="779"/>
      <c r="BMT188" s="779"/>
      <c r="BMU188" s="779"/>
      <c r="BMV188" s="779"/>
      <c r="BMW188" s="779"/>
      <c r="BMX188" s="779"/>
      <c r="BMY188" s="779"/>
      <c r="BMZ188" s="779"/>
      <c r="BNA188" s="779"/>
      <c r="BNB188" s="779"/>
      <c r="BNC188" s="779"/>
      <c r="BND188" s="779"/>
      <c r="BNE188" s="779"/>
      <c r="BNF188" s="779"/>
      <c r="BNG188" s="779"/>
      <c r="BNH188" s="779"/>
      <c r="BNI188" s="779"/>
      <c r="BNJ188" s="779"/>
      <c r="BNK188" s="779"/>
      <c r="BNL188" s="779"/>
      <c r="BNM188" s="779"/>
      <c r="BNN188" s="779"/>
      <c r="BNO188" s="779"/>
      <c r="BNP188" s="779"/>
      <c r="BNQ188" s="779"/>
      <c r="BNR188" s="779"/>
      <c r="BNS188" s="779"/>
      <c r="BNT188" s="779"/>
      <c r="BNU188" s="779"/>
      <c r="BNV188" s="779"/>
      <c r="BNW188" s="779"/>
      <c r="BNX188" s="779"/>
      <c r="BNY188" s="779"/>
      <c r="BNZ188" s="779"/>
      <c r="BOA188" s="779"/>
      <c r="BOB188" s="779"/>
      <c r="BOC188" s="779"/>
      <c r="BOD188" s="779"/>
      <c r="BOE188" s="779"/>
      <c r="BOF188" s="779"/>
      <c r="BOG188" s="779"/>
      <c r="BOH188" s="779"/>
      <c r="BOI188" s="779"/>
      <c r="BOJ188" s="779"/>
      <c r="BOK188" s="779"/>
      <c r="BOL188" s="779"/>
      <c r="BOM188" s="779"/>
      <c r="BON188" s="779"/>
      <c r="BOO188" s="779"/>
      <c r="BOP188" s="779"/>
      <c r="BOQ188" s="779"/>
      <c r="BOR188" s="779"/>
      <c r="BOS188" s="779"/>
      <c r="BOT188" s="779"/>
      <c r="BOU188" s="779"/>
      <c r="BOV188" s="779"/>
      <c r="BOW188" s="779"/>
      <c r="BOX188" s="779"/>
      <c r="BOY188" s="779"/>
      <c r="BOZ188" s="779"/>
      <c r="BPA188" s="779"/>
      <c r="BPB188" s="779"/>
      <c r="BPC188" s="779"/>
      <c r="BPD188" s="779"/>
      <c r="BPE188" s="779"/>
      <c r="BPF188" s="779"/>
      <c r="BPG188" s="779"/>
      <c r="BPH188" s="779"/>
      <c r="BPI188" s="779"/>
      <c r="BPJ188" s="779"/>
      <c r="BPK188" s="779"/>
      <c r="BPL188" s="779"/>
      <c r="BPM188" s="779"/>
      <c r="BPN188" s="779"/>
      <c r="BPO188" s="779"/>
      <c r="BPP188" s="779"/>
      <c r="BPQ188" s="779"/>
      <c r="BPR188" s="779"/>
      <c r="BPS188" s="779"/>
      <c r="BPT188" s="779"/>
      <c r="BPU188" s="779"/>
      <c r="BPV188" s="779"/>
      <c r="BPW188" s="779"/>
      <c r="BPX188" s="779"/>
      <c r="BPY188" s="779"/>
      <c r="BPZ188" s="779"/>
      <c r="BQA188" s="779"/>
      <c r="BQB188" s="779"/>
      <c r="BQC188" s="779"/>
      <c r="BQD188" s="779"/>
      <c r="BQE188" s="779"/>
      <c r="BQF188" s="779"/>
      <c r="BQG188" s="779"/>
      <c r="BQH188" s="779"/>
      <c r="BQI188" s="779"/>
      <c r="BQJ188" s="779"/>
      <c r="BQK188" s="779"/>
      <c r="BQL188" s="779"/>
      <c r="BQM188" s="779"/>
      <c r="BQN188" s="779"/>
      <c r="BQO188" s="779"/>
      <c r="BQP188" s="779"/>
      <c r="BQQ188" s="779"/>
      <c r="BQR188" s="779"/>
      <c r="BQS188" s="779"/>
      <c r="BQT188" s="779"/>
      <c r="BQU188" s="779"/>
      <c r="BQV188" s="779"/>
      <c r="BQW188" s="779"/>
      <c r="BQX188" s="779"/>
      <c r="BQY188" s="779"/>
      <c r="BQZ188" s="779"/>
      <c r="BRA188" s="779"/>
      <c r="BRB188" s="779"/>
      <c r="BRC188" s="779"/>
      <c r="BRD188" s="779"/>
      <c r="BRE188" s="779"/>
      <c r="BRF188" s="779"/>
      <c r="BRG188" s="779"/>
      <c r="BRH188" s="779"/>
      <c r="BRI188" s="779"/>
      <c r="BRJ188" s="779"/>
      <c r="BRK188" s="779"/>
      <c r="BRL188" s="779"/>
      <c r="BRM188" s="779"/>
      <c r="BRN188" s="779"/>
      <c r="BRO188" s="779"/>
      <c r="BRP188" s="779"/>
      <c r="BRQ188" s="779"/>
      <c r="BRR188" s="779"/>
      <c r="BRS188" s="779"/>
      <c r="BRT188" s="779"/>
      <c r="BRU188" s="779"/>
      <c r="BRV188" s="779"/>
      <c r="BRW188" s="779"/>
      <c r="BRX188" s="779"/>
      <c r="BRY188" s="779"/>
      <c r="BRZ188" s="779"/>
      <c r="BSA188" s="779"/>
      <c r="BSB188" s="779"/>
      <c r="BSC188" s="779"/>
      <c r="BSD188" s="779"/>
      <c r="BSE188" s="779"/>
      <c r="BSF188" s="779"/>
      <c r="BSG188" s="779"/>
      <c r="BSH188" s="779"/>
      <c r="BSI188" s="779"/>
      <c r="BSJ188" s="779"/>
      <c r="BSK188" s="779"/>
      <c r="BSL188" s="779"/>
      <c r="BSM188" s="779"/>
      <c r="BSN188" s="779"/>
      <c r="BSO188" s="779"/>
      <c r="BSP188" s="779"/>
      <c r="BSQ188" s="779"/>
      <c r="BSR188" s="779"/>
      <c r="BSS188" s="779"/>
      <c r="BST188" s="779"/>
      <c r="BSU188" s="779"/>
      <c r="BSV188" s="779"/>
      <c r="BSW188" s="779"/>
      <c r="BSX188" s="779"/>
      <c r="BSY188" s="779"/>
      <c r="BSZ188" s="779"/>
      <c r="BTA188" s="779"/>
      <c r="BTB188" s="779"/>
      <c r="BTC188" s="779"/>
      <c r="BTD188" s="779"/>
      <c r="BTE188" s="779"/>
      <c r="BTF188" s="779"/>
      <c r="BTG188" s="779"/>
      <c r="BTH188" s="779"/>
      <c r="BTI188" s="779"/>
      <c r="BTJ188" s="779"/>
      <c r="BTK188" s="779"/>
      <c r="BTL188" s="779"/>
      <c r="BTM188" s="779"/>
      <c r="BTN188" s="779"/>
      <c r="BTO188" s="779"/>
      <c r="BTP188" s="779"/>
      <c r="BTQ188" s="779"/>
      <c r="BTR188" s="779"/>
      <c r="BTS188" s="779"/>
      <c r="BTT188" s="779"/>
      <c r="BTU188" s="779"/>
      <c r="BTV188" s="779"/>
      <c r="BTW188" s="779"/>
      <c r="BTX188" s="779"/>
      <c r="BTY188" s="779"/>
      <c r="BTZ188" s="779"/>
      <c r="BUA188" s="779"/>
      <c r="BUB188" s="779"/>
      <c r="BUC188" s="779"/>
      <c r="BUD188" s="779"/>
      <c r="BUE188" s="779"/>
      <c r="BUF188" s="779"/>
      <c r="BUG188" s="779"/>
      <c r="BUH188" s="779"/>
      <c r="BUI188" s="779"/>
      <c r="BUJ188" s="779"/>
      <c r="BUK188" s="779"/>
      <c r="BUL188" s="779"/>
      <c r="BUM188" s="779"/>
      <c r="BUN188" s="779"/>
      <c r="BUO188" s="779"/>
      <c r="BUP188" s="779"/>
      <c r="BUQ188" s="779"/>
      <c r="BUR188" s="779"/>
      <c r="BUS188" s="779"/>
      <c r="BUT188" s="779"/>
      <c r="BUU188" s="779"/>
      <c r="BUV188" s="779"/>
      <c r="BUW188" s="779"/>
      <c r="BUX188" s="779"/>
      <c r="BUY188" s="779"/>
      <c r="BUZ188" s="779"/>
      <c r="BVA188" s="779"/>
      <c r="BVB188" s="779"/>
      <c r="BVC188" s="779"/>
      <c r="BVD188" s="779"/>
      <c r="BVE188" s="779"/>
      <c r="BVF188" s="779"/>
      <c r="BVG188" s="779"/>
      <c r="BVH188" s="779"/>
      <c r="BVI188" s="779"/>
      <c r="BVJ188" s="779"/>
      <c r="BVK188" s="779"/>
      <c r="BVL188" s="779"/>
      <c r="BVM188" s="779"/>
      <c r="BVN188" s="779"/>
      <c r="BVO188" s="779"/>
      <c r="BVP188" s="779"/>
      <c r="BVQ188" s="779"/>
      <c r="BVR188" s="779"/>
      <c r="BVS188" s="779"/>
      <c r="BVT188" s="779"/>
      <c r="BVU188" s="779"/>
      <c r="BVV188" s="779"/>
      <c r="BVW188" s="779"/>
      <c r="BVX188" s="779"/>
      <c r="BVY188" s="779"/>
      <c r="BVZ188" s="779"/>
      <c r="BWA188" s="779"/>
      <c r="BWB188" s="779"/>
      <c r="BWC188" s="779"/>
      <c r="BWD188" s="779"/>
      <c r="BWE188" s="779"/>
      <c r="BWF188" s="779"/>
      <c r="BWG188" s="779"/>
      <c r="BWH188" s="779"/>
      <c r="BWI188" s="779"/>
      <c r="BWJ188" s="779"/>
      <c r="BWK188" s="779"/>
      <c r="BWL188" s="779"/>
      <c r="BWM188" s="779"/>
      <c r="BWN188" s="779"/>
      <c r="BWO188" s="779"/>
      <c r="BWP188" s="779"/>
      <c r="BWQ188" s="779"/>
      <c r="BWR188" s="779"/>
      <c r="BWS188" s="779"/>
      <c r="BWT188" s="779"/>
      <c r="BWU188" s="779"/>
      <c r="BWV188" s="779"/>
      <c r="BWW188" s="779"/>
      <c r="BWX188" s="779"/>
      <c r="BWY188" s="779"/>
      <c r="BWZ188" s="779"/>
      <c r="BXA188" s="779"/>
      <c r="BXB188" s="779"/>
      <c r="BXC188" s="779"/>
      <c r="BXD188" s="779"/>
      <c r="BXE188" s="779"/>
      <c r="BXF188" s="779"/>
      <c r="BXG188" s="779"/>
      <c r="BXH188" s="779"/>
      <c r="BXI188" s="779"/>
      <c r="BXJ188" s="779"/>
      <c r="BXK188" s="779"/>
      <c r="BXL188" s="779"/>
      <c r="BXM188" s="779"/>
      <c r="BXN188" s="779"/>
      <c r="BXO188" s="779"/>
      <c r="BXP188" s="779"/>
      <c r="BXQ188" s="779"/>
      <c r="BXR188" s="779"/>
      <c r="BXS188" s="779"/>
      <c r="BXT188" s="779"/>
      <c r="BXU188" s="779"/>
      <c r="BXV188" s="779"/>
      <c r="BXW188" s="779"/>
      <c r="BXX188" s="779"/>
      <c r="BXY188" s="779"/>
      <c r="BXZ188" s="779"/>
      <c r="BYA188" s="779"/>
      <c r="BYB188" s="779"/>
      <c r="BYC188" s="779"/>
      <c r="BYD188" s="779"/>
      <c r="BYE188" s="779"/>
      <c r="BYF188" s="779"/>
      <c r="BYG188" s="779"/>
      <c r="BYH188" s="779"/>
      <c r="BYI188" s="779"/>
      <c r="BYJ188" s="779"/>
      <c r="BYK188" s="779"/>
      <c r="BYL188" s="779"/>
      <c r="BYM188" s="779"/>
      <c r="BYN188" s="779"/>
      <c r="BYO188" s="779"/>
      <c r="BYP188" s="779"/>
      <c r="BYQ188" s="779"/>
      <c r="BYR188" s="779"/>
      <c r="BYS188" s="779"/>
      <c r="BYT188" s="779"/>
      <c r="BYU188" s="779"/>
      <c r="BYV188" s="779"/>
      <c r="BYW188" s="779"/>
      <c r="BYX188" s="779"/>
      <c r="BYY188" s="779"/>
      <c r="BYZ188" s="779"/>
      <c r="BZA188" s="779"/>
      <c r="BZB188" s="779"/>
      <c r="BZC188" s="779"/>
      <c r="BZD188" s="779"/>
      <c r="BZE188" s="779"/>
      <c r="BZF188" s="779"/>
      <c r="BZG188" s="779"/>
      <c r="BZH188" s="779"/>
      <c r="BZI188" s="779"/>
      <c r="BZJ188" s="779"/>
      <c r="BZK188" s="779"/>
      <c r="BZL188" s="779"/>
      <c r="BZM188" s="779"/>
      <c r="BZN188" s="779"/>
      <c r="BZO188" s="779"/>
      <c r="BZP188" s="779"/>
      <c r="BZQ188" s="779"/>
      <c r="BZR188" s="779"/>
      <c r="BZS188" s="779"/>
      <c r="BZT188" s="779"/>
      <c r="BZU188" s="779"/>
      <c r="BZV188" s="779"/>
      <c r="BZW188" s="779"/>
      <c r="BZX188" s="779"/>
      <c r="BZY188" s="779"/>
      <c r="BZZ188" s="779"/>
      <c r="CAA188" s="779"/>
      <c r="CAB188" s="779"/>
      <c r="CAC188" s="779"/>
      <c r="CAD188" s="779"/>
      <c r="CAE188" s="779"/>
      <c r="CAF188" s="779"/>
      <c r="CAG188" s="779"/>
      <c r="CAH188" s="779"/>
      <c r="CAI188" s="779"/>
      <c r="CAJ188" s="779"/>
      <c r="CAK188" s="779"/>
      <c r="CAL188" s="779"/>
      <c r="CAM188" s="779"/>
      <c r="CAN188" s="779"/>
      <c r="CAO188" s="779"/>
      <c r="CAP188" s="779"/>
      <c r="CAQ188" s="779"/>
      <c r="CAR188" s="779"/>
      <c r="CAS188" s="779"/>
      <c r="CAT188" s="779"/>
      <c r="CAU188" s="779"/>
      <c r="CAV188" s="779"/>
      <c r="CAW188" s="779"/>
      <c r="CAX188" s="779"/>
      <c r="CAY188" s="779"/>
      <c r="CAZ188" s="779"/>
      <c r="CBA188" s="779"/>
      <c r="CBB188" s="779"/>
      <c r="CBC188" s="779"/>
      <c r="CBD188" s="779"/>
      <c r="CBE188" s="779"/>
      <c r="CBF188" s="779"/>
      <c r="CBG188" s="779"/>
      <c r="CBH188" s="779"/>
      <c r="CBI188" s="779"/>
      <c r="CBJ188" s="779"/>
      <c r="CBK188" s="779"/>
      <c r="CBL188" s="779"/>
      <c r="CBM188" s="779"/>
      <c r="CBN188" s="779"/>
      <c r="CBO188" s="779"/>
      <c r="CBP188" s="779"/>
      <c r="CBQ188" s="779"/>
      <c r="CBR188" s="779"/>
      <c r="CBS188" s="779"/>
      <c r="CBT188" s="779"/>
      <c r="CBU188" s="779"/>
      <c r="CBV188" s="779"/>
      <c r="CBW188" s="779"/>
      <c r="CBX188" s="779"/>
      <c r="CBY188" s="779"/>
      <c r="CBZ188" s="779"/>
      <c r="CCA188" s="779"/>
      <c r="CCB188" s="779"/>
      <c r="CCC188" s="779"/>
      <c r="CCD188" s="779"/>
      <c r="CCE188" s="779"/>
      <c r="CCF188" s="779"/>
      <c r="CCG188" s="779"/>
      <c r="CCH188" s="779"/>
      <c r="CCI188" s="779"/>
      <c r="CCJ188" s="779"/>
      <c r="CCK188" s="779"/>
      <c r="CCL188" s="779"/>
      <c r="CCM188" s="779"/>
      <c r="CCN188" s="779"/>
      <c r="CCO188" s="779"/>
      <c r="CCP188" s="779"/>
      <c r="CCQ188" s="779"/>
      <c r="CCR188" s="779"/>
      <c r="CCS188" s="779"/>
      <c r="CCT188" s="779"/>
      <c r="CCU188" s="779"/>
      <c r="CCV188" s="779"/>
      <c r="CCW188" s="779"/>
      <c r="CCX188" s="779"/>
      <c r="CCY188" s="779"/>
      <c r="CCZ188" s="779"/>
      <c r="CDA188" s="779"/>
      <c r="CDB188" s="779"/>
      <c r="CDC188" s="779"/>
      <c r="CDD188" s="779"/>
      <c r="CDE188" s="779"/>
      <c r="CDF188" s="779"/>
      <c r="CDG188" s="779"/>
      <c r="CDH188" s="779"/>
      <c r="CDI188" s="779"/>
      <c r="CDJ188" s="779"/>
      <c r="CDK188" s="779"/>
      <c r="CDL188" s="779"/>
      <c r="CDM188" s="779"/>
      <c r="CDN188" s="779"/>
      <c r="CDO188" s="779"/>
      <c r="CDP188" s="779"/>
      <c r="CDQ188" s="779"/>
      <c r="CDR188" s="779"/>
      <c r="CDS188" s="779"/>
      <c r="CDT188" s="779"/>
      <c r="CDU188" s="779"/>
      <c r="CDV188" s="779"/>
      <c r="CDW188" s="779"/>
      <c r="CDX188" s="779"/>
      <c r="CDY188" s="779"/>
      <c r="CDZ188" s="779"/>
      <c r="CEA188" s="779"/>
      <c r="CEB188" s="779"/>
      <c r="CEC188" s="779"/>
      <c r="CED188" s="779"/>
      <c r="CEE188" s="779"/>
      <c r="CEF188" s="779"/>
      <c r="CEG188" s="779"/>
      <c r="CEH188" s="779"/>
      <c r="CEI188" s="779"/>
      <c r="CEJ188" s="779"/>
      <c r="CEK188" s="779"/>
      <c r="CEL188" s="779"/>
      <c r="CEM188" s="779"/>
      <c r="CEN188" s="779"/>
      <c r="CEO188" s="779"/>
      <c r="CEP188" s="779"/>
      <c r="CEQ188" s="779"/>
      <c r="CER188" s="779"/>
      <c r="CES188" s="779"/>
      <c r="CET188" s="779"/>
      <c r="CEU188" s="779"/>
      <c r="CEV188" s="779"/>
      <c r="CEW188" s="779"/>
      <c r="CEX188" s="779"/>
      <c r="CEY188" s="779"/>
      <c r="CEZ188" s="779"/>
      <c r="CFA188" s="779"/>
      <c r="CFB188" s="779"/>
      <c r="CFC188" s="779"/>
      <c r="CFD188" s="779"/>
      <c r="CFE188" s="779"/>
      <c r="CFF188" s="779"/>
      <c r="CFG188" s="779"/>
      <c r="CFH188" s="779"/>
      <c r="CFI188" s="779"/>
      <c r="CFJ188" s="779"/>
      <c r="CFK188" s="779"/>
      <c r="CFL188" s="779"/>
      <c r="CFM188" s="779"/>
      <c r="CFN188" s="779"/>
      <c r="CFO188" s="779"/>
      <c r="CFP188" s="779"/>
      <c r="CFQ188" s="779"/>
      <c r="CFR188" s="779"/>
      <c r="CFS188" s="779"/>
      <c r="CFT188" s="779"/>
      <c r="CFU188" s="779"/>
      <c r="CFV188" s="779"/>
      <c r="CFW188" s="779"/>
      <c r="CFX188" s="779"/>
      <c r="CFY188" s="779"/>
      <c r="CFZ188" s="779"/>
      <c r="CGA188" s="779"/>
      <c r="CGB188" s="779"/>
      <c r="CGC188" s="779"/>
      <c r="CGD188" s="779"/>
      <c r="CGE188" s="779"/>
      <c r="CGF188" s="779"/>
      <c r="CGG188" s="779"/>
      <c r="CGH188" s="779"/>
      <c r="CGI188" s="779"/>
      <c r="CGJ188" s="779"/>
      <c r="CGK188" s="779"/>
      <c r="CGL188" s="779"/>
      <c r="CGM188" s="779"/>
      <c r="CGN188" s="779"/>
      <c r="CGO188" s="779"/>
      <c r="CGP188" s="779"/>
      <c r="CGQ188" s="779"/>
      <c r="CGR188" s="779"/>
      <c r="CGS188" s="779"/>
      <c r="CGT188" s="779"/>
      <c r="CGU188" s="779"/>
      <c r="CGV188" s="779"/>
      <c r="CGW188" s="779"/>
      <c r="CGX188" s="779"/>
      <c r="CGY188" s="779"/>
      <c r="CGZ188" s="779"/>
      <c r="CHA188" s="779"/>
      <c r="CHB188" s="779"/>
      <c r="CHC188" s="779"/>
      <c r="CHD188" s="779"/>
      <c r="CHE188" s="779"/>
      <c r="CHF188" s="779"/>
      <c r="CHG188" s="779"/>
      <c r="CHH188" s="779"/>
      <c r="CHI188" s="779"/>
      <c r="CHJ188" s="779"/>
      <c r="CHK188" s="779"/>
      <c r="CHL188" s="779"/>
      <c r="CHM188" s="779"/>
      <c r="CHN188" s="779"/>
      <c r="CHO188" s="779"/>
      <c r="CHP188" s="779"/>
      <c r="CHQ188" s="779"/>
      <c r="CHR188" s="779"/>
      <c r="CHS188" s="779"/>
      <c r="CHT188" s="779"/>
      <c r="CHU188" s="779"/>
      <c r="CHV188" s="779"/>
      <c r="CHW188" s="779"/>
      <c r="CHX188" s="779"/>
      <c r="CHY188" s="779"/>
      <c r="CHZ188" s="779"/>
      <c r="CIA188" s="779"/>
      <c r="CIB188" s="779"/>
      <c r="CIC188" s="779"/>
      <c r="CID188" s="779"/>
      <c r="CIE188" s="779"/>
      <c r="CIF188" s="779"/>
      <c r="CIG188" s="779"/>
      <c r="CIH188" s="779"/>
      <c r="CII188" s="779"/>
      <c r="CIJ188" s="779"/>
      <c r="CIK188" s="779"/>
      <c r="CIL188" s="779"/>
      <c r="CIM188" s="779"/>
      <c r="CIN188" s="779"/>
      <c r="CIO188" s="779"/>
      <c r="CIP188" s="779"/>
      <c r="CIQ188" s="779"/>
      <c r="CIR188" s="779"/>
      <c r="CIS188" s="779"/>
      <c r="CIT188" s="779"/>
      <c r="CIU188" s="779"/>
      <c r="CIV188" s="779"/>
      <c r="CIW188" s="779"/>
      <c r="CIX188" s="779"/>
      <c r="CIY188" s="779"/>
      <c r="CIZ188" s="779"/>
      <c r="CJA188" s="779"/>
      <c r="CJB188" s="779"/>
      <c r="CJC188" s="779"/>
      <c r="CJD188" s="779"/>
      <c r="CJE188" s="779"/>
      <c r="CJF188" s="779"/>
      <c r="CJG188" s="779"/>
      <c r="CJH188" s="779"/>
      <c r="CJI188" s="779"/>
      <c r="CJJ188" s="779"/>
      <c r="CJK188" s="779"/>
      <c r="CJL188" s="779"/>
      <c r="CJM188" s="779"/>
      <c r="CJN188" s="779"/>
      <c r="CJO188" s="779"/>
      <c r="CJP188" s="779"/>
      <c r="CJQ188" s="779"/>
      <c r="CJR188" s="779"/>
      <c r="CJS188" s="779"/>
      <c r="CJT188" s="779"/>
      <c r="CJU188" s="779"/>
      <c r="CJV188" s="779"/>
      <c r="CJW188" s="779"/>
      <c r="CJX188" s="779"/>
      <c r="CJY188" s="779"/>
      <c r="CJZ188" s="779"/>
      <c r="CKA188" s="779"/>
      <c r="CKB188" s="779"/>
      <c r="CKC188" s="779"/>
      <c r="CKD188" s="779"/>
      <c r="CKE188" s="779"/>
      <c r="CKF188" s="779"/>
      <c r="CKG188" s="779"/>
      <c r="CKH188" s="779"/>
      <c r="CKI188" s="779"/>
      <c r="CKJ188" s="779"/>
      <c r="CKK188" s="779"/>
      <c r="CKL188" s="779"/>
      <c r="CKM188" s="779"/>
      <c r="CKN188" s="779"/>
      <c r="CKO188" s="779"/>
      <c r="CKP188" s="779"/>
      <c r="CKQ188" s="779"/>
      <c r="CKR188" s="779"/>
      <c r="CKS188" s="779"/>
      <c r="CKT188" s="779"/>
      <c r="CKU188" s="779"/>
      <c r="CKV188" s="779"/>
      <c r="CKW188" s="779"/>
      <c r="CKX188" s="779"/>
      <c r="CKY188" s="779"/>
      <c r="CKZ188" s="779"/>
      <c r="CLA188" s="779"/>
      <c r="CLB188" s="779"/>
      <c r="CLC188" s="779"/>
      <c r="CLD188" s="779"/>
      <c r="CLE188" s="779"/>
      <c r="CLF188" s="779"/>
      <c r="CLG188" s="779"/>
      <c r="CLH188" s="779"/>
      <c r="CLI188" s="779"/>
      <c r="CLJ188" s="779"/>
      <c r="CLK188" s="779"/>
      <c r="CLL188" s="779"/>
      <c r="CLM188" s="779"/>
      <c r="CLN188" s="779"/>
      <c r="CLO188" s="779"/>
      <c r="CLP188" s="779"/>
      <c r="CLQ188" s="779"/>
      <c r="CLR188" s="779"/>
      <c r="CLS188" s="779"/>
      <c r="CLT188" s="779"/>
      <c r="CLU188" s="779"/>
      <c r="CLV188" s="779"/>
      <c r="CLW188" s="779"/>
      <c r="CLX188" s="779"/>
      <c r="CLY188" s="779"/>
      <c r="CLZ188" s="779"/>
      <c r="CMA188" s="779"/>
      <c r="CMB188" s="779"/>
      <c r="CMC188" s="779"/>
      <c r="CMD188" s="779"/>
      <c r="CME188" s="779"/>
      <c r="CMF188" s="779"/>
      <c r="CMG188" s="779"/>
      <c r="CMH188" s="779"/>
      <c r="CMI188" s="779"/>
      <c r="CMJ188" s="779"/>
      <c r="CMK188" s="779"/>
      <c r="CML188" s="779"/>
      <c r="CMM188" s="779"/>
      <c r="CMN188" s="779"/>
      <c r="CMO188" s="779"/>
      <c r="CMP188" s="779"/>
      <c r="CMQ188" s="779"/>
      <c r="CMR188" s="779"/>
      <c r="CMS188" s="779"/>
      <c r="CMT188" s="779"/>
      <c r="CMU188" s="779"/>
      <c r="CMV188" s="779"/>
      <c r="CMW188" s="779"/>
      <c r="CMX188" s="779"/>
      <c r="CMY188" s="779"/>
      <c r="CMZ188" s="779"/>
      <c r="CNA188" s="779"/>
      <c r="CNB188" s="779"/>
      <c r="CNC188" s="779"/>
      <c r="CND188" s="779"/>
      <c r="CNE188" s="779"/>
      <c r="CNF188" s="779"/>
      <c r="CNG188" s="779"/>
      <c r="CNH188" s="779"/>
      <c r="CNI188" s="779"/>
      <c r="CNJ188" s="779"/>
      <c r="CNK188" s="779"/>
      <c r="CNL188" s="779"/>
      <c r="CNM188" s="779"/>
      <c r="CNN188" s="779"/>
      <c r="CNO188" s="779"/>
      <c r="CNP188" s="779"/>
      <c r="CNQ188" s="779"/>
      <c r="CNR188" s="779"/>
      <c r="CNS188" s="779"/>
      <c r="CNT188" s="779"/>
      <c r="CNU188" s="779"/>
      <c r="CNV188" s="779"/>
      <c r="CNW188" s="779"/>
      <c r="CNX188" s="779"/>
      <c r="CNY188" s="779"/>
      <c r="CNZ188" s="779"/>
      <c r="COA188" s="779"/>
      <c r="COB188" s="779"/>
      <c r="COC188" s="779"/>
      <c r="COD188" s="779"/>
      <c r="COE188" s="779"/>
      <c r="COF188" s="779"/>
      <c r="COG188" s="779"/>
      <c r="COH188" s="779"/>
      <c r="COI188" s="779"/>
      <c r="COJ188" s="779"/>
      <c r="COK188" s="779"/>
      <c r="COL188" s="779"/>
      <c r="COM188" s="779"/>
      <c r="CON188" s="779"/>
      <c r="COO188" s="779"/>
      <c r="COP188" s="779"/>
      <c r="COQ188" s="779"/>
      <c r="COR188" s="779"/>
      <c r="COS188" s="779"/>
      <c r="COT188" s="779"/>
      <c r="COU188" s="779"/>
      <c r="COV188" s="779"/>
      <c r="COW188" s="779"/>
      <c r="COX188" s="779"/>
      <c r="COY188" s="779"/>
      <c r="COZ188" s="779"/>
      <c r="CPA188" s="779"/>
      <c r="CPB188" s="779"/>
      <c r="CPC188" s="779"/>
      <c r="CPD188" s="779"/>
      <c r="CPE188" s="779"/>
      <c r="CPF188" s="779"/>
      <c r="CPG188" s="779"/>
      <c r="CPH188" s="779"/>
      <c r="CPI188" s="779"/>
      <c r="CPJ188" s="779"/>
      <c r="CPK188" s="779"/>
      <c r="CPL188" s="779"/>
      <c r="CPM188" s="779"/>
      <c r="CPN188" s="779"/>
      <c r="CPO188" s="779"/>
      <c r="CPP188" s="779"/>
      <c r="CPQ188" s="779"/>
      <c r="CPR188" s="779"/>
      <c r="CPS188" s="779"/>
      <c r="CPT188" s="779"/>
      <c r="CPU188" s="779"/>
      <c r="CPV188" s="779"/>
      <c r="CPW188" s="779"/>
      <c r="CPX188" s="779"/>
      <c r="CPY188" s="779"/>
      <c r="CPZ188" s="779"/>
      <c r="CQA188" s="779"/>
      <c r="CQB188" s="779"/>
      <c r="CQC188" s="779"/>
      <c r="CQD188" s="779"/>
      <c r="CQE188" s="779"/>
      <c r="CQF188" s="779"/>
      <c r="CQG188" s="779"/>
      <c r="CQH188" s="779"/>
      <c r="CQI188" s="779"/>
      <c r="CQJ188" s="779"/>
      <c r="CQK188" s="779"/>
      <c r="CQL188" s="779"/>
      <c r="CQM188" s="779"/>
      <c r="CQN188" s="779"/>
      <c r="CQO188" s="779"/>
      <c r="CQP188" s="779"/>
      <c r="CQQ188" s="779"/>
      <c r="CQR188" s="779"/>
      <c r="CQS188" s="779"/>
      <c r="CQT188" s="779"/>
      <c r="CQU188" s="779"/>
      <c r="CQV188" s="779"/>
      <c r="CQW188" s="779"/>
      <c r="CQX188" s="779"/>
      <c r="CQY188" s="779"/>
      <c r="CQZ188" s="779"/>
      <c r="CRA188" s="779"/>
      <c r="CRB188" s="779"/>
      <c r="CRC188" s="779"/>
      <c r="CRD188" s="779"/>
      <c r="CRE188" s="779"/>
      <c r="CRF188" s="779"/>
      <c r="CRG188" s="779"/>
      <c r="CRH188" s="779"/>
      <c r="CRI188" s="779"/>
      <c r="CRJ188" s="779"/>
      <c r="CRK188" s="779"/>
      <c r="CRL188" s="779"/>
      <c r="CRM188" s="779"/>
      <c r="CRN188" s="779"/>
      <c r="CRO188" s="779"/>
      <c r="CRP188" s="779"/>
      <c r="CRQ188" s="779"/>
      <c r="CRR188" s="779"/>
      <c r="CRS188" s="779"/>
      <c r="CRT188" s="779"/>
      <c r="CRU188" s="779"/>
      <c r="CRV188" s="779"/>
      <c r="CRW188" s="779"/>
      <c r="CRX188" s="779"/>
      <c r="CRY188" s="779"/>
      <c r="CRZ188" s="779"/>
      <c r="CSA188" s="779"/>
      <c r="CSB188" s="779"/>
      <c r="CSC188" s="779"/>
      <c r="CSD188" s="779"/>
      <c r="CSE188" s="779"/>
      <c r="CSF188" s="779"/>
      <c r="CSG188" s="779"/>
      <c r="CSH188" s="779"/>
      <c r="CSI188" s="779"/>
      <c r="CSJ188" s="779"/>
      <c r="CSK188" s="779"/>
      <c r="CSL188" s="779"/>
      <c r="CSM188" s="779"/>
      <c r="CSN188" s="779"/>
      <c r="CSO188" s="779"/>
      <c r="CSP188" s="779"/>
      <c r="CSQ188" s="779"/>
      <c r="CSR188" s="779"/>
      <c r="CSS188" s="779"/>
      <c r="CST188" s="779"/>
      <c r="CSU188" s="779"/>
      <c r="CSV188" s="779"/>
      <c r="CSW188" s="779"/>
      <c r="CSX188" s="779"/>
      <c r="CSY188" s="779"/>
      <c r="CSZ188" s="779"/>
      <c r="CTA188" s="779"/>
      <c r="CTB188" s="779"/>
      <c r="CTC188" s="779"/>
      <c r="CTD188" s="779"/>
      <c r="CTE188" s="779"/>
      <c r="CTF188" s="779"/>
      <c r="CTG188" s="779"/>
      <c r="CTH188" s="779"/>
      <c r="CTI188" s="779"/>
      <c r="CTJ188" s="779"/>
      <c r="CTK188" s="779"/>
      <c r="CTL188" s="779"/>
      <c r="CTM188" s="779"/>
      <c r="CTN188" s="779"/>
      <c r="CTO188" s="779"/>
      <c r="CTP188" s="779"/>
      <c r="CTQ188" s="779"/>
      <c r="CTR188" s="779"/>
      <c r="CTS188" s="779"/>
      <c r="CTT188" s="779"/>
      <c r="CTU188" s="779"/>
      <c r="CTV188" s="779"/>
      <c r="CTW188" s="779"/>
      <c r="CTX188" s="779"/>
      <c r="CTY188" s="779"/>
      <c r="CTZ188" s="779"/>
      <c r="CUA188" s="779"/>
      <c r="CUB188" s="779"/>
      <c r="CUC188" s="779"/>
      <c r="CUD188" s="779"/>
      <c r="CUE188" s="779"/>
      <c r="CUF188" s="779"/>
      <c r="CUG188" s="779"/>
      <c r="CUH188" s="779"/>
      <c r="CUI188" s="779"/>
      <c r="CUJ188" s="779"/>
      <c r="CUK188" s="779"/>
      <c r="CUL188" s="779"/>
      <c r="CUM188" s="779"/>
      <c r="CUN188" s="779"/>
      <c r="CUO188" s="779"/>
      <c r="CUP188" s="779"/>
      <c r="CUQ188" s="779"/>
      <c r="CUR188" s="779"/>
      <c r="CUS188" s="779"/>
      <c r="CUT188" s="779"/>
      <c r="CUU188" s="779"/>
      <c r="CUV188" s="779"/>
      <c r="CUW188" s="779"/>
      <c r="CUX188" s="779"/>
      <c r="CUY188" s="779"/>
      <c r="CUZ188" s="779"/>
      <c r="CVA188" s="779"/>
      <c r="CVB188" s="779"/>
      <c r="CVC188" s="779"/>
      <c r="CVD188" s="779"/>
      <c r="CVE188" s="779"/>
      <c r="CVF188" s="779"/>
      <c r="CVG188" s="779"/>
      <c r="CVH188" s="779"/>
      <c r="CVI188" s="779"/>
      <c r="CVJ188" s="779"/>
      <c r="CVK188" s="779"/>
      <c r="CVL188" s="779"/>
      <c r="CVM188" s="779"/>
      <c r="CVN188" s="779"/>
      <c r="CVO188" s="779"/>
      <c r="CVP188" s="779"/>
      <c r="CVQ188" s="779"/>
      <c r="CVR188" s="779"/>
      <c r="CVS188" s="779"/>
      <c r="CVT188" s="779"/>
      <c r="CVU188" s="779"/>
      <c r="CVV188" s="779"/>
      <c r="CVW188" s="779"/>
      <c r="CVX188" s="779"/>
      <c r="CVY188" s="779"/>
      <c r="CVZ188" s="779"/>
      <c r="CWA188" s="779"/>
      <c r="CWB188" s="779"/>
      <c r="CWC188" s="779"/>
      <c r="CWD188" s="779"/>
      <c r="CWE188" s="779"/>
      <c r="CWF188" s="779"/>
      <c r="CWG188" s="779"/>
      <c r="CWH188" s="779"/>
      <c r="CWI188" s="779"/>
      <c r="CWJ188" s="779"/>
      <c r="CWK188" s="779"/>
      <c r="CWL188" s="779"/>
      <c r="CWM188" s="779"/>
      <c r="CWN188" s="779"/>
      <c r="CWO188" s="779"/>
      <c r="CWP188" s="779"/>
      <c r="CWQ188" s="779"/>
      <c r="CWR188" s="779"/>
      <c r="CWS188" s="779"/>
      <c r="CWT188" s="779"/>
      <c r="CWU188" s="779"/>
      <c r="CWV188" s="779"/>
      <c r="CWW188" s="779"/>
      <c r="CWX188" s="779"/>
      <c r="CWY188" s="779"/>
      <c r="CWZ188" s="779"/>
      <c r="CXA188" s="779"/>
      <c r="CXB188" s="779"/>
      <c r="CXC188" s="779"/>
      <c r="CXD188" s="779"/>
      <c r="CXE188" s="779"/>
      <c r="CXF188" s="779"/>
      <c r="CXG188" s="779"/>
      <c r="CXH188" s="779"/>
      <c r="CXI188" s="779"/>
      <c r="CXJ188" s="779"/>
      <c r="CXK188" s="779"/>
      <c r="CXL188" s="779"/>
      <c r="CXM188" s="779"/>
      <c r="CXN188" s="779"/>
      <c r="CXO188" s="779"/>
      <c r="CXP188" s="779"/>
      <c r="CXQ188" s="779"/>
      <c r="CXR188" s="779"/>
      <c r="CXS188" s="779"/>
      <c r="CXT188" s="779"/>
      <c r="CXU188" s="779"/>
      <c r="CXV188" s="779"/>
      <c r="CXW188" s="779"/>
      <c r="CXX188" s="779"/>
      <c r="CXY188" s="779"/>
      <c r="CXZ188" s="779"/>
      <c r="CYA188" s="779"/>
      <c r="CYB188" s="779"/>
      <c r="CYC188" s="779"/>
      <c r="CYD188" s="779"/>
      <c r="CYE188" s="779"/>
      <c r="CYF188" s="779"/>
      <c r="CYG188" s="779"/>
      <c r="CYH188" s="779"/>
      <c r="CYI188" s="779"/>
      <c r="CYJ188" s="779"/>
      <c r="CYK188" s="779"/>
      <c r="CYL188" s="779"/>
      <c r="CYM188" s="779"/>
      <c r="CYN188" s="779"/>
      <c r="CYO188" s="779"/>
      <c r="CYP188" s="779"/>
      <c r="CYQ188" s="779"/>
      <c r="CYR188" s="779"/>
      <c r="CYS188" s="779"/>
      <c r="CYT188" s="779"/>
      <c r="CYU188" s="779"/>
      <c r="CYV188" s="779"/>
      <c r="CYW188" s="779"/>
      <c r="CYX188" s="779"/>
      <c r="CYY188" s="779"/>
      <c r="CYZ188" s="779"/>
      <c r="CZA188" s="779"/>
      <c r="CZB188" s="779"/>
      <c r="CZC188" s="779"/>
      <c r="CZD188" s="779"/>
      <c r="CZE188" s="779"/>
      <c r="CZF188" s="779"/>
      <c r="CZG188" s="779"/>
      <c r="CZH188" s="779"/>
      <c r="CZI188" s="779"/>
      <c r="CZJ188" s="779"/>
      <c r="CZK188" s="779"/>
      <c r="CZL188" s="779"/>
      <c r="CZM188" s="779"/>
      <c r="CZN188" s="779"/>
      <c r="CZO188" s="779"/>
      <c r="CZP188" s="779"/>
      <c r="CZQ188" s="779"/>
      <c r="CZR188" s="779"/>
      <c r="CZS188" s="779"/>
      <c r="CZT188" s="779"/>
      <c r="CZU188" s="779"/>
      <c r="CZV188" s="779"/>
      <c r="CZW188" s="779"/>
      <c r="CZX188" s="779"/>
      <c r="CZY188" s="779"/>
      <c r="CZZ188" s="779"/>
      <c r="DAA188" s="779"/>
      <c r="DAB188" s="779"/>
      <c r="DAC188" s="779"/>
      <c r="DAD188" s="779"/>
      <c r="DAE188" s="779"/>
      <c r="DAF188" s="779"/>
      <c r="DAG188" s="779"/>
      <c r="DAH188" s="779"/>
      <c r="DAI188" s="779"/>
      <c r="DAJ188" s="779"/>
      <c r="DAK188" s="779"/>
      <c r="DAL188" s="779"/>
      <c r="DAM188" s="779"/>
      <c r="DAN188" s="779"/>
      <c r="DAO188" s="779"/>
      <c r="DAP188" s="779"/>
      <c r="DAQ188" s="779"/>
      <c r="DAR188" s="779"/>
      <c r="DAS188" s="779"/>
      <c r="DAT188" s="779"/>
      <c r="DAU188" s="779"/>
      <c r="DAV188" s="779"/>
      <c r="DAW188" s="779"/>
      <c r="DAX188" s="779"/>
      <c r="DAY188" s="779"/>
      <c r="DAZ188" s="779"/>
      <c r="DBA188" s="779"/>
      <c r="DBB188" s="779"/>
      <c r="DBC188" s="779"/>
      <c r="DBD188" s="779"/>
      <c r="DBE188" s="779"/>
      <c r="DBF188" s="779"/>
      <c r="DBG188" s="779"/>
      <c r="DBH188" s="779"/>
      <c r="DBI188" s="779"/>
      <c r="DBJ188" s="779"/>
      <c r="DBK188" s="779"/>
      <c r="DBL188" s="779"/>
      <c r="DBM188" s="779"/>
      <c r="DBN188" s="779"/>
      <c r="DBO188" s="779"/>
      <c r="DBP188" s="779"/>
      <c r="DBQ188" s="779"/>
      <c r="DBR188" s="779"/>
      <c r="DBS188" s="779"/>
      <c r="DBT188" s="779"/>
      <c r="DBU188" s="779"/>
      <c r="DBV188" s="779"/>
      <c r="DBW188" s="779"/>
      <c r="DBX188" s="779"/>
      <c r="DBY188" s="779"/>
      <c r="DBZ188" s="779"/>
      <c r="DCA188" s="779"/>
      <c r="DCB188" s="779"/>
      <c r="DCC188" s="779"/>
      <c r="DCD188" s="779"/>
      <c r="DCE188" s="779"/>
      <c r="DCF188" s="779"/>
      <c r="DCG188" s="779"/>
      <c r="DCH188" s="779"/>
      <c r="DCI188" s="779"/>
      <c r="DCJ188" s="779"/>
      <c r="DCK188" s="779"/>
      <c r="DCL188" s="779"/>
      <c r="DCM188" s="779"/>
      <c r="DCN188" s="779"/>
      <c r="DCO188" s="779"/>
      <c r="DCP188" s="779"/>
      <c r="DCQ188" s="779"/>
      <c r="DCR188" s="779"/>
      <c r="DCS188" s="779"/>
      <c r="DCT188" s="779"/>
      <c r="DCU188" s="779"/>
      <c r="DCV188" s="779"/>
      <c r="DCW188" s="779"/>
      <c r="DCX188" s="779"/>
      <c r="DCY188" s="779"/>
      <c r="DCZ188" s="779"/>
      <c r="DDA188" s="779"/>
      <c r="DDB188" s="779"/>
      <c r="DDC188" s="779"/>
      <c r="DDD188" s="779"/>
      <c r="DDE188" s="779"/>
      <c r="DDF188" s="779"/>
      <c r="DDG188" s="779"/>
      <c r="DDH188" s="779"/>
      <c r="DDI188" s="779"/>
      <c r="DDJ188" s="779"/>
      <c r="DDK188" s="779"/>
      <c r="DDL188" s="779"/>
      <c r="DDM188" s="779"/>
      <c r="DDN188" s="779"/>
      <c r="DDO188" s="779"/>
      <c r="DDP188" s="779"/>
      <c r="DDQ188" s="779"/>
      <c r="DDR188" s="779"/>
      <c r="DDS188" s="779"/>
      <c r="DDT188" s="779"/>
      <c r="DDU188" s="779"/>
      <c r="DDV188" s="779"/>
      <c r="DDW188" s="779"/>
      <c r="DDX188" s="779"/>
      <c r="DDY188" s="779"/>
      <c r="DDZ188" s="779"/>
      <c r="DEA188" s="779"/>
      <c r="DEB188" s="779"/>
      <c r="DEC188" s="779"/>
      <c r="DED188" s="779"/>
      <c r="DEE188" s="779"/>
      <c r="DEF188" s="779"/>
      <c r="DEG188" s="779"/>
      <c r="DEH188" s="779"/>
      <c r="DEI188" s="779"/>
      <c r="DEJ188" s="779"/>
      <c r="DEK188" s="779"/>
      <c r="DEL188" s="779"/>
      <c r="DEM188" s="779"/>
      <c r="DEN188" s="779"/>
      <c r="DEO188" s="779"/>
      <c r="DEP188" s="779"/>
      <c r="DEQ188" s="779"/>
      <c r="DER188" s="779"/>
      <c r="DES188" s="779"/>
      <c r="DET188" s="779"/>
      <c r="DEU188" s="779"/>
      <c r="DEV188" s="779"/>
      <c r="DEW188" s="779"/>
      <c r="DEX188" s="779"/>
      <c r="DEY188" s="779"/>
      <c r="DEZ188" s="779"/>
      <c r="DFA188" s="779"/>
      <c r="DFB188" s="779"/>
      <c r="DFC188" s="779"/>
      <c r="DFD188" s="779"/>
      <c r="DFE188" s="779"/>
      <c r="DFF188" s="779"/>
      <c r="DFG188" s="779"/>
      <c r="DFH188" s="779"/>
      <c r="DFI188" s="779"/>
      <c r="DFJ188" s="779"/>
      <c r="DFK188" s="779"/>
      <c r="DFL188" s="779"/>
      <c r="DFM188" s="779"/>
      <c r="DFN188" s="779"/>
      <c r="DFO188" s="779"/>
      <c r="DFP188" s="779"/>
      <c r="DFQ188" s="779"/>
      <c r="DFR188" s="779"/>
      <c r="DFS188" s="779"/>
      <c r="DFT188" s="779"/>
      <c r="DFU188" s="779"/>
      <c r="DFV188" s="779"/>
      <c r="DFW188" s="779"/>
      <c r="DFX188" s="779"/>
      <c r="DFY188" s="779"/>
      <c r="DFZ188" s="779"/>
      <c r="DGA188" s="779"/>
      <c r="DGB188" s="779"/>
      <c r="DGC188" s="779"/>
      <c r="DGD188" s="779"/>
      <c r="DGE188" s="779"/>
      <c r="DGF188" s="779"/>
      <c r="DGG188" s="779"/>
      <c r="DGH188" s="779"/>
      <c r="DGI188" s="779"/>
      <c r="DGJ188" s="779"/>
      <c r="DGK188" s="779"/>
      <c r="DGL188" s="779"/>
      <c r="DGM188" s="779"/>
      <c r="DGN188" s="779"/>
      <c r="DGO188" s="779"/>
      <c r="DGP188" s="779"/>
      <c r="DGQ188" s="779"/>
      <c r="DGR188" s="779"/>
      <c r="DGS188" s="779"/>
      <c r="DGT188" s="779"/>
      <c r="DGU188" s="779"/>
      <c r="DGV188" s="779"/>
      <c r="DGW188" s="779"/>
      <c r="DGX188" s="779"/>
      <c r="DGY188" s="779"/>
      <c r="DGZ188" s="779"/>
      <c r="DHA188" s="779"/>
      <c r="DHB188" s="779"/>
      <c r="DHC188" s="779"/>
      <c r="DHD188" s="779"/>
      <c r="DHE188" s="779"/>
      <c r="DHF188" s="779"/>
      <c r="DHG188" s="779"/>
      <c r="DHH188" s="779"/>
      <c r="DHI188" s="779"/>
      <c r="DHJ188" s="779"/>
      <c r="DHK188" s="779"/>
      <c r="DHL188" s="779"/>
      <c r="DHM188" s="779"/>
      <c r="DHN188" s="779"/>
      <c r="DHO188" s="779"/>
      <c r="DHP188" s="779"/>
      <c r="DHQ188" s="779"/>
      <c r="DHR188" s="779"/>
      <c r="DHS188" s="779"/>
      <c r="DHT188" s="779"/>
      <c r="DHU188" s="779"/>
      <c r="DHV188" s="779"/>
      <c r="DHW188" s="779"/>
      <c r="DHX188" s="779"/>
      <c r="DHY188" s="779"/>
      <c r="DHZ188" s="779"/>
      <c r="DIA188" s="779"/>
      <c r="DIB188" s="779"/>
      <c r="DIC188" s="779"/>
      <c r="DID188" s="779"/>
      <c r="DIE188" s="779"/>
      <c r="DIF188" s="779"/>
      <c r="DIG188" s="779"/>
      <c r="DIH188" s="779"/>
      <c r="DII188" s="779"/>
      <c r="DIJ188" s="779"/>
      <c r="DIK188" s="779"/>
      <c r="DIL188" s="779"/>
      <c r="DIM188" s="779"/>
      <c r="DIN188" s="779"/>
      <c r="DIO188" s="779"/>
      <c r="DIP188" s="779"/>
      <c r="DIQ188" s="779"/>
      <c r="DIR188" s="779"/>
      <c r="DIS188" s="779"/>
      <c r="DIT188" s="779"/>
      <c r="DIU188" s="779"/>
      <c r="DIV188" s="779"/>
      <c r="DIW188" s="779"/>
      <c r="DIX188" s="779"/>
      <c r="DIY188" s="779"/>
      <c r="DIZ188" s="779"/>
      <c r="DJA188" s="779"/>
      <c r="DJB188" s="779"/>
      <c r="DJC188" s="779"/>
      <c r="DJD188" s="779"/>
      <c r="DJE188" s="779"/>
      <c r="DJF188" s="779"/>
      <c r="DJG188" s="779"/>
      <c r="DJH188" s="779"/>
      <c r="DJI188" s="779"/>
      <c r="DJJ188" s="779"/>
      <c r="DJK188" s="779"/>
      <c r="DJL188" s="779"/>
      <c r="DJM188" s="779"/>
      <c r="DJN188" s="779"/>
      <c r="DJO188" s="779"/>
      <c r="DJP188" s="779"/>
      <c r="DJQ188" s="779"/>
      <c r="DJR188" s="779"/>
      <c r="DJS188" s="779"/>
      <c r="DJT188" s="779"/>
      <c r="DJU188" s="779"/>
      <c r="DJV188" s="779"/>
      <c r="DJW188" s="779"/>
      <c r="DJX188" s="779"/>
      <c r="DJY188" s="779"/>
      <c r="DJZ188" s="779"/>
      <c r="DKA188" s="779"/>
      <c r="DKB188" s="779"/>
      <c r="DKC188" s="779"/>
      <c r="DKD188" s="779"/>
      <c r="DKE188" s="779"/>
      <c r="DKF188" s="779"/>
      <c r="DKG188" s="779"/>
      <c r="DKH188" s="779"/>
      <c r="DKI188" s="779"/>
      <c r="DKJ188" s="779"/>
      <c r="DKK188" s="779"/>
      <c r="DKL188" s="779"/>
      <c r="DKM188" s="779"/>
      <c r="DKN188" s="779"/>
      <c r="DKO188" s="779"/>
      <c r="DKP188" s="779"/>
      <c r="DKQ188" s="779"/>
      <c r="DKR188" s="779"/>
      <c r="DKS188" s="779"/>
      <c r="DKT188" s="779"/>
      <c r="DKU188" s="779"/>
      <c r="DKV188" s="779"/>
      <c r="DKW188" s="779"/>
      <c r="DKX188" s="779"/>
      <c r="DKY188" s="779"/>
      <c r="DKZ188" s="779"/>
      <c r="DLA188" s="779"/>
      <c r="DLB188" s="779"/>
      <c r="DLC188" s="779"/>
      <c r="DLD188" s="779"/>
      <c r="DLE188" s="779"/>
      <c r="DLF188" s="779"/>
      <c r="DLG188" s="779"/>
      <c r="DLH188" s="779"/>
      <c r="DLI188" s="779"/>
      <c r="DLJ188" s="779"/>
      <c r="DLK188" s="779"/>
      <c r="DLL188" s="779"/>
      <c r="DLM188" s="779"/>
      <c r="DLN188" s="779"/>
      <c r="DLO188" s="779"/>
      <c r="DLP188" s="779"/>
      <c r="DLQ188" s="779"/>
      <c r="DLR188" s="779"/>
      <c r="DLS188" s="779"/>
      <c r="DLT188" s="779"/>
      <c r="DLU188" s="779"/>
      <c r="DLV188" s="779"/>
      <c r="DLW188" s="779"/>
      <c r="DLX188" s="779"/>
      <c r="DLY188" s="779"/>
      <c r="DLZ188" s="779"/>
      <c r="DMA188" s="779"/>
      <c r="DMB188" s="779"/>
      <c r="DMC188" s="779"/>
      <c r="DMD188" s="779"/>
      <c r="DME188" s="779"/>
      <c r="DMF188" s="779"/>
      <c r="DMG188" s="779"/>
      <c r="DMH188" s="779"/>
      <c r="DMI188" s="779"/>
      <c r="DMJ188" s="779"/>
      <c r="DMK188" s="779"/>
      <c r="DML188" s="779"/>
      <c r="DMM188" s="779"/>
      <c r="DMN188" s="779"/>
      <c r="DMO188" s="779"/>
      <c r="DMP188" s="779"/>
      <c r="DMQ188" s="779"/>
      <c r="DMR188" s="779"/>
      <c r="DMS188" s="779"/>
      <c r="DMT188" s="779"/>
      <c r="DMU188" s="779"/>
      <c r="DMV188" s="779"/>
      <c r="DMW188" s="779"/>
      <c r="DMX188" s="779"/>
      <c r="DMY188" s="779"/>
      <c r="DMZ188" s="779"/>
      <c r="DNA188" s="779"/>
      <c r="DNB188" s="779"/>
      <c r="DNC188" s="779"/>
      <c r="DND188" s="779"/>
      <c r="DNE188" s="779"/>
      <c r="DNF188" s="779"/>
      <c r="DNG188" s="779"/>
      <c r="DNH188" s="779"/>
      <c r="DNI188" s="779"/>
      <c r="DNJ188" s="779"/>
      <c r="DNK188" s="779"/>
      <c r="DNL188" s="779"/>
      <c r="DNM188" s="779"/>
      <c r="DNN188" s="779"/>
      <c r="DNO188" s="779"/>
      <c r="DNP188" s="779"/>
      <c r="DNQ188" s="779"/>
      <c r="DNR188" s="779"/>
      <c r="DNS188" s="779"/>
      <c r="DNT188" s="779"/>
      <c r="DNU188" s="779"/>
      <c r="DNV188" s="779"/>
      <c r="DNW188" s="779"/>
      <c r="DNX188" s="779"/>
      <c r="DNY188" s="779"/>
      <c r="DNZ188" s="779"/>
      <c r="DOA188" s="779"/>
      <c r="DOB188" s="779"/>
      <c r="DOC188" s="779"/>
      <c r="DOD188" s="779"/>
      <c r="DOE188" s="779"/>
      <c r="DOF188" s="779"/>
      <c r="DOG188" s="779"/>
      <c r="DOH188" s="779"/>
      <c r="DOI188" s="779"/>
      <c r="DOJ188" s="779"/>
      <c r="DOK188" s="779"/>
      <c r="DOL188" s="779"/>
      <c r="DOM188" s="779"/>
      <c r="DON188" s="779"/>
      <c r="DOO188" s="779"/>
      <c r="DOP188" s="779"/>
      <c r="DOQ188" s="779"/>
      <c r="DOR188" s="779"/>
      <c r="DOS188" s="779"/>
      <c r="DOT188" s="779"/>
      <c r="DOU188" s="779"/>
      <c r="DOV188" s="779"/>
      <c r="DOW188" s="779"/>
      <c r="DOX188" s="779"/>
      <c r="DOY188" s="779"/>
      <c r="DOZ188" s="779"/>
      <c r="DPA188" s="779"/>
      <c r="DPB188" s="779"/>
      <c r="DPC188" s="779"/>
      <c r="DPD188" s="779"/>
      <c r="DPE188" s="779"/>
      <c r="DPF188" s="779"/>
      <c r="DPG188" s="779"/>
      <c r="DPH188" s="779"/>
      <c r="DPI188" s="779"/>
      <c r="DPJ188" s="779"/>
      <c r="DPK188" s="779"/>
      <c r="DPL188" s="779"/>
      <c r="DPM188" s="779"/>
      <c r="DPN188" s="779"/>
      <c r="DPO188" s="779"/>
      <c r="DPP188" s="779"/>
      <c r="DPQ188" s="779"/>
      <c r="DPR188" s="779"/>
      <c r="DPS188" s="779"/>
      <c r="DPT188" s="779"/>
      <c r="DPU188" s="779"/>
      <c r="DPV188" s="779"/>
      <c r="DPW188" s="779"/>
      <c r="DPX188" s="779"/>
      <c r="DPY188" s="779"/>
      <c r="DPZ188" s="779"/>
      <c r="DQA188" s="779"/>
      <c r="DQB188" s="779"/>
      <c r="DQC188" s="779"/>
      <c r="DQD188" s="779"/>
      <c r="DQE188" s="779"/>
      <c r="DQF188" s="779"/>
      <c r="DQG188" s="779"/>
      <c r="DQH188" s="779"/>
      <c r="DQI188" s="779"/>
      <c r="DQJ188" s="779"/>
      <c r="DQK188" s="779"/>
      <c r="DQL188" s="779"/>
      <c r="DQM188" s="779"/>
      <c r="DQN188" s="779"/>
      <c r="DQO188" s="779"/>
      <c r="DQP188" s="779"/>
      <c r="DQQ188" s="779"/>
      <c r="DQR188" s="779"/>
      <c r="DQS188" s="779"/>
      <c r="DQT188" s="779"/>
      <c r="DQU188" s="779"/>
      <c r="DQV188" s="779"/>
      <c r="DQW188" s="779"/>
      <c r="DQX188" s="779"/>
      <c r="DQY188" s="779"/>
      <c r="DQZ188" s="779"/>
      <c r="DRA188" s="779"/>
      <c r="DRB188" s="779"/>
      <c r="DRC188" s="779"/>
      <c r="DRD188" s="779"/>
      <c r="DRE188" s="779"/>
      <c r="DRF188" s="779"/>
      <c r="DRG188" s="779"/>
      <c r="DRH188" s="779"/>
      <c r="DRI188" s="779"/>
      <c r="DRJ188" s="779"/>
      <c r="DRK188" s="779"/>
      <c r="DRL188" s="779"/>
      <c r="DRM188" s="779"/>
      <c r="DRN188" s="779"/>
      <c r="DRO188" s="779"/>
      <c r="DRP188" s="779"/>
      <c r="DRQ188" s="779"/>
      <c r="DRR188" s="779"/>
      <c r="DRS188" s="779"/>
      <c r="DRT188" s="779"/>
      <c r="DRU188" s="779"/>
      <c r="DRV188" s="779"/>
      <c r="DRW188" s="779"/>
      <c r="DRX188" s="779"/>
      <c r="DRY188" s="779"/>
      <c r="DRZ188" s="779"/>
      <c r="DSA188" s="779"/>
      <c r="DSB188" s="779"/>
      <c r="DSC188" s="779"/>
      <c r="DSD188" s="779"/>
      <c r="DSE188" s="779"/>
      <c r="DSF188" s="779"/>
      <c r="DSG188" s="779"/>
      <c r="DSH188" s="779"/>
      <c r="DSI188" s="779"/>
      <c r="DSJ188" s="779"/>
      <c r="DSK188" s="779"/>
      <c r="DSL188" s="779"/>
      <c r="DSM188" s="779"/>
      <c r="DSN188" s="779"/>
      <c r="DSO188" s="779"/>
      <c r="DSP188" s="779"/>
      <c r="DSQ188" s="779"/>
      <c r="DSR188" s="779"/>
      <c r="DSS188" s="779"/>
      <c r="DST188" s="779"/>
      <c r="DSU188" s="779"/>
      <c r="DSV188" s="779"/>
      <c r="DSW188" s="779"/>
      <c r="DSX188" s="779"/>
      <c r="DSY188" s="779"/>
      <c r="DSZ188" s="779"/>
      <c r="DTA188" s="779"/>
      <c r="DTB188" s="779"/>
      <c r="DTC188" s="779"/>
      <c r="DTD188" s="779"/>
      <c r="DTE188" s="779"/>
      <c r="DTF188" s="779"/>
      <c r="DTG188" s="779"/>
      <c r="DTH188" s="779"/>
      <c r="DTI188" s="779"/>
      <c r="DTJ188" s="779"/>
      <c r="DTK188" s="779"/>
      <c r="DTL188" s="779"/>
      <c r="DTM188" s="779"/>
      <c r="DTN188" s="779"/>
      <c r="DTO188" s="779"/>
      <c r="DTP188" s="779"/>
      <c r="DTQ188" s="779"/>
      <c r="DTR188" s="779"/>
      <c r="DTS188" s="779"/>
      <c r="DTT188" s="779"/>
      <c r="DTU188" s="779"/>
      <c r="DTV188" s="779"/>
      <c r="DTW188" s="779"/>
      <c r="DTX188" s="779"/>
      <c r="DTY188" s="779"/>
      <c r="DTZ188" s="779"/>
      <c r="DUA188" s="779"/>
      <c r="DUB188" s="779"/>
      <c r="DUC188" s="779"/>
      <c r="DUD188" s="779"/>
      <c r="DUE188" s="779"/>
      <c r="DUF188" s="779"/>
      <c r="DUG188" s="779"/>
      <c r="DUH188" s="779"/>
      <c r="DUI188" s="779"/>
      <c r="DUJ188" s="779"/>
      <c r="DUK188" s="779"/>
      <c r="DUL188" s="779"/>
      <c r="DUM188" s="779"/>
      <c r="DUN188" s="779"/>
      <c r="DUO188" s="779"/>
      <c r="DUP188" s="779"/>
      <c r="DUQ188" s="779"/>
      <c r="DUR188" s="779"/>
      <c r="DUS188" s="779"/>
      <c r="DUT188" s="779"/>
      <c r="DUU188" s="779"/>
      <c r="DUV188" s="779"/>
      <c r="DUW188" s="779"/>
      <c r="DUX188" s="779"/>
      <c r="DUY188" s="779"/>
      <c r="DUZ188" s="779"/>
      <c r="DVA188" s="779"/>
      <c r="DVB188" s="779"/>
      <c r="DVC188" s="779"/>
      <c r="DVD188" s="779"/>
      <c r="DVE188" s="779"/>
      <c r="DVF188" s="779"/>
      <c r="DVG188" s="779"/>
      <c r="DVH188" s="779"/>
      <c r="DVI188" s="779"/>
      <c r="DVJ188" s="779"/>
      <c r="DVK188" s="779"/>
      <c r="DVL188" s="779"/>
      <c r="DVM188" s="779"/>
      <c r="DVN188" s="779"/>
      <c r="DVO188" s="779"/>
      <c r="DVP188" s="779"/>
      <c r="DVQ188" s="779"/>
      <c r="DVR188" s="779"/>
      <c r="DVS188" s="779"/>
      <c r="DVT188" s="779"/>
      <c r="DVU188" s="779"/>
      <c r="DVV188" s="779"/>
      <c r="DVW188" s="779"/>
      <c r="DVX188" s="779"/>
      <c r="DVY188" s="779"/>
      <c r="DVZ188" s="779"/>
      <c r="DWA188" s="779"/>
      <c r="DWB188" s="779"/>
      <c r="DWC188" s="779"/>
      <c r="DWD188" s="779"/>
      <c r="DWE188" s="779"/>
      <c r="DWF188" s="779"/>
      <c r="DWG188" s="779"/>
      <c r="DWH188" s="779"/>
      <c r="DWI188" s="779"/>
      <c r="DWJ188" s="779"/>
      <c r="DWK188" s="779"/>
      <c r="DWL188" s="779"/>
      <c r="DWM188" s="779"/>
      <c r="DWN188" s="779"/>
      <c r="DWO188" s="779"/>
      <c r="DWP188" s="779"/>
      <c r="DWQ188" s="779"/>
      <c r="DWR188" s="779"/>
      <c r="DWS188" s="779"/>
      <c r="DWT188" s="779"/>
      <c r="DWU188" s="779"/>
      <c r="DWV188" s="779"/>
      <c r="DWW188" s="779"/>
      <c r="DWX188" s="779"/>
      <c r="DWY188" s="779"/>
      <c r="DWZ188" s="779"/>
      <c r="DXA188" s="779"/>
      <c r="DXB188" s="779"/>
      <c r="DXC188" s="779"/>
      <c r="DXD188" s="779"/>
      <c r="DXE188" s="779"/>
      <c r="DXF188" s="779"/>
      <c r="DXG188" s="779"/>
      <c r="DXH188" s="779"/>
      <c r="DXI188" s="779"/>
      <c r="DXJ188" s="779"/>
      <c r="DXK188" s="779"/>
      <c r="DXL188" s="779"/>
      <c r="DXM188" s="779"/>
      <c r="DXN188" s="779"/>
      <c r="DXO188" s="779"/>
      <c r="DXP188" s="779"/>
      <c r="DXQ188" s="779"/>
      <c r="DXR188" s="779"/>
      <c r="DXS188" s="779"/>
      <c r="DXT188" s="779"/>
      <c r="DXU188" s="779"/>
      <c r="DXV188" s="779"/>
      <c r="DXW188" s="779"/>
      <c r="DXX188" s="779"/>
      <c r="DXY188" s="779"/>
      <c r="DXZ188" s="779"/>
      <c r="DYA188" s="779"/>
      <c r="DYB188" s="779"/>
      <c r="DYC188" s="779"/>
      <c r="DYD188" s="779"/>
      <c r="DYE188" s="779"/>
      <c r="DYF188" s="779"/>
      <c r="DYG188" s="779"/>
      <c r="DYH188" s="779"/>
      <c r="DYI188" s="779"/>
      <c r="DYJ188" s="779"/>
      <c r="DYK188" s="779"/>
      <c r="DYL188" s="779"/>
      <c r="DYM188" s="779"/>
      <c r="DYN188" s="779"/>
      <c r="DYO188" s="779"/>
      <c r="DYP188" s="779"/>
      <c r="DYQ188" s="779"/>
      <c r="DYR188" s="779"/>
      <c r="DYS188" s="779"/>
      <c r="DYT188" s="779"/>
      <c r="DYU188" s="779"/>
      <c r="DYV188" s="779"/>
      <c r="DYW188" s="779"/>
      <c r="DYX188" s="779"/>
      <c r="DYY188" s="779"/>
      <c r="DYZ188" s="779"/>
      <c r="DZA188" s="779"/>
      <c r="DZB188" s="779"/>
      <c r="DZC188" s="779"/>
      <c r="DZD188" s="779"/>
      <c r="DZE188" s="779"/>
      <c r="DZF188" s="779"/>
      <c r="DZG188" s="779"/>
      <c r="DZH188" s="779"/>
      <c r="DZI188" s="779"/>
      <c r="DZJ188" s="779"/>
      <c r="DZK188" s="779"/>
      <c r="DZL188" s="779"/>
      <c r="DZM188" s="779"/>
      <c r="DZN188" s="779"/>
      <c r="DZO188" s="779"/>
      <c r="DZP188" s="779"/>
      <c r="DZQ188" s="779"/>
      <c r="DZR188" s="779"/>
      <c r="DZS188" s="779"/>
      <c r="DZT188" s="779"/>
      <c r="DZU188" s="779"/>
      <c r="DZV188" s="779"/>
      <c r="DZW188" s="779"/>
      <c r="DZX188" s="779"/>
      <c r="DZY188" s="779"/>
      <c r="DZZ188" s="779"/>
      <c r="EAA188" s="779"/>
      <c r="EAB188" s="779"/>
      <c r="EAC188" s="779"/>
      <c r="EAD188" s="779"/>
      <c r="EAE188" s="779"/>
      <c r="EAF188" s="779"/>
      <c r="EAG188" s="779"/>
      <c r="EAH188" s="779"/>
      <c r="EAI188" s="779"/>
      <c r="EAJ188" s="779"/>
      <c r="EAK188" s="779"/>
      <c r="EAL188" s="779"/>
      <c r="EAM188" s="779"/>
      <c r="EAN188" s="779"/>
      <c r="EAO188" s="779"/>
      <c r="EAP188" s="779"/>
      <c r="EAQ188" s="779"/>
      <c r="EAR188" s="779"/>
      <c r="EAS188" s="779"/>
      <c r="EAT188" s="779"/>
      <c r="EAU188" s="779"/>
      <c r="EAV188" s="779"/>
      <c r="EAW188" s="779"/>
      <c r="EAX188" s="779"/>
      <c r="EAY188" s="779"/>
      <c r="EAZ188" s="779"/>
      <c r="EBA188" s="779"/>
      <c r="EBB188" s="779"/>
      <c r="EBC188" s="779"/>
      <c r="EBD188" s="779"/>
      <c r="EBE188" s="779"/>
      <c r="EBF188" s="779"/>
      <c r="EBG188" s="779"/>
      <c r="EBH188" s="779"/>
      <c r="EBI188" s="779"/>
      <c r="EBJ188" s="779"/>
      <c r="EBK188" s="779"/>
      <c r="EBL188" s="779"/>
      <c r="EBM188" s="779"/>
      <c r="EBN188" s="779"/>
      <c r="EBO188" s="779"/>
      <c r="EBP188" s="779"/>
      <c r="EBQ188" s="779"/>
      <c r="EBR188" s="779"/>
      <c r="EBS188" s="779"/>
      <c r="EBT188" s="779"/>
      <c r="EBU188" s="779"/>
      <c r="EBV188" s="779"/>
      <c r="EBW188" s="779"/>
      <c r="EBX188" s="779"/>
      <c r="EBY188" s="779"/>
      <c r="EBZ188" s="779"/>
      <c r="ECA188" s="779"/>
      <c r="ECB188" s="779"/>
      <c r="ECC188" s="779"/>
      <c r="ECD188" s="779"/>
      <c r="ECE188" s="779"/>
      <c r="ECF188" s="779"/>
      <c r="ECG188" s="779"/>
      <c r="ECH188" s="779"/>
      <c r="ECI188" s="779"/>
      <c r="ECJ188" s="779"/>
      <c r="ECK188" s="779"/>
      <c r="ECL188" s="779"/>
      <c r="ECM188" s="779"/>
      <c r="ECN188" s="779"/>
      <c r="ECO188" s="779"/>
      <c r="ECP188" s="779"/>
      <c r="ECQ188" s="779"/>
      <c r="ECR188" s="779"/>
      <c r="ECS188" s="779"/>
      <c r="ECT188" s="779"/>
      <c r="ECU188" s="779"/>
      <c r="ECV188" s="779"/>
      <c r="ECW188" s="779"/>
      <c r="ECX188" s="779"/>
      <c r="ECY188" s="779"/>
      <c r="ECZ188" s="779"/>
      <c r="EDA188" s="779"/>
      <c r="EDB188" s="779"/>
      <c r="EDC188" s="779"/>
      <c r="EDD188" s="779"/>
      <c r="EDE188" s="779"/>
      <c r="EDF188" s="779"/>
      <c r="EDG188" s="779"/>
      <c r="EDH188" s="779"/>
      <c r="EDI188" s="779"/>
      <c r="EDJ188" s="779"/>
      <c r="EDK188" s="779"/>
      <c r="EDL188" s="779"/>
      <c r="EDM188" s="779"/>
      <c r="EDN188" s="779"/>
      <c r="EDO188" s="779"/>
      <c r="EDP188" s="779"/>
      <c r="EDQ188" s="779"/>
      <c r="EDR188" s="779"/>
      <c r="EDS188" s="779"/>
      <c r="EDT188" s="779"/>
      <c r="EDU188" s="779"/>
      <c r="EDV188" s="779"/>
      <c r="EDW188" s="779"/>
      <c r="EDX188" s="779"/>
      <c r="EDY188" s="779"/>
      <c r="EDZ188" s="779"/>
      <c r="EEA188" s="779"/>
      <c r="EEB188" s="779"/>
      <c r="EEC188" s="779"/>
      <c r="EED188" s="779"/>
      <c r="EEE188" s="779"/>
      <c r="EEF188" s="779"/>
      <c r="EEG188" s="779"/>
      <c r="EEH188" s="779"/>
      <c r="EEI188" s="779"/>
      <c r="EEJ188" s="779"/>
      <c r="EEK188" s="779"/>
      <c r="EEL188" s="779"/>
      <c r="EEM188" s="779"/>
      <c r="EEN188" s="779"/>
      <c r="EEO188" s="779"/>
      <c r="EEP188" s="779"/>
      <c r="EEQ188" s="779"/>
      <c r="EER188" s="779"/>
      <c r="EES188" s="779"/>
      <c r="EET188" s="779"/>
      <c r="EEU188" s="779"/>
      <c r="EEV188" s="779"/>
      <c r="EEW188" s="779"/>
      <c r="EEX188" s="779"/>
      <c r="EEY188" s="779"/>
      <c r="EEZ188" s="779"/>
      <c r="EFA188" s="779"/>
      <c r="EFB188" s="779"/>
      <c r="EFC188" s="779"/>
      <c r="EFD188" s="779"/>
      <c r="EFE188" s="779"/>
      <c r="EFF188" s="779"/>
      <c r="EFG188" s="779"/>
      <c r="EFH188" s="779"/>
      <c r="EFI188" s="779"/>
      <c r="EFJ188" s="779"/>
      <c r="EFK188" s="779"/>
      <c r="EFL188" s="779"/>
      <c r="EFM188" s="779"/>
      <c r="EFN188" s="779"/>
      <c r="EFO188" s="779"/>
      <c r="EFP188" s="779"/>
      <c r="EFQ188" s="779"/>
      <c r="EFR188" s="779"/>
      <c r="EFS188" s="779"/>
      <c r="EFT188" s="779"/>
      <c r="EFU188" s="779"/>
      <c r="EFV188" s="779"/>
      <c r="EFW188" s="779"/>
      <c r="EFX188" s="779"/>
      <c r="EFY188" s="779"/>
      <c r="EFZ188" s="779"/>
      <c r="EGA188" s="779"/>
      <c r="EGB188" s="779"/>
      <c r="EGC188" s="779"/>
      <c r="EGD188" s="779"/>
      <c r="EGE188" s="779"/>
      <c r="EGF188" s="779"/>
      <c r="EGG188" s="779"/>
      <c r="EGH188" s="779"/>
      <c r="EGI188" s="779"/>
      <c r="EGJ188" s="779"/>
      <c r="EGK188" s="779"/>
      <c r="EGL188" s="779"/>
      <c r="EGM188" s="779"/>
      <c r="EGN188" s="779"/>
      <c r="EGO188" s="779"/>
      <c r="EGP188" s="779"/>
      <c r="EGQ188" s="779"/>
      <c r="EGR188" s="779"/>
      <c r="EGS188" s="779"/>
      <c r="EGT188" s="779"/>
      <c r="EGU188" s="779"/>
      <c r="EGV188" s="779"/>
      <c r="EGW188" s="779"/>
      <c r="EGX188" s="779"/>
      <c r="EGY188" s="779"/>
      <c r="EGZ188" s="779"/>
      <c r="EHA188" s="779"/>
      <c r="EHB188" s="779"/>
      <c r="EHC188" s="779"/>
      <c r="EHD188" s="779"/>
      <c r="EHE188" s="779"/>
      <c r="EHF188" s="779"/>
      <c r="EHG188" s="779"/>
      <c r="EHH188" s="779"/>
      <c r="EHI188" s="779"/>
      <c r="EHJ188" s="779"/>
      <c r="EHK188" s="779"/>
      <c r="EHL188" s="779"/>
      <c r="EHM188" s="779"/>
      <c r="EHN188" s="779"/>
      <c r="EHO188" s="779"/>
      <c r="EHP188" s="779"/>
      <c r="EHQ188" s="779"/>
      <c r="EHR188" s="779"/>
      <c r="EHS188" s="779"/>
      <c r="EHT188" s="779"/>
      <c r="EHU188" s="779"/>
      <c r="EHV188" s="779"/>
      <c r="EHW188" s="779"/>
      <c r="EHX188" s="779"/>
      <c r="EHY188" s="779"/>
      <c r="EHZ188" s="779"/>
      <c r="EIA188" s="779"/>
      <c r="EIB188" s="779"/>
      <c r="EIC188" s="779"/>
      <c r="EID188" s="779"/>
      <c r="EIE188" s="779"/>
      <c r="EIF188" s="779"/>
      <c r="EIG188" s="779"/>
      <c r="EIH188" s="779"/>
      <c r="EII188" s="779"/>
      <c r="EIJ188" s="779"/>
      <c r="EIK188" s="779"/>
      <c r="EIL188" s="779"/>
      <c r="EIM188" s="779"/>
      <c r="EIN188" s="779"/>
      <c r="EIO188" s="779"/>
      <c r="EIP188" s="779"/>
      <c r="EIQ188" s="779"/>
      <c r="EIR188" s="779"/>
      <c r="EIS188" s="779"/>
      <c r="EIT188" s="779"/>
      <c r="EIU188" s="779"/>
      <c r="EIV188" s="779"/>
      <c r="EIW188" s="779"/>
      <c r="EIX188" s="779"/>
      <c r="EIY188" s="779"/>
      <c r="EIZ188" s="779"/>
      <c r="EJA188" s="779"/>
      <c r="EJB188" s="779"/>
      <c r="EJC188" s="779"/>
      <c r="EJD188" s="779"/>
      <c r="EJE188" s="779"/>
      <c r="EJF188" s="779"/>
      <c r="EJG188" s="779"/>
      <c r="EJH188" s="779"/>
      <c r="EJI188" s="779"/>
      <c r="EJJ188" s="779"/>
      <c r="EJK188" s="779"/>
      <c r="EJL188" s="779"/>
      <c r="EJM188" s="779"/>
      <c r="EJN188" s="779"/>
      <c r="EJO188" s="779"/>
      <c r="EJP188" s="779"/>
      <c r="EJQ188" s="779"/>
      <c r="EJR188" s="779"/>
      <c r="EJS188" s="779"/>
      <c r="EJT188" s="779"/>
      <c r="EJU188" s="779"/>
      <c r="EJV188" s="779"/>
      <c r="EJW188" s="779"/>
      <c r="EJX188" s="779"/>
      <c r="EJY188" s="779"/>
      <c r="EJZ188" s="779"/>
      <c r="EKA188" s="779"/>
      <c r="EKB188" s="779"/>
      <c r="EKC188" s="779"/>
      <c r="EKD188" s="779"/>
      <c r="EKE188" s="779"/>
      <c r="EKF188" s="779"/>
      <c r="EKG188" s="779"/>
      <c r="EKH188" s="779"/>
      <c r="EKI188" s="779"/>
      <c r="EKJ188" s="779"/>
      <c r="EKK188" s="779"/>
      <c r="EKL188" s="779"/>
      <c r="EKM188" s="779"/>
      <c r="EKN188" s="779"/>
      <c r="EKO188" s="779"/>
      <c r="EKP188" s="779"/>
      <c r="EKQ188" s="779"/>
      <c r="EKR188" s="779"/>
      <c r="EKS188" s="779"/>
      <c r="EKT188" s="779"/>
      <c r="EKU188" s="779"/>
      <c r="EKV188" s="779"/>
      <c r="EKW188" s="779"/>
      <c r="EKX188" s="779"/>
      <c r="EKY188" s="779"/>
      <c r="EKZ188" s="779"/>
      <c r="ELA188" s="779"/>
      <c r="ELB188" s="779"/>
      <c r="ELC188" s="779"/>
      <c r="ELD188" s="779"/>
      <c r="ELE188" s="779"/>
      <c r="ELF188" s="779"/>
      <c r="ELG188" s="779"/>
      <c r="ELH188" s="779"/>
      <c r="ELI188" s="779"/>
      <c r="ELJ188" s="779"/>
      <c r="ELK188" s="779"/>
      <c r="ELL188" s="779"/>
      <c r="ELM188" s="779"/>
      <c r="ELN188" s="779"/>
      <c r="ELO188" s="779"/>
      <c r="ELP188" s="779"/>
      <c r="ELQ188" s="779"/>
      <c r="ELR188" s="779"/>
      <c r="ELS188" s="779"/>
      <c r="ELT188" s="779"/>
      <c r="ELU188" s="779"/>
      <c r="ELV188" s="779"/>
      <c r="ELW188" s="779"/>
      <c r="ELX188" s="779"/>
      <c r="ELY188" s="779"/>
      <c r="ELZ188" s="779"/>
      <c r="EMA188" s="779"/>
      <c r="EMB188" s="779"/>
      <c r="EMC188" s="779"/>
      <c r="EMD188" s="779"/>
      <c r="EME188" s="779"/>
      <c r="EMF188" s="779"/>
      <c r="EMG188" s="779"/>
      <c r="EMH188" s="779"/>
      <c r="EMI188" s="779"/>
      <c r="EMJ188" s="779"/>
      <c r="EMK188" s="779"/>
      <c r="EML188" s="779"/>
      <c r="EMM188" s="779"/>
      <c r="EMN188" s="779"/>
      <c r="EMO188" s="779"/>
      <c r="EMP188" s="779"/>
      <c r="EMQ188" s="779"/>
      <c r="EMR188" s="779"/>
      <c r="EMS188" s="779"/>
      <c r="EMT188" s="779"/>
      <c r="EMU188" s="779"/>
      <c r="EMV188" s="779"/>
      <c r="EMW188" s="779"/>
      <c r="EMX188" s="779"/>
      <c r="EMY188" s="779"/>
      <c r="EMZ188" s="779"/>
      <c r="ENA188" s="779"/>
      <c r="ENB188" s="779"/>
      <c r="ENC188" s="779"/>
      <c r="END188" s="779"/>
      <c r="ENE188" s="779"/>
      <c r="ENF188" s="779"/>
      <c r="ENG188" s="779"/>
      <c r="ENH188" s="779"/>
      <c r="ENI188" s="779"/>
      <c r="ENJ188" s="779"/>
      <c r="ENK188" s="779"/>
      <c r="ENL188" s="779"/>
      <c r="ENM188" s="779"/>
      <c r="ENN188" s="779"/>
      <c r="ENO188" s="779"/>
      <c r="ENP188" s="779"/>
      <c r="ENQ188" s="779"/>
      <c r="ENR188" s="779"/>
      <c r="ENS188" s="779"/>
      <c r="ENT188" s="779"/>
      <c r="ENU188" s="779"/>
      <c r="ENV188" s="779"/>
      <c r="ENW188" s="779"/>
      <c r="ENX188" s="779"/>
      <c r="ENY188" s="779"/>
      <c r="ENZ188" s="779"/>
      <c r="EOA188" s="779"/>
      <c r="EOB188" s="779"/>
      <c r="EOC188" s="779"/>
      <c r="EOD188" s="779"/>
      <c r="EOE188" s="779"/>
      <c r="EOF188" s="779"/>
      <c r="EOG188" s="779"/>
      <c r="EOH188" s="779"/>
      <c r="EOI188" s="779"/>
      <c r="EOJ188" s="779"/>
      <c r="EOK188" s="779"/>
      <c r="EOL188" s="779"/>
      <c r="EOM188" s="779"/>
      <c r="EON188" s="779"/>
      <c r="EOO188" s="779"/>
      <c r="EOP188" s="779"/>
      <c r="EOQ188" s="779"/>
      <c r="EOR188" s="779"/>
      <c r="EOS188" s="779"/>
      <c r="EOT188" s="779"/>
      <c r="EOU188" s="779"/>
      <c r="EOV188" s="779"/>
      <c r="EOW188" s="779"/>
      <c r="EOX188" s="779"/>
      <c r="EOY188" s="779"/>
      <c r="EOZ188" s="779"/>
      <c r="EPA188" s="779"/>
      <c r="EPB188" s="779"/>
      <c r="EPC188" s="779"/>
      <c r="EPD188" s="779"/>
      <c r="EPE188" s="779"/>
      <c r="EPF188" s="779"/>
      <c r="EPG188" s="779"/>
      <c r="EPH188" s="779"/>
      <c r="EPI188" s="779"/>
      <c r="EPJ188" s="779"/>
      <c r="EPK188" s="779"/>
      <c r="EPL188" s="779"/>
      <c r="EPM188" s="779"/>
      <c r="EPN188" s="779"/>
      <c r="EPO188" s="779"/>
      <c r="EPP188" s="779"/>
      <c r="EPQ188" s="779"/>
      <c r="EPR188" s="779"/>
      <c r="EPS188" s="779"/>
      <c r="EPT188" s="779"/>
      <c r="EPU188" s="779"/>
      <c r="EPV188" s="779"/>
      <c r="EPW188" s="779"/>
      <c r="EPX188" s="779"/>
      <c r="EPY188" s="779"/>
      <c r="EPZ188" s="779"/>
      <c r="EQA188" s="779"/>
      <c r="EQB188" s="779"/>
      <c r="EQC188" s="779"/>
      <c r="EQD188" s="779"/>
      <c r="EQE188" s="779"/>
      <c r="EQF188" s="779"/>
      <c r="EQG188" s="779"/>
      <c r="EQH188" s="779"/>
      <c r="EQI188" s="779"/>
      <c r="EQJ188" s="779"/>
      <c r="EQK188" s="779"/>
      <c r="EQL188" s="779"/>
      <c r="EQM188" s="779"/>
      <c r="EQN188" s="779"/>
      <c r="EQO188" s="779"/>
      <c r="EQP188" s="779"/>
      <c r="EQQ188" s="779"/>
      <c r="EQR188" s="779"/>
      <c r="EQS188" s="779"/>
      <c r="EQT188" s="779"/>
      <c r="EQU188" s="779"/>
      <c r="EQV188" s="779"/>
      <c r="EQW188" s="779"/>
      <c r="EQX188" s="779"/>
      <c r="EQY188" s="779"/>
      <c r="EQZ188" s="779"/>
      <c r="ERA188" s="779"/>
      <c r="ERB188" s="779"/>
      <c r="ERC188" s="779"/>
      <c r="ERD188" s="779"/>
      <c r="ERE188" s="779"/>
      <c r="ERF188" s="779"/>
      <c r="ERG188" s="779"/>
      <c r="ERH188" s="779"/>
      <c r="ERI188" s="779"/>
      <c r="ERJ188" s="779"/>
      <c r="ERK188" s="779"/>
      <c r="ERL188" s="779"/>
      <c r="ERM188" s="779"/>
      <c r="ERN188" s="779"/>
      <c r="ERO188" s="779"/>
      <c r="ERP188" s="779"/>
      <c r="ERQ188" s="779"/>
      <c r="ERR188" s="779"/>
      <c r="ERS188" s="779"/>
      <c r="ERT188" s="779"/>
      <c r="ERU188" s="779"/>
      <c r="ERV188" s="779"/>
      <c r="ERW188" s="779"/>
      <c r="ERX188" s="779"/>
      <c r="ERY188" s="779"/>
      <c r="ERZ188" s="779"/>
      <c r="ESA188" s="779"/>
      <c r="ESB188" s="779"/>
      <c r="ESC188" s="779"/>
      <c r="ESD188" s="779"/>
      <c r="ESE188" s="779"/>
      <c r="ESF188" s="779"/>
      <c r="ESG188" s="779"/>
      <c r="ESH188" s="779"/>
      <c r="ESI188" s="779"/>
      <c r="ESJ188" s="779"/>
      <c r="ESK188" s="779"/>
      <c r="ESL188" s="779"/>
      <c r="ESM188" s="779"/>
      <c r="ESN188" s="779"/>
      <c r="ESO188" s="779"/>
      <c r="ESP188" s="779"/>
      <c r="ESQ188" s="779"/>
      <c r="ESR188" s="779"/>
      <c r="ESS188" s="779"/>
      <c r="EST188" s="779"/>
      <c r="ESU188" s="779"/>
      <c r="ESV188" s="779"/>
      <c r="ESW188" s="779"/>
      <c r="ESX188" s="779"/>
      <c r="ESY188" s="779"/>
      <c r="ESZ188" s="779"/>
      <c r="ETA188" s="779"/>
      <c r="ETB188" s="779"/>
      <c r="ETC188" s="779"/>
      <c r="ETD188" s="779"/>
      <c r="ETE188" s="779"/>
      <c r="ETF188" s="779"/>
      <c r="ETG188" s="779"/>
      <c r="ETH188" s="779"/>
      <c r="ETI188" s="779"/>
      <c r="ETJ188" s="779"/>
      <c r="ETK188" s="779"/>
      <c r="ETL188" s="779"/>
      <c r="ETM188" s="779"/>
      <c r="ETN188" s="779"/>
      <c r="ETO188" s="779"/>
      <c r="ETP188" s="779"/>
      <c r="ETQ188" s="779"/>
      <c r="ETR188" s="779"/>
      <c r="ETS188" s="779"/>
      <c r="ETT188" s="779"/>
      <c r="ETU188" s="779"/>
      <c r="ETV188" s="779"/>
      <c r="ETW188" s="779"/>
      <c r="ETX188" s="779"/>
      <c r="ETY188" s="779"/>
      <c r="ETZ188" s="779"/>
      <c r="EUA188" s="779"/>
      <c r="EUB188" s="779"/>
      <c r="EUC188" s="779"/>
      <c r="EUD188" s="779"/>
      <c r="EUE188" s="779"/>
      <c r="EUF188" s="779"/>
      <c r="EUG188" s="779"/>
      <c r="EUH188" s="779"/>
      <c r="EUI188" s="779"/>
      <c r="EUJ188" s="779"/>
      <c r="EUK188" s="779"/>
      <c r="EUL188" s="779"/>
      <c r="EUM188" s="779"/>
      <c r="EUN188" s="779"/>
      <c r="EUO188" s="779"/>
      <c r="EUP188" s="779"/>
      <c r="EUQ188" s="779"/>
      <c r="EUR188" s="779"/>
      <c r="EUS188" s="779"/>
      <c r="EUT188" s="779"/>
      <c r="EUU188" s="779"/>
      <c r="EUV188" s="779"/>
      <c r="EUW188" s="779"/>
      <c r="EUX188" s="779"/>
      <c r="EUY188" s="779"/>
      <c r="EUZ188" s="779"/>
      <c r="EVA188" s="779"/>
      <c r="EVB188" s="779"/>
      <c r="EVC188" s="779"/>
      <c r="EVD188" s="779"/>
      <c r="EVE188" s="779"/>
      <c r="EVF188" s="779"/>
      <c r="EVG188" s="779"/>
      <c r="EVH188" s="779"/>
      <c r="EVI188" s="779"/>
      <c r="EVJ188" s="779"/>
      <c r="EVK188" s="779"/>
      <c r="EVL188" s="779"/>
      <c r="EVM188" s="779"/>
      <c r="EVN188" s="779"/>
      <c r="EVO188" s="779"/>
      <c r="EVP188" s="779"/>
      <c r="EVQ188" s="779"/>
      <c r="EVR188" s="779"/>
      <c r="EVS188" s="779"/>
      <c r="EVT188" s="779"/>
      <c r="EVU188" s="779"/>
      <c r="EVV188" s="779"/>
      <c r="EVW188" s="779"/>
      <c r="EVX188" s="779"/>
      <c r="EVY188" s="779"/>
      <c r="EVZ188" s="779"/>
      <c r="EWA188" s="779"/>
      <c r="EWB188" s="779"/>
      <c r="EWC188" s="779"/>
      <c r="EWD188" s="779"/>
      <c r="EWE188" s="779"/>
      <c r="EWF188" s="779"/>
      <c r="EWG188" s="779"/>
      <c r="EWH188" s="779"/>
      <c r="EWI188" s="779"/>
      <c r="EWJ188" s="779"/>
      <c r="EWK188" s="779"/>
      <c r="EWL188" s="779"/>
      <c r="EWM188" s="779"/>
      <c r="EWN188" s="779"/>
      <c r="EWO188" s="779"/>
      <c r="EWP188" s="779"/>
      <c r="EWQ188" s="779"/>
      <c r="EWR188" s="779"/>
      <c r="EWS188" s="779"/>
      <c r="EWT188" s="779"/>
      <c r="EWU188" s="779"/>
      <c r="EWV188" s="779"/>
      <c r="EWW188" s="779"/>
      <c r="EWX188" s="779"/>
      <c r="EWY188" s="779"/>
      <c r="EWZ188" s="779"/>
      <c r="EXA188" s="779"/>
      <c r="EXB188" s="779"/>
      <c r="EXC188" s="779"/>
      <c r="EXD188" s="779"/>
      <c r="EXE188" s="779"/>
      <c r="EXF188" s="779"/>
      <c r="EXG188" s="779"/>
      <c r="EXH188" s="779"/>
      <c r="EXI188" s="779"/>
      <c r="EXJ188" s="779"/>
      <c r="EXK188" s="779"/>
      <c r="EXL188" s="779"/>
      <c r="EXM188" s="779"/>
      <c r="EXN188" s="779"/>
      <c r="EXO188" s="779"/>
      <c r="EXP188" s="779"/>
      <c r="EXQ188" s="779"/>
      <c r="EXR188" s="779"/>
      <c r="EXS188" s="779"/>
      <c r="EXT188" s="779"/>
      <c r="EXU188" s="779"/>
      <c r="EXV188" s="779"/>
      <c r="EXW188" s="779"/>
      <c r="EXX188" s="779"/>
      <c r="EXY188" s="779"/>
      <c r="EXZ188" s="779"/>
      <c r="EYA188" s="779"/>
      <c r="EYB188" s="779"/>
      <c r="EYC188" s="779"/>
      <c r="EYD188" s="779"/>
      <c r="EYE188" s="779"/>
      <c r="EYF188" s="779"/>
      <c r="EYG188" s="779"/>
      <c r="EYH188" s="779"/>
      <c r="EYI188" s="779"/>
      <c r="EYJ188" s="779"/>
      <c r="EYK188" s="779"/>
      <c r="EYL188" s="779"/>
      <c r="EYM188" s="779"/>
      <c r="EYN188" s="779"/>
      <c r="EYO188" s="779"/>
      <c r="EYP188" s="779"/>
      <c r="EYQ188" s="779"/>
      <c r="EYR188" s="779"/>
      <c r="EYS188" s="779"/>
      <c r="EYT188" s="779"/>
      <c r="EYU188" s="779"/>
      <c r="EYV188" s="779"/>
      <c r="EYW188" s="779"/>
      <c r="EYX188" s="779"/>
      <c r="EYY188" s="779"/>
      <c r="EYZ188" s="779"/>
      <c r="EZA188" s="779"/>
      <c r="EZB188" s="779"/>
      <c r="EZC188" s="779"/>
      <c r="EZD188" s="779"/>
      <c r="EZE188" s="779"/>
      <c r="EZF188" s="779"/>
      <c r="EZG188" s="779"/>
      <c r="EZH188" s="779"/>
      <c r="EZI188" s="779"/>
      <c r="EZJ188" s="779"/>
      <c r="EZK188" s="779"/>
      <c r="EZL188" s="779"/>
      <c r="EZM188" s="779"/>
      <c r="EZN188" s="779"/>
      <c r="EZO188" s="779"/>
      <c r="EZP188" s="779"/>
      <c r="EZQ188" s="779"/>
      <c r="EZR188" s="779"/>
      <c r="EZS188" s="779"/>
      <c r="EZT188" s="779"/>
      <c r="EZU188" s="779"/>
      <c r="EZV188" s="779"/>
      <c r="EZW188" s="779"/>
      <c r="EZX188" s="779"/>
      <c r="EZY188" s="779"/>
      <c r="EZZ188" s="779"/>
      <c r="FAA188" s="779"/>
      <c r="FAB188" s="779"/>
      <c r="FAC188" s="779"/>
      <c r="FAD188" s="779"/>
      <c r="FAE188" s="779"/>
      <c r="FAF188" s="779"/>
      <c r="FAG188" s="779"/>
      <c r="FAH188" s="779"/>
      <c r="FAI188" s="779"/>
      <c r="FAJ188" s="779"/>
      <c r="FAK188" s="779"/>
      <c r="FAL188" s="779"/>
      <c r="FAM188" s="779"/>
      <c r="FAN188" s="779"/>
      <c r="FAO188" s="779"/>
      <c r="FAP188" s="779"/>
      <c r="FAQ188" s="779"/>
      <c r="FAR188" s="779"/>
      <c r="FAS188" s="779"/>
      <c r="FAT188" s="779"/>
      <c r="FAU188" s="779"/>
      <c r="FAV188" s="779"/>
      <c r="FAW188" s="779"/>
      <c r="FAX188" s="779"/>
      <c r="FAY188" s="779"/>
      <c r="FAZ188" s="779"/>
      <c r="FBA188" s="779"/>
      <c r="FBB188" s="779"/>
      <c r="FBC188" s="779"/>
      <c r="FBD188" s="779"/>
      <c r="FBE188" s="779"/>
      <c r="FBF188" s="779"/>
      <c r="FBG188" s="779"/>
      <c r="FBH188" s="779"/>
      <c r="FBI188" s="779"/>
      <c r="FBJ188" s="779"/>
      <c r="FBK188" s="779"/>
      <c r="FBL188" s="779"/>
      <c r="FBM188" s="779"/>
      <c r="FBN188" s="779"/>
      <c r="FBO188" s="779"/>
      <c r="FBP188" s="779"/>
      <c r="FBQ188" s="779"/>
      <c r="FBR188" s="779"/>
      <c r="FBS188" s="779"/>
      <c r="FBT188" s="779"/>
      <c r="FBU188" s="779"/>
      <c r="FBV188" s="779"/>
      <c r="FBW188" s="779"/>
      <c r="FBX188" s="779"/>
      <c r="FBY188" s="779"/>
      <c r="FBZ188" s="779"/>
      <c r="FCA188" s="779"/>
      <c r="FCB188" s="779"/>
      <c r="FCC188" s="779"/>
      <c r="FCD188" s="779"/>
      <c r="FCE188" s="779"/>
      <c r="FCF188" s="779"/>
      <c r="FCG188" s="779"/>
      <c r="FCH188" s="779"/>
      <c r="FCI188" s="779"/>
      <c r="FCJ188" s="779"/>
      <c r="FCK188" s="779"/>
      <c r="FCL188" s="779"/>
      <c r="FCM188" s="779"/>
      <c r="FCN188" s="779"/>
      <c r="FCO188" s="779"/>
      <c r="FCP188" s="779"/>
      <c r="FCQ188" s="779"/>
      <c r="FCR188" s="779"/>
      <c r="FCS188" s="779"/>
      <c r="FCT188" s="779"/>
      <c r="FCU188" s="779"/>
      <c r="FCV188" s="779"/>
      <c r="FCW188" s="779"/>
      <c r="FCX188" s="779"/>
      <c r="FCY188" s="779"/>
      <c r="FCZ188" s="779"/>
      <c r="FDA188" s="779"/>
      <c r="FDB188" s="779"/>
      <c r="FDC188" s="779"/>
      <c r="FDD188" s="779"/>
      <c r="FDE188" s="779"/>
      <c r="FDF188" s="779"/>
      <c r="FDG188" s="779"/>
      <c r="FDH188" s="779"/>
      <c r="FDI188" s="779"/>
      <c r="FDJ188" s="779"/>
      <c r="FDK188" s="779"/>
      <c r="FDL188" s="779"/>
      <c r="FDM188" s="779"/>
      <c r="FDN188" s="779"/>
      <c r="FDO188" s="779"/>
      <c r="FDP188" s="779"/>
      <c r="FDQ188" s="779"/>
      <c r="FDR188" s="779"/>
      <c r="FDS188" s="779"/>
      <c r="FDT188" s="779"/>
      <c r="FDU188" s="779"/>
      <c r="FDV188" s="779"/>
      <c r="FDW188" s="779"/>
      <c r="FDX188" s="779"/>
      <c r="FDY188" s="779"/>
      <c r="FDZ188" s="779"/>
      <c r="FEA188" s="779"/>
      <c r="FEB188" s="779"/>
      <c r="FEC188" s="779"/>
      <c r="FED188" s="779"/>
      <c r="FEE188" s="779"/>
      <c r="FEF188" s="779"/>
      <c r="FEG188" s="779"/>
      <c r="FEH188" s="779"/>
      <c r="FEI188" s="779"/>
      <c r="FEJ188" s="779"/>
      <c r="FEK188" s="779"/>
      <c r="FEL188" s="779"/>
      <c r="FEM188" s="779"/>
      <c r="FEN188" s="779"/>
      <c r="FEO188" s="779"/>
      <c r="FEP188" s="779"/>
      <c r="FEQ188" s="779"/>
      <c r="FER188" s="779"/>
      <c r="FES188" s="779"/>
      <c r="FET188" s="779"/>
      <c r="FEU188" s="779"/>
      <c r="FEV188" s="779"/>
      <c r="FEW188" s="779"/>
      <c r="FEX188" s="779"/>
      <c r="FEY188" s="779"/>
      <c r="FEZ188" s="779"/>
      <c r="FFA188" s="779"/>
      <c r="FFB188" s="779"/>
      <c r="FFC188" s="779"/>
      <c r="FFD188" s="779"/>
      <c r="FFE188" s="779"/>
      <c r="FFF188" s="779"/>
      <c r="FFG188" s="779"/>
      <c r="FFH188" s="779"/>
      <c r="FFI188" s="779"/>
      <c r="FFJ188" s="779"/>
      <c r="FFK188" s="779"/>
      <c r="FFL188" s="779"/>
      <c r="FFM188" s="779"/>
      <c r="FFN188" s="779"/>
      <c r="FFO188" s="779"/>
      <c r="FFP188" s="779"/>
      <c r="FFQ188" s="779"/>
      <c r="FFR188" s="779"/>
      <c r="FFS188" s="779"/>
      <c r="FFT188" s="779"/>
      <c r="FFU188" s="779"/>
      <c r="FFV188" s="779"/>
      <c r="FFW188" s="779"/>
      <c r="FFX188" s="779"/>
      <c r="FFY188" s="779"/>
      <c r="FFZ188" s="779"/>
      <c r="FGA188" s="779"/>
      <c r="FGB188" s="779"/>
      <c r="FGC188" s="779"/>
      <c r="FGD188" s="779"/>
      <c r="FGE188" s="779"/>
      <c r="FGF188" s="779"/>
      <c r="FGG188" s="779"/>
      <c r="FGH188" s="779"/>
      <c r="FGI188" s="779"/>
      <c r="FGJ188" s="779"/>
      <c r="FGK188" s="779"/>
      <c r="FGL188" s="779"/>
      <c r="FGM188" s="779"/>
      <c r="FGN188" s="779"/>
      <c r="FGO188" s="779"/>
      <c r="FGP188" s="779"/>
      <c r="FGQ188" s="779"/>
      <c r="FGR188" s="779"/>
      <c r="FGS188" s="779"/>
      <c r="FGT188" s="779"/>
      <c r="FGU188" s="779"/>
      <c r="FGV188" s="779"/>
      <c r="FGW188" s="779"/>
      <c r="FGX188" s="779"/>
      <c r="FGY188" s="779"/>
      <c r="FGZ188" s="779"/>
      <c r="FHA188" s="779"/>
      <c r="FHB188" s="779"/>
      <c r="FHC188" s="779"/>
      <c r="FHD188" s="779"/>
      <c r="FHE188" s="779"/>
      <c r="FHF188" s="779"/>
      <c r="FHG188" s="779"/>
      <c r="FHH188" s="779"/>
      <c r="FHI188" s="779"/>
      <c r="FHJ188" s="779"/>
      <c r="FHK188" s="779"/>
      <c r="FHL188" s="779"/>
      <c r="FHM188" s="779"/>
      <c r="FHN188" s="779"/>
      <c r="FHO188" s="779"/>
      <c r="FHP188" s="779"/>
      <c r="FHQ188" s="779"/>
      <c r="FHR188" s="779"/>
      <c r="FHS188" s="779"/>
      <c r="FHT188" s="779"/>
      <c r="FHU188" s="779"/>
      <c r="FHV188" s="779"/>
      <c r="FHW188" s="779"/>
      <c r="FHX188" s="779"/>
      <c r="FHY188" s="779"/>
      <c r="FHZ188" s="779"/>
      <c r="FIA188" s="779"/>
      <c r="FIB188" s="779"/>
      <c r="FIC188" s="779"/>
      <c r="FID188" s="779"/>
      <c r="FIE188" s="779"/>
      <c r="FIF188" s="779"/>
      <c r="FIG188" s="779"/>
      <c r="FIH188" s="779"/>
      <c r="FII188" s="779"/>
      <c r="FIJ188" s="779"/>
      <c r="FIK188" s="779"/>
      <c r="FIL188" s="779"/>
      <c r="FIM188" s="779"/>
      <c r="FIN188" s="779"/>
      <c r="FIO188" s="779"/>
      <c r="FIP188" s="779"/>
      <c r="FIQ188" s="779"/>
      <c r="FIR188" s="779"/>
      <c r="FIS188" s="779"/>
      <c r="FIT188" s="779"/>
      <c r="FIU188" s="779"/>
      <c r="FIV188" s="779"/>
      <c r="FIW188" s="779"/>
      <c r="FIX188" s="779"/>
      <c r="FIY188" s="779"/>
      <c r="FIZ188" s="779"/>
      <c r="FJA188" s="779"/>
      <c r="FJB188" s="779"/>
      <c r="FJC188" s="779"/>
      <c r="FJD188" s="779"/>
      <c r="FJE188" s="779"/>
      <c r="FJF188" s="779"/>
      <c r="FJG188" s="779"/>
      <c r="FJH188" s="779"/>
      <c r="FJI188" s="779"/>
      <c r="FJJ188" s="779"/>
      <c r="FJK188" s="779"/>
      <c r="FJL188" s="779"/>
      <c r="FJM188" s="779"/>
      <c r="FJN188" s="779"/>
      <c r="FJO188" s="779"/>
      <c r="FJP188" s="779"/>
      <c r="FJQ188" s="779"/>
      <c r="FJR188" s="779"/>
      <c r="FJS188" s="779"/>
      <c r="FJT188" s="779"/>
      <c r="FJU188" s="779"/>
      <c r="FJV188" s="779"/>
      <c r="FJW188" s="779"/>
      <c r="FJX188" s="779"/>
      <c r="FJY188" s="779"/>
      <c r="FJZ188" s="779"/>
      <c r="FKA188" s="779"/>
      <c r="FKB188" s="779"/>
      <c r="FKC188" s="779"/>
      <c r="FKD188" s="779"/>
      <c r="FKE188" s="779"/>
      <c r="FKF188" s="779"/>
      <c r="FKG188" s="779"/>
      <c r="FKH188" s="779"/>
      <c r="FKI188" s="779"/>
      <c r="FKJ188" s="779"/>
      <c r="FKK188" s="779"/>
      <c r="FKL188" s="779"/>
      <c r="FKM188" s="779"/>
      <c r="FKN188" s="779"/>
      <c r="FKO188" s="779"/>
      <c r="FKP188" s="779"/>
      <c r="FKQ188" s="779"/>
      <c r="FKR188" s="779"/>
      <c r="FKS188" s="779"/>
      <c r="FKT188" s="779"/>
      <c r="FKU188" s="779"/>
      <c r="FKV188" s="779"/>
      <c r="FKW188" s="779"/>
      <c r="FKX188" s="779"/>
      <c r="FKY188" s="779"/>
      <c r="FKZ188" s="779"/>
      <c r="FLA188" s="779"/>
      <c r="FLB188" s="779"/>
      <c r="FLC188" s="779"/>
      <c r="FLD188" s="779"/>
      <c r="FLE188" s="779"/>
      <c r="FLF188" s="779"/>
      <c r="FLG188" s="779"/>
      <c r="FLH188" s="779"/>
      <c r="FLI188" s="779"/>
      <c r="FLJ188" s="779"/>
      <c r="FLK188" s="779"/>
      <c r="FLL188" s="779"/>
      <c r="FLM188" s="779"/>
      <c r="FLN188" s="779"/>
      <c r="FLO188" s="779"/>
      <c r="FLP188" s="779"/>
      <c r="FLQ188" s="779"/>
      <c r="FLR188" s="779"/>
      <c r="FLS188" s="779"/>
      <c r="FLT188" s="779"/>
      <c r="FLU188" s="779"/>
      <c r="FLV188" s="779"/>
      <c r="FLW188" s="779"/>
      <c r="FLX188" s="779"/>
      <c r="FLY188" s="779"/>
      <c r="FLZ188" s="779"/>
      <c r="FMA188" s="779"/>
      <c r="FMB188" s="779"/>
      <c r="FMC188" s="779"/>
      <c r="FMD188" s="779"/>
      <c r="FME188" s="779"/>
      <c r="FMF188" s="779"/>
      <c r="FMG188" s="779"/>
      <c r="FMH188" s="779"/>
      <c r="FMI188" s="779"/>
      <c r="FMJ188" s="779"/>
      <c r="FMK188" s="779"/>
      <c r="FML188" s="779"/>
      <c r="FMM188" s="779"/>
      <c r="FMN188" s="779"/>
      <c r="FMO188" s="779"/>
      <c r="FMP188" s="779"/>
      <c r="FMQ188" s="779"/>
      <c r="FMR188" s="779"/>
      <c r="FMS188" s="779"/>
      <c r="FMT188" s="779"/>
      <c r="FMU188" s="779"/>
      <c r="FMV188" s="779"/>
      <c r="FMW188" s="779"/>
      <c r="FMX188" s="779"/>
      <c r="FMY188" s="779"/>
      <c r="FMZ188" s="779"/>
      <c r="FNA188" s="779"/>
      <c r="FNB188" s="779"/>
      <c r="FNC188" s="779"/>
      <c r="FND188" s="779"/>
      <c r="FNE188" s="779"/>
      <c r="FNF188" s="779"/>
      <c r="FNG188" s="779"/>
      <c r="FNH188" s="779"/>
      <c r="FNI188" s="779"/>
      <c r="FNJ188" s="779"/>
      <c r="FNK188" s="779"/>
      <c r="FNL188" s="779"/>
      <c r="FNM188" s="779"/>
      <c r="FNN188" s="779"/>
      <c r="FNO188" s="779"/>
      <c r="FNP188" s="779"/>
      <c r="FNQ188" s="779"/>
      <c r="FNR188" s="779"/>
      <c r="FNS188" s="779"/>
      <c r="FNT188" s="779"/>
      <c r="FNU188" s="779"/>
      <c r="FNV188" s="779"/>
      <c r="FNW188" s="779"/>
      <c r="FNX188" s="779"/>
      <c r="FNY188" s="779"/>
      <c r="FNZ188" s="779"/>
      <c r="FOA188" s="779"/>
      <c r="FOB188" s="779"/>
      <c r="FOC188" s="779"/>
      <c r="FOD188" s="779"/>
      <c r="FOE188" s="779"/>
      <c r="FOF188" s="779"/>
      <c r="FOG188" s="779"/>
      <c r="FOH188" s="779"/>
      <c r="FOI188" s="779"/>
      <c r="FOJ188" s="779"/>
      <c r="FOK188" s="779"/>
      <c r="FOL188" s="779"/>
      <c r="FOM188" s="779"/>
      <c r="FON188" s="779"/>
      <c r="FOO188" s="779"/>
      <c r="FOP188" s="779"/>
      <c r="FOQ188" s="779"/>
      <c r="FOR188" s="779"/>
      <c r="FOS188" s="779"/>
      <c r="FOT188" s="779"/>
      <c r="FOU188" s="779"/>
      <c r="FOV188" s="779"/>
      <c r="FOW188" s="779"/>
      <c r="FOX188" s="779"/>
      <c r="FOY188" s="779"/>
      <c r="FOZ188" s="779"/>
      <c r="FPA188" s="779"/>
      <c r="FPB188" s="779"/>
      <c r="FPC188" s="779"/>
      <c r="FPD188" s="779"/>
      <c r="FPE188" s="779"/>
      <c r="FPF188" s="779"/>
      <c r="FPG188" s="779"/>
      <c r="FPH188" s="779"/>
      <c r="FPI188" s="779"/>
      <c r="FPJ188" s="779"/>
      <c r="FPK188" s="779"/>
      <c r="FPL188" s="779"/>
      <c r="FPM188" s="779"/>
      <c r="FPN188" s="779"/>
      <c r="FPO188" s="779"/>
      <c r="FPP188" s="779"/>
      <c r="FPQ188" s="779"/>
      <c r="FPR188" s="779"/>
      <c r="FPS188" s="779"/>
      <c r="FPT188" s="779"/>
      <c r="FPU188" s="779"/>
      <c r="FPV188" s="779"/>
      <c r="FPW188" s="779"/>
      <c r="FPX188" s="779"/>
      <c r="FPY188" s="779"/>
      <c r="FPZ188" s="779"/>
      <c r="FQA188" s="779"/>
      <c r="FQB188" s="779"/>
      <c r="FQC188" s="779"/>
      <c r="FQD188" s="779"/>
      <c r="FQE188" s="779"/>
      <c r="FQF188" s="779"/>
      <c r="FQG188" s="779"/>
      <c r="FQH188" s="779"/>
      <c r="FQI188" s="779"/>
      <c r="FQJ188" s="779"/>
      <c r="FQK188" s="779"/>
      <c r="FQL188" s="779"/>
      <c r="FQM188" s="779"/>
      <c r="FQN188" s="779"/>
      <c r="FQO188" s="779"/>
      <c r="FQP188" s="779"/>
      <c r="FQQ188" s="779"/>
      <c r="FQR188" s="779"/>
      <c r="FQS188" s="779"/>
      <c r="FQT188" s="779"/>
      <c r="FQU188" s="779"/>
      <c r="FQV188" s="779"/>
      <c r="FQW188" s="779"/>
      <c r="FQX188" s="779"/>
      <c r="FQY188" s="779"/>
      <c r="FQZ188" s="779"/>
      <c r="FRA188" s="779"/>
      <c r="FRB188" s="779"/>
      <c r="FRC188" s="779"/>
      <c r="FRD188" s="779"/>
      <c r="FRE188" s="779"/>
      <c r="FRF188" s="779"/>
      <c r="FRG188" s="779"/>
      <c r="FRH188" s="779"/>
      <c r="FRI188" s="779"/>
      <c r="FRJ188" s="779"/>
      <c r="FRK188" s="779"/>
      <c r="FRL188" s="779"/>
      <c r="FRM188" s="779"/>
      <c r="FRN188" s="779"/>
      <c r="FRO188" s="779"/>
      <c r="FRP188" s="779"/>
      <c r="FRQ188" s="779"/>
      <c r="FRR188" s="779"/>
      <c r="FRS188" s="779"/>
      <c r="FRT188" s="779"/>
      <c r="FRU188" s="779"/>
      <c r="FRV188" s="779"/>
      <c r="FRW188" s="779"/>
      <c r="FRX188" s="779"/>
      <c r="FRY188" s="779"/>
      <c r="FRZ188" s="779"/>
      <c r="FSA188" s="779"/>
      <c r="FSB188" s="779"/>
      <c r="FSC188" s="779"/>
      <c r="FSD188" s="779"/>
      <c r="FSE188" s="779"/>
      <c r="FSF188" s="779"/>
      <c r="FSG188" s="779"/>
      <c r="FSH188" s="779"/>
      <c r="FSI188" s="779"/>
      <c r="FSJ188" s="779"/>
      <c r="FSK188" s="779"/>
      <c r="FSL188" s="779"/>
      <c r="FSM188" s="779"/>
      <c r="FSN188" s="779"/>
      <c r="FSO188" s="779"/>
      <c r="FSP188" s="779"/>
      <c r="FSQ188" s="779"/>
      <c r="FSR188" s="779"/>
      <c r="FSS188" s="779"/>
      <c r="FST188" s="779"/>
      <c r="FSU188" s="779"/>
      <c r="FSV188" s="779"/>
      <c r="FSW188" s="779"/>
      <c r="FSX188" s="779"/>
      <c r="FSY188" s="779"/>
      <c r="FSZ188" s="779"/>
      <c r="FTA188" s="779"/>
      <c r="FTB188" s="779"/>
      <c r="FTC188" s="779"/>
      <c r="FTD188" s="779"/>
      <c r="FTE188" s="779"/>
      <c r="FTF188" s="779"/>
      <c r="FTG188" s="779"/>
      <c r="FTH188" s="779"/>
      <c r="FTI188" s="779"/>
      <c r="FTJ188" s="779"/>
      <c r="FTK188" s="779"/>
      <c r="FTL188" s="779"/>
      <c r="FTM188" s="779"/>
      <c r="FTN188" s="779"/>
      <c r="FTO188" s="779"/>
      <c r="FTP188" s="779"/>
      <c r="FTQ188" s="779"/>
      <c r="FTR188" s="779"/>
      <c r="FTS188" s="779"/>
      <c r="FTT188" s="779"/>
      <c r="FTU188" s="779"/>
      <c r="FTV188" s="779"/>
      <c r="FTW188" s="779"/>
      <c r="FTX188" s="779"/>
      <c r="FTY188" s="779"/>
      <c r="FTZ188" s="779"/>
      <c r="FUA188" s="779"/>
      <c r="FUB188" s="779"/>
      <c r="FUC188" s="779"/>
      <c r="FUD188" s="779"/>
      <c r="FUE188" s="779"/>
      <c r="FUF188" s="779"/>
      <c r="FUG188" s="779"/>
      <c r="FUH188" s="779"/>
      <c r="FUI188" s="779"/>
      <c r="FUJ188" s="779"/>
      <c r="FUK188" s="779"/>
      <c r="FUL188" s="779"/>
      <c r="FUM188" s="779"/>
      <c r="FUN188" s="779"/>
      <c r="FUO188" s="779"/>
      <c r="FUP188" s="779"/>
      <c r="FUQ188" s="779"/>
      <c r="FUR188" s="779"/>
      <c r="FUS188" s="779"/>
      <c r="FUT188" s="779"/>
      <c r="FUU188" s="779"/>
      <c r="FUV188" s="779"/>
      <c r="FUW188" s="779"/>
      <c r="FUX188" s="779"/>
      <c r="FUY188" s="779"/>
      <c r="FUZ188" s="779"/>
      <c r="FVA188" s="779"/>
      <c r="FVB188" s="779"/>
      <c r="FVC188" s="779"/>
      <c r="FVD188" s="779"/>
      <c r="FVE188" s="779"/>
      <c r="FVF188" s="779"/>
      <c r="FVG188" s="779"/>
      <c r="FVH188" s="779"/>
      <c r="FVI188" s="779"/>
      <c r="FVJ188" s="779"/>
      <c r="FVK188" s="779"/>
      <c r="FVL188" s="779"/>
      <c r="FVM188" s="779"/>
      <c r="FVN188" s="779"/>
      <c r="FVO188" s="779"/>
      <c r="FVP188" s="779"/>
      <c r="FVQ188" s="779"/>
      <c r="FVR188" s="779"/>
      <c r="FVS188" s="779"/>
      <c r="FVT188" s="779"/>
      <c r="FVU188" s="779"/>
      <c r="FVV188" s="779"/>
      <c r="FVW188" s="779"/>
      <c r="FVX188" s="779"/>
      <c r="FVY188" s="779"/>
      <c r="FVZ188" s="779"/>
      <c r="FWA188" s="779"/>
      <c r="FWB188" s="779"/>
      <c r="FWC188" s="779"/>
      <c r="FWD188" s="779"/>
      <c r="FWE188" s="779"/>
      <c r="FWF188" s="779"/>
      <c r="FWG188" s="779"/>
      <c r="FWH188" s="779"/>
      <c r="FWI188" s="779"/>
      <c r="FWJ188" s="779"/>
      <c r="FWK188" s="779"/>
      <c r="FWL188" s="779"/>
      <c r="FWM188" s="779"/>
      <c r="FWN188" s="779"/>
      <c r="FWO188" s="779"/>
      <c r="FWP188" s="779"/>
      <c r="FWQ188" s="779"/>
      <c r="FWR188" s="779"/>
      <c r="FWS188" s="779"/>
      <c r="FWT188" s="779"/>
      <c r="FWU188" s="779"/>
      <c r="FWV188" s="779"/>
      <c r="FWW188" s="779"/>
      <c r="FWX188" s="779"/>
      <c r="FWY188" s="779"/>
      <c r="FWZ188" s="779"/>
      <c r="FXA188" s="779"/>
      <c r="FXB188" s="779"/>
      <c r="FXC188" s="779"/>
      <c r="FXD188" s="779"/>
      <c r="FXE188" s="779"/>
      <c r="FXF188" s="779"/>
      <c r="FXG188" s="779"/>
      <c r="FXH188" s="779"/>
      <c r="FXI188" s="779"/>
      <c r="FXJ188" s="779"/>
      <c r="FXK188" s="779"/>
      <c r="FXL188" s="779"/>
      <c r="FXM188" s="779"/>
      <c r="FXN188" s="779"/>
      <c r="FXO188" s="779"/>
      <c r="FXP188" s="779"/>
      <c r="FXQ188" s="779"/>
      <c r="FXR188" s="779"/>
      <c r="FXS188" s="779"/>
      <c r="FXT188" s="779"/>
      <c r="FXU188" s="779"/>
      <c r="FXV188" s="779"/>
      <c r="FXW188" s="779"/>
      <c r="FXX188" s="779"/>
      <c r="FXY188" s="779"/>
      <c r="FXZ188" s="779"/>
      <c r="FYA188" s="779"/>
      <c r="FYB188" s="779"/>
      <c r="FYC188" s="779"/>
      <c r="FYD188" s="779"/>
      <c r="FYE188" s="779"/>
      <c r="FYF188" s="779"/>
      <c r="FYG188" s="779"/>
      <c r="FYH188" s="779"/>
      <c r="FYI188" s="779"/>
      <c r="FYJ188" s="779"/>
      <c r="FYK188" s="779"/>
      <c r="FYL188" s="779"/>
      <c r="FYM188" s="779"/>
      <c r="FYN188" s="779"/>
      <c r="FYO188" s="779"/>
      <c r="FYP188" s="779"/>
      <c r="FYQ188" s="779"/>
      <c r="FYR188" s="779"/>
      <c r="FYS188" s="779"/>
      <c r="FYT188" s="779"/>
      <c r="FYU188" s="779"/>
      <c r="FYV188" s="779"/>
      <c r="FYW188" s="779"/>
      <c r="FYX188" s="779"/>
      <c r="FYY188" s="779"/>
      <c r="FYZ188" s="779"/>
      <c r="FZA188" s="779"/>
      <c r="FZB188" s="779"/>
      <c r="FZC188" s="779"/>
      <c r="FZD188" s="779"/>
      <c r="FZE188" s="779"/>
      <c r="FZF188" s="779"/>
      <c r="FZG188" s="779"/>
      <c r="FZH188" s="779"/>
      <c r="FZI188" s="779"/>
      <c r="FZJ188" s="779"/>
      <c r="FZK188" s="779"/>
      <c r="FZL188" s="779"/>
      <c r="FZM188" s="779"/>
      <c r="FZN188" s="779"/>
      <c r="FZO188" s="779"/>
      <c r="FZP188" s="779"/>
      <c r="FZQ188" s="779"/>
      <c r="FZR188" s="779"/>
      <c r="FZS188" s="779"/>
      <c r="FZT188" s="779"/>
      <c r="FZU188" s="779"/>
      <c r="FZV188" s="779"/>
      <c r="FZW188" s="779"/>
      <c r="FZX188" s="779"/>
      <c r="FZY188" s="779"/>
      <c r="FZZ188" s="779"/>
      <c r="GAA188" s="779"/>
      <c r="GAB188" s="779"/>
      <c r="GAC188" s="779"/>
      <c r="GAD188" s="779"/>
      <c r="GAE188" s="779"/>
      <c r="GAF188" s="779"/>
      <c r="GAG188" s="779"/>
      <c r="GAH188" s="779"/>
      <c r="GAI188" s="779"/>
      <c r="GAJ188" s="779"/>
      <c r="GAK188" s="779"/>
      <c r="GAL188" s="779"/>
      <c r="GAM188" s="779"/>
      <c r="GAN188" s="779"/>
      <c r="GAO188" s="779"/>
      <c r="GAP188" s="779"/>
      <c r="GAQ188" s="779"/>
      <c r="GAR188" s="779"/>
      <c r="GAS188" s="779"/>
      <c r="GAT188" s="779"/>
      <c r="GAU188" s="779"/>
      <c r="GAV188" s="779"/>
      <c r="GAW188" s="779"/>
      <c r="GAX188" s="779"/>
      <c r="GAY188" s="779"/>
      <c r="GAZ188" s="779"/>
      <c r="GBA188" s="779"/>
      <c r="GBB188" s="779"/>
      <c r="GBC188" s="779"/>
      <c r="GBD188" s="779"/>
      <c r="GBE188" s="779"/>
      <c r="GBF188" s="779"/>
      <c r="GBG188" s="779"/>
      <c r="GBH188" s="779"/>
      <c r="GBI188" s="779"/>
      <c r="GBJ188" s="779"/>
      <c r="GBK188" s="779"/>
      <c r="GBL188" s="779"/>
      <c r="GBM188" s="779"/>
      <c r="GBN188" s="779"/>
      <c r="GBO188" s="779"/>
      <c r="GBP188" s="779"/>
      <c r="GBQ188" s="779"/>
      <c r="GBR188" s="779"/>
      <c r="GBS188" s="779"/>
      <c r="GBT188" s="779"/>
      <c r="GBU188" s="779"/>
      <c r="GBV188" s="779"/>
      <c r="GBW188" s="779"/>
      <c r="GBX188" s="779"/>
      <c r="GBY188" s="779"/>
      <c r="GBZ188" s="779"/>
      <c r="GCA188" s="779"/>
      <c r="GCB188" s="779"/>
      <c r="GCC188" s="779"/>
      <c r="GCD188" s="779"/>
      <c r="GCE188" s="779"/>
      <c r="GCF188" s="779"/>
      <c r="GCG188" s="779"/>
      <c r="GCH188" s="779"/>
      <c r="GCI188" s="779"/>
      <c r="GCJ188" s="779"/>
      <c r="GCK188" s="779"/>
      <c r="GCL188" s="779"/>
      <c r="GCM188" s="779"/>
      <c r="GCN188" s="779"/>
      <c r="GCO188" s="779"/>
      <c r="GCP188" s="779"/>
      <c r="GCQ188" s="779"/>
      <c r="GCR188" s="779"/>
      <c r="GCS188" s="779"/>
      <c r="GCT188" s="779"/>
      <c r="GCU188" s="779"/>
      <c r="GCV188" s="779"/>
      <c r="GCW188" s="779"/>
      <c r="GCX188" s="779"/>
      <c r="GCY188" s="779"/>
      <c r="GCZ188" s="779"/>
      <c r="GDA188" s="779"/>
      <c r="GDB188" s="779"/>
      <c r="GDC188" s="779"/>
      <c r="GDD188" s="779"/>
      <c r="GDE188" s="779"/>
      <c r="GDF188" s="779"/>
      <c r="GDG188" s="779"/>
      <c r="GDH188" s="779"/>
      <c r="GDI188" s="779"/>
      <c r="GDJ188" s="779"/>
      <c r="GDK188" s="779"/>
      <c r="GDL188" s="779"/>
      <c r="GDM188" s="779"/>
      <c r="GDN188" s="779"/>
      <c r="GDO188" s="779"/>
      <c r="GDP188" s="779"/>
      <c r="GDQ188" s="779"/>
      <c r="GDR188" s="779"/>
      <c r="GDS188" s="779"/>
      <c r="GDT188" s="779"/>
      <c r="GDU188" s="779"/>
      <c r="GDV188" s="779"/>
      <c r="GDW188" s="779"/>
      <c r="GDX188" s="779"/>
      <c r="GDY188" s="779"/>
      <c r="GDZ188" s="779"/>
      <c r="GEA188" s="779"/>
      <c r="GEB188" s="779"/>
      <c r="GEC188" s="779"/>
      <c r="GED188" s="779"/>
      <c r="GEE188" s="779"/>
      <c r="GEF188" s="779"/>
      <c r="GEG188" s="779"/>
      <c r="GEH188" s="779"/>
      <c r="GEI188" s="779"/>
      <c r="GEJ188" s="779"/>
      <c r="GEK188" s="779"/>
      <c r="GEL188" s="779"/>
      <c r="GEM188" s="779"/>
      <c r="GEN188" s="779"/>
      <c r="GEO188" s="779"/>
      <c r="GEP188" s="779"/>
      <c r="GEQ188" s="779"/>
      <c r="GER188" s="779"/>
      <c r="GES188" s="779"/>
      <c r="GET188" s="779"/>
      <c r="GEU188" s="779"/>
      <c r="GEV188" s="779"/>
      <c r="GEW188" s="779"/>
      <c r="GEX188" s="779"/>
      <c r="GEY188" s="779"/>
      <c r="GEZ188" s="779"/>
      <c r="GFA188" s="779"/>
      <c r="GFB188" s="779"/>
      <c r="GFC188" s="779"/>
      <c r="GFD188" s="779"/>
      <c r="GFE188" s="779"/>
      <c r="GFF188" s="779"/>
      <c r="GFG188" s="779"/>
      <c r="GFH188" s="779"/>
      <c r="GFI188" s="779"/>
      <c r="GFJ188" s="779"/>
      <c r="GFK188" s="779"/>
      <c r="GFL188" s="779"/>
      <c r="GFM188" s="779"/>
      <c r="GFN188" s="779"/>
      <c r="GFO188" s="779"/>
      <c r="GFP188" s="779"/>
      <c r="GFQ188" s="779"/>
      <c r="GFR188" s="779"/>
      <c r="GFS188" s="779"/>
      <c r="GFT188" s="779"/>
      <c r="GFU188" s="779"/>
      <c r="GFV188" s="779"/>
      <c r="GFW188" s="779"/>
      <c r="GFX188" s="779"/>
      <c r="GFY188" s="779"/>
      <c r="GFZ188" s="779"/>
      <c r="GGA188" s="779"/>
      <c r="GGB188" s="779"/>
      <c r="GGC188" s="779"/>
      <c r="GGD188" s="779"/>
      <c r="GGE188" s="779"/>
      <c r="GGF188" s="779"/>
      <c r="GGG188" s="779"/>
      <c r="GGH188" s="779"/>
      <c r="GGI188" s="779"/>
      <c r="GGJ188" s="779"/>
      <c r="GGK188" s="779"/>
      <c r="GGL188" s="779"/>
      <c r="GGM188" s="779"/>
      <c r="GGN188" s="779"/>
      <c r="GGO188" s="779"/>
      <c r="GGP188" s="779"/>
      <c r="GGQ188" s="779"/>
      <c r="GGR188" s="779"/>
      <c r="GGS188" s="779"/>
      <c r="GGT188" s="779"/>
      <c r="GGU188" s="779"/>
      <c r="GGV188" s="779"/>
      <c r="GGW188" s="779"/>
      <c r="GGX188" s="779"/>
      <c r="GGY188" s="779"/>
      <c r="GGZ188" s="779"/>
      <c r="GHA188" s="779"/>
      <c r="GHB188" s="779"/>
      <c r="GHC188" s="779"/>
      <c r="GHD188" s="779"/>
      <c r="GHE188" s="779"/>
      <c r="GHF188" s="779"/>
      <c r="GHG188" s="779"/>
      <c r="GHH188" s="779"/>
      <c r="GHI188" s="779"/>
      <c r="GHJ188" s="779"/>
      <c r="GHK188" s="779"/>
      <c r="GHL188" s="779"/>
      <c r="GHM188" s="779"/>
      <c r="GHN188" s="779"/>
      <c r="GHO188" s="779"/>
      <c r="GHP188" s="779"/>
      <c r="GHQ188" s="779"/>
      <c r="GHR188" s="779"/>
      <c r="GHS188" s="779"/>
      <c r="GHT188" s="779"/>
      <c r="GHU188" s="779"/>
      <c r="GHV188" s="779"/>
      <c r="GHW188" s="779"/>
      <c r="GHX188" s="779"/>
      <c r="GHY188" s="779"/>
      <c r="GHZ188" s="779"/>
      <c r="GIA188" s="779"/>
      <c r="GIB188" s="779"/>
      <c r="GIC188" s="779"/>
      <c r="GID188" s="779"/>
      <c r="GIE188" s="779"/>
      <c r="GIF188" s="779"/>
      <c r="GIG188" s="779"/>
      <c r="GIH188" s="779"/>
      <c r="GII188" s="779"/>
      <c r="GIJ188" s="779"/>
      <c r="GIK188" s="779"/>
      <c r="GIL188" s="779"/>
      <c r="GIM188" s="779"/>
      <c r="GIN188" s="779"/>
      <c r="GIO188" s="779"/>
      <c r="GIP188" s="779"/>
      <c r="GIQ188" s="779"/>
      <c r="GIR188" s="779"/>
      <c r="GIS188" s="779"/>
      <c r="GIT188" s="779"/>
      <c r="GIU188" s="779"/>
      <c r="GIV188" s="779"/>
      <c r="GIW188" s="779"/>
      <c r="GIX188" s="779"/>
      <c r="GIY188" s="779"/>
      <c r="GIZ188" s="779"/>
      <c r="GJA188" s="779"/>
      <c r="GJB188" s="779"/>
      <c r="GJC188" s="779"/>
      <c r="GJD188" s="779"/>
      <c r="GJE188" s="779"/>
      <c r="GJF188" s="779"/>
      <c r="GJG188" s="779"/>
      <c r="GJH188" s="779"/>
      <c r="GJI188" s="779"/>
      <c r="GJJ188" s="779"/>
      <c r="GJK188" s="779"/>
      <c r="GJL188" s="779"/>
      <c r="GJM188" s="779"/>
      <c r="GJN188" s="779"/>
      <c r="GJO188" s="779"/>
      <c r="GJP188" s="779"/>
      <c r="GJQ188" s="779"/>
      <c r="GJR188" s="779"/>
      <c r="GJS188" s="779"/>
      <c r="GJT188" s="779"/>
      <c r="GJU188" s="779"/>
      <c r="GJV188" s="779"/>
      <c r="GJW188" s="779"/>
      <c r="GJX188" s="779"/>
      <c r="GJY188" s="779"/>
      <c r="GJZ188" s="779"/>
      <c r="GKA188" s="779"/>
      <c r="GKB188" s="779"/>
      <c r="GKC188" s="779"/>
      <c r="GKD188" s="779"/>
      <c r="GKE188" s="779"/>
      <c r="GKF188" s="779"/>
      <c r="GKG188" s="779"/>
      <c r="GKH188" s="779"/>
      <c r="GKI188" s="779"/>
      <c r="GKJ188" s="779"/>
      <c r="GKK188" s="779"/>
      <c r="GKL188" s="779"/>
      <c r="GKM188" s="779"/>
      <c r="GKN188" s="779"/>
      <c r="GKO188" s="779"/>
      <c r="GKP188" s="779"/>
      <c r="GKQ188" s="779"/>
      <c r="GKR188" s="779"/>
      <c r="GKS188" s="779"/>
      <c r="GKT188" s="779"/>
      <c r="GKU188" s="779"/>
      <c r="GKV188" s="779"/>
      <c r="GKW188" s="779"/>
      <c r="GKX188" s="779"/>
      <c r="GKY188" s="779"/>
      <c r="GKZ188" s="779"/>
      <c r="GLA188" s="779"/>
      <c r="GLB188" s="779"/>
      <c r="GLC188" s="779"/>
      <c r="GLD188" s="779"/>
      <c r="GLE188" s="779"/>
      <c r="GLF188" s="779"/>
      <c r="GLG188" s="779"/>
      <c r="GLH188" s="779"/>
      <c r="GLI188" s="779"/>
      <c r="GLJ188" s="779"/>
      <c r="GLK188" s="779"/>
      <c r="GLL188" s="779"/>
      <c r="GLM188" s="779"/>
      <c r="GLN188" s="779"/>
      <c r="GLO188" s="779"/>
      <c r="GLP188" s="779"/>
      <c r="GLQ188" s="779"/>
      <c r="GLR188" s="779"/>
      <c r="GLS188" s="779"/>
      <c r="GLT188" s="779"/>
      <c r="GLU188" s="779"/>
      <c r="GLV188" s="779"/>
      <c r="GLW188" s="779"/>
      <c r="GLX188" s="779"/>
      <c r="GLY188" s="779"/>
      <c r="GLZ188" s="779"/>
      <c r="GMA188" s="779"/>
      <c r="GMB188" s="779"/>
      <c r="GMC188" s="779"/>
      <c r="GMD188" s="779"/>
      <c r="GME188" s="779"/>
      <c r="GMF188" s="779"/>
      <c r="GMG188" s="779"/>
      <c r="GMH188" s="779"/>
      <c r="GMI188" s="779"/>
      <c r="GMJ188" s="779"/>
      <c r="GMK188" s="779"/>
      <c r="GML188" s="779"/>
      <c r="GMM188" s="779"/>
      <c r="GMN188" s="779"/>
      <c r="GMO188" s="779"/>
      <c r="GMP188" s="779"/>
      <c r="GMQ188" s="779"/>
      <c r="GMR188" s="779"/>
      <c r="GMS188" s="779"/>
      <c r="GMT188" s="779"/>
      <c r="GMU188" s="779"/>
      <c r="GMV188" s="779"/>
      <c r="GMW188" s="779"/>
      <c r="GMX188" s="779"/>
      <c r="GMY188" s="779"/>
      <c r="GMZ188" s="779"/>
      <c r="GNA188" s="779"/>
      <c r="GNB188" s="779"/>
      <c r="GNC188" s="779"/>
      <c r="GND188" s="779"/>
      <c r="GNE188" s="779"/>
      <c r="GNF188" s="779"/>
      <c r="GNG188" s="779"/>
      <c r="GNH188" s="779"/>
      <c r="GNI188" s="779"/>
      <c r="GNJ188" s="779"/>
      <c r="GNK188" s="779"/>
      <c r="GNL188" s="779"/>
      <c r="GNM188" s="779"/>
      <c r="GNN188" s="779"/>
      <c r="GNO188" s="779"/>
      <c r="GNP188" s="779"/>
      <c r="GNQ188" s="779"/>
      <c r="GNR188" s="779"/>
      <c r="GNS188" s="779"/>
      <c r="GNT188" s="779"/>
      <c r="GNU188" s="779"/>
      <c r="GNV188" s="779"/>
      <c r="GNW188" s="779"/>
      <c r="GNX188" s="779"/>
      <c r="GNY188" s="779"/>
      <c r="GNZ188" s="779"/>
      <c r="GOA188" s="779"/>
      <c r="GOB188" s="779"/>
      <c r="GOC188" s="779"/>
      <c r="GOD188" s="779"/>
      <c r="GOE188" s="779"/>
      <c r="GOF188" s="779"/>
      <c r="GOG188" s="779"/>
      <c r="GOH188" s="779"/>
      <c r="GOI188" s="779"/>
      <c r="GOJ188" s="779"/>
      <c r="GOK188" s="779"/>
      <c r="GOL188" s="779"/>
      <c r="GOM188" s="779"/>
      <c r="GON188" s="779"/>
      <c r="GOO188" s="779"/>
      <c r="GOP188" s="779"/>
      <c r="GOQ188" s="779"/>
      <c r="GOR188" s="779"/>
      <c r="GOS188" s="779"/>
      <c r="GOT188" s="779"/>
      <c r="GOU188" s="779"/>
      <c r="GOV188" s="779"/>
      <c r="GOW188" s="779"/>
      <c r="GOX188" s="779"/>
      <c r="GOY188" s="779"/>
      <c r="GOZ188" s="779"/>
      <c r="GPA188" s="779"/>
      <c r="GPB188" s="779"/>
      <c r="GPC188" s="779"/>
      <c r="GPD188" s="779"/>
      <c r="GPE188" s="779"/>
      <c r="GPF188" s="779"/>
      <c r="GPG188" s="779"/>
      <c r="GPH188" s="779"/>
      <c r="GPI188" s="779"/>
      <c r="GPJ188" s="779"/>
      <c r="GPK188" s="779"/>
      <c r="GPL188" s="779"/>
      <c r="GPM188" s="779"/>
      <c r="GPN188" s="779"/>
      <c r="GPO188" s="779"/>
      <c r="GPP188" s="779"/>
      <c r="GPQ188" s="779"/>
      <c r="GPR188" s="779"/>
      <c r="GPS188" s="779"/>
      <c r="GPT188" s="779"/>
      <c r="GPU188" s="779"/>
      <c r="GPV188" s="779"/>
      <c r="GPW188" s="779"/>
      <c r="GPX188" s="779"/>
      <c r="GPY188" s="779"/>
      <c r="GPZ188" s="779"/>
      <c r="GQA188" s="779"/>
      <c r="GQB188" s="779"/>
      <c r="GQC188" s="779"/>
      <c r="GQD188" s="779"/>
      <c r="GQE188" s="779"/>
      <c r="GQF188" s="779"/>
      <c r="GQG188" s="779"/>
      <c r="GQH188" s="779"/>
      <c r="GQI188" s="779"/>
      <c r="GQJ188" s="779"/>
      <c r="GQK188" s="779"/>
      <c r="GQL188" s="779"/>
      <c r="GQM188" s="779"/>
      <c r="GQN188" s="779"/>
      <c r="GQO188" s="779"/>
      <c r="GQP188" s="779"/>
      <c r="GQQ188" s="779"/>
      <c r="GQR188" s="779"/>
      <c r="GQS188" s="779"/>
      <c r="GQT188" s="779"/>
      <c r="GQU188" s="779"/>
      <c r="GQV188" s="779"/>
      <c r="GQW188" s="779"/>
      <c r="GQX188" s="779"/>
      <c r="GQY188" s="779"/>
      <c r="GQZ188" s="779"/>
      <c r="GRA188" s="779"/>
      <c r="GRB188" s="779"/>
      <c r="GRC188" s="779"/>
      <c r="GRD188" s="779"/>
      <c r="GRE188" s="779"/>
      <c r="GRF188" s="779"/>
      <c r="GRG188" s="779"/>
      <c r="GRH188" s="779"/>
      <c r="GRI188" s="779"/>
      <c r="GRJ188" s="779"/>
      <c r="GRK188" s="779"/>
      <c r="GRL188" s="779"/>
      <c r="GRM188" s="779"/>
      <c r="GRN188" s="779"/>
      <c r="GRO188" s="779"/>
      <c r="GRP188" s="779"/>
      <c r="GRQ188" s="779"/>
      <c r="GRR188" s="779"/>
      <c r="GRS188" s="779"/>
      <c r="GRT188" s="779"/>
      <c r="GRU188" s="779"/>
      <c r="GRV188" s="779"/>
      <c r="GRW188" s="779"/>
      <c r="GRX188" s="779"/>
      <c r="GRY188" s="779"/>
      <c r="GRZ188" s="779"/>
      <c r="GSA188" s="779"/>
      <c r="GSB188" s="779"/>
      <c r="GSC188" s="779"/>
      <c r="GSD188" s="779"/>
      <c r="GSE188" s="779"/>
      <c r="GSF188" s="779"/>
      <c r="GSG188" s="779"/>
      <c r="GSH188" s="779"/>
      <c r="GSI188" s="779"/>
      <c r="GSJ188" s="779"/>
      <c r="GSK188" s="779"/>
      <c r="GSL188" s="779"/>
      <c r="GSM188" s="779"/>
      <c r="GSN188" s="779"/>
      <c r="GSO188" s="779"/>
      <c r="GSP188" s="779"/>
      <c r="GSQ188" s="779"/>
      <c r="GSR188" s="779"/>
      <c r="GSS188" s="779"/>
      <c r="GST188" s="779"/>
      <c r="GSU188" s="779"/>
      <c r="GSV188" s="779"/>
      <c r="GSW188" s="779"/>
      <c r="GSX188" s="779"/>
      <c r="GSY188" s="779"/>
      <c r="GSZ188" s="779"/>
      <c r="GTA188" s="779"/>
      <c r="GTB188" s="779"/>
      <c r="GTC188" s="779"/>
      <c r="GTD188" s="779"/>
      <c r="GTE188" s="779"/>
      <c r="GTF188" s="779"/>
      <c r="GTG188" s="779"/>
      <c r="GTH188" s="779"/>
      <c r="GTI188" s="779"/>
      <c r="GTJ188" s="779"/>
      <c r="GTK188" s="779"/>
      <c r="GTL188" s="779"/>
      <c r="GTM188" s="779"/>
      <c r="GTN188" s="779"/>
      <c r="GTO188" s="779"/>
      <c r="GTP188" s="779"/>
      <c r="GTQ188" s="779"/>
      <c r="GTR188" s="779"/>
      <c r="GTS188" s="779"/>
      <c r="GTT188" s="779"/>
      <c r="GTU188" s="779"/>
      <c r="GTV188" s="779"/>
      <c r="GTW188" s="779"/>
      <c r="GTX188" s="779"/>
      <c r="GTY188" s="779"/>
      <c r="GTZ188" s="779"/>
      <c r="GUA188" s="779"/>
      <c r="GUB188" s="779"/>
      <c r="GUC188" s="779"/>
      <c r="GUD188" s="779"/>
      <c r="GUE188" s="779"/>
      <c r="GUF188" s="779"/>
      <c r="GUG188" s="779"/>
      <c r="GUH188" s="779"/>
      <c r="GUI188" s="779"/>
      <c r="GUJ188" s="779"/>
      <c r="GUK188" s="779"/>
      <c r="GUL188" s="779"/>
      <c r="GUM188" s="779"/>
      <c r="GUN188" s="779"/>
      <c r="GUO188" s="779"/>
      <c r="GUP188" s="779"/>
      <c r="GUQ188" s="779"/>
      <c r="GUR188" s="779"/>
      <c r="GUS188" s="779"/>
      <c r="GUT188" s="779"/>
      <c r="GUU188" s="779"/>
      <c r="GUV188" s="779"/>
      <c r="GUW188" s="779"/>
      <c r="GUX188" s="779"/>
      <c r="GUY188" s="779"/>
      <c r="GUZ188" s="779"/>
      <c r="GVA188" s="779"/>
      <c r="GVB188" s="779"/>
      <c r="GVC188" s="779"/>
      <c r="GVD188" s="779"/>
      <c r="GVE188" s="779"/>
      <c r="GVF188" s="779"/>
      <c r="GVG188" s="779"/>
      <c r="GVH188" s="779"/>
      <c r="GVI188" s="779"/>
      <c r="GVJ188" s="779"/>
      <c r="GVK188" s="779"/>
      <c r="GVL188" s="779"/>
      <c r="GVM188" s="779"/>
      <c r="GVN188" s="779"/>
      <c r="GVO188" s="779"/>
      <c r="GVP188" s="779"/>
      <c r="GVQ188" s="779"/>
      <c r="GVR188" s="779"/>
      <c r="GVS188" s="779"/>
      <c r="GVT188" s="779"/>
      <c r="GVU188" s="779"/>
      <c r="GVV188" s="779"/>
      <c r="GVW188" s="779"/>
      <c r="GVX188" s="779"/>
      <c r="GVY188" s="779"/>
      <c r="GVZ188" s="779"/>
      <c r="GWA188" s="779"/>
      <c r="GWB188" s="779"/>
      <c r="GWC188" s="779"/>
      <c r="GWD188" s="779"/>
      <c r="GWE188" s="779"/>
      <c r="GWF188" s="779"/>
      <c r="GWG188" s="779"/>
      <c r="GWH188" s="779"/>
      <c r="GWI188" s="779"/>
      <c r="GWJ188" s="779"/>
      <c r="GWK188" s="779"/>
      <c r="GWL188" s="779"/>
      <c r="GWM188" s="779"/>
      <c r="GWN188" s="779"/>
      <c r="GWO188" s="779"/>
      <c r="GWP188" s="779"/>
      <c r="GWQ188" s="779"/>
      <c r="GWR188" s="779"/>
      <c r="GWS188" s="779"/>
      <c r="GWT188" s="779"/>
      <c r="GWU188" s="779"/>
      <c r="GWV188" s="779"/>
      <c r="GWW188" s="779"/>
      <c r="GWX188" s="779"/>
      <c r="GWY188" s="779"/>
      <c r="GWZ188" s="779"/>
      <c r="GXA188" s="779"/>
      <c r="GXB188" s="779"/>
      <c r="GXC188" s="779"/>
      <c r="GXD188" s="779"/>
      <c r="GXE188" s="779"/>
      <c r="GXF188" s="779"/>
      <c r="GXG188" s="779"/>
      <c r="GXH188" s="779"/>
      <c r="GXI188" s="779"/>
      <c r="GXJ188" s="779"/>
      <c r="GXK188" s="779"/>
      <c r="GXL188" s="779"/>
      <c r="GXM188" s="779"/>
      <c r="GXN188" s="779"/>
      <c r="GXO188" s="779"/>
      <c r="GXP188" s="779"/>
      <c r="GXQ188" s="779"/>
      <c r="GXR188" s="779"/>
      <c r="GXS188" s="779"/>
      <c r="GXT188" s="779"/>
      <c r="GXU188" s="779"/>
      <c r="GXV188" s="779"/>
      <c r="GXW188" s="779"/>
      <c r="GXX188" s="779"/>
      <c r="GXY188" s="779"/>
      <c r="GXZ188" s="779"/>
      <c r="GYA188" s="779"/>
      <c r="GYB188" s="779"/>
      <c r="GYC188" s="779"/>
      <c r="GYD188" s="779"/>
      <c r="GYE188" s="779"/>
      <c r="GYF188" s="779"/>
      <c r="GYG188" s="779"/>
      <c r="GYH188" s="779"/>
      <c r="GYI188" s="779"/>
      <c r="GYJ188" s="779"/>
      <c r="GYK188" s="779"/>
      <c r="GYL188" s="779"/>
      <c r="GYM188" s="779"/>
      <c r="GYN188" s="779"/>
      <c r="GYO188" s="779"/>
      <c r="GYP188" s="779"/>
      <c r="GYQ188" s="779"/>
      <c r="GYR188" s="779"/>
      <c r="GYS188" s="779"/>
      <c r="GYT188" s="779"/>
      <c r="GYU188" s="779"/>
      <c r="GYV188" s="779"/>
      <c r="GYW188" s="779"/>
      <c r="GYX188" s="779"/>
      <c r="GYY188" s="779"/>
      <c r="GYZ188" s="779"/>
      <c r="GZA188" s="779"/>
      <c r="GZB188" s="779"/>
      <c r="GZC188" s="779"/>
      <c r="GZD188" s="779"/>
      <c r="GZE188" s="779"/>
      <c r="GZF188" s="779"/>
      <c r="GZG188" s="779"/>
      <c r="GZH188" s="779"/>
      <c r="GZI188" s="779"/>
      <c r="GZJ188" s="779"/>
      <c r="GZK188" s="779"/>
      <c r="GZL188" s="779"/>
      <c r="GZM188" s="779"/>
      <c r="GZN188" s="779"/>
      <c r="GZO188" s="779"/>
      <c r="GZP188" s="779"/>
      <c r="GZQ188" s="779"/>
      <c r="GZR188" s="779"/>
      <c r="GZS188" s="779"/>
      <c r="GZT188" s="779"/>
      <c r="GZU188" s="779"/>
      <c r="GZV188" s="779"/>
      <c r="GZW188" s="779"/>
      <c r="GZX188" s="779"/>
      <c r="GZY188" s="779"/>
      <c r="GZZ188" s="779"/>
      <c r="HAA188" s="779"/>
      <c r="HAB188" s="779"/>
      <c r="HAC188" s="779"/>
      <c r="HAD188" s="779"/>
      <c r="HAE188" s="779"/>
      <c r="HAF188" s="779"/>
      <c r="HAG188" s="779"/>
      <c r="HAH188" s="779"/>
      <c r="HAI188" s="779"/>
      <c r="HAJ188" s="779"/>
      <c r="HAK188" s="779"/>
      <c r="HAL188" s="779"/>
      <c r="HAM188" s="779"/>
      <c r="HAN188" s="779"/>
      <c r="HAO188" s="779"/>
      <c r="HAP188" s="779"/>
      <c r="HAQ188" s="779"/>
      <c r="HAR188" s="779"/>
      <c r="HAS188" s="779"/>
      <c r="HAT188" s="779"/>
      <c r="HAU188" s="779"/>
      <c r="HAV188" s="779"/>
      <c r="HAW188" s="779"/>
      <c r="HAX188" s="779"/>
      <c r="HAY188" s="779"/>
      <c r="HAZ188" s="779"/>
      <c r="HBA188" s="779"/>
      <c r="HBB188" s="779"/>
      <c r="HBC188" s="779"/>
      <c r="HBD188" s="779"/>
      <c r="HBE188" s="779"/>
      <c r="HBF188" s="779"/>
      <c r="HBG188" s="779"/>
      <c r="HBH188" s="779"/>
      <c r="HBI188" s="779"/>
      <c r="HBJ188" s="779"/>
      <c r="HBK188" s="779"/>
      <c r="HBL188" s="779"/>
      <c r="HBM188" s="779"/>
      <c r="HBN188" s="779"/>
      <c r="HBO188" s="779"/>
      <c r="HBP188" s="779"/>
      <c r="HBQ188" s="779"/>
      <c r="HBR188" s="779"/>
      <c r="HBS188" s="779"/>
      <c r="HBT188" s="779"/>
      <c r="HBU188" s="779"/>
      <c r="HBV188" s="779"/>
      <c r="HBW188" s="779"/>
      <c r="HBX188" s="779"/>
      <c r="HBY188" s="779"/>
      <c r="HBZ188" s="779"/>
      <c r="HCA188" s="779"/>
      <c r="HCB188" s="779"/>
      <c r="HCC188" s="779"/>
      <c r="HCD188" s="779"/>
      <c r="HCE188" s="779"/>
      <c r="HCF188" s="779"/>
      <c r="HCG188" s="779"/>
      <c r="HCH188" s="779"/>
      <c r="HCI188" s="779"/>
      <c r="HCJ188" s="779"/>
      <c r="HCK188" s="779"/>
      <c r="HCL188" s="779"/>
      <c r="HCM188" s="779"/>
      <c r="HCN188" s="779"/>
      <c r="HCO188" s="779"/>
      <c r="HCP188" s="779"/>
      <c r="HCQ188" s="779"/>
      <c r="HCR188" s="779"/>
      <c r="HCS188" s="779"/>
      <c r="HCT188" s="779"/>
      <c r="HCU188" s="779"/>
      <c r="HCV188" s="779"/>
      <c r="HCW188" s="779"/>
      <c r="HCX188" s="779"/>
      <c r="HCY188" s="779"/>
      <c r="HCZ188" s="779"/>
      <c r="HDA188" s="779"/>
      <c r="HDB188" s="779"/>
      <c r="HDC188" s="779"/>
      <c r="HDD188" s="779"/>
      <c r="HDE188" s="779"/>
      <c r="HDF188" s="779"/>
      <c r="HDG188" s="779"/>
      <c r="HDH188" s="779"/>
      <c r="HDI188" s="779"/>
      <c r="HDJ188" s="779"/>
      <c r="HDK188" s="779"/>
      <c r="HDL188" s="779"/>
      <c r="HDM188" s="779"/>
      <c r="HDN188" s="779"/>
      <c r="HDO188" s="779"/>
      <c r="HDP188" s="779"/>
      <c r="HDQ188" s="779"/>
      <c r="HDR188" s="779"/>
      <c r="HDS188" s="779"/>
      <c r="HDT188" s="779"/>
      <c r="HDU188" s="779"/>
      <c r="HDV188" s="779"/>
      <c r="HDW188" s="779"/>
      <c r="HDX188" s="779"/>
      <c r="HDY188" s="779"/>
      <c r="HDZ188" s="779"/>
      <c r="HEA188" s="779"/>
      <c r="HEB188" s="779"/>
      <c r="HEC188" s="779"/>
      <c r="HED188" s="779"/>
      <c r="HEE188" s="779"/>
      <c r="HEF188" s="779"/>
      <c r="HEG188" s="779"/>
      <c r="HEH188" s="779"/>
      <c r="HEI188" s="779"/>
      <c r="HEJ188" s="779"/>
      <c r="HEK188" s="779"/>
      <c r="HEL188" s="779"/>
      <c r="HEM188" s="779"/>
      <c r="HEN188" s="779"/>
      <c r="HEO188" s="779"/>
      <c r="HEP188" s="779"/>
      <c r="HEQ188" s="779"/>
      <c r="HER188" s="779"/>
      <c r="HES188" s="779"/>
      <c r="HET188" s="779"/>
      <c r="HEU188" s="779"/>
      <c r="HEV188" s="779"/>
      <c r="HEW188" s="779"/>
      <c r="HEX188" s="779"/>
      <c r="HEY188" s="779"/>
      <c r="HEZ188" s="779"/>
      <c r="HFA188" s="779"/>
      <c r="HFB188" s="779"/>
      <c r="HFC188" s="779"/>
      <c r="HFD188" s="779"/>
      <c r="HFE188" s="779"/>
      <c r="HFF188" s="779"/>
      <c r="HFG188" s="779"/>
      <c r="HFH188" s="779"/>
      <c r="HFI188" s="779"/>
      <c r="HFJ188" s="779"/>
      <c r="HFK188" s="779"/>
      <c r="HFL188" s="779"/>
      <c r="HFM188" s="779"/>
      <c r="HFN188" s="779"/>
      <c r="HFO188" s="779"/>
      <c r="HFP188" s="779"/>
      <c r="HFQ188" s="779"/>
      <c r="HFR188" s="779"/>
      <c r="HFS188" s="779"/>
      <c r="HFT188" s="779"/>
      <c r="HFU188" s="779"/>
      <c r="HFV188" s="779"/>
      <c r="HFW188" s="779"/>
      <c r="HFX188" s="779"/>
      <c r="HFY188" s="779"/>
      <c r="HFZ188" s="779"/>
      <c r="HGA188" s="779"/>
      <c r="HGB188" s="779"/>
      <c r="HGC188" s="779"/>
      <c r="HGD188" s="779"/>
      <c r="HGE188" s="779"/>
      <c r="HGF188" s="779"/>
      <c r="HGG188" s="779"/>
      <c r="HGH188" s="779"/>
      <c r="HGI188" s="779"/>
      <c r="HGJ188" s="779"/>
      <c r="HGK188" s="779"/>
      <c r="HGL188" s="779"/>
      <c r="HGM188" s="779"/>
      <c r="HGN188" s="779"/>
      <c r="HGO188" s="779"/>
      <c r="HGP188" s="779"/>
      <c r="HGQ188" s="779"/>
      <c r="HGR188" s="779"/>
      <c r="HGS188" s="779"/>
      <c r="HGT188" s="779"/>
      <c r="HGU188" s="779"/>
      <c r="HGV188" s="779"/>
      <c r="HGW188" s="779"/>
      <c r="HGX188" s="779"/>
      <c r="HGY188" s="779"/>
      <c r="HGZ188" s="779"/>
      <c r="HHA188" s="779"/>
      <c r="HHB188" s="779"/>
      <c r="HHC188" s="779"/>
      <c r="HHD188" s="779"/>
      <c r="HHE188" s="779"/>
      <c r="HHF188" s="779"/>
      <c r="HHG188" s="779"/>
      <c r="HHH188" s="779"/>
      <c r="HHI188" s="779"/>
      <c r="HHJ188" s="779"/>
      <c r="HHK188" s="779"/>
      <c r="HHL188" s="779"/>
      <c r="HHM188" s="779"/>
      <c r="HHN188" s="779"/>
      <c r="HHO188" s="779"/>
      <c r="HHP188" s="779"/>
      <c r="HHQ188" s="779"/>
      <c r="HHR188" s="779"/>
      <c r="HHS188" s="779"/>
      <c r="HHT188" s="779"/>
      <c r="HHU188" s="779"/>
      <c r="HHV188" s="779"/>
      <c r="HHW188" s="779"/>
      <c r="HHX188" s="779"/>
      <c r="HHY188" s="779"/>
      <c r="HHZ188" s="779"/>
      <c r="HIA188" s="779"/>
      <c r="HIB188" s="779"/>
      <c r="HIC188" s="779"/>
      <c r="HID188" s="779"/>
      <c r="HIE188" s="779"/>
      <c r="HIF188" s="779"/>
      <c r="HIG188" s="779"/>
      <c r="HIH188" s="779"/>
      <c r="HII188" s="779"/>
      <c r="HIJ188" s="779"/>
      <c r="HIK188" s="779"/>
      <c r="HIL188" s="779"/>
      <c r="HIM188" s="779"/>
      <c r="HIN188" s="779"/>
      <c r="HIO188" s="779"/>
      <c r="HIP188" s="779"/>
      <c r="HIQ188" s="779"/>
      <c r="HIR188" s="779"/>
      <c r="HIS188" s="779"/>
      <c r="HIT188" s="779"/>
      <c r="HIU188" s="779"/>
      <c r="HIV188" s="779"/>
      <c r="HIW188" s="779"/>
      <c r="HIX188" s="779"/>
      <c r="HIY188" s="779"/>
      <c r="HIZ188" s="779"/>
      <c r="HJA188" s="779"/>
      <c r="HJB188" s="779"/>
      <c r="HJC188" s="779"/>
      <c r="HJD188" s="779"/>
      <c r="HJE188" s="779"/>
      <c r="HJF188" s="779"/>
      <c r="HJG188" s="779"/>
      <c r="HJH188" s="779"/>
      <c r="HJI188" s="779"/>
      <c r="HJJ188" s="779"/>
      <c r="HJK188" s="779"/>
      <c r="HJL188" s="779"/>
      <c r="HJM188" s="779"/>
      <c r="HJN188" s="779"/>
      <c r="HJO188" s="779"/>
      <c r="HJP188" s="779"/>
      <c r="HJQ188" s="779"/>
      <c r="HJR188" s="779"/>
      <c r="HJS188" s="779"/>
      <c r="HJT188" s="779"/>
      <c r="HJU188" s="779"/>
      <c r="HJV188" s="779"/>
      <c r="HJW188" s="779"/>
      <c r="HJX188" s="779"/>
      <c r="HJY188" s="779"/>
      <c r="HJZ188" s="779"/>
      <c r="HKA188" s="779"/>
      <c r="HKB188" s="779"/>
      <c r="HKC188" s="779"/>
      <c r="HKD188" s="779"/>
      <c r="HKE188" s="779"/>
      <c r="HKF188" s="779"/>
      <c r="HKG188" s="779"/>
      <c r="HKH188" s="779"/>
      <c r="HKI188" s="779"/>
      <c r="HKJ188" s="779"/>
      <c r="HKK188" s="779"/>
      <c r="HKL188" s="779"/>
      <c r="HKM188" s="779"/>
      <c r="HKN188" s="779"/>
      <c r="HKO188" s="779"/>
      <c r="HKP188" s="779"/>
      <c r="HKQ188" s="779"/>
      <c r="HKR188" s="779"/>
      <c r="HKS188" s="779"/>
      <c r="HKT188" s="779"/>
      <c r="HKU188" s="779"/>
      <c r="HKV188" s="779"/>
      <c r="HKW188" s="779"/>
      <c r="HKX188" s="779"/>
      <c r="HKY188" s="779"/>
      <c r="HKZ188" s="779"/>
      <c r="HLA188" s="779"/>
      <c r="HLB188" s="779"/>
      <c r="HLC188" s="779"/>
      <c r="HLD188" s="779"/>
      <c r="HLE188" s="779"/>
      <c r="HLF188" s="779"/>
      <c r="HLG188" s="779"/>
      <c r="HLH188" s="779"/>
      <c r="HLI188" s="779"/>
      <c r="HLJ188" s="779"/>
      <c r="HLK188" s="779"/>
      <c r="HLL188" s="779"/>
      <c r="HLM188" s="779"/>
      <c r="HLN188" s="779"/>
      <c r="HLO188" s="779"/>
      <c r="HLP188" s="779"/>
      <c r="HLQ188" s="779"/>
      <c r="HLR188" s="779"/>
      <c r="HLS188" s="779"/>
      <c r="HLT188" s="779"/>
      <c r="HLU188" s="779"/>
      <c r="HLV188" s="779"/>
      <c r="HLW188" s="779"/>
      <c r="HLX188" s="779"/>
      <c r="HLY188" s="779"/>
      <c r="HLZ188" s="779"/>
      <c r="HMA188" s="779"/>
      <c r="HMB188" s="779"/>
      <c r="HMC188" s="779"/>
      <c r="HMD188" s="779"/>
      <c r="HME188" s="779"/>
      <c r="HMF188" s="779"/>
      <c r="HMG188" s="779"/>
      <c r="HMH188" s="779"/>
      <c r="HMI188" s="779"/>
      <c r="HMJ188" s="779"/>
      <c r="HMK188" s="779"/>
      <c r="HML188" s="779"/>
      <c r="HMM188" s="779"/>
      <c r="HMN188" s="779"/>
      <c r="HMO188" s="779"/>
      <c r="HMP188" s="779"/>
      <c r="HMQ188" s="779"/>
      <c r="HMR188" s="779"/>
      <c r="HMS188" s="779"/>
      <c r="HMT188" s="779"/>
      <c r="HMU188" s="779"/>
      <c r="HMV188" s="779"/>
      <c r="HMW188" s="779"/>
      <c r="HMX188" s="779"/>
      <c r="HMY188" s="779"/>
      <c r="HMZ188" s="779"/>
      <c r="HNA188" s="779"/>
      <c r="HNB188" s="779"/>
      <c r="HNC188" s="779"/>
      <c r="HND188" s="779"/>
      <c r="HNE188" s="779"/>
      <c r="HNF188" s="779"/>
      <c r="HNG188" s="779"/>
      <c r="HNH188" s="779"/>
      <c r="HNI188" s="779"/>
      <c r="HNJ188" s="779"/>
      <c r="HNK188" s="779"/>
      <c r="HNL188" s="779"/>
      <c r="HNM188" s="779"/>
      <c r="HNN188" s="779"/>
      <c r="HNO188" s="779"/>
      <c r="HNP188" s="779"/>
      <c r="HNQ188" s="779"/>
      <c r="HNR188" s="779"/>
      <c r="HNS188" s="779"/>
      <c r="HNT188" s="779"/>
      <c r="HNU188" s="779"/>
      <c r="HNV188" s="779"/>
      <c r="HNW188" s="779"/>
      <c r="HNX188" s="779"/>
      <c r="HNY188" s="779"/>
      <c r="HNZ188" s="779"/>
      <c r="HOA188" s="779"/>
      <c r="HOB188" s="779"/>
      <c r="HOC188" s="779"/>
      <c r="HOD188" s="779"/>
      <c r="HOE188" s="779"/>
      <c r="HOF188" s="779"/>
      <c r="HOG188" s="779"/>
      <c r="HOH188" s="779"/>
      <c r="HOI188" s="779"/>
      <c r="HOJ188" s="779"/>
      <c r="HOK188" s="779"/>
      <c r="HOL188" s="779"/>
      <c r="HOM188" s="779"/>
      <c r="HON188" s="779"/>
      <c r="HOO188" s="779"/>
      <c r="HOP188" s="779"/>
      <c r="HOQ188" s="779"/>
      <c r="HOR188" s="779"/>
      <c r="HOS188" s="779"/>
      <c r="HOT188" s="779"/>
      <c r="HOU188" s="779"/>
      <c r="HOV188" s="779"/>
      <c r="HOW188" s="779"/>
      <c r="HOX188" s="779"/>
      <c r="HOY188" s="779"/>
      <c r="HOZ188" s="779"/>
      <c r="HPA188" s="779"/>
      <c r="HPB188" s="779"/>
      <c r="HPC188" s="779"/>
      <c r="HPD188" s="779"/>
      <c r="HPE188" s="779"/>
      <c r="HPF188" s="779"/>
      <c r="HPG188" s="779"/>
      <c r="HPH188" s="779"/>
      <c r="HPI188" s="779"/>
      <c r="HPJ188" s="779"/>
      <c r="HPK188" s="779"/>
      <c r="HPL188" s="779"/>
      <c r="HPM188" s="779"/>
      <c r="HPN188" s="779"/>
      <c r="HPO188" s="779"/>
      <c r="HPP188" s="779"/>
      <c r="HPQ188" s="779"/>
      <c r="HPR188" s="779"/>
      <c r="HPS188" s="779"/>
      <c r="HPT188" s="779"/>
      <c r="HPU188" s="779"/>
      <c r="HPV188" s="779"/>
      <c r="HPW188" s="779"/>
      <c r="HPX188" s="779"/>
      <c r="HPY188" s="779"/>
      <c r="HPZ188" s="779"/>
      <c r="HQA188" s="779"/>
      <c r="HQB188" s="779"/>
      <c r="HQC188" s="779"/>
      <c r="HQD188" s="779"/>
      <c r="HQE188" s="779"/>
      <c r="HQF188" s="779"/>
      <c r="HQG188" s="779"/>
      <c r="HQH188" s="779"/>
      <c r="HQI188" s="779"/>
      <c r="HQJ188" s="779"/>
      <c r="HQK188" s="779"/>
      <c r="HQL188" s="779"/>
      <c r="HQM188" s="779"/>
      <c r="HQN188" s="779"/>
      <c r="HQO188" s="779"/>
      <c r="HQP188" s="779"/>
      <c r="HQQ188" s="779"/>
      <c r="HQR188" s="779"/>
      <c r="HQS188" s="779"/>
      <c r="HQT188" s="779"/>
      <c r="HQU188" s="779"/>
      <c r="HQV188" s="779"/>
      <c r="HQW188" s="779"/>
      <c r="HQX188" s="779"/>
      <c r="HQY188" s="779"/>
      <c r="HQZ188" s="779"/>
      <c r="HRA188" s="779"/>
      <c r="HRB188" s="779"/>
      <c r="HRC188" s="779"/>
      <c r="HRD188" s="779"/>
      <c r="HRE188" s="779"/>
      <c r="HRF188" s="779"/>
      <c r="HRG188" s="779"/>
      <c r="HRH188" s="779"/>
      <c r="HRI188" s="779"/>
      <c r="HRJ188" s="779"/>
      <c r="HRK188" s="779"/>
      <c r="HRL188" s="779"/>
      <c r="HRM188" s="779"/>
      <c r="HRN188" s="779"/>
      <c r="HRO188" s="779"/>
      <c r="HRP188" s="779"/>
      <c r="HRQ188" s="779"/>
      <c r="HRR188" s="779"/>
      <c r="HRS188" s="779"/>
      <c r="HRT188" s="779"/>
      <c r="HRU188" s="779"/>
      <c r="HRV188" s="779"/>
      <c r="HRW188" s="779"/>
      <c r="HRX188" s="779"/>
      <c r="HRY188" s="779"/>
      <c r="HRZ188" s="779"/>
      <c r="HSA188" s="779"/>
      <c r="HSB188" s="779"/>
      <c r="HSC188" s="779"/>
      <c r="HSD188" s="779"/>
      <c r="HSE188" s="779"/>
      <c r="HSF188" s="779"/>
      <c r="HSG188" s="779"/>
      <c r="HSH188" s="779"/>
      <c r="HSI188" s="779"/>
      <c r="HSJ188" s="779"/>
      <c r="HSK188" s="779"/>
      <c r="HSL188" s="779"/>
      <c r="HSM188" s="779"/>
      <c r="HSN188" s="779"/>
      <c r="HSO188" s="779"/>
      <c r="HSP188" s="779"/>
      <c r="HSQ188" s="779"/>
      <c r="HSR188" s="779"/>
      <c r="HSS188" s="779"/>
      <c r="HST188" s="779"/>
      <c r="HSU188" s="779"/>
      <c r="HSV188" s="779"/>
      <c r="HSW188" s="779"/>
      <c r="HSX188" s="779"/>
      <c r="HSY188" s="779"/>
      <c r="HSZ188" s="779"/>
      <c r="HTA188" s="779"/>
      <c r="HTB188" s="779"/>
      <c r="HTC188" s="779"/>
      <c r="HTD188" s="779"/>
      <c r="HTE188" s="779"/>
      <c r="HTF188" s="779"/>
      <c r="HTG188" s="779"/>
      <c r="HTH188" s="779"/>
      <c r="HTI188" s="779"/>
      <c r="HTJ188" s="779"/>
      <c r="HTK188" s="779"/>
      <c r="HTL188" s="779"/>
      <c r="HTM188" s="779"/>
      <c r="HTN188" s="779"/>
      <c r="HTO188" s="779"/>
      <c r="HTP188" s="779"/>
      <c r="HTQ188" s="779"/>
      <c r="HTR188" s="779"/>
      <c r="HTS188" s="779"/>
      <c r="HTT188" s="779"/>
      <c r="HTU188" s="779"/>
      <c r="HTV188" s="779"/>
      <c r="HTW188" s="779"/>
      <c r="HTX188" s="779"/>
      <c r="HTY188" s="779"/>
      <c r="HTZ188" s="779"/>
      <c r="HUA188" s="779"/>
      <c r="HUB188" s="779"/>
      <c r="HUC188" s="779"/>
      <c r="HUD188" s="779"/>
      <c r="HUE188" s="779"/>
      <c r="HUF188" s="779"/>
      <c r="HUG188" s="779"/>
      <c r="HUH188" s="779"/>
      <c r="HUI188" s="779"/>
      <c r="HUJ188" s="779"/>
      <c r="HUK188" s="779"/>
      <c r="HUL188" s="779"/>
      <c r="HUM188" s="779"/>
      <c r="HUN188" s="779"/>
      <c r="HUO188" s="779"/>
      <c r="HUP188" s="779"/>
      <c r="HUQ188" s="779"/>
      <c r="HUR188" s="779"/>
      <c r="HUS188" s="779"/>
      <c r="HUT188" s="779"/>
      <c r="HUU188" s="779"/>
      <c r="HUV188" s="779"/>
      <c r="HUW188" s="779"/>
      <c r="HUX188" s="779"/>
      <c r="HUY188" s="779"/>
      <c r="HUZ188" s="779"/>
      <c r="HVA188" s="779"/>
      <c r="HVB188" s="779"/>
      <c r="HVC188" s="779"/>
      <c r="HVD188" s="779"/>
      <c r="HVE188" s="779"/>
      <c r="HVF188" s="779"/>
      <c r="HVG188" s="779"/>
      <c r="HVH188" s="779"/>
      <c r="HVI188" s="779"/>
      <c r="HVJ188" s="779"/>
      <c r="HVK188" s="779"/>
      <c r="HVL188" s="779"/>
      <c r="HVM188" s="779"/>
      <c r="HVN188" s="779"/>
      <c r="HVO188" s="779"/>
      <c r="HVP188" s="779"/>
      <c r="HVQ188" s="779"/>
      <c r="HVR188" s="779"/>
      <c r="HVS188" s="779"/>
      <c r="HVT188" s="779"/>
      <c r="HVU188" s="779"/>
      <c r="HVV188" s="779"/>
      <c r="HVW188" s="779"/>
      <c r="HVX188" s="779"/>
      <c r="HVY188" s="779"/>
      <c r="HVZ188" s="779"/>
      <c r="HWA188" s="779"/>
      <c r="HWB188" s="779"/>
      <c r="HWC188" s="779"/>
      <c r="HWD188" s="779"/>
      <c r="HWE188" s="779"/>
      <c r="HWF188" s="779"/>
      <c r="HWG188" s="779"/>
      <c r="HWH188" s="779"/>
      <c r="HWI188" s="779"/>
      <c r="HWJ188" s="779"/>
      <c r="HWK188" s="779"/>
      <c r="HWL188" s="779"/>
      <c r="HWM188" s="779"/>
      <c r="HWN188" s="779"/>
      <c r="HWO188" s="779"/>
      <c r="HWP188" s="779"/>
      <c r="HWQ188" s="779"/>
      <c r="HWR188" s="779"/>
      <c r="HWS188" s="779"/>
      <c r="HWT188" s="779"/>
      <c r="HWU188" s="779"/>
      <c r="HWV188" s="779"/>
      <c r="HWW188" s="779"/>
      <c r="HWX188" s="779"/>
      <c r="HWY188" s="779"/>
      <c r="HWZ188" s="779"/>
      <c r="HXA188" s="779"/>
      <c r="HXB188" s="779"/>
      <c r="HXC188" s="779"/>
      <c r="HXD188" s="779"/>
      <c r="HXE188" s="779"/>
      <c r="HXF188" s="779"/>
      <c r="HXG188" s="779"/>
      <c r="HXH188" s="779"/>
      <c r="HXI188" s="779"/>
      <c r="HXJ188" s="779"/>
      <c r="HXK188" s="779"/>
      <c r="HXL188" s="779"/>
      <c r="HXM188" s="779"/>
      <c r="HXN188" s="779"/>
      <c r="HXO188" s="779"/>
      <c r="HXP188" s="779"/>
      <c r="HXQ188" s="779"/>
      <c r="HXR188" s="779"/>
      <c r="HXS188" s="779"/>
      <c r="HXT188" s="779"/>
      <c r="HXU188" s="779"/>
      <c r="HXV188" s="779"/>
      <c r="HXW188" s="779"/>
      <c r="HXX188" s="779"/>
      <c r="HXY188" s="779"/>
      <c r="HXZ188" s="779"/>
      <c r="HYA188" s="779"/>
      <c r="HYB188" s="779"/>
      <c r="HYC188" s="779"/>
      <c r="HYD188" s="779"/>
      <c r="HYE188" s="779"/>
      <c r="HYF188" s="779"/>
      <c r="HYG188" s="779"/>
      <c r="HYH188" s="779"/>
      <c r="HYI188" s="779"/>
      <c r="HYJ188" s="779"/>
      <c r="HYK188" s="779"/>
      <c r="HYL188" s="779"/>
      <c r="HYM188" s="779"/>
      <c r="HYN188" s="779"/>
      <c r="HYO188" s="779"/>
      <c r="HYP188" s="779"/>
      <c r="HYQ188" s="779"/>
      <c r="HYR188" s="779"/>
      <c r="HYS188" s="779"/>
      <c r="HYT188" s="779"/>
      <c r="HYU188" s="779"/>
      <c r="HYV188" s="779"/>
      <c r="HYW188" s="779"/>
      <c r="HYX188" s="779"/>
      <c r="HYY188" s="779"/>
      <c r="HYZ188" s="779"/>
      <c r="HZA188" s="779"/>
      <c r="HZB188" s="779"/>
      <c r="HZC188" s="779"/>
      <c r="HZD188" s="779"/>
      <c r="HZE188" s="779"/>
      <c r="HZF188" s="779"/>
      <c r="HZG188" s="779"/>
      <c r="HZH188" s="779"/>
      <c r="HZI188" s="779"/>
      <c r="HZJ188" s="779"/>
      <c r="HZK188" s="779"/>
      <c r="HZL188" s="779"/>
      <c r="HZM188" s="779"/>
      <c r="HZN188" s="779"/>
      <c r="HZO188" s="779"/>
      <c r="HZP188" s="779"/>
      <c r="HZQ188" s="779"/>
      <c r="HZR188" s="779"/>
      <c r="HZS188" s="779"/>
      <c r="HZT188" s="779"/>
      <c r="HZU188" s="779"/>
      <c r="HZV188" s="779"/>
      <c r="HZW188" s="779"/>
      <c r="HZX188" s="779"/>
      <c r="HZY188" s="779"/>
      <c r="HZZ188" s="779"/>
      <c r="IAA188" s="779"/>
      <c r="IAB188" s="779"/>
      <c r="IAC188" s="779"/>
      <c r="IAD188" s="779"/>
      <c r="IAE188" s="779"/>
      <c r="IAF188" s="779"/>
      <c r="IAG188" s="779"/>
      <c r="IAH188" s="779"/>
      <c r="IAI188" s="779"/>
      <c r="IAJ188" s="779"/>
      <c r="IAK188" s="779"/>
      <c r="IAL188" s="779"/>
      <c r="IAM188" s="779"/>
      <c r="IAN188" s="779"/>
      <c r="IAO188" s="779"/>
      <c r="IAP188" s="779"/>
      <c r="IAQ188" s="779"/>
      <c r="IAR188" s="779"/>
      <c r="IAS188" s="779"/>
      <c r="IAT188" s="779"/>
      <c r="IAU188" s="779"/>
      <c r="IAV188" s="779"/>
      <c r="IAW188" s="779"/>
      <c r="IAX188" s="779"/>
      <c r="IAY188" s="779"/>
      <c r="IAZ188" s="779"/>
      <c r="IBA188" s="779"/>
      <c r="IBB188" s="779"/>
      <c r="IBC188" s="779"/>
      <c r="IBD188" s="779"/>
      <c r="IBE188" s="779"/>
      <c r="IBF188" s="779"/>
      <c r="IBG188" s="779"/>
      <c r="IBH188" s="779"/>
      <c r="IBI188" s="779"/>
      <c r="IBJ188" s="779"/>
      <c r="IBK188" s="779"/>
      <c r="IBL188" s="779"/>
      <c r="IBM188" s="779"/>
      <c r="IBN188" s="779"/>
      <c r="IBO188" s="779"/>
      <c r="IBP188" s="779"/>
      <c r="IBQ188" s="779"/>
      <c r="IBR188" s="779"/>
      <c r="IBS188" s="779"/>
      <c r="IBT188" s="779"/>
      <c r="IBU188" s="779"/>
      <c r="IBV188" s="779"/>
      <c r="IBW188" s="779"/>
      <c r="IBX188" s="779"/>
      <c r="IBY188" s="779"/>
      <c r="IBZ188" s="779"/>
      <c r="ICA188" s="779"/>
      <c r="ICB188" s="779"/>
      <c r="ICC188" s="779"/>
      <c r="ICD188" s="779"/>
      <c r="ICE188" s="779"/>
      <c r="ICF188" s="779"/>
      <c r="ICG188" s="779"/>
      <c r="ICH188" s="779"/>
      <c r="ICI188" s="779"/>
      <c r="ICJ188" s="779"/>
      <c r="ICK188" s="779"/>
      <c r="ICL188" s="779"/>
      <c r="ICM188" s="779"/>
      <c r="ICN188" s="779"/>
      <c r="ICO188" s="779"/>
      <c r="ICP188" s="779"/>
      <c r="ICQ188" s="779"/>
      <c r="ICR188" s="779"/>
      <c r="ICS188" s="779"/>
      <c r="ICT188" s="779"/>
      <c r="ICU188" s="779"/>
      <c r="ICV188" s="779"/>
      <c r="ICW188" s="779"/>
      <c r="ICX188" s="779"/>
      <c r="ICY188" s="779"/>
      <c r="ICZ188" s="779"/>
      <c r="IDA188" s="779"/>
      <c r="IDB188" s="779"/>
      <c r="IDC188" s="779"/>
      <c r="IDD188" s="779"/>
      <c r="IDE188" s="779"/>
      <c r="IDF188" s="779"/>
      <c r="IDG188" s="779"/>
      <c r="IDH188" s="779"/>
      <c r="IDI188" s="779"/>
      <c r="IDJ188" s="779"/>
      <c r="IDK188" s="779"/>
      <c r="IDL188" s="779"/>
      <c r="IDM188" s="779"/>
      <c r="IDN188" s="779"/>
      <c r="IDO188" s="779"/>
      <c r="IDP188" s="779"/>
      <c r="IDQ188" s="779"/>
      <c r="IDR188" s="779"/>
      <c r="IDS188" s="779"/>
      <c r="IDT188" s="779"/>
      <c r="IDU188" s="779"/>
      <c r="IDV188" s="779"/>
      <c r="IDW188" s="779"/>
      <c r="IDX188" s="779"/>
      <c r="IDY188" s="779"/>
      <c r="IDZ188" s="779"/>
      <c r="IEA188" s="779"/>
      <c r="IEB188" s="779"/>
      <c r="IEC188" s="779"/>
      <c r="IED188" s="779"/>
      <c r="IEE188" s="779"/>
      <c r="IEF188" s="779"/>
      <c r="IEG188" s="779"/>
      <c r="IEH188" s="779"/>
      <c r="IEI188" s="779"/>
      <c r="IEJ188" s="779"/>
      <c r="IEK188" s="779"/>
      <c r="IEL188" s="779"/>
      <c r="IEM188" s="779"/>
      <c r="IEN188" s="779"/>
      <c r="IEO188" s="779"/>
      <c r="IEP188" s="779"/>
      <c r="IEQ188" s="779"/>
      <c r="IER188" s="779"/>
      <c r="IES188" s="779"/>
      <c r="IET188" s="779"/>
      <c r="IEU188" s="779"/>
      <c r="IEV188" s="779"/>
      <c r="IEW188" s="779"/>
      <c r="IEX188" s="779"/>
      <c r="IEY188" s="779"/>
      <c r="IEZ188" s="779"/>
      <c r="IFA188" s="779"/>
      <c r="IFB188" s="779"/>
      <c r="IFC188" s="779"/>
      <c r="IFD188" s="779"/>
      <c r="IFE188" s="779"/>
      <c r="IFF188" s="779"/>
      <c r="IFG188" s="779"/>
      <c r="IFH188" s="779"/>
      <c r="IFI188" s="779"/>
      <c r="IFJ188" s="779"/>
      <c r="IFK188" s="779"/>
      <c r="IFL188" s="779"/>
      <c r="IFM188" s="779"/>
      <c r="IFN188" s="779"/>
      <c r="IFO188" s="779"/>
      <c r="IFP188" s="779"/>
      <c r="IFQ188" s="779"/>
      <c r="IFR188" s="779"/>
      <c r="IFS188" s="779"/>
      <c r="IFT188" s="779"/>
      <c r="IFU188" s="779"/>
      <c r="IFV188" s="779"/>
      <c r="IFW188" s="779"/>
      <c r="IFX188" s="779"/>
      <c r="IFY188" s="779"/>
      <c r="IFZ188" s="779"/>
      <c r="IGA188" s="779"/>
      <c r="IGB188" s="779"/>
      <c r="IGC188" s="779"/>
      <c r="IGD188" s="779"/>
      <c r="IGE188" s="779"/>
      <c r="IGF188" s="779"/>
      <c r="IGG188" s="779"/>
      <c r="IGH188" s="779"/>
      <c r="IGI188" s="779"/>
      <c r="IGJ188" s="779"/>
      <c r="IGK188" s="779"/>
      <c r="IGL188" s="779"/>
      <c r="IGM188" s="779"/>
      <c r="IGN188" s="779"/>
      <c r="IGO188" s="779"/>
      <c r="IGP188" s="779"/>
      <c r="IGQ188" s="779"/>
      <c r="IGR188" s="779"/>
      <c r="IGS188" s="779"/>
      <c r="IGT188" s="779"/>
      <c r="IGU188" s="779"/>
      <c r="IGV188" s="779"/>
      <c r="IGW188" s="779"/>
      <c r="IGX188" s="779"/>
      <c r="IGY188" s="779"/>
      <c r="IGZ188" s="779"/>
      <c r="IHA188" s="779"/>
      <c r="IHB188" s="779"/>
      <c r="IHC188" s="779"/>
      <c r="IHD188" s="779"/>
      <c r="IHE188" s="779"/>
      <c r="IHF188" s="779"/>
      <c r="IHG188" s="779"/>
      <c r="IHH188" s="779"/>
      <c r="IHI188" s="779"/>
      <c r="IHJ188" s="779"/>
      <c r="IHK188" s="779"/>
      <c r="IHL188" s="779"/>
      <c r="IHM188" s="779"/>
      <c r="IHN188" s="779"/>
      <c r="IHO188" s="779"/>
      <c r="IHP188" s="779"/>
      <c r="IHQ188" s="779"/>
      <c r="IHR188" s="779"/>
      <c r="IHS188" s="779"/>
      <c r="IHT188" s="779"/>
      <c r="IHU188" s="779"/>
      <c r="IHV188" s="779"/>
      <c r="IHW188" s="779"/>
      <c r="IHX188" s="779"/>
      <c r="IHY188" s="779"/>
      <c r="IHZ188" s="779"/>
      <c r="IIA188" s="779"/>
      <c r="IIB188" s="779"/>
      <c r="IIC188" s="779"/>
      <c r="IID188" s="779"/>
      <c r="IIE188" s="779"/>
      <c r="IIF188" s="779"/>
      <c r="IIG188" s="779"/>
      <c r="IIH188" s="779"/>
      <c r="III188" s="779"/>
      <c r="IIJ188" s="779"/>
      <c r="IIK188" s="779"/>
      <c r="IIL188" s="779"/>
      <c r="IIM188" s="779"/>
      <c r="IIN188" s="779"/>
      <c r="IIO188" s="779"/>
      <c r="IIP188" s="779"/>
      <c r="IIQ188" s="779"/>
      <c r="IIR188" s="779"/>
      <c r="IIS188" s="779"/>
      <c r="IIT188" s="779"/>
      <c r="IIU188" s="779"/>
      <c r="IIV188" s="779"/>
      <c r="IIW188" s="779"/>
      <c r="IIX188" s="779"/>
      <c r="IIY188" s="779"/>
      <c r="IIZ188" s="779"/>
      <c r="IJA188" s="779"/>
      <c r="IJB188" s="779"/>
      <c r="IJC188" s="779"/>
      <c r="IJD188" s="779"/>
      <c r="IJE188" s="779"/>
      <c r="IJF188" s="779"/>
      <c r="IJG188" s="779"/>
      <c r="IJH188" s="779"/>
      <c r="IJI188" s="779"/>
      <c r="IJJ188" s="779"/>
      <c r="IJK188" s="779"/>
      <c r="IJL188" s="779"/>
      <c r="IJM188" s="779"/>
      <c r="IJN188" s="779"/>
      <c r="IJO188" s="779"/>
      <c r="IJP188" s="779"/>
      <c r="IJQ188" s="779"/>
      <c r="IJR188" s="779"/>
      <c r="IJS188" s="779"/>
      <c r="IJT188" s="779"/>
      <c r="IJU188" s="779"/>
      <c r="IJV188" s="779"/>
      <c r="IJW188" s="779"/>
      <c r="IJX188" s="779"/>
      <c r="IJY188" s="779"/>
      <c r="IJZ188" s="779"/>
      <c r="IKA188" s="779"/>
      <c r="IKB188" s="779"/>
      <c r="IKC188" s="779"/>
      <c r="IKD188" s="779"/>
      <c r="IKE188" s="779"/>
      <c r="IKF188" s="779"/>
      <c r="IKG188" s="779"/>
      <c r="IKH188" s="779"/>
      <c r="IKI188" s="779"/>
      <c r="IKJ188" s="779"/>
      <c r="IKK188" s="779"/>
      <c r="IKL188" s="779"/>
      <c r="IKM188" s="779"/>
      <c r="IKN188" s="779"/>
      <c r="IKO188" s="779"/>
      <c r="IKP188" s="779"/>
      <c r="IKQ188" s="779"/>
      <c r="IKR188" s="779"/>
      <c r="IKS188" s="779"/>
      <c r="IKT188" s="779"/>
      <c r="IKU188" s="779"/>
      <c r="IKV188" s="779"/>
      <c r="IKW188" s="779"/>
      <c r="IKX188" s="779"/>
      <c r="IKY188" s="779"/>
      <c r="IKZ188" s="779"/>
      <c r="ILA188" s="779"/>
      <c r="ILB188" s="779"/>
      <c r="ILC188" s="779"/>
      <c r="ILD188" s="779"/>
      <c r="ILE188" s="779"/>
      <c r="ILF188" s="779"/>
      <c r="ILG188" s="779"/>
      <c r="ILH188" s="779"/>
      <c r="ILI188" s="779"/>
      <c r="ILJ188" s="779"/>
      <c r="ILK188" s="779"/>
      <c r="ILL188" s="779"/>
      <c r="ILM188" s="779"/>
      <c r="ILN188" s="779"/>
      <c r="ILO188" s="779"/>
      <c r="ILP188" s="779"/>
      <c r="ILQ188" s="779"/>
      <c r="ILR188" s="779"/>
      <c r="ILS188" s="779"/>
      <c r="ILT188" s="779"/>
      <c r="ILU188" s="779"/>
      <c r="ILV188" s="779"/>
      <c r="ILW188" s="779"/>
      <c r="ILX188" s="779"/>
      <c r="ILY188" s="779"/>
      <c r="ILZ188" s="779"/>
      <c r="IMA188" s="779"/>
      <c r="IMB188" s="779"/>
      <c r="IMC188" s="779"/>
      <c r="IMD188" s="779"/>
      <c r="IME188" s="779"/>
      <c r="IMF188" s="779"/>
      <c r="IMG188" s="779"/>
      <c r="IMH188" s="779"/>
      <c r="IMI188" s="779"/>
      <c r="IMJ188" s="779"/>
      <c r="IMK188" s="779"/>
      <c r="IML188" s="779"/>
      <c r="IMM188" s="779"/>
      <c r="IMN188" s="779"/>
      <c r="IMO188" s="779"/>
      <c r="IMP188" s="779"/>
      <c r="IMQ188" s="779"/>
      <c r="IMR188" s="779"/>
      <c r="IMS188" s="779"/>
      <c r="IMT188" s="779"/>
      <c r="IMU188" s="779"/>
      <c r="IMV188" s="779"/>
      <c r="IMW188" s="779"/>
      <c r="IMX188" s="779"/>
      <c r="IMY188" s="779"/>
      <c r="IMZ188" s="779"/>
      <c r="INA188" s="779"/>
      <c r="INB188" s="779"/>
      <c r="INC188" s="779"/>
      <c r="IND188" s="779"/>
      <c r="INE188" s="779"/>
      <c r="INF188" s="779"/>
      <c r="ING188" s="779"/>
      <c r="INH188" s="779"/>
      <c r="INI188" s="779"/>
      <c r="INJ188" s="779"/>
      <c r="INK188" s="779"/>
      <c r="INL188" s="779"/>
      <c r="INM188" s="779"/>
      <c r="INN188" s="779"/>
      <c r="INO188" s="779"/>
      <c r="INP188" s="779"/>
      <c r="INQ188" s="779"/>
      <c r="INR188" s="779"/>
      <c r="INS188" s="779"/>
      <c r="INT188" s="779"/>
      <c r="INU188" s="779"/>
      <c r="INV188" s="779"/>
      <c r="INW188" s="779"/>
      <c r="INX188" s="779"/>
      <c r="INY188" s="779"/>
      <c r="INZ188" s="779"/>
      <c r="IOA188" s="779"/>
      <c r="IOB188" s="779"/>
      <c r="IOC188" s="779"/>
      <c r="IOD188" s="779"/>
      <c r="IOE188" s="779"/>
      <c r="IOF188" s="779"/>
      <c r="IOG188" s="779"/>
      <c r="IOH188" s="779"/>
      <c r="IOI188" s="779"/>
      <c r="IOJ188" s="779"/>
      <c r="IOK188" s="779"/>
      <c r="IOL188" s="779"/>
      <c r="IOM188" s="779"/>
      <c r="ION188" s="779"/>
      <c r="IOO188" s="779"/>
      <c r="IOP188" s="779"/>
      <c r="IOQ188" s="779"/>
      <c r="IOR188" s="779"/>
      <c r="IOS188" s="779"/>
      <c r="IOT188" s="779"/>
      <c r="IOU188" s="779"/>
      <c r="IOV188" s="779"/>
      <c r="IOW188" s="779"/>
      <c r="IOX188" s="779"/>
      <c r="IOY188" s="779"/>
      <c r="IOZ188" s="779"/>
      <c r="IPA188" s="779"/>
      <c r="IPB188" s="779"/>
      <c r="IPC188" s="779"/>
      <c r="IPD188" s="779"/>
      <c r="IPE188" s="779"/>
      <c r="IPF188" s="779"/>
      <c r="IPG188" s="779"/>
      <c r="IPH188" s="779"/>
      <c r="IPI188" s="779"/>
      <c r="IPJ188" s="779"/>
      <c r="IPK188" s="779"/>
      <c r="IPL188" s="779"/>
      <c r="IPM188" s="779"/>
      <c r="IPN188" s="779"/>
      <c r="IPO188" s="779"/>
      <c r="IPP188" s="779"/>
      <c r="IPQ188" s="779"/>
      <c r="IPR188" s="779"/>
      <c r="IPS188" s="779"/>
      <c r="IPT188" s="779"/>
      <c r="IPU188" s="779"/>
      <c r="IPV188" s="779"/>
      <c r="IPW188" s="779"/>
      <c r="IPX188" s="779"/>
      <c r="IPY188" s="779"/>
      <c r="IPZ188" s="779"/>
      <c r="IQA188" s="779"/>
      <c r="IQB188" s="779"/>
      <c r="IQC188" s="779"/>
      <c r="IQD188" s="779"/>
      <c r="IQE188" s="779"/>
      <c r="IQF188" s="779"/>
      <c r="IQG188" s="779"/>
      <c r="IQH188" s="779"/>
      <c r="IQI188" s="779"/>
      <c r="IQJ188" s="779"/>
      <c r="IQK188" s="779"/>
      <c r="IQL188" s="779"/>
      <c r="IQM188" s="779"/>
      <c r="IQN188" s="779"/>
      <c r="IQO188" s="779"/>
      <c r="IQP188" s="779"/>
      <c r="IQQ188" s="779"/>
      <c r="IQR188" s="779"/>
      <c r="IQS188" s="779"/>
      <c r="IQT188" s="779"/>
      <c r="IQU188" s="779"/>
      <c r="IQV188" s="779"/>
      <c r="IQW188" s="779"/>
      <c r="IQX188" s="779"/>
      <c r="IQY188" s="779"/>
      <c r="IQZ188" s="779"/>
      <c r="IRA188" s="779"/>
      <c r="IRB188" s="779"/>
      <c r="IRC188" s="779"/>
      <c r="IRD188" s="779"/>
      <c r="IRE188" s="779"/>
      <c r="IRF188" s="779"/>
      <c r="IRG188" s="779"/>
      <c r="IRH188" s="779"/>
      <c r="IRI188" s="779"/>
      <c r="IRJ188" s="779"/>
      <c r="IRK188" s="779"/>
      <c r="IRL188" s="779"/>
      <c r="IRM188" s="779"/>
      <c r="IRN188" s="779"/>
      <c r="IRO188" s="779"/>
      <c r="IRP188" s="779"/>
      <c r="IRQ188" s="779"/>
      <c r="IRR188" s="779"/>
      <c r="IRS188" s="779"/>
      <c r="IRT188" s="779"/>
      <c r="IRU188" s="779"/>
      <c r="IRV188" s="779"/>
      <c r="IRW188" s="779"/>
      <c r="IRX188" s="779"/>
      <c r="IRY188" s="779"/>
      <c r="IRZ188" s="779"/>
      <c r="ISA188" s="779"/>
      <c r="ISB188" s="779"/>
      <c r="ISC188" s="779"/>
      <c r="ISD188" s="779"/>
      <c r="ISE188" s="779"/>
      <c r="ISF188" s="779"/>
      <c r="ISG188" s="779"/>
      <c r="ISH188" s="779"/>
      <c r="ISI188" s="779"/>
      <c r="ISJ188" s="779"/>
      <c r="ISK188" s="779"/>
      <c r="ISL188" s="779"/>
      <c r="ISM188" s="779"/>
      <c r="ISN188" s="779"/>
      <c r="ISO188" s="779"/>
      <c r="ISP188" s="779"/>
      <c r="ISQ188" s="779"/>
      <c r="ISR188" s="779"/>
      <c r="ISS188" s="779"/>
      <c r="IST188" s="779"/>
      <c r="ISU188" s="779"/>
      <c r="ISV188" s="779"/>
      <c r="ISW188" s="779"/>
      <c r="ISX188" s="779"/>
      <c r="ISY188" s="779"/>
      <c r="ISZ188" s="779"/>
      <c r="ITA188" s="779"/>
      <c r="ITB188" s="779"/>
      <c r="ITC188" s="779"/>
      <c r="ITD188" s="779"/>
      <c r="ITE188" s="779"/>
      <c r="ITF188" s="779"/>
      <c r="ITG188" s="779"/>
      <c r="ITH188" s="779"/>
      <c r="ITI188" s="779"/>
      <c r="ITJ188" s="779"/>
      <c r="ITK188" s="779"/>
      <c r="ITL188" s="779"/>
      <c r="ITM188" s="779"/>
      <c r="ITN188" s="779"/>
      <c r="ITO188" s="779"/>
      <c r="ITP188" s="779"/>
      <c r="ITQ188" s="779"/>
      <c r="ITR188" s="779"/>
      <c r="ITS188" s="779"/>
      <c r="ITT188" s="779"/>
      <c r="ITU188" s="779"/>
      <c r="ITV188" s="779"/>
      <c r="ITW188" s="779"/>
      <c r="ITX188" s="779"/>
      <c r="ITY188" s="779"/>
      <c r="ITZ188" s="779"/>
      <c r="IUA188" s="779"/>
      <c r="IUB188" s="779"/>
      <c r="IUC188" s="779"/>
      <c r="IUD188" s="779"/>
      <c r="IUE188" s="779"/>
      <c r="IUF188" s="779"/>
      <c r="IUG188" s="779"/>
      <c r="IUH188" s="779"/>
      <c r="IUI188" s="779"/>
      <c r="IUJ188" s="779"/>
      <c r="IUK188" s="779"/>
      <c r="IUL188" s="779"/>
      <c r="IUM188" s="779"/>
      <c r="IUN188" s="779"/>
      <c r="IUO188" s="779"/>
      <c r="IUP188" s="779"/>
      <c r="IUQ188" s="779"/>
      <c r="IUR188" s="779"/>
      <c r="IUS188" s="779"/>
      <c r="IUT188" s="779"/>
      <c r="IUU188" s="779"/>
      <c r="IUV188" s="779"/>
      <c r="IUW188" s="779"/>
      <c r="IUX188" s="779"/>
      <c r="IUY188" s="779"/>
      <c r="IUZ188" s="779"/>
      <c r="IVA188" s="779"/>
      <c r="IVB188" s="779"/>
      <c r="IVC188" s="779"/>
      <c r="IVD188" s="779"/>
      <c r="IVE188" s="779"/>
      <c r="IVF188" s="779"/>
      <c r="IVG188" s="779"/>
      <c r="IVH188" s="779"/>
      <c r="IVI188" s="779"/>
      <c r="IVJ188" s="779"/>
      <c r="IVK188" s="779"/>
      <c r="IVL188" s="779"/>
      <c r="IVM188" s="779"/>
      <c r="IVN188" s="779"/>
      <c r="IVO188" s="779"/>
      <c r="IVP188" s="779"/>
      <c r="IVQ188" s="779"/>
      <c r="IVR188" s="779"/>
      <c r="IVS188" s="779"/>
      <c r="IVT188" s="779"/>
      <c r="IVU188" s="779"/>
      <c r="IVV188" s="779"/>
      <c r="IVW188" s="779"/>
      <c r="IVX188" s="779"/>
      <c r="IVY188" s="779"/>
      <c r="IVZ188" s="779"/>
      <c r="IWA188" s="779"/>
      <c r="IWB188" s="779"/>
      <c r="IWC188" s="779"/>
      <c r="IWD188" s="779"/>
      <c r="IWE188" s="779"/>
      <c r="IWF188" s="779"/>
      <c r="IWG188" s="779"/>
      <c r="IWH188" s="779"/>
      <c r="IWI188" s="779"/>
      <c r="IWJ188" s="779"/>
      <c r="IWK188" s="779"/>
      <c r="IWL188" s="779"/>
      <c r="IWM188" s="779"/>
      <c r="IWN188" s="779"/>
      <c r="IWO188" s="779"/>
      <c r="IWP188" s="779"/>
      <c r="IWQ188" s="779"/>
      <c r="IWR188" s="779"/>
      <c r="IWS188" s="779"/>
      <c r="IWT188" s="779"/>
      <c r="IWU188" s="779"/>
      <c r="IWV188" s="779"/>
      <c r="IWW188" s="779"/>
      <c r="IWX188" s="779"/>
      <c r="IWY188" s="779"/>
      <c r="IWZ188" s="779"/>
      <c r="IXA188" s="779"/>
      <c r="IXB188" s="779"/>
      <c r="IXC188" s="779"/>
      <c r="IXD188" s="779"/>
      <c r="IXE188" s="779"/>
      <c r="IXF188" s="779"/>
      <c r="IXG188" s="779"/>
      <c r="IXH188" s="779"/>
      <c r="IXI188" s="779"/>
      <c r="IXJ188" s="779"/>
      <c r="IXK188" s="779"/>
      <c r="IXL188" s="779"/>
      <c r="IXM188" s="779"/>
      <c r="IXN188" s="779"/>
      <c r="IXO188" s="779"/>
      <c r="IXP188" s="779"/>
      <c r="IXQ188" s="779"/>
      <c r="IXR188" s="779"/>
      <c r="IXS188" s="779"/>
      <c r="IXT188" s="779"/>
      <c r="IXU188" s="779"/>
      <c r="IXV188" s="779"/>
      <c r="IXW188" s="779"/>
      <c r="IXX188" s="779"/>
      <c r="IXY188" s="779"/>
      <c r="IXZ188" s="779"/>
      <c r="IYA188" s="779"/>
      <c r="IYB188" s="779"/>
      <c r="IYC188" s="779"/>
      <c r="IYD188" s="779"/>
      <c r="IYE188" s="779"/>
      <c r="IYF188" s="779"/>
      <c r="IYG188" s="779"/>
      <c r="IYH188" s="779"/>
      <c r="IYI188" s="779"/>
      <c r="IYJ188" s="779"/>
      <c r="IYK188" s="779"/>
      <c r="IYL188" s="779"/>
      <c r="IYM188" s="779"/>
      <c r="IYN188" s="779"/>
      <c r="IYO188" s="779"/>
      <c r="IYP188" s="779"/>
      <c r="IYQ188" s="779"/>
      <c r="IYR188" s="779"/>
      <c r="IYS188" s="779"/>
      <c r="IYT188" s="779"/>
      <c r="IYU188" s="779"/>
      <c r="IYV188" s="779"/>
      <c r="IYW188" s="779"/>
      <c r="IYX188" s="779"/>
      <c r="IYY188" s="779"/>
      <c r="IYZ188" s="779"/>
      <c r="IZA188" s="779"/>
      <c r="IZB188" s="779"/>
      <c r="IZC188" s="779"/>
      <c r="IZD188" s="779"/>
      <c r="IZE188" s="779"/>
      <c r="IZF188" s="779"/>
      <c r="IZG188" s="779"/>
      <c r="IZH188" s="779"/>
      <c r="IZI188" s="779"/>
      <c r="IZJ188" s="779"/>
      <c r="IZK188" s="779"/>
      <c r="IZL188" s="779"/>
      <c r="IZM188" s="779"/>
      <c r="IZN188" s="779"/>
      <c r="IZO188" s="779"/>
      <c r="IZP188" s="779"/>
      <c r="IZQ188" s="779"/>
      <c r="IZR188" s="779"/>
      <c r="IZS188" s="779"/>
      <c r="IZT188" s="779"/>
      <c r="IZU188" s="779"/>
      <c r="IZV188" s="779"/>
      <c r="IZW188" s="779"/>
      <c r="IZX188" s="779"/>
      <c r="IZY188" s="779"/>
      <c r="IZZ188" s="779"/>
      <c r="JAA188" s="779"/>
      <c r="JAB188" s="779"/>
      <c r="JAC188" s="779"/>
      <c r="JAD188" s="779"/>
      <c r="JAE188" s="779"/>
      <c r="JAF188" s="779"/>
      <c r="JAG188" s="779"/>
      <c r="JAH188" s="779"/>
      <c r="JAI188" s="779"/>
      <c r="JAJ188" s="779"/>
      <c r="JAK188" s="779"/>
      <c r="JAL188" s="779"/>
      <c r="JAM188" s="779"/>
      <c r="JAN188" s="779"/>
      <c r="JAO188" s="779"/>
      <c r="JAP188" s="779"/>
      <c r="JAQ188" s="779"/>
      <c r="JAR188" s="779"/>
      <c r="JAS188" s="779"/>
      <c r="JAT188" s="779"/>
      <c r="JAU188" s="779"/>
      <c r="JAV188" s="779"/>
      <c r="JAW188" s="779"/>
      <c r="JAX188" s="779"/>
      <c r="JAY188" s="779"/>
      <c r="JAZ188" s="779"/>
      <c r="JBA188" s="779"/>
      <c r="JBB188" s="779"/>
      <c r="JBC188" s="779"/>
      <c r="JBD188" s="779"/>
      <c r="JBE188" s="779"/>
      <c r="JBF188" s="779"/>
      <c r="JBG188" s="779"/>
      <c r="JBH188" s="779"/>
      <c r="JBI188" s="779"/>
      <c r="JBJ188" s="779"/>
      <c r="JBK188" s="779"/>
      <c r="JBL188" s="779"/>
      <c r="JBM188" s="779"/>
      <c r="JBN188" s="779"/>
      <c r="JBO188" s="779"/>
      <c r="JBP188" s="779"/>
      <c r="JBQ188" s="779"/>
      <c r="JBR188" s="779"/>
      <c r="JBS188" s="779"/>
      <c r="JBT188" s="779"/>
      <c r="JBU188" s="779"/>
      <c r="JBV188" s="779"/>
      <c r="JBW188" s="779"/>
      <c r="JBX188" s="779"/>
      <c r="JBY188" s="779"/>
      <c r="JBZ188" s="779"/>
      <c r="JCA188" s="779"/>
      <c r="JCB188" s="779"/>
      <c r="JCC188" s="779"/>
      <c r="JCD188" s="779"/>
      <c r="JCE188" s="779"/>
      <c r="JCF188" s="779"/>
      <c r="JCG188" s="779"/>
      <c r="JCH188" s="779"/>
      <c r="JCI188" s="779"/>
      <c r="JCJ188" s="779"/>
      <c r="JCK188" s="779"/>
      <c r="JCL188" s="779"/>
      <c r="JCM188" s="779"/>
      <c r="JCN188" s="779"/>
      <c r="JCO188" s="779"/>
      <c r="JCP188" s="779"/>
      <c r="JCQ188" s="779"/>
      <c r="JCR188" s="779"/>
      <c r="JCS188" s="779"/>
      <c r="JCT188" s="779"/>
      <c r="JCU188" s="779"/>
      <c r="JCV188" s="779"/>
      <c r="JCW188" s="779"/>
      <c r="JCX188" s="779"/>
      <c r="JCY188" s="779"/>
      <c r="JCZ188" s="779"/>
      <c r="JDA188" s="779"/>
      <c r="JDB188" s="779"/>
      <c r="JDC188" s="779"/>
      <c r="JDD188" s="779"/>
      <c r="JDE188" s="779"/>
      <c r="JDF188" s="779"/>
      <c r="JDG188" s="779"/>
      <c r="JDH188" s="779"/>
      <c r="JDI188" s="779"/>
      <c r="JDJ188" s="779"/>
      <c r="JDK188" s="779"/>
      <c r="JDL188" s="779"/>
      <c r="JDM188" s="779"/>
      <c r="JDN188" s="779"/>
      <c r="JDO188" s="779"/>
      <c r="JDP188" s="779"/>
      <c r="JDQ188" s="779"/>
      <c r="JDR188" s="779"/>
      <c r="JDS188" s="779"/>
      <c r="JDT188" s="779"/>
      <c r="JDU188" s="779"/>
      <c r="JDV188" s="779"/>
      <c r="JDW188" s="779"/>
      <c r="JDX188" s="779"/>
      <c r="JDY188" s="779"/>
      <c r="JDZ188" s="779"/>
      <c r="JEA188" s="779"/>
      <c r="JEB188" s="779"/>
      <c r="JEC188" s="779"/>
      <c r="JED188" s="779"/>
      <c r="JEE188" s="779"/>
      <c r="JEF188" s="779"/>
      <c r="JEG188" s="779"/>
      <c r="JEH188" s="779"/>
      <c r="JEI188" s="779"/>
      <c r="JEJ188" s="779"/>
      <c r="JEK188" s="779"/>
      <c r="JEL188" s="779"/>
      <c r="JEM188" s="779"/>
      <c r="JEN188" s="779"/>
      <c r="JEO188" s="779"/>
      <c r="JEP188" s="779"/>
      <c r="JEQ188" s="779"/>
      <c r="JER188" s="779"/>
      <c r="JES188" s="779"/>
      <c r="JET188" s="779"/>
      <c r="JEU188" s="779"/>
      <c r="JEV188" s="779"/>
      <c r="JEW188" s="779"/>
      <c r="JEX188" s="779"/>
      <c r="JEY188" s="779"/>
      <c r="JEZ188" s="779"/>
      <c r="JFA188" s="779"/>
      <c r="JFB188" s="779"/>
      <c r="JFC188" s="779"/>
      <c r="JFD188" s="779"/>
      <c r="JFE188" s="779"/>
      <c r="JFF188" s="779"/>
      <c r="JFG188" s="779"/>
      <c r="JFH188" s="779"/>
      <c r="JFI188" s="779"/>
      <c r="JFJ188" s="779"/>
      <c r="JFK188" s="779"/>
      <c r="JFL188" s="779"/>
      <c r="JFM188" s="779"/>
      <c r="JFN188" s="779"/>
      <c r="JFO188" s="779"/>
      <c r="JFP188" s="779"/>
      <c r="JFQ188" s="779"/>
      <c r="JFR188" s="779"/>
      <c r="JFS188" s="779"/>
      <c r="JFT188" s="779"/>
      <c r="JFU188" s="779"/>
      <c r="JFV188" s="779"/>
      <c r="JFW188" s="779"/>
      <c r="JFX188" s="779"/>
      <c r="JFY188" s="779"/>
      <c r="JFZ188" s="779"/>
      <c r="JGA188" s="779"/>
      <c r="JGB188" s="779"/>
      <c r="JGC188" s="779"/>
      <c r="JGD188" s="779"/>
      <c r="JGE188" s="779"/>
      <c r="JGF188" s="779"/>
      <c r="JGG188" s="779"/>
      <c r="JGH188" s="779"/>
      <c r="JGI188" s="779"/>
      <c r="JGJ188" s="779"/>
      <c r="JGK188" s="779"/>
      <c r="JGL188" s="779"/>
      <c r="JGM188" s="779"/>
      <c r="JGN188" s="779"/>
      <c r="JGO188" s="779"/>
      <c r="JGP188" s="779"/>
      <c r="JGQ188" s="779"/>
      <c r="JGR188" s="779"/>
      <c r="JGS188" s="779"/>
      <c r="JGT188" s="779"/>
      <c r="JGU188" s="779"/>
      <c r="JGV188" s="779"/>
      <c r="JGW188" s="779"/>
      <c r="JGX188" s="779"/>
      <c r="JGY188" s="779"/>
      <c r="JGZ188" s="779"/>
      <c r="JHA188" s="779"/>
      <c r="JHB188" s="779"/>
      <c r="JHC188" s="779"/>
      <c r="JHD188" s="779"/>
      <c r="JHE188" s="779"/>
      <c r="JHF188" s="779"/>
      <c r="JHG188" s="779"/>
      <c r="JHH188" s="779"/>
      <c r="JHI188" s="779"/>
      <c r="JHJ188" s="779"/>
      <c r="JHK188" s="779"/>
      <c r="JHL188" s="779"/>
      <c r="JHM188" s="779"/>
      <c r="JHN188" s="779"/>
      <c r="JHO188" s="779"/>
      <c r="JHP188" s="779"/>
      <c r="JHQ188" s="779"/>
      <c r="JHR188" s="779"/>
      <c r="JHS188" s="779"/>
      <c r="JHT188" s="779"/>
      <c r="JHU188" s="779"/>
      <c r="JHV188" s="779"/>
      <c r="JHW188" s="779"/>
      <c r="JHX188" s="779"/>
      <c r="JHY188" s="779"/>
      <c r="JHZ188" s="779"/>
      <c r="JIA188" s="779"/>
      <c r="JIB188" s="779"/>
      <c r="JIC188" s="779"/>
      <c r="JID188" s="779"/>
      <c r="JIE188" s="779"/>
      <c r="JIF188" s="779"/>
      <c r="JIG188" s="779"/>
      <c r="JIH188" s="779"/>
      <c r="JII188" s="779"/>
      <c r="JIJ188" s="779"/>
      <c r="JIK188" s="779"/>
      <c r="JIL188" s="779"/>
      <c r="JIM188" s="779"/>
      <c r="JIN188" s="779"/>
      <c r="JIO188" s="779"/>
      <c r="JIP188" s="779"/>
      <c r="JIQ188" s="779"/>
      <c r="JIR188" s="779"/>
      <c r="JIS188" s="779"/>
      <c r="JIT188" s="779"/>
      <c r="JIU188" s="779"/>
      <c r="JIV188" s="779"/>
      <c r="JIW188" s="779"/>
      <c r="JIX188" s="779"/>
      <c r="JIY188" s="779"/>
      <c r="JIZ188" s="779"/>
      <c r="JJA188" s="779"/>
      <c r="JJB188" s="779"/>
      <c r="JJC188" s="779"/>
      <c r="JJD188" s="779"/>
      <c r="JJE188" s="779"/>
      <c r="JJF188" s="779"/>
      <c r="JJG188" s="779"/>
      <c r="JJH188" s="779"/>
      <c r="JJI188" s="779"/>
      <c r="JJJ188" s="779"/>
      <c r="JJK188" s="779"/>
      <c r="JJL188" s="779"/>
      <c r="JJM188" s="779"/>
      <c r="JJN188" s="779"/>
      <c r="JJO188" s="779"/>
      <c r="JJP188" s="779"/>
      <c r="JJQ188" s="779"/>
      <c r="JJR188" s="779"/>
      <c r="JJS188" s="779"/>
      <c r="JJT188" s="779"/>
      <c r="JJU188" s="779"/>
      <c r="JJV188" s="779"/>
      <c r="JJW188" s="779"/>
      <c r="JJX188" s="779"/>
      <c r="JJY188" s="779"/>
      <c r="JJZ188" s="779"/>
      <c r="JKA188" s="779"/>
      <c r="JKB188" s="779"/>
      <c r="JKC188" s="779"/>
      <c r="JKD188" s="779"/>
      <c r="JKE188" s="779"/>
      <c r="JKF188" s="779"/>
      <c r="JKG188" s="779"/>
      <c r="JKH188" s="779"/>
      <c r="JKI188" s="779"/>
      <c r="JKJ188" s="779"/>
      <c r="JKK188" s="779"/>
      <c r="JKL188" s="779"/>
      <c r="JKM188" s="779"/>
      <c r="JKN188" s="779"/>
      <c r="JKO188" s="779"/>
      <c r="JKP188" s="779"/>
      <c r="JKQ188" s="779"/>
      <c r="JKR188" s="779"/>
      <c r="JKS188" s="779"/>
      <c r="JKT188" s="779"/>
      <c r="JKU188" s="779"/>
      <c r="JKV188" s="779"/>
      <c r="JKW188" s="779"/>
      <c r="JKX188" s="779"/>
      <c r="JKY188" s="779"/>
      <c r="JKZ188" s="779"/>
      <c r="JLA188" s="779"/>
      <c r="JLB188" s="779"/>
      <c r="JLC188" s="779"/>
      <c r="JLD188" s="779"/>
      <c r="JLE188" s="779"/>
      <c r="JLF188" s="779"/>
      <c r="JLG188" s="779"/>
      <c r="JLH188" s="779"/>
      <c r="JLI188" s="779"/>
      <c r="JLJ188" s="779"/>
      <c r="JLK188" s="779"/>
      <c r="JLL188" s="779"/>
      <c r="JLM188" s="779"/>
      <c r="JLN188" s="779"/>
      <c r="JLO188" s="779"/>
      <c r="JLP188" s="779"/>
      <c r="JLQ188" s="779"/>
      <c r="JLR188" s="779"/>
      <c r="JLS188" s="779"/>
      <c r="JLT188" s="779"/>
      <c r="JLU188" s="779"/>
      <c r="JLV188" s="779"/>
      <c r="JLW188" s="779"/>
      <c r="JLX188" s="779"/>
      <c r="JLY188" s="779"/>
      <c r="JLZ188" s="779"/>
      <c r="JMA188" s="779"/>
      <c r="JMB188" s="779"/>
      <c r="JMC188" s="779"/>
      <c r="JMD188" s="779"/>
      <c r="JME188" s="779"/>
      <c r="JMF188" s="779"/>
      <c r="JMG188" s="779"/>
      <c r="JMH188" s="779"/>
      <c r="JMI188" s="779"/>
      <c r="JMJ188" s="779"/>
      <c r="JMK188" s="779"/>
      <c r="JML188" s="779"/>
      <c r="JMM188" s="779"/>
      <c r="JMN188" s="779"/>
      <c r="JMO188" s="779"/>
      <c r="JMP188" s="779"/>
      <c r="JMQ188" s="779"/>
      <c r="JMR188" s="779"/>
      <c r="JMS188" s="779"/>
      <c r="JMT188" s="779"/>
      <c r="JMU188" s="779"/>
      <c r="JMV188" s="779"/>
      <c r="JMW188" s="779"/>
      <c r="JMX188" s="779"/>
      <c r="JMY188" s="779"/>
      <c r="JMZ188" s="779"/>
      <c r="JNA188" s="779"/>
      <c r="JNB188" s="779"/>
      <c r="JNC188" s="779"/>
      <c r="JND188" s="779"/>
      <c r="JNE188" s="779"/>
      <c r="JNF188" s="779"/>
      <c r="JNG188" s="779"/>
      <c r="JNH188" s="779"/>
      <c r="JNI188" s="779"/>
      <c r="JNJ188" s="779"/>
      <c r="JNK188" s="779"/>
      <c r="JNL188" s="779"/>
      <c r="JNM188" s="779"/>
      <c r="JNN188" s="779"/>
      <c r="JNO188" s="779"/>
      <c r="JNP188" s="779"/>
      <c r="JNQ188" s="779"/>
      <c r="JNR188" s="779"/>
      <c r="JNS188" s="779"/>
      <c r="JNT188" s="779"/>
      <c r="JNU188" s="779"/>
      <c r="JNV188" s="779"/>
      <c r="JNW188" s="779"/>
      <c r="JNX188" s="779"/>
      <c r="JNY188" s="779"/>
      <c r="JNZ188" s="779"/>
      <c r="JOA188" s="779"/>
      <c r="JOB188" s="779"/>
      <c r="JOC188" s="779"/>
      <c r="JOD188" s="779"/>
      <c r="JOE188" s="779"/>
      <c r="JOF188" s="779"/>
      <c r="JOG188" s="779"/>
      <c r="JOH188" s="779"/>
      <c r="JOI188" s="779"/>
      <c r="JOJ188" s="779"/>
      <c r="JOK188" s="779"/>
      <c r="JOL188" s="779"/>
      <c r="JOM188" s="779"/>
      <c r="JON188" s="779"/>
      <c r="JOO188" s="779"/>
      <c r="JOP188" s="779"/>
      <c r="JOQ188" s="779"/>
      <c r="JOR188" s="779"/>
      <c r="JOS188" s="779"/>
      <c r="JOT188" s="779"/>
      <c r="JOU188" s="779"/>
      <c r="JOV188" s="779"/>
      <c r="JOW188" s="779"/>
      <c r="JOX188" s="779"/>
      <c r="JOY188" s="779"/>
      <c r="JOZ188" s="779"/>
      <c r="JPA188" s="779"/>
      <c r="JPB188" s="779"/>
      <c r="JPC188" s="779"/>
      <c r="JPD188" s="779"/>
      <c r="JPE188" s="779"/>
      <c r="JPF188" s="779"/>
      <c r="JPG188" s="779"/>
      <c r="JPH188" s="779"/>
      <c r="JPI188" s="779"/>
      <c r="JPJ188" s="779"/>
      <c r="JPK188" s="779"/>
      <c r="JPL188" s="779"/>
      <c r="JPM188" s="779"/>
      <c r="JPN188" s="779"/>
      <c r="JPO188" s="779"/>
      <c r="JPP188" s="779"/>
      <c r="JPQ188" s="779"/>
      <c r="JPR188" s="779"/>
      <c r="JPS188" s="779"/>
      <c r="JPT188" s="779"/>
      <c r="JPU188" s="779"/>
      <c r="JPV188" s="779"/>
      <c r="JPW188" s="779"/>
      <c r="JPX188" s="779"/>
      <c r="JPY188" s="779"/>
      <c r="JPZ188" s="779"/>
      <c r="JQA188" s="779"/>
      <c r="JQB188" s="779"/>
      <c r="JQC188" s="779"/>
      <c r="JQD188" s="779"/>
      <c r="JQE188" s="779"/>
      <c r="JQF188" s="779"/>
      <c r="JQG188" s="779"/>
      <c r="JQH188" s="779"/>
      <c r="JQI188" s="779"/>
      <c r="JQJ188" s="779"/>
      <c r="JQK188" s="779"/>
      <c r="JQL188" s="779"/>
      <c r="JQM188" s="779"/>
      <c r="JQN188" s="779"/>
      <c r="JQO188" s="779"/>
      <c r="JQP188" s="779"/>
      <c r="JQQ188" s="779"/>
      <c r="JQR188" s="779"/>
      <c r="JQS188" s="779"/>
      <c r="JQT188" s="779"/>
      <c r="JQU188" s="779"/>
      <c r="JQV188" s="779"/>
      <c r="JQW188" s="779"/>
      <c r="JQX188" s="779"/>
      <c r="JQY188" s="779"/>
      <c r="JQZ188" s="779"/>
      <c r="JRA188" s="779"/>
      <c r="JRB188" s="779"/>
      <c r="JRC188" s="779"/>
      <c r="JRD188" s="779"/>
      <c r="JRE188" s="779"/>
      <c r="JRF188" s="779"/>
      <c r="JRG188" s="779"/>
      <c r="JRH188" s="779"/>
      <c r="JRI188" s="779"/>
      <c r="JRJ188" s="779"/>
      <c r="JRK188" s="779"/>
      <c r="JRL188" s="779"/>
      <c r="JRM188" s="779"/>
      <c r="JRN188" s="779"/>
      <c r="JRO188" s="779"/>
      <c r="JRP188" s="779"/>
      <c r="JRQ188" s="779"/>
      <c r="JRR188" s="779"/>
      <c r="JRS188" s="779"/>
      <c r="JRT188" s="779"/>
      <c r="JRU188" s="779"/>
      <c r="JRV188" s="779"/>
      <c r="JRW188" s="779"/>
      <c r="JRX188" s="779"/>
      <c r="JRY188" s="779"/>
      <c r="JRZ188" s="779"/>
      <c r="JSA188" s="779"/>
      <c r="JSB188" s="779"/>
      <c r="JSC188" s="779"/>
      <c r="JSD188" s="779"/>
      <c r="JSE188" s="779"/>
      <c r="JSF188" s="779"/>
      <c r="JSG188" s="779"/>
      <c r="JSH188" s="779"/>
      <c r="JSI188" s="779"/>
      <c r="JSJ188" s="779"/>
      <c r="JSK188" s="779"/>
      <c r="JSL188" s="779"/>
      <c r="JSM188" s="779"/>
      <c r="JSN188" s="779"/>
      <c r="JSO188" s="779"/>
      <c r="JSP188" s="779"/>
      <c r="JSQ188" s="779"/>
      <c r="JSR188" s="779"/>
      <c r="JSS188" s="779"/>
      <c r="JST188" s="779"/>
      <c r="JSU188" s="779"/>
      <c r="JSV188" s="779"/>
      <c r="JSW188" s="779"/>
      <c r="JSX188" s="779"/>
      <c r="JSY188" s="779"/>
      <c r="JSZ188" s="779"/>
      <c r="JTA188" s="779"/>
      <c r="JTB188" s="779"/>
      <c r="JTC188" s="779"/>
      <c r="JTD188" s="779"/>
      <c r="JTE188" s="779"/>
      <c r="JTF188" s="779"/>
      <c r="JTG188" s="779"/>
      <c r="JTH188" s="779"/>
      <c r="JTI188" s="779"/>
      <c r="JTJ188" s="779"/>
      <c r="JTK188" s="779"/>
      <c r="JTL188" s="779"/>
      <c r="JTM188" s="779"/>
      <c r="JTN188" s="779"/>
      <c r="JTO188" s="779"/>
      <c r="JTP188" s="779"/>
      <c r="JTQ188" s="779"/>
      <c r="JTR188" s="779"/>
      <c r="JTS188" s="779"/>
      <c r="JTT188" s="779"/>
      <c r="JTU188" s="779"/>
      <c r="JTV188" s="779"/>
      <c r="JTW188" s="779"/>
      <c r="JTX188" s="779"/>
      <c r="JTY188" s="779"/>
      <c r="JTZ188" s="779"/>
      <c r="JUA188" s="779"/>
      <c r="JUB188" s="779"/>
      <c r="JUC188" s="779"/>
      <c r="JUD188" s="779"/>
      <c r="JUE188" s="779"/>
      <c r="JUF188" s="779"/>
      <c r="JUG188" s="779"/>
      <c r="JUH188" s="779"/>
      <c r="JUI188" s="779"/>
      <c r="JUJ188" s="779"/>
      <c r="JUK188" s="779"/>
      <c r="JUL188" s="779"/>
      <c r="JUM188" s="779"/>
      <c r="JUN188" s="779"/>
      <c r="JUO188" s="779"/>
      <c r="JUP188" s="779"/>
      <c r="JUQ188" s="779"/>
      <c r="JUR188" s="779"/>
      <c r="JUS188" s="779"/>
      <c r="JUT188" s="779"/>
      <c r="JUU188" s="779"/>
      <c r="JUV188" s="779"/>
      <c r="JUW188" s="779"/>
      <c r="JUX188" s="779"/>
      <c r="JUY188" s="779"/>
      <c r="JUZ188" s="779"/>
      <c r="JVA188" s="779"/>
      <c r="JVB188" s="779"/>
      <c r="JVC188" s="779"/>
      <c r="JVD188" s="779"/>
      <c r="JVE188" s="779"/>
      <c r="JVF188" s="779"/>
      <c r="JVG188" s="779"/>
      <c r="JVH188" s="779"/>
      <c r="JVI188" s="779"/>
      <c r="JVJ188" s="779"/>
      <c r="JVK188" s="779"/>
      <c r="JVL188" s="779"/>
      <c r="JVM188" s="779"/>
      <c r="JVN188" s="779"/>
      <c r="JVO188" s="779"/>
      <c r="JVP188" s="779"/>
      <c r="JVQ188" s="779"/>
      <c r="JVR188" s="779"/>
      <c r="JVS188" s="779"/>
      <c r="JVT188" s="779"/>
      <c r="JVU188" s="779"/>
      <c r="JVV188" s="779"/>
      <c r="JVW188" s="779"/>
      <c r="JVX188" s="779"/>
      <c r="JVY188" s="779"/>
      <c r="JVZ188" s="779"/>
      <c r="JWA188" s="779"/>
      <c r="JWB188" s="779"/>
      <c r="JWC188" s="779"/>
      <c r="JWD188" s="779"/>
      <c r="JWE188" s="779"/>
      <c r="JWF188" s="779"/>
      <c r="JWG188" s="779"/>
      <c r="JWH188" s="779"/>
      <c r="JWI188" s="779"/>
      <c r="JWJ188" s="779"/>
      <c r="JWK188" s="779"/>
      <c r="JWL188" s="779"/>
      <c r="JWM188" s="779"/>
      <c r="JWN188" s="779"/>
      <c r="JWO188" s="779"/>
      <c r="JWP188" s="779"/>
      <c r="JWQ188" s="779"/>
      <c r="JWR188" s="779"/>
      <c r="JWS188" s="779"/>
      <c r="JWT188" s="779"/>
      <c r="JWU188" s="779"/>
      <c r="JWV188" s="779"/>
      <c r="JWW188" s="779"/>
      <c r="JWX188" s="779"/>
      <c r="JWY188" s="779"/>
      <c r="JWZ188" s="779"/>
      <c r="JXA188" s="779"/>
      <c r="JXB188" s="779"/>
      <c r="JXC188" s="779"/>
      <c r="JXD188" s="779"/>
      <c r="JXE188" s="779"/>
      <c r="JXF188" s="779"/>
      <c r="JXG188" s="779"/>
      <c r="JXH188" s="779"/>
      <c r="JXI188" s="779"/>
      <c r="JXJ188" s="779"/>
      <c r="JXK188" s="779"/>
      <c r="JXL188" s="779"/>
      <c r="JXM188" s="779"/>
      <c r="JXN188" s="779"/>
      <c r="JXO188" s="779"/>
      <c r="JXP188" s="779"/>
      <c r="JXQ188" s="779"/>
      <c r="JXR188" s="779"/>
      <c r="JXS188" s="779"/>
      <c r="JXT188" s="779"/>
      <c r="JXU188" s="779"/>
      <c r="JXV188" s="779"/>
      <c r="JXW188" s="779"/>
      <c r="JXX188" s="779"/>
      <c r="JXY188" s="779"/>
      <c r="JXZ188" s="779"/>
      <c r="JYA188" s="779"/>
      <c r="JYB188" s="779"/>
      <c r="JYC188" s="779"/>
      <c r="JYD188" s="779"/>
      <c r="JYE188" s="779"/>
      <c r="JYF188" s="779"/>
      <c r="JYG188" s="779"/>
      <c r="JYH188" s="779"/>
      <c r="JYI188" s="779"/>
      <c r="JYJ188" s="779"/>
      <c r="JYK188" s="779"/>
      <c r="JYL188" s="779"/>
      <c r="JYM188" s="779"/>
      <c r="JYN188" s="779"/>
      <c r="JYO188" s="779"/>
      <c r="JYP188" s="779"/>
      <c r="JYQ188" s="779"/>
      <c r="JYR188" s="779"/>
      <c r="JYS188" s="779"/>
      <c r="JYT188" s="779"/>
      <c r="JYU188" s="779"/>
      <c r="JYV188" s="779"/>
      <c r="JYW188" s="779"/>
      <c r="JYX188" s="779"/>
      <c r="JYY188" s="779"/>
      <c r="JYZ188" s="779"/>
      <c r="JZA188" s="779"/>
      <c r="JZB188" s="779"/>
      <c r="JZC188" s="779"/>
      <c r="JZD188" s="779"/>
      <c r="JZE188" s="779"/>
      <c r="JZF188" s="779"/>
      <c r="JZG188" s="779"/>
      <c r="JZH188" s="779"/>
      <c r="JZI188" s="779"/>
      <c r="JZJ188" s="779"/>
      <c r="JZK188" s="779"/>
      <c r="JZL188" s="779"/>
      <c r="JZM188" s="779"/>
      <c r="JZN188" s="779"/>
      <c r="JZO188" s="779"/>
      <c r="JZP188" s="779"/>
      <c r="JZQ188" s="779"/>
      <c r="JZR188" s="779"/>
      <c r="JZS188" s="779"/>
      <c r="JZT188" s="779"/>
      <c r="JZU188" s="779"/>
      <c r="JZV188" s="779"/>
      <c r="JZW188" s="779"/>
      <c r="JZX188" s="779"/>
      <c r="JZY188" s="779"/>
      <c r="JZZ188" s="779"/>
      <c r="KAA188" s="779"/>
      <c r="KAB188" s="779"/>
      <c r="KAC188" s="779"/>
      <c r="KAD188" s="779"/>
      <c r="KAE188" s="779"/>
      <c r="KAF188" s="779"/>
      <c r="KAG188" s="779"/>
      <c r="KAH188" s="779"/>
      <c r="KAI188" s="779"/>
      <c r="KAJ188" s="779"/>
      <c r="KAK188" s="779"/>
      <c r="KAL188" s="779"/>
      <c r="KAM188" s="779"/>
      <c r="KAN188" s="779"/>
      <c r="KAO188" s="779"/>
      <c r="KAP188" s="779"/>
      <c r="KAQ188" s="779"/>
      <c r="KAR188" s="779"/>
      <c r="KAS188" s="779"/>
      <c r="KAT188" s="779"/>
      <c r="KAU188" s="779"/>
      <c r="KAV188" s="779"/>
      <c r="KAW188" s="779"/>
      <c r="KAX188" s="779"/>
      <c r="KAY188" s="779"/>
      <c r="KAZ188" s="779"/>
      <c r="KBA188" s="779"/>
      <c r="KBB188" s="779"/>
      <c r="KBC188" s="779"/>
      <c r="KBD188" s="779"/>
      <c r="KBE188" s="779"/>
      <c r="KBF188" s="779"/>
      <c r="KBG188" s="779"/>
      <c r="KBH188" s="779"/>
      <c r="KBI188" s="779"/>
      <c r="KBJ188" s="779"/>
      <c r="KBK188" s="779"/>
      <c r="KBL188" s="779"/>
      <c r="KBM188" s="779"/>
      <c r="KBN188" s="779"/>
      <c r="KBO188" s="779"/>
      <c r="KBP188" s="779"/>
      <c r="KBQ188" s="779"/>
      <c r="KBR188" s="779"/>
      <c r="KBS188" s="779"/>
      <c r="KBT188" s="779"/>
      <c r="KBU188" s="779"/>
      <c r="KBV188" s="779"/>
      <c r="KBW188" s="779"/>
      <c r="KBX188" s="779"/>
      <c r="KBY188" s="779"/>
      <c r="KBZ188" s="779"/>
      <c r="KCA188" s="779"/>
      <c r="KCB188" s="779"/>
      <c r="KCC188" s="779"/>
      <c r="KCD188" s="779"/>
      <c r="KCE188" s="779"/>
      <c r="KCF188" s="779"/>
      <c r="KCG188" s="779"/>
      <c r="KCH188" s="779"/>
      <c r="KCI188" s="779"/>
      <c r="KCJ188" s="779"/>
      <c r="KCK188" s="779"/>
      <c r="KCL188" s="779"/>
      <c r="KCM188" s="779"/>
      <c r="KCN188" s="779"/>
      <c r="KCO188" s="779"/>
      <c r="KCP188" s="779"/>
      <c r="KCQ188" s="779"/>
      <c r="KCR188" s="779"/>
      <c r="KCS188" s="779"/>
      <c r="KCT188" s="779"/>
      <c r="KCU188" s="779"/>
      <c r="KCV188" s="779"/>
      <c r="KCW188" s="779"/>
      <c r="KCX188" s="779"/>
      <c r="KCY188" s="779"/>
      <c r="KCZ188" s="779"/>
      <c r="KDA188" s="779"/>
      <c r="KDB188" s="779"/>
      <c r="KDC188" s="779"/>
      <c r="KDD188" s="779"/>
      <c r="KDE188" s="779"/>
      <c r="KDF188" s="779"/>
      <c r="KDG188" s="779"/>
      <c r="KDH188" s="779"/>
      <c r="KDI188" s="779"/>
      <c r="KDJ188" s="779"/>
      <c r="KDK188" s="779"/>
      <c r="KDL188" s="779"/>
      <c r="KDM188" s="779"/>
      <c r="KDN188" s="779"/>
      <c r="KDO188" s="779"/>
      <c r="KDP188" s="779"/>
      <c r="KDQ188" s="779"/>
      <c r="KDR188" s="779"/>
      <c r="KDS188" s="779"/>
      <c r="KDT188" s="779"/>
      <c r="KDU188" s="779"/>
      <c r="KDV188" s="779"/>
      <c r="KDW188" s="779"/>
      <c r="KDX188" s="779"/>
      <c r="KDY188" s="779"/>
      <c r="KDZ188" s="779"/>
      <c r="KEA188" s="779"/>
      <c r="KEB188" s="779"/>
      <c r="KEC188" s="779"/>
      <c r="KED188" s="779"/>
      <c r="KEE188" s="779"/>
      <c r="KEF188" s="779"/>
      <c r="KEG188" s="779"/>
      <c r="KEH188" s="779"/>
      <c r="KEI188" s="779"/>
      <c r="KEJ188" s="779"/>
      <c r="KEK188" s="779"/>
      <c r="KEL188" s="779"/>
      <c r="KEM188" s="779"/>
      <c r="KEN188" s="779"/>
      <c r="KEO188" s="779"/>
      <c r="KEP188" s="779"/>
      <c r="KEQ188" s="779"/>
      <c r="KER188" s="779"/>
      <c r="KES188" s="779"/>
      <c r="KET188" s="779"/>
      <c r="KEU188" s="779"/>
      <c r="KEV188" s="779"/>
      <c r="KEW188" s="779"/>
      <c r="KEX188" s="779"/>
      <c r="KEY188" s="779"/>
      <c r="KEZ188" s="779"/>
      <c r="KFA188" s="779"/>
      <c r="KFB188" s="779"/>
      <c r="KFC188" s="779"/>
      <c r="KFD188" s="779"/>
      <c r="KFE188" s="779"/>
      <c r="KFF188" s="779"/>
      <c r="KFG188" s="779"/>
      <c r="KFH188" s="779"/>
      <c r="KFI188" s="779"/>
      <c r="KFJ188" s="779"/>
      <c r="KFK188" s="779"/>
      <c r="KFL188" s="779"/>
      <c r="KFM188" s="779"/>
      <c r="KFN188" s="779"/>
      <c r="KFO188" s="779"/>
      <c r="KFP188" s="779"/>
      <c r="KFQ188" s="779"/>
      <c r="KFR188" s="779"/>
      <c r="KFS188" s="779"/>
      <c r="KFT188" s="779"/>
      <c r="KFU188" s="779"/>
      <c r="KFV188" s="779"/>
      <c r="KFW188" s="779"/>
      <c r="KFX188" s="779"/>
      <c r="KFY188" s="779"/>
      <c r="KFZ188" s="779"/>
      <c r="KGA188" s="779"/>
      <c r="KGB188" s="779"/>
      <c r="KGC188" s="779"/>
      <c r="KGD188" s="779"/>
      <c r="KGE188" s="779"/>
      <c r="KGF188" s="779"/>
      <c r="KGG188" s="779"/>
      <c r="KGH188" s="779"/>
      <c r="KGI188" s="779"/>
      <c r="KGJ188" s="779"/>
      <c r="KGK188" s="779"/>
      <c r="KGL188" s="779"/>
      <c r="KGM188" s="779"/>
      <c r="KGN188" s="779"/>
      <c r="KGO188" s="779"/>
      <c r="KGP188" s="779"/>
      <c r="KGQ188" s="779"/>
      <c r="KGR188" s="779"/>
      <c r="KGS188" s="779"/>
      <c r="KGT188" s="779"/>
      <c r="KGU188" s="779"/>
      <c r="KGV188" s="779"/>
      <c r="KGW188" s="779"/>
      <c r="KGX188" s="779"/>
      <c r="KGY188" s="779"/>
      <c r="KGZ188" s="779"/>
      <c r="KHA188" s="779"/>
      <c r="KHB188" s="779"/>
      <c r="KHC188" s="779"/>
      <c r="KHD188" s="779"/>
      <c r="KHE188" s="779"/>
      <c r="KHF188" s="779"/>
      <c r="KHG188" s="779"/>
      <c r="KHH188" s="779"/>
      <c r="KHI188" s="779"/>
      <c r="KHJ188" s="779"/>
      <c r="KHK188" s="779"/>
      <c r="KHL188" s="779"/>
      <c r="KHM188" s="779"/>
      <c r="KHN188" s="779"/>
      <c r="KHO188" s="779"/>
      <c r="KHP188" s="779"/>
      <c r="KHQ188" s="779"/>
      <c r="KHR188" s="779"/>
      <c r="KHS188" s="779"/>
      <c r="KHT188" s="779"/>
      <c r="KHU188" s="779"/>
      <c r="KHV188" s="779"/>
      <c r="KHW188" s="779"/>
      <c r="KHX188" s="779"/>
      <c r="KHY188" s="779"/>
      <c r="KHZ188" s="779"/>
      <c r="KIA188" s="779"/>
      <c r="KIB188" s="779"/>
      <c r="KIC188" s="779"/>
      <c r="KID188" s="779"/>
      <c r="KIE188" s="779"/>
      <c r="KIF188" s="779"/>
      <c r="KIG188" s="779"/>
      <c r="KIH188" s="779"/>
      <c r="KII188" s="779"/>
      <c r="KIJ188" s="779"/>
      <c r="KIK188" s="779"/>
      <c r="KIL188" s="779"/>
      <c r="KIM188" s="779"/>
      <c r="KIN188" s="779"/>
      <c r="KIO188" s="779"/>
      <c r="KIP188" s="779"/>
      <c r="KIQ188" s="779"/>
      <c r="KIR188" s="779"/>
      <c r="KIS188" s="779"/>
      <c r="KIT188" s="779"/>
      <c r="KIU188" s="779"/>
      <c r="KIV188" s="779"/>
      <c r="KIW188" s="779"/>
      <c r="KIX188" s="779"/>
      <c r="KIY188" s="779"/>
      <c r="KIZ188" s="779"/>
      <c r="KJA188" s="779"/>
      <c r="KJB188" s="779"/>
      <c r="KJC188" s="779"/>
      <c r="KJD188" s="779"/>
      <c r="KJE188" s="779"/>
      <c r="KJF188" s="779"/>
      <c r="KJG188" s="779"/>
      <c r="KJH188" s="779"/>
      <c r="KJI188" s="779"/>
      <c r="KJJ188" s="779"/>
      <c r="KJK188" s="779"/>
      <c r="KJL188" s="779"/>
      <c r="KJM188" s="779"/>
      <c r="KJN188" s="779"/>
      <c r="KJO188" s="779"/>
      <c r="KJP188" s="779"/>
      <c r="KJQ188" s="779"/>
      <c r="KJR188" s="779"/>
      <c r="KJS188" s="779"/>
      <c r="KJT188" s="779"/>
      <c r="KJU188" s="779"/>
      <c r="KJV188" s="779"/>
      <c r="KJW188" s="779"/>
      <c r="KJX188" s="779"/>
      <c r="KJY188" s="779"/>
      <c r="KJZ188" s="779"/>
      <c r="KKA188" s="779"/>
      <c r="KKB188" s="779"/>
      <c r="KKC188" s="779"/>
      <c r="KKD188" s="779"/>
      <c r="KKE188" s="779"/>
      <c r="KKF188" s="779"/>
      <c r="KKG188" s="779"/>
      <c r="KKH188" s="779"/>
      <c r="KKI188" s="779"/>
      <c r="KKJ188" s="779"/>
      <c r="KKK188" s="779"/>
      <c r="KKL188" s="779"/>
      <c r="KKM188" s="779"/>
      <c r="KKN188" s="779"/>
      <c r="KKO188" s="779"/>
      <c r="KKP188" s="779"/>
      <c r="KKQ188" s="779"/>
      <c r="KKR188" s="779"/>
      <c r="KKS188" s="779"/>
      <c r="KKT188" s="779"/>
      <c r="KKU188" s="779"/>
      <c r="KKV188" s="779"/>
      <c r="KKW188" s="779"/>
      <c r="KKX188" s="779"/>
      <c r="KKY188" s="779"/>
      <c r="KKZ188" s="779"/>
      <c r="KLA188" s="779"/>
      <c r="KLB188" s="779"/>
      <c r="KLC188" s="779"/>
      <c r="KLD188" s="779"/>
      <c r="KLE188" s="779"/>
      <c r="KLF188" s="779"/>
      <c r="KLG188" s="779"/>
      <c r="KLH188" s="779"/>
      <c r="KLI188" s="779"/>
      <c r="KLJ188" s="779"/>
      <c r="KLK188" s="779"/>
      <c r="KLL188" s="779"/>
      <c r="KLM188" s="779"/>
      <c r="KLN188" s="779"/>
      <c r="KLO188" s="779"/>
      <c r="KLP188" s="779"/>
      <c r="KLQ188" s="779"/>
      <c r="KLR188" s="779"/>
      <c r="KLS188" s="779"/>
      <c r="KLT188" s="779"/>
      <c r="KLU188" s="779"/>
      <c r="KLV188" s="779"/>
      <c r="KLW188" s="779"/>
      <c r="KLX188" s="779"/>
      <c r="KLY188" s="779"/>
      <c r="KLZ188" s="779"/>
      <c r="KMA188" s="779"/>
      <c r="KMB188" s="779"/>
      <c r="KMC188" s="779"/>
      <c r="KMD188" s="779"/>
      <c r="KME188" s="779"/>
      <c r="KMF188" s="779"/>
      <c r="KMG188" s="779"/>
      <c r="KMH188" s="779"/>
      <c r="KMI188" s="779"/>
      <c r="KMJ188" s="779"/>
      <c r="KMK188" s="779"/>
      <c r="KML188" s="779"/>
      <c r="KMM188" s="779"/>
      <c r="KMN188" s="779"/>
      <c r="KMO188" s="779"/>
      <c r="KMP188" s="779"/>
      <c r="KMQ188" s="779"/>
      <c r="KMR188" s="779"/>
      <c r="KMS188" s="779"/>
      <c r="KMT188" s="779"/>
      <c r="KMU188" s="779"/>
      <c r="KMV188" s="779"/>
      <c r="KMW188" s="779"/>
      <c r="KMX188" s="779"/>
      <c r="KMY188" s="779"/>
      <c r="KMZ188" s="779"/>
      <c r="KNA188" s="779"/>
      <c r="KNB188" s="779"/>
      <c r="KNC188" s="779"/>
      <c r="KND188" s="779"/>
      <c r="KNE188" s="779"/>
      <c r="KNF188" s="779"/>
      <c r="KNG188" s="779"/>
      <c r="KNH188" s="779"/>
      <c r="KNI188" s="779"/>
      <c r="KNJ188" s="779"/>
      <c r="KNK188" s="779"/>
      <c r="KNL188" s="779"/>
      <c r="KNM188" s="779"/>
      <c r="KNN188" s="779"/>
      <c r="KNO188" s="779"/>
      <c r="KNP188" s="779"/>
      <c r="KNQ188" s="779"/>
      <c r="KNR188" s="779"/>
      <c r="KNS188" s="779"/>
      <c r="KNT188" s="779"/>
      <c r="KNU188" s="779"/>
      <c r="KNV188" s="779"/>
      <c r="KNW188" s="779"/>
      <c r="KNX188" s="779"/>
      <c r="KNY188" s="779"/>
      <c r="KNZ188" s="779"/>
      <c r="KOA188" s="779"/>
      <c r="KOB188" s="779"/>
      <c r="KOC188" s="779"/>
      <c r="KOD188" s="779"/>
      <c r="KOE188" s="779"/>
      <c r="KOF188" s="779"/>
      <c r="KOG188" s="779"/>
      <c r="KOH188" s="779"/>
      <c r="KOI188" s="779"/>
      <c r="KOJ188" s="779"/>
      <c r="KOK188" s="779"/>
      <c r="KOL188" s="779"/>
      <c r="KOM188" s="779"/>
      <c r="KON188" s="779"/>
      <c r="KOO188" s="779"/>
      <c r="KOP188" s="779"/>
      <c r="KOQ188" s="779"/>
      <c r="KOR188" s="779"/>
      <c r="KOS188" s="779"/>
      <c r="KOT188" s="779"/>
      <c r="KOU188" s="779"/>
      <c r="KOV188" s="779"/>
      <c r="KOW188" s="779"/>
      <c r="KOX188" s="779"/>
      <c r="KOY188" s="779"/>
      <c r="KOZ188" s="779"/>
      <c r="KPA188" s="779"/>
      <c r="KPB188" s="779"/>
      <c r="KPC188" s="779"/>
      <c r="KPD188" s="779"/>
      <c r="KPE188" s="779"/>
      <c r="KPF188" s="779"/>
      <c r="KPG188" s="779"/>
      <c r="KPH188" s="779"/>
      <c r="KPI188" s="779"/>
      <c r="KPJ188" s="779"/>
      <c r="KPK188" s="779"/>
      <c r="KPL188" s="779"/>
      <c r="KPM188" s="779"/>
      <c r="KPN188" s="779"/>
      <c r="KPO188" s="779"/>
      <c r="KPP188" s="779"/>
      <c r="KPQ188" s="779"/>
      <c r="KPR188" s="779"/>
      <c r="KPS188" s="779"/>
      <c r="KPT188" s="779"/>
      <c r="KPU188" s="779"/>
      <c r="KPV188" s="779"/>
      <c r="KPW188" s="779"/>
      <c r="KPX188" s="779"/>
      <c r="KPY188" s="779"/>
      <c r="KPZ188" s="779"/>
      <c r="KQA188" s="779"/>
      <c r="KQB188" s="779"/>
      <c r="KQC188" s="779"/>
      <c r="KQD188" s="779"/>
      <c r="KQE188" s="779"/>
      <c r="KQF188" s="779"/>
      <c r="KQG188" s="779"/>
      <c r="KQH188" s="779"/>
      <c r="KQI188" s="779"/>
      <c r="KQJ188" s="779"/>
      <c r="KQK188" s="779"/>
      <c r="KQL188" s="779"/>
      <c r="KQM188" s="779"/>
      <c r="KQN188" s="779"/>
      <c r="KQO188" s="779"/>
      <c r="KQP188" s="779"/>
      <c r="KQQ188" s="779"/>
      <c r="KQR188" s="779"/>
      <c r="KQS188" s="779"/>
      <c r="KQT188" s="779"/>
      <c r="KQU188" s="779"/>
      <c r="KQV188" s="779"/>
      <c r="KQW188" s="779"/>
      <c r="KQX188" s="779"/>
      <c r="KQY188" s="779"/>
      <c r="KQZ188" s="779"/>
      <c r="KRA188" s="779"/>
      <c r="KRB188" s="779"/>
      <c r="KRC188" s="779"/>
      <c r="KRD188" s="779"/>
      <c r="KRE188" s="779"/>
      <c r="KRF188" s="779"/>
      <c r="KRG188" s="779"/>
      <c r="KRH188" s="779"/>
      <c r="KRI188" s="779"/>
      <c r="KRJ188" s="779"/>
      <c r="KRK188" s="779"/>
      <c r="KRL188" s="779"/>
      <c r="KRM188" s="779"/>
      <c r="KRN188" s="779"/>
      <c r="KRO188" s="779"/>
      <c r="KRP188" s="779"/>
      <c r="KRQ188" s="779"/>
      <c r="KRR188" s="779"/>
      <c r="KRS188" s="779"/>
      <c r="KRT188" s="779"/>
      <c r="KRU188" s="779"/>
      <c r="KRV188" s="779"/>
      <c r="KRW188" s="779"/>
      <c r="KRX188" s="779"/>
      <c r="KRY188" s="779"/>
      <c r="KRZ188" s="779"/>
      <c r="KSA188" s="779"/>
      <c r="KSB188" s="779"/>
      <c r="KSC188" s="779"/>
      <c r="KSD188" s="779"/>
      <c r="KSE188" s="779"/>
      <c r="KSF188" s="779"/>
      <c r="KSG188" s="779"/>
      <c r="KSH188" s="779"/>
      <c r="KSI188" s="779"/>
      <c r="KSJ188" s="779"/>
      <c r="KSK188" s="779"/>
      <c r="KSL188" s="779"/>
      <c r="KSM188" s="779"/>
      <c r="KSN188" s="779"/>
      <c r="KSO188" s="779"/>
      <c r="KSP188" s="779"/>
      <c r="KSQ188" s="779"/>
      <c r="KSR188" s="779"/>
      <c r="KSS188" s="779"/>
      <c r="KST188" s="779"/>
      <c r="KSU188" s="779"/>
      <c r="KSV188" s="779"/>
      <c r="KSW188" s="779"/>
      <c r="KSX188" s="779"/>
      <c r="KSY188" s="779"/>
      <c r="KSZ188" s="779"/>
      <c r="KTA188" s="779"/>
      <c r="KTB188" s="779"/>
      <c r="KTC188" s="779"/>
      <c r="KTD188" s="779"/>
      <c r="KTE188" s="779"/>
      <c r="KTF188" s="779"/>
      <c r="KTG188" s="779"/>
      <c r="KTH188" s="779"/>
      <c r="KTI188" s="779"/>
      <c r="KTJ188" s="779"/>
      <c r="KTK188" s="779"/>
      <c r="KTL188" s="779"/>
      <c r="KTM188" s="779"/>
      <c r="KTN188" s="779"/>
      <c r="KTO188" s="779"/>
      <c r="KTP188" s="779"/>
      <c r="KTQ188" s="779"/>
      <c r="KTR188" s="779"/>
      <c r="KTS188" s="779"/>
      <c r="KTT188" s="779"/>
      <c r="KTU188" s="779"/>
      <c r="KTV188" s="779"/>
      <c r="KTW188" s="779"/>
      <c r="KTX188" s="779"/>
      <c r="KTY188" s="779"/>
      <c r="KTZ188" s="779"/>
      <c r="KUA188" s="779"/>
      <c r="KUB188" s="779"/>
      <c r="KUC188" s="779"/>
      <c r="KUD188" s="779"/>
      <c r="KUE188" s="779"/>
      <c r="KUF188" s="779"/>
      <c r="KUG188" s="779"/>
      <c r="KUH188" s="779"/>
      <c r="KUI188" s="779"/>
      <c r="KUJ188" s="779"/>
      <c r="KUK188" s="779"/>
      <c r="KUL188" s="779"/>
      <c r="KUM188" s="779"/>
      <c r="KUN188" s="779"/>
      <c r="KUO188" s="779"/>
      <c r="KUP188" s="779"/>
      <c r="KUQ188" s="779"/>
      <c r="KUR188" s="779"/>
      <c r="KUS188" s="779"/>
      <c r="KUT188" s="779"/>
      <c r="KUU188" s="779"/>
      <c r="KUV188" s="779"/>
      <c r="KUW188" s="779"/>
      <c r="KUX188" s="779"/>
      <c r="KUY188" s="779"/>
      <c r="KUZ188" s="779"/>
      <c r="KVA188" s="779"/>
      <c r="KVB188" s="779"/>
      <c r="KVC188" s="779"/>
      <c r="KVD188" s="779"/>
      <c r="KVE188" s="779"/>
      <c r="KVF188" s="779"/>
      <c r="KVG188" s="779"/>
      <c r="KVH188" s="779"/>
      <c r="KVI188" s="779"/>
      <c r="KVJ188" s="779"/>
      <c r="KVK188" s="779"/>
      <c r="KVL188" s="779"/>
      <c r="KVM188" s="779"/>
      <c r="KVN188" s="779"/>
      <c r="KVO188" s="779"/>
      <c r="KVP188" s="779"/>
      <c r="KVQ188" s="779"/>
      <c r="KVR188" s="779"/>
      <c r="KVS188" s="779"/>
      <c r="KVT188" s="779"/>
      <c r="KVU188" s="779"/>
      <c r="KVV188" s="779"/>
      <c r="KVW188" s="779"/>
      <c r="KVX188" s="779"/>
      <c r="KVY188" s="779"/>
      <c r="KVZ188" s="779"/>
      <c r="KWA188" s="779"/>
      <c r="KWB188" s="779"/>
      <c r="KWC188" s="779"/>
      <c r="KWD188" s="779"/>
      <c r="KWE188" s="779"/>
      <c r="KWF188" s="779"/>
      <c r="KWG188" s="779"/>
      <c r="KWH188" s="779"/>
      <c r="KWI188" s="779"/>
      <c r="KWJ188" s="779"/>
      <c r="KWK188" s="779"/>
      <c r="KWL188" s="779"/>
      <c r="KWM188" s="779"/>
      <c r="KWN188" s="779"/>
      <c r="KWO188" s="779"/>
      <c r="KWP188" s="779"/>
      <c r="KWQ188" s="779"/>
      <c r="KWR188" s="779"/>
      <c r="KWS188" s="779"/>
      <c r="KWT188" s="779"/>
      <c r="KWU188" s="779"/>
      <c r="KWV188" s="779"/>
      <c r="KWW188" s="779"/>
      <c r="KWX188" s="779"/>
      <c r="KWY188" s="779"/>
      <c r="KWZ188" s="779"/>
      <c r="KXA188" s="779"/>
      <c r="KXB188" s="779"/>
      <c r="KXC188" s="779"/>
      <c r="KXD188" s="779"/>
      <c r="KXE188" s="779"/>
      <c r="KXF188" s="779"/>
      <c r="KXG188" s="779"/>
      <c r="KXH188" s="779"/>
      <c r="KXI188" s="779"/>
      <c r="KXJ188" s="779"/>
      <c r="KXK188" s="779"/>
      <c r="KXL188" s="779"/>
      <c r="KXM188" s="779"/>
      <c r="KXN188" s="779"/>
      <c r="KXO188" s="779"/>
      <c r="KXP188" s="779"/>
      <c r="KXQ188" s="779"/>
      <c r="KXR188" s="779"/>
      <c r="KXS188" s="779"/>
      <c r="KXT188" s="779"/>
      <c r="KXU188" s="779"/>
      <c r="KXV188" s="779"/>
      <c r="KXW188" s="779"/>
      <c r="KXX188" s="779"/>
      <c r="KXY188" s="779"/>
      <c r="KXZ188" s="779"/>
      <c r="KYA188" s="779"/>
      <c r="KYB188" s="779"/>
      <c r="KYC188" s="779"/>
      <c r="KYD188" s="779"/>
      <c r="KYE188" s="779"/>
      <c r="KYF188" s="779"/>
      <c r="KYG188" s="779"/>
      <c r="KYH188" s="779"/>
      <c r="KYI188" s="779"/>
      <c r="KYJ188" s="779"/>
      <c r="KYK188" s="779"/>
      <c r="KYL188" s="779"/>
      <c r="KYM188" s="779"/>
      <c r="KYN188" s="779"/>
      <c r="KYO188" s="779"/>
      <c r="KYP188" s="779"/>
      <c r="KYQ188" s="779"/>
      <c r="KYR188" s="779"/>
      <c r="KYS188" s="779"/>
      <c r="KYT188" s="779"/>
      <c r="KYU188" s="779"/>
      <c r="KYV188" s="779"/>
      <c r="KYW188" s="779"/>
      <c r="KYX188" s="779"/>
      <c r="KYY188" s="779"/>
      <c r="KYZ188" s="779"/>
      <c r="KZA188" s="779"/>
      <c r="KZB188" s="779"/>
      <c r="KZC188" s="779"/>
      <c r="KZD188" s="779"/>
      <c r="KZE188" s="779"/>
      <c r="KZF188" s="779"/>
      <c r="KZG188" s="779"/>
      <c r="KZH188" s="779"/>
      <c r="KZI188" s="779"/>
      <c r="KZJ188" s="779"/>
      <c r="KZK188" s="779"/>
      <c r="KZL188" s="779"/>
      <c r="KZM188" s="779"/>
      <c r="KZN188" s="779"/>
      <c r="KZO188" s="779"/>
      <c r="KZP188" s="779"/>
      <c r="KZQ188" s="779"/>
      <c r="KZR188" s="779"/>
      <c r="KZS188" s="779"/>
      <c r="KZT188" s="779"/>
      <c r="KZU188" s="779"/>
      <c r="KZV188" s="779"/>
      <c r="KZW188" s="779"/>
      <c r="KZX188" s="779"/>
      <c r="KZY188" s="779"/>
      <c r="KZZ188" s="779"/>
      <c r="LAA188" s="779"/>
      <c r="LAB188" s="779"/>
      <c r="LAC188" s="779"/>
      <c r="LAD188" s="779"/>
      <c r="LAE188" s="779"/>
      <c r="LAF188" s="779"/>
      <c r="LAG188" s="779"/>
      <c r="LAH188" s="779"/>
      <c r="LAI188" s="779"/>
      <c r="LAJ188" s="779"/>
      <c r="LAK188" s="779"/>
      <c r="LAL188" s="779"/>
      <c r="LAM188" s="779"/>
      <c r="LAN188" s="779"/>
      <c r="LAO188" s="779"/>
      <c r="LAP188" s="779"/>
      <c r="LAQ188" s="779"/>
      <c r="LAR188" s="779"/>
      <c r="LAS188" s="779"/>
      <c r="LAT188" s="779"/>
      <c r="LAU188" s="779"/>
      <c r="LAV188" s="779"/>
      <c r="LAW188" s="779"/>
      <c r="LAX188" s="779"/>
      <c r="LAY188" s="779"/>
      <c r="LAZ188" s="779"/>
      <c r="LBA188" s="779"/>
      <c r="LBB188" s="779"/>
      <c r="LBC188" s="779"/>
      <c r="LBD188" s="779"/>
      <c r="LBE188" s="779"/>
      <c r="LBF188" s="779"/>
      <c r="LBG188" s="779"/>
      <c r="LBH188" s="779"/>
      <c r="LBI188" s="779"/>
      <c r="LBJ188" s="779"/>
      <c r="LBK188" s="779"/>
      <c r="LBL188" s="779"/>
      <c r="LBM188" s="779"/>
      <c r="LBN188" s="779"/>
      <c r="LBO188" s="779"/>
      <c r="LBP188" s="779"/>
      <c r="LBQ188" s="779"/>
      <c r="LBR188" s="779"/>
      <c r="LBS188" s="779"/>
      <c r="LBT188" s="779"/>
      <c r="LBU188" s="779"/>
      <c r="LBV188" s="779"/>
      <c r="LBW188" s="779"/>
      <c r="LBX188" s="779"/>
      <c r="LBY188" s="779"/>
      <c r="LBZ188" s="779"/>
      <c r="LCA188" s="779"/>
      <c r="LCB188" s="779"/>
      <c r="LCC188" s="779"/>
      <c r="LCD188" s="779"/>
      <c r="LCE188" s="779"/>
      <c r="LCF188" s="779"/>
      <c r="LCG188" s="779"/>
      <c r="LCH188" s="779"/>
      <c r="LCI188" s="779"/>
      <c r="LCJ188" s="779"/>
      <c r="LCK188" s="779"/>
      <c r="LCL188" s="779"/>
      <c r="LCM188" s="779"/>
      <c r="LCN188" s="779"/>
      <c r="LCO188" s="779"/>
      <c r="LCP188" s="779"/>
      <c r="LCQ188" s="779"/>
      <c r="LCR188" s="779"/>
      <c r="LCS188" s="779"/>
      <c r="LCT188" s="779"/>
      <c r="LCU188" s="779"/>
      <c r="LCV188" s="779"/>
      <c r="LCW188" s="779"/>
      <c r="LCX188" s="779"/>
      <c r="LCY188" s="779"/>
      <c r="LCZ188" s="779"/>
      <c r="LDA188" s="779"/>
      <c r="LDB188" s="779"/>
      <c r="LDC188" s="779"/>
      <c r="LDD188" s="779"/>
      <c r="LDE188" s="779"/>
      <c r="LDF188" s="779"/>
      <c r="LDG188" s="779"/>
      <c r="LDH188" s="779"/>
      <c r="LDI188" s="779"/>
      <c r="LDJ188" s="779"/>
      <c r="LDK188" s="779"/>
      <c r="LDL188" s="779"/>
      <c r="LDM188" s="779"/>
      <c r="LDN188" s="779"/>
      <c r="LDO188" s="779"/>
      <c r="LDP188" s="779"/>
      <c r="LDQ188" s="779"/>
      <c r="LDR188" s="779"/>
      <c r="LDS188" s="779"/>
      <c r="LDT188" s="779"/>
      <c r="LDU188" s="779"/>
      <c r="LDV188" s="779"/>
      <c r="LDW188" s="779"/>
      <c r="LDX188" s="779"/>
      <c r="LDY188" s="779"/>
      <c r="LDZ188" s="779"/>
      <c r="LEA188" s="779"/>
      <c r="LEB188" s="779"/>
      <c r="LEC188" s="779"/>
      <c r="LED188" s="779"/>
      <c r="LEE188" s="779"/>
      <c r="LEF188" s="779"/>
      <c r="LEG188" s="779"/>
      <c r="LEH188" s="779"/>
      <c r="LEI188" s="779"/>
      <c r="LEJ188" s="779"/>
      <c r="LEK188" s="779"/>
      <c r="LEL188" s="779"/>
      <c r="LEM188" s="779"/>
      <c r="LEN188" s="779"/>
      <c r="LEO188" s="779"/>
      <c r="LEP188" s="779"/>
      <c r="LEQ188" s="779"/>
      <c r="LER188" s="779"/>
      <c r="LES188" s="779"/>
      <c r="LET188" s="779"/>
      <c r="LEU188" s="779"/>
      <c r="LEV188" s="779"/>
      <c r="LEW188" s="779"/>
      <c r="LEX188" s="779"/>
      <c r="LEY188" s="779"/>
      <c r="LEZ188" s="779"/>
      <c r="LFA188" s="779"/>
      <c r="LFB188" s="779"/>
      <c r="LFC188" s="779"/>
      <c r="LFD188" s="779"/>
      <c r="LFE188" s="779"/>
      <c r="LFF188" s="779"/>
      <c r="LFG188" s="779"/>
      <c r="LFH188" s="779"/>
      <c r="LFI188" s="779"/>
      <c r="LFJ188" s="779"/>
      <c r="LFK188" s="779"/>
      <c r="LFL188" s="779"/>
      <c r="LFM188" s="779"/>
      <c r="LFN188" s="779"/>
      <c r="LFO188" s="779"/>
      <c r="LFP188" s="779"/>
      <c r="LFQ188" s="779"/>
      <c r="LFR188" s="779"/>
      <c r="LFS188" s="779"/>
      <c r="LFT188" s="779"/>
      <c r="LFU188" s="779"/>
      <c r="LFV188" s="779"/>
      <c r="LFW188" s="779"/>
      <c r="LFX188" s="779"/>
      <c r="LFY188" s="779"/>
      <c r="LFZ188" s="779"/>
      <c r="LGA188" s="779"/>
      <c r="LGB188" s="779"/>
      <c r="LGC188" s="779"/>
      <c r="LGD188" s="779"/>
      <c r="LGE188" s="779"/>
      <c r="LGF188" s="779"/>
      <c r="LGG188" s="779"/>
      <c r="LGH188" s="779"/>
      <c r="LGI188" s="779"/>
      <c r="LGJ188" s="779"/>
      <c r="LGK188" s="779"/>
      <c r="LGL188" s="779"/>
      <c r="LGM188" s="779"/>
      <c r="LGN188" s="779"/>
      <c r="LGO188" s="779"/>
      <c r="LGP188" s="779"/>
      <c r="LGQ188" s="779"/>
      <c r="LGR188" s="779"/>
      <c r="LGS188" s="779"/>
      <c r="LGT188" s="779"/>
      <c r="LGU188" s="779"/>
      <c r="LGV188" s="779"/>
      <c r="LGW188" s="779"/>
      <c r="LGX188" s="779"/>
      <c r="LGY188" s="779"/>
      <c r="LGZ188" s="779"/>
      <c r="LHA188" s="779"/>
      <c r="LHB188" s="779"/>
      <c r="LHC188" s="779"/>
      <c r="LHD188" s="779"/>
      <c r="LHE188" s="779"/>
      <c r="LHF188" s="779"/>
      <c r="LHG188" s="779"/>
      <c r="LHH188" s="779"/>
      <c r="LHI188" s="779"/>
      <c r="LHJ188" s="779"/>
      <c r="LHK188" s="779"/>
      <c r="LHL188" s="779"/>
      <c r="LHM188" s="779"/>
      <c r="LHN188" s="779"/>
      <c r="LHO188" s="779"/>
      <c r="LHP188" s="779"/>
      <c r="LHQ188" s="779"/>
      <c r="LHR188" s="779"/>
      <c r="LHS188" s="779"/>
      <c r="LHT188" s="779"/>
      <c r="LHU188" s="779"/>
      <c r="LHV188" s="779"/>
      <c r="LHW188" s="779"/>
      <c r="LHX188" s="779"/>
      <c r="LHY188" s="779"/>
      <c r="LHZ188" s="779"/>
      <c r="LIA188" s="779"/>
      <c r="LIB188" s="779"/>
      <c r="LIC188" s="779"/>
      <c r="LID188" s="779"/>
      <c r="LIE188" s="779"/>
      <c r="LIF188" s="779"/>
      <c r="LIG188" s="779"/>
      <c r="LIH188" s="779"/>
      <c r="LII188" s="779"/>
      <c r="LIJ188" s="779"/>
      <c r="LIK188" s="779"/>
      <c r="LIL188" s="779"/>
      <c r="LIM188" s="779"/>
      <c r="LIN188" s="779"/>
      <c r="LIO188" s="779"/>
      <c r="LIP188" s="779"/>
      <c r="LIQ188" s="779"/>
      <c r="LIR188" s="779"/>
      <c r="LIS188" s="779"/>
      <c r="LIT188" s="779"/>
      <c r="LIU188" s="779"/>
      <c r="LIV188" s="779"/>
      <c r="LIW188" s="779"/>
      <c r="LIX188" s="779"/>
      <c r="LIY188" s="779"/>
      <c r="LIZ188" s="779"/>
      <c r="LJA188" s="779"/>
      <c r="LJB188" s="779"/>
      <c r="LJC188" s="779"/>
      <c r="LJD188" s="779"/>
      <c r="LJE188" s="779"/>
      <c r="LJF188" s="779"/>
      <c r="LJG188" s="779"/>
      <c r="LJH188" s="779"/>
      <c r="LJI188" s="779"/>
      <c r="LJJ188" s="779"/>
      <c r="LJK188" s="779"/>
      <c r="LJL188" s="779"/>
      <c r="LJM188" s="779"/>
      <c r="LJN188" s="779"/>
      <c r="LJO188" s="779"/>
      <c r="LJP188" s="779"/>
      <c r="LJQ188" s="779"/>
      <c r="LJR188" s="779"/>
      <c r="LJS188" s="779"/>
      <c r="LJT188" s="779"/>
      <c r="LJU188" s="779"/>
      <c r="LJV188" s="779"/>
      <c r="LJW188" s="779"/>
      <c r="LJX188" s="779"/>
      <c r="LJY188" s="779"/>
      <c r="LJZ188" s="779"/>
      <c r="LKA188" s="779"/>
      <c r="LKB188" s="779"/>
      <c r="LKC188" s="779"/>
      <c r="LKD188" s="779"/>
      <c r="LKE188" s="779"/>
      <c r="LKF188" s="779"/>
      <c r="LKG188" s="779"/>
      <c r="LKH188" s="779"/>
      <c r="LKI188" s="779"/>
      <c r="LKJ188" s="779"/>
      <c r="LKK188" s="779"/>
      <c r="LKL188" s="779"/>
      <c r="LKM188" s="779"/>
      <c r="LKN188" s="779"/>
      <c r="LKO188" s="779"/>
      <c r="LKP188" s="779"/>
      <c r="LKQ188" s="779"/>
      <c r="LKR188" s="779"/>
      <c r="LKS188" s="779"/>
      <c r="LKT188" s="779"/>
      <c r="LKU188" s="779"/>
      <c r="LKV188" s="779"/>
      <c r="LKW188" s="779"/>
      <c r="LKX188" s="779"/>
      <c r="LKY188" s="779"/>
      <c r="LKZ188" s="779"/>
      <c r="LLA188" s="779"/>
      <c r="LLB188" s="779"/>
      <c r="LLC188" s="779"/>
      <c r="LLD188" s="779"/>
      <c r="LLE188" s="779"/>
      <c r="LLF188" s="779"/>
      <c r="LLG188" s="779"/>
      <c r="LLH188" s="779"/>
      <c r="LLI188" s="779"/>
      <c r="LLJ188" s="779"/>
      <c r="LLK188" s="779"/>
      <c r="LLL188" s="779"/>
      <c r="LLM188" s="779"/>
      <c r="LLN188" s="779"/>
      <c r="LLO188" s="779"/>
      <c r="LLP188" s="779"/>
      <c r="LLQ188" s="779"/>
      <c r="LLR188" s="779"/>
      <c r="LLS188" s="779"/>
      <c r="LLT188" s="779"/>
      <c r="LLU188" s="779"/>
      <c r="LLV188" s="779"/>
      <c r="LLW188" s="779"/>
      <c r="LLX188" s="779"/>
      <c r="LLY188" s="779"/>
      <c r="LLZ188" s="779"/>
      <c r="LMA188" s="779"/>
      <c r="LMB188" s="779"/>
      <c r="LMC188" s="779"/>
      <c r="LMD188" s="779"/>
      <c r="LME188" s="779"/>
      <c r="LMF188" s="779"/>
      <c r="LMG188" s="779"/>
      <c r="LMH188" s="779"/>
      <c r="LMI188" s="779"/>
      <c r="LMJ188" s="779"/>
      <c r="LMK188" s="779"/>
      <c r="LML188" s="779"/>
      <c r="LMM188" s="779"/>
      <c r="LMN188" s="779"/>
      <c r="LMO188" s="779"/>
      <c r="LMP188" s="779"/>
      <c r="LMQ188" s="779"/>
      <c r="LMR188" s="779"/>
      <c r="LMS188" s="779"/>
      <c r="LMT188" s="779"/>
      <c r="LMU188" s="779"/>
      <c r="LMV188" s="779"/>
      <c r="LMW188" s="779"/>
      <c r="LMX188" s="779"/>
      <c r="LMY188" s="779"/>
      <c r="LMZ188" s="779"/>
      <c r="LNA188" s="779"/>
      <c r="LNB188" s="779"/>
      <c r="LNC188" s="779"/>
      <c r="LND188" s="779"/>
      <c r="LNE188" s="779"/>
      <c r="LNF188" s="779"/>
      <c r="LNG188" s="779"/>
      <c r="LNH188" s="779"/>
      <c r="LNI188" s="779"/>
      <c r="LNJ188" s="779"/>
      <c r="LNK188" s="779"/>
      <c r="LNL188" s="779"/>
      <c r="LNM188" s="779"/>
      <c r="LNN188" s="779"/>
      <c r="LNO188" s="779"/>
      <c r="LNP188" s="779"/>
      <c r="LNQ188" s="779"/>
      <c r="LNR188" s="779"/>
      <c r="LNS188" s="779"/>
      <c r="LNT188" s="779"/>
      <c r="LNU188" s="779"/>
      <c r="LNV188" s="779"/>
      <c r="LNW188" s="779"/>
      <c r="LNX188" s="779"/>
      <c r="LNY188" s="779"/>
      <c r="LNZ188" s="779"/>
      <c r="LOA188" s="779"/>
      <c r="LOB188" s="779"/>
      <c r="LOC188" s="779"/>
      <c r="LOD188" s="779"/>
      <c r="LOE188" s="779"/>
      <c r="LOF188" s="779"/>
      <c r="LOG188" s="779"/>
      <c r="LOH188" s="779"/>
      <c r="LOI188" s="779"/>
      <c r="LOJ188" s="779"/>
      <c r="LOK188" s="779"/>
      <c r="LOL188" s="779"/>
      <c r="LOM188" s="779"/>
      <c r="LON188" s="779"/>
      <c r="LOO188" s="779"/>
      <c r="LOP188" s="779"/>
      <c r="LOQ188" s="779"/>
      <c r="LOR188" s="779"/>
      <c r="LOS188" s="779"/>
      <c r="LOT188" s="779"/>
      <c r="LOU188" s="779"/>
      <c r="LOV188" s="779"/>
      <c r="LOW188" s="779"/>
      <c r="LOX188" s="779"/>
      <c r="LOY188" s="779"/>
      <c r="LOZ188" s="779"/>
      <c r="LPA188" s="779"/>
      <c r="LPB188" s="779"/>
      <c r="LPC188" s="779"/>
      <c r="LPD188" s="779"/>
      <c r="LPE188" s="779"/>
      <c r="LPF188" s="779"/>
      <c r="LPG188" s="779"/>
      <c r="LPH188" s="779"/>
      <c r="LPI188" s="779"/>
      <c r="LPJ188" s="779"/>
      <c r="LPK188" s="779"/>
      <c r="LPL188" s="779"/>
      <c r="LPM188" s="779"/>
      <c r="LPN188" s="779"/>
      <c r="LPO188" s="779"/>
      <c r="LPP188" s="779"/>
      <c r="LPQ188" s="779"/>
      <c r="LPR188" s="779"/>
      <c r="LPS188" s="779"/>
      <c r="LPT188" s="779"/>
      <c r="LPU188" s="779"/>
      <c r="LPV188" s="779"/>
      <c r="LPW188" s="779"/>
      <c r="LPX188" s="779"/>
      <c r="LPY188" s="779"/>
      <c r="LPZ188" s="779"/>
      <c r="LQA188" s="779"/>
      <c r="LQB188" s="779"/>
      <c r="LQC188" s="779"/>
      <c r="LQD188" s="779"/>
      <c r="LQE188" s="779"/>
      <c r="LQF188" s="779"/>
      <c r="LQG188" s="779"/>
      <c r="LQH188" s="779"/>
      <c r="LQI188" s="779"/>
      <c r="LQJ188" s="779"/>
      <c r="LQK188" s="779"/>
      <c r="LQL188" s="779"/>
      <c r="LQM188" s="779"/>
      <c r="LQN188" s="779"/>
      <c r="LQO188" s="779"/>
      <c r="LQP188" s="779"/>
      <c r="LQQ188" s="779"/>
      <c r="LQR188" s="779"/>
      <c r="LQS188" s="779"/>
      <c r="LQT188" s="779"/>
      <c r="LQU188" s="779"/>
      <c r="LQV188" s="779"/>
      <c r="LQW188" s="779"/>
      <c r="LQX188" s="779"/>
      <c r="LQY188" s="779"/>
      <c r="LQZ188" s="779"/>
      <c r="LRA188" s="779"/>
      <c r="LRB188" s="779"/>
      <c r="LRC188" s="779"/>
      <c r="LRD188" s="779"/>
      <c r="LRE188" s="779"/>
      <c r="LRF188" s="779"/>
      <c r="LRG188" s="779"/>
      <c r="LRH188" s="779"/>
      <c r="LRI188" s="779"/>
      <c r="LRJ188" s="779"/>
      <c r="LRK188" s="779"/>
      <c r="LRL188" s="779"/>
      <c r="LRM188" s="779"/>
      <c r="LRN188" s="779"/>
      <c r="LRO188" s="779"/>
      <c r="LRP188" s="779"/>
      <c r="LRQ188" s="779"/>
      <c r="LRR188" s="779"/>
      <c r="LRS188" s="779"/>
      <c r="LRT188" s="779"/>
      <c r="LRU188" s="779"/>
      <c r="LRV188" s="779"/>
      <c r="LRW188" s="779"/>
      <c r="LRX188" s="779"/>
      <c r="LRY188" s="779"/>
      <c r="LRZ188" s="779"/>
      <c r="LSA188" s="779"/>
      <c r="LSB188" s="779"/>
      <c r="LSC188" s="779"/>
      <c r="LSD188" s="779"/>
      <c r="LSE188" s="779"/>
      <c r="LSF188" s="779"/>
      <c r="LSG188" s="779"/>
      <c r="LSH188" s="779"/>
      <c r="LSI188" s="779"/>
      <c r="LSJ188" s="779"/>
      <c r="LSK188" s="779"/>
      <c r="LSL188" s="779"/>
      <c r="LSM188" s="779"/>
      <c r="LSN188" s="779"/>
      <c r="LSO188" s="779"/>
      <c r="LSP188" s="779"/>
      <c r="LSQ188" s="779"/>
      <c r="LSR188" s="779"/>
      <c r="LSS188" s="779"/>
      <c r="LST188" s="779"/>
      <c r="LSU188" s="779"/>
      <c r="LSV188" s="779"/>
      <c r="LSW188" s="779"/>
      <c r="LSX188" s="779"/>
      <c r="LSY188" s="779"/>
      <c r="LSZ188" s="779"/>
      <c r="LTA188" s="779"/>
      <c r="LTB188" s="779"/>
      <c r="LTC188" s="779"/>
      <c r="LTD188" s="779"/>
      <c r="LTE188" s="779"/>
      <c r="LTF188" s="779"/>
      <c r="LTG188" s="779"/>
      <c r="LTH188" s="779"/>
      <c r="LTI188" s="779"/>
      <c r="LTJ188" s="779"/>
      <c r="LTK188" s="779"/>
      <c r="LTL188" s="779"/>
      <c r="LTM188" s="779"/>
      <c r="LTN188" s="779"/>
      <c r="LTO188" s="779"/>
      <c r="LTP188" s="779"/>
      <c r="LTQ188" s="779"/>
      <c r="LTR188" s="779"/>
      <c r="LTS188" s="779"/>
      <c r="LTT188" s="779"/>
      <c r="LTU188" s="779"/>
      <c r="LTV188" s="779"/>
      <c r="LTW188" s="779"/>
      <c r="LTX188" s="779"/>
      <c r="LTY188" s="779"/>
      <c r="LTZ188" s="779"/>
      <c r="LUA188" s="779"/>
      <c r="LUB188" s="779"/>
      <c r="LUC188" s="779"/>
      <c r="LUD188" s="779"/>
      <c r="LUE188" s="779"/>
      <c r="LUF188" s="779"/>
      <c r="LUG188" s="779"/>
      <c r="LUH188" s="779"/>
      <c r="LUI188" s="779"/>
      <c r="LUJ188" s="779"/>
      <c r="LUK188" s="779"/>
      <c r="LUL188" s="779"/>
      <c r="LUM188" s="779"/>
      <c r="LUN188" s="779"/>
      <c r="LUO188" s="779"/>
      <c r="LUP188" s="779"/>
      <c r="LUQ188" s="779"/>
      <c r="LUR188" s="779"/>
      <c r="LUS188" s="779"/>
      <c r="LUT188" s="779"/>
      <c r="LUU188" s="779"/>
      <c r="LUV188" s="779"/>
      <c r="LUW188" s="779"/>
      <c r="LUX188" s="779"/>
      <c r="LUY188" s="779"/>
      <c r="LUZ188" s="779"/>
      <c r="LVA188" s="779"/>
      <c r="LVB188" s="779"/>
      <c r="LVC188" s="779"/>
      <c r="LVD188" s="779"/>
      <c r="LVE188" s="779"/>
      <c r="LVF188" s="779"/>
      <c r="LVG188" s="779"/>
      <c r="LVH188" s="779"/>
      <c r="LVI188" s="779"/>
      <c r="LVJ188" s="779"/>
      <c r="LVK188" s="779"/>
      <c r="LVL188" s="779"/>
      <c r="LVM188" s="779"/>
      <c r="LVN188" s="779"/>
      <c r="LVO188" s="779"/>
      <c r="LVP188" s="779"/>
      <c r="LVQ188" s="779"/>
      <c r="LVR188" s="779"/>
      <c r="LVS188" s="779"/>
      <c r="LVT188" s="779"/>
      <c r="LVU188" s="779"/>
      <c r="LVV188" s="779"/>
      <c r="LVW188" s="779"/>
      <c r="LVX188" s="779"/>
      <c r="LVY188" s="779"/>
      <c r="LVZ188" s="779"/>
      <c r="LWA188" s="779"/>
      <c r="LWB188" s="779"/>
      <c r="LWC188" s="779"/>
      <c r="LWD188" s="779"/>
      <c r="LWE188" s="779"/>
      <c r="LWF188" s="779"/>
      <c r="LWG188" s="779"/>
      <c r="LWH188" s="779"/>
      <c r="LWI188" s="779"/>
      <c r="LWJ188" s="779"/>
      <c r="LWK188" s="779"/>
      <c r="LWL188" s="779"/>
      <c r="LWM188" s="779"/>
      <c r="LWN188" s="779"/>
      <c r="LWO188" s="779"/>
      <c r="LWP188" s="779"/>
      <c r="LWQ188" s="779"/>
      <c r="LWR188" s="779"/>
      <c r="LWS188" s="779"/>
      <c r="LWT188" s="779"/>
      <c r="LWU188" s="779"/>
      <c r="LWV188" s="779"/>
      <c r="LWW188" s="779"/>
      <c r="LWX188" s="779"/>
      <c r="LWY188" s="779"/>
      <c r="LWZ188" s="779"/>
      <c r="LXA188" s="779"/>
      <c r="LXB188" s="779"/>
      <c r="LXC188" s="779"/>
      <c r="LXD188" s="779"/>
      <c r="LXE188" s="779"/>
      <c r="LXF188" s="779"/>
      <c r="LXG188" s="779"/>
      <c r="LXH188" s="779"/>
      <c r="LXI188" s="779"/>
      <c r="LXJ188" s="779"/>
      <c r="LXK188" s="779"/>
      <c r="LXL188" s="779"/>
      <c r="LXM188" s="779"/>
      <c r="LXN188" s="779"/>
      <c r="LXO188" s="779"/>
      <c r="LXP188" s="779"/>
      <c r="LXQ188" s="779"/>
      <c r="LXR188" s="779"/>
      <c r="LXS188" s="779"/>
      <c r="LXT188" s="779"/>
      <c r="LXU188" s="779"/>
      <c r="LXV188" s="779"/>
      <c r="LXW188" s="779"/>
      <c r="LXX188" s="779"/>
      <c r="LXY188" s="779"/>
      <c r="LXZ188" s="779"/>
      <c r="LYA188" s="779"/>
      <c r="LYB188" s="779"/>
      <c r="LYC188" s="779"/>
      <c r="LYD188" s="779"/>
      <c r="LYE188" s="779"/>
      <c r="LYF188" s="779"/>
      <c r="LYG188" s="779"/>
      <c r="LYH188" s="779"/>
      <c r="LYI188" s="779"/>
      <c r="LYJ188" s="779"/>
      <c r="LYK188" s="779"/>
      <c r="LYL188" s="779"/>
      <c r="LYM188" s="779"/>
      <c r="LYN188" s="779"/>
      <c r="LYO188" s="779"/>
      <c r="LYP188" s="779"/>
      <c r="LYQ188" s="779"/>
      <c r="LYR188" s="779"/>
      <c r="LYS188" s="779"/>
      <c r="LYT188" s="779"/>
      <c r="LYU188" s="779"/>
      <c r="LYV188" s="779"/>
      <c r="LYW188" s="779"/>
      <c r="LYX188" s="779"/>
      <c r="LYY188" s="779"/>
      <c r="LYZ188" s="779"/>
      <c r="LZA188" s="779"/>
      <c r="LZB188" s="779"/>
      <c r="LZC188" s="779"/>
      <c r="LZD188" s="779"/>
      <c r="LZE188" s="779"/>
      <c r="LZF188" s="779"/>
      <c r="LZG188" s="779"/>
      <c r="LZH188" s="779"/>
      <c r="LZI188" s="779"/>
      <c r="LZJ188" s="779"/>
      <c r="LZK188" s="779"/>
      <c r="LZL188" s="779"/>
      <c r="LZM188" s="779"/>
      <c r="LZN188" s="779"/>
      <c r="LZO188" s="779"/>
      <c r="LZP188" s="779"/>
      <c r="LZQ188" s="779"/>
      <c r="LZR188" s="779"/>
      <c r="LZS188" s="779"/>
      <c r="LZT188" s="779"/>
      <c r="LZU188" s="779"/>
      <c r="LZV188" s="779"/>
      <c r="LZW188" s="779"/>
      <c r="LZX188" s="779"/>
      <c r="LZY188" s="779"/>
      <c r="LZZ188" s="779"/>
      <c r="MAA188" s="779"/>
      <c r="MAB188" s="779"/>
      <c r="MAC188" s="779"/>
      <c r="MAD188" s="779"/>
      <c r="MAE188" s="779"/>
      <c r="MAF188" s="779"/>
      <c r="MAG188" s="779"/>
      <c r="MAH188" s="779"/>
      <c r="MAI188" s="779"/>
      <c r="MAJ188" s="779"/>
      <c r="MAK188" s="779"/>
      <c r="MAL188" s="779"/>
      <c r="MAM188" s="779"/>
      <c r="MAN188" s="779"/>
      <c r="MAO188" s="779"/>
      <c r="MAP188" s="779"/>
      <c r="MAQ188" s="779"/>
      <c r="MAR188" s="779"/>
      <c r="MAS188" s="779"/>
      <c r="MAT188" s="779"/>
      <c r="MAU188" s="779"/>
      <c r="MAV188" s="779"/>
      <c r="MAW188" s="779"/>
      <c r="MAX188" s="779"/>
      <c r="MAY188" s="779"/>
      <c r="MAZ188" s="779"/>
      <c r="MBA188" s="779"/>
      <c r="MBB188" s="779"/>
      <c r="MBC188" s="779"/>
      <c r="MBD188" s="779"/>
      <c r="MBE188" s="779"/>
      <c r="MBF188" s="779"/>
      <c r="MBG188" s="779"/>
      <c r="MBH188" s="779"/>
      <c r="MBI188" s="779"/>
      <c r="MBJ188" s="779"/>
      <c r="MBK188" s="779"/>
      <c r="MBL188" s="779"/>
      <c r="MBM188" s="779"/>
      <c r="MBN188" s="779"/>
      <c r="MBO188" s="779"/>
      <c r="MBP188" s="779"/>
      <c r="MBQ188" s="779"/>
      <c r="MBR188" s="779"/>
      <c r="MBS188" s="779"/>
      <c r="MBT188" s="779"/>
      <c r="MBU188" s="779"/>
      <c r="MBV188" s="779"/>
      <c r="MBW188" s="779"/>
      <c r="MBX188" s="779"/>
      <c r="MBY188" s="779"/>
      <c r="MBZ188" s="779"/>
      <c r="MCA188" s="779"/>
      <c r="MCB188" s="779"/>
      <c r="MCC188" s="779"/>
      <c r="MCD188" s="779"/>
      <c r="MCE188" s="779"/>
      <c r="MCF188" s="779"/>
      <c r="MCG188" s="779"/>
      <c r="MCH188" s="779"/>
      <c r="MCI188" s="779"/>
      <c r="MCJ188" s="779"/>
      <c r="MCK188" s="779"/>
      <c r="MCL188" s="779"/>
      <c r="MCM188" s="779"/>
      <c r="MCN188" s="779"/>
      <c r="MCO188" s="779"/>
      <c r="MCP188" s="779"/>
      <c r="MCQ188" s="779"/>
      <c r="MCR188" s="779"/>
      <c r="MCS188" s="779"/>
      <c r="MCT188" s="779"/>
      <c r="MCU188" s="779"/>
      <c r="MCV188" s="779"/>
      <c r="MCW188" s="779"/>
      <c r="MCX188" s="779"/>
      <c r="MCY188" s="779"/>
      <c r="MCZ188" s="779"/>
      <c r="MDA188" s="779"/>
      <c r="MDB188" s="779"/>
      <c r="MDC188" s="779"/>
      <c r="MDD188" s="779"/>
      <c r="MDE188" s="779"/>
      <c r="MDF188" s="779"/>
      <c r="MDG188" s="779"/>
      <c r="MDH188" s="779"/>
      <c r="MDI188" s="779"/>
      <c r="MDJ188" s="779"/>
      <c r="MDK188" s="779"/>
      <c r="MDL188" s="779"/>
      <c r="MDM188" s="779"/>
      <c r="MDN188" s="779"/>
      <c r="MDO188" s="779"/>
      <c r="MDP188" s="779"/>
      <c r="MDQ188" s="779"/>
      <c r="MDR188" s="779"/>
      <c r="MDS188" s="779"/>
      <c r="MDT188" s="779"/>
      <c r="MDU188" s="779"/>
      <c r="MDV188" s="779"/>
      <c r="MDW188" s="779"/>
      <c r="MDX188" s="779"/>
      <c r="MDY188" s="779"/>
      <c r="MDZ188" s="779"/>
      <c r="MEA188" s="779"/>
      <c r="MEB188" s="779"/>
      <c r="MEC188" s="779"/>
      <c r="MED188" s="779"/>
      <c r="MEE188" s="779"/>
      <c r="MEF188" s="779"/>
      <c r="MEG188" s="779"/>
      <c r="MEH188" s="779"/>
      <c r="MEI188" s="779"/>
      <c r="MEJ188" s="779"/>
      <c r="MEK188" s="779"/>
      <c r="MEL188" s="779"/>
      <c r="MEM188" s="779"/>
      <c r="MEN188" s="779"/>
      <c r="MEO188" s="779"/>
      <c r="MEP188" s="779"/>
      <c r="MEQ188" s="779"/>
      <c r="MER188" s="779"/>
      <c r="MES188" s="779"/>
      <c r="MET188" s="779"/>
      <c r="MEU188" s="779"/>
      <c r="MEV188" s="779"/>
      <c r="MEW188" s="779"/>
      <c r="MEX188" s="779"/>
      <c r="MEY188" s="779"/>
      <c r="MEZ188" s="779"/>
      <c r="MFA188" s="779"/>
      <c r="MFB188" s="779"/>
      <c r="MFC188" s="779"/>
      <c r="MFD188" s="779"/>
      <c r="MFE188" s="779"/>
      <c r="MFF188" s="779"/>
      <c r="MFG188" s="779"/>
      <c r="MFH188" s="779"/>
      <c r="MFI188" s="779"/>
      <c r="MFJ188" s="779"/>
      <c r="MFK188" s="779"/>
      <c r="MFL188" s="779"/>
      <c r="MFM188" s="779"/>
      <c r="MFN188" s="779"/>
      <c r="MFO188" s="779"/>
      <c r="MFP188" s="779"/>
      <c r="MFQ188" s="779"/>
      <c r="MFR188" s="779"/>
      <c r="MFS188" s="779"/>
      <c r="MFT188" s="779"/>
      <c r="MFU188" s="779"/>
      <c r="MFV188" s="779"/>
      <c r="MFW188" s="779"/>
      <c r="MFX188" s="779"/>
      <c r="MFY188" s="779"/>
      <c r="MFZ188" s="779"/>
      <c r="MGA188" s="779"/>
      <c r="MGB188" s="779"/>
      <c r="MGC188" s="779"/>
      <c r="MGD188" s="779"/>
      <c r="MGE188" s="779"/>
      <c r="MGF188" s="779"/>
      <c r="MGG188" s="779"/>
      <c r="MGH188" s="779"/>
      <c r="MGI188" s="779"/>
      <c r="MGJ188" s="779"/>
      <c r="MGK188" s="779"/>
      <c r="MGL188" s="779"/>
      <c r="MGM188" s="779"/>
      <c r="MGN188" s="779"/>
      <c r="MGO188" s="779"/>
      <c r="MGP188" s="779"/>
      <c r="MGQ188" s="779"/>
      <c r="MGR188" s="779"/>
      <c r="MGS188" s="779"/>
      <c r="MGT188" s="779"/>
      <c r="MGU188" s="779"/>
      <c r="MGV188" s="779"/>
      <c r="MGW188" s="779"/>
      <c r="MGX188" s="779"/>
      <c r="MGY188" s="779"/>
      <c r="MGZ188" s="779"/>
      <c r="MHA188" s="779"/>
      <c r="MHB188" s="779"/>
      <c r="MHC188" s="779"/>
      <c r="MHD188" s="779"/>
      <c r="MHE188" s="779"/>
      <c r="MHF188" s="779"/>
      <c r="MHG188" s="779"/>
      <c r="MHH188" s="779"/>
      <c r="MHI188" s="779"/>
      <c r="MHJ188" s="779"/>
      <c r="MHK188" s="779"/>
      <c r="MHL188" s="779"/>
      <c r="MHM188" s="779"/>
      <c r="MHN188" s="779"/>
      <c r="MHO188" s="779"/>
      <c r="MHP188" s="779"/>
      <c r="MHQ188" s="779"/>
      <c r="MHR188" s="779"/>
      <c r="MHS188" s="779"/>
      <c r="MHT188" s="779"/>
      <c r="MHU188" s="779"/>
      <c r="MHV188" s="779"/>
      <c r="MHW188" s="779"/>
      <c r="MHX188" s="779"/>
      <c r="MHY188" s="779"/>
      <c r="MHZ188" s="779"/>
      <c r="MIA188" s="779"/>
      <c r="MIB188" s="779"/>
      <c r="MIC188" s="779"/>
      <c r="MID188" s="779"/>
      <c r="MIE188" s="779"/>
      <c r="MIF188" s="779"/>
      <c r="MIG188" s="779"/>
      <c r="MIH188" s="779"/>
      <c r="MII188" s="779"/>
      <c r="MIJ188" s="779"/>
      <c r="MIK188" s="779"/>
      <c r="MIL188" s="779"/>
      <c r="MIM188" s="779"/>
      <c r="MIN188" s="779"/>
      <c r="MIO188" s="779"/>
      <c r="MIP188" s="779"/>
      <c r="MIQ188" s="779"/>
      <c r="MIR188" s="779"/>
      <c r="MIS188" s="779"/>
      <c r="MIT188" s="779"/>
      <c r="MIU188" s="779"/>
      <c r="MIV188" s="779"/>
      <c r="MIW188" s="779"/>
      <c r="MIX188" s="779"/>
      <c r="MIY188" s="779"/>
      <c r="MIZ188" s="779"/>
      <c r="MJA188" s="779"/>
      <c r="MJB188" s="779"/>
      <c r="MJC188" s="779"/>
      <c r="MJD188" s="779"/>
      <c r="MJE188" s="779"/>
      <c r="MJF188" s="779"/>
      <c r="MJG188" s="779"/>
      <c r="MJH188" s="779"/>
      <c r="MJI188" s="779"/>
      <c r="MJJ188" s="779"/>
      <c r="MJK188" s="779"/>
      <c r="MJL188" s="779"/>
      <c r="MJM188" s="779"/>
      <c r="MJN188" s="779"/>
      <c r="MJO188" s="779"/>
      <c r="MJP188" s="779"/>
      <c r="MJQ188" s="779"/>
      <c r="MJR188" s="779"/>
      <c r="MJS188" s="779"/>
      <c r="MJT188" s="779"/>
      <c r="MJU188" s="779"/>
      <c r="MJV188" s="779"/>
      <c r="MJW188" s="779"/>
      <c r="MJX188" s="779"/>
      <c r="MJY188" s="779"/>
      <c r="MJZ188" s="779"/>
      <c r="MKA188" s="779"/>
      <c r="MKB188" s="779"/>
      <c r="MKC188" s="779"/>
      <c r="MKD188" s="779"/>
      <c r="MKE188" s="779"/>
      <c r="MKF188" s="779"/>
      <c r="MKG188" s="779"/>
      <c r="MKH188" s="779"/>
      <c r="MKI188" s="779"/>
      <c r="MKJ188" s="779"/>
      <c r="MKK188" s="779"/>
      <c r="MKL188" s="779"/>
      <c r="MKM188" s="779"/>
      <c r="MKN188" s="779"/>
      <c r="MKO188" s="779"/>
      <c r="MKP188" s="779"/>
      <c r="MKQ188" s="779"/>
      <c r="MKR188" s="779"/>
      <c r="MKS188" s="779"/>
      <c r="MKT188" s="779"/>
      <c r="MKU188" s="779"/>
      <c r="MKV188" s="779"/>
      <c r="MKW188" s="779"/>
      <c r="MKX188" s="779"/>
      <c r="MKY188" s="779"/>
      <c r="MKZ188" s="779"/>
      <c r="MLA188" s="779"/>
      <c r="MLB188" s="779"/>
      <c r="MLC188" s="779"/>
      <c r="MLD188" s="779"/>
      <c r="MLE188" s="779"/>
      <c r="MLF188" s="779"/>
      <c r="MLG188" s="779"/>
      <c r="MLH188" s="779"/>
      <c r="MLI188" s="779"/>
      <c r="MLJ188" s="779"/>
      <c r="MLK188" s="779"/>
      <c r="MLL188" s="779"/>
      <c r="MLM188" s="779"/>
      <c r="MLN188" s="779"/>
      <c r="MLO188" s="779"/>
      <c r="MLP188" s="779"/>
      <c r="MLQ188" s="779"/>
      <c r="MLR188" s="779"/>
      <c r="MLS188" s="779"/>
      <c r="MLT188" s="779"/>
      <c r="MLU188" s="779"/>
      <c r="MLV188" s="779"/>
      <c r="MLW188" s="779"/>
      <c r="MLX188" s="779"/>
      <c r="MLY188" s="779"/>
      <c r="MLZ188" s="779"/>
      <c r="MMA188" s="779"/>
      <c r="MMB188" s="779"/>
      <c r="MMC188" s="779"/>
      <c r="MMD188" s="779"/>
      <c r="MME188" s="779"/>
      <c r="MMF188" s="779"/>
      <c r="MMG188" s="779"/>
      <c r="MMH188" s="779"/>
      <c r="MMI188" s="779"/>
      <c r="MMJ188" s="779"/>
      <c r="MMK188" s="779"/>
      <c r="MML188" s="779"/>
      <c r="MMM188" s="779"/>
      <c r="MMN188" s="779"/>
      <c r="MMO188" s="779"/>
      <c r="MMP188" s="779"/>
      <c r="MMQ188" s="779"/>
      <c r="MMR188" s="779"/>
      <c r="MMS188" s="779"/>
      <c r="MMT188" s="779"/>
      <c r="MMU188" s="779"/>
      <c r="MMV188" s="779"/>
      <c r="MMW188" s="779"/>
      <c r="MMX188" s="779"/>
      <c r="MMY188" s="779"/>
      <c r="MMZ188" s="779"/>
      <c r="MNA188" s="779"/>
      <c r="MNB188" s="779"/>
      <c r="MNC188" s="779"/>
      <c r="MND188" s="779"/>
      <c r="MNE188" s="779"/>
      <c r="MNF188" s="779"/>
      <c r="MNG188" s="779"/>
      <c r="MNH188" s="779"/>
      <c r="MNI188" s="779"/>
      <c r="MNJ188" s="779"/>
      <c r="MNK188" s="779"/>
      <c r="MNL188" s="779"/>
      <c r="MNM188" s="779"/>
      <c r="MNN188" s="779"/>
      <c r="MNO188" s="779"/>
      <c r="MNP188" s="779"/>
      <c r="MNQ188" s="779"/>
      <c r="MNR188" s="779"/>
      <c r="MNS188" s="779"/>
      <c r="MNT188" s="779"/>
      <c r="MNU188" s="779"/>
      <c r="MNV188" s="779"/>
      <c r="MNW188" s="779"/>
      <c r="MNX188" s="779"/>
      <c r="MNY188" s="779"/>
      <c r="MNZ188" s="779"/>
      <c r="MOA188" s="779"/>
      <c r="MOB188" s="779"/>
      <c r="MOC188" s="779"/>
      <c r="MOD188" s="779"/>
      <c r="MOE188" s="779"/>
      <c r="MOF188" s="779"/>
      <c r="MOG188" s="779"/>
      <c r="MOH188" s="779"/>
      <c r="MOI188" s="779"/>
      <c r="MOJ188" s="779"/>
      <c r="MOK188" s="779"/>
      <c r="MOL188" s="779"/>
      <c r="MOM188" s="779"/>
      <c r="MON188" s="779"/>
      <c r="MOO188" s="779"/>
      <c r="MOP188" s="779"/>
      <c r="MOQ188" s="779"/>
      <c r="MOR188" s="779"/>
      <c r="MOS188" s="779"/>
      <c r="MOT188" s="779"/>
      <c r="MOU188" s="779"/>
      <c r="MOV188" s="779"/>
      <c r="MOW188" s="779"/>
      <c r="MOX188" s="779"/>
      <c r="MOY188" s="779"/>
      <c r="MOZ188" s="779"/>
      <c r="MPA188" s="779"/>
      <c r="MPB188" s="779"/>
      <c r="MPC188" s="779"/>
      <c r="MPD188" s="779"/>
      <c r="MPE188" s="779"/>
      <c r="MPF188" s="779"/>
      <c r="MPG188" s="779"/>
      <c r="MPH188" s="779"/>
      <c r="MPI188" s="779"/>
      <c r="MPJ188" s="779"/>
      <c r="MPK188" s="779"/>
      <c r="MPL188" s="779"/>
      <c r="MPM188" s="779"/>
      <c r="MPN188" s="779"/>
      <c r="MPO188" s="779"/>
      <c r="MPP188" s="779"/>
      <c r="MPQ188" s="779"/>
      <c r="MPR188" s="779"/>
      <c r="MPS188" s="779"/>
      <c r="MPT188" s="779"/>
      <c r="MPU188" s="779"/>
      <c r="MPV188" s="779"/>
      <c r="MPW188" s="779"/>
      <c r="MPX188" s="779"/>
      <c r="MPY188" s="779"/>
      <c r="MPZ188" s="779"/>
      <c r="MQA188" s="779"/>
      <c r="MQB188" s="779"/>
      <c r="MQC188" s="779"/>
      <c r="MQD188" s="779"/>
      <c r="MQE188" s="779"/>
      <c r="MQF188" s="779"/>
      <c r="MQG188" s="779"/>
      <c r="MQH188" s="779"/>
      <c r="MQI188" s="779"/>
      <c r="MQJ188" s="779"/>
      <c r="MQK188" s="779"/>
      <c r="MQL188" s="779"/>
      <c r="MQM188" s="779"/>
      <c r="MQN188" s="779"/>
      <c r="MQO188" s="779"/>
      <c r="MQP188" s="779"/>
      <c r="MQQ188" s="779"/>
      <c r="MQR188" s="779"/>
      <c r="MQS188" s="779"/>
      <c r="MQT188" s="779"/>
      <c r="MQU188" s="779"/>
      <c r="MQV188" s="779"/>
      <c r="MQW188" s="779"/>
      <c r="MQX188" s="779"/>
      <c r="MQY188" s="779"/>
      <c r="MQZ188" s="779"/>
      <c r="MRA188" s="779"/>
      <c r="MRB188" s="779"/>
      <c r="MRC188" s="779"/>
      <c r="MRD188" s="779"/>
      <c r="MRE188" s="779"/>
      <c r="MRF188" s="779"/>
      <c r="MRG188" s="779"/>
      <c r="MRH188" s="779"/>
      <c r="MRI188" s="779"/>
      <c r="MRJ188" s="779"/>
      <c r="MRK188" s="779"/>
      <c r="MRL188" s="779"/>
      <c r="MRM188" s="779"/>
      <c r="MRN188" s="779"/>
      <c r="MRO188" s="779"/>
      <c r="MRP188" s="779"/>
      <c r="MRQ188" s="779"/>
      <c r="MRR188" s="779"/>
      <c r="MRS188" s="779"/>
      <c r="MRT188" s="779"/>
      <c r="MRU188" s="779"/>
      <c r="MRV188" s="779"/>
      <c r="MRW188" s="779"/>
      <c r="MRX188" s="779"/>
      <c r="MRY188" s="779"/>
      <c r="MRZ188" s="779"/>
      <c r="MSA188" s="779"/>
      <c r="MSB188" s="779"/>
      <c r="MSC188" s="779"/>
      <c r="MSD188" s="779"/>
      <c r="MSE188" s="779"/>
      <c r="MSF188" s="779"/>
      <c r="MSG188" s="779"/>
      <c r="MSH188" s="779"/>
      <c r="MSI188" s="779"/>
      <c r="MSJ188" s="779"/>
      <c r="MSK188" s="779"/>
      <c r="MSL188" s="779"/>
      <c r="MSM188" s="779"/>
      <c r="MSN188" s="779"/>
      <c r="MSO188" s="779"/>
      <c r="MSP188" s="779"/>
      <c r="MSQ188" s="779"/>
      <c r="MSR188" s="779"/>
      <c r="MSS188" s="779"/>
      <c r="MST188" s="779"/>
      <c r="MSU188" s="779"/>
      <c r="MSV188" s="779"/>
      <c r="MSW188" s="779"/>
      <c r="MSX188" s="779"/>
      <c r="MSY188" s="779"/>
      <c r="MSZ188" s="779"/>
      <c r="MTA188" s="779"/>
      <c r="MTB188" s="779"/>
      <c r="MTC188" s="779"/>
      <c r="MTD188" s="779"/>
      <c r="MTE188" s="779"/>
      <c r="MTF188" s="779"/>
      <c r="MTG188" s="779"/>
      <c r="MTH188" s="779"/>
      <c r="MTI188" s="779"/>
      <c r="MTJ188" s="779"/>
      <c r="MTK188" s="779"/>
      <c r="MTL188" s="779"/>
      <c r="MTM188" s="779"/>
      <c r="MTN188" s="779"/>
      <c r="MTO188" s="779"/>
      <c r="MTP188" s="779"/>
      <c r="MTQ188" s="779"/>
      <c r="MTR188" s="779"/>
      <c r="MTS188" s="779"/>
      <c r="MTT188" s="779"/>
      <c r="MTU188" s="779"/>
      <c r="MTV188" s="779"/>
      <c r="MTW188" s="779"/>
      <c r="MTX188" s="779"/>
      <c r="MTY188" s="779"/>
      <c r="MTZ188" s="779"/>
      <c r="MUA188" s="779"/>
      <c r="MUB188" s="779"/>
      <c r="MUC188" s="779"/>
      <c r="MUD188" s="779"/>
      <c r="MUE188" s="779"/>
      <c r="MUF188" s="779"/>
      <c r="MUG188" s="779"/>
      <c r="MUH188" s="779"/>
      <c r="MUI188" s="779"/>
      <c r="MUJ188" s="779"/>
      <c r="MUK188" s="779"/>
      <c r="MUL188" s="779"/>
      <c r="MUM188" s="779"/>
      <c r="MUN188" s="779"/>
      <c r="MUO188" s="779"/>
      <c r="MUP188" s="779"/>
      <c r="MUQ188" s="779"/>
      <c r="MUR188" s="779"/>
      <c r="MUS188" s="779"/>
      <c r="MUT188" s="779"/>
      <c r="MUU188" s="779"/>
      <c r="MUV188" s="779"/>
      <c r="MUW188" s="779"/>
      <c r="MUX188" s="779"/>
      <c r="MUY188" s="779"/>
      <c r="MUZ188" s="779"/>
      <c r="MVA188" s="779"/>
      <c r="MVB188" s="779"/>
      <c r="MVC188" s="779"/>
      <c r="MVD188" s="779"/>
      <c r="MVE188" s="779"/>
      <c r="MVF188" s="779"/>
      <c r="MVG188" s="779"/>
      <c r="MVH188" s="779"/>
      <c r="MVI188" s="779"/>
      <c r="MVJ188" s="779"/>
      <c r="MVK188" s="779"/>
      <c r="MVL188" s="779"/>
      <c r="MVM188" s="779"/>
      <c r="MVN188" s="779"/>
      <c r="MVO188" s="779"/>
      <c r="MVP188" s="779"/>
      <c r="MVQ188" s="779"/>
      <c r="MVR188" s="779"/>
      <c r="MVS188" s="779"/>
      <c r="MVT188" s="779"/>
      <c r="MVU188" s="779"/>
      <c r="MVV188" s="779"/>
      <c r="MVW188" s="779"/>
      <c r="MVX188" s="779"/>
      <c r="MVY188" s="779"/>
      <c r="MVZ188" s="779"/>
      <c r="MWA188" s="779"/>
      <c r="MWB188" s="779"/>
      <c r="MWC188" s="779"/>
      <c r="MWD188" s="779"/>
      <c r="MWE188" s="779"/>
      <c r="MWF188" s="779"/>
      <c r="MWG188" s="779"/>
      <c r="MWH188" s="779"/>
      <c r="MWI188" s="779"/>
      <c r="MWJ188" s="779"/>
      <c r="MWK188" s="779"/>
      <c r="MWL188" s="779"/>
      <c r="MWM188" s="779"/>
      <c r="MWN188" s="779"/>
      <c r="MWO188" s="779"/>
      <c r="MWP188" s="779"/>
      <c r="MWQ188" s="779"/>
      <c r="MWR188" s="779"/>
      <c r="MWS188" s="779"/>
      <c r="MWT188" s="779"/>
      <c r="MWU188" s="779"/>
      <c r="MWV188" s="779"/>
      <c r="MWW188" s="779"/>
      <c r="MWX188" s="779"/>
      <c r="MWY188" s="779"/>
      <c r="MWZ188" s="779"/>
      <c r="MXA188" s="779"/>
      <c r="MXB188" s="779"/>
      <c r="MXC188" s="779"/>
      <c r="MXD188" s="779"/>
      <c r="MXE188" s="779"/>
      <c r="MXF188" s="779"/>
      <c r="MXG188" s="779"/>
      <c r="MXH188" s="779"/>
      <c r="MXI188" s="779"/>
      <c r="MXJ188" s="779"/>
      <c r="MXK188" s="779"/>
      <c r="MXL188" s="779"/>
      <c r="MXM188" s="779"/>
      <c r="MXN188" s="779"/>
      <c r="MXO188" s="779"/>
      <c r="MXP188" s="779"/>
      <c r="MXQ188" s="779"/>
      <c r="MXR188" s="779"/>
      <c r="MXS188" s="779"/>
      <c r="MXT188" s="779"/>
      <c r="MXU188" s="779"/>
      <c r="MXV188" s="779"/>
      <c r="MXW188" s="779"/>
      <c r="MXX188" s="779"/>
      <c r="MXY188" s="779"/>
      <c r="MXZ188" s="779"/>
      <c r="MYA188" s="779"/>
      <c r="MYB188" s="779"/>
      <c r="MYC188" s="779"/>
      <c r="MYD188" s="779"/>
      <c r="MYE188" s="779"/>
      <c r="MYF188" s="779"/>
      <c r="MYG188" s="779"/>
      <c r="MYH188" s="779"/>
      <c r="MYI188" s="779"/>
      <c r="MYJ188" s="779"/>
      <c r="MYK188" s="779"/>
      <c r="MYL188" s="779"/>
      <c r="MYM188" s="779"/>
      <c r="MYN188" s="779"/>
      <c r="MYO188" s="779"/>
      <c r="MYP188" s="779"/>
      <c r="MYQ188" s="779"/>
      <c r="MYR188" s="779"/>
      <c r="MYS188" s="779"/>
      <c r="MYT188" s="779"/>
      <c r="MYU188" s="779"/>
      <c r="MYV188" s="779"/>
      <c r="MYW188" s="779"/>
      <c r="MYX188" s="779"/>
      <c r="MYY188" s="779"/>
      <c r="MYZ188" s="779"/>
      <c r="MZA188" s="779"/>
      <c r="MZB188" s="779"/>
      <c r="MZC188" s="779"/>
      <c r="MZD188" s="779"/>
      <c r="MZE188" s="779"/>
      <c r="MZF188" s="779"/>
      <c r="MZG188" s="779"/>
      <c r="MZH188" s="779"/>
      <c r="MZI188" s="779"/>
      <c r="MZJ188" s="779"/>
      <c r="MZK188" s="779"/>
      <c r="MZL188" s="779"/>
      <c r="MZM188" s="779"/>
      <c r="MZN188" s="779"/>
      <c r="MZO188" s="779"/>
      <c r="MZP188" s="779"/>
      <c r="MZQ188" s="779"/>
      <c r="MZR188" s="779"/>
      <c r="MZS188" s="779"/>
      <c r="MZT188" s="779"/>
      <c r="MZU188" s="779"/>
      <c r="MZV188" s="779"/>
      <c r="MZW188" s="779"/>
      <c r="MZX188" s="779"/>
      <c r="MZY188" s="779"/>
      <c r="MZZ188" s="779"/>
      <c r="NAA188" s="779"/>
      <c r="NAB188" s="779"/>
      <c r="NAC188" s="779"/>
      <c r="NAD188" s="779"/>
      <c r="NAE188" s="779"/>
      <c r="NAF188" s="779"/>
      <c r="NAG188" s="779"/>
      <c r="NAH188" s="779"/>
      <c r="NAI188" s="779"/>
      <c r="NAJ188" s="779"/>
      <c r="NAK188" s="779"/>
      <c r="NAL188" s="779"/>
      <c r="NAM188" s="779"/>
      <c r="NAN188" s="779"/>
      <c r="NAO188" s="779"/>
      <c r="NAP188" s="779"/>
      <c r="NAQ188" s="779"/>
      <c r="NAR188" s="779"/>
      <c r="NAS188" s="779"/>
      <c r="NAT188" s="779"/>
      <c r="NAU188" s="779"/>
      <c r="NAV188" s="779"/>
      <c r="NAW188" s="779"/>
      <c r="NAX188" s="779"/>
      <c r="NAY188" s="779"/>
      <c r="NAZ188" s="779"/>
      <c r="NBA188" s="779"/>
      <c r="NBB188" s="779"/>
      <c r="NBC188" s="779"/>
      <c r="NBD188" s="779"/>
      <c r="NBE188" s="779"/>
      <c r="NBF188" s="779"/>
      <c r="NBG188" s="779"/>
      <c r="NBH188" s="779"/>
      <c r="NBI188" s="779"/>
      <c r="NBJ188" s="779"/>
      <c r="NBK188" s="779"/>
      <c r="NBL188" s="779"/>
      <c r="NBM188" s="779"/>
      <c r="NBN188" s="779"/>
      <c r="NBO188" s="779"/>
      <c r="NBP188" s="779"/>
      <c r="NBQ188" s="779"/>
      <c r="NBR188" s="779"/>
      <c r="NBS188" s="779"/>
      <c r="NBT188" s="779"/>
      <c r="NBU188" s="779"/>
      <c r="NBV188" s="779"/>
      <c r="NBW188" s="779"/>
      <c r="NBX188" s="779"/>
      <c r="NBY188" s="779"/>
      <c r="NBZ188" s="779"/>
      <c r="NCA188" s="779"/>
      <c r="NCB188" s="779"/>
      <c r="NCC188" s="779"/>
      <c r="NCD188" s="779"/>
      <c r="NCE188" s="779"/>
      <c r="NCF188" s="779"/>
      <c r="NCG188" s="779"/>
      <c r="NCH188" s="779"/>
      <c r="NCI188" s="779"/>
      <c r="NCJ188" s="779"/>
      <c r="NCK188" s="779"/>
      <c r="NCL188" s="779"/>
      <c r="NCM188" s="779"/>
      <c r="NCN188" s="779"/>
      <c r="NCO188" s="779"/>
      <c r="NCP188" s="779"/>
      <c r="NCQ188" s="779"/>
      <c r="NCR188" s="779"/>
      <c r="NCS188" s="779"/>
      <c r="NCT188" s="779"/>
      <c r="NCU188" s="779"/>
      <c r="NCV188" s="779"/>
      <c r="NCW188" s="779"/>
      <c r="NCX188" s="779"/>
      <c r="NCY188" s="779"/>
      <c r="NCZ188" s="779"/>
      <c r="NDA188" s="779"/>
      <c r="NDB188" s="779"/>
      <c r="NDC188" s="779"/>
      <c r="NDD188" s="779"/>
      <c r="NDE188" s="779"/>
      <c r="NDF188" s="779"/>
      <c r="NDG188" s="779"/>
      <c r="NDH188" s="779"/>
      <c r="NDI188" s="779"/>
      <c r="NDJ188" s="779"/>
      <c r="NDK188" s="779"/>
      <c r="NDL188" s="779"/>
      <c r="NDM188" s="779"/>
      <c r="NDN188" s="779"/>
      <c r="NDO188" s="779"/>
      <c r="NDP188" s="779"/>
      <c r="NDQ188" s="779"/>
      <c r="NDR188" s="779"/>
      <c r="NDS188" s="779"/>
      <c r="NDT188" s="779"/>
      <c r="NDU188" s="779"/>
      <c r="NDV188" s="779"/>
      <c r="NDW188" s="779"/>
      <c r="NDX188" s="779"/>
      <c r="NDY188" s="779"/>
      <c r="NDZ188" s="779"/>
      <c r="NEA188" s="779"/>
      <c r="NEB188" s="779"/>
      <c r="NEC188" s="779"/>
      <c r="NED188" s="779"/>
      <c r="NEE188" s="779"/>
      <c r="NEF188" s="779"/>
      <c r="NEG188" s="779"/>
      <c r="NEH188" s="779"/>
      <c r="NEI188" s="779"/>
      <c r="NEJ188" s="779"/>
      <c r="NEK188" s="779"/>
      <c r="NEL188" s="779"/>
      <c r="NEM188" s="779"/>
      <c r="NEN188" s="779"/>
      <c r="NEO188" s="779"/>
      <c r="NEP188" s="779"/>
      <c r="NEQ188" s="779"/>
      <c r="NER188" s="779"/>
      <c r="NES188" s="779"/>
      <c r="NET188" s="779"/>
      <c r="NEU188" s="779"/>
      <c r="NEV188" s="779"/>
      <c r="NEW188" s="779"/>
      <c r="NEX188" s="779"/>
      <c r="NEY188" s="779"/>
      <c r="NEZ188" s="779"/>
      <c r="NFA188" s="779"/>
      <c r="NFB188" s="779"/>
      <c r="NFC188" s="779"/>
      <c r="NFD188" s="779"/>
      <c r="NFE188" s="779"/>
      <c r="NFF188" s="779"/>
      <c r="NFG188" s="779"/>
      <c r="NFH188" s="779"/>
      <c r="NFI188" s="779"/>
      <c r="NFJ188" s="779"/>
      <c r="NFK188" s="779"/>
      <c r="NFL188" s="779"/>
      <c r="NFM188" s="779"/>
      <c r="NFN188" s="779"/>
      <c r="NFO188" s="779"/>
      <c r="NFP188" s="779"/>
      <c r="NFQ188" s="779"/>
      <c r="NFR188" s="779"/>
      <c r="NFS188" s="779"/>
      <c r="NFT188" s="779"/>
      <c r="NFU188" s="779"/>
      <c r="NFV188" s="779"/>
      <c r="NFW188" s="779"/>
      <c r="NFX188" s="779"/>
      <c r="NFY188" s="779"/>
      <c r="NFZ188" s="779"/>
      <c r="NGA188" s="779"/>
      <c r="NGB188" s="779"/>
      <c r="NGC188" s="779"/>
      <c r="NGD188" s="779"/>
      <c r="NGE188" s="779"/>
      <c r="NGF188" s="779"/>
      <c r="NGG188" s="779"/>
      <c r="NGH188" s="779"/>
      <c r="NGI188" s="779"/>
      <c r="NGJ188" s="779"/>
      <c r="NGK188" s="779"/>
      <c r="NGL188" s="779"/>
      <c r="NGM188" s="779"/>
      <c r="NGN188" s="779"/>
      <c r="NGO188" s="779"/>
      <c r="NGP188" s="779"/>
      <c r="NGQ188" s="779"/>
      <c r="NGR188" s="779"/>
      <c r="NGS188" s="779"/>
      <c r="NGT188" s="779"/>
      <c r="NGU188" s="779"/>
      <c r="NGV188" s="779"/>
      <c r="NGW188" s="779"/>
      <c r="NGX188" s="779"/>
      <c r="NGY188" s="779"/>
      <c r="NGZ188" s="779"/>
      <c r="NHA188" s="779"/>
      <c r="NHB188" s="779"/>
      <c r="NHC188" s="779"/>
      <c r="NHD188" s="779"/>
      <c r="NHE188" s="779"/>
      <c r="NHF188" s="779"/>
      <c r="NHG188" s="779"/>
      <c r="NHH188" s="779"/>
      <c r="NHI188" s="779"/>
      <c r="NHJ188" s="779"/>
      <c r="NHK188" s="779"/>
      <c r="NHL188" s="779"/>
      <c r="NHM188" s="779"/>
      <c r="NHN188" s="779"/>
      <c r="NHO188" s="779"/>
      <c r="NHP188" s="779"/>
      <c r="NHQ188" s="779"/>
      <c r="NHR188" s="779"/>
      <c r="NHS188" s="779"/>
      <c r="NHT188" s="779"/>
      <c r="NHU188" s="779"/>
      <c r="NHV188" s="779"/>
      <c r="NHW188" s="779"/>
      <c r="NHX188" s="779"/>
      <c r="NHY188" s="779"/>
      <c r="NHZ188" s="779"/>
      <c r="NIA188" s="779"/>
      <c r="NIB188" s="779"/>
      <c r="NIC188" s="779"/>
      <c r="NID188" s="779"/>
      <c r="NIE188" s="779"/>
      <c r="NIF188" s="779"/>
      <c r="NIG188" s="779"/>
      <c r="NIH188" s="779"/>
      <c r="NII188" s="779"/>
      <c r="NIJ188" s="779"/>
      <c r="NIK188" s="779"/>
      <c r="NIL188" s="779"/>
      <c r="NIM188" s="779"/>
      <c r="NIN188" s="779"/>
      <c r="NIO188" s="779"/>
      <c r="NIP188" s="779"/>
      <c r="NIQ188" s="779"/>
      <c r="NIR188" s="779"/>
      <c r="NIS188" s="779"/>
      <c r="NIT188" s="779"/>
      <c r="NIU188" s="779"/>
      <c r="NIV188" s="779"/>
      <c r="NIW188" s="779"/>
      <c r="NIX188" s="779"/>
      <c r="NIY188" s="779"/>
      <c r="NIZ188" s="779"/>
      <c r="NJA188" s="779"/>
      <c r="NJB188" s="779"/>
      <c r="NJC188" s="779"/>
      <c r="NJD188" s="779"/>
      <c r="NJE188" s="779"/>
      <c r="NJF188" s="779"/>
      <c r="NJG188" s="779"/>
      <c r="NJH188" s="779"/>
      <c r="NJI188" s="779"/>
      <c r="NJJ188" s="779"/>
      <c r="NJK188" s="779"/>
      <c r="NJL188" s="779"/>
      <c r="NJM188" s="779"/>
      <c r="NJN188" s="779"/>
      <c r="NJO188" s="779"/>
      <c r="NJP188" s="779"/>
      <c r="NJQ188" s="779"/>
      <c r="NJR188" s="779"/>
      <c r="NJS188" s="779"/>
      <c r="NJT188" s="779"/>
      <c r="NJU188" s="779"/>
      <c r="NJV188" s="779"/>
      <c r="NJW188" s="779"/>
      <c r="NJX188" s="779"/>
      <c r="NJY188" s="779"/>
      <c r="NJZ188" s="779"/>
      <c r="NKA188" s="779"/>
      <c r="NKB188" s="779"/>
      <c r="NKC188" s="779"/>
      <c r="NKD188" s="779"/>
      <c r="NKE188" s="779"/>
      <c r="NKF188" s="779"/>
      <c r="NKG188" s="779"/>
      <c r="NKH188" s="779"/>
      <c r="NKI188" s="779"/>
      <c r="NKJ188" s="779"/>
      <c r="NKK188" s="779"/>
      <c r="NKL188" s="779"/>
      <c r="NKM188" s="779"/>
      <c r="NKN188" s="779"/>
      <c r="NKO188" s="779"/>
      <c r="NKP188" s="779"/>
      <c r="NKQ188" s="779"/>
      <c r="NKR188" s="779"/>
      <c r="NKS188" s="779"/>
      <c r="NKT188" s="779"/>
      <c r="NKU188" s="779"/>
      <c r="NKV188" s="779"/>
      <c r="NKW188" s="779"/>
      <c r="NKX188" s="779"/>
      <c r="NKY188" s="779"/>
      <c r="NKZ188" s="779"/>
      <c r="NLA188" s="779"/>
      <c r="NLB188" s="779"/>
      <c r="NLC188" s="779"/>
      <c r="NLD188" s="779"/>
      <c r="NLE188" s="779"/>
      <c r="NLF188" s="779"/>
      <c r="NLG188" s="779"/>
      <c r="NLH188" s="779"/>
      <c r="NLI188" s="779"/>
      <c r="NLJ188" s="779"/>
      <c r="NLK188" s="779"/>
      <c r="NLL188" s="779"/>
      <c r="NLM188" s="779"/>
      <c r="NLN188" s="779"/>
      <c r="NLO188" s="779"/>
      <c r="NLP188" s="779"/>
      <c r="NLQ188" s="779"/>
      <c r="NLR188" s="779"/>
      <c r="NLS188" s="779"/>
      <c r="NLT188" s="779"/>
      <c r="NLU188" s="779"/>
      <c r="NLV188" s="779"/>
      <c r="NLW188" s="779"/>
      <c r="NLX188" s="779"/>
      <c r="NLY188" s="779"/>
      <c r="NLZ188" s="779"/>
      <c r="NMA188" s="779"/>
      <c r="NMB188" s="779"/>
      <c r="NMC188" s="779"/>
      <c r="NMD188" s="779"/>
      <c r="NME188" s="779"/>
      <c r="NMF188" s="779"/>
      <c r="NMG188" s="779"/>
      <c r="NMH188" s="779"/>
      <c r="NMI188" s="779"/>
      <c r="NMJ188" s="779"/>
      <c r="NMK188" s="779"/>
      <c r="NML188" s="779"/>
      <c r="NMM188" s="779"/>
      <c r="NMN188" s="779"/>
      <c r="NMO188" s="779"/>
      <c r="NMP188" s="779"/>
      <c r="NMQ188" s="779"/>
      <c r="NMR188" s="779"/>
      <c r="NMS188" s="779"/>
      <c r="NMT188" s="779"/>
      <c r="NMU188" s="779"/>
      <c r="NMV188" s="779"/>
      <c r="NMW188" s="779"/>
      <c r="NMX188" s="779"/>
      <c r="NMY188" s="779"/>
      <c r="NMZ188" s="779"/>
      <c r="NNA188" s="779"/>
      <c r="NNB188" s="779"/>
      <c r="NNC188" s="779"/>
      <c r="NND188" s="779"/>
      <c r="NNE188" s="779"/>
      <c r="NNF188" s="779"/>
      <c r="NNG188" s="779"/>
      <c r="NNH188" s="779"/>
      <c r="NNI188" s="779"/>
      <c r="NNJ188" s="779"/>
      <c r="NNK188" s="779"/>
      <c r="NNL188" s="779"/>
      <c r="NNM188" s="779"/>
      <c r="NNN188" s="779"/>
      <c r="NNO188" s="779"/>
      <c r="NNP188" s="779"/>
      <c r="NNQ188" s="779"/>
      <c r="NNR188" s="779"/>
      <c r="NNS188" s="779"/>
      <c r="NNT188" s="779"/>
      <c r="NNU188" s="779"/>
      <c r="NNV188" s="779"/>
      <c r="NNW188" s="779"/>
      <c r="NNX188" s="779"/>
      <c r="NNY188" s="779"/>
      <c r="NNZ188" s="779"/>
      <c r="NOA188" s="779"/>
      <c r="NOB188" s="779"/>
      <c r="NOC188" s="779"/>
      <c r="NOD188" s="779"/>
      <c r="NOE188" s="779"/>
      <c r="NOF188" s="779"/>
      <c r="NOG188" s="779"/>
      <c r="NOH188" s="779"/>
      <c r="NOI188" s="779"/>
      <c r="NOJ188" s="779"/>
      <c r="NOK188" s="779"/>
      <c r="NOL188" s="779"/>
      <c r="NOM188" s="779"/>
      <c r="NON188" s="779"/>
      <c r="NOO188" s="779"/>
      <c r="NOP188" s="779"/>
      <c r="NOQ188" s="779"/>
      <c r="NOR188" s="779"/>
      <c r="NOS188" s="779"/>
      <c r="NOT188" s="779"/>
      <c r="NOU188" s="779"/>
      <c r="NOV188" s="779"/>
      <c r="NOW188" s="779"/>
      <c r="NOX188" s="779"/>
      <c r="NOY188" s="779"/>
      <c r="NOZ188" s="779"/>
      <c r="NPA188" s="779"/>
      <c r="NPB188" s="779"/>
      <c r="NPC188" s="779"/>
      <c r="NPD188" s="779"/>
      <c r="NPE188" s="779"/>
      <c r="NPF188" s="779"/>
      <c r="NPG188" s="779"/>
      <c r="NPH188" s="779"/>
      <c r="NPI188" s="779"/>
      <c r="NPJ188" s="779"/>
      <c r="NPK188" s="779"/>
      <c r="NPL188" s="779"/>
      <c r="NPM188" s="779"/>
      <c r="NPN188" s="779"/>
      <c r="NPO188" s="779"/>
      <c r="NPP188" s="779"/>
      <c r="NPQ188" s="779"/>
      <c r="NPR188" s="779"/>
      <c r="NPS188" s="779"/>
      <c r="NPT188" s="779"/>
      <c r="NPU188" s="779"/>
      <c r="NPV188" s="779"/>
      <c r="NPW188" s="779"/>
      <c r="NPX188" s="779"/>
      <c r="NPY188" s="779"/>
      <c r="NPZ188" s="779"/>
      <c r="NQA188" s="779"/>
      <c r="NQB188" s="779"/>
      <c r="NQC188" s="779"/>
      <c r="NQD188" s="779"/>
      <c r="NQE188" s="779"/>
      <c r="NQF188" s="779"/>
      <c r="NQG188" s="779"/>
      <c r="NQH188" s="779"/>
      <c r="NQI188" s="779"/>
      <c r="NQJ188" s="779"/>
      <c r="NQK188" s="779"/>
      <c r="NQL188" s="779"/>
      <c r="NQM188" s="779"/>
      <c r="NQN188" s="779"/>
      <c r="NQO188" s="779"/>
      <c r="NQP188" s="779"/>
      <c r="NQQ188" s="779"/>
      <c r="NQR188" s="779"/>
      <c r="NQS188" s="779"/>
      <c r="NQT188" s="779"/>
      <c r="NQU188" s="779"/>
      <c r="NQV188" s="779"/>
      <c r="NQW188" s="779"/>
      <c r="NQX188" s="779"/>
      <c r="NQY188" s="779"/>
      <c r="NQZ188" s="779"/>
      <c r="NRA188" s="779"/>
      <c r="NRB188" s="779"/>
      <c r="NRC188" s="779"/>
      <c r="NRD188" s="779"/>
      <c r="NRE188" s="779"/>
      <c r="NRF188" s="779"/>
      <c r="NRG188" s="779"/>
      <c r="NRH188" s="779"/>
      <c r="NRI188" s="779"/>
      <c r="NRJ188" s="779"/>
      <c r="NRK188" s="779"/>
      <c r="NRL188" s="779"/>
      <c r="NRM188" s="779"/>
      <c r="NRN188" s="779"/>
      <c r="NRO188" s="779"/>
      <c r="NRP188" s="779"/>
      <c r="NRQ188" s="779"/>
      <c r="NRR188" s="779"/>
      <c r="NRS188" s="779"/>
      <c r="NRT188" s="779"/>
      <c r="NRU188" s="779"/>
      <c r="NRV188" s="779"/>
      <c r="NRW188" s="779"/>
      <c r="NRX188" s="779"/>
      <c r="NRY188" s="779"/>
      <c r="NRZ188" s="779"/>
      <c r="NSA188" s="779"/>
      <c r="NSB188" s="779"/>
      <c r="NSC188" s="779"/>
      <c r="NSD188" s="779"/>
      <c r="NSE188" s="779"/>
      <c r="NSF188" s="779"/>
      <c r="NSG188" s="779"/>
      <c r="NSH188" s="779"/>
      <c r="NSI188" s="779"/>
      <c r="NSJ188" s="779"/>
      <c r="NSK188" s="779"/>
      <c r="NSL188" s="779"/>
      <c r="NSM188" s="779"/>
      <c r="NSN188" s="779"/>
      <c r="NSO188" s="779"/>
      <c r="NSP188" s="779"/>
      <c r="NSQ188" s="779"/>
      <c r="NSR188" s="779"/>
      <c r="NSS188" s="779"/>
      <c r="NST188" s="779"/>
      <c r="NSU188" s="779"/>
      <c r="NSV188" s="779"/>
      <c r="NSW188" s="779"/>
      <c r="NSX188" s="779"/>
      <c r="NSY188" s="779"/>
      <c r="NSZ188" s="779"/>
      <c r="NTA188" s="779"/>
      <c r="NTB188" s="779"/>
      <c r="NTC188" s="779"/>
      <c r="NTD188" s="779"/>
      <c r="NTE188" s="779"/>
      <c r="NTF188" s="779"/>
      <c r="NTG188" s="779"/>
      <c r="NTH188" s="779"/>
      <c r="NTI188" s="779"/>
      <c r="NTJ188" s="779"/>
      <c r="NTK188" s="779"/>
      <c r="NTL188" s="779"/>
      <c r="NTM188" s="779"/>
      <c r="NTN188" s="779"/>
      <c r="NTO188" s="779"/>
      <c r="NTP188" s="779"/>
      <c r="NTQ188" s="779"/>
      <c r="NTR188" s="779"/>
      <c r="NTS188" s="779"/>
      <c r="NTT188" s="779"/>
      <c r="NTU188" s="779"/>
      <c r="NTV188" s="779"/>
      <c r="NTW188" s="779"/>
      <c r="NTX188" s="779"/>
      <c r="NTY188" s="779"/>
      <c r="NTZ188" s="779"/>
      <c r="NUA188" s="779"/>
      <c r="NUB188" s="779"/>
      <c r="NUC188" s="779"/>
      <c r="NUD188" s="779"/>
      <c r="NUE188" s="779"/>
      <c r="NUF188" s="779"/>
      <c r="NUG188" s="779"/>
      <c r="NUH188" s="779"/>
      <c r="NUI188" s="779"/>
      <c r="NUJ188" s="779"/>
      <c r="NUK188" s="779"/>
      <c r="NUL188" s="779"/>
      <c r="NUM188" s="779"/>
      <c r="NUN188" s="779"/>
      <c r="NUO188" s="779"/>
      <c r="NUP188" s="779"/>
      <c r="NUQ188" s="779"/>
      <c r="NUR188" s="779"/>
      <c r="NUS188" s="779"/>
      <c r="NUT188" s="779"/>
      <c r="NUU188" s="779"/>
      <c r="NUV188" s="779"/>
      <c r="NUW188" s="779"/>
      <c r="NUX188" s="779"/>
      <c r="NUY188" s="779"/>
      <c r="NUZ188" s="779"/>
      <c r="NVA188" s="779"/>
      <c r="NVB188" s="779"/>
      <c r="NVC188" s="779"/>
      <c r="NVD188" s="779"/>
      <c r="NVE188" s="779"/>
      <c r="NVF188" s="779"/>
      <c r="NVG188" s="779"/>
      <c r="NVH188" s="779"/>
      <c r="NVI188" s="779"/>
      <c r="NVJ188" s="779"/>
      <c r="NVK188" s="779"/>
      <c r="NVL188" s="779"/>
      <c r="NVM188" s="779"/>
      <c r="NVN188" s="779"/>
      <c r="NVO188" s="779"/>
      <c r="NVP188" s="779"/>
      <c r="NVQ188" s="779"/>
      <c r="NVR188" s="779"/>
      <c r="NVS188" s="779"/>
      <c r="NVT188" s="779"/>
      <c r="NVU188" s="779"/>
      <c r="NVV188" s="779"/>
      <c r="NVW188" s="779"/>
      <c r="NVX188" s="779"/>
      <c r="NVY188" s="779"/>
      <c r="NVZ188" s="779"/>
      <c r="NWA188" s="779"/>
      <c r="NWB188" s="779"/>
      <c r="NWC188" s="779"/>
      <c r="NWD188" s="779"/>
      <c r="NWE188" s="779"/>
      <c r="NWF188" s="779"/>
      <c r="NWG188" s="779"/>
      <c r="NWH188" s="779"/>
      <c r="NWI188" s="779"/>
      <c r="NWJ188" s="779"/>
      <c r="NWK188" s="779"/>
      <c r="NWL188" s="779"/>
      <c r="NWM188" s="779"/>
      <c r="NWN188" s="779"/>
      <c r="NWO188" s="779"/>
      <c r="NWP188" s="779"/>
      <c r="NWQ188" s="779"/>
      <c r="NWR188" s="779"/>
      <c r="NWS188" s="779"/>
      <c r="NWT188" s="779"/>
      <c r="NWU188" s="779"/>
      <c r="NWV188" s="779"/>
      <c r="NWW188" s="779"/>
      <c r="NWX188" s="779"/>
      <c r="NWY188" s="779"/>
      <c r="NWZ188" s="779"/>
      <c r="NXA188" s="779"/>
      <c r="NXB188" s="779"/>
      <c r="NXC188" s="779"/>
      <c r="NXD188" s="779"/>
      <c r="NXE188" s="779"/>
      <c r="NXF188" s="779"/>
      <c r="NXG188" s="779"/>
      <c r="NXH188" s="779"/>
      <c r="NXI188" s="779"/>
      <c r="NXJ188" s="779"/>
      <c r="NXK188" s="779"/>
      <c r="NXL188" s="779"/>
      <c r="NXM188" s="779"/>
      <c r="NXN188" s="779"/>
      <c r="NXO188" s="779"/>
      <c r="NXP188" s="779"/>
      <c r="NXQ188" s="779"/>
      <c r="NXR188" s="779"/>
      <c r="NXS188" s="779"/>
      <c r="NXT188" s="779"/>
      <c r="NXU188" s="779"/>
      <c r="NXV188" s="779"/>
      <c r="NXW188" s="779"/>
      <c r="NXX188" s="779"/>
      <c r="NXY188" s="779"/>
      <c r="NXZ188" s="779"/>
      <c r="NYA188" s="779"/>
      <c r="NYB188" s="779"/>
      <c r="NYC188" s="779"/>
      <c r="NYD188" s="779"/>
      <c r="NYE188" s="779"/>
      <c r="NYF188" s="779"/>
      <c r="NYG188" s="779"/>
      <c r="NYH188" s="779"/>
      <c r="NYI188" s="779"/>
      <c r="NYJ188" s="779"/>
      <c r="NYK188" s="779"/>
      <c r="NYL188" s="779"/>
      <c r="NYM188" s="779"/>
      <c r="NYN188" s="779"/>
      <c r="NYO188" s="779"/>
      <c r="NYP188" s="779"/>
      <c r="NYQ188" s="779"/>
      <c r="NYR188" s="779"/>
      <c r="NYS188" s="779"/>
      <c r="NYT188" s="779"/>
      <c r="NYU188" s="779"/>
      <c r="NYV188" s="779"/>
      <c r="NYW188" s="779"/>
      <c r="NYX188" s="779"/>
      <c r="NYY188" s="779"/>
      <c r="NYZ188" s="779"/>
      <c r="NZA188" s="779"/>
      <c r="NZB188" s="779"/>
      <c r="NZC188" s="779"/>
      <c r="NZD188" s="779"/>
      <c r="NZE188" s="779"/>
      <c r="NZF188" s="779"/>
      <c r="NZG188" s="779"/>
      <c r="NZH188" s="779"/>
      <c r="NZI188" s="779"/>
      <c r="NZJ188" s="779"/>
      <c r="NZK188" s="779"/>
      <c r="NZL188" s="779"/>
      <c r="NZM188" s="779"/>
      <c r="NZN188" s="779"/>
      <c r="NZO188" s="779"/>
      <c r="NZP188" s="779"/>
      <c r="NZQ188" s="779"/>
      <c r="NZR188" s="779"/>
      <c r="NZS188" s="779"/>
      <c r="NZT188" s="779"/>
      <c r="NZU188" s="779"/>
      <c r="NZV188" s="779"/>
      <c r="NZW188" s="779"/>
      <c r="NZX188" s="779"/>
      <c r="NZY188" s="779"/>
      <c r="NZZ188" s="779"/>
      <c r="OAA188" s="779"/>
      <c r="OAB188" s="779"/>
      <c r="OAC188" s="779"/>
      <c r="OAD188" s="779"/>
      <c r="OAE188" s="779"/>
      <c r="OAF188" s="779"/>
      <c r="OAG188" s="779"/>
      <c r="OAH188" s="779"/>
      <c r="OAI188" s="779"/>
      <c r="OAJ188" s="779"/>
      <c r="OAK188" s="779"/>
      <c r="OAL188" s="779"/>
      <c r="OAM188" s="779"/>
      <c r="OAN188" s="779"/>
      <c r="OAO188" s="779"/>
      <c r="OAP188" s="779"/>
      <c r="OAQ188" s="779"/>
      <c r="OAR188" s="779"/>
      <c r="OAS188" s="779"/>
      <c r="OAT188" s="779"/>
      <c r="OAU188" s="779"/>
      <c r="OAV188" s="779"/>
      <c r="OAW188" s="779"/>
      <c r="OAX188" s="779"/>
      <c r="OAY188" s="779"/>
      <c r="OAZ188" s="779"/>
      <c r="OBA188" s="779"/>
      <c r="OBB188" s="779"/>
      <c r="OBC188" s="779"/>
      <c r="OBD188" s="779"/>
      <c r="OBE188" s="779"/>
      <c r="OBF188" s="779"/>
      <c r="OBG188" s="779"/>
      <c r="OBH188" s="779"/>
      <c r="OBI188" s="779"/>
      <c r="OBJ188" s="779"/>
      <c r="OBK188" s="779"/>
      <c r="OBL188" s="779"/>
      <c r="OBM188" s="779"/>
      <c r="OBN188" s="779"/>
      <c r="OBO188" s="779"/>
      <c r="OBP188" s="779"/>
      <c r="OBQ188" s="779"/>
      <c r="OBR188" s="779"/>
      <c r="OBS188" s="779"/>
      <c r="OBT188" s="779"/>
      <c r="OBU188" s="779"/>
      <c r="OBV188" s="779"/>
      <c r="OBW188" s="779"/>
      <c r="OBX188" s="779"/>
      <c r="OBY188" s="779"/>
      <c r="OBZ188" s="779"/>
      <c r="OCA188" s="779"/>
      <c r="OCB188" s="779"/>
      <c r="OCC188" s="779"/>
      <c r="OCD188" s="779"/>
      <c r="OCE188" s="779"/>
      <c r="OCF188" s="779"/>
      <c r="OCG188" s="779"/>
      <c r="OCH188" s="779"/>
      <c r="OCI188" s="779"/>
      <c r="OCJ188" s="779"/>
      <c r="OCK188" s="779"/>
      <c r="OCL188" s="779"/>
      <c r="OCM188" s="779"/>
      <c r="OCN188" s="779"/>
      <c r="OCO188" s="779"/>
      <c r="OCP188" s="779"/>
      <c r="OCQ188" s="779"/>
      <c r="OCR188" s="779"/>
      <c r="OCS188" s="779"/>
      <c r="OCT188" s="779"/>
      <c r="OCU188" s="779"/>
      <c r="OCV188" s="779"/>
      <c r="OCW188" s="779"/>
      <c r="OCX188" s="779"/>
      <c r="OCY188" s="779"/>
      <c r="OCZ188" s="779"/>
      <c r="ODA188" s="779"/>
      <c r="ODB188" s="779"/>
      <c r="ODC188" s="779"/>
      <c r="ODD188" s="779"/>
      <c r="ODE188" s="779"/>
      <c r="ODF188" s="779"/>
      <c r="ODG188" s="779"/>
      <c r="ODH188" s="779"/>
      <c r="ODI188" s="779"/>
      <c r="ODJ188" s="779"/>
      <c r="ODK188" s="779"/>
      <c r="ODL188" s="779"/>
      <c r="ODM188" s="779"/>
      <c r="ODN188" s="779"/>
      <c r="ODO188" s="779"/>
      <c r="ODP188" s="779"/>
      <c r="ODQ188" s="779"/>
      <c r="ODR188" s="779"/>
      <c r="ODS188" s="779"/>
      <c r="ODT188" s="779"/>
      <c r="ODU188" s="779"/>
      <c r="ODV188" s="779"/>
      <c r="ODW188" s="779"/>
      <c r="ODX188" s="779"/>
      <c r="ODY188" s="779"/>
      <c r="ODZ188" s="779"/>
      <c r="OEA188" s="779"/>
      <c r="OEB188" s="779"/>
      <c r="OEC188" s="779"/>
      <c r="OED188" s="779"/>
      <c r="OEE188" s="779"/>
      <c r="OEF188" s="779"/>
      <c r="OEG188" s="779"/>
      <c r="OEH188" s="779"/>
      <c r="OEI188" s="779"/>
      <c r="OEJ188" s="779"/>
      <c r="OEK188" s="779"/>
      <c r="OEL188" s="779"/>
      <c r="OEM188" s="779"/>
      <c r="OEN188" s="779"/>
      <c r="OEO188" s="779"/>
      <c r="OEP188" s="779"/>
      <c r="OEQ188" s="779"/>
      <c r="OER188" s="779"/>
      <c r="OES188" s="779"/>
      <c r="OET188" s="779"/>
      <c r="OEU188" s="779"/>
      <c r="OEV188" s="779"/>
      <c r="OEW188" s="779"/>
      <c r="OEX188" s="779"/>
      <c r="OEY188" s="779"/>
      <c r="OEZ188" s="779"/>
      <c r="OFA188" s="779"/>
      <c r="OFB188" s="779"/>
      <c r="OFC188" s="779"/>
      <c r="OFD188" s="779"/>
      <c r="OFE188" s="779"/>
      <c r="OFF188" s="779"/>
      <c r="OFG188" s="779"/>
      <c r="OFH188" s="779"/>
      <c r="OFI188" s="779"/>
      <c r="OFJ188" s="779"/>
      <c r="OFK188" s="779"/>
      <c r="OFL188" s="779"/>
      <c r="OFM188" s="779"/>
      <c r="OFN188" s="779"/>
      <c r="OFO188" s="779"/>
      <c r="OFP188" s="779"/>
      <c r="OFQ188" s="779"/>
      <c r="OFR188" s="779"/>
      <c r="OFS188" s="779"/>
      <c r="OFT188" s="779"/>
      <c r="OFU188" s="779"/>
      <c r="OFV188" s="779"/>
      <c r="OFW188" s="779"/>
      <c r="OFX188" s="779"/>
      <c r="OFY188" s="779"/>
      <c r="OFZ188" s="779"/>
      <c r="OGA188" s="779"/>
      <c r="OGB188" s="779"/>
      <c r="OGC188" s="779"/>
      <c r="OGD188" s="779"/>
      <c r="OGE188" s="779"/>
      <c r="OGF188" s="779"/>
      <c r="OGG188" s="779"/>
      <c r="OGH188" s="779"/>
      <c r="OGI188" s="779"/>
      <c r="OGJ188" s="779"/>
      <c r="OGK188" s="779"/>
      <c r="OGL188" s="779"/>
      <c r="OGM188" s="779"/>
      <c r="OGN188" s="779"/>
      <c r="OGO188" s="779"/>
      <c r="OGP188" s="779"/>
      <c r="OGQ188" s="779"/>
      <c r="OGR188" s="779"/>
      <c r="OGS188" s="779"/>
      <c r="OGT188" s="779"/>
      <c r="OGU188" s="779"/>
      <c r="OGV188" s="779"/>
      <c r="OGW188" s="779"/>
      <c r="OGX188" s="779"/>
      <c r="OGY188" s="779"/>
      <c r="OGZ188" s="779"/>
      <c r="OHA188" s="779"/>
      <c r="OHB188" s="779"/>
      <c r="OHC188" s="779"/>
      <c r="OHD188" s="779"/>
      <c r="OHE188" s="779"/>
      <c r="OHF188" s="779"/>
      <c r="OHG188" s="779"/>
      <c r="OHH188" s="779"/>
      <c r="OHI188" s="779"/>
      <c r="OHJ188" s="779"/>
      <c r="OHK188" s="779"/>
      <c r="OHL188" s="779"/>
      <c r="OHM188" s="779"/>
      <c r="OHN188" s="779"/>
      <c r="OHO188" s="779"/>
      <c r="OHP188" s="779"/>
      <c r="OHQ188" s="779"/>
      <c r="OHR188" s="779"/>
      <c r="OHS188" s="779"/>
      <c r="OHT188" s="779"/>
      <c r="OHU188" s="779"/>
      <c r="OHV188" s="779"/>
      <c r="OHW188" s="779"/>
      <c r="OHX188" s="779"/>
      <c r="OHY188" s="779"/>
      <c r="OHZ188" s="779"/>
      <c r="OIA188" s="779"/>
      <c r="OIB188" s="779"/>
      <c r="OIC188" s="779"/>
      <c r="OID188" s="779"/>
      <c r="OIE188" s="779"/>
      <c r="OIF188" s="779"/>
      <c r="OIG188" s="779"/>
      <c r="OIH188" s="779"/>
      <c r="OII188" s="779"/>
      <c r="OIJ188" s="779"/>
      <c r="OIK188" s="779"/>
      <c r="OIL188" s="779"/>
      <c r="OIM188" s="779"/>
      <c r="OIN188" s="779"/>
      <c r="OIO188" s="779"/>
      <c r="OIP188" s="779"/>
      <c r="OIQ188" s="779"/>
      <c r="OIR188" s="779"/>
      <c r="OIS188" s="779"/>
      <c r="OIT188" s="779"/>
      <c r="OIU188" s="779"/>
      <c r="OIV188" s="779"/>
      <c r="OIW188" s="779"/>
      <c r="OIX188" s="779"/>
      <c r="OIY188" s="779"/>
      <c r="OIZ188" s="779"/>
      <c r="OJA188" s="779"/>
      <c r="OJB188" s="779"/>
      <c r="OJC188" s="779"/>
      <c r="OJD188" s="779"/>
      <c r="OJE188" s="779"/>
      <c r="OJF188" s="779"/>
      <c r="OJG188" s="779"/>
      <c r="OJH188" s="779"/>
      <c r="OJI188" s="779"/>
      <c r="OJJ188" s="779"/>
      <c r="OJK188" s="779"/>
      <c r="OJL188" s="779"/>
      <c r="OJM188" s="779"/>
      <c r="OJN188" s="779"/>
      <c r="OJO188" s="779"/>
      <c r="OJP188" s="779"/>
      <c r="OJQ188" s="779"/>
      <c r="OJR188" s="779"/>
      <c r="OJS188" s="779"/>
      <c r="OJT188" s="779"/>
      <c r="OJU188" s="779"/>
      <c r="OJV188" s="779"/>
      <c r="OJW188" s="779"/>
      <c r="OJX188" s="779"/>
      <c r="OJY188" s="779"/>
      <c r="OJZ188" s="779"/>
      <c r="OKA188" s="779"/>
      <c r="OKB188" s="779"/>
      <c r="OKC188" s="779"/>
      <c r="OKD188" s="779"/>
      <c r="OKE188" s="779"/>
      <c r="OKF188" s="779"/>
      <c r="OKG188" s="779"/>
      <c r="OKH188" s="779"/>
      <c r="OKI188" s="779"/>
      <c r="OKJ188" s="779"/>
      <c r="OKK188" s="779"/>
      <c r="OKL188" s="779"/>
      <c r="OKM188" s="779"/>
      <c r="OKN188" s="779"/>
      <c r="OKO188" s="779"/>
      <c r="OKP188" s="779"/>
      <c r="OKQ188" s="779"/>
      <c r="OKR188" s="779"/>
      <c r="OKS188" s="779"/>
      <c r="OKT188" s="779"/>
      <c r="OKU188" s="779"/>
      <c r="OKV188" s="779"/>
      <c r="OKW188" s="779"/>
      <c r="OKX188" s="779"/>
      <c r="OKY188" s="779"/>
      <c r="OKZ188" s="779"/>
      <c r="OLA188" s="779"/>
      <c r="OLB188" s="779"/>
      <c r="OLC188" s="779"/>
      <c r="OLD188" s="779"/>
      <c r="OLE188" s="779"/>
      <c r="OLF188" s="779"/>
      <c r="OLG188" s="779"/>
      <c r="OLH188" s="779"/>
      <c r="OLI188" s="779"/>
      <c r="OLJ188" s="779"/>
      <c r="OLK188" s="779"/>
      <c r="OLL188" s="779"/>
      <c r="OLM188" s="779"/>
      <c r="OLN188" s="779"/>
      <c r="OLO188" s="779"/>
      <c r="OLP188" s="779"/>
      <c r="OLQ188" s="779"/>
      <c r="OLR188" s="779"/>
      <c r="OLS188" s="779"/>
      <c r="OLT188" s="779"/>
      <c r="OLU188" s="779"/>
      <c r="OLV188" s="779"/>
      <c r="OLW188" s="779"/>
      <c r="OLX188" s="779"/>
      <c r="OLY188" s="779"/>
      <c r="OLZ188" s="779"/>
      <c r="OMA188" s="779"/>
      <c r="OMB188" s="779"/>
      <c r="OMC188" s="779"/>
      <c r="OMD188" s="779"/>
      <c r="OME188" s="779"/>
      <c r="OMF188" s="779"/>
      <c r="OMG188" s="779"/>
      <c r="OMH188" s="779"/>
      <c r="OMI188" s="779"/>
      <c r="OMJ188" s="779"/>
      <c r="OMK188" s="779"/>
      <c r="OML188" s="779"/>
      <c r="OMM188" s="779"/>
      <c r="OMN188" s="779"/>
      <c r="OMO188" s="779"/>
      <c r="OMP188" s="779"/>
      <c r="OMQ188" s="779"/>
      <c r="OMR188" s="779"/>
      <c r="OMS188" s="779"/>
      <c r="OMT188" s="779"/>
      <c r="OMU188" s="779"/>
      <c r="OMV188" s="779"/>
      <c r="OMW188" s="779"/>
      <c r="OMX188" s="779"/>
      <c r="OMY188" s="779"/>
      <c r="OMZ188" s="779"/>
      <c r="ONA188" s="779"/>
      <c r="ONB188" s="779"/>
      <c r="ONC188" s="779"/>
      <c r="OND188" s="779"/>
      <c r="ONE188" s="779"/>
      <c r="ONF188" s="779"/>
      <c r="ONG188" s="779"/>
      <c r="ONH188" s="779"/>
      <c r="ONI188" s="779"/>
      <c r="ONJ188" s="779"/>
      <c r="ONK188" s="779"/>
      <c r="ONL188" s="779"/>
      <c r="ONM188" s="779"/>
      <c r="ONN188" s="779"/>
      <c r="ONO188" s="779"/>
      <c r="ONP188" s="779"/>
      <c r="ONQ188" s="779"/>
      <c r="ONR188" s="779"/>
      <c r="ONS188" s="779"/>
      <c r="ONT188" s="779"/>
      <c r="ONU188" s="779"/>
      <c r="ONV188" s="779"/>
      <c r="ONW188" s="779"/>
      <c r="ONX188" s="779"/>
      <c r="ONY188" s="779"/>
      <c r="ONZ188" s="779"/>
      <c r="OOA188" s="779"/>
      <c r="OOB188" s="779"/>
      <c r="OOC188" s="779"/>
      <c r="OOD188" s="779"/>
      <c r="OOE188" s="779"/>
      <c r="OOF188" s="779"/>
      <c r="OOG188" s="779"/>
      <c r="OOH188" s="779"/>
      <c r="OOI188" s="779"/>
      <c r="OOJ188" s="779"/>
      <c r="OOK188" s="779"/>
      <c r="OOL188" s="779"/>
      <c r="OOM188" s="779"/>
      <c r="OON188" s="779"/>
      <c r="OOO188" s="779"/>
      <c r="OOP188" s="779"/>
      <c r="OOQ188" s="779"/>
      <c r="OOR188" s="779"/>
      <c r="OOS188" s="779"/>
      <c r="OOT188" s="779"/>
      <c r="OOU188" s="779"/>
      <c r="OOV188" s="779"/>
      <c r="OOW188" s="779"/>
      <c r="OOX188" s="779"/>
      <c r="OOY188" s="779"/>
      <c r="OOZ188" s="779"/>
      <c r="OPA188" s="779"/>
      <c r="OPB188" s="779"/>
      <c r="OPC188" s="779"/>
      <c r="OPD188" s="779"/>
      <c r="OPE188" s="779"/>
      <c r="OPF188" s="779"/>
      <c r="OPG188" s="779"/>
      <c r="OPH188" s="779"/>
      <c r="OPI188" s="779"/>
      <c r="OPJ188" s="779"/>
      <c r="OPK188" s="779"/>
      <c r="OPL188" s="779"/>
      <c r="OPM188" s="779"/>
      <c r="OPN188" s="779"/>
      <c r="OPO188" s="779"/>
      <c r="OPP188" s="779"/>
      <c r="OPQ188" s="779"/>
      <c r="OPR188" s="779"/>
      <c r="OPS188" s="779"/>
      <c r="OPT188" s="779"/>
      <c r="OPU188" s="779"/>
      <c r="OPV188" s="779"/>
      <c r="OPW188" s="779"/>
      <c r="OPX188" s="779"/>
      <c r="OPY188" s="779"/>
      <c r="OPZ188" s="779"/>
      <c r="OQA188" s="779"/>
      <c r="OQB188" s="779"/>
      <c r="OQC188" s="779"/>
      <c r="OQD188" s="779"/>
      <c r="OQE188" s="779"/>
      <c r="OQF188" s="779"/>
      <c r="OQG188" s="779"/>
      <c r="OQH188" s="779"/>
      <c r="OQI188" s="779"/>
      <c r="OQJ188" s="779"/>
      <c r="OQK188" s="779"/>
      <c r="OQL188" s="779"/>
      <c r="OQM188" s="779"/>
      <c r="OQN188" s="779"/>
      <c r="OQO188" s="779"/>
      <c r="OQP188" s="779"/>
      <c r="OQQ188" s="779"/>
      <c r="OQR188" s="779"/>
      <c r="OQS188" s="779"/>
      <c r="OQT188" s="779"/>
      <c r="OQU188" s="779"/>
      <c r="OQV188" s="779"/>
      <c r="OQW188" s="779"/>
      <c r="OQX188" s="779"/>
      <c r="OQY188" s="779"/>
      <c r="OQZ188" s="779"/>
      <c r="ORA188" s="779"/>
      <c r="ORB188" s="779"/>
      <c r="ORC188" s="779"/>
      <c r="ORD188" s="779"/>
      <c r="ORE188" s="779"/>
      <c r="ORF188" s="779"/>
      <c r="ORG188" s="779"/>
      <c r="ORH188" s="779"/>
      <c r="ORI188" s="779"/>
      <c r="ORJ188" s="779"/>
      <c r="ORK188" s="779"/>
      <c r="ORL188" s="779"/>
      <c r="ORM188" s="779"/>
      <c r="ORN188" s="779"/>
      <c r="ORO188" s="779"/>
      <c r="ORP188" s="779"/>
      <c r="ORQ188" s="779"/>
      <c r="ORR188" s="779"/>
      <c r="ORS188" s="779"/>
      <c r="ORT188" s="779"/>
      <c r="ORU188" s="779"/>
      <c r="ORV188" s="779"/>
      <c r="ORW188" s="779"/>
      <c r="ORX188" s="779"/>
      <c r="ORY188" s="779"/>
      <c r="ORZ188" s="779"/>
      <c r="OSA188" s="779"/>
      <c r="OSB188" s="779"/>
      <c r="OSC188" s="779"/>
      <c r="OSD188" s="779"/>
      <c r="OSE188" s="779"/>
      <c r="OSF188" s="779"/>
      <c r="OSG188" s="779"/>
      <c r="OSH188" s="779"/>
      <c r="OSI188" s="779"/>
      <c r="OSJ188" s="779"/>
      <c r="OSK188" s="779"/>
      <c r="OSL188" s="779"/>
      <c r="OSM188" s="779"/>
      <c r="OSN188" s="779"/>
      <c r="OSO188" s="779"/>
      <c r="OSP188" s="779"/>
      <c r="OSQ188" s="779"/>
      <c r="OSR188" s="779"/>
      <c r="OSS188" s="779"/>
      <c r="OST188" s="779"/>
      <c r="OSU188" s="779"/>
      <c r="OSV188" s="779"/>
      <c r="OSW188" s="779"/>
      <c r="OSX188" s="779"/>
      <c r="OSY188" s="779"/>
      <c r="OSZ188" s="779"/>
      <c r="OTA188" s="779"/>
      <c r="OTB188" s="779"/>
      <c r="OTC188" s="779"/>
      <c r="OTD188" s="779"/>
      <c r="OTE188" s="779"/>
      <c r="OTF188" s="779"/>
      <c r="OTG188" s="779"/>
      <c r="OTH188" s="779"/>
      <c r="OTI188" s="779"/>
      <c r="OTJ188" s="779"/>
      <c r="OTK188" s="779"/>
      <c r="OTL188" s="779"/>
      <c r="OTM188" s="779"/>
      <c r="OTN188" s="779"/>
      <c r="OTO188" s="779"/>
      <c r="OTP188" s="779"/>
      <c r="OTQ188" s="779"/>
      <c r="OTR188" s="779"/>
      <c r="OTS188" s="779"/>
      <c r="OTT188" s="779"/>
      <c r="OTU188" s="779"/>
      <c r="OTV188" s="779"/>
      <c r="OTW188" s="779"/>
      <c r="OTX188" s="779"/>
      <c r="OTY188" s="779"/>
      <c r="OTZ188" s="779"/>
      <c r="OUA188" s="779"/>
      <c r="OUB188" s="779"/>
      <c r="OUC188" s="779"/>
      <c r="OUD188" s="779"/>
      <c r="OUE188" s="779"/>
      <c r="OUF188" s="779"/>
      <c r="OUG188" s="779"/>
      <c r="OUH188" s="779"/>
      <c r="OUI188" s="779"/>
      <c r="OUJ188" s="779"/>
      <c r="OUK188" s="779"/>
      <c r="OUL188" s="779"/>
      <c r="OUM188" s="779"/>
      <c r="OUN188" s="779"/>
      <c r="OUO188" s="779"/>
      <c r="OUP188" s="779"/>
      <c r="OUQ188" s="779"/>
      <c r="OUR188" s="779"/>
      <c r="OUS188" s="779"/>
      <c r="OUT188" s="779"/>
      <c r="OUU188" s="779"/>
      <c r="OUV188" s="779"/>
      <c r="OUW188" s="779"/>
      <c r="OUX188" s="779"/>
      <c r="OUY188" s="779"/>
      <c r="OUZ188" s="779"/>
      <c r="OVA188" s="779"/>
      <c r="OVB188" s="779"/>
      <c r="OVC188" s="779"/>
      <c r="OVD188" s="779"/>
      <c r="OVE188" s="779"/>
      <c r="OVF188" s="779"/>
      <c r="OVG188" s="779"/>
      <c r="OVH188" s="779"/>
      <c r="OVI188" s="779"/>
      <c r="OVJ188" s="779"/>
      <c r="OVK188" s="779"/>
      <c r="OVL188" s="779"/>
      <c r="OVM188" s="779"/>
      <c r="OVN188" s="779"/>
      <c r="OVO188" s="779"/>
      <c r="OVP188" s="779"/>
      <c r="OVQ188" s="779"/>
      <c r="OVR188" s="779"/>
      <c r="OVS188" s="779"/>
      <c r="OVT188" s="779"/>
      <c r="OVU188" s="779"/>
      <c r="OVV188" s="779"/>
      <c r="OVW188" s="779"/>
      <c r="OVX188" s="779"/>
      <c r="OVY188" s="779"/>
      <c r="OVZ188" s="779"/>
      <c r="OWA188" s="779"/>
      <c r="OWB188" s="779"/>
      <c r="OWC188" s="779"/>
      <c r="OWD188" s="779"/>
      <c r="OWE188" s="779"/>
      <c r="OWF188" s="779"/>
      <c r="OWG188" s="779"/>
      <c r="OWH188" s="779"/>
      <c r="OWI188" s="779"/>
      <c r="OWJ188" s="779"/>
      <c r="OWK188" s="779"/>
      <c r="OWL188" s="779"/>
      <c r="OWM188" s="779"/>
      <c r="OWN188" s="779"/>
      <c r="OWO188" s="779"/>
      <c r="OWP188" s="779"/>
      <c r="OWQ188" s="779"/>
      <c r="OWR188" s="779"/>
      <c r="OWS188" s="779"/>
      <c r="OWT188" s="779"/>
      <c r="OWU188" s="779"/>
      <c r="OWV188" s="779"/>
      <c r="OWW188" s="779"/>
      <c r="OWX188" s="779"/>
      <c r="OWY188" s="779"/>
      <c r="OWZ188" s="779"/>
      <c r="OXA188" s="779"/>
      <c r="OXB188" s="779"/>
      <c r="OXC188" s="779"/>
      <c r="OXD188" s="779"/>
      <c r="OXE188" s="779"/>
      <c r="OXF188" s="779"/>
      <c r="OXG188" s="779"/>
      <c r="OXH188" s="779"/>
      <c r="OXI188" s="779"/>
      <c r="OXJ188" s="779"/>
      <c r="OXK188" s="779"/>
      <c r="OXL188" s="779"/>
      <c r="OXM188" s="779"/>
      <c r="OXN188" s="779"/>
      <c r="OXO188" s="779"/>
      <c r="OXP188" s="779"/>
      <c r="OXQ188" s="779"/>
      <c r="OXR188" s="779"/>
      <c r="OXS188" s="779"/>
      <c r="OXT188" s="779"/>
      <c r="OXU188" s="779"/>
      <c r="OXV188" s="779"/>
      <c r="OXW188" s="779"/>
      <c r="OXX188" s="779"/>
      <c r="OXY188" s="779"/>
      <c r="OXZ188" s="779"/>
      <c r="OYA188" s="779"/>
      <c r="OYB188" s="779"/>
      <c r="OYC188" s="779"/>
      <c r="OYD188" s="779"/>
      <c r="OYE188" s="779"/>
      <c r="OYF188" s="779"/>
      <c r="OYG188" s="779"/>
      <c r="OYH188" s="779"/>
      <c r="OYI188" s="779"/>
      <c r="OYJ188" s="779"/>
      <c r="OYK188" s="779"/>
      <c r="OYL188" s="779"/>
      <c r="OYM188" s="779"/>
      <c r="OYN188" s="779"/>
      <c r="OYO188" s="779"/>
      <c r="OYP188" s="779"/>
      <c r="OYQ188" s="779"/>
      <c r="OYR188" s="779"/>
      <c r="OYS188" s="779"/>
      <c r="OYT188" s="779"/>
      <c r="OYU188" s="779"/>
      <c r="OYV188" s="779"/>
      <c r="OYW188" s="779"/>
      <c r="OYX188" s="779"/>
      <c r="OYY188" s="779"/>
      <c r="OYZ188" s="779"/>
      <c r="OZA188" s="779"/>
      <c r="OZB188" s="779"/>
      <c r="OZC188" s="779"/>
      <c r="OZD188" s="779"/>
      <c r="OZE188" s="779"/>
      <c r="OZF188" s="779"/>
      <c r="OZG188" s="779"/>
      <c r="OZH188" s="779"/>
      <c r="OZI188" s="779"/>
      <c r="OZJ188" s="779"/>
      <c r="OZK188" s="779"/>
      <c r="OZL188" s="779"/>
      <c r="OZM188" s="779"/>
      <c r="OZN188" s="779"/>
      <c r="OZO188" s="779"/>
      <c r="OZP188" s="779"/>
      <c r="OZQ188" s="779"/>
      <c r="OZR188" s="779"/>
      <c r="OZS188" s="779"/>
      <c r="OZT188" s="779"/>
      <c r="OZU188" s="779"/>
      <c r="OZV188" s="779"/>
      <c r="OZW188" s="779"/>
      <c r="OZX188" s="779"/>
      <c r="OZY188" s="779"/>
      <c r="OZZ188" s="779"/>
      <c r="PAA188" s="779"/>
      <c r="PAB188" s="779"/>
      <c r="PAC188" s="779"/>
      <c r="PAD188" s="779"/>
      <c r="PAE188" s="779"/>
      <c r="PAF188" s="779"/>
      <c r="PAG188" s="779"/>
      <c r="PAH188" s="779"/>
      <c r="PAI188" s="779"/>
      <c r="PAJ188" s="779"/>
      <c r="PAK188" s="779"/>
      <c r="PAL188" s="779"/>
      <c r="PAM188" s="779"/>
      <c r="PAN188" s="779"/>
      <c r="PAO188" s="779"/>
      <c r="PAP188" s="779"/>
      <c r="PAQ188" s="779"/>
      <c r="PAR188" s="779"/>
      <c r="PAS188" s="779"/>
      <c r="PAT188" s="779"/>
      <c r="PAU188" s="779"/>
      <c r="PAV188" s="779"/>
      <c r="PAW188" s="779"/>
      <c r="PAX188" s="779"/>
      <c r="PAY188" s="779"/>
      <c r="PAZ188" s="779"/>
      <c r="PBA188" s="779"/>
      <c r="PBB188" s="779"/>
      <c r="PBC188" s="779"/>
      <c r="PBD188" s="779"/>
      <c r="PBE188" s="779"/>
      <c r="PBF188" s="779"/>
      <c r="PBG188" s="779"/>
      <c r="PBH188" s="779"/>
      <c r="PBI188" s="779"/>
      <c r="PBJ188" s="779"/>
      <c r="PBK188" s="779"/>
      <c r="PBL188" s="779"/>
      <c r="PBM188" s="779"/>
      <c r="PBN188" s="779"/>
      <c r="PBO188" s="779"/>
      <c r="PBP188" s="779"/>
      <c r="PBQ188" s="779"/>
      <c r="PBR188" s="779"/>
      <c r="PBS188" s="779"/>
      <c r="PBT188" s="779"/>
      <c r="PBU188" s="779"/>
      <c r="PBV188" s="779"/>
      <c r="PBW188" s="779"/>
      <c r="PBX188" s="779"/>
      <c r="PBY188" s="779"/>
      <c r="PBZ188" s="779"/>
      <c r="PCA188" s="779"/>
      <c r="PCB188" s="779"/>
      <c r="PCC188" s="779"/>
      <c r="PCD188" s="779"/>
      <c r="PCE188" s="779"/>
      <c r="PCF188" s="779"/>
      <c r="PCG188" s="779"/>
      <c r="PCH188" s="779"/>
      <c r="PCI188" s="779"/>
      <c r="PCJ188" s="779"/>
      <c r="PCK188" s="779"/>
      <c r="PCL188" s="779"/>
      <c r="PCM188" s="779"/>
      <c r="PCN188" s="779"/>
      <c r="PCO188" s="779"/>
      <c r="PCP188" s="779"/>
      <c r="PCQ188" s="779"/>
      <c r="PCR188" s="779"/>
      <c r="PCS188" s="779"/>
      <c r="PCT188" s="779"/>
      <c r="PCU188" s="779"/>
      <c r="PCV188" s="779"/>
      <c r="PCW188" s="779"/>
      <c r="PCX188" s="779"/>
      <c r="PCY188" s="779"/>
      <c r="PCZ188" s="779"/>
      <c r="PDA188" s="779"/>
      <c r="PDB188" s="779"/>
      <c r="PDC188" s="779"/>
      <c r="PDD188" s="779"/>
      <c r="PDE188" s="779"/>
      <c r="PDF188" s="779"/>
      <c r="PDG188" s="779"/>
      <c r="PDH188" s="779"/>
      <c r="PDI188" s="779"/>
      <c r="PDJ188" s="779"/>
      <c r="PDK188" s="779"/>
      <c r="PDL188" s="779"/>
      <c r="PDM188" s="779"/>
      <c r="PDN188" s="779"/>
      <c r="PDO188" s="779"/>
      <c r="PDP188" s="779"/>
      <c r="PDQ188" s="779"/>
      <c r="PDR188" s="779"/>
      <c r="PDS188" s="779"/>
      <c r="PDT188" s="779"/>
      <c r="PDU188" s="779"/>
      <c r="PDV188" s="779"/>
      <c r="PDW188" s="779"/>
      <c r="PDX188" s="779"/>
      <c r="PDY188" s="779"/>
      <c r="PDZ188" s="779"/>
      <c r="PEA188" s="779"/>
      <c r="PEB188" s="779"/>
      <c r="PEC188" s="779"/>
      <c r="PED188" s="779"/>
      <c r="PEE188" s="779"/>
      <c r="PEF188" s="779"/>
      <c r="PEG188" s="779"/>
      <c r="PEH188" s="779"/>
      <c r="PEI188" s="779"/>
      <c r="PEJ188" s="779"/>
      <c r="PEK188" s="779"/>
      <c r="PEL188" s="779"/>
      <c r="PEM188" s="779"/>
      <c r="PEN188" s="779"/>
      <c r="PEO188" s="779"/>
      <c r="PEP188" s="779"/>
      <c r="PEQ188" s="779"/>
      <c r="PER188" s="779"/>
      <c r="PES188" s="779"/>
      <c r="PET188" s="779"/>
      <c r="PEU188" s="779"/>
      <c r="PEV188" s="779"/>
      <c r="PEW188" s="779"/>
      <c r="PEX188" s="779"/>
      <c r="PEY188" s="779"/>
      <c r="PEZ188" s="779"/>
      <c r="PFA188" s="779"/>
      <c r="PFB188" s="779"/>
      <c r="PFC188" s="779"/>
      <c r="PFD188" s="779"/>
      <c r="PFE188" s="779"/>
      <c r="PFF188" s="779"/>
      <c r="PFG188" s="779"/>
      <c r="PFH188" s="779"/>
      <c r="PFI188" s="779"/>
      <c r="PFJ188" s="779"/>
      <c r="PFK188" s="779"/>
      <c r="PFL188" s="779"/>
      <c r="PFM188" s="779"/>
      <c r="PFN188" s="779"/>
      <c r="PFO188" s="779"/>
      <c r="PFP188" s="779"/>
      <c r="PFQ188" s="779"/>
      <c r="PFR188" s="779"/>
      <c r="PFS188" s="779"/>
      <c r="PFT188" s="779"/>
      <c r="PFU188" s="779"/>
      <c r="PFV188" s="779"/>
      <c r="PFW188" s="779"/>
      <c r="PFX188" s="779"/>
      <c r="PFY188" s="779"/>
      <c r="PFZ188" s="779"/>
      <c r="PGA188" s="779"/>
      <c r="PGB188" s="779"/>
      <c r="PGC188" s="779"/>
      <c r="PGD188" s="779"/>
      <c r="PGE188" s="779"/>
      <c r="PGF188" s="779"/>
      <c r="PGG188" s="779"/>
      <c r="PGH188" s="779"/>
      <c r="PGI188" s="779"/>
      <c r="PGJ188" s="779"/>
      <c r="PGK188" s="779"/>
      <c r="PGL188" s="779"/>
      <c r="PGM188" s="779"/>
      <c r="PGN188" s="779"/>
      <c r="PGO188" s="779"/>
      <c r="PGP188" s="779"/>
      <c r="PGQ188" s="779"/>
      <c r="PGR188" s="779"/>
      <c r="PGS188" s="779"/>
      <c r="PGT188" s="779"/>
      <c r="PGU188" s="779"/>
      <c r="PGV188" s="779"/>
      <c r="PGW188" s="779"/>
      <c r="PGX188" s="779"/>
      <c r="PGY188" s="779"/>
      <c r="PGZ188" s="779"/>
      <c r="PHA188" s="779"/>
      <c r="PHB188" s="779"/>
      <c r="PHC188" s="779"/>
      <c r="PHD188" s="779"/>
      <c r="PHE188" s="779"/>
      <c r="PHF188" s="779"/>
      <c r="PHG188" s="779"/>
      <c r="PHH188" s="779"/>
      <c r="PHI188" s="779"/>
      <c r="PHJ188" s="779"/>
      <c r="PHK188" s="779"/>
      <c r="PHL188" s="779"/>
      <c r="PHM188" s="779"/>
      <c r="PHN188" s="779"/>
      <c r="PHO188" s="779"/>
      <c r="PHP188" s="779"/>
      <c r="PHQ188" s="779"/>
      <c r="PHR188" s="779"/>
      <c r="PHS188" s="779"/>
      <c r="PHT188" s="779"/>
      <c r="PHU188" s="779"/>
      <c r="PHV188" s="779"/>
      <c r="PHW188" s="779"/>
      <c r="PHX188" s="779"/>
      <c r="PHY188" s="779"/>
      <c r="PHZ188" s="779"/>
      <c r="PIA188" s="779"/>
      <c r="PIB188" s="779"/>
      <c r="PIC188" s="779"/>
      <c r="PID188" s="779"/>
      <c r="PIE188" s="779"/>
      <c r="PIF188" s="779"/>
      <c r="PIG188" s="779"/>
      <c r="PIH188" s="779"/>
      <c r="PII188" s="779"/>
      <c r="PIJ188" s="779"/>
      <c r="PIK188" s="779"/>
      <c r="PIL188" s="779"/>
      <c r="PIM188" s="779"/>
      <c r="PIN188" s="779"/>
      <c r="PIO188" s="779"/>
      <c r="PIP188" s="779"/>
      <c r="PIQ188" s="779"/>
      <c r="PIR188" s="779"/>
      <c r="PIS188" s="779"/>
      <c r="PIT188" s="779"/>
      <c r="PIU188" s="779"/>
      <c r="PIV188" s="779"/>
      <c r="PIW188" s="779"/>
      <c r="PIX188" s="779"/>
      <c r="PIY188" s="779"/>
      <c r="PIZ188" s="779"/>
      <c r="PJA188" s="779"/>
      <c r="PJB188" s="779"/>
      <c r="PJC188" s="779"/>
      <c r="PJD188" s="779"/>
      <c r="PJE188" s="779"/>
      <c r="PJF188" s="779"/>
      <c r="PJG188" s="779"/>
      <c r="PJH188" s="779"/>
      <c r="PJI188" s="779"/>
      <c r="PJJ188" s="779"/>
      <c r="PJK188" s="779"/>
      <c r="PJL188" s="779"/>
      <c r="PJM188" s="779"/>
      <c r="PJN188" s="779"/>
      <c r="PJO188" s="779"/>
      <c r="PJP188" s="779"/>
      <c r="PJQ188" s="779"/>
      <c r="PJR188" s="779"/>
      <c r="PJS188" s="779"/>
      <c r="PJT188" s="779"/>
      <c r="PJU188" s="779"/>
      <c r="PJV188" s="779"/>
      <c r="PJW188" s="779"/>
      <c r="PJX188" s="779"/>
      <c r="PJY188" s="779"/>
      <c r="PJZ188" s="779"/>
      <c r="PKA188" s="779"/>
      <c r="PKB188" s="779"/>
      <c r="PKC188" s="779"/>
      <c r="PKD188" s="779"/>
      <c r="PKE188" s="779"/>
      <c r="PKF188" s="779"/>
      <c r="PKG188" s="779"/>
      <c r="PKH188" s="779"/>
      <c r="PKI188" s="779"/>
      <c r="PKJ188" s="779"/>
      <c r="PKK188" s="779"/>
      <c r="PKL188" s="779"/>
      <c r="PKM188" s="779"/>
      <c r="PKN188" s="779"/>
      <c r="PKO188" s="779"/>
      <c r="PKP188" s="779"/>
      <c r="PKQ188" s="779"/>
      <c r="PKR188" s="779"/>
      <c r="PKS188" s="779"/>
      <c r="PKT188" s="779"/>
      <c r="PKU188" s="779"/>
      <c r="PKV188" s="779"/>
      <c r="PKW188" s="779"/>
      <c r="PKX188" s="779"/>
      <c r="PKY188" s="779"/>
      <c r="PKZ188" s="779"/>
      <c r="PLA188" s="779"/>
      <c r="PLB188" s="779"/>
      <c r="PLC188" s="779"/>
      <c r="PLD188" s="779"/>
      <c r="PLE188" s="779"/>
      <c r="PLF188" s="779"/>
      <c r="PLG188" s="779"/>
      <c r="PLH188" s="779"/>
      <c r="PLI188" s="779"/>
      <c r="PLJ188" s="779"/>
      <c r="PLK188" s="779"/>
      <c r="PLL188" s="779"/>
      <c r="PLM188" s="779"/>
      <c r="PLN188" s="779"/>
      <c r="PLO188" s="779"/>
      <c r="PLP188" s="779"/>
      <c r="PLQ188" s="779"/>
      <c r="PLR188" s="779"/>
      <c r="PLS188" s="779"/>
      <c r="PLT188" s="779"/>
      <c r="PLU188" s="779"/>
      <c r="PLV188" s="779"/>
      <c r="PLW188" s="779"/>
      <c r="PLX188" s="779"/>
      <c r="PLY188" s="779"/>
      <c r="PLZ188" s="779"/>
      <c r="PMA188" s="779"/>
      <c r="PMB188" s="779"/>
      <c r="PMC188" s="779"/>
      <c r="PMD188" s="779"/>
      <c r="PME188" s="779"/>
      <c r="PMF188" s="779"/>
      <c r="PMG188" s="779"/>
      <c r="PMH188" s="779"/>
      <c r="PMI188" s="779"/>
      <c r="PMJ188" s="779"/>
      <c r="PMK188" s="779"/>
      <c r="PML188" s="779"/>
      <c r="PMM188" s="779"/>
      <c r="PMN188" s="779"/>
      <c r="PMO188" s="779"/>
      <c r="PMP188" s="779"/>
      <c r="PMQ188" s="779"/>
      <c r="PMR188" s="779"/>
      <c r="PMS188" s="779"/>
      <c r="PMT188" s="779"/>
      <c r="PMU188" s="779"/>
      <c r="PMV188" s="779"/>
      <c r="PMW188" s="779"/>
      <c r="PMX188" s="779"/>
      <c r="PMY188" s="779"/>
      <c r="PMZ188" s="779"/>
      <c r="PNA188" s="779"/>
      <c r="PNB188" s="779"/>
      <c r="PNC188" s="779"/>
      <c r="PND188" s="779"/>
      <c r="PNE188" s="779"/>
      <c r="PNF188" s="779"/>
      <c r="PNG188" s="779"/>
      <c r="PNH188" s="779"/>
      <c r="PNI188" s="779"/>
      <c r="PNJ188" s="779"/>
      <c r="PNK188" s="779"/>
      <c r="PNL188" s="779"/>
      <c r="PNM188" s="779"/>
      <c r="PNN188" s="779"/>
      <c r="PNO188" s="779"/>
      <c r="PNP188" s="779"/>
      <c r="PNQ188" s="779"/>
      <c r="PNR188" s="779"/>
      <c r="PNS188" s="779"/>
      <c r="PNT188" s="779"/>
      <c r="PNU188" s="779"/>
      <c r="PNV188" s="779"/>
      <c r="PNW188" s="779"/>
      <c r="PNX188" s="779"/>
      <c r="PNY188" s="779"/>
      <c r="PNZ188" s="779"/>
      <c r="POA188" s="779"/>
      <c r="POB188" s="779"/>
      <c r="POC188" s="779"/>
      <c r="POD188" s="779"/>
      <c r="POE188" s="779"/>
      <c r="POF188" s="779"/>
      <c r="POG188" s="779"/>
      <c r="POH188" s="779"/>
      <c r="POI188" s="779"/>
      <c r="POJ188" s="779"/>
      <c r="POK188" s="779"/>
      <c r="POL188" s="779"/>
      <c r="POM188" s="779"/>
      <c r="PON188" s="779"/>
      <c r="POO188" s="779"/>
      <c r="POP188" s="779"/>
      <c r="POQ188" s="779"/>
      <c r="POR188" s="779"/>
      <c r="POS188" s="779"/>
      <c r="POT188" s="779"/>
      <c r="POU188" s="779"/>
      <c r="POV188" s="779"/>
      <c r="POW188" s="779"/>
      <c r="POX188" s="779"/>
      <c r="POY188" s="779"/>
      <c r="POZ188" s="779"/>
      <c r="PPA188" s="779"/>
      <c r="PPB188" s="779"/>
      <c r="PPC188" s="779"/>
      <c r="PPD188" s="779"/>
      <c r="PPE188" s="779"/>
      <c r="PPF188" s="779"/>
      <c r="PPG188" s="779"/>
      <c r="PPH188" s="779"/>
      <c r="PPI188" s="779"/>
      <c r="PPJ188" s="779"/>
      <c r="PPK188" s="779"/>
      <c r="PPL188" s="779"/>
      <c r="PPM188" s="779"/>
      <c r="PPN188" s="779"/>
      <c r="PPO188" s="779"/>
      <c r="PPP188" s="779"/>
      <c r="PPQ188" s="779"/>
      <c r="PPR188" s="779"/>
      <c r="PPS188" s="779"/>
      <c r="PPT188" s="779"/>
      <c r="PPU188" s="779"/>
      <c r="PPV188" s="779"/>
      <c r="PPW188" s="779"/>
      <c r="PPX188" s="779"/>
      <c r="PPY188" s="779"/>
      <c r="PPZ188" s="779"/>
      <c r="PQA188" s="779"/>
      <c r="PQB188" s="779"/>
      <c r="PQC188" s="779"/>
      <c r="PQD188" s="779"/>
      <c r="PQE188" s="779"/>
      <c r="PQF188" s="779"/>
      <c r="PQG188" s="779"/>
      <c r="PQH188" s="779"/>
      <c r="PQI188" s="779"/>
      <c r="PQJ188" s="779"/>
      <c r="PQK188" s="779"/>
      <c r="PQL188" s="779"/>
      <c r="PQM188" s="779"/>
      <c r="PQN188" s="779"/>
      <c r="PQO188" s="779"/>
      <c r="PQP188" s="779"/>
      <c r="PQQ188" s="779"/>
      <c r="PQR188" s="779"/>
      <c r="PQS188" s="779"/>
      <c r="PQT188" s="779"/>
      <c r="PQU188" s="779"/>
      <c r="PQV188" s="779"/>
      <c r="PQW188" s="779"/>
      <c r="PQX188" s="779"/>
      <c r="PQY188" s="779"/>
      <c r="PQZ188" s="779"/>
      <c r="PRA188" s="779"/>
      <c r="PRB188" s="779"/>
      <c r="PRC188" s="779"/>
      <c r="PRD188" s="779"/>
      <c r="PRE188" s="779"/>
      <c r="PRF188" s="779"/>
      <c r="PRG188" s="779"/>
      <c r="PRH188" s="779"/>
      <c r="PRI188" s="779"/>
      <c r="PRJ188" s="779"/>
      <c r="PRK188" s="779"/>
      <c r="PRL188" s="779"/>
      <c r="PRM188" s="779"/>
      <c r="PRN188" s="779"/>
      <c r="PRO188" s="779"/>
      <c r="PRP188" s="779"/>
      <c r="PRQ188" s="779"/>
      <c r="PRR188" s="779"/>
      <c r="PRS188" s="779"/>
      <c r="PRT188" s="779"/>
      <c r="PRU188" s="779"/>
      <c r="PRV188" s="779"/>
      <c r="PRW188" s="779"/>
      <c r="PRX188" s="779"/>
      <c r="PRY188" s="779"/>
      <c r="PRZ188" s="779"/>
      <c r="PSA188" s="779"/>
      <c r="PSB188" s="779"/>
      <c r="PSC188" s="779"/>
      <c r="PSD188" s="779"/>
      <c r="PSE188" s="779"/>
      <c r="PSF188" s="779"/>
      <c r="PSG188" s="779"/>
      <c r="PSH188" s="779"/>
      <c r="PSI188" s="779"/>
      <c r="PSJ188" s="779"/>
      <c r="PSK188" s="779"/>
      <c r="PSL188" s="779"/>
      <c r="PSM188" s="779"/>
      <c r="PSN188" s="779"/>
      <c r="PSO188" s="779"/>
      <c r="PSP188" s="779"/>
      <c r="PSQ188" s="779"/>
      <c r="PSR188" s="779"/>
      <c r="PSS188" s="779"/>
      <c r="PST188" s="779"/>
      <c r="PSU188" s="779"/>
      <c r="PSV188" s="779"/>
      <c r="PSW188" s="779"/>
      <c r="PSX188" s="779"/>
      <c r="PSY188" s="779"/>
      <c r="PSZ188" s="779"/>
      <c r="PTA188" s="779"/>
      <c r="PTB188" s="779"/>
      <c r="PTC188" s="779"/>
      <c r="PTD188" s="779"/>
      <c r="PTE188" s="779"/>
      <c r="PTF188" s="779"/>
      <c r="PTG188" s="779"/>
      <c r="PTH188" s="779"/>
      <c r="PTI188" s="779"/>
      <c r="PTJ188" s="779"/>
      <c r="PTK188" s="779"/>
      <c r="PTL188" s="779"/>
      <c r="PTM188" s="779"/>
      <c r="PTN188" s="779"/>
      <c r="PTO188" s="779"/>
      <c r="PTP188" s="779"/>
      <c r="PTQ188" s="779"/>
      <c r="PTR188" s="779"/>
      <c r="PTS188" s="779"/>
      <c r="PTT188" s="779"/>
      <c r="PTU188" s="779"/>
      <c r="PTV188" s="779"/>
      <c r="PTW188" s="779"/>
      <c r="PTX188" s="779"/>
      <c r="PTY188" s="779"/>
      <c r="PTZ188" s="779"/>
      <c r="PUA188" s="779"/>
      <c r="PUB188" s="779"/>
      <c r="PUC188" s="779"/>
      <c r="PUD188" s="779"/>
      <c r="PUE188" s="779"/>
      <c r="PUF188" s="779"/>
      <c r="PUG188" s="779"/>
      <c r="PUH188" s="779"/>
      <c r="PUI188" s="779"/>
      <c r="PUJ188" s="779"/>
      <c r="PUK188" s="779"/>
      <c r="PUL188" s="779"/>
      <c r="PUM188" s="779"/>
      <c r="PUN188" s="779"/>
      <c r="PUO188" s="779"/>
      <c r="PUP188" s="779"/>
      <c r="PUQ188" s="779"/>
      <c r="PUR188" s="779"/>
      <c r="PUS188" s="779"/>
      <c r="PUT188" s="779"/>
      <c r="PUU188" s="779"/>
      <c r="PUV188" s="779"/>
      <c r="PUW188" s="779"/>
      <c r="PUX188" s="779"/>
      <c r="PUY188" s="779"/>
      <c r="PUZ188" s="779"/>
      <c r="PVA188" s="779"/>
      <c r="PVB188" s="779"/>
      <c r="PVC188" s="779"/>
      <c r="PVD188" s="779"/>
      <c r="PVE188" s="779"/>
      <c r="PVF188" s="779"/>
      <c r="PVG188" s="779"/>
      <c r="PVH188" s="779"/>
      <c r="PVI188" s="779"/>
      <c r="PVJ188" s="779"/>
      <c r="PVK188" s="779"/>
      <c r="PVL188" s="779"/>
      <c r="PVM188" s="779"/>
      <c r="PVN188" s="779"/>
      <c r="PVO188" s="779"/>
      <c r="PVP188" s="779"/>
      <c r="PVQ188" s="779"/>
      <c r="PVR188" s="779"/>
      <c r="PVS188" s="779"/>
      <c r="PVT188" s="779"/>
      <c r="PVU188" s="779"/>
      <c r="PVV188" s="779"/>
      <c r="PVW188" s="779"/>
      <c r="PVX188" s="779"/>
      <c r="PVY188" s="779"/>
      <c r="PVZ188" s="779"/>
      <c r="PWA188" s="779"/>
      <c r="PWB188" s="779"/>
      <c r="PWC188" s="779"/>
      <c r="PWD188" s="779"/>
      <c r="PWE188" s="779"/>
      <c r="PWF188" s="779"/>
      <c r="PWG188" s="779"/>
      <c r="PWH188" s="779"/>
      <c r="PWI188" s="779"/>
      <c r="PWJ188" s="779"/>
      <c r="PWK188" s="779"/>
      <c r="PWL188" s="779"/>
      <c r="PWM188" s="779"/>
      <c r="PWN188" s="779"/>
      <c r="PWO188" s="779"/>
      <c r="PWP188" s="779"/>
      <c r="PWQ188" s="779"/>
      <c r="PWR188" s="779"/>
      <c r="PWS188" s="779"/>
      <c r="PWT188" s="779"/>
      <c r="PWU188" s="779"/>
      <c r="PWV188" s="779"/>
      <c r="PWW188" s="779"/>
      <c r="PWX188" s="779"/>
      <c r="PWY188" s="779"/>
      <c r="PWZ188" s="779"/>
      <c r="PXA188" s="779"/>
      <c r="PXB188" s="779"/>
      <c r="PXC188" s="779"/>
      <c r="PXD188" s="779"/>
      <c r="PXE188" s="779"/>
      <c r="PXF188" s="779"/>
      <c r="PXG188" s="779"/>
      <c r="PXH188" s="779"/>
      <c r="PXI188" s="779"/>
      <c r="PXJ188" s="779"/>
      <c r="PXK188" s="779"/>
      <c r="PXL188" s="779"/>
      <c r="PXM188" s="779"/>
      <c r="PXN188" s="779"/>
      <c r="PXO188" s="779"/>
      <c r="PXP188" s="779"/>
      <c r="PXQ188" s="779"/>
      <c r="PXR188" s="779"/>
      <c r="PXS188" s="779"/>
      <c r="PXT188" s="779"/>
      <c r="PXU188" s="779"/>
      <c r="PXV188" s="779"/>
      <c r="PXW188" s="779"/>
      <c r="PXX188" s="779"/>
      <c r="PXY188" s="779"/>
      <c r="PXZ188" s="779"/>
      <c r="PYA188" s="779"/>
      <c r="PYB188" s="779"/>
      <c r="PYC188" s="779"/>
      <c r="PYD188" s="779"/>
      <c r="PYE188" s="779"/>
      <c r="PYF188" s="779"/>
      <c r="PYG188" s="779"/>
      <c r="PYH188" s="779"/>
      <c r="PYI188" s="779"/>
      <c r="PYJ188" s="779"/>
      <c r="PYK188" s="779"/>
      <c r="PYL188" s="779"/>
      <c r="PYM188" s="779"/>
      <c r="PYN188" s="779"/>
      <c r="PYO188" s="779"/>
      <c r="PYP188" s="779"/>
      <c r="PYQ188" s="779"/>
      <c r="PYR188" s="779"/>
      <c r="PYS188" s="779"/>
      <c r="PYT188" s="779"/>
      <c r="PYU188" s="779"/>
      <c r="PYV188" s="779"/>
      <c r="PYW188" s="779"/>
      <c r="PYX188" s="779"/>
      <c r="PYY188" s="779"/>
      <c r="PYZ188" s="779"/>
      <c r="PZA188" s="779"/>
      <c r="PZB188" s="779"/>
      <c r="PZC188" s="779"/>
      <c r="PZD188" s="779"/>
      <c r="PZE188" s="779"/>
      <c r="PZF188" s="779"/>
      <c r="PZG188" s="779"/>
      <c r="PZH188" s="779"/>
      <c r="PZI188" s="779"/>
      <c r="PZJ188" s="779"/>
      <c r="PZK188" s="779"/>
      <c r="PZL188" s="779"/>
      <c r="PZM188" s="779"/>
      <c r="PZN188" s="779"/>
      <c r="PZO188" s="779"/>
      <c r="PZP188" s="779"/>
      <c r="PZQ188" s="779"/>
      <c r="PZR188" s="779"/>
      <c r="PZS188" s="779"/>
      <c r="PZT188" s="779"/>
      <c r="PZU188" s="779"/>
      <c r="PZV188" s="779"/>
      <c r="PZW188" s="779"/>
      <c r="PZX188" s="779"/>
      <c r="PZY188" s="779"/>
      <c r="PZZ188" s="779"/>
      <c r="QAA188" s="779"/>
      <c r="QAB188" s="779"/>
      <c r="QAC188" s="779"/>
      <c r="QAD188" s="779"/>
      <c r="QAE188" s="779"/>
      <c r="QAF188" s="779"/>
      <c r="QAG188" s="779"/>
      <c r="QAH188" s="779"/>
      <c r="QAI188" s="779"/>
      <c r="QAJ188" s="779"/>
      <c r="QAK188" s="779"/>
      <c r="QAL188" s="779"/>
      <c r="QAM188" s="779"/>
      <c r="QAN188" s="779"/>
      <c r="QAO188" s="779"/>
      <c r="QAP188" s="779"/>
      <c r="QAQ188" s="779"/>
      <c r="QAR188" s="779"/>
      <c r="QAS188" s="779"/>
      <c r="QAT188" s="779"/>
      <c r="QAU188" s="779"/>
      <c r="QAV188" s="779"/>
      <c r="QAW188" s="779"/>
      <c r="QAX188" s="779"/>
      <c r="QAY188" s="779"/>
      <c r="QAZ188" s="779"/>
      <c r="QBA188" s="779"/>
      <c r="QBB188" s="779"/>
      <c r="QBC188" s="779"/>
      <c r="QBD188" s="779"/>
      <c r="QBE188" s="779"/>
      <c r="QBF188" s="779"/>
      <c r="QBG188" s="779"/>
      <c r="QBH188" s="779"/>
      <c r="QBI188" s="779"/>
      <c r="QBJ188" s="779"/>
      <c r="QBK188" s="779"/>
      <c r="QBL188" s="779"/>
      <c r="QBM188" s="779"/>
      <c r="QBN188" s="779"/>
      <c r="QBO188" s="779"/>
      <c r="QBP188" s="779"/>
      <c r="QBQ188" s="779"/>
      <c r="QBR188" s="779"/>
      <c r="QBS188" s="779"/>
      <c r="QBT188" s="779"/>
      <c r="QBU188" s="779"/>
      <c r="QBV188" s="779"/>
      <c r="QBW188" s="779"/>
      <c r="QBX188" s="779"/>
      <c r="QBY188" s="779"/>
      <c r="QBZ188" s="779"/>
      <c r="QCA188" s="779"/>
      <c r="QCB188" s="779"/>
      <c r="QCC188" s="779"/>
      <c r="QCD188" s="779"/>
      <c r="QCE188" s="779"/>
      <c r="QCF188" s="779"/>
      <c r="QCG188" s="779"/>
      <c r="QCH188" s="779"/>
      <c r="QCI188" s="779"/>
      <c r="QCJ188" s="779"/>
      <c r="QCK188" s="779"/>
      <c r="QCL188" s="779"/>
      <c r="QCM188" s="779"/>
      <c r="QCN188" s="779"/>
      <c r="QCO188" s="779"/>
      <c r="QCP188" s="779"/>
      <c r="QCQ188" s="779"/>
      <c r="QCR188" s="779"/>
      <c r="QCS188" s="779"/>
      <c r="QCT188" s="779"/>
      <c r="QCU188" s="779"/>
      <c r="QCV188" s="779"/>
      <c r="QCW188" s="779"/>
      <c r="QCX188" s="779"/>
      <c r="QCY188" s="779"/>
      <c r="QCZ188" s="779"/>
      <c r="QDA188" s="779"/>
      <c r="QDB188" s="779"/>
      <c r="QDC188" s="779"/>
      <c r="QDD188" s="779"/>
      <c r="QDE188" s="779"/>
      <c r="QDF188" s="779"/>
      <c r="QDG188" s="779"/>
      <c r="QDH188" s="779"/>
      <c r="QDI188" s="779"/>
      <c r="QDJ188" s="779"/>
      <c r="QDK188" s="779"/>
      <c r="QDL188" s="779"/>
      <c r="QDM188" s="779"/>
      <c r="QDN188" s="779"/>
      <c r="QDO188" s="779"/>
      <c r="QDP188" s="779"/>
      <c r="QDQ188" s="779"/>
      <c r="QDR188" s="779"/>
      <c r="QDS188" s="779"/>
      <c r="QDT188" s="779"/>
      <c r="QDU188" s="779"/>
      <c r="QDV188" s="779"/>
      <c r="QDW188" s="779"/>
      <c r="QDX188" s="779"/>
      <c r="QDY188" s="779"/>
      <c r="QDZ188" s="779"/>
      <c r="QEA188" s="779"/>
      <c r="QEB188" s="779"/>
      <c r="QEC188" s="779"/>
      <c r="QED188" s="779"/>
      <c r="QEE188" s="779"/>
      <c r="QEF188" s="779"/>
      <c r="QEG188" s="779"/>
      <c r="QEH188" s="779"/>
      <c r="QEI188" s="779"/>
      <c r="QEJ188" s="779"/>
      <c r="QEK188" s="779"/>
      <c r="QEL188" s="779"/>
      <c r="QEM188" s="779"/>
      <c r="QEN188" s="779"/>
      <c r="QEO188" s="779"/>
      <c r="QEP188" s="779"/>
      <c r="QEQ188" s="779"/>
      <c r="QER188" s="779"/>
      <c r="QES188" s="779"/>
      <c r="QET188" s="779"/>
      <c r="QEU188" s="779"/>
      <c r="QEV188" s="779"/>
      <c r="QEW188" s="779"/>
      <c r="QEX188" s="779"/>
      <c r="QEY188" s="779"/>
      <c r="QEZ188" s="779"/>
      <c r="QFA188" s="779"/>
      <c r="QFB188" s="779"/>
      <c r="QFC188" s="779"/>
      <c r="QFD188" s="779"/>
      <c r="QFE188" s="779"/>
      <c r="QFF188" s="779"/>
      <c r="QFG188" s="779"/>
      <c r="QFH188" s="779"/>
      <c r="QFI188" s="779"/>
      <c r="QFJ188" s="779"/>
      <c r="QFK188" s="779"/>
      <c r="QFL188" s="779"/>
      <c r="QFM188" s="779"/>
      <c r="QFN188" s="779"/>
      <c r="QFO188" s="779"/>
      <c r="QFP188" s="779"/>
      <c r="QFQ188" s="779"/>
      <c r="QFR188" s="779"/>
      <c r="QFS188" s="779"/>
      <c r="QFT188" s="779"/>
      <c r="QFU188" s="779"/>
      <c r="QFV188" s="779"/>
      <c r="QFW188" s="779"/>
      <c r="QFX188" s="779"/>
      <c r="QFY188" s="779"/>
      <c r="QFZ188" s="779"/>
      <c r="QGA188" s="779"/>
      <c r="QGB188" s="779"/>
      <c r="QGC188" s="779"/>
      <c r="QGD188" s="779"/>
      <c r="QGE188" s="779"/>
      <c r="QGF188" s="779"/>
      <c r="QGG188" s="779"/>
      <c r="QGH188" s="779"/>
      <c r="QGI188" s="779"/>
      <c r="QGJ188" s="779"/>
      <c r="QGK188" s="779"/>
      <c r="QGL188" s="779"/>
      <c r="QGM188" s="779"/>
      <c r="QGN188" s="779"/>
      <c r="QGO188" s="779"/>
      <c r="QGP188" s="779"/>
      <c r="QGQ188" s="779"/>
      <c r="QGR188" s="779"/>
      <c r="QGS188" s="779"/>
      <c r="QGT188" s="779"/>
      <c r="QGU188" s="779"/>
      <c r="QGV188" s="779"/>
      <c r="QGW188" s="779"/>
      <c r="QGX188" s="779"/>
      <c r="QGY188" s="779"/>
      <c r="QGZ188" s="779"/>
      <c r="QHA188" s="779"/>
      <c r="QHB188" s="779"/>
      <c r="QHC188" s="779"/>
      <c r="QHD188" s="779"/>
      <c r="QHE188" s="779"/>
      <c r="QHF188" s="779"/>
      <c r="QHG188" s="779"/>
      <c r="QHH188" s="779"/>
      <c r="QHI188" s="779"/>
      <c r="QHJ188" s="779"/>
      <c r="QHK188" s="779"/>
      <c r="QHL188" s="779"/>
      <c r="QHM188" s="779"/>
      <c r="QHN188" s="779"/>
      <c r="QHO188" s="779"/>
      <c r="QHP188" s="779"/>
      <c r="QHQ188" s="779"/>
      <c r="QHR188" s="779"/>
      <c r="QHS188" s="779"/>
      <c r="QHT188" s="779"/>
      <c r="QHU188" s="779"/>
      <c r="QHV188" s="779"/>
      <c r="QHW188" s="779"/>
      <c r="QHX188" s="779"/>
      <c r="QHY188" s="779"/>
      <c r="QHZ188" s="779"/>
      <c r="QIA188" s="779"/>
      <c r="QIB188" s="779"/>
      <c r="QIC188" s="779"/>
      <c r="QID188" s="779"/>
      <c r="QIE188" s="779"/>
      <c r="QIF188" s="779"/>
      <c r="QIG188" s="779"/>
      <c r="QIH188" s="779"/>
      <c r="QII188" s="779"/>
      <c r="QIJ188" s="779"/>
      <c r="QIK188" s="779"/>
      <c r="QIL188" s="779"/>
      <c r="QIM188" s="779"/>
      <c r="QIN188" s="779"/>
      <c r="QIO188" s="779"/>
      <c r="QIP188" s="779"/>
      <c r="QIQ188" s="779"/>
      <c r="QIR188" s="779"/>
      <c r="QIS188" s="779"/>
      <c r="QIT188" s="779"/>
      <c r="QIU188" s="779"/>
      <c r="QIV188" s="779"/>
      <c r="QIW188" s="779"/>
      <c r="QIX188" s="779"/>
      <c r="QIY188" s="779"/>
      <c r="QIZ188" s="779"/>
      <c r="QJA188" s="779"/>
      <c r="QJB188" s="779"/>
      <c r="QJC188" s="779"/>
      <c r="QJD188" s="779"/>
      <c r="QJE188" s="779"/>
      <c r="QJF188" s="779"/>
      <c r="QJG188" s="779"/>
      <c r="QJH188" s="779"/>
      <c r="QJI188" s="779"/>
      <c r="QJJ188" s="779"/>
      <c r="QJK188" s="779"/>
      <c r="QJL188" s="779"/>
      <c r="QJM188" s="779"/>
      <c r="QJN188" s="779"/>
      <c r="QJO188" s="779"/>
      <c r="QJP188" s="779"/>
      <c r="QJQ188" s="779"/>
      <c r="QJR188" s="779"/>
      <c r="QJS188" s="779"/>
      <c r="QJT188" s="779"/>
      <c r="QJU188" s="779"/>
      <c r="QJV188" s="779"/>
      <c r="QJW188" s="779"/>
      <c r="QJX188" s="779"/>
      <c r="QJY188" s="779"/>
      <c r="QJZ188" s="779"/>
      <c r="QKA188" s="779"/>
      <c r="QKB188" s="779"/>
      <c r="QKC188" s="779"/>
      <c r="QKD188" s="779"/>
      <c r="QKE188" s="779"/>
      <c r="QKF188" s="779"/>
      <c r="QKG188" s="779"/>
      <c r="QKH188" s="779"/>
      <c r="QKI188" s="779"/>
      <c r="QKJ188" s="779"/>
      <c r="QKK188" s="779"/>
      <c r="QKL188" s="779"/>
      <c r="QKM188" s="779"/>
      <c r="QKN188" s="779"/>
      <c r="QKO188" s="779"/>
      <c r="QKP188" s="779"/>
      <c r="QKQ188" s="779"/>
      <c r="QKR188" s="779"/>
      <c r="QKS188" s="779"/>
      <c r="QKT188" s="779"/>
      <c r="QKU188" s="779"/>
      <c r="QKV188" s="779"/>
      <c r="QKW188" s="779"/>
      <c r="QKX188" s="779"/>
      <c r="QKY188" s="779"/>
      <c r="QKZ188" s="779"/>
      <c r="QLA188" s="779"/>
      <c r="QLB188" s="779"/>
      <c r="QLC188" s="779"/>
      <c r="QLD188" s="779"/>
      <c r="QLE188" s="779"/>
      <c r="QLF188" s="779"/>
      <c r="QLG188" s="779"/>
      <c r="QLH188" s="779"/>
      <c r="QLI188" s="779"/>
      <c r="QLJ188" s="779"/>
      <c r="QLK188" s="779"/>
      <c r="QLL188" s="779"/>
      <c r="QLM188" s="779"/>
      <c r="QLN188" s="779"/>
      <c r="QLO188" s="779"/>
      <c r="QLP188" s="779"/>
      <c r="QLQ188" s="779"/>
      <c r="QLR188" s="779"/>
      <c r="QLS188" s="779"/>
      <c r="QLT188" s="779"/>
      <c r="QLU188" s="779"/>
      <c r="QLV188" s="779"/>
      <c r="QLW188" s="779"/>
      <c r="QLX188" s="779"/>
      <c r="QLY188" s="779"/>
      <c r="QLZ188" s="779"/>
      <c r="QMA188" s="779"/>
      <c r="QMB188" s="779"/>
      <c r="QMC188" s="779"/>
      <c r="QMD188" s="779"/>
      <c r="QME188" s="779"/>
      <c r="QMF188" s="779"/>
      <c r="QMG188" s="779"/>
      <c r="QMH188" s="779"/>
      <c r="QMI188" s="779"/>
      <c r="QMJ188" s="779"/>
      <c r="QMK188" s="779"/>
      <c r="QML188" s="779"/>
      <c r="QMM188" s="779"/>
      <c r="QMN188" s="779"/>
      <c r="QMO188" s="779"/>
      <c r="QMP188" s="779"/>
      <c r="QMQ188" s="779"/>
      <c r="QMR188" s="779"/>
      <c r="QMS188" s="779"/>
      <c r="QMT188" s="779"/>
      <c r="QMU188" s="779"/>
      <c r="QMV188" s="779"/>
      <c r="QMW188" s="779"/>
      <c r="QMX188" s="779"/>
      <c r="QMY188" s="779"/>
      <c r="QMZ188" s="779"/>
      <c r="QNA188" s="779"/>
      <c r="QNB188" s="779"/>
      <c r="QNC188" s="779"/>
      <c r="QND188" s="779"/>
      <c r="QNE188" s="779"/>
      <c r="QNF188" s="779"/>
      <c r="QNG188" s="779"/>
      <c r="QNH188" s="779"/>
      <c r="QNI188" s="779"/>
      <c r="QNJ188" s="779"/>
      <c r="QNK188" s="779"/>
      <c r="QNL188" s="779"/>
      <c r="QNM188" s="779"/>
      <c r="QNN188" s="779"/>
      <c r="QNO188" s="779"/>
      <c r="QNP188" s="779"/>
      <c r="QNQ188" s="779"/>
      <c r="QNR188" s="779"/>
      <c r="QNS188" s="779"/>
      <c r="QNT188" s="779"/>
      <c r="QNU188" s="779"/>
      <c r="QNV188" s="779"/>
      <c r="QNW188" s="779"/>
      <c r="QNX188" s="779"/>
      <c r="QNY188" s="779"/>
      <c r="QNZ188" s="779"/>
      <c r="QOA188" s="779"/>
      <c r="QOB188" s="779"/>
      <c r="QOC188" s="779"/>
      <c r="QOD188" s="779"/>
      <c r="QOE188" s="779"/>
      <c r="QOF188" s="779"/>
      <c r="QOG188" s="779"/>
      <c r="QOH188" s="779"/>
      <c r="QOI188" s="779"/>
      <c r="QOJ188" s="779"/>
      <c r="QOK188" s="779"/>
      <c r="QOL188" s="779"/>
      <c r="QOM188" s="779"/>
      <c r="QON188" s="779"/>
      <c r="QOO188" s="779"/>
      <c r="QOP188" s="779"/>
      <c r="QOQ188" s="779"/>
      <c r="QOR188" s="779"/>
      <c r="QOS188" s="779"/>
      <c r="QOT188" s="779"/>
      <c r="QOU188" s="779"/>
      <c r="QOV188" s="779"/>
      <c r="QOW188" s="779"/>
      <c r="QOX188" s="779"/>
      <c r="QOY188" s="779"/>
      <c r="QOZ188" s="779"/>
      <c r="QPA188" s="779"/>
      <c r="QPB188" s="779"/>
      <c r="QPC188" s="779"/>
      <c r="QPD188" s="779"/>
      <c r="QPE188" s="779"/>
      <c r="QPF188" s="779"/>
      <c r="QPG188" s="779"/>
      <c r="QPH188" s="779"/>
      <c r="QPI188" s="779"/>
      <c r="QPJ188" s="779"/>
      <c r="QPK188" s="779"/>
      <c r="QPL188" s="779"/>
      <c r="QPM188" s="779"/>
      <c r="QPN188" s="779"/>
      <c r="QPO188" s="779"/>
      <c r="QPP188" s="779"/>
      <c r="QPQ188" s="779"/>
      <c r="QPR188" s="779"/>
      <c r="QPS188" s="779"/>
      <c r="QPT188" s="779"/>
      <c r="QPU188" s="779"/>
      <c r="QPV188" s="779"/>
      <c r="QPW188" s="779"/>
      <c r="QPX188" s="779"/>
      <c r="QPY188" s="779"/>
      <c r="QPZ188" s="779"/>
      <c r="QQA188" s="779"/>
      <c r="QQB188" s="779"/>
      <c r="QQC188" s="779"/>
      <c r="QQD188" s="779"/>
      <c r="QQE188" s="779"/>
      <c r="QQF188" s="779"/>
      <c r="QQG188" s="779"/>
      <c r="QQH188" s="779"/>
      <c r="QQI188" s="779"/>
      <c r="QQJ188" s="779"/>
      <c r="QQK188" s="779"/>
      <c r="QQL188" s="779"/>
      <c r="QQM188" s="779"/>
      <c r="QQN188" s="779"/>
      <c r="QQO188" s="779"/>
      <c r="QQP188" s="779"/>
      <c r="QQQ188" s="779"/>
      <c r="QQR188" s="779"/>
      <c r="QQS188" s="779"/>
      <c r="QQT188" s="779"/>
      <c r="QQU188" s="779"/>
      <c r="QQV188" s="779"/>
      <c r="QQW188" s="779"/>
      <c r="QQX188" s="779"/>
      <c r="QQY188" s="779"/>
      <c r="QQZ188" s="779"/>
      <c r="QRA188" s="779"/>
      <c r="QRB188" s="779"/>
      <c r="QRC188" s="779"/>
      <c r="QRD188" s="779"/>
      <c r="QRE188" s="779"/>
      <c r="QRF188" s="779"/>
      <c r="QRG188" s="779"/>
      <c r="QRH188" s="779"/>
      <c r="QRI188" s="779"/>
      <c r="QRJ188" s="779"/>
      <c r="QRK188" s="779"/>
      <c r="QRL188" s="779"/>
      <c r="QRM188" s="779"/>
      <c r="QRN188" s="779"/>
      <c r="QRO188" s="779"/>
      <c r="QRP188" s="779"/>
      <c r="QRQ188" s="779"/>
      <c r="QRR188" s="779"/>
      <c r="QRS188" s="779"/>
      <c r="QRT188" s="779"/>
      <c r="QRU188" s="779"/>
      <c r="QRV188" s="779"/>
      <c r="QRW188" s="779"/>
      <c r="QRX188" s="779"/>
      <c r="QRY188" s="779"/>
      <c r="QRZ188" s="779"/>
      <c r="QSA188" s="779"/>
      <c r="QSB188" s="779"/>
      <c r="QSC188" s="779"/>
      <c r="QSD188" s="779"/>
      <c r="QSE188" s="779"/>
      <c r="QSF188" s="779"/>
      <c r="QSG188" s="779"/>
      <c r="QSH188" s="779"/>
      <c r="QSI188" s="779"/>
      <c r="QSJ188" s="779"/>
      <c r="QSK188" s="779"/>
      <c r="QSL188" s="779"/>
      <c r="QSM188" s="779"/>
      <c r="QSN188" s="779"/>
      <c r="QSO188" s="779"/>
      <c r="QSP188" s="779"/>
      <c r="QSQ188" s="779"/>
      <c r="QSR188" s="779"/>
      <c r="QSS188" s="779"/>
      <c r="QST188" s="779"/>
      <c r="QSU188" s="779"/>
      <c r="QSV188" s="779"/>
      <c r="QSW188" s="779"/>
      <c r="QSX188" s="779"/>
      <c r="QSY188" s="779"/>
      <c r="QSZ188" s="779"/>
      <c r="QTA188" s="779"/>
      <c r="QTB188" s="779"/>
      <c r="QTC188" s="779"/>
      <c r="QTD188" s="779"/>
      <c r="QTE188" s="779"/>
      <c r="QTF188" s="779"/>
      <c r="QTG188" s="779"/>
      <c r="QTH188" s="779"/>
      <c r="QTI188" s="779"/>
      <c r="QTJ188" s="779"/>
      <c r="QTK188" s="779"/>
      <c r="QTL188" s="779"/>
      <c r="QTM188" s="779"/>
      <c r="QTN188" s="779"/>
      <c r="QTO188" s="779"/>
      <c r="QTP188" s="779"/>
      <c r="QTQ188" s="779"/>
      <c r="QTR188" s="779"/>
      <c r="QTS188" s="779"/>
      <c r="QTT188" s="779"/>
      <c r="QTU188" s="779"/>
      <c r="QTV188" s="779"/>
      <c r="QTW188" s="779"/>
      <c r="QTX188" s="779"/>
      <c r="QTY188" s="779"/>
      <c r="QTZ188" s="779"/>
      <c r="QUA188" s="779"/>
      <c r="QUB188" s="779"/>
      <c r="QUC188" s="779"/>
      <c r="QUD188" s="779"/>
      <c r="QUE188" s="779"/>
      <c r="QUF188" s="779"/>
      <c r="QUG188" s="779"/>
      <c r="QUH188" s="779"/>
      <c r="QUI188" s="779"/>
      <c r="QUJ188" s="779"/>
      <c r="QUK188" s="779"/>
      <c r="QUL188" s="779"/>
      <c r="QUM188" s="779"/>
      <c r="QUN188" s="779"/>
      <c r="QUO188" s="779"/>
      <c r="QUP188" s="779"/>
      <c r="QUQ188" s="779"/>
      <c r="QUR188" s="779"/>
      <c r="QUS188" s="779"/>
      <c r="QUT188" s="779"/>
      <c r="QUU188" s="779"/>
      <c r="QUV188" s="779"/>
      <c r="QUW188" s="779"/>
      <c r="QUX188" s="779"/>
      <c r="QUY188" s="779"/>
      <c r="QUZ188" s="779"/>
      <c r="QVA188" s="779"/>
      <c r="QVB188" s="779"/>
      <c r="QVC188" s="779"/>
      <c r="QVD188" s="779"/>
      <c r="QVE188" s="779"/>
      <c r="QVF188" s="779"/>
      <c r="QVG188" s="779"/>
      <c r="QVH188" s="779"/>
      <c r="QVI188" s="779"/>
      <c r="QVJ188" s="779"/>
      <c r="QVK188" s="779"/>
      <c r="QVL188" s="779"/>
      <c r="QVM188" s="779"/>
      <c r="QVN188" s="779"/>
      <c r="QVO188" s="779"/>
      <c r="QVP188" s="779"/>
      <c r="QVQ188" s="779"/>
      <c r="QVR188" s="779"/>
      <c r="QVS188" s="779"/>
      <c r="QVT188" s="779"/>
      <c r="QVU188" s="779"/>
      <c r="QVV188" s="779"/>
      <c r="QVW188" s="779"/>
      <c r="QVX188" s="779"/>
      <c r="QVY188" s="779"/>
      <c r="QVZ188" s="779"/>
      <c r="QWA188" s="779"/>
      <c r="QWB188" s="779"/>
      <c r="QWC188" s="779"/>
      <c r="QWD188" s="779"/>
      <c r="QWE188" s="779"/>
      <c r="QWF188" s="779"/>
      <c r="QWG188" s="779"/>
      <c r="QWH188" s="779"/>
      <c r="QWI188" s="779"/>
      <c r="QWJ188" s="779"/>
      <c r="QWK188" s="779"/>
      <c r="QWL188" s="779"/>
      <c r="QWM188" s="779"/>
      <c r="QWN188" s="779"/>
      <c r="QWO188" s="779"/>
      <c r="QWP188" s="779"/>
      <c r="QWQ188" s="779"/>
      <c r="QWR188" s="779"/>
      <c r="QWS188" s="779"/>
      <c r="QWT188" s="779"/>
      <c r="QWU188" s="779"/>
      <c r="QWV188" s="779"/>
      <c r="QWW188" s="779"/>
      <c r="QWX188" s="779"/>
      <c r="QWY188" s="779"/>
      <c r="QWZ188" s="779"/>
      <c r="QXA188" s="779"/>
      <c r="QXB188" s="779"/>
      <c r="QXC188" s="779"/>
      <c r="QXD188" s="779"/>
      <c r="QXE188" s="779"/>
      <c r="QXF188" s="779"/>
      <c r="QXG188" s="779"/>
      <c r="QXH188" s="779"/>
      <c r="QXI188" s="779"/>
      <c r="QXJ188" s="779"/>
      <c r="QXK188" s="779"/>
      <c r="QXL188" s="779"/>
      <c r="QXM188" s="779"/>
      <c r="QXN188" s="779"/>
      <c r="QXO188" s="779"/>
      <c r="QXP188" s="779"/>
      <c r="QXQ188" s="779"/>
      <c r="QXR188" s="779"/>
      <c r="QXS188" s="779"/>
      <c r="QXT188" s="779"/>
      <c r="QXU188" s="779"/>
      <c r="QXV188" s="779"/>
      <c r="QXW188" s="779"/>
      <c r="QXX188" s="779"/>
      <c r="QXY188" s="779"/>
      <c r="QXZ188" s="779"/>
      <c r="QYA188" s="779"/>
      <c r="QYB188" s="779"/>
      <c r="QYC188" s="779"/>
      <c r="QYD188" s="779"/>
      <c r="QYE188" s="779"/>
      <c r="QYF188" s="779"/>
      <c r="QYG188" s="779"/>
      <c r="QYH188" s="779"/>
      <c r="QYI188" s="779"/>
      <c r="QYJ188" s="779"/>
      <c r="QYK188" s="779"/>
      <c r="QYL188" s="779"/>
      <c r="QYM188" s="779"/>
      <c r="QYN188" s="779"/>
      <c r="QYO188" s="779"/>
      <c r="QYP188" s="779"/>
      <c r="QYQ188" s="779"/>
      <c r="QYR188" s="779"/>
      <c r="QYS188" s="779"/>
      <c r="QYT188" s="779"/>
      <c r="QYU188" s="779"/>
      <c r="QYV188" s="779"/>
      <c r="QYW188" s="779"/>
      <c r="QYX188" s="779"/>
      <c r="QYY188" s="779"/>
      <c r="QYZ188" s="779"/>
      <c r="QZA188" s="779"/>
      <c r="QZB188" s="779"/>
      <c r="QZC188" s="779"/>
      <c r="QZD188" s="779"/>
      <c r="QZE188" s="779"/>
      <c r="QZF188" s="779"/>
      <c r="QZG188" s="779"/>
      <c r="QZH188" s="779"/>
      <c r="QZI188" s="779"/>
      <c r="QZJ188" s="779"/>
      <c r="QZK188" s="779"/>
      <c r="QZL188" s="779"/>
      <c r="QZM188" s="779"/>
      <c r="QZN188" s="779"/>
      <c r="QZO188" s="779"/>
      <c r="QZP188" s="779"/>
      <c r="QZQ188" s="779"/>
      <c r="QZR188" s="779"/>
      <c r="QZS188" s="779"/>
      <c r="QZT188" s="779"/>
      <c r="QZU188" s="779"/>
      <c r="QZV188" s="779"/>
      <c r="QZW188" s="779"/>
      <c r="QZX188" s="779"/>
      <c r="QZY188" s="779"/>
      <c r="QZZ188" s="779"/>
      <c r="RAA188" s="779"/>
      <c r="RAB188" s="779"/>
      <c r="RAC188" s="779"/>
      <c r="RAD188" s="779"/>
      <c r="RAE188" s="779"/>
      <c r="RAF188" s="779"/>
      <c r="RAG188" s="779"/>
      <c r="RAH188" s="779"/>
      <c r="RAI188" s="779"/>
      <c r="RAJ188" s="779"/>
      <c r="RAK188" s="779"/>
      <c r="RAL188" s="779"/>
      <c r="RAM188" s="779"/>
      <c r="RAN188" s="779"/>
      <c r="RAO188" s="779"/>
      <c r="RAP188" s="779"/>
      <c r="RAQ188" s="779"/>
      <c r="RAR188" s="779"/>
      <c r="RAS188" s="779"/>
      <c r="RAT188" s="779"/>
      <c r="RAU188" s="779"/>
      <c r="RAV188" s="779"/>
      <c r="RAW188" s="779"/>
      <c r="RAX188" s="779"/>
      <c r="RAY188" s="779"/>
      <c r="RAZ188" s="779"/>
      <c r="RBA188" s="779"/>
      <c r="RBB188" s="779"/>
      <c r="RBC188" s="779"/>
      <c r="RBD188" s="779"/>
      <c r="RBE188" s="779"/>
      <c r="RBF188" s="779"/>
      <c r="RBG188" s="779"/>
      <c r="RBH188" s="779"/>
      <c r="RBI188" s="779"/>
      <c r="RBJ188" s="779"/>
      <c r="RBK188" s="779"/>
      <c r="RBL188" s="779"/>
      <c r="RBM188" s="779"/>
      <c r="RBN188" s="779"/>
      <c r="RBO188" s="779"/>
      <c r="RBP188" s="779"/>
      <c r="RBQ188" s="779"/>
      <c r="RBR188" s="779"/>
      <c r="RBS188" s="779"/>
      <c r="RBT188" s="779"/>
      <c r="RBU188" s="779"/>
      <c r="RBV188" s="779"/>
      <c r="RBW188" s="779"/>
      <c r="RBX188" s="779"/>
      <c r="RBY188" s="779"/>
      <c r="RBZ188" s="779"/>
      <c r="RCA188" s="779"/>
      <c r="RCB188" s="779"/>
      <c r="RCC188" s="779"/>
      <c r="RCD188" s="779"/>
      <c r="RCE188" s="779"/>
      <c r="RCF188" s="779"/>
      <c r="RCG188" s="779"/>
      <c r="RCH188" s="779"/>
      <c r="RCI188" s="779"/>
      <c r="RCJ188" s="779"/>
      <c r="RCK188" s="779"/>
      <c r="RCL188" s="779"/>
      <c r="RCM188" s="779"/>
      <c r="RCN188" s="779"/>
      <c r="RCO188" s="779"/>
      <c r="RCP188" s="779"/>
      <c r="RCQ188" s="779"/>
      <c r="RCR188" s="779"/>
      <c r="RCS188" s="779"/>
      <c r="RCT188" s="779"/>
      <c r="RCU188" s="779"/>
      <c r="RCV188" s="779"/>
      <c r="RCW188" s="779"/>
      <c r="RCX188" s="779"/>
      <c r="RCY188" s="779"/>
      <c r="RCZ188" s="779"/>
      <c r="RDA188" s="779"/>
      <c r="RDB188" s="779"/>
      <c r="RDC188" s="779"/>
      <c r="RDD188" s="779"/>
      <c r="RDE188" s="779"/>
      <c r="RDF188" s="779"/>
      <c r="RDG188" s="779"/>
      <c r="RDH188" s="779"/>
      <c r="RDI188" s="779"/>
      <c r="RDJ188" s="779"/>
      <c r="RDK188" s="779"/>
      <c r="RDL188" s="779"/>
      <c r="RDM188" s="779"/>
      <c r="RDN188" s="779"/>
      <c r="RDO188" s="779"/>
      <c r="RDP188" s="779"/>
      <c r="RDQ188" s="779"/>
      <c r="RDR188" s="779"/>
      <c r="RDS188" s="779"/>
      <c r="RDT188" s="779"/>
      <c r="RDU188" s="779"/>
      <c r="RDV188" s="779"/>
      <c r="RDW188" s="779"/>
      <c r="RDX188" s="779"/>
      <c r="RDY188" s="779"/>
      <c r="RDZ188" s="779"/>
      <c r="REA188" s="779"/>
      <c r="REB188" s="779"/>
      <c r="REC188" s="779"/>
      <c r="RED188" s="779"/>
      <c r="REE188" s="779"/>
      <c r="REF188" s="779"/>
      <c r="REG188" s="779"/>
      <c r="REH188" s="779"/>
      <c r="REI188" s="779"/>
      <c r="REJ188" s="779"/>
      <c r="REK188" s="779"/>
      <c r="REL188" s="779"/>
      <c r="REM188" s="779"/>
      <c r="REN188" s="779"/>
      <c r="REO188" s="779"/>
      <c r="REP188" s="779"/>
      <c r="REQ188" s="779"/>
      <c r="RER188" s="779"/>
      <c r="RES188" s="779"/>
      <c r="RET188" s="779"/>
      <c r="REU188" s="779"/>
      <c r="REV188" s="779"/>
      <c r="REW188" s="779"/>
      <c r="REX188" s="779"/>
      <c r="REY188" s="779"/>
      <c r="REZ188" s="779"/>
      <c r="RFA188" s="779"/>
      <c r="RFB188" s="779"/>
      <c r="RFC188" s="779"/>
      <c r="RFD188" s="779"/>
      <c r="RFE188" s="779"/>
      <c r="RFF188" s="779"/>
      <c r="RFG188" s="779"/>
      <c r="RFH188" s="779"/>
      <c r="RFI188" s="779"/>
      <c r="RFJ188" s="779"/>
      <c r="RFK188" s="779"/>
      <c r="RFL188" s="779"/>
      <c r="RFM188" s="779"/>
      <c r="RFN188" s="779"/>
      <c r="RFO188" s="779"/>
      <c r="RFP188" s="779"/>
      <c r="RFQ188" s="779"/>
      <c r="RFR188" s="779"/>
      <c r="RFS188" s="779"/>
      <c r="RFT188" s="779"/>
      <c r="RFU188" s="779"/>
      <c r="RFV188" s="779"/>
      <c r="RFW188" s="779"/>
      <c r="RFX188" s="779"/>
      <c r="RFY188" s="779"/>
      <c r="RFZ188" s="779"/>
      <c r="RGA188" s="779"/>
      <c r="RGB188" s="779"/>
      <c r="RGC188" s="779"/>
      <c r="RGD188" s="779"/>
      <c r="RGE188" s="779"/>
      <c r="RGF188" s="779"/>
      <c r="RGG188" s="779"/>
      <c r="RGH188" s="779"/>
      <c r="RGI188" s="779"/>
      <c r="RGJ188" s="779"/>
      <c r="RGK188" s="779"/>
      <c r="RGL188" s="779"/>
      <c r="RGM188" s="779"/>
      <c r="RGN188" s="779"/>
      <c r="RGO188" s="779"/>
      <c r="RGP188" s="779"/>
      <c r="RGQ188" s="779"/>
      <c r="RGR188" s="779"/>
      <c r="RGS188" s="779"/>
      <c r="RGT188" s="779"/>
      <c r="RGU188" s="779"/>
      <c r="RGV188" s="779"/>
      <c r="RGW188" s="779"/>
      <c r="RGX188" s="779"/>
      <c r="RGY188" s="779"/>
      <c r="RGZ188" s="779"/>
      <c r="RHA188" s="779"/>
      <c r="RHB188" s="779"/>
      <c r="RHC188" s="779"/>
      <c r="RHD188" s="779"/>
      <c r="RHE188" s="779"/>
      <c r="RHF188" s="779"/>
      <c r="RHG188" s="779"/>
      <c r="RHH188" s="779"/>
      <c r="RHI188" s="779"/>
      <c r="RHJ188" s="779"/>
      <c r="RHK188" s="779"/>
      <c r="RHL188" s="779"/>
      <c r="RHM188" s="779"/>
      <c r="RHN188" s="779"/>
      <c r="RHO188" s="779"/>
      <c r="RHP188" s="779"/>
      <c r="RHQ188" s="779"/>
      <c r="RHR188" s="779"/>
      <c r="RHS188" s="779"/>
      <c r="RHT188" s="779"/>
      <c r="RHU188" s="779"/>
      <c r="RHV188" s="779"/>
      <c r="RHW188" s="779"/>
      <c r="RHX188" s="779"/>
      <c r="RHY188" s="779"/>
      <c r="RHZ188" s="779"/>
      <c r="RIA188" s="779"/>
      <c r="RIB188" s="779"/>
      <c r="RIC188" s="779"/>
      <c r="RID188" s="779"/>
      <c r="RIE188" s="779"/>
      <c r="RIF188" s="779"/>
      <c r="RIG188" s="779"/>
      <c r="RIH188" s="779"/>
      <c r="RII188" s="779"/>
      <c r="RIJ188" s="779"/>
      <c r="RIK188" s="779"/>
      <c r="RIL188" s="779"/>
      <c r="RIM188" s="779"/>
      <c r="RIN188" s="779"/>
      <c r="RIO188" s="779"/>
      <c r="RIP188" s="779"/>
      <c r="RIQ188" s="779"/>
      <c r="RIR188" s="779"/>
      <c r="RIS188" s="779"/>
      <c r="RIT188" s="779"/>
      <c r="RIU188" s="779"/>
      <c r="RIV188" s="779"/>
      <c r="RIW188" s="779"/>
      <c r="RIX188" s="779"/>
      <c r="RIY188" s="779"/>
      <c r="RIZ188" s="779"/>
      <c r="RJA188" s="779"/>
      <c r="RJB188" s="779"/>
      <c r="RJC188" s="779"/>
      <c r="RJD188" s="779"/>
      <c r="RJE188" s="779"/>
      <c r="RJF188" s="779"/>
      <c r="RJG188" s="779"/>
      <c r="RJH188" s="779"/>
      <c r="RJI188" s="779"/>
      <c r="RJJ188" s="779"/>
      <c r="RJK188" s="779"/>
      <c r="RJL188" s="779"/>
      <c r="RJM188" s="779"/>
      <c r="RJN188" s="779"/>
      <c r="RJO188" s="779"/>
      <c r="RJP188" s="779"/>
      <c r="RJQ188" s="779"/>
      <c r="RJR188" s="779"/>
      <c r="RJS188" s="779"/>
      <c r="RJT188" s="779"/>
      <c r="RJU188" s="779"/>
      <c r="RJV188" s="779"/>
      <c r="RJW188" s="779"/>
      <c r="RJX188" s="779"/>
      <c r="RJY188" s="779"/>
      <c r="RJZ188" s="779"/>
      <c r="RKA188" s="779"/>
      <c r="RKB188" s="779"/>
      <c r="RKC188" s="779"/>
      <c r="RKD188" s="779"/>
      <c r="RKE188" s="779"/>
      <c r="RKF188" s="779"/>
      <c r="RKG188" s="779"/>
      <c r="RKH188" s="779"/>
      <c r="RKI188" s="779"/>
      <c r="RKJ188" s="779"/>
      <c r="RKK188" s="779"/>
      <c r="RKL188" s="779"/>
      <c r="RKM188" s="779"/>
      <c r="RKN188" s="779"/>
      <c r="RKO188" s="779"/>
      <c r="RKP188" s="779"/>
      <c r="RKQ188" s="779"/>
      <c r="RKR188" s="779"/>
      <c r="RKS188" s="779"/>
      <c r="RKT188" s="779"/>
      <c r="RKU188" s="779"/>
      <c r="RKV188" s="779"/>
      <c r="RKW188" s="779"/>
      <c r="RKX188" s="779"/>
      <c r="RKY188" s="779"/>
      <c r="RKZ188" s="779"/>
      <c r="RLA188" s="779"/>
      <c r="RLB188" s="779"/>
      <c r="RLC188" s="779"/>
      <c r="RLD188" s="779"/>
      <c r="RLE188" s="779"/>
      <c r="RLF188" s="779"/>
      <c r="RLG188" s="779"/>
      <c r="RLH188" s="779"/>
      <c r="RLI188" s="779"/>
      <c r="RLJ188" s="779"/>
      <c r="RLK188" s="779"/>
      <c r="RLL188" s="779"/>
      <c r="RLM188" s="779"/>
      <c r="RLN188" s="779"/>
      <c r="RLO188" s="779"/>
      <c r="RLP188" s="779"/>
      <c r="RLQ188" s="779"/>
      <c r="RLR188" s="779"/>
      <c r="RLS188" s="779"/>
      <c r="RLT188" s="779"/>
      <c r="RLU188" s="779"/>
      <c r="RLV188" s="779"/>
      <c r="RLW188" s="779"/>
      <c r="RLX188" s="779"/>
      <c r="RLY188" s="779"/>
      <c r="RLZ188" s="779"/>
      <c r="RMA188" s="779"/>
      <c r="RMB188" s="779"/>
      <c r="RMC188" s="779"/>
      <c r="RMD188" s="779"/>
      <c r="RME188" s="779"/>
      <c r="RMF188" s="779"/>
      <c r="RMG188" s="779"/>
      <c r="RMH188" s="779"/>
      <c r="RMI188" s="779"/>
      <c r="RMJ188" s="779"/>
      <c r="RMK188" s="779"/>
      <c r="RML188" s="779"/>
      <c r="RMM188" s="779"/>
      <c r="RMN188" s="779"/>
      <c r="RMO188" s="779"/>
      <c r="RMP188" s="779"/>
      <c r="RMQ188" s="779"/>
      <c r="RMR188" s="779"/>
      <c r="RMS188" s="779"/>
      <c r="RMT188" s="779"/>
      <c r="RMU188" s="779"/>
      <c r="RMV188" s="779"/>
      <c r="RMW188" s="779"/>
      <c r="RMX188" s="779"/>
      <c r="RMY188" s="779"/>
      <c r="RMZ188" s="779"/>
      <c r="RNA188" s="779"/>
      <c r="RNB188" s="779"/>
      <c r="RNC188" s="779"/>
      <c r="RND188" s="779"/>
      <c r="RNE188" s="779"/>
      <c r="RNF188" s="779"/>
      <c r="RNG188" s="779"/>
      <c r="RNH188" s="779"/>
      <c r="RNI188" s="779"/>
      <c r="RNJ188" s="779"/>
      <c r="RNK188" s="779"/>
      <c r="RNL188" s="779"/>
      <c r="RNM188" s="779"/>
      <c r="RNN188" s="779"/>
      <c r="RNO188" s="779"/>
      <c r="RNP188" s="779"/>
      <c r="RNQ188" s="779"/>
      <c r="RNR188" s="779"/>
      <c r="RNS188" s="779"/>
      <c r="RNT188" s="779"/>
      <c r="RNU188" s="779"/>
      <c r="RNV188" s="779"/>
      <c r="RNW188" s="779"/>
      <c r="RNX188" s="779"/>
      <c r="RNY188" s="779"/>
      <c r="RNZ188" s="779"/>
      <c r="ROA188" s="779"/>
      <c r="ROB188" s="779"/>
      <c r="ROC188" s="779"/>
      <c r="ROD188" s="779"/>
      <c r="ROE188" s="779"/>
      <c r="ROF188" s="779"/>
      <c r="ROG188" s="779"/>
      <c r="ROH188" s="779"/>
      <c r="ROI188" s="779"/>
      <c r="ROJ188" s="779"/>
      <c r="ROK188" s="779"/>
      <c r="ROL188" s="779"/>
      <c r="ROM188" s="779"/>
      <c r="RON188" s="779"/>
      <c r="ROO188" s="779"/>
      <c r="ROP188" s="779"/>
      <c r="ROQ188" s="779"/>
      <c r="ROR188" s="779"/>
      <c r="ROS188" s="779"/>
      <c r="ROT188" s="779"/>
      <c r="ROU188" s="779"/>
      <c r="ROV188" s="779"/>
      <c r="ROW188" s="779"/>
      <c r="ROX188" s="779"/>
      <c r="ROY188" s="779"/>
      <c r="ROZ188" s="779"/>
      <c r="RPA188" s="779"/>
      <c r="RPB188" s="779"/>
      <c r="RPC188" s="779"/>
      <c r="RPD188" s="779"/>
      <c r="RPE188" s="779"/>
      <c r="RPF188" s="779"/>
      <c r="RPG188" s="779"/>
      <c r="RPH188" s="779"/>
      <c r="RPI188" s="779"/>
      <c r="RPJ188" s="779"/>
      <c r="RPK188" s="779"/>
      <c r="RPL188" s="779"/>
      <c r="RPM188" s="779"/>
      <c r="RPN188" s="779"/>
      <c r="RPO188" s="779"/>
      <c r="RPP188" s="779"/>
      <c r="RPQ188" s="779"/>
      <c r="RPR188" s="779"/>
      <c r="RPS188" s="779"/>
      <c r="RPT188" s="779"/>
      <c r="RPU188" s="779"/>
      <c r="RPV188" s="779"/>
      <c r="RPW188" s="779"/>
      <c r="RPX188" s="779"/>
      <c r="RPY188" s="779"/>
      <c r="RPZ188" s="779"/>
      <c r="RQA188" s="779"/>
      <c r="RQB188" s="779"/>
      <c r="RQC188" s="779"/>
      <c r="RQD188" s="779"/>
      <c r="RQE188" s="779"/>
      <c r="RQF188" s="779"/>
      <c r="RQG188" s="779"/>
      <c r="RQH188" s="779"/>
      <c r="RQI188" s="779"/>
      <c r="RQJ188" s="779"/>
      <c r="RQK188" s="779"/>
      <c r="RQL188" s="779"/>
      <c r="RQM188" s="779"/>
      <c r="RQN188" s="779"/>
      <c r="RQO188" s="779"/>
      <c r="RQP188" s="779"/>
      <c r="RQQ188" s="779"/>
      <c r="RQR188" s="779"/>
      <c r="RQS188" s="779"/>
      <c r="RQT188" s="779"/>
      <c r="RQU188" s="779"/>
      <c r="RQV188" s="779"/>
      <c r="RQW188" s="779"/>
      <c r="RQX188" s="779"/>
      <c r="RQY188" s="779"/>
      <c r="RQZ188" s="779"/>
      <c r="RRA188" s="779"/>
      <c r="RRB188" s="779"/>
      <c r="RRC188" s="779"/>
      <c r="RRD188" s="779"/>
      <c r="RRE188" s="779"/>
      <c r="RRF188" s="779"/>
      <c r="RRG188" s="779"/>
      <c r="RRH188" s="779"/>
      <c r="RRI188" s="779"/>
      <c r="RRJ188" s="779"/>
      <c r="RRK188" s="779"/>
      <c r="RRL188" s="779"/>
      <c r="RRM188" s="779"/>
      <c r="RRN188" s="779"/>
      <c r="RRO188" s="779"/>
      <c r="RRP188" s="779"/>
      <c r="RRQ188" s="779"/>
      <c r="RRR188" s="779"/>
      <c r="RRS188" s="779"/>
      <c r="RRT188" s="779"/>
      <c r="RRU188" s="779"/>
      <c r="RRV188" s="779"/>
      <c r="RRW188" s="779"/>
      <c r="RRX188" s="779"/>
      <c r="RRY188" s="779"/>
      <c r="RRZ188" s="779"/>
      <c r="RSA188" s="779"/>
      <c r="RSB188" s="779"/>
      <c r="RSC188" s="779"/>
      <c r="RSD188" s="779"/>
      <c r="RSE188" s="779"/>
      <c r="RSF188" s="779"/>
      <c r="RSG188" s="779"/>
      <c r="RSH188" s="779"/>
      <c r="RSI188" s="779"/>
      <c r="RSJ188" s="779"/>
      <c r="RSK188" s="779"/>
      <c r="RSL188" s="779"/>
      <c r="RSM188" s="779"/>
      <c r="RSN188" s="779"/>
      <c r="RSO188" s="779"/>
      <c r="RSP188" s="779"/>
      <c r="RSQ188" s="779"/>
      <c r="RSR188" s="779"/>
      <c r="RSS188" s="779"/>
      <c r="RST188" s="779"/>
      <c r="RSU188" s="779"/>
      <c r="RSV188" s="779"/>
      <c r="RSW188" s="779"/>
      <c r="RSX188" s="779"/>
      <c r="RSY188" s="779"/>
      <c r="RSZ188" s="779"/>
      <c r="RTA188" s="779"/>
      <c r="RTB188" s="779"/>
      <c r="RTC188" s="779"/>
      <c r="RTD188" s="779"/>
      <c r="RTE188" s="779"/>
      <c r="RTF188" s="779"/>
      <c r="RTG188" s="779"/>
      <c r="RTH188" s="779"/>
      <c r="RTI188" s="779"/>
      <c r="RTJ188" s="779"/>
      <c r="RTK188" s="779"/>
      <c r="RTL188" s="779"/>
      <c r="RTM188" s="779"/>
      <c r="RTN188" s="779"/>
      <c r="RTO188" s="779"/>
      <c r="RTP188" s="779"/>
      <c r="RTQ188" s="779"/>
      <c r="RTR188" s="779"/>
      <c r="RTS188" s="779"/>
      <c r="RTT188" s="779"/>
      <c r="RTU188" s="779"/>
      <c r="RTV188" s="779"/>
      <c r="RTW188" s="779"/>
      <c r="RTX188" s="779"/>
      <c r="RTY188" s="779"/>
      <c r="RTZ188" s="779"/>
      <c r="RUA188" s="779"/>
      <c r="RUB188" s="779"/>
      <c r="RUC188" s="779"/>
      <c r="RUD188" s="779"/>
      <c r="RUE188" s="779"/>
      <c r="RUF188" s="779"/>
      <c r="RUG188" s="779"/>
      <c r="RUH188" s="779"/>
      <c r="RUI188" s="779"/>
      <c r="RUJ188" s="779"/>
      <c r="RUK188" s="779"/>
      <c r="RUL188" s="779"/>
      <c r="RUM188" s="779"/>
      <c r="RUN188" s="779"/>
      <c r="RUO188" s="779"/>
      <c r="RUP188" s="779"/>
      <c r="RUQ188" s="779"/>
      <c r="RUR188" s="779"/>
      <c r="RUS188" s="779"/>
      <c r="RUT188" s="779"/>
      <c r="RUU188" s="779"/>
      <c r="RUV188" s="779"/>
      <c r="RUW188" s="779"/>
      <c r="RUX188" s="779"/>
      <c r="RUY188" s="779"/>
      <c r="RUZ188" s="779"/>
      <c r="RVA188" s="779"/>
      <c r="RVB188" s="779"/>
      <c r="RVC188" s="779"/>
      <c r="RVD188" s="779"/>
      <c r="RVE188" s="779"/>
      <c r="RVF188" s="779"/>
      <c r="RVG188" s="779"/>
      <c r="RVH188" s="779"/>
      <c r="RVI188" s="779"/>
      <c r="RVJ188" s="779"/>
      <c r="RVK188" s="779"/>
      <c r="RVL188" s="779"/>
      <c r="RVM188" s="779"/>
      <c r="RVN188" s="779"/>
      <c r="RVO188" s="779"/>
      <c r="RVP188" s="779"/>
      <c r="RVQ188" s="779"/>
      <c r="RVR188" s="779"/>
      <c r="RVS188" s="779"/>
      <c r="RVT188" s="779"/>
      <c r="RVU188" s="779"/>
      <c r="RVV188" s="779"/>
      <c r="RVW188" s="779"/>
      <c r="RVX188" s="779"/>
      <c r="RVY188" s="779"/>
      <c r="RVZ188" s="779"/>
      <c r="RWA188" s="779"/>
      <c r="RWB188" s="779"/>
      <c r="RWC188" s="779"/>
      <c r="RWD188" s="779"/>
      <c r="RWE188" s="779"/>
      <c r="RWF188" s="779"/>
      <c r="RWG188" s="779"/>
      <c r="RWH188" s="779"/>
      <c r="RWI188" s="779"/>
      <c r="RWJ188" s="779"/>
      <c r="RWK188" s="779"/>
      <c r="RWL188" s="779"/>
      <c r="RWM188" s="779"/>
      <c r="RWN188" s="779"/>
      <c r="RWO188" s="779"/>
      <c r="RWP188" s="779"/>
      <c r="RWQ188" s="779"/>
      <c r="RWR188" s="779"/>
      <c r="RWS188" s="779"/>
      <c r="RWT188" s="779"/>
      <c r="RWU188" s="779"/>
      <c r="RWV188" s="779"/>
      <c r="RWW188" s="779"/>
      <c r="RWX188" s="779"/>
      <c r="RWY188" s="779"/>
      <c r="RWZ188" s="779"/>
      <c r="RXA188" s="779"/>
      <c r="RXB188" s="779"/>
      <c r="RXC188" s="779"/>
      <c r="RXD188" s="779"/>
      <c r="RXE188" s="779"/>
      <c r="RXF188" s="779"/>
      <c r="RXG188" s="779"/>
      <c r="RXH188" s="779"/>
      <c r="RXI188" s="779"/>
      <c r="RXJ188" s="779"/>
      <c r="RXK188" s="779"/>
      <c r="RXL188" s="779"/>
      <c r="RXM188" s="779"/>
      <c r="RXN188" s="779"/>
      <c r="RXO188" s="779"/>
      <c r="RXP188" s="779"/>
      <c r="RXQ188" s="779"/>
      <c r="RXR188" s="779"/>
      <c r="RXS188" s="779"/>
      <c r="RXT188" s="779"/>
      <c r="RXU188" s="779"/>
      <c r="RXV188" s="779"/>
      <c r="RXW188" s="779"/>
      <c r="RXX188" s="779"/>
      <c r="RXY188" s="779"/>
      <c r="RXZ188" s="779"/>
      <c r="RYA188" s="779"/>
      <c r="RYB188" s="779"/>
      <c r="RYC188" s="779"/>
      <c r="RYD188" s="779"/>
      <c r="RYE188" s="779"/>
      <c r="RYF188" s="779"/>
      <c r="RYG188" s="779"/>
      <c r="RYH188" s="779"/>
      <c r="RYI188" s="779"/>
      <c r="RYJ188" s="779"/>
      <c r="RYK188" s="779"/>
      <c r="RYL188" s="779"/>
      <c r="RYM188" s="779"/>
      <c r="RYN188" s="779"/>
      <c r="RYO188" s="779"/>
      <c r="RYP188" s="779"/>
      <c r="RYQ188" s="779"/>
      <c r="RYR188" s="779"/>
      <c r="RYS188" s="779"/>
      <c r="RYT188" s="779"/>
      <c r="RYU188" s="779"/>
      <c r="RYV188" s="779"/>
      <c r="RYW188" s="779"/>
      <c r="RYX188" s="779"/>
      <c r="RYY188" s="779"/>
      <c r="RYZ188" s="779"/>
      <c r="RZA188" s="779"/>
      <c r="RZB188" s="779"/>
      <c r="RZC188" s="779"/>
      <c r="RZD188" s="779"/>
      <c r="RZE188" s="779"/>
      <c r="RZF188" s="779"/>
      <c r="RZG188" s="779"/>
      <c r="RZH188" s="779"/>
      <c r="RZI188" s="779"/>
      <c r="RZJ188" s="779"/>
      <c r="RZK188" s="779"/>
      <c r="RZL188" s="779"/>
      <c r="RZM188" s="779"/>
      <c r="RZN188" s="779"/>
      <c r="RZO188" s="779"/>
      <c r="RZP188" s="779"/>
      <c r="RZQ188" s="779"/>
      <c r="RZR188" s="779"/>
      <c r="RZS188" s="779"/>
      <c r="RZT188" s="779"/>
      <c r="RZU188" s="779"/>
      <c r="RZV188" s="779"/>
      <c r="RZW188" s="779"/>
      <c r="RZX188" s="779"/>
      <c r="RZY188" s="779"/>
      <c r="RZZ188" s="779"/>
      <c r="SAA188" s="779"/>
      <c r="SAB188" s="779"/>
      <c r="SAC188" s="779"/>
      <c r="SAD188" s="779"/>
      <c r="SAE188" s="779"/>
      <c r="SAF188" s="779"/>
      <c r="SAG188" s="779"/>
      <c r="SAH188" s="779"/>
      <c r="SAI188" s="779"/>
      <c r="SAJ188" s="779"/>
      <c r="SAK188" s="779"/>
      <c r="SAL188" s="779"/>
      <c r="SAM188" s="779"/>
      <c r="SAN188" s="779"/>
      <c r="SAO188" s="779"/>
      <c r="SAP188" s="779"/>
      <c r="SAQ188" s="779"/>
      <c r="SAR188" s="779"/>
      <c r="SAS188" s="779"/>
      <c r="SAT188" s="779"/>
      <c r="SAU188" s="779"/>
      <c r="SAV188" s="779"/>
      <c r="SAW188" s="779"/>
      <c r="SAX188" s="779"/>
      <c r="SAY188" s="779"/>
      <c r="SAZ188" s="779"/>
      <c r="SBA188" s="779"/>
      <c r="SBB188" s="779"/>
      <c r="SBC188" s="779"/>
      <c r="SBD188" s="779"/>
      <c r="SBE188" s="779"/>
      <c r="SBF188" s="779"/>
      <c r="SBG188" s="779"/>
      <c r="SBH188" s="779"/>
      <c r="SBI188" s="779"/>
      <c r="SBJ188" s="779"/>
      <c r="SBK188" s="779"/>
      <c r="SBL188" s="779"/>
      <c r="SBM188" s="779"/>
      <c r="SBN188" s="779"/>
      <c r="SBO188" s="779"/>
      <c r="SBP188" s="779"/>
      <c r="SBQ188" s="779"/>
      <c r="SBR188" s="779"/>
      <c r="SBS188" s="779"/>
      <c r="SBT188" s="779"/>
      <c r="SBU188" s="779"/>
      <c r="SBV188" s="779"/>
      <c r="SBW188" s="779"/>
      <c r="SBX188" s="779"/>
      <c r="SBY188" s="779"/>
      <c r="SBZ188" s="779"/>
      <c r="SCA188" s="779"/>
      <c r="SCB188" s="779"/>
      <c r="SCC188" s="779"/>
      <c r="SCD188" s="779"/>
      <c r="SCE188" s="779"/>
      <c r="SCF188" s="779"/>
      <c r="SCG188" s="779"/>
      <c r="SCH188" s="779"/>
      <c r="SCI188" s="779"/>
      <c r="SCJ188" s="779"/>
      <c r="SCK188" s="779"/>
      <c r="SCL188" s="779"/>
      <c r="SCM188" s="779"/>
      <c r="SCN188" s="779"/>
      <c r="SCO188" s="779"/>
      <c r="SCP188" s="779"/>
      <c r="SCQ188" s="779"/>
      <c r="SCR188" s="779"/>
      <c r="SCS188" s="779"/>
      <c r="SCT188" s="779"/>
      <c r="SCU188" s="779"/>
      <c r="SCV188" s="779"/>
      <c r="SCW188" s="779"/>
      <c r="SCX188" s="779"/>
      <c r="SCY188" s="779"/>
      <c r="SCZ188" s="779"/>
      <c r="SDA188" s="779"/>
      <c r="SDB188" s="779"/>
      <c r="SDC188" s="779"/>
      <c r="SDD188" s="779"/>
      <c r="SDE188" s="779"/>
      <c r="SDF188" s="779"/>
      <c r="SDG188" s="779"/>
      <c r="SDH188" s="779"/>
      <c r="SDI188" s="779"/>
      <c r="SDJ188" s="779"/>
      <c r="SDK188" s="779"/>
      <c r="SDL188" s="779"/>
      <c r="SDM188" s="779"/>
      <c r="SDN188" s="779"/>
      <c r="SDO188" s="779"/>
      <c r="SDP188" s="779"/>
      <c r="SDQ188" s="779"/>
      <c r="SDR188" s="779"/>
      <c r="SDS188" s="779"/>
      <c r="SDT188" s="779"/>
      <c r="SDU188" s="779"/>
      <c r="SDV188" s="779"/>
      <c r="SDW188" s="779"/>
      <c r="SDX188" s="779"/>
      <c r="SDY188" s="779"/>
      <c r="SDZ188" s="779"/>
      <c r="SEA188" s="779"/>
      <c r="SEB188" s="779"/>
      <c r="SEC188" s="779"/>
      <c r="SED188" s="779"/>
      <c r="SEE188" s="779"/>
      <c r="SEF188" s="779"/>
      <c r="SEG188" s="779"/>
      <c r="SEH188" s="779"/>
      <c r="SEI188" s="779"/>
      <c r="SEJ188" s="779"/>
      <c r="SEK188" s="779"/>
      <c r="SEL188" s="779"/>
      <c r="SEM188" s="779"/>
      <c r="SEN188" s="779"/>
      <c r="SEO188" s="779"/>
      <c r="SEP188" s="779"/>
      <c r="SEQ188" s="779"/>
      <c r="SER188" s="779"/>
      <c r="SES188" s="779"/>
      <c r="SET188" s="779"/>
      <c r="SEU188" s="779"/>
      <c r="SEV188" s="779"/>
      <c r="SEW188" s="779"/>
      <c r="SEX188" s="779"/>
      <c r="SEY188" s="779"/>
      <c r="SEZ188" s="779"/>
      <c r="SFA188" s="779"/>
      <c r="SFB188" s="779"/>
      <c r="SFC188" s="779"/>
      <c r="SFD188" s="779"/>
      <c r="SFE188" s="779"/>
      <c r="SFF188" s="779"/>
      <c r="SFG188" s="779"/>
      <c r="SFH188" s="779"/>
      <c r="SFI188" s="779"/>
      <c r="SFJ188" s="779"/>
      <c r="SFK188" s="779"/>
      <c r="SFL188" s="779"/>
      <c r="SFM188" s="779"/>
      <c r="SFN188" s="779"/>
      <c r="SFO188" s="779"/>
      <c r="SFP188" s="779"/>
      <c r="SFQ188" s="779"/>
      <c r="SFR188" s="779"/>
      <c r="SFS188" s="779"/>
      <c r="SFT188" s="779"/>
      <c r="SFU188" s="779"/>
      <c r="SFV188" s="779"/>
      <c r="SFW188" s="779"/>
      <c r="SFX188" s="779"/>
      <c r="SFY188" s="779"/>
      <c r="SFZ188" s="779"/>
      <c r="SGA188" s="779"/>
      <c r="SGB188" s="779"/>
      <c r="SGC188" s="779"/>
      <c r="SGD188" s="779"/>
      <c r="SGE188" s="779"/>
      <c r="SGF188" s="779"/>
      <c r="SGG188" s="779"/>
      <c r="SGH188" s="779"/>
      <c r="SGI188" s="779"/>
      <c r="SGJ188" s="779"/>
      <c r="SGK188" s="779"/>
      <c r="SGL188" s="779"/>
      <c r="SGM188" s="779"/>
      <c r="SGN188" s="779"/>
      <c r="SGO188" s="779"/>
      <c r="SGP188" s="779"/>
      <c r="SGQ188" s="779"/>
      <c r="SGR188" s="779"/>
      <c r="SGS188" s="779"/>
      <c r="SGT188" s="779"/>
      <c r="SGU188" s="779"/>
      <c r="SGV188" s="779"/>
      <c r="SGW188" s="779"/>
      <c r="SGX188" s="779"/>
      <c r="SGY188" s="779"/>
      <c r="SGZ188" s="779"/>
      <c r="SHA188" s="779"/>
      <c r="SHB188" s="779"/>
      <c r="SHC188" s="779"/>
      <c r="SHD188" s="779"/>
      <c r="SHE188" s="779"/>
      <c r="SHF188" s="779"/>
      <c r="SHG188" s="779"/>
      <c r="SHH188" s="779"/>
      <c r="SHI188" s="779"/>
      <c r="SHJ188" s="779"/>
      <c r="SHK188" s="779"/>
      <c r="SHL188" s="779"/>
      <c r="SHM188" s="779"/>
      <c r="SHN188" s="779"/>
      <c r="SHO188" s="779"/>
      <c r="SHP188" s="779"/>
      <c r="SHQ188" s="779"/>
      <c r="SHR188" s="779"/>
      <c r="SHS188" s="779"/>
      <c r="SHT188" s="779"/>
      <c r="SHU188" s="779"/>
      <c r="SHV188" s="779"/>
      <c r="SHW188" s="779"/>
      <c r="SHX188" s="779"/>
      <c r="SHY188" s="779"/>
      <c r="SHZ188" s="779"/>
      <c r="SIA188" s="779"/>
      <c r="SIB188" s="779"/>
      <c r="SIC188" s="779"/>
      <c r="SID188" s="779"/>
      <c r="SIE188" s="779"/>
      <c r="SIF188" s="779"/>
      <c r="SIG188" s="779"/>
      <c r="SIH188" s="779"/>
      <c r="SII188" s="779"/>
      <c r="SIJ188" s="779"/>
      <c r="SIK188" s="779"/>
      <c r="SIL188" s="779"/>
      <c r="SIM188" s="779"/>
      <c r="SIN188" s="779"/>
      <c r="SIO188" s="779"/>
      <c r="SIP188" s="779"/>
      <c r="SIQ188" s="779"/>
      <c r="SIR188" s="779"/>
      <c r="SIS188" s="779"/>
      <c r="SIT188" s="779"/>
      <c r="SIU188" s="779"/>
      <c r="SIV188" s="779"/>
      <c r="SIW188" s="779"/>
      <c r="SIX188" s="779"/>
      <c r="SIY188" s="779"/>
      <c r="SIZ188" s="779"/>
      <c r="SJA188" s="779"/>
      <c r="SJB188" s="779"/>
      <c r="SJC188" s="779"/>
      <c r="SJD188" s="779"/>
      <c r="SJE188" s="779"/>
      <c r="SJF188" s="779"/>
      <c r="SJG188" s="779"/>
      <c r="SJH188" s="779"/>
      <c r="SJI188" s="779"/>
      <c r="SJJ188" s="779"/>
      <c r="SJK188" s="779"/>
      <c r="SJL188" s="779"/>
      <c r="SJM188" s="779"/>
      <c r="SJN188" s="779"/>
      <c r="SJO188" s="779"/>
      <c r="SJP188" s="779"/>
      <c r="SJQ188" s="779"/>
      <c r="SJR188" s="779"/>
      <c r="SJS188" s="779"/>
      <c r="SJT188" s="779"/>
      <c r="SJU188" s="779"/>
      <c r="SJV188" s="779"/>
      <c r="SJW188" s="779"/>
      <c r="SJX188" s="779"/>
      <c r="SJY188" s="779"/>
      <c r="SJZ188" s="779"/>
      <c r="SKA188" s="779"/>
      <c r="SKB188" s="779"/>
      <c r="SKC188" s="779"/>
      <c r="SKD188" s="779"/>
      <c r="SKE188" s="779"/>
      <c r="SKF188" s="779"/>
      <c r="SKG188" s="779"/>
      <c r="SKH188" s="779"/>
      <c r="SKI188" s="779"/>
      <c r="SKJ188" s="779"/>
      <c r="SKK188" s="779"/>
      <c r="SKL188" s="779"/>
      <c r="SKM188" s="779"/>
      <c r="SKN188" s="779"/>
      <c r="SKO188" s="779"/>
      <c r="SKP188" s="779"/>
      <c r="SKQ188" s="779"/>
      <c r="SKR188" s="779"/>
      <c r="SKS188" s="779"/>
      <c r="SKT188" s="779"/>
      <c r="SKU188" s="779"/>
      <c r="SKV188" s="779"/>
      <c r="SKW188" s="779"/>
      <c r="SKX188" s="779"/>
      <c r="SKY188" s="779"/>
      <c r="SKZ188" s="779"/>
      <c r="SLA188" s="779"/>
      <c r="SLB188" s="779"/>
      <c r="SLC188" s="779"/>
      <c r="SLD188" s="779"/>
      <c r="SLE188" s="779"/>
      <c r="SLF188" s="779"/>
      <c r="SLG188" s="779"/>
      <c r="SLH188" s="779"/>
      <c r="SLI188" s="779"/>
      <c r="SLJ188" s="779"/>
      <c r="SLK188" s="779"/>
      <c r="SLL188" s="779"/>
      <c r="SLM188" s="779"/>
      <c r="SLN188" s="779"/>
      <c r="SLO188" s="779"/>
      <c r="SLP188" s="779"/>
      <c r="SLQ188" s="779"/>
      <c r="SLR188" s="779"/>
      <c r="SLS188" s="779"/>
      <c r="SLT188" s="779"/>
      <c r="SLU188" s="779"/>
      <c r="SLV188" s="779"/>
      <c r="SLW188" s="779"/>
      <c r="SLX188" s="779"/>
      <c r="SLY188" s="779"/>
      <c r="SLZ188" s="779"/>
      <c r="SMA188" s="779"/>
      <c r="SMB188" s="779"/>
      <c r="SMC188" s="779"/>
      <c r="SMD188" s="779"/>
      <c r="SME188" s="779"/>
      <c r="SMF188" s="779"/>
      <c r="SMG188" s="779"/>
      <c r="SMH188" s="779"/>
      <c r="SMI188" s="779"/>
      <c r="SMJ188" s="779"/>
      <c r="SMK188" s="779"/>
      <c r="SML188" s="779"/>
      <c r="SMM188" s="779"/>
      <c r="SMN188" s="779"/>
      <c r="SMO188" s="779"/>
      <c r="SMP188" s="779"/>
      <c r="SMQ188" s="779"/>
      <c r="SMR188" s="779"/>
      <c r="SMS188" s="779"/>
      <c r="SMT188" s="779"/>
      <c r="SMU188" s="779"/>
      <c r="SMV188" s="779"/>
      <c r="SMW188" s="779"/>
      <c r="SMX188" s="779"/>
      <c r="SMY188" s="779"/>
      <c r="SMZ188" s="779"/>
      <c r="SNA188" s="779"/>
      <c r="SNB188" s="779"/>
      <c r="SNC188" s="779"/>
      <c r="SND188" s="779"/>
      <c r="SNE188" s="779"/>
      <c r="SNF188" s="779"/>
      <c r="SNG188" s="779"/>
      <c r="SNH188" s="779"/>
      <c r="SNI188" s="779"/>
      <c r="SNJ188" s="779"/>
      <c r="SNK188" s="779"/>
      <c r="SNL188" s="779"/>
      <c r="SNM188" s="779"/>
      <c r="SNN188" s="779"/>
      <c r="SNO188" s="779"/>
      <c r="SNP188" s="779"/>
      <c r="SNQ188" s="779"/>
      <c r="SNR188" s="779"/>
      <c r="SNS188" s="779"/>
      <c r="SNT188" s="779"/>
      <c r="SNU188" s="779"/>
      <c r="SNV188" s="779"/>
      <c r="SNW188" s="779"/>
      <c r="SNX188" s="779"/>
      <c r="SNY188" s="779"/>
      <c r="SNZ188" s="779"/>
      <c r="SOA188" s="779"/>
      <c r="SOB188" s="779"/>
      <c r="SOC188" s="779"/>
      <c r="SOD188" s="779"/>
      <c r="SOE188" s="779"/>
      <c r="SOF188" s="779"/>
      <c r="SOG188" s="779"/>
      <c r="SOH188" s="779"/>
      <c r="SOI188" s="779"/>
      <c r="SOJ188" s="779"/>
      <c r="SOK188" s="779"/>
      <c r="SOL188" s="779"/>
      <c r="SOM188" s="779"/>
      <c r="SON188" s="779"/>
      <c r="SOO188" s="779"/>
      <c r="SOP188" s="779"/>
      <c r="SOQ188" s="779"/>
      <c r="SOR188" s="779"/>
      <c r="SOS188" s="779"/>
      <c r="SOT188" s="779"/>
      <c r="SOU188" s="779"/>
      <c r="SOV188" s="779"/>
      <c r="SOW188" s="779"/>
      <c r="SOX188" s="779"/>
      <c r="SOY188" s="779"/>
      <c r="SOZ188" s="779"/>
      <c r="SPA188" s="779"/>
      <c r="SPB188" s="779"/>
      <c r="SPC188" s="779"/>
      <c r="SPD188" s="779"/>
      <c r="SPE188" s="779"/>
      <c r="SPF188" s="779"/>
      <c r="SPG188" s="779"/>
      <c r="SPH188" s="779"/>
      <c r="SPI188" s="779"/>
      <c r="SPJ188" s="779"/>
      <c r="SPK188" s="779"/>
      <c r="SPL188" s="779"/>
      <c r="SPM188" s="779"/>
      <c r="SPN188" s="779"/>
      <c r="SPO188" s="779"/>
      <c r="SPP188" s="779"/>
      <c r="SPQ188" s="779"/>
      <c r="SPR188" s="779"/>
      <c r="SPS188" s="779"/>
      <c r="SPT188" s="779"/>
      <c r="SPU188" s="779"/>
      <c r="SPV188" s="779"/>
      <c r="SPW188" s="779"/>
      <c r="SPX188" s="779"/>
      <c r="SPY188" s="779"/>
      <c r="SPZ188" s="779"/>
      <c r="SQA188" s="779"/>
      <c r="SQB188" s="779"/>
      <c r="SQC188" s="779"/>
      <c r="SQD188" s="779"/>
      <c r="SQE188" s="779"/>
      <c r="SQF188" s="779"/>
      <c r="SQG188" s="779"/>
      <c r="SQH188" s="779"/>
      <c r="SQI188" s="779"/>
      <c r="SQJ188" s="779"/>
      <c r="SQK188" s="779"/>
      <c r="SQL188" s="779"/>
      <c r="SQM188" s="779"/>
      <c r="SQN188" s="779"/>
      <c r="SQO188" s="779"/>
      <c r="SQP188" s="779"/>
      <c r="SQQ188" s="779"/>
      <c r="SQR188" s="779"/>
      <c r="SQS188" s="779"/>
      <c r="SQT188" s="779"/>
      <c r="SQU188" s="779"/>
      <c r="SQV188" s="779"/>
      <c r="SQW188" s="779"/>
      <c r="SQX188" s="779"/>
      <c r="SQY188" s="779"/>
      <c r="SQZ188" s="779"/>
      <c r="SRA188" s="779"/>
      <c r="SRB188" s="779"/>
      <c r="SRC188" s="779"/>
      <c r="SRD188" s="779"/>
      <c r="SRE188" s="779"/>
      <c r="SRF188" s="779"/>
      <c r="SRG188" s="779"/>
      <c r="SRH188" s="779"/>
      <c r="SRI188" s="779"/>
      <c r="SRJ188" s="779"/>
      <c r="SRK188" s="779"/>
      <c r="SRL188" s="779"/>
      <c r="SRM188" s="779"/>
      <c r="SRN188" s="779"/>
      <c r="SRO188" s="779"/>
      <c r="SRP188" s="779"/>
      <c r="SRQ188" s="779"/>
      <c r="SRR188" s="779"/>
      <c r="SRS188" s="779"/>
      <c r="SRT188" s="779"/>
      <c r="SRU188" s="779"/>
      <c r="SRV188" s="779"/>
      <c r="SRW188" s="779"/>
      <c r="SRX188" s="779"/>
      <c r="SRY188" s="779"/>
      <c r="SRZ188" s="779"/>
      <c r="SSA188" s="779"/>
      <c r="SSB188" s="779"/>
      <c r="SSC188" s="779"/>
      <c r="SSD188" s="779"/>
      <c r="SSE188" s="779"/>
      <c r="SSF188" s="779"/>
      <c r="SSG188" s="779"/>
      <c r="SSH188" s="779"/>
      <c r="SSI188" s="779"/>
      <c r="SSJ188" s="779"/>
      <c r="SSK188" s="779"/>
      <c r="SSL188" s="779"/>
      <c r="SSM188" s="779"/>
      <c r="SSN188" s="779"/>
      <c r="SSO188" s="779"/>
      <c r="SSP188" s="779"/>
      <c r="SSQ188" s="779"/>
      <c r="SSR188" s="779"/>
      <c r="SSS188" s="779"/>
      <c r="SST188" s="779"/>
      <c r="SSU188" s="779"/>
      <c r="SSV188" s="779"/>
      <c r="SSW188" s="779"/>
      <c r="SSX188" s="779"/>
      <c r="SSY188" s="779"/>
      <c r="SSZ188" s="779"/>
      <c r="STA188" s="779"/>
      <c r="STB188" s="779"/>
      <c r="STC188" s="779"/>
      <c r="STD188" s="779"/>
      <c r="STE188" s="779"/>
      <c r="STF188" s="779"/>
      <c r="STG188" s="779"/>
      <c r="STH188" s="779"/>
      <c r="STI188" s="779"/>
      <c r="STJ188" s="779"/>
      <c r="STK188" s="779"/>
      <c r="STL188" s="779"/>
      <c r="STM188" s="779"/>
      <c r="STN188" s="779"/>
      <c r="STO188" s="779"/>
      <c r="STP188" s="779"/>
      <c r="STQ188" s="779"/>
      <c r="STR188" s="779"/>
      <c r="STS188" s="779"/>
      <c r="STT188" s="779"/>
      <c r="STU188" s="779"/>
      <c r="STV188" s="779"/>
      <c r="STW188" s="779"/>
      <c r="STX188" s="779"/>
      <c r="STY188" s="779"/>
      <c r="STZ188" s="779"/>
      <c r="SUA188" s="779"/>
      <c r="SUB188" s="779"/>
      <c r="SUC188" s="779"/>
      <c r="SUD188" s="779"/>
      <c r="SUE188" s="779"/>
      <c r="SUF188" s="779"/>
      <c r="SUG188" s="779"/>
      <c r="SUH188" s="779"/>
      <c r="SUI188" s="779"/>
      <c r="SUJ188" s="779"/>
      <c r="SUK188" s="779"/>
      <c r="SUL188" s="779"/>
      <c r="SUM188" s="779"/>
      <c r="SUN188" s="779"/>
      <c r="SUO188" s="779"/>
      <c r="SUP188" s="779"/>
      <c r="SUQ188" s="779"/>
      <c r="SUR188" s="779"/>
      <c r="SUS188" s="779"/>
      <c r="SUT188" s="779"/>
      <c r="SUU188" s="779"/>
      <c r="SUV188" s="779"/>
      <c r="SUW188" s="779"/>
      <c r="SUX188" s="779"/>
      <c r="SUY188" s="779"/>
      <c r="SUZ188" s="779"/>
      <c r="SVA188" s="779"/>
      <c r="SVB188" s="779"/>
      <c r="SVC188" s="779"/>
      <c r="SVD188" s="779"/>
      <c r="SVE188" s="779"/>
      <c r="SVF188" s="779"/>
      <c r="SVG188" s="779"/>
      <c r="SVH188" s="779"/>
      <c r="SVI188" s="779"/>
      <c r="SVJ188" s="779"/>
      <c r="SVK188" s="779"/>
      <c r="SVL188" s="779"/>
      <c r="SVM188" s="779"/>
      <c r="SVN188" s="779"/>
      <c r="SVO188" s="779"/>
      <c r="SVP188" s="779"/>
      <c r="SVQ188" s="779"/>
      <c r="SVR188" s="779"/>
      <c r="SVS188" s="779"/>
      <c r="SVT188" s="779"/>
      <c r="SVU188" s="779"/>
      <c r="SVV188" s="779"/>
      <c r="SVW188" s="779"/>
      <c r="SVX188" s="779"/>
      <c r="SVY188" s="779"/>
      <c r="SVZ188" s="779"/>
      <c r="SWA188" s="779"/>
      <c r="SWB188" s="779"/>
      <c r="SWC188" s="779"/>
      <c r="SWD188" s="779"/>
      <c r="SWE188" s="779"/>
      <c r="SWF188" s="779"/>
      <c r="SWG188" s="779"/>
      <c r="SWH188" s="779"/>
      <c r="SWI188" s="779"/>
      <c r="SWJ188" s="779"/>
      <c r="SWK188" s="779"/>
      <c r="SWL188" s="779"/>
      <c r="SWM188" s="779"/>
      <c r="SWN188" s="779"/>
      <c r="SWO188" s="779"/>
      <c r="SWP188" s="779"/>
      <c r="SWQ188" s="779"/>
      <c r="SWR188" s="779"/>
      <c r="SWS188" s="779"/>
      <c r="SWT188" s="779"/>
      <c r="SWU188" s="779"/>
      <c r="SWV188" s="779"/>
      <c r="SWW188" s="779"/>
      <c r="SWX188" s="779"/>
      <c r="SWY188" s="779"/>
      <c r="SWZ188" s="779"/>
      <c r="SXA188" s="779"/>
      <c r="SXB188" s="779"/>
      <c r="SXC188" s="779"/>
      <c r="SXD188" s="779"/>
      <c r="SXE188" s="779"/>
      <c r="SXF188" s="779"/>
      <c r="SXG188" s="779"/>
      <c r="SXH188" s="779"/>
      <c r="SXI188" s="779"/>
      <c r="SXJ188" s="779"/>
      <c r="SXK188" s="779"/>
      <c r="SXL188" s="779"/>
      <c r="SXM188" s="779"/>
      <c r="SXN188" s="779"/>
      <c r="SXO188" s="779"/>
      <c r="SXP188" s="779"/>
      <c r="SXQ188" s="779"/>
      <c r="SXR188" s="779"/>
      <c r="SXS188" s="779"/>
      <c r="SXT188" s="779"/>
      <c r="SXU188" s="779"/>
      <c r="SXV188" s="779"/>
      <c r="SXW188" s="779"/>
      <c r="SXX188" s="779"/>
      <c r="SXY188" s="779"/>
      <c r="SXZ188" s="779"/>
      <c r="SYA188" s="779"/>
      <c r="SYB188" s="779"/>
      <c r="SYC188" s="779"/>
      <c r="SYD188" s="779"/>
      <c r="SYE188" s="779"/>
      <c r="SYF188" s="779"/>
      <c r="SYG188" s="779"/>
      <c r="SYH188" s="779"/>
      <c r="SYI188" s="779"/>
      <c r="SYJ188" s="779"/>
      <c r="SYK188" s="779"/>
      <c r="SYL188" s="779"/>
      <c r="SYM188" s="779"/>
      <c r="SYN188" s="779"/>
      <c r="SYO188" s="779"/>
      <c r="SYP188" s="779"/>
      <c r="SYQ188" s="779"/>
      <c r="SYR188" s="779"/>
      <c r="SYS188" s="779"/>
      <c r="SYT188" s="779"/>
      <c r="SYU188" s="779"/>
      <c r="SYV188" s="779"/>
      <c r="SYW188" s="779"/>
      <c r="SYX188" s="779"/>
      <c r="SYY188" s="779"/>
      <c r="SYZ188" s="779"/>
      <c r="SZA188" s="779"/>
      <c r="SZB188" s="779"/>
      <c r="SZC188" s="779"/>
      <c r="SZD188" s="779"/>
      <c r="SZE188" s="779"/>
      <c r="SZF188" s="779"/>
      <c r="SZG188" s="779"/>
      <c r="SZH188" s="779"/>
      <c r="SZI188" s="779"/>
      <c r="SZJ188" s="779"/>
      <c r="SZK188" s="779"/>
      <c r="SZL188" s="779"/>
      <c r="SZM188" s="779"/>
      <c r="SZN188" s="779"/>
      <c r="SZO188" s="779"/>
      <c r="SZP188" s="779"/>
      <c r="SZQ188" s="779"/>
      <c r="SZR188" s="779"/>
      <c r="SZS188" s="779"/>
      <c r="SZT188" s="779"/>
      <c r="SZU188" s="779"/>
      <c r="SZV188" s="779"/>
      <c r="SZW188" s="779"/>
      <c r="SZX188" s="779"/>
      <c r="SZY188" s="779"/>
      <c r="SZZ188" s="779"/>
      <c r="TAA188" s="779"/>
      <c r="TAB188" s="779"/>
      <c r="TAC188" s="779"/>
      <c r="TAD188" s="779"/>
      <c r="TAE188" s="779"/>
      <c r="TAF188" s="779"/>
      <c r="TAG188" s="779"/>
      <c r="TAH188" s="779"/>
      <c r="TAI188" s="779"/>
      <c r="TAJ188" s="779"/>
      <c r="TAK188" s="779"/>
      <c r="TAL188" s="779"/>
      <c r="TAM188" s="779"/>
      <c r="TAN188" s="779"/>
      <c r="TAO188" s="779"/>
      <c r="TAP188" s="779"/>
      <c r="TAQ188" s="779"/>
      <c r="TAR188" s="779"/>
      <c r="TAS188" s="779"/>
      <c r="TAT188" s="779"/>
      <c r="TAU188" s="779"/>
      <c r="TAV188" s="779"/>
      <c r="TAW188" s="779"/>
      <c r="TAX188" s="779"/>
      <c r="TAY188" s="779"/>
      <c r="TAZ188" s="779"/>
      <c r="TBA188" s="779"/>
      <c r="TBB188" s="779"/>
      <c r="TBC188" s="779"/>
      <c r="TBD188" s="779"/>
      <c r="TBE188" s="779"/>
      <c r="TBF188" s="779"/>
      <c r="TBG188" s="779"/>
      <c r="TBH188" s="779"/>
      <c r="TBI188" s="779"/>
      <c r="TBJ188" s="779"/>
      <c r="TBK188" s="779"/>
      <c r="TBL188" s="779"/>
      <c r="TBM188" s="779"/>
      <c r="TBN188" s="779"/>
      <c r="TBO188" s="779"/>
      <c r="TBP188" s="779"/>
      <c r="TBQ188" s="779"/>
      <c r="TBR188" s="779"/>
      <c r="TBS188" s="779"/>
      <c r="TBT188" s="779"/>
      <c r="TBU188" s="779"/>
      <c r="TBV188" s="779"/>
      <c r="TBW188" s="779"/>
      <c r="TBX188" s="779"/>
      <c r="TBY188" s="779"/>
      <c r="TBZ188" s="779"/>
      <c r="TCA188" s="779"/>
      <c r="TCB188" s="779"/>
      <c r="TCC188" s="779"/>
      <c r="TCD188" s="779"/>
      <c r="TCE188" s="779"/>
      <c r="TCF188" s="779"/>
      <c r="TCG188" s="779"/>
      <c r="TCH188" s="779"/>
      <c r="TCI188" s="779"/>
      <c r="TCJ188" s="779"/>
      <c r="TCK188" s="779"/>
      <c r="TCL188" s="779"/>
      <c r="TCM188" s="779"/>
      <c r="TCN188" s="779"/>
      <c r="TCO188" s="779"/>
      <c r="TCP188" s="779"/>
      <c r="TCQ188" s="779"/>
      <c r="TCR188" s="779"/>
      <c r="TCS188" s="779"/>
      <c r="TCT188" s="779"/>
      <c r="TCU188" s="779"/>
      <c r="TCV188" s="779"/>
      <c r="TCW188" s="779"/>
      <c r="TCX188" s="779"/>
      <c r="TCY188" s="779"/>
      <c r="TCZ188" s="779"/>
      <c r="TDA188" s="779"/>
      <c r="TDB188" s="779"/>
      <c r="TDC188" s="779"/>
      <c r="TDD188" s="779"/>
      <c r="TDE188" s="779"/>
      <c r="TDF188" s="779"/>
      <c r="TDG188" s="779"/>
      <c r="TDH188" s="779"/>
      <c r="TDI188" s="779"/>
      <c r="TDJ188" s="779"/>
      <c r="TDK188" s="779"/>
      <c r="TDL188" s="779"/>
      <c r="TDM188" s="779"/>
      <c r="TDN188" s="779"/>
      <c r="TDO188" s="779"/>
      <c r="TDP188" s="779"/>
      <c r="TDQ188" s="779"/>
      <c r="TDR188" s="779"/>
      <c r="TDS188" s="779"/>
      <c r="TDT188" s="779"/>
      <c r="TDU188" s="779"/>
      <c r="TDV188" s="779"/>
      <c r="TDW188" s="779"/>
      <c r="TDX188" s="779"/>
      <c r="TDY188" s="779"/>
      <c r="TDZ188" s="779"/>
      <c r="TEA188" s="779"/>
      <c r="TEB188" s="779"/>
      <c r="TEC188" s="779"/>
      <c r="TED188" s="779"/>
      <c r="TEE188" s="779"/>
      <c r="TEF188" s="779"/>
      <c r="TEG188" s="779"/>
      <c r="TEH188" s="779"/>
      <c r="TEI188" s="779"/>
      <c r="TEJ188" s="779"/>
      <c r="TEK188" s="779"/>
      <c r="TEL188" s="779"/>
      <c r="TEM188" s="779"/>
      <c r="TEN188" s="779"/>
      <c r="TEO188" s="779"/>
      <c r="TEP188" s="779"/>
      <c r="TEQ188" s="779"/>
      <c r="TER188" s="779"/>
      <c r="TES188" s="779"/>
      <c r="TET188" s="779"/>
      <c r="TEU188" s="779"/>
      <c r="TEV188" s="779"/>
      <c r="TEW188" s="779"/>
      <c r="TEX188" s="779"/>
      <c r="TEY188" s="779"/>
      <c r="TEZ188" s="779"/>
      <c r="TFA188" s="779"/>
      <c r="TFB188" s="779"/>
      <c r="TFC188" s="779"/>
      <c r="TFD188" s="779"/>
      <c r="TFE188" s="779"/>
      <c r="TFF188" s="779"/>
      <c r="TFG188" s="779"/>
      <c r="TFH188" s="779"/>
      <c r="TFI188" s="779"/>
      <c r="TFJ188" s="779"/>
      <c r="TFK188" s="779"/>
      <c r="TFL188" s="779"/>
      <c r="TFM188" s="779"/>
      <c r="TFN188" s="779"/>
      <c r="TFO188" s="779"/>
      <c r="TFP188" s="779"/>
      <c r="TFQ188" s="779"/>
      <c r="TFR188" s="779"/>
      <c r="TFS188" s="779"/>
      <c r="TFT188" s="779"/>
      <c r="TFU188" s="779"/>
      <c r="TFV188" s="779"/>
      <c r="TFW188" s="779"/>
      <c r="TFX188" s="779"/>
      <c r="TFY188" s="779"/>
      <c r="TFZ188" s="779"/>
      <c r="TGA188" s="779"/>
      <c r="TGB188" s="779"/>
      <c r="TGC188" s="779"/>
      <c r="TGD188" s="779"/>
      <c r="TGE188" s="779"/>
      <c r="TGF188" s="779"/>
      <c r="TGG188" s="779"/>
      <c r="TGH188" s="779"/>
      <c r="TGI188" s="779"/>
      <c r="TGJ188" s="779"/>
      <c r="TGK188" s="779"/>
      <c r="TGL188" s="779"/>
      <c r="TGM188" s="779"/>
      <c r="TGN188" s="779"/>
      <c r="TGO188" s="779"/>
      <c r="TGP188" s="779"/>
      <c r="TGQ188" s="779"/>
      <c r="TGR188" s="779"/>
      <c r="TGS188" s="779"/>
      <c r="TGT188" s="779"/>
      <c r="TGU188" s="779"/>
      <c r="TGV188" s="779"/>
      <c r="TGW188" s="779"/>
      <c r="TGX188" s="779"/>
      <c r="TGY188" s="779"/>
      <c r="TGZ188" s="779"/>
      <c r="THA188" s="779"/>
      <c r="THB188" s="779"/>
      <c r="THC188" s="779"/>
      <c r="THD188" s="779"/>
      <c r="THE188" s="779"/>
      <c r="THF188" s="779"/>
      <c r="THG188" s="779"/>
      <c r="THH188" s="779"/>
      <c r="THI188" s="779"/>
      <c r="THJ188" s="779"/>
      <c r="THK188" s="779"/>
      <c r="THL188" s="779"/>
      <c r="THM188" s="779"/>
      <c r="THN188" s="779"/>
      <c r="THO188" s="779"/>
      <c r="THP188" s="779"/>
      <c r="THQ188" s="779"/>
      <c r="THR188" s="779"/>
      <c r="THS188" s="779"/>
      <c r="THT188" s="779"/>
      <c r="THU188" s="779"/>
      <c r="THV188" s="779"/>
      <c r="THW188" s="779"/>
      <c r="THX188" s="779"/>
      <c r="THY188" s="779"/>
      <c r="THZ188" s="779"/>
      <c r="TIA188" s="779"/>
      <c r="TIB188" s="779"/>
      <c r="TIC188" s="779"/>
      <c r="TID188" s="779"/>
      <c r="TIE188" s="779"/>
      <c r="TIF188" s="779"/>
      <c r="TIG188" s="779"/>
      <c r="TIH188" s="779"/>
      <c r="TII188" s="779"/>
      <c r="TIJ188" s="779"/>
      <c r="TIK188" s="779"/>
      <c r="TIL188" s="779"/>
      <c r="TIM188" s="779"/>
      <c r="TIN188" s="779"/>
      <c r="TIO188" s="779"/>
      <c r="TIP188" s="779"/>
      <c r="TIQ188" s="779"/>
      <c r="TIR188" s="779"/>
      <c r="TIS188" s="779"/>
      <c r="TIT188" s="779"/>
      <c r="TIU188" s="779"/>
      <c r="TIV188" s="779"/>
      <c r="TIW188" s="779"/>
      <c r="TIX188" s="779"/>
      <c r="TIY188" s="779"/>
      <c r="TIZ188" s="779"/>
      <c r="TJA188" s="779"/>
      <c r="TJB188" s="779"/>
      <c r="TJC188" s="779"/>
      <c r="TJD188" s="779"/>
      <c r="TJE188" s="779"/>
      <c r="TJF188" s="779"/>
      <c r="TJG188" s="779"/>
      <c r="TJH188" s="779"/>
      <c r="TJI188" s="779"/>
      <c r="TJJ188" s="779"/>
      <c r="TJK188" s="779"/>
      <c r="TJL188" s="779"/>
      <c r="TJM188" s="779"/>
      <c r="TJN188" s="779"/>
      <c r="TJO188" s="779"/>
      <c r="TJP188" s="779"/>
      <c r="TJQ188" s="779"/>
      <c r="TJR188" s="779"/>
      <c r="TJS188" s="779"/>
      <c r="TJT188" s="779"/>
      <c r="TJU188" s="779"/>
      <c r="TJV188" s="779"/>
      <c r="TJW188" s="779"/>
      <c r="TJX188" s="779"/>
      <c r="TJY188" s="779"/>
      <c r="TJZ188" s="779"/>
      <c r="TKA188" s="779"/>
      <c r="TKB188" s="779"/>
      <c r="TKC188" s="779"/>
      <c r="TKD188" s="779"/>
      <c r="TKE188" s="779"/>
      <c r="TKF188" s="779"/>
      <c r="TKG188" s="779"/>
      <c r="TKH188" s="779"/>
      <c r="TKI188" s="779"/>
      <c r="TKJ188" s="779"/>
      <c r="TKK188" s="779"/>
      <c r="TKL188" s="779"/>
      <c r="TKM188" s="779"/>
      <c r="TKN188" s="779"/>
      <c r="TKO188" s="779"/>
      <c r="TKP188" s="779"/>
      <c r="TKQ188" s="779"/>
      <c r="TKR188" s="779"/>
      <c r="TKS188" s="779"/>
      <c r="TKT188" s="779"/>
      <c r="TKU188" s="779"/>
      <c r="TKV188" s="779"/>
      <c r="TKW188" s="779"/>
      <c r="TKX188" s="779"/>
      <c r="TKY188" s="779"/>
      <c r="TKZ188" s="779"/>
      <c r="TLA188" s="779"/>
      <c r="TLB188" s="779"/>
      <c r="TLC188" s="779"/>
      <c r="TLD188" s="779"/>
      <c r="TLE188" s="779"/>
      <c r="TLF188" s="779"/>
      <c r="TLG188" s="779"/>
      <c r="TLH188" s="779"/>
      <c r="TLI188" s="779"/>
      <c r="TLJ188" s="779"/>
      <c r="TLK188" s="779"/>
      <c r="TLL188" s="779"/>
      <c r="TLM188" s="779"/>
      <c r="TLN188" s="779"/>
      <c r="TLO188" s="779"/>
      <c r="TLP188" s="779"/>
      <c r="TLQ188" s="779"/>
      <c r="TLR188" s="779"/>
      <c r="TLS188" s="779"/>
      <c r="TLT188" s="779"/>
      <c r="TLU188" s="779"/>
      <c r="TLV188" s="779"/>
      <c r="TLW188" s="779"/>
      <c r="TLX188" s="779"/>
      <c r="TLY188" s="779"/>
      <c r="TLZ188" s="779"/>
      <c r="TMA188" s="779"/>
      <c r="TMB188" s="779"/>
      <c r="TMC188" s="779"/>
      <c r="TMD188" s="779"/>
      <c r="TME188" s="779"/>
      <c r="TMF188" s="779"/>
      <c r="TMG188" s="779"/>
      <c r="TMH188" s="779"/>
      <c r="TMI188" s="779"/>
      <c r="TMJ188" s="779"/>
      <c r="TMK188" s="779"/>
      <c r="TML188" s="779"/>
      <c r="TMM188" s="779"/>
      <c r="TMN188" s="779"/>
      <c r="TMO188" s="779"/>
      <c r="TMP188" s="779"/>
      <c r="TMQ188" s="779"/>
      <c r="TMR188" s="779"/>
      <c r="TMS188" s="779"/>
      <c r="TMT188" s="779"/>
      <c r="TMU188" s="779"/>
      <c r="TMV188" s="779"/>
      <c r="TMW188" s="779"/>
      <c r="TMX188" s="779"/>
      <c r="TMY188" s="779"/>
      <c r="TMZ188" s="779"/>
      <c r="TNA188" s="779"/>
      <c r="TNB188" s="779"/>
      <c r="TNC188" s="779"/>
      <c r="TND188" s="779"/>
      <c r="TNE188" s="779"/>
      <c r="TNF188" s="779"/>
      <c r="TNG188" s="779"/>
      <c r="TNH188" s="779"/>
      <c r="TNI188" s="779"/>
      <c r="TNJ188" s="779"/>
      <c r="TNK188" s="779"/>
      <c r="TNL188" s="779"/>
      <c r="TNM188" s="779"/>
      <c r="TNN188" s="779"/>
      <c r="TNO188" s="779"/>
      <c r="TNP188" s="779"/>
      <c r="TNQ188" s="779"/>
      <c r="TNR188" s="779"/>
      <c r="TNS188" s="779"/>
      <c r="TNT188" s="779"/>
      <c r="TNU188" s="779"/>
      <c r="TNV188" s="779"/>
      <c r="TNW188" s="779"/>
      <c r="TNX188" s="779"/>
      <c r="TNY188" s="779"/>
      <c r="TNZ188" s="779"/>
      <c r="TOA188" s="779"/>
      <c r="TOB188" s="779"/>
      <c r="TOC188" s="779"/>
      <c r="TOD188" s="779"/>
      <c r="TOE188" s="779"/>
      <c r="TOF188" s="779"/>
      <c r="TOG188" s="779"/>
      <c r="TOH188" s="779"/>
      <c r="TOI188" s="779"/>
      <c r="TOJ188" s="779"/>
      <c r="TOK188" s="779"/>
      <c r="TOL188" s="779"/>
      <c r="TOM188" s="779"/>
      <c r="TON188" s="779"/>
      <c r="TOO188" s="779"/>
      <c r="TOP188" s="779"/>
      <c r="TOQ188" s="779"/>
      <c r="TOR188" s="779"/>
      <c r="TOS188" s="779"/>
      <c r="TOT188" s="779"/>
      <c r="TOU188" s="779"/>
      <c r="TOV188" s="779"/>
      <c r="TOW188" s="779"/>
      <c r="TOX188" s="779"/>
      <c r="TOY188" s="779"/>
      <c r="TOZ188" s="779"/>
      <c r="TPA188" s="779"/>
      <c r="TPB188" s="779"/>
      <c r="TPC188" s="779"/>
      <c r="TPD188" s="779"/>
      <c r="TPE188" s="779"/>
      <c r="TPF188" s="779"/>
      <c r="TPG188" s="779"/>
      <c r="TPH188" s="779"/>
      <c r="TPI188" s="779"/>
      <c r="TPJ188" s="779"/>
      <c r="TPK188" s="779"/>
      <c r="TPL188" s="779"/>
      <c r="TPM188" s="779"/>
      <c r="TPN188" s="779"/>
      <c r="TPO188" s="779"/>
      <c r="TPP188" s="779"/>
      <c r="TPQ188" s="779"/>
      <c r="TPR188" s="779"/>
      <c r="TPS188" s="779"/>
      <c r="TPT188" s="779"/>
      <c r="TPU188" s="779"/>
      <c r="TPV188" s="779"/>
      <c r="TPW188" s="779"/>
      <c r="TPX188" s="779"/>
      <c r="TPY188" s="779"/>
      <c r="TPZ188" s="779"/>
      <c r="TQA188" s="779"/>
      <c r="TQB188" s="779"/>
      <c r="TQC188" s="779"/>
      <c r="TQD188" s="779"/>
      <c r="TQE188" s="779"/>
      <c r="TQF188" s="779"/>
      <c r="TQG188" s="779"/>
      <c r="TQH188" s="779"/>
      <c r="TQI188" s="779"/>
      <c r="TQJ188" s="779"/>
      <c r="TQK188" s="779"/>
      <c r="TQL188" s="779"/>
      <c r="TQM188" s="779"/>
      <c r="TQN188" s="779"/>
      <c r="TQO188" s="779"/>
      <c r="TQP188" s="779"/>
      <c r="TQQ188" s="779"/>
      <c r="TQR188" s="779"/>
      <c r="TQS188" s="779"/>
      <c r="TQT188" s="779"/>
      <c r="TQU188" s="779"/>
      <c r="TQV188" s="779"/>
      <c r="TQW188" s="779"/>
      <c r="TQX188" s="779"/>
      <c r="TQY188" s="779"/>
      <c r="TQZ188" s="779"/>
      <c r="TRA188" s="779"/>
      <c r="TRB188" s="779"/>
      <c r="TRC188" s="779"/>
      <c r="TRD188" s="779"/>
      <c r="TRE188" s="779"/>
      <c r="TRF188" s="779"/>
      <c r="TRG188" s="779"/>
      <c r="TRH188" s="779"/>
      <c r="TRI188" s="779"/>
      <c r="TRJ188" s="779"/>
      <c r="TRK188" s="779"/>
      <c r="TRL188" s="779"/>
      <c r="TRM188" s="779"/>
      <c r="TRN188" s="779"/>
      <c r="TRO188" s="779"/>
      <c r="TRP188" s="779"/>
      <c r="TRQ188" s="779"/>
      <c r="TRR188" s="779"/>
      <c r="TRS188" s="779"/>
      <c r="TRT188" s="779"/>
      <c r="TRU188" s="779"/>
      <c r="TRV188" s="779"/>
      <c r="TRW188" s="779"/>
      <c r="TRX188" s="779"/>
      <c r="TRY188" s="779"/>
      <c r="TRZ188" s="779"/>
      <c r="TSA188" s="779"/>
      <c r="TSB188" s="779"/>
      <c r="TSC188" s="779"/>
      <c r="TSD188" s="779"/>
      <c r="TSE188" s="779"/>
      <c r="TSF188" s="779"/>
      <c r="TSG188" s="779"/>
      <c r="TSH188" s="779"/>
      <c r="TSI188" s="779"/>
      <c r="TSJ188" s="779"/>
      <c r="TSK188" s="779"/>
      <c r="TSL188" s="779"/>
      <c r="TSM188" s="779"/>
      <c r="TSN188" s="779"/>
      <c r="TSO188" s="779"/>
      <c r="TSP188" s="779"/>
      <c r="TSQ188" s="779"/>
      <c r="TSR188" s="779"/>
      <c r="TSS188" s="779"/>
      <c r="TST188" s="779"/>
      <c r="TSU188" s="779"/>
      <c r="TSV188" s="779"/>
      <c r="TSW188" s="779"/>
      <c r="TSX188" s="779"/>
      <c r="TSY188" s="779"/>
      <c r="TSZ188" s="779"/>
      <c r="TTA188" s="779"/>
      <c r="TTB188" s="779"/>
      <c r="TTC188" s="779"/>
      <c r="TTD188" s="779"/>
      <c r="TTE188" s="779"/>
      <c r="TTF188" s="779"/>
      <c r="TTG188" s="779"/>
      <c r="TTH188" s="779"/>
      <c r="TTI188" s="779"/>
      <c r="TTJ188" s="779"/>
      <c r="TTK188" s="779"/>
      <c r="TTL188" s="779"/>
      <c r="TTM188" s="779"/>
      <c r="TTN188" s="779"/>
      <c r="TTO188" s="779"/>
      <c r="TTP188" s="779"/>
      <c r="TTQ188" s="779"/>
      <c r="TTR188" s="779"/>
      <c r="TTS188" s="779"/>
      <c r="TTT188" s="779"/>
      <c r="TTU188" s="779"/>
      <c r="TTV188" s="779"/>
      <c r="TTW188" s="779"/>
      <c r="TTX188" s="779"/>
      <c r="TTY188" s="779"/>
      <c r="TTZ188" s="779"/>
      <c r="TUA188" s="779"/>
      <c r="TUB188" s="779"/>
      <c r="TUC188" s="779"/>
      <c r="TUD188" s="779"/>
      <c r="TUE188" s="779"/>
      <c r="TUF188" s="779"/>
      <c r="TUG188" s="779"/>
      <c r="TUH188" s="779"/>
      <c r="TUI188" s="779"/>
      <c r="TUJ188" s="779"/>
      <c r="TUK188" s="779"/>
      <c r="TUL188" s="779"/>
      <c r="TUM188" s="779"/>
      <c r="TUN188" s="779"/>
      <c r="TUO188" s="779"/>
      <c r="TUP188" s="779"/>
      <c r="TUQ188" s="779"/>
      <c r="TUR188" s="779"/>
      <c r="TUS188" s="779"/>
      <c r="TUT188" s="779"/>
      <c r="TUU188" s="779"/>
      <c r="TUV188" s="779"/>
      <c r="TUW188" s="779"/>
      <c r="TUX188" s="779"/>
      <c r="TUY188" s="779"/>
      <c r="TUZ188" s="779"/>
      <c r="TVA188" s="779"/>
      <c r="TVB188" s="779"/>
      <c r="TVC188" s="779"/>
      <c r="TVD188" s="779"/>
      <c r="TVE188" s="779"/>
      <c r="TVF188" s="779"/>
      <c r="TVG188" s="779"/>
      <c r="TVH188" s="779"/>
      <c r="TVI188" s="779"/>
      <c r="TVJ188" s="779"/>
      <c r="TVK188" s="779"/>
      <c r="TVL188" s="779"/>
      <c r="TVM188" s="779"/>
      <c r="TVN188" s="779"/>
      <c r="TVO188" s="779"/>
      <c r="TVP188" s="779"/>
      <c r="TVQ188" s="779"/>
      <c r="TVR188" s="779"/>
      <c r="TVS188" s="779"/>
      <c r="TVT188" s="779"/>
      <c r="TVU188" s="779"/>
      <c r="TVV188" s="779"/>
      <c r="TVW188" s="779"/>
      <c r="TVX188" s="779"/>
      <c r="TVY188" s="779"/>
      <c r="TVZ188" s="779"/>
      <c r="TWA188" s="779"/>
      <c r="TWB188" s="779"/>
      <c r="TWC188" s="779"/>
      <c r="TWD188" s="779"/>
      <c r="TWE188" s="779"/>
      <c r="TWF188" s="779"/>
      <c r="TWG188" s="779"/>
      <c r="TWH188" s="779"/>
      <c r="TWI188" s="779"/>
      <c r="TWJ188" s="779"/>
      <c r="TWK188" s="779"/>
      <c r="TWL188" s="779"/>
      <c r="TWM188" s="779"/>
      <c r="TWN188" s="779"/>
      <c r="TWO188" s="779"/>
      <c r="TWP188" s="779"/>
      <c r="TWQ188" s="779"/>
      <c r="TWR188" s="779"/>
      <c r="TWS188" s="779"/>
      <c r="TWT188" s="779"/>
      <c r="TWU188" s="779"/>
      <c r="TWV188" s="779"/>
      <c r="TWW188" s="779"/>
      <c r="TWX188" s="779"/>
      <c r="TWY188" s="779"/>
      <c r="TWZ188" s="779"/>
      <c r="TXA188" s="779"/>
      <c r="TXB188" s="779"/>
      <c r="TXC188" s="779"/>
      <c r="TXD188" s="779"/>
      <c r="TXE188" s="779"/>
      <c r="TXF188" s="779"/>
      <c r="TXG188" s="779"/>
      <c r="TXH188" s="779"/>
      <c r="TXI188" s="779"/>
      <c r="TXJ188" s="779"/>
      <c r="TXK188" s="779"/>
      <c r="TXL188" s="779"/>
      <c r="TXM188" s="779"/>
      <c r="TXN188" s="779"/>
      <c r="TXO188" s="779"/>
      <c r="TXP188" s="779"/>
      <c r="TXQ188" s="779"/>
      <c r="TXR188" s="779"/>
      <c r="TXS188" s="779"/>
      <c r="TXT188" s="779"/>
      <c r="TXU188" s="779"/>
      <c r="TXV188" s="779"/>
      <c r="TXW188" s="779"/>
      <c r="TXX188" s="779"/>
      <c r="TXY188" s="779"/>
      <c r="TXZ188" s="779"/>
      <c r="TYA188" s="779"/>
      <c r="TYB188" s="779"/>
      <c r="TYC188" s="779"/>
      <c r="TYD188" s="779"/>
      <c r="TYE188" s="779"/>
      <c r="TYF188" s="779"/>
      <c r="TYG188" s="779"/>
      <c r="TYH188" s="779"/>
      <c r="TYI188" s="779"/>
      <c r="TYJ188" s="779"/>
      <c r="TYK188" s="779"/>
      <c r="TYL188" s="779"/>
      <c r="TYM188" s="779"/>
      <c r="TYN188" s="779"/>
      <c r="TYO188" s="779"/>
      <c r="TYP188" s="779"/>
      <c r="TYQ188" s="779"/>
      <c r="TYR188" s="779"/>
      <c r="TYS188" s="779"/>
      <c r="TYT188" s="779"/>
      <c r="TYU188" s="779"/>
      <c r="TYV188" s="779"/>
      <c r="TYW188" s="779"/>
      <c r="TYX188" s="779"/>
      <c r="TYY188" s="779"/>
      <c r="TYZ188" s="779"/>
      <c r="TZA188" s="779"/>
      <c r="TZB188" s="779"/>
      <c r="TZC188" s="779"/>
      <c r="TZD188" s="779"/>
      <c r="TZE188" s="779"/>
      <c r="TZF188" s="779"/>
      <c r="TZG188" s="779"/>
      <c r="TZH188" s="779"/>
      <c r="TZI188" s="779"/>
      <c r="TZJ188" s="779"/>
      <c r="TZK188" s="779"/>
      <c r="TZL188" s="779"/>
      <c r="TZM188" s="779"/>
      <c r="TZN188" s="779"/>
      <c r="TZO188" s="779"/>
      <c r="TZP188" s="779"/>
      <c r="TZQ188" s="779"/>
      <c r="TZR188" s="779"/>
      <c r="TZS188" s="779"/>
      <c r="TZT188" s="779"/>
      <c r="TZU188" s="779"/>
      <c r="TZV188" s="779"/>
      <c r="TZW188" s="779"/>
      <c r="TZX188" s="779"/>
      <c r="TZY188" s="779"/>
      <c r="TZZ188" s="779"/>
      <c r="UAA188" s="779"/>
      <c r="UAB188" s="779"/>
      <c r="UAC188" s="779"/>
      <c r="UAD188" s="779"/>
      <c r="UAE188" s="779"/>
      <c r="UAF188" s="779"/>
      <c r="UAG188" s="779"/>
      <c r="UAH188" s="779"/>
      <c r="UAI188" s="779"/>
      <c r="UAJ188" s="779"/>
      <c r="UAK188" s="779"/>
      <c r="UAL188" s="779"/>
      <c r="UAM188" s="779"/>
      <c r="UAN188" s="779"/>
      <c r="UAO188" s="779"/>
      <c r="UAP188" s="779"/>
      <c r="UAQ188" s="779"/>
      <c r="UAR188" s="779"/>
      <c r="UAS188" s="779"/>
      <c r="UAT188" s="779"/>
      <c r="UAU188" s="779"/>
      <c r="UAV188" s="779"/>
      <c r="UAW188" s="779"/>
      <c r="UAX188" s="779"/>
      <c r="UAY188" s="779"/>
      <c r="UAZ188" s="779"/>
      <c r="UBA188" s="779"/>
      <c r="UBB188" s="779"/>
      <c r="UBC188" s="779"/>
      <c r="UBD188" s="779"/>
      <c r="UBE188" s="779"/>
      <c r="UBF188" s="779"/>
      <c r="UBG188" s="779"/>
      <c r="UBH188" s="779"/>
      <c r="UBI188" s="779"/>
      <c r="UBJ188" s="779"/>
      <c r="UBK188" s="779"/>
      <c r="UBL188" s="779"/>
      <c r="UBM188" s="779"/>
      <c r="UBN188" s="779"/>
      <c r="UBO188" s="779"/>
      <c r="UBP188" s="779"/>
      <c r="UBQ188" s="779"/>
      <c r="UBR188" s="779"/>
      <c r="UBS188" s="779"/>
      <c r="UBT188" s="779"/>
      <c r="UBU188" s="779"/>
      <c r="UBV188" s="779"/>
      <c r="UBW188" s="779"/>
      <c r="UBX188" s="779"/>
      <c r="UBY188" s="779"/>
      <c r="UBZ188" s="779"/>
      <c r="UCA188" s="779"/>
      <c r="UCB188" s="779"/>
      <c r="UCC188" s="779"/>
      <c r="UCD188" s="779"/>
      <c r="UCE188" s="779"/>
      <c r="UCF188" s="779"/>
      <c r="UCG188" s="779"/>
      <c r="UCH188" s="779"/>
      <c r="UCI188" s="779"/>
      <c r="UCJ188" s="779"/>
      <c r="UCK188" s="779"/>
      <c r="UCL188" s="779"/>
      <c r="UCM188" s="779"/>
      <c r="UCN188" s="779"/>
      <c r="UCO188" s="779"/>
      <c r="UCP188" s="779"/>
      <c r="UCQ188" s="779"/>
      <c r="UCR188" s="779"/>
      <c r="UCS188" s="779"/>
      <c r="UCT188" s="779"/>
      <c r="UCU188" s="779"/>
      <c r="UCV188" s="779"/>
      <c r="UCW188" s="779"/>
      <c r="UCX188" s="779"/>
      <c r="UCY188" s="779"/>
      <c r="UCZ188" s="779"/>
      <c r="UDA188" s="779"/>
      <c r="UDB188" s="779"/>
      <c r="UDC188" s="779"/>
      <c r="UDD188" s="779"/>
      <c r="UDE188" s="779"/>
      <c r="UDF188" s="779"/>
      <c r="UDG188" s="779"/>
      <c r="UDH188" s="779"/>
      <c r="UDI188" s="779"/>
      <c r="UDJ188" s="779"/>
      <c r="UDK188" s="779"/>
      <c r="UDL188" s="779"/>
      <c r="UDM188" s="779"/>
      <c r="UDN188" s="779"/>
      <c r="UDO188" s="779"/>
      <c r="UDP188" s="779"/>
      <c r="UDQ188" s="779"/>
      <c r="UDR188" s="779"/>
      <c r="UDS188" s="779"/>
      <c r="UDT188" s="779"/>
      <c r="UDU188" s="779"/>
      <c r="UDV188" s="779"/>
      <c r="UDW188" s="779"/>
      <c r="UDX188" s="779"/>
      <c r="UDY188" s="779"/>
      <c r="UDZ188" s="779"/>
      <c r="UEA188" s="779"/>
      <c r="UEB188" s="779"/>
      <c r="UEC188" s="779"/>
      <c r="UED188" s="779"/>
      <c r="UEE188" s="779"/>
      <c r="UEF188" s="779"/>
      <c r="UEG188" s="779"/>
      <c r="UEH188" s="779"/>
      <c r="UEI188" s="779"/>
      <c r="UEJ188" s="779"/>
      <c r="UEK188" s="779"/>
      <c r="UEL188" s="779"/>
      <c r="UEM188" s="779"/>
      <c r="UEN188" s="779"/>
      <c r="UEO188" s="779"/>
      <c r="UEP188" s="779"/>
      <c r="UEQ188" s="779"/>
      <c r="UER188" s="779"/>
      <c r="UES188" s="779"/>
      <c r="UET188" s="779"/>
      <c r="UEU188" s="779"/>
      <c r="UEV188" s="779"/>
      <c r="UEW188" s="779"/>
      <c r="UEX188" s="779"/>
      <c r="UEY188" s="779"/>
      <c r="UEZ188" s="779"/>
      <c r="UFA188" s="779"/>
      <c r="UFB188" s="779"/>
      <c r="UFC188" s="779"/>
      <c r="UFD188" s="779"/>
      <c r="UFE188" s="779"/>
      <c r="UFF188" s="779"/>
      <c r="UFG188" s="779"/>
      <c r="UFH188" s="779"/>
      <c r="UFI188" s="779"/>
      <c r="UFJ188" s="779"/>
      <c r="UFK188" s="779"/>
      <c r="UFL188" s="779"/>
      <c r="UFM188" s="779"/>
      <c r="UFN188" s="779"/>
      <c r="UFO188" s="779"/>
      <c r="UFP188" s="779"/>
      <c r="UFQ188" s="779"/>
      <c r="UFR188" s="779"/>
      <c r="UFS188" s="779"/>
      <c r="UFT188" s="779"/>
      <c r="UFU188" s="779"/>
      <c r="UFV188" s="779"/>
      <c r="UFW188" s="779"/>
      <c r="UFX188" s="779"/>
      <c r="UFY188" s="779"/>
      <c r="UFZ188" s="779"/>
      <c r="UGA188" s="779"/>
      <c r="UGB188" s="779"/>
      <c r="UGC188" s="779"/>
      <c r="UGD188" s="779"/>
      <c r="UGE188" s="779"/>
      <c r="UGF188" s="779"/>
      <c r="UGG188" s="779"/>
      <c r="UGH188" s="779"/>
      <c r="UGI188" s="779"/>
      <c r="UGJ188" s="779"/>
      <c r="UGK188" s="779"/>
      <c r="UGL188" s="779"/>
      <c r="UGM188" s="779"/>
      <c r="UGN188" s="779"/>
      <c r="UGO188" s="779"/>
      <c r="UGP188" s="779"/>
      <c r="UGQ188" s="779"/>
      <c r="UGR188" s="779"/>
      <c r="UGS188" s="779"/>
      <c r="UGT188" s="779"/>
      <c r="UGU188" s="779"/>
      <c r="UGV188" s="779"/>
      <c r="UGW188" s="779"/>
      <c r="UGX188" s="779"/>
      <c r="UGY188" s="779"/>
      <c r="UGZ188" s="779"/>
      <c r="UHA188" s="779"/>
      <c r="UHB188" s="779"/>
      <c r="UHC188" s="779"/>
      <c r="UHD188" s="779"/>
      <c r="UHE188" s="779"/>
      <c r="UHF188" s="779"/>
      <c r="UHG188" s="779"/>
      <c r="UHH188" s="779"/>
      <c r="UHI188" s="779"/>
      <c r="UHJ188" s="779"/>
      <c r="UHK188" s="779"/>
      <c r="UHL188" s="779"/>
      <c r="UHM188" s="779"/>
      <c r="UHN188" s="779"/>
      <c r="UHO188" s="779"/>
      <c r="UHP188" s="779"/>
      <c r="UHQ188" s="779"/>
      <c r="UHR188" s="779"/>
      <c r="UHS188" s="779"/>
      <c r="UHT188" s="779"/>
      <c r="UHU188" s="779"/>
      <c r="UHV188" s="779"/>
      <c r="UHW188" s="779"/>
      <c r="UHX188" s="779"/>
      <c r="UHY188" s="779"/>
      <c r="UHZ188" s="779"/>
      <c r="UIA188" s="779"/>
      <c r="UIB188" s="779"/>
      <c r="UIC188" s="779"/>
      <c r="UID188" s="779"/>
      <c r="UIE188" s="779"/>
      <c r="UIF188" s="779"/>
      <c r="UIG188" s="779"/>
      <c r="UIH188" s="779"/>
      <c r="UII188" s="779"/>
      <c r="UIJ188" s="779"/>
      <c r="UIK188" s="779"/>
      <c r="UIL188" s="779"/>
      <c r="UIM188" s="779"/>
      <c r="UIN188" s="779"/>
      <c r="UIO188" s="779"/>
      <c r="UIP188" s="779"/>
      <c r="UIQ188" s="779"/>
      <c r="UIR188" s="779"/>
      <c r="UIS188" s="779"/>
      <c r="UIT188" s="779"/>
      <c r="UIU188" s="779"/>
      <c r="UIV188" s="779"/>
      <c r="UIW188" s="779"/>
      <c r="UIX188" s="779"/>
      <c r="UIY188" s="779"/>
      <c r="UIZ188" s="779"/>
      <c r="UJA188" s="779"/>
      <c r="UJB188" s="779"/>
      <c r="UJC188" s="779"/>
      <c r="UJD188" s="779"/>
      <c r="UJE188" s="779"/>
      <c r="UJF188" s="779"/>
      <c r="UJG188" s="779"/>
      <c r="UJH188" s="779"/>
      <c r="UJI188" s="779"/>
      <c r="UJJ188" s="779"/>
      <c r="UJK188" s="779"/>
      <c r="UJL188" s="779"/>
      <c r="UJM188" s="779"/>
      <c r="UJN188" s="779"/>
      <c r="UJO188" s="779"/>
      <c r="UJP188" s="779"/>
      <c r="UJQ188" s="779"/>
      <c r="UJR188" s="779"/>
      <c r="UJS188" s="779"/>
      <c r="UJT188" s="779"/>
      <c r="UJU188" s="779"/>
      <c r="UJV188" s="779"/>
      <c r="UJW188" s="779"/>
      <c r="UJX188" s="779"/>
      <c r="UJY188" s="779"/>
      <c r="UJZ188" s="779"/>
      <c r="UKA188" s="779"/>
      <c r="UKB188" s="779"/>
      <c r="UKC188" s="779"/>
      <c r="UKD188" s="779"/>
      <c r="UKE188" s="779"/>
      <c r="UKF188" s="779"/>
      <c r="UKG188" s="779"/>
      <c r="UKH188" s="779"/>
      <c r="UKI188" s="779"/>
      <c r="UKJ188" s="779"/>
      <c r="UKK188" s="779"/>
      <c r="UKL188" s="779"/>
      <c r="UKM188" s="779"/>
      <c r="UKN188" s="779"/>
      <c r="UKO188" s="779"/>
      <c r="UKP188" s="779"/>
      <c r="UKQ188" s="779"/>
      <c r="UKR188" s="779"/>
      <c r="UKS188" s="779"/>
      <c r="UKT188" s="779"/>
      <c r="UKU188" s="779"/>
      <c r="UKV188" s="779"/>
      <c r="UKW188" s="779"/>
      <c r="UKX188" s="779"/>
      <c r="UKY188" s="779"/>
      <c r="UKZ188" s="779"/>
      <c r="ULA188" s="779"/>
      <c r="ULB188" s="779"/>
      <c r="ULC188" s="779"/>
      <c r="ULD188" s="779"/>
      <c r="ULE188" s="779"/>
      <c r="ULF188" s="779"/>
      <c r="ULG188" s="779"/>
      <c r="ULH188" s="779"/>
      <c r="ULI188" s="779"/>
      <c r="ULJ188" s="779"/>
      <c r="ULK188" s="779"/>
      <c r="ULL188" s="779"/>
      <c r="ULM188" s="779"/>
      <c r="ULN188" s="779"/>
      <c r="ULO188" s="779"/>
      <c r="ULP188" s="779"/>
      <c r="ULQ188" s="779"/>
      <c r="ULR188" s="779"/>
      <c r="ULS188" s="779"/>
      <c r="ULT188" s="779"/>
      <c r="ULU188" s="779"/>
      <c r="ULV188" s="779"/>
      <c r="ULW188" s="779"/>
      <c r="ULX188" s="779"/>
      <c r="ULY188" s="779"/>
      <c r="ULZ188" s="779"/>
      <c r="UMA188" s="779"/>
      <c r="UMB188" s="779"/>
      <c r="UMC188" s="779"/>
      <c r="UMD188" s="779"/>
      <c r="UME188" s="779"/>
      <c r="UMF188" s="779"/>
      <c r="UMG188" s="779"/>
      <c r="UMH188" s="779"/>
      <c r="UMI188" s="779"/>
      <c r="UMJ188" s="779"/>
      <c r="UMK188" s="779"/>
      <c r="UML188" s="779"/>
      <c r="UMM188" s="779"/>
      <c r="UMN188" s="779"/>
      <c r="UMO188" s="779"/>
      <c r="UMP188" s="779"/>
      <c r="UMQ188" s="779"/>
      <c r="UMR188" s="779"/>
      <c r="UMS188" s="779"/>
      <c r="UMT188" s="779"/>
      <c r="UMU188" s="779"/>
      <c r="UMV188" s="779"/>
      <c r="UMW188" s="779"/>
      <c r="UMX188" s="779"/>
      <c r="UMY188" s="779"/>
      <c r="UMZ188" s="779"/>
      <c r="UNA188" s="779"/>
      <c r="UNB188" s="779"/>
      <c r="UNC188" s="779"/>
      <c r="UND188" s="779"/>
      <c r="UNE188" s="779"/>
      <c r="UNF188" s="779"/>
      <c r="UNG188" s="779"/>
      <c r="UNH188" s="779"/>
      <c r="UNI188" s="779"/>
      <c r="UNJ188" s="779"/>
      <c r="UNK188" s="779"/>
      <c r="UNL188" s="779"/>
      <c r="UNM188" s="779"/>
      <c r="UNN188" s="779"/>
      <c r="UNO188" s="779"/>
      <c r="UNP188" s="779"/>
      <c r="UNQ188" s="779"/>
      <c r="UNR188" s="779"/>
      <c r="UNS188" s="779"/>
      <c r="UNT188" s="779"/>
      <c r="UNU188" s="779"/>
      <c r="UNV188" s="779"/>
      <c r="UNW188" s="779"/>
      <c r="UNX188" s="779"/>
      <c r="UNY188" s="779"/>
      <c r="UNZ188" s="779"/>
      <c r="UOA188" s="779"/>
      <c r="UOB188" s="779"/>
      <c r="UOC188" s="779"/>
      <c r="UOD188" s="779"/>
      <c r="UOE188" s="779"/>
      <c r="UOF188" s="779"/>
      <c r="UOG188" s="779"/>
      <c r="UOH188" s="779"/>
      <c r="UOI188" s="779"/>
      <c r="UOJ188" s="779"/>
      <c r="UOK188" s="779"/>
      <c r="UOL188" s="779"/>
      <c r="UOM188" s="779"/>
      <c r="UON188" s="779"/>
      <c r="UOO188" s="779"/>
      <c r="UOP188" s="779"/>
      <c r="UOQ188" s="779"/>
      <c r="UOR188" s="779"/>
      <c r="UOS188" s="779"/>
      <c r="UOT188" s="779"/>
      <c r="UOU188" s="779"/>
      <c r="UOV188" s="779"/>
      <c r="UOW188" s="779"/>
      <c r="UOX188" s="779"/>
      <c r="UOY188" s="779"/>
      <c r="UOZ188" s="779"/>
      <c r="UPA188" s="779"/>
      <c r="UPB188" s="779"/>
      <c r="UPC188" s="779"/>
      <c r="UPD188" s="779"/>
      <c r="UPE188" s="779"/>
      <c r="UPF188" s="779"/>
      <c r="UPG188" s="779"/>
      <c r="UPH188" s="779"/>
      <c r="UPI188" s="779"/>
      <c r="UPJ188" s="779"/>
      <c r="UPK188" s="779"/>
      <c r="UPL188" s="779"/>
      <c r="UPM188" s="779"/>
      <c r="UPN188" s="779"/>
      <c r="UPO188" s="779"/>
      <c r="UPP188" s="779"/>
      <c r="UPQ188" s="779"/>
      <c r="UPR188" s="779"/>
      <c r="UPS188" s="779"/>
      <c r="UPT188" s="779"/>
      <c r="UPU188" s="779"/>
      <c r="UPV188" s="779"/>
      <c r="UPW188" s="779"/>
      <c r="UPX188" s="779"/>
      <c r="UPY188" s="779"/>
      <c r="UPZ188" s="779"/>
      <c r="UQA188" s="779"/>
      <c r="UQB188" s="779"/>
      <c r="UQC188" s="779"/>
      <c r="UQD188" s="779"/>
      <c r="UQE188" s="779"/>
      <c r="UQF188" s="779"/>
      <c r="UQG188" s="779"/>
      <c r="UQH188" s="779"/>
      <c r="UQI188" s="779"/>
      <c r="UQJ188" s="779"/>
      <c r="UQK188" s="779"/>
      <c r="UQL188" s="779"/>
      <c r="UQM188" s="779"/>
      <c r="UQN188" s="779"/>
      <c r="UQO188" s="779"/>
      <c r="UQP188" s="779"/>
      <c r="UQQ188" s="779"/>
      <c r="UQR188" s="779"/>
      <c r="UQS188" s="779"/>
      <c r="UQT188" s="779"/>
      <c r="UQU188" s="779"/>
      <c r="UQV188" s="779"/>
      <c r="UQW188" s="779"/>
      <c r="UQX188" s="779"/>
      <c r="UQY188" s="779"/>
      <c r="UQZ188" s="779"/>
      <c r="URA188" s="779"/>
      <c r="URB188" s="779"/>
      <c r="URC188" s="779"/>
      <c r="URD188" s="779"/>
      <c r="URE188" s="779"/>
      <c r="URF188" s="779"/>
      <c r="URG188" s="779"/>
      <c r="URH188" s="779"/>
      <c r="URI188" s="779"/>
      <c r="URJ188" s="779"/>
      <c r="URK188" s="779"/>
      <c r="URL188" s="779"/>
      <c r="URM188" s="779"/>
      <c r="URN188" s="779"/>
      <c r="URO188" s="779"/>
      <c r="URP188" s="779"/>
      <c r="URQ188" s="779"/>
      <c r="URR188" s="779"/>
      <c r="URS188" s="779"/>
      <c r="URT188" s="779"/>
      <c r="URU188" s="779"/>
      <c r="URV188" s="779"/>
      <c r="URW188" s="779"/>
      <c r="URX188" s="779"/>
      <c r="URY188" s="779"/>
      <c r="URZ188" s="779"/>
      <c r="USA188" s="779"/>
      <c r="USB188" s="779"/>
      <c r="USC188" s="779"/>
      <c r="USD188" s="779"/>
      <c r="USE188" s="779"/>
      <c r="USF188" s="779"/>
      <c r="USG188" s="779"/>
      <c r="USH188" s="779"/>
      <c r="USI188" s="779"/>
      <c r="USJ188" s="779"/>
      <c r="USK188" s="779"/>
      <c r="USL188" s="779"/>
      <c r="USM188" s="779"/>
      <c r="USN188" s="779"/>
      <c r="USO188" s="779"/>
      <c r="USP188" s="779"/>
      <c r="USQ188" s="779"/>
      <c r="USR188" s="779"/>
      <c r="USS188" s="779"/>
      <c r="UST188" s="779"/>
      <c r="USU188" s="779"/>
      <c r="USV188" s="779"/>
      <c r="USW188" s="779"/>
      <c r="USX188" s="779"/>
      <c r="USY188" s="779"/>
      <c r="USZ188" s="779"/>
      <c r="UTA188" s="779"/>
      <c r="UTB188" s="779"/>
      <c r="UTC188" s="779"/>
      <c r="UTD188" s="779"/>
      <c r="UTE188" s="779"/>
      <c r="UTF188" s="779"/>
      <c r="UTG188" s="779"/>
      <c r="UTH188" s="779"/>
      <c r="UTI188" s="779"/>
      <c r="UTJ188" s="779"/>
      <c r="UTK188" s="779"/>
      <c r="UTL188" s="779"/>
      <c r="UTM188" s="779"/>
      <c r="UTN188" s="779"/>
      <c r="UTO188" s="779"/>
      <c r="UTP188" s="779"/>
      <c r="UTQ188" s="779"/>
      <c r="UTR188" s="779"/>
      <c r="UTS188" s="779"/>
      <c r="UTT188" s="779"/>
      <c r="UTU188" s="779"/>
      <c r="UTV188" s="779"/>
      <c r="UTW188" s="779"/>
      <c r="UTX188" s="779"/>
      <c r="UTY188" s="779"/>
      <c r="UTZ188" s="779"/>
      <c r="UUA188" s="779"/>
      <c r="UUB188" s="779"/>
      <c r="UUC188" s="779"/>
      <c r="UUD188" s="779"/>
      <c r="UUE188" s="779"/>
      <c r="UUF188" s="779"/>
      <c r="UUG188" s="779"/>
      <c r="UUH188" s="779"/>
      <c r="UUI188" s="779"/>
      <c r="UUJ188" s="779"/>
      <c r="UUK188" s="779"/>
      <c r="UUL188" s="779"/>
      <c r="UUM188" s="779"/>
      <c r="UUN188" s="779"/>
      <c r="UUO188" s="779"/>
      <c r="UUP188" s="779"/>
      <c r="UUQ188" s="779"/>
      <c r="UUR188" s="779"/>
      <c r="UUS188" s="779"/>
      <c r="UUT188" s="779"/>
      <c r="UUU188" s="779"/>
      <c r="UUV188" s="779"/>
      <c r="UUW188" s="779"/>
      <c r="UUX188" s="779"/>
      <c r="UUY188" s="779"/>
      <c r="UUZ188" s="779"/>
      <c r="UVA188" s="779"/>
      <c r="UVB188" s="779"/>
      <c r="UVC188" s="779"/>
      <c r="UVD188" s="779"/>
      <c r="UVE188" s="779"/>
      <c r="UVF188" s="779"/>
      <c r="UVG188" s="779"/>
      <c r="UVH188" s="779"/>
      <c r="UVI188" s="779"/>
      <c r="UVJ188" s="779"/>
      <c r="UVK188" s="779"/>
      <c r="UVL188" s="779"/>
      <c r="UVM188" s="779"/>
      <c r="UVN188" s="779"/>
      <c r="UVO188" s="779"/>
      <c r="UVP188" s="779"/>
      <c r="UVQ188" s="779"/>
      <c r="UVR188" s="779"/>
      <c r="UVS188" s="779"/>
      <c r="UVT188" s="779"/>
      <c r="UVU188" s="779"/>
      <c r="UVV188" s="779"/>
      <c r="UVW188" s="779"/>
      <c r="UVX188" s="779"/>
      <c r="UVY188" s="779"/>
      <c r="UVZ188" s="779"/>
      <c r="UWA188" s="779"/>
      <c r="UWB188" s="779"/>
      <c r="UWC188" s="779"/>
      <c r="UWD188" s="779"/>
      <c r="UWE188" s="779"/>
      <c r="UWF188" s="779"/>
      <c r="UWG188" s="779"/>
      <c r="UWH188" s="779"/>
      <c r="UWI188" s="779"/>
      <c r="UWJ188" s="779"/>
      <c r="UWK188" s="779"/>
      <c r="UWL188" s="779"/>
      <c r="UWM188" s="779"/>
      <c r="UWN188" s="779"/>
      <c r="UWO188" s="779"/>
      <c r="UWP188" s="779"/>
      <c r="UWQ188" s="779"/>
      <c r="UWR188" s="779"/>
      <c r="UWS188" s="779"/>
      <c r="UWT188" s="779"/>
      <c r="UWU188" s="779"/>
      <c r="UWV188" s="779"/>
      <c r="UWW188" s="779"/>
      <c r="UWX188" s="779"/>
      <c r="UWY188" s="779"/>
      <c r="UWZ188" s="779"/>
      <c r="UXA188" s="779"/>
      <c r="UXB188" s="779"/>
      <c r="UXC188" s="779"/>
      <c r="UXD188" s="779"/>
      <c r="UXE188" s="779"/>
      <c r="UXF188" s="779"/>
      <c r="UXG188" s="779"/>
      <c r="UXH188" s="779"/>
      <c r="UXI188" s="779"/>
      <c r="UXJ188" s="779"/>
      <c r="UXK188" s="779"/>
      <c r="UXL188" s="779"/>
      <c r="UXM188" s="779"/>
      <c r="UXN188" s="779"/>
      <c r="UXO188" s="779"/>
      <c r="UXP188" s="779"/>
      <c r="UXQ188" s="779"/>
      <c r="UXR188" s="779"/>
      <c r="UXS188" s="779"/>
      <c r="UXT188" s="779"/>
      <c r="UXU188" s="779"/>
      <c r="UXV188" s="779"/>
      <c r="UXW188" s="779"/>
      <c r="UXX188" s="779"/>
      <c r="UXY188" s="779"/>
      <c r="UXZ188" s="779"/>
      <c r="UYA188" s="779"/>
      <c r="UYB188" s="779"/>
      <c r="UYC188" s="779"/>
      <c r="UYD188" s="779"/>
      <c r="UYE188" s="779"/>
      <c r="UYF188" s="779"/>
      <c r="UYG188" s="779"/>
      <c r="UYH188" s="779"/>
      <c r="UYI188" s="779"/>
      <c r="UYJ188" s="779"/>
      <c r="UYK188" s="779"/>
      <c r="UYL188" s="779"/>
      <c r="UYM188" s="779"/>
      <c r="UYN188" s="779"/>
      <c r="UYO188" s="779"/>
      <c r="UYP188" s="779"/>
      <c r="UYQ188" s="779"/>
      <c r="UYR188" s="779"/>
      <c r="UYS188" s="779"/>
      <c r="UYT188" s="779"/>
      <c r="UYU188" s="779"/>
      <c r="UYV188" s="779"/>
      <c r="UYW188" s="779"/>
      <c r="UYX188" s="779"/>
      <c r="UYY188" s="779"/>
      <c r="UYZ188" s="779"/>
      <c r="UZA188" s="779"/>
      <c r="UZB188" s="779"/>
      <c r="UZC188" s="779"/>
      <c r="UZD188" s="779"/>
      <c r="UZE188" s="779"/>
      <c r="UZF188" s="779"/>
      <c r="UZG188" s="779"/>
      <c r="UZH188" s="779"/>
      <c r="UZI188" s="779"/>
      <c r="UZJ188" s="779"/>
      <c r="UZK188" s="779"/>
      <c r="UZL188" s="779"/>
      <c r="UZM188" s="779"/>
      <c r="UZN188" s="779"/>
      <c r="UZO188" s="779"/>
      <c r="UZP188" s="779"/>
      <c r="UZQ188" s="779"/>
      <c r="UZR188" s="779"/>
      <c r="UZS188" s="779"/>
      <c r="UZT188" s="779"/>
      <c r="UZU188" s="779"/>
      <c r="UZV188" s="779"/>
      <c r="UZW188" s="779"/>
      <c r="UZX188" s="779"/>
      <c r="UZY188" s="779"/>
      <c r="UZZ188" s="779"/>
      <c r="VAA188" s="779"/>
      <c r="VAB188" s="779"/>
      <c r="VAC188" s="779"/>
      <c r="VAD188" s="779"/>
      <c r="VAE188" s="779"/>
      <c r="VAF188" s="779"/>
      <c r="VAG188" s="779"/>
      <c r="VAH188" s="779"/>
      <c r="VAI188" s="779"/>
      <c r="VAJ188" s="779"/>
      <c r="VAK188" s="779"/>
      <c r="VAL188" s="779"/>
      <c r="VAM188" s="779"/>
      <c r="VAN188" s="779"/>
      <c r="VAO188" s="779"/>
      <c r="VAP188" s="779"/>
      <c r="VAQ188" s="779"/>
      <c r="VAR188" s="779"/>
      <c r="VAS188" s="779"/>
      <c r="VAT188" s="779"/>
      <c r="VAU188" s="779"/>
      <c r="VAV188" s="779"/>
      <c r="VAW188" s="779"/>
      <c r="VAX188" s="779"/>
      <c r="VAY188" s="779"/>
      <c r="VAZ188" s="779"/>
      <c r="VBA188" s="779"/>
      <c r="VBB188" s="779"/>
      <c r="VBC188" s="779"/>
      <c r="VBD188" s="779"/>
      <c r="VBE188" s="779"/>
      <c r="VBF188" s="779"/>
      <c r="VBG188" s="779"/>
      <c r="VBH188" s="779"/>
      <c r="VBI188" s="779"/>
      <c r="VBJ188" s="779"/>
      <c r="VBK188" s="779"/>
      <c r="VBL188" s="779"/>
      <c r="VBM188" s="779"/>
      <c r="VBN188" s="779"/>
      <c r="VBO188" s="779"/>
      <c r="VBP188" s="779"/>
      <c r="VBQ188" s="779"/>
      <c r="VBR188" s="779"/>
      <c r="VBS188" s="779"/>
      <c r="VBT188" s="779"/>
      <c r="VBU188" s="779"/>
      <c r="VBV188" s="779"/>
      <c r="VBW188" s="779"/>
      <c r="VBX188" s="779"/>
      <c r="VBY188" s="779"/>
      <c r="VBZ188" s="779"/>
      <c r="VCA188" s="779"/>
      <c r="VCB188" s="779"/>
      <c r="VCC188" s="779"/>
      <c r="VCD188" s="779"/>
      <c r="VCE188" s="779"/>
      <c r="VCF188" s="779"/>
      <c r="VCG188" s="779"/>
      <c r="VCH188" s="779"/>
      <c r="VCI188" s="779"/>
      <c r="VCJ188" s="779"/>
      <c r="VCK188" s="779"/>
      <c r="VCL188" s="779"/>
      <c r="VCM188" s="779"/>
      <c r="VCN188" s="779"/>
      <c r="VCO188" s="779"/>
      <c r="VCP188" s="779"/>
      <c r="VCQ188" s="779"/>
      <c r="VCR188" s="779"/>
      <c r="VCS188" s="779"/>
      <c r="VCT188" s="779"/>
      <c r="VCU188" s="779"/>
      <c r="VCV188" s="779"/>
      <c r="VCW188" s="779"/>
      <c r="VCX188" s="779"/>
      <c r="VCY188" s="779"/>
      <c r="VCZ188" s="779"/>
      <c r="VDA188" s="779"/>
      <c r="VDB188" s="779"/>
      <c r="VDC188" s="779"/>
      <c r="VDD188" s="779"/>
      <c r="VDE188" s="779"/>
      <c r="VDF188" s="779"/>
      <c r="VDG188" s="779"/>
      <c r="VDH188" s="779"/>
      <c r="VDI188" s="779"/>
      <c r="VDJ188" s="779"/>
      <c r="VDK188" s="779"/>
      <c r="VDL188" s="779"/>
      <c r="VDM188" s="779"/>
      <c r="VDN188" s="779"/>
      <c r="VDO188" s="779"/>
      <c r="VDP188" s="779"/>
      <c r="VDQ188" s="779"/>
      <c r="VDR188" s="779"/>
      <c r="VDS188" s="779"/>
      <c r="VDT188" s="779"/>
      <c r="VDU188" s="779"/>
      <c r="VDV188" s="779"/>
      <c r="VDW188" s="779"/>
      <c r="VDX188" s="779"/>
      <c r="VDY188" s="779"/>
      <c r="VDZ188" s="779"/>
      <c r="VEA188" s="779"/>
      <c r="VEB188" s="779"/>
      <c r="VEC188" s="779"/>
      <c r="VED188" s="779"/>
      <c r="VEE188" s="779"/>
      <c r="VEF188" s="779"/>
      <c r="VEG188" s="779"/>
      <c r="VEH188" s="779"/>
      <c r="VEI188" s="779"/>
      <c r="VEJ188" s="779"/>
      <c r="VEK188" s="779"/>
      <c r="VEL188" s="779"/>
      <c r="VEM188" s="779"/>
      <c r="VEN188" s="779"/>
      <c r="VEO188" s="779"/>
      <c r="VEP188" s="779"/>
      <c r="VEQ188" s="779"/>
      <c r="VER188" s="779"/>
      <c r="VES188" s="779"/>
      <c r="VET188" s="779"/>
      <c r="VEU188" s="779"/>
      <c r="VEV188" s="779"/>
      <c r="VEW188" s="779"/>
      <c r="VEX188" s="779"/>
      <c r="VEY188" s="779"/>
      <c r="VEZ188" s="779"/>
      <c r="VFA188" s="779"/>
      <c r="VFB188" s="779"/>
      <c r="VFC188" s="779"/>
      <c r="VFD188" s="779"/>
      <c r="VFE188" s="779"/>
      <c r="VFF188" s="779"/>
      <c r="VFG188" s="779"/>
      <c r="VFH188" s="779"/>
      <c r="VFI188" s="779"/>
      <c r="VFJ188" s="779"/>
      <c r="VFK188" s="779"/>
      <c r="VFL188" s="779"/>
      <c r="VFM188" s="779"/>
      <c r="VFN188" s="779"/>
      <c r="VFO188" s="779"/>
      <c r="VFP188" s="779"/>
      <c r="VFQ188" s="779"/>
      <c r="VFR188" s="779"/>
      <c r="VFS188" s="779"/>
      <c r="VFT188" s="779"/>
      <c r="VFU188" s="779"/>
      <c r="VFV188" s="779"/>
      <c r="VFW188" s="779"/>
      <c r="VFX188" s="779"/>
      <c r="VFY188" s="779"/>
      <c r="VFZ188" s="779"/>
      <c r="VGA188" s="779"/>
      <c r="VGB188" s="779"/>
      <c r="VGC188" s="779"/>
      <c r="VGD188" s="779"/>
      <c r="VGE188" s="779"/>
      <c r="VGF188" s="779"/>
      <c r="VGG188" s="779"/>
      <c r="VGH188" s="779"/>
      <c r="VGI188" s="779"/>
      <c r="VGJ188" s="779"/>
      <c r="VGK188" s="779"/>
      <c r="VGL188" s="779"/>
      <c r="VGM188" s="779"/>
      <c r="VGN188" s="779"/>
      <c r="VGO188" s="779"/>
      <c r="VGP188" s="779"/>
      <c r="VGQ188" s="779"/>
      <c r="VGR188" s="779"/>
      <c r="VGS188" s="779"/>
      <c r="VGT188" s="779"/>
      <c r="VGU188" s="779"/>
      <c r="VGV188" s="779"/>
      <c r="VGW188" s="779"/>
      <c r="VGX188" s="779"/>
      <c r="VGY188" s="779"/>
      <c r="VGZ188" s="779"/>
      <c r="VHA188" s="779"/>
      <c r="VHB188" s="779"/>
      <c r="VHC188" s="779"/>
      <c r="VHD188" s="779"/>
      <c r="VHE188" s="779"/>
      <c r="VHF188" s="779"/>
      <c r="VHG188" s="779"/>
      <c r="VHH188" s="779"/>
      <c r="VHI188" s="779"/>
      <c r="VHJ188" s="779"/>
      <c r="VHK188" s="779"/>
      <c r="VHL188" s="779"/>
      <c r="VHM188" s="779"/>
      <c r="VHN188" s="779"/>
      <c r="VHO188" s="779"/>
      <c r="VHP188" s="779"/>
      <c r="VHQ188" s="779"/>
      <c r="VHR188" s="779"/>
      <c r="VHS188" s="779"/>
      <c r="VHT188" s="779"/>
      <c r="VHU188" s="779"/>
      <c r="VHV188" s="779"/>
      <c r="VHW188" s="779"/>
      <c r="VHX188" s="779"/>
      <c r="VHY188" s="779"/>
      <c r="VHZ188" s="779"/>
      <c r="VIA188" s="779"/>
      <c r="VIB188" s="779"/>
      <c r="VIC188" s="779"/>
      <c r="VID188" s="779"/>
      <c r="VIE188" s="779"/>
      <c r="VIF188" s="779"/>
      <c r="VIG188" s="779"/>
      <c r="VIH188" s="779"/>
      <c r="VII188" s="779"/>
      <c r="VIJ188" s="779"/>
      <c r="VIK188" s="779"/>
      <c r="VIL188" s="779"/>
      <c r="VIM188" s="779"/>
      <c r="VIN188" s="779"/>
      <c r="VIO188" s="779"/>
      <c r="VIP188" s="779"/>
      <c r="VIQ188" s="779"/>
      <c r="VIR188" s="779"/>
      <c r="VIS188" s="779"/>
      <c r="VIT188" s="779"/>
      <c r="VIU188" s="779"/>
      <c r="VIV188" s="779"/>
      <c r="VIW188" s="779"/>
      <c r="VIX188" s="779"/>
      <c r="VIY188" s="779"/>
      <c r="VIZ188" s="779"/>
      <c r="VJA188" s="779"/>
      <c r="VJB188" s="779"/>
      <c r="VJC188" s="779"/>
      <c r="VJD188" s="779"/>
      <c r="VJE188" s="779"/>
      <c r="VJF188" s="779"/>
      <c r="VJG188" s="779"/>
      <c r="VJH188" s="779"/>
      <c r="VJI188" s="779"/>
      <c r="VJJ188" s="779"/>
      <c r="VJK188" s="779"/>
      <c r="VJL188" s="779"/>
      <c r="VJM188" s="779"/>
      <c r="VJN188" s="779"/>
      <c r="VJO188" s="779"/>
      <c r="VJP188" s="779"/>
      <c r="VJQ188" s="779"/>
      <c r="VJR188" s="779"/>
      <c r="VJS188" s="779"/>
      <c r="VJT188" s="779"/>
      <c r="VJU188" s="779"/>
      <c r="VJV188" s="779"/>
      <c r="VJW188" s="779"/>
      <c r="VJX188" s="779"/>
      <c r="VJY188" s="779"/>
      <c r="VJZ188" s="779"/>
      <c r="VKA188" s="779"/>
      <c r="VKB188" s="779"/>
      <c r="VKC188" s="779"/>
      <c r="VKD188" s="779"/>
      <c r="VKE188" s="779"/>
      <c r="VKF188" s="779"/>
      <c r="VKG188" s="779"/>
      <c r="VKH188" s="779"/>
      <c r="VKI188" s="779"/>
      <c r="VKJ188" s="779"/>
      <c r="VKK188" s="779"/>
      <c r="VKL188" s="779"/>
      <c r="VKM188" s="779"/>
      <c r="VKN188" s="779"/>
      <c r="VKO188" s="779"/>
      <c r="VKP188" s="779"/>
      <c r="VKQ188" s="779"/>
      <c r="VKR188" s="779"/>
      <c r="VKS188" s="779"/>
      <c r="VKT188" s="779"/>
      <c r="VKU188" s="779"/>
      <c r="VKV188" s="779"/>
      <c r="VKW188" s="779"/>
      <c r="VKX188" s="779"/>
      <c r="VKY188" s="779"/>
      <c r="VKZ188" s="779"/>
      <c r="VLA188" s="779"/>
      <c r="VLB188" s="779"/>
      <c r="VLC188" s="779"/>
      <c r="VLD188" s="779"/>
      <c r="VLE188" s="779"/>
      <c r="VLF188" s="779"/>
      <c r="VLG188" s="779"/>
      <c r="VLH188" s="779"/>
      <c r="VLI188" s="779"/>
      <c r="VLJ188" s="779"/>
      <c r="VLK188" s="779"/>
      <c r="VLL188" s="779"/>
      <c r="VLM188" s="779"/>
      <c r="VLN188" s="779"/>
      <c r="VLO188" s="779"/>
      <c r="VLP188" s="779"/>
      <c r="VLQ188" s="779"/>
      <c r="VLR188" s="779"/>
      <c r="VLS188" s="779"/>
      <c r="VLT188" s="779"/>
      <c r="VLU188" s="779"/>
      <c r="VLV188" s="779"/>
      <c r="VLW188" s="779"/>
      <c r="VLX188" s="779"/>
      <c r="VLY188" s="779"/>
      <c r="VLZ188" s="779"/>
      <c r="VMA188" s="779"/>
      <c r="VMB188" s="779"/>
      <c r="VMC188" s="779"/>
      <c r="VMD188" s="779"/>
      <c r="VME188" s="779"/>
      <c r="VMF188" s="779"/>
      <c r="VMG188" s="779"/>
      <c r="VMH188" s="779"/>
      <c r="VMI188" s="779"/>
      <c r="VMJ188" s="779"/>
      <c r="VMK188" s="779"/>
      <c r="VML188" s="779"/>
      <c r="VMM188" s="779"/>
      <c r="VMN188" s="779"/>
      <c r="VMO188" s="779"/>
      <c r="VMP188" s="779"/>
      <c r="VMQ188" s="779"/>
      <c r="VMR188" s="779"/>
      <c r="VMS188" s="779"/>
      <c r="VMT188" s="779"/>
      <c r="VMU188" s="779"/>
      <c r="VMV188" s="779"/>
      <c r="VMW188" s="779"/>
      <c r="VMX188" s="779"/>
      <c r="VMY188" s="779"/>
      <c r="VMZ188" s="779"/>
      <c r="VNA188" s="779"/>
      <c r="VNB188" s="779"/>
      <c r="VNC188" s="779"/>
      <c r="VND188" s="779"/>
      <c r="VNE188" s="779"/>
      <c r="VNF188" s="779"/>
      <c r="VNG188" s="779"/>
      <c r="VNH188" s="779"/>
      <c r="VNI188" s="779"/>
      <c r="VNJ188" s="779"/>
      <c r="VNK188" s="779"/>
      <c r="VNL188" s="779"/>
      <c r="VNM188" s="779"/>
      <c r="VNN188" s="779"/>
      <c r="VNO188" s="779"/>
      <c r="VNP188" s="779"/>
      <c r="VNQ188" s="779"/>
      <c r="VNR188" s="779"/>
      <c r="VNS188" s="779"/>
      <c r="VNT188" s="779"/>
      <c r="VNU188" s="779"/>
      <c r="VNV188" s="779"/>
      <c r="VNW188" s="779"/>
      <c r="VNX188" s="779"/>
      <c r="VNY188" s="779"/>
      <c r="VNZ188" s="779"/>
      <c r="VOA188" s="779"/>
      <c r="VOB188" s="779"/>
      <c r="VOC188" s="779"/>
      <c r="VOD188" s="779"/>
      <c r="VOE188" s="779"/>
      <c r="VOF188" s="779"/>
      <c r="VOG188" s="779"/>
      <c r="VOH188" s="779"/>
      <c r="VOI188" s="779"/>
      <c r="VOJ188" s="779"/>
      <c r="VOK188" s="779"/>
      <c r="VOL188" s="779"/>
      <c r="VOM188" s="779"/>
      <c r="VON188" s="779"/>
      <c r="VOO188" s="779"/>
      <c r="VOP188" s="779"/>
      <c r="VOQ188" s="779"/>
      <c r="VOR188" s="779"/>
      <c r="VOS188" s="779"/>
      <c r="VOT188" s="779"/>
      <c r="VOU188" s="779"/>
      <c r="VOV188" s="779"/>
      <c r="VOW188" s="779"/>
      <c r="VOX188" s="779"/>
      <c r="VOY188" s="779"/>
      <c r="VOZ188" s="779"/>
      <c r="VPA188" s="779"/>
      <c r="VPB188" s="779"/>
      <c r="VPC188" s="779"/>
      <c r="VPD188" s="779"/>
      <c r="VPE188" s="779"/>
      <c r="VPF188" s="779"/>
      <c r="VPG188" s="779"/>
      <c r="VPH188" s="779"/>
      <c r="VPI188" s="779"/>
      <c r="VPJ188" s="779"/>
      <c r="VPK188" s="779"/>
      <c r="VPL188" s="779"/>
      <c r="VPM188" s="779"/>
      <c r="VPN188" s="779"/>
      <c r="VPO188" s="779"/>
      <c r="VPP188" s="779"/>
      <c r="VPQ188" s="779"/>
      <c r="VPR188" s="779"/>
      <c r="VPS188" s="779"/>
      <c r="VPT188" s="779"/>
      <c r="VPU188" s="779"/>
      <c r="VPV188" s="779"/>
      <c r="VPW188" s="779"/>
      <c r="VPX188" s="779"/>
      <c r="VPY188" s="779"/>
      <c r="VPZ188" s="779"/>
      <c r="VQA188" s="779"/>
      <c r="VQB188" s="779"/>
      <c r="VQC188" s="779"/>
      <c r="VQD188" s="779"/>
      <c r="VQE188" s="779"/>
      <c r="VQF188" s="779"/>
      <c r="VQG188" s="779"/>
      <c r="VQH188" s="779"/>
      <c r="VQI188" s="779"/>
      <c r="VQJ188" s="779"/>
      <c r="VQK188" s="779"/>
      <c r="VQL188" s="779"/>
      <c r="VQM188" s="779"/>
      <c r="VQN188" s="779"/>
      <c r="VQO188" s="779"/>
      <c r="VQP188" s="779"/>
      <c r="VQQ188" s="779"/>
      <c r="VQR188" s="779"/>
      <c r="VQS188" s="779"/>
      <c r="VQT188" s="779"/>
      <c r="VQU188" s="779"/>
      <c r="VQV188" s="779"/>
      <c r="VQW188" s="779"/>
      <c r="VQX188" s="779"/>
      <c r="VQY188" s="779"/>
      <c r="VQZ188" s="779"/>
      <c r="VRA188" s="779"/>
      <c r="VRB188" s="779"/>
      <c r="VRC188" s="779"/>
      <c r="VRD188" s="779"/>
      <c r="VRE188" s="779"/>
      <c r="VRF188" s="779"/>
      <c r="VRG188" s="779"/>
      <c r="VRH188" s="779"/>
      <c r="VRI188" s="779"/>
      <c r="VRJ188" s="779"/>
      <c r="VRK188" s="779"/>
      <c r="VRL188" s="779"/>
      <c r="VRM188" s="779"/>
      <c r="VRN188" s="779"/>
      <c r="VRO188" s="779"/>
      <c r="VRP188" s="779"/>
      <c r="VRQ188" s="779"/>
      <c r="VRR188" s="779"/>
      <c r="VRS188" s="779"/>
      <c r="VRT188" s="779"/>
      <c r="VRU188" s="779"/>
      <c r="VRV188" s="779"/>
      <c r="VRW188" s="779"/>
      <c r="VRX188" s="779"/>
      <c r="VRY188" s="779"/>
      <c r="VRZ188" s="779"/>
      <c r="VSA188" s="779"/>
      <c r="VSB188" s="779"/>
      <c r="VSC188" s="779"/>
      <c r="VSD188" s="779"/>
      <c r="VSE188" s="779"/>
      <c r="VSF188" s="779"/>
      <c r="VSG188" s="779"/>
      <c r="VSH188" s="779"/>
      <c r="VSI188" s="779"/>
      <c r="VSJ188" s="779"/>
      <c r="VSK188" s="779"/>
      <c r="VSL188" s="779"/>
      <c r="VSM188" s="779"/>
      <c r="VSN188" s="779"/>
      <c r="VSO188" s="779"/>
      <c r="VSP188" s="779"/>
      <c r="VSQ188" s="779"/>
      <c r="VSR188" s="779"/>
      <c r="VSS188" s="779"/>
      <c r="VST188" s="779"/>
      <c r="VSU188" s="779"/>
      <c r="VSV188" s="779"/>
      <c r="VSW188" s="779"/>
      <c r="VSX188" s="779"/>
      <c r="VSY188" s="779"/>
      <c r="VSZ188" s="779"/>
      <c r="VTA188" s="779"/>
      <c r="VTB188" s="779"/>
      <c r="VTC188" s="779"/>
      <c r="VTD188" s="779"/>
      <c r="VTE188" s="779"/>
      <c r="VTF188" s="779"/>
      <c r="VTG188" s="779"/>
      <c r="VTH188" s="779"/>
      <c r="VTI188" s="779"/>
      <c r="VTJ188" s="779"/>
      <c r="VTK188" s="779"/>
      <c r="VTL188" s="779"/>
      <c r="VTM188" s="779"/>
      <c r="VTN188" s="779"/>
      <c r="VTO188" s="779"/>
      <c r="VTP188" s="779"/>
      <c r="VTQ188" s="779"/>
      <c r="VTR188" s="779"/>
      <c r="VTS188" s="779"/>
      <c r="VTT188" s="779"/>
      <c r="VTU188" s="779"/>
      <c r="VTV188" s="779"/>
      <c r="VTW188" s="779"/>
      <c r="VTX188" s="779"/>
      <c r="VTY188" s="779"/>
      <c r="VTZ188" s="779"/>
      <c r="VUA188" s="779"/>
      <c r="VUB188" s="779"/>
      <c r="VUC188" s="779"/>
      <c r="VUD188" s="779"/>
      <c r="VUE188" s="779"/>
      <c r="VUF188" s="779"/>
      <c r="VUG188" s="779"/>
      <c r="VUH188" s="779"/>
      <c r="VUI188" s="779"/>
      <c r="VUJ188" s="779"/>
      <c r="VUK188" s="779"/>
      <c r="VUL188" s="779"/>
      <c r="VUM188" s="779"/>
      <c r="VUN188" s="779"/>
      <c r="VUO188" s="779"/>
      <c r="VUP188" s="779"/>
      <c r="VUQ188" s="779"/>
      <c r="VUR188" s="779"/>
      <c r="VUS188" s="779"/>
      <c r="VUT188" s="779"/>
      <c r="VUU188" s="779"/>
      <c r="VUV188" s="779"/>
      <c r="VUW188" s="779"/>
      <c r="VUX188" s="779"/>
      <c r="VUY188" s="779"/>
      <c r="VUZ188" s="779"/>
      <c r="VVA188" s="779"/>
      <c r="VVB188" s="779"/>
      <c r="VVC188" s="779"/>
      <c r="VVD188" s="779"/>
      <c r="VVE188" s="779"/>
      <c r="VVF188" s="779"/>
      <c r="VVG188" s="779"/>
      <c r="VVH188" s="779"/>
      <c r="VVI188" s="779"/>
      <c r="VVJ188" s="779"/>
      <c r="VVK188" s="779"/>
      <c r="VVL188" s="779"/>
      <c r="VVM188" s="779"/>
      <c r="VVN188" s="779"/>
      <c r="VVO188" s="779"/>
      <c r="VVP188" s="779"/>
      <c r="VVQ188" s="779"/>
      <c r="VVR188" s="779"/>
      <c r="VVS188" s="779"/>
      <c r="VVT188" s="779"/>
      <c r="VVU188" s="779"/>
      <c r="VVV188" s="779"/>
      <c r="VVW188" s="779"/>
      <c r="VVX188" s="779"/>
      <c r="VVY188" s="779"/>
      <c r="VVZ188" s="779"/>
      <c r="VWA188" s="779"/>
      <c r="VWB188" s="779"/>
      <c r="VWC188" s="779"/>
      <c r="VWD188" s="779"/>
      <c r="VWE188" s="779"/>
      <c r="VWF188" s="779"/>
      <c r="VWG188" s="779"/>
      <c r="VWH188" s="779"/>
      <c r="VWI188" s="779"/>
      <c r="VWJ188" s="779"/>
      <c r="VWK188" s="779"/>
      <c r="VWL188" s="779"/>
      <c r="VWM188" s="779"/>
      <c r="VWN188" s="779"/>
      <c r="VWO188" s="779"/>
      <c r="VWP188" s="779"/>
      <c r="VWQ188" s="779"/>
      <c r="VWR188" s="779"/>
      <c r="VWS188" s="779"/>
      <c r="VWT188" s="779"/>
      <c r="VWU188" s="779"/>
      <c r="VWV188" s="779"/>
      <c r="VWW188" s="779"/>
      <c r="VWX188" s="779"/>
      <c r="VWY188" s="779"/>
      <c r="VWZ188" s="779"/>
      <c r="VXA188" s="779"/>
      <c r="VXB188" s="779"/>
      <c r="VXC188" s="779"/>
      <c r="VXD188" s="779"/>
      <c r="VXE188" s="779"/>
      <c r="VXF188" s="779"/>
      <c r="VXG188" s="779"/>
      <c r="VXH188" s="779"/>
      <c r="VXI188" s="779"/>
      <c r="VXJ188" s="779"/>
      <c r="VXK188" s="779"/>
      <c r="VXL188" s="779"/>
      <c r="VXM188" s="779"/>
      <c r="VXN188" s="779"/>
      <c r="VXO188" s="779"/>
      <c r="VXP188" s="779"/>
      <c r="VXQ188" s="779"/>
      <c r="VXR188" s="779"/>
      <c r="VXS188" s="779"/>
      <c r="VXT188" s="779"/>
      <c r="VXU188" s="779"/>
      <c r="VXV188" s="779"/>
      <c r="VXW188" s="779"/>
      <c r="VXX188" s="779"/>
      <c r="VXY188" s="779"/>
      <c r="VXZ188" s="779"/>
      <c r="VYA188" s="779"/>
      <c r="VYB188" s="779"/>
      <c r="VYC188" s="779"/>
      <c r="VYD188" s="779"/>
      <c r="VYE188" s="779"/>
      <c r="VYF188" s="779"/>
      <c r="VYG188" s="779"/>
      <c r="VYH188" s="779"/>
      <c r="VYI188" s="779"/>
      <c r="VYJ188" s="779"/>
      <c r="VYK188" s="779"/>
      <c r="VYL188" s="779"/>
      <c r="VYM188" s="779"/>
      <c r="VYN188" s="779"/>
      <c r="VYO188" s="779"/>
      <c r="VYP188" s="779"/>
      <c r="VYQ188" s="779"/>
      <c r="VYR188" s="779"/>
      <c r="VYS188" s="779"/>
      <c r="VYT188" s="779"/>
      <c r="VYU188" s="779"/>
      <c r="VYV188" s="779"/>
      <c r="VYW188" s="779"/>
      <c r="VYX188" s="779"/>
      <c r="VYY188" s="779"/>
      <c r="VYZ188" s="779"/>
      <c r="VZA188" s="779"/>
      <c r="VZB188" s="779"/>
      <c r="VZC188" s="779"/>
      <c r="VZD188" s="779"/>
      <c r="VZE188" s="779"/>
      <c r="VZF188" s="779"/>
      <c r="VZG188" s="779"/>
      <c r="VZH188" s="779"/>
      <c r="VZI188" s="779"/>
      <c r="VZJ188" s="779"/>
      <c r="VZK188" s="779"/>
      <c r="VZL188" s="779"/>
      <c r="VZM188" s="779"/>
      <c r="VZN188" s="779"/>
      <c r="VZO188" s="779"/>
      <c r="VZP188" s="779"/>
      <c r="VZQ188" s="779"/>
      <c r="VZR188" s="779"/>
      <c r="VZS188" s="779"/>
      <c r="VZT188" s="779"/>
      <c r="VZU188" s="779"/>
      <c r="VZV188" s="779"/>
      <c r="VZW188" s="779"/>
      <c r="VZX188" s="779"/>
      <c r="VZY188" s="779"/>
      <c r="VZZ188" s="779"/>
      <c r="WAA188" s="779"/>
      <c r="WAB188" s="779"/>
      <c r="WAC188" s="779"/>
      <c r="WAD188" s="779"/>
      <c r="WAE188" s="779"/>
      <c r="WAF188" s="779"/>
      <c r="WAG188" s="779"/>
      <c r="WAH188" s="779"/>
      <c r="WAI188" s="779"/>
      <c r="WAJ188" s="779"/>
      <c r="WAK188" s="779"/>
      <c r="WAL188" s="779"/>
      <c r="WAM188" s="779"/>
      <c r="WAN188" s="779"/>
      <c r="WAO188" s="779"/>
      <c r="WAP188" s="779"/>
      <c r="WAQ188" s="779"/>
      <c r="WAR188" s="779"/>
      <c r="WAS188" s="779"/>
      <c r="WAT188" s="779"/>
      <c r="WAU188" s="779"/>
      <c r="WAV188" s="779"/>
      <c r="WAW188" s="779"/>
      <c r="WAX188" s="779"/>
      <c r="WAY188" s="779"/>
      <c r="WAZ188" s="779"/>
      <c r="WBA188" s="779"/>
      <c r="WBB188" s="779"/>
      <c r="WBC188" s="779"/>
      <c r="WBD188" s="779"/>
      <c r="WBE188" s="779"/>
      <c r="WBF188" s="779"/>
      <c r="WBG188" s="779"/>
      <c r="WBH188" s="779"/>
      <c r="WBI188" s="779"/>
      <c r="WBJ188" s="779"/>
      <c r="WBK188" s="779"/>
      <c r="WBL188" s="779"/>
      <c r="WBM188" s="779"/>
      <c r="WBN188" s="779"/>
      <c r="WBO188" s="779"/>
      <c r="WBP188" s="779"/>
      <c r="WBQ188" s="779"/>
      <c r="WBR188" s="779"/>
      <c r="WBS188" s="779"/>
      <c r="WBT188" s="779"/>
      <c r="WBU188" s="779"/>
      <c r="WBV188" s="779"/>
      <c r="WBW188" s="779"/>
      <c r="WBX188" s="779"/>
      <c r="WBY188" s="779"/>
      <c r="WBZ188" s="779"/>
      <c r="WCA188" s="779"/>
      <c r="WCB188" s="779"/>
      <c r="WCC188" s="779"/>
      <c r="WCD188" s="779"/>
      <c r="WCE188" s="779"/>
      <c r="WCF188" s="779"/>
      <c r="WCG188" s="779"/>
      <c r="WCH188" s="779"/>
      <c r="WCI188" s="779"/>
      <c r="WCJ188" s="779"/>
      <c r="WCK188" s="779"/>
      <c r="WCL188" s="779"/>
      <c r="WCM188" s="779"/>
      <c r="WCN188" s="779"/>
      <c r="WCO188" s="779"/>
      <c r="WCP188" s="779"/>
      <c r="WCQ188" s="779"/>
      <c r="WCR188" s="779"/>
      <c r="WCS188" s="779"/>
      <c r="WCT188" s="779"/>
      <c r="WCU188" s="779"/>
      <c r="WCV188" s="779"/>
      <c r="WCW188" s="779"/>
      <c r="WCX188" s="779"/>
      <c r="WCY188" s="779"/>
      <c r="WCZ188" s="779"/>
      <c r="WDA188" s="779"/>
      <c r="WDB188" s="779"/>
      <c r="WDC188" s="779"/>
      <c r="WDD188" s="779"/>
      <c r="WDE188" s="779"/>
      <c r="WDF188" s="779"/>
      <c r="WDG188" s="779"/>
      <c r="WDH188" s="779"/>
      <c r="WDI188" s="779"/>
      <c r="WDJ188" s="779"/>
      <c r="WDK188" s="779"/>
      <c r="WDL188" s="779"/>
      <c r="WDM188" s="779"/>
      <c r="WDN188" s="779"/>
      <c r="WDO188" s="779"/>
      <c r="WDP188" s="779"/>
      <c r="WDQ188" s="779"/>
      <c r="WDR188" s="779"/>
      <c r="WDS188" s="779"/>
      <c r="WDT188" s="779"/>
      <c r="WDU188" s="779"/>
      <c r="WDV188" s="779"/>
      <c r="WDW188" s="779"/>
      <c r="WDX188" s="779"/>
      <c r="WDY188" s="779"/>
      <c r="WDZ188" s="779"/>
      <c r="WEA188" s="779"/>
      <c r="WEB188" s="779"/>
      <c r="WEC188" s="779"/>
      <c r="WED188" s="779"/>
      <c r="WEE188" s="779"/>
      <c r="WEF188" s="779"/>
      <c r="WEG188" s="779"/>
      <c r="WEH188" s="779"/>
      <c r="WEI188" s="779"/>
      <c r="WEJ188" s="779"/>
      <c r="WEK188" s="779"/>
      <c r="WEL188" s="779"/>
      <c r="WEM188" s="779"/>
      <c r="WEN188" s="779"/>
      <c r="WEO188" s="779"/>
      <c r="WEP188" s="779"/>
      <c r="WEQ188" s="779"/>
      <c r="WER188" s="779"/>
      <c r="WES188" s="779"/>
      <c r="WET188" s="779"/>
      <c r="WEU188" s="779"/>
      <c r="WEV188" s="779"/>
      <c r="WEW188" s="779"/>
      <c r="WEX188" s="779"/>
      <c r="WEY188" s="779"/>
      <c r="WEZ188" s="779"/>
      <c r="WFA188" s="779"/>
      <c r="WFB188" s="779"/>
      <c r="WFC188" s="779"/>
      <c r="WFD188" s="779"/>
      <c r="WFE188" s="779"/>
      <c r="WFF188" s="779"/>
      <c r="WFG188" s="779"/>
      <c r="WFH188" s="779"/>
      <c r="WFI188" s="779"/>
      <c r="WFJ188" s="779"/>
      <c r="WFK188" s="779"/>
      <c r="WFL188" s="779"/>
      <c r="WFM188" s="779"/>
      <c r="WFN188" s="779"/>
      <c r="WFO188" s="779"/>
      <c r="WFP188" s="779"/>
      <c r="WFQ188" s="779"/>
      <c r="WFR188" s="779"/>
      <c r="WFS188" s="779"/>
      <c r="WFT188" s="779"/>
      <c r="WFU188" s="779"/>
      <c r="WFV188" s="779"/>
      <c r="WFW188" s="779"/>
      <c r="WFX188" s="779"/>
      <c r="WFY188" s="779"/>
      <c r="WFZ188" s="779"/>
      <c r="WGA188" s="779"/>
      <c r="WGB188" s="779"/>
      <c r="WGC188" s="779"/>
      <c r="WGD188" s="779"/>
      <c r="WGE188" s="779"/>
      <c r="WGF188" s="779"/>
      <c r="WGG188" s="779"/>
      <c r="WGH188" s="779"/>
      <c r="WGI188" s="779"/>
      <c r="WGJ188" s="779"/>
      <c r="WGK188" s="779"/>
      <c r="WGL188" s="779"/>
      <c r="WGM188" s="779"/>
      <c r="WGN188" s="779"/>
      <c r="WGO188" s="779"/>
      <c r="WGP188" s="779"/>
      <c r="WGQ188" s="779"/>
      <c r="WGR188" s="779"/>
      <c r="WGS188" s="779"/>
      <c r="WGT188" s="779"/>
      <c r="WGU188" s="779"/>
      <c r="WGV188" s="779"/>
      <c r="WGW188" s="779"/>
      <c r="WGX188" s="779"/>
      <c r="WGY188" s="779"/>
      <c r="WGZ188" s="779"/>
      <c r="WHA188" s="779"/>
      <c r="WHB188" s="779"/>
      <c r="WHC188" s="779"/>
      <c r="WHD188" s="779"/>
      <c r="WHE188" s="779"/>
      <c r="WHF188" s="779"/>
      <c r="WHG188" s="779"/>
      <c r="WHH188" s="779"/>
      <c r="WHI188" s="779"/>
      <c r="WHJ188" s="779"/>
      <c r="WHK188" s="779"/>
      <c r="WHL188" s="779"/>
      <c r="WHM188" s="779"/>
      <c r="WHN188" s="779"/>
      <c r="WHO188" s="779"/>
      <c r="WHP188" s="779"/>
      <c r="WHQ188" s="779"/>
      <c r="WHR188" s="779"/>
      <c r="WHS188" s="779"/>
      <c r="WHT188" s="779"/>
      <c r="WHU188" s="779"/>
      <c r="WHV188" s="779"/>
      <c r="WHW188" s="779"/>
      <c r="WHX188" s="779"/>
      <c r="WHY188" s="779"/>
      <c r="WHZ188" s="779"/>
      <c r="WIA188" s="779"/>
      <c r="WIB188" s="779"/>
      <c r="WIC188" s="779"/>
      <c r="WID188" s="779"/>
      <c r="WIE188" s="779"/>
      <c r="WIF188" s="779"/>
      <c r="WIG188" s="779"/>
      <c r="WIH188" s="779"/>
      <c r="WII188" s="779"/>
      <c r="WIJ188" s="779"/>
      <c r="WIK188" s="779"/>
      <c r="WIL188" s="779"/>
      <c r="WIM188" s="779"/>
      <c r="WIN188" s="779"/>
      <c r="WIO188" s="779"/>
      <c r="WIP188" s="779"/>
      <c r="WIQ188" s="779"/>
      <c r="WIR188" s="779"/>
      <c r="WIS188" s="779"/>
      <c r="WIT188" s="779"/>
      <c r="WIU188" s="779"/>
      <c r="WIV188" s="779"/>
      <c r="WIW188" s="779"/>
      <c r="WIX188" s="779"/>
      <c r="WIY188" s="779"/>
      <c r="WIZ188" s="779"/>
      <c r="WJA188" s="779"/>
      <c r="WJB188" s="779"/>
      <c r="WJC188" s="779"/>
      <c r="WJD188" s="779"/>
      <c r="WJE188" s="779"/>
      <c r="WJF188" s="779"/>
      <c r="WJG188" s="779"/>
      <c r="WJH188" s="779"/>
      <c r="WJI188" s="779"/>
      <c r="WJJ188" s="779"/>
      <c r="WJK188" s="779"/>
      <c r="WJL188" s="779"/>
      <c r="WJM188" s="779"/>
      <c r="WJN188" s="779"/>
      <c r="WJO188" s="779"/>
      <c r="WJP188" s="779"/>
      <c r="WJQ188" s="779"/>
      <c r="WJR188" s="779"/>
      <c r="WJS188" s="779"/>
      <c r="WJT188" s="779"/>
      <c r="WJU188" s="779"/>
      <c r="WJV188" s="779"/>
      <c r="WJW188" s="779"/>
      <c r="WJX188" s="779"/>
      <c r="WJY188" s="779"/>
      <c r="WJZ188" s="779"/>
      <c r="WKA188" s="779"/>
      <c r="WKB188" s="779"/>
      <c r="WKC188" s="779"/>
      <c r="WKD188" s="779"/>
      <c r="WKE188" s="779"/>
      <c r="WKF188" s="779"/>
      <c r="WKG188" s="779"/>
      <c r="WKH188" s="779"/>
      <c r="WKI188" s="779"/>
      <c r="WKJ188" s="779"/>
      <c r="WKK188" s="779"/>
      <c r="WKL188" s="779"/>
      <c r="WKM188" s="779"/>
      <c r="WKN188" s="779"/>
      <c r="WKO188" s="779"/>
      <c r="WKP188" s="779"/>
      <c r="WKQ188" s="779"/>
      <c r="WKR188" s="779"/>
      <c r="WKS188" s="779"/>
      <c r="WKT188" s="779"/>
      <c r="WKU188" s="779"/>
      <c r="WKV188" s="779"/>
      <c r="WKW188" s="779"/>
      <c r="WKX188" s="779"/>
      <c r="WKY188" s="779"/>
      <c r="WKZ188" s="779"/>
      <c r="WLA188" s="779"/>
      <c r="WLB188" s="779"/>
      <c r="WLC188" s="779"/>
      <c r="WLD188" s="779"/>
      <c r="WLE188" s="779"/>
      <c r="WLF188" s="779"/>
      <c r="WLG188" s="779"/>
      <c r="WLH188" s="779"/>
      <c r="WLI188" s="779"/>
      <c r="WLJ188" s="779"/>
      <c r="WLK188" s="779"/>
      <c r="WLL188" s="779"/>
      <c r="WLM188" s="779"/>
      <c r="WLN188" s="779"/>
      <c r="WLO188" s="779"/>
      <c r="WLP188" s="779"/>
      <c r="WLQ188" s="779"/>
      <c r="WLR188" s="779"/>
      <c r="WLS188" s="779"/>
      <c r="WLT188" s="779"/>
      <c r="WLU188" s="779"/>
      <c r="WLV188" s="779"/>
      <c r="WLW188" s="779"/>
      <c r="WLX188" s="779"/>
      <c r="WLY188" s="779"/>
      <c r="WLZ188" s="779"/>
      <c r="WMA188" s="779"/>
      <c r="WMB188" s="779"/>
      <c r="WMC188" s="779"/>
      <c r="WMD188" s="779"/>
      <c r="WME188" s="779"/>
      <c r="WMF188" s="779"/>
      <c r="WMG188" s="779"/>
      <c r="WMH188" s="779"/>
      <c r="WMI188" s="779"/>
      <c r="WMJ188" s="779"/>
      <c r="WMK188" s="779"/>
      <c r="WML188" s="779"/>
      <c r="WMM188" s="779"/>
      <c r="WMN188" s="779"/>
      <c r="WMO188" s="779"/>
      <c r="WMP188" s="779"/>
      <c r="WMQ188" s="779"/>
      <c r="WMR188" s="779"/>
      <c r="WMS188" s="779"/>
      <c r="WMT188" s="779"/>
      <c r="WMU188" s="779"/>
      <c r="WMV188" s="779"/>
      <c r="WMW188" s="779"/>
      <c r="WMX188" s="779"/>
      <c r="WMY188" s="779"/>
      <c r="WMZ188" s="779"/>
      <c r="WNA188" s="779"/>
      <c r="WNB188" s="779"/>
      <c r="WNC188" s="779"/>
      <c r="WND188" s="779"/>
      <c r="WNE188" s="779"/>
      <c r="WNF188" s="779"/>
      <c r="WNG188" s="779"/>
      <c r="WNH188" s="779"/>
      <c r="WNI188" s="779"/>
      <c r="WNJ188" s="779"/>
      <c r="WNK188" s="779"/>
      <c r="WNL188" s="779"/>
      <c r="WNM188" s="779"/>
      <c r="WNN188" s="779"/>
      <c r="WNO188" s="779"/>
      <c r="WNP188" s="779"/>
      <c r="WNQ188" s="779"/>
      <c r="WNR188" s="779"/>
      <c r="WNS188" s="779"/>
      <c r="WNT188" s="779"/>
      <c r="WNU188" s="779"/>
      <c r="WNV188" s="779"/>
      <c r="WNW188" s="779"/>
      <c r="WNX188" s="779"/>
      <c r="WNY188" s="779"/>
      <c r="WNZ188" s="779"/>
      <c r="WOA188" s="779"/>
      <c r="WOB188" s="779"/>
      <c r="WOC188" s="779"/>
      <c r="WOD188" s="779"/>
      <c r="WOE188" s="779"/>
      <c r="WOF188" s="779"/>
      <c r="WOG188" s="779"/>
      <c r="WOH188" s="779"/>
      <c r="WOI188" s="779"/>
      <c r="WOJ188" s="779"/>
      <c r="WOK188" s="779"/>
      <c r="WOL188" s="779"/>
      <c r="WOM188" s="779"/>
      <c r="WON188" s="779"/>
      <c r="WOO188" s="779"/>
      <c r="WOP188" s="779"/>
      <c r="WOQ188" s="779"/>
      <c r="WOR188" s="779"/>
      <c r="WOS188" s="779"/>
      <c r="WOT188" s="779"/>
      <c r="WOU188" s="779"/>
      <c r="WOV188" s="779"/>
      <c r="WOW188" s="779"/>
      <c r="WOX188" s="779"/>
      <c r="WOY188" s="779"/>
      <c r="WOZ188" s="779"/>
      <c r="WPA188" s="779"/>
      <c r="WPB188" s="779"/>
      <c r="WPC188" s="779"/>
      <c r="WPD188" s="779"/>
      <c r="WPE188" s="779"/>
      <c r="WPF188" s="779"/>
      <c r="WPG188" s="779"/>
      <c r="WPH188" s="779"/>
      <c r="WPI188" s="779"/>
      <c r="WPJ188" s="779"/>
      <c r="WPK188" s="779"/>
      <c r="WPL188" s="779"/>
      <c r="WPM188" s="779"/>
      <c r="WPN188" s="779"/>
      <c r="WPO188" s="779"/>
      <c r="WPP188" s="779"/>
      <c r="WPQ188" s="779"/>
      <c r="WPR188" s="779"/>
      <c r="WPS188" s="779"/>
      <c r="WPT188" s="779"/>
      <c r="WPU188" s="779"/>
      <c r="WPV188" s="779"/>
      <c r="WPW188" s="779"/>
      <c r="WPX188" s="779"/>
      <c r="WPY188" s="779"/>
      <c r="WPZ188" s="779"/>
      <c r="WQA188" s="779"/>
      <c r="WQB188" s="779"/>
      <c r="WQC188" s="779"/>
      <c r="WQD188" s="779"/>
      <c r="WQE188" s="779"/>
      <c r="WQF188" s="779"/>
      <c r="WQG188" s="779"/>
      <c r="WQH188" s="779"/>
      <c r="WQI188" s="779"/>
      <c r="WQJ188" s="779"/>
      <c r="WQK188" s="779"/>
      <c r="WQL188" s="779"/>
      <c r="WQM188" s="779"/>
      <c r="WQN188" s="779"/>
      <c r="WQO188" s="779"/>
      <c r="WQP188" s="779"/>
      <c r="WQQ188" s="779"/>
      <c r="WQR188" s="779"/>
      <c r="WQS188" s="779"/>
      <c r="WQT188" s="779"/>
      <c r="WQU188" s="779"/>
      <c r="WQV188" s="779"/>
      <c r="WQW188" s="779"/>
      <c r="WQX188" s="779"/>
      <c r="WQY188" s="779"/>
      <c r="WQZ188" s="779"/>
      <c r="WRA188" s="779"/>
      <c r="WRB188" s="779"/>
      <c r="WRC188" s="779"/>
      <c r="WRD188" s="779"/>
      <c r="WRE188" s="779"/>
      <c r="WRF188" s="779"/>
      <c r="WRG188" s="779"/>
      <c r="WRH188" s="779"/>
      <c r="WRI188" s="779"/>
      <c r="WRJ188" s="779"/>
      <c r="WRK188" s="779"/>
      <c r="WRL188" s="779"/>
      <c r="WRM188" s="779"/>
      <c r="WRN188" s="779"/>
      <c r="WRO188" s="779"/>
      <c r="WRP188" s="779"/>
      <c r="WRQ188" s="779"/>
      <c r="WRR188" s="779"/>
      <c r="WRS188" s="779"/>
      <c r="WRT188" s="779"/>
      <c r="WRU188" s="779"/>
      <c r="WRV188" s="779"/>
      <c r="WRW188" s="779"/>
      <c r="WRX188" s="779"/>
      <c r="WRY188" s="779"/>
      <c r="WRZ188" s="779"/>
      <c r="WSA188" s="779"/>
      <c r="WSB188" s="779"/>
      <c r="WSC188" s="779"/>
      <c r="WSD188" s="779"/>
      <c r="WSE188" s="779"/>
      <c r="WSF188" s="779"/>
      <c r="WSG188" s="779"/>
      <c r="WSH188" s="779"/>
      <c r="WSI188" s="779"/>
      <c r="WSJ188" s="779"/>
      <c r="WSK188" s="779"/>
      <c r="WSL188" s="779"/>
      <c r="WSM188" s="779"/>
      <c r="WSN188" s="779"/>
      <c r="WSO188" s="779"/>
      <c r="WSP188" s="779"/>
      <c r="WSQ188" s="779"/>
      <c r="WSR188" s="779"/>
      <c r="WSS188" s="779"/>
      <c r="WST188" s="779"/>
      <c r="WSU188" s="779"/>
      <c r="WSV188" s="779"/>
      <c r="WSW188" s="779"/>
      <c r="WSX188" s="779"/>
      <c r="WSY188" s="779"/>
      <c r="WSZ188" s="779"/>
      <c r="WTA188" s="779"/>
      <c r="WTB188" s="779"/>
      <c r="WTC188" s="779"/>
      <c r="WTD188" s="779"/>
      <c r="WTE188" s="779"/>
      <c r="WTF188" s="779"/>
      <c r="WTG188" s="779"/>
      <c r="WTH188" s="779"/>
      <c r="WTI188" s="779"/>
      <c r="WTJ188" s="779"/>
      <c r="WTK188" s="779"/>
      <c r="WTL188" s="779"/>
      <c r="WTM188" s="779"/>
      <c r="WTN188" s="779"/>
      <c r="WTO188" s="779"/>
      <c r="WTP188" s="779"/>
      <c r="WTQ188" s="779"/>
      <c r="WTR188" s="779"/>
      <c r="WTS188" s="779"/>
      <c r="WTT188" s="779"/>
      <c r="WTU188" s="779"/>
      <c r="WTV188" s="779"/>
      <c r="WTW188" s="779"/>
      <c r="WTX188" s="779"/>
      <c r="WTY188" s="779"/>
      <c r="WTZ188" s="779"/>
      <c r="WUA188" s="779"/>
      <c r="WUB188" s="779"/>
      <c r="WUC188" s="779"/>
      <c r="WUD188" s="779"/>
      <c r="WUE188" s="779"/>
      <c r="WUF188" s="779"/>
      <c r="WUG188" s="779"/>
      <c r="WUH188" s="779"/>
      <c r="WUI188" s="779"/>
      <c r="WUJ188" s="779"/>
      <c r="WUK188" s="779"/>
      <c r="WUL188" s="779"/>
      <c r="WUM188" s="779"/>
      <c r="WUN188" s="779"/>
      <c r="WUO188" s="779"/>
      <c r="WUP188" s="779"/>
      <c r="WUQ188" s="779"/>
      <c r="WUR188" s="779"/>
      <c r="WUS188" s="779"/>
      <c r="WUT188" s="779"/>
      <c r="WUU188" s="779"/>
      <c r="WUV188" s="779"/>
      <c r="WUW188" s="779"/>
      <c r="WUX188" s="779"/>
      <c r="WUY188" s="779"/>
      <c r="WUZ188" s="779"/>
      <c r="WVA188" s="779"/>
      <c r="WVB188" s="779"/>
      <c r="WVC188" s="779"/>
      <c r="WVD188" s="779"/>
      <c r="WVE188" s="779"/>
      <c r="WVF188" s="779"/>
      <c r="WVG188" s="779"/>
      <c r="WVH188" s="779"/>
      <c r="WVI188" s="779"/>
      <c r="WVJ188" s="779"/>
      <c r="WVK188" s="779"/>
      <c r="WVL188" s="779"/>
      <c r="WVM188" s="779"/>
      <c r="WVN188" s="779"/>
      <c r="WVO188" s="779"/>
      <c r="WVP188" s="779"/>
      <c r="WVQ188" s="779"/>
      <c r="WVR188" s="779"/>
      <c r="WVS188" s="779"/>
      <c r="WVT188" s="779"/>
      <c r="WVU188" s="779"/>
      <c r="WVV188" s="779"/>
      <c r="WVW188" s="779"/>
      <c r="WVX188" s="779"/>
      <c r="WVY188" s="779"/>
      <c r="WVZ188" s="779"/>
      <c r="WWA188" s="779"/>
      <c r="WWB188" s="779"/>
      <c r="WWC188" s="779"/>
      <c r="WWD188" s="779"/>
      <c r="WWE188" s="779"/>
      <c r="WWF188" s="779"/>
      <c r="WWG188" s="779"/>
      <c r="WWH188" s="779"/>
      <c r="WWI188" s="779"/>
      <c r="WWJ188" s="779"/>
      <c r="WWK188" s="779"/>
      <c r="WWL188" s="779"/>
      <c r="WWM188" s="779"/>
      <c r="WWN188" s="779"/>
      <c r="WWO188" s="779"/>
      <c r="WWP188" s="779"/>
      <c r="WWQ188" s="779"/>
      <c r="WWR188" s="779"/>
      <c r="WWS188" s="779"/>
      <c r="WWT188" s="779"/>
      <c r="WWU188" s="779"/>
      <c r="WWV188" s="779"/>
      <c r="WWW188" s="779"/>
      <c r="WWX188" s="779"/>
      <c r="WWY188" s="779"/>
      <c r="WWZ188" s="779"/>
      <c r="WXA188" s="779"/>
      <c r="WXB188" s="779"/>
      <c r="WXC188" s="779"/>
      <c r="WXD188" s="779"/>
      <c r="WXE188" s="779"/>
      <c r="WXF188" s="779"/>
      <c r="WXG188" s="779"/>
      <c r="WXH188" s="779"/>
      <c r="WXI188" s="779"/>
      <c r="WXJ188" s="779"/>
      <c r="WXK188" s="779"/>
      <c r="WXL188" s="779"/>
      <c r="WXM188" s="779"/>
      <c r="WXN188" s="779"/>
      <c r="WXO188" s="779"/>
      <c r="WXP188" s="779"/>
      <c r="WXQ188" s="779"/>
      <c r="WXR188" s="779"/>
      <c r="WXS188" s="779"/>
      <c r="WXT188" s="779"/>
      <c r="WXU188" s="779"/>
      <c r="WXV188" s="779"/>
      <c r="WXW188" s="779"/>
      <c r="WXX188" s="779"/>
      <c r="WXY188" s="779"/>
      <c r="WXZ188" s="779"/>
      <c r="WYA188" s="779"/>
      <c r="WYB188" s="779"/>
      <c r="WYC188" s="779"/>
      <c r="WYD188" s="779"/>
      <c r="WYE188" s="779"/>
      <c r="WYF188" s="779"/>
      <c r="WYG188" s="779"/>
      <c r="WYH188" s="779"/>
      <c r="WYI188" s="779"/>
      <c r="WYJ188" s="779"/>
      <c r="WYK188" s="779"/>
      <c r="WYL188" s="779"/>
      <c r="WYM188" s="779"/>
      <c r="WYN188" s="779"/>
      <c r="WYO188" s="779"/>
      <c r="WYP188" s="779"/>
      <c r="WYQ188" s="779"/>
      <c r="WYR188" s="779"/>
      <c r="WYS188" s="779"/>
      <c r="WYT188" s="779"/>
      <c r="WYU188" s="779"/>
      <c r="WYV188" s="779"/>
      <c r="WYW188" s="779"/>
      <c r="WYX188" s="779"/>
      <c r="WYY188" s="779"/>
      <c r="WYZ188" s="779"/>
      <c r="WZA188" s="779"/>
      <c r="WZB188" s="779"/>
      <c r="WZC188" s="779"/>
      <c r="WZD188" s="779"/>
      <c r="WZE188" s="779"/>
      <c r="WZF188" s="779"/>
      <c r="WZG188" s="779"/>
      <c r="WZH188" s="779"/>
      <c r="WZI188" s="779"/>
      <c r="WZJ188" s="779"/>
      <c r="WZK188" s="779"/>
      <c r="WZL188" s="779"/>
      <c r="WZM188" s="779"/>
      <c r="WZN188" s="779"/>
      <c r="WZO188" s="779"/>
      <c r="WZP188" s="779"/>
      <c r="WZQ188" s="779"/>
      <c r="WZR188" s="779"/>
      <c r="WZS188" s="779"/>
      <c r="WZT188" s="779"/>
      <c r="WZU188" s="779"/>
      <c r="WZV188" s="779"/>
      <c r="WZW188" s="779"/>
      <c r="WZX188" s="779"/>
      <c r="WZY188" s="779"/>
      <c r="WZZ188" s="779"/>
      <c r="XAA188" s="779"/>
      <c r="XAB188" s="779"/>
      <c r="XAC188" s="779"/>
      <c r="XAD188" s="779"/>
      <c r="XAE188" s="779"/>
      <c r="XAF188" s="779"/>
      <c r="XAG188" s="779"/>
      <c r="XAH188" s="779"/>
      <c r="XAI188" s="779"/>
      <c r="XAJ188" s="779"/>
      <c r="XAK188" s="779"/>
      <c r="XAL188" s="779"/>
      <c r="XAM188" s="779"/>
      <c r="XAN188" s="779"/>
      <c r="XAO188" s="779"/>
      <c r="XAP188" s="779"/>
      <c r="XAQ188" s="779"/>
      <c r="XAR188" s="779"/>
      <c r="XAS188" s="779"/>
      <c r="XAT188" s="779"/>
      <c r="XAU188" s="779"/>
      <c r="XAV188" s="779"/>
      <c r="XAW188" s="779"/>
      <c r="XAX188" s="779"/>
      <c r="XAY188" s="779"/>
      <c r="XAZ188" s="779"/>
      <c r="XBA188" s="779"/>
      <c r="XBB188" s="779"/>
      <c r="XBC188" s="779"/>
      <c r="XBD188" s="779"/>
      <c r="XBE188" s="779"/>
      <c r="XBF188" s="779"/>
      <c r="XBG188" s="779"/>
      <c r="XBH188" s="779"/>
      <c r="XBI188" s="779"/>
      <c r="XBJ188" s="779"/>
      <c r="XBK188" s="779"/>
      <c r="XBL188" s="779"/>
      <c r="XBM188" s="779"/>
      <c r="XBN188" s="779"/>
      <c r="XBO188" s="779"/>
      <c r="XBP188" s="779"/>
      <c r="XBQ188" s="779"/>
      <c r="XBR188" s="779"/>
      <c r="XBS188" s="779"/>
      <c r="XBT188" s="779"/>
      <c r="XBU188" s="779"/>
      <c r="XBV188" s="779"/>
      <c r="XBW188" s="779"/>
      <c r="XBX188" s="779"/>
      <c r="XBY188" s="779"/>
      <c r="XBZ188" s="779"/>
      <c r="XCA188" s="779"/>
      <c r="XCB188" s="779"/>
      <c r="XCC188" s="779"/>
      <c r="XCD188" s="779"/>
      <c r="XCE188" s="779"/>
      <c r="XCF188" s="779"/>
      <c r="XCG188" s="779"/>
      <c r="XCH188" s="779"/>
      <c r="XCI188" s="779"/>
      <c r="XCJ188" s="779"/>
      <c r="XCK188" s="779"/>
      <c r="XCL188" s="779"/>
      <c r="XCM188" s="779"/>
      <c r="XCN188" s="779"/>
      <c r="XCO188" s="779"/>
      <c r="XCP188" s="779"/>
      <c r="XCQ188" s="779"/>
      <c r="XCR188" s="779"/>
      <c r="XCS188" s="779"/>
      <c r="XCT188" s="779"/>
      <c r="XCU188" s="779"/>
      <c r="XCV188" s="779"/>
      <c r="XCW188" s="779"/>
      <c r="XCX188" s="779"/>
      <c r="XCY188" s="779"/>
      <c r="XCZ188" s="779"/>
      <c r="XDA188" s="779"/>
      <c r="XDB188" s="779"/>
      <c r="XDC188" s="779"/>
      <c r="XDD188" s="779"/>
      <c r="XDE188" s="779"/>
      <c r="XDF188" s="779"/>
      <c r="XDG188" s="779"/>
      <c r="XDH188" s="779"/>
      <c r="XDI188" s="779"/>
      <c r="XDJ188" s="779"/>
      <c r="XDK188" s="779"/>
      <c r="XDL188" s="779"/>
      <c r="XDM188" s="779"/>
      <c r="XDN188" s="779"/>
      <c r="XDO188" s="779"/>
      <c r="XDP188" s="779"/>
      <c r="XDQ188" s="779"/>
      <c r="XDR188" s="779"/>
      <c r="XDS188" s="779"/>
      <c r="XDT188" s="779"/>
      <c r="XDU188" s="779"/>
      <c r="XDV188" s="779"/>
      <c r="XDW188" s="779"/>
      <c r="XDX188" s="779"/>
      <c r="XDY188" s="779"/>
      <c r="XDZ188" s="779"/>
      <c r="XEA188" s="779"/>
      <c r="XEB188" s="779"/>
      <c r="XEC188" s="779"/>
      <c r="XED188" s="779"/>
      <c r="XEE188" s="779"/>
      <c r="XEF188" s="779"/>
      <c r="XEG188" s="779"/>
      <c r="XEH188" s="779"/>
      <c r="XEI188" s="779"/>
      <c r="XEJ188" s="779"/>
      <c r="XEK188" s="779"/>
      <c r="XEL188" s="779"/>
      <c r="XEM188" s="779"/>
      <c r="XEN188" s="779"/>
      <c r="XEO188" s="779"/>
      <c r="XEP188" s="779"/>
      <c r="XEQ188" s="779"/>
      <c r="XER188" s="779"/>
      <c r="XES188" s="779"/>
      <c r="XET188" s="779"/>
      <c r="XEU188" s="779"/>
      <c r="XEV188" s="779"/>
      <c r="XEW188" s="779"/>
      <c r="XEX188" s="779"/>
      <c r="XEY188" s="779"/>
      <c r="XEZ188" s="779"/>
      <c r="XFA188" s="779"/>
      <c r="XFB188" s="779"/>
      <c r="XFC188" s="779"/>
      <c r="XFD188" s="779"/>
    </row>
    <row r="189" spans="1:16384" s="130" customFormat="1" ht="13.5" x14ac:dyDescent="0.25">
      <c r="A189" s="763" t="s">
        <v>1391</v>
      </c>
      <c r="B189" s="777"/>
      <c r="C189" s="777"/>
      <c r="D189" s="777"/>
      <c r="E189" s="777"/>
      <c r="F189" s="777"/>
      <c r="G189" s="777"/>
      <c r="H189" s="777"/>
      <c r="I189" s="777"/>
      <c r="J189" s="777"/>
      <c r="K189" s="777"/>
      <c r="L189" s="777"/>
      <c r="M189" s="777"/>
      <c r="N189" s="777"/>
      <c r="O189" s="777"/>
      <c r="P189" s="777"/>
      <c r="Q189" s="777"/>
      <c r="R189" s="777"/>
      <c r="S189" s="777"/>
      <c r="T189" s="777"/>
      <c r="U189" s="777"/>
      <c r="V189" s="777"/>
      <c r="W189" s="777"/>
      <c r="X189" s="777"/>
      <c r="Y189" s="777"/>
      <c r="Z189" s="777"/>
      <c r="AA189" s="777"/>
      <c r="AB189" s="777"/>
      <c r="AC189" s="777"/>
      <c r="AD189" s="777"/>
      <c r="AE189" s="777"/>
      <c r="AF189" s="777"/>
      <c r="AG189" s="777"/>
      <c r="AH189" s="777"/>
      <c r="AI189" s="777"/>
      <c r="AJ189" s="777"/>
      <c r="AK189" s="777"/>
      <c r="AL189" s="777"/>
      <c r="AM189" s="777"/>
      <c r="AN189" s="777"/>
      <c r="AO189" s="777"/>
      <c r="AP189" s="777"/>
      <c r="AQ189" s="777"/>
      <c r="AR189" s="777"/>
      <c r="AS189" s="777"/>
      <c r="AT189" s="777"/>
      <c r="AU189" s="777"/>
      <c r="AV189" s="777"/>
      <c r="AW189" s="777"/>
      <c r="AX189" s="777"/>
      <c r="AY189" s="777"/>
      <c r="AZ189" s="139"/>
      <c r="BA189" s="139"/>
      <c r="BB189" s="139"/>
    </row>
    <row r="190" spans="1:16384" s="130" customFormat="1" ht="59.25" customHeight="1" x14ac:dyDescent="0.25">
      <c r="A190" s="779" t="s">
        <v>1392</v>
      </c>
      <c r="B190" s="779"/>
      <c r="C190" s="779"/>
      <c r="D190" s="779"/>
      <c r="E190" s="779"/>
      <c r="F190" s="779"/>
      <c r="G190" s="779"/>
      <c r="H190" s="779"/>
      <c r="I190" s="779"/>
      <c r="J190" s="779"/>
      <c r="K190" s="779"/>
      <c r="L190" s="779"/>
      <c r="M190" s="779"/>
      <c r="N190" s="779"/>
      <c r="O190" s="779"/>
      <c r="P190" s="779"/>
      <c r="Q190" s="779"/>
      <c r="R190" s="779"/>
      <c r="S190" s="779"/>
      <c r="T190" s="779"/>
      <c r="U190" s="779"/>
      <c r="V190" s="779"/>
      <c r="W190" s="779"/>
      <c r="X190" s="779"/>
      <c r="Y190" s="779"/>
      <c r="Z190" s="779"/>
      <c r="AA190" s="779"/>
      <c r="AB190" s="779"/>
      <c r="AC190" s="779"/>
      <c r="AD190" s="779"/>
      <c r="AE190" s="779"/>
      <c r="AF190" s="779"/>
      <c r="AG190" s="779"/>
      <c r="AH190" s="779"/>
      <c r="AI190" s="779"/>
      <c r="AJ190" s="779"/>
      <c r="AK190" s="779"/>
      <c r="AL190" s="779"/>
      <c r="AM190" s="779"/>
      <c r="AN190" s="779"/>
      <c r="AO190" s="779"/>
      <c r="AP190" s="779"/>
      <c r="AQ190" s="779"/>
      <c r="AR190" s="779"/>
      <c r="AS190" s="779"/>
      <c r="AT190" s="779"/>
      <c r="AU190" s="779"/>
      <c r="AV190" s="779"/>
      <c r="AW190" s="779"/>
      <c r="AX190" s="779"/>
      <c r="AY190" s="779"/>
      <c r="AZ190" s="139"/>
      <c r="BA190" s="139"/>
      <c r="BB190" s="139"/>
    </row>
    <row r="191" spans="1:16384" s="133" customFormat="1" ht="13.5" x14ac:dyDescent="0.25">
      <c r="A191" s="158" t="s">
        <v>5187</v>
      </c>
      <c r="B191" s="158"/>
      <c r="C191" s="158"/>
      <c r="D191" s="158"/>
      <c r="E191" s="158"/>
      <c r="F191" s="158"/>
      <c r="G191" s="158"/>
      <c r="H191" s="158"/>
      <c r="I191" s="158"/>
      <c r="J191" s="158"/>
      <c r="K191" s="158"/>
      <c r="L191" s="158"/>
      <c r="M191" s="158"/>
      <c r="N191" s="158"/>
      <c r="O191" s="158"/>
      <c r="P191" s="158"/>
      <c r="Q191" s="158"/>
      <c r="R191" s="158"/>
      <c r="S191" s="158"/>
      <c r="T191" s="158"/>
      <c r="U191" s="158"/>
      <c r="V191" s="158"/>
      <c r="W191" s="158"/>
      <c r="X191" s="158"/>
      <c r="Y191" s="158"/>
      <c r="Z191" s="158"/>
      <c r="AA191" s="158"/>
      <c r="AB191" s="158"/>
      <c r="AC191" s="158"/>
      <c r="AD191" s="158"/>
      <c r="AE191" s="158"/>
      <c r="AF191" s="158"/>
      <c r="AG191" s="158"/>
      <c r="AH191" s="158"/>
      <c r="AI191" s="158"/>
      <c r="AJ191" s="158"/>
      <c r="AK191" s="158"/>
      <c r="AL191" s="158"/>
      <c r="AM191" s="158"/>
      <c r="AN191" s="158"/>
      <c r="AO191" s="158"/>
      <c r="AP191" s="158"/>
      <c r="AQ191" s="158"/>
      <c r="AR191" s="158"/>
      <c r="AS191" s="158"/>
      <c r="AT191" s="158"/>
      <c r="AU191" s="158"/>
      <c r="AV191" s="158"/>
      <c r="AW191" s="158"/>
      <c r="AX191" s="158"/>
      <c r="AY191" s="158"/>
      <c r="AZ191" s="158"/>
      <c r="BA191" s="158"/>
      <c r="BB191" s="158"/>
    </row>
    <row r="192" spans="1:16384" s="130" customFormat="1" ht="13.15" customHeight="1" x14ac:dyDescent="0.25">
      <c r="A192" s="797" t="s">
        <v>1393</v>
      </c>
      <c r="B192" s="797"/>
      <c r="C192" s="765" t="s">
        <v>1257</v>
      </c>
      <c r="D192" s="765"/>
      <c r="E192" s="798" t="s">
        <v>1394</v>
      </c>
      <c r="F192" s="798"/>
      <c r="G192" s="798"/>
      <c r="H192" s="798"/>
      <c r="I192" s="798"/>
      <c r="J192" s="798"/>
      <c r="K192" s="798"/>
      <c r="L192" s="798"/>
      <c r="M192" s="798"/>
      <c r="N192" s="798"/>
      <c r="O192" s="798"/>
      <c r="P192" s="798"/>
      <c r="Q192" s="798"/>
      <c r="R192" s="798"/>
      <c r="S192" s="798"/>
      <c r="T192" s="798"/>
      <c r="U192" s="798"/>
      <c r="V192" s="798"/>
      <c r="W192" s="798"/>
      <c r="X192" s="798"/>
      <c r="Y192" s="798"/>
      <c r="Z192" s="798"/>
      <c r="AA192" s="798"/>
      <c r="AB192" s="798"/>
      <c r="AC192" s="798"/>
      <c r="AD192" s="798"/>
      <c r="AE192" s="798"/>
      <c r="AF192" s="798"/>
      <c r="AG192" s="798"/>
      <c r="AH192" s="798"/>
      <c r="AI192" s="798"/>
      <c r="AJ192" s="798"/>
      <c r="AK192" s="798"/>
      <c r="AL192" s="798"/>
      <c r="AM192" s="798"/>
      <c r="AN192" s="160"/>
      <c r="AO192" s="160"/>
      <c r="AP192" s="160"/>
      <c r="AQ192" s="160"/>
      <c r="AR192" s="160"/>
      <c r="AS192" s="160"/>
      <c r="AT192" s="160"/>
      <c r="AU192" s="160"/>
      <c r="AV192" s="160"/>
      <c r="AW192" s="160"/>
      <c r="AX192" s="160"/>
      <c r="AY192" s="160"/>
      <c r="AZ192" s="139"/>
      <c r="BA192" s="139"/>
      <c r="BB192" s="139"/>
    </row>
    <row r="193" spans="1:16384" s="133" customFormat="1" ht="13.5" x14ac:dyDescent="0.25">
      <c r="A193" s="158" t="s">
        <v>1395</v>
      </c>
      <c r="B193" s="158"/>
      <c r="C193" s="158"/>
      <c r="D193" s="158"/>
      <c r="E193" s="158"/>
      <c r="F193" s="158"/>
      <c r="G193" s="158"/>
      <c r="H193" s="158"/>
      <c r="I193" s="158"/>
      <c r="J193" s="158"/>
      <c r="K193" s="158"/>
      <c r="L193" s="158"/>
      <c r="M193" s="158"/>
      <c r="N193" s="158"/>
      <c r="O193" s="158"/>
      <c r="P193" s="158"/>
      <c r="Q193" s="158"/>
      <c r="R193" s="158"/>
      <c r="S193" s="158"/>
      <c r="T193" s="158"/>
      <c r="U193" s="158"/>
      <c r="V193" s="158"/>
      <c r="W193" s="158"/>
      <c r="X193" s="158"/>
      <c r="Y193" s="158"/>
      <c r="Z193" s="158"/>
      <c r="AA193" s="158"/>
      <c r="AB193" s="158"/>
      <c r="AC193" s="158"/>
      <c r="AD193" s="158"/>
      <c r="AE193" s="158"/>
      <c r="AF193" s="158"/>
      <c r="AG193" s="158"/>
      <c r="AH193" s="158"/>
      <c r="AI193" s="158"/>
      <c r="AJ193" s="158"/>
      <c r="AK193" s="158"/>
      <c r="AL193" s="158"/>
      <c r="AM193" s="158"/>
      <c r="AN193" s="158"/>
      <c r="AO193" s="158"/>
      <c r="AP193" s="158"/>
      <c r="AQ193" s="158"/>
      <c r="AR193" s="158"/>
      <c r="AS193" s="158"/>
      <c r="AT193" s="158"/>
      <c r="AU193" s="158"/>
      <c r="AV193" s="158"/>
      <c r="AW193" s="158"/>
      <c r="AX193" s="158"/>
      <c r="AY193" s="158"/>
      <c r="AZ193" s="158"/>
      <c r="BA193" s="158"/>
      <c r="BB193" s="158"/>
    </row>
    <row r="194" spans="1:16384" s="130" customFormat="1" ht="4.5" customHeight="1" x14ac:dyDescent="0.25">
      <c r="A194" s="170"/>
      <c r="B194" s="170"/>
      <c r="C194" s="170"/>
      <c r="D194" s="170"/>
      <c r="E194" s="170"/>
      <c r="F194" s="170"/>
      <c r="G194" s="170"/>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70"/>
      <c r="AV194" s="170"/>
      <c r="AW194" s="170"/>
      <c r="AX194" s="170"/>
      <c r="AY194" s="170"/>
      <c r="AZ194" s="170"/>
      <c r="BA194" s="170"/>
      <c r="BB194" s="170"/>
    </row>
    <row r="195" spans="1:16384" s="130" customFormat="1" ht="27" customHeight="1" x14ac:dyDescent="0.25">
      <c r="A195" s="779" t="s">
        <v>5186</v>
      </c>
      <c r="B195" s="779"/>
      <c r="C195" s="779"/>
      <c r="D195" s="779"/>
      <c r="E195" s="779"/>
      <c r="F195" s="779"/>
      <c r="G195" s="779"/>
      <c r="H195" s="779"/>
      <c r="I195" s="779"/>
      <c r="J195" s="779"/>
      <c r="K195" s="779"/>
      <c r="L195" s="779"/>
      <c r="M195" s="779"/>
      <c r="N195" s="779"/>
      <c r="O195" s="779"/>
      <c r="P195" s="779"/>
      <c r="Q195" s="779"/>
      <c r="R195" s="779"/>
      <c r="S195" s="779"/>
      <c r="T195" s="779"/>
      <c r="U195" s="779"/>
      <c r="V195" s="779"/>
      <c r="W195" s="779"/>
      <c r="X195" s="779"/>
      <c r="Y195" s="779"/>
      <c r="Z195" s="779"/>
      <c r="AA195" s="779"/>
      <c r="AB195" s="779"/>
      <c r="AC195" s="779"/>
      <c r="AD195" s="779"/>
      <c r="AE195" s="779"/>
      <c r="AF195" s="779"/>
      <c r="AG195" s="779"/>
      <c r="AH195" s="779"/>
      <c r="AI195" s="779"/>
      <c r="AJ195" s="779"/>
      <c r="AK195" s="779"/>
      <c r="AL195" s="779"/>
      <c r="AM195" s="779"/>
      <c r="AN195" s="779"/>
      <c r="AO195" s="779"/>
      <c r="AP195" s="779"/>
      <c r="AQ195" s="779"/>
      <c r="AR195" s="779"/>
      <c r="AS195" s="779"/>
      <c r="AT195" s="779"/>
      <c r="AU195" s="779"/>
      <c r="AV195" s="779"/>
      <c r="AW195" s="779"/>
      <c r="AX195" s="779"/>
      <c r="AY195" s="779"/>
      <c r="AZ195" s="160"/>
      <c r="BA195" s="160"/>
      <c r="BB195" s="160"/>
      <c r="BC195" s="160"/>
      <c r="BD195" s="160"/>
      <c r="BE195" s="160"/>
      <c r="BF195" s="160"/>
      <c r="BG195" s="160"/>
      <c r="BH195" s="160"/>
      <c r="BI195" s="160"/>
      <c r="BJ195" s="160"/>
      <c r="BK195" s="160"/>
      <c r="BL195" s="160"/>
      <c r="BM195" s="160"/>
      <c r="BN195" s="160"/>
      <c r="BO195" s="160"/>
      <c r="BP195" s="160"/>
      <c r="BQ195" s="160"/>
      <c r="BR195" s="160"/>
      <c r="BS195" s="160"/>
      <c r="BT195" s="160"/>
      <c r="BU195" s="160"/>
      <c r="BV195" s="160"/>
      <c r="BW195" s="160"/>
      <c r="BX195" s="160"/>
      <c r="BY195" s="160"/>
      <c r="BZ195" s="160"/>
      <c r="CA195" s="160"/>
      <c r="CB195" s="160"/>
      <c r="CC195" s="160"/>
      <c r="CD195" s="160"/>
      <c r="CE195" s="160"/>
      <c r="CF195" s="160"/>
      <c r="CG195" s="160"/>
      <c r="CH195" s="160"/>
      <c r="CI195" s="160"/>
      <c r="CJ195" s="160"/>
      <c r="CK195" s="160"/>
      <c r="CL195" s="160"/>
      <c r="CM195" s="160"/>
      <c r="CN195" s="160"/>
      <c r="CO195" s="160"/>
      <c r="CP195" s="160"/>
      <c r="CQ195" s="160"/>
      <c r="CR195" s="160"/>
      <c r="CS195" s="160"/>
      <c r="CT195" s="160"/>
      <c r="CU195" s="160"/>
      <c r="CV195" s="160"/>
      <c r="CW195" s="160"/>
      <c r="CX195" s="160"/>
      <c r="CY195" s="779"/>
      <c r="CZ195" s="779"/>
      <c r="DA195" s="779"/>
      <c r="DB195" s="779"/>
      <c r="DC195" s="779"/>
      <c r="DD195" s="779"/>
      <c r="DE195" s="779"/>
      <c r="DF195" s="779"/>
      <c r="DG195" s="779"/>
      <c r="DH195" s="779"/>
      <c r="DI195" s="779"/>
      <c r="DJ195" s="779"/>
      <c r="DK195" s="779"/>
      <c r="DL195" s="779"/>
      <c r="DM195" s="779"/>
      <c r="DN195" s="779"/>
      <c r="DO195" s="779"/>
      <c r="DP195" s="779"/>
      <c r="DQ195" s="779"/>
      <c r="DR195" s="779"/>
      <c r="DS195" s="779"/>
      <c r="DT195" s="779"/>
      <c r="DU195" s="779"/>
      <c r="DV195" s="779"/>
      <c r="DW195" s="779"/>
      <c r="DX195" s="779"/>
      <c r="DY195" s="779"/>
      <c r="DZ195" s="779"/>
      <c r="EA195" s="779"/>
      <c r="EB195" s="779"/>
      <c r="EC195" s="779"/>
      <c r="ED195" s="779"/>
      <c r="EE195" s="779"/>
      <c r="EF195" s="779"/>
      <c r="EG195" s="779"/>
      <c r="EH195" s="779"/>
      <c r="EI195" s="779"/>
      <c r="EJ195" s="779"/>
      <c r="EK195" s="779"/>
      <c r="EL195" s="779"/>
      <c r="EM195" s="779"/>
      <c r="EN195" s="779"/>
      <c r="EO195" s="779"/>
      <c r="EP195" s="779"/>
      <c r="EQ195" s="779"/>
      <c r="ER195" s="779"/>
      <c r="ES195" s="779"/>
      <c r="ET195" s="779"/>
      <c r="EU195" s="779"/>
      <c r="EV195" s="779"/>
      <c r="EW195" s="779"/>
      <c r="EX195" s="779"/>
      <c r="EY195" s="779"/>
      <c r="EZ195" s="779"/>
      <c r="FA195" s="779"/>
      <c r="FB195" s="779"/>
      <c r="FC195" s="779"/>
      <c r="FD195" s="779"/>
      <c r="FE195" s="779"/>
      <c r="FF195" s="779"/>
      <c r="FG195" s="779"/>
      <c r="FH195" s="779"/>
      <c r="FI195" s="779"/>
      <c r="FJ195" s="779"/>
      <c r="FK195" s="779"/>
      <c r="FL195" s="779"/>
      <c r="FM195" s="779"/>
      <c r="FN195" s="779"/>
      <c r="FO195" s="779"/>
      <c r="FP195" s="779"/>
      <c r="FQ195" s="779"/>
      <c r="FR195" s="779"/>
      <c r="FS195" s="779"/>
      <c r="FT195" s="779"/>
      <c r="FU195" s="779"/>
      <c r="FV195" s="779"/>
      <c r="FW195" s="779"/>
      <c r="FX195" s="779"/>
      <c r="FY195" s="779"/>
      <c r="FZ195" s="779"/>
      <c r="GA195" s="779"/>
      <c r="GB195" s="779"/>
      <c r="GC195" s="779"/>
      <c r="GD195" s="779"/>
      <c r="GE195" s="779"/>
      <c r="GF195" s="779"/>
      <c r="GG195" s="779"/>
      <c r="GH195" s="779"/>
      <c r="GI195" s="779"/>
      <c r="GJ195" s="779"/>
      <c r="GK195" s="779"/>
      <c r="GL195" s="779"/>
      <c r="GM195" s="779"/>
      <c r="GN195" s="779"/>
      <c r="GO195" s="779"/>
      <c r="GP195" s="779"/>
      <c r="GQ195" s="779"/>
      <c r="GR195" s="779"/>
      <c r="GS195" s="779"/>
      <c r="GT195" s="779"/>
      <c r="GU195" s="779"/>
      <c r="GV195" s="779"/>
      <c r="GW195" s="779"/>
      <c r="GX195" s="779"/>
      <c r="GY195" s="779"/>
      <c r="GZ195" s="779"/>
      <c r="HA195" s="779"/>
      <c r="HB195" s="779"/>
      <c r="HC195" s="779"/>
      <c r="HD195" s="779"/>
      <c r="HE195" s="779"/>
      <c r="HF195" s="779"/>
      <c r="HG195" s="779"/>
      <c r="HH195" s="779"/>
      <c r="HI195" s="779"/>
      <c r="HJ195" s="779"/>
      <c r="HK195" s="779"/>
      <c r="HL195" s="779"/>
      <c r="HM195" s="779"/>
      <c r="HN195" s="779"/>
      <c r="HO195" s="779"/>
      <c r="HP195" s="779"/>
      <c r="HQ195" s="779"/>
      <c r="HR195" s="779"/>
      <c r="HS195" s="779"/>
      <c r="HT195" s="779"/>
      <c r="HU195" s="779"/>
      <c r="HV195" s="779"/>
      <c r="HW195" s="779"/>
      <c r="HX195" s="779"/>
      <c r="HY195" s="779"/>
      <c r="HZ195" s="779"/>
      <c r="IA195" s="779"/>
      <c r="IB195" s="779"/>
      <c r="IC195" s="779"/>
      <c r="ID195" s="779"/>
      <c r="IE195" s="779"/>
      <c r="IF195" s="779"/>
      <c r="IG195" s="779"/>
      <c r="IH195" s="779"/>
      <c r="II195" s="779"/>
      <c r="IJ195" s="779"/>
      <c r="IK195" s="779"/>
      <c r="IL195" s="779"/>
      <c r="IM195" s="779"/>
      <c r="IN195" s="779"/>
      <c r="IO195" s="779"/>
      <c r="IP195" s="779"/>
      <c r="IQ195" s="779"/>
      <c r="IR195" s="779"/>
      <c r="IS195" s="779"/>
      <c r="IT195" s="779"/>
      <c r="IU195" s="779"/>
      <c r="IV195" s="779"/>
      <c r="IW195" s="779"/>
      <c r="IX195" s="779"/>
      <c r="IY195" s="779"/>
      <c r="IZ195" s="779"/>
      <c r="JA195" s="779"/>
      <c r="JB195" s="779"/>
      <c r="JC195" s="779"/>
      <c r="JD195" s="779"/>
      <c r="JE195" s="779"/>
      <c r="JF195" s="779"/>
      <c r="JG195" s="779"/>
      <c r="JH195" s="779"/>
      <c r="JI195" s="779"/>
      <c r="JJ195" s="779"/>
      <c r="JK195" s="779"/>
      <c r="JL195" s="779"/>
      <c r="JM195" s="779"/>
      <c r="JN195" s="779"/>
      <c r="JO195" s="779"/>
      <c r="JP195" s="779"/>
      <c r="JQ195" s="779"/>
      <c r="JR195" s="779"/>
      <c r="JS195" s="779"/>
      <c r="JT195" s="779"/>
      <c r="JU195" s="779"/>
      <c r="JV195" s="779"/>
      <c r="JW195" s="779"/>
      <c r="JX195" s="779"/>
      <c r="JY195" s="779"/>
      <c r="JZ195" s="779"/>
      <c r="KA195" s="779"/>
      <c r="KB195" s="779"/>
      <c r="KC195" s="779"/>
      <c r="KD195" s="779"/>
      <c r="KE195" s="779"/>
      <c r="KF195" s="779"/>
      <c r="KG195" s="779"/>
      <c r="KH195" s="779"/>
      <c r="KI195" s="779"/>
      <c r="KJ195" s="779"/>
      <c r="KK195" s="779"/>
      <c r="KL195" s="779"/>
      <c r="KM195" s="779"/>
      <c r="KN195" s="779"/>
      <c r="KO195" s="779"/>
      <c r="KP195" s="779"/>
      <c r="KQ195" s="779"/>
      <c r="KR195" s="779"/>
      <c r="KS195" s="779"/>
      <c r="KT195" s="779"/>
      <c r="KU195" s="779"/>
      <c r="KV195" s="779"/>
      <c r="KW195" s="779"/>
      <c r="KX195" s="779"/>
      <c r="KY195" s="779"/>
      <c r="KZ195" s="779"/>
      <c r="LA195" s="779"/>
      <c r="LB195" s="779"/>
      <c r="LC195" s="779"/>
      <c r="LD195" s="779"/>
      <c r="LE195" s="779"/>
      <c r="LF195" s="779"/>
      <c r="LG195" s="779"/>
      <c r="LH195" s="779"/>
      <c r="LI195" s="779"/>
      <c r="LJ195" s="779"/>
      <c r="LK195" s="779"/>
      <c r="LL195" s="779"/>
      <c r="LM195" s="779"/>
      <c r="LN195" s="779"/>
      <c r="LO195" s="779"/>
      <c r="LP195" s="779"/>
      <c r="LQ195" s="779"/>
      <c r="LR195" s="779"/>
      <c r="LS195" s="779"/>
      <c r="LT195" s="779"/>
      <c r="LU195" s="779"/>
      <c r="LV195" s="779"/>
      <c r="LW195" s="779"/>
      <c r="LX195" s="779"/>
      <c r="LY195" s="779"/>
      <c r="LZ195" s="779"/>
      <c r="MA195" s="779"/>
      <c r="MB195" s="779"/>
      <c r="MC195" s="779"/>
      <c r="MD195" s="779"/>
      <c r="ME195" s="779"/>
      <c r="MF195" s="779"/>
      <c r="MG195" s="779"/>
      <c r="MH195" s="779"/>
      <c r="MI195" s="779"/>
      <c r="MJ195" s="779"/>
      <c r="MK195" s="779"/>
      <c r="ML195" s="779"/>
      <c r="MM195" s="779"/>
      <c r="MN195" s="779"/>
      <c r="MO195" s="779"/>
      <c r="MP195" s="779"/>
      <c r="MQ195" s="779"/>
      <c r="MR195" s="779"/>
      <c r="MS195" s="779"/>
      <c r="MT195" s="779"/>
      <c r="MU195" s="779"/>
      <c r="MV195" s="779"/>
      <c r="MW195" s="779"/>
      <c r="MX195" s="779"/>
      <c r="MY195" s="779"/>
      <c r="MZ195" s="779"/>
      <c r="NA195" s="779"/>
      <c r="NB195" s="779"/>
      <c r="NC195" s="779"/>
      <c r="ND195" s="779"/>
      <c r="NE195" s="779"/>
      <c r="NF195" s="779"/>
      <c r="NG195" s="779"/>
      <c r="NH195" s="779"/>
      <c r="NI195" s="779"/>
      <c r="NJ195" s="779"/>
      <c r="NK195" s="779"/>
      <c r="NL195" s="779"/>
      <c r="NM195" s="779"/>
      <c r="NN195" s="779"/>
      <c r="NO195" s="779"/>
      <c r="NP195" s="779"/>
      <c r="NQ195" s="779"/>
      <c r="NR195" s="779"/>
      <c r="NS195" s="779"/>
      <c r="NT195" s="779"/>
      <c r="NU195" s="779"/>
      <c r="NV195" s="779"/>
      <c r="NW195" s="779"/>
      <c r="NX195" s="779"/>
      <c r="NY195" s="779"/>
      <c r="NZ195" s="779"/>
      <c r="OA195" s="779"/>
      <c r="OB195" s="779"/>
      <c r="OC195" s="779"/>
      <c r="OD195" s="779"/>
      <c r="OE195" s="779"/>
      <c r="OF195" s="779"/>
      <c r="OG195" s="779"/>
      <c r="OH195" s="779"/>
      <c r="OI195" s="779"/>
      <c r="OJ195" s="779"/>
      <c r="OK195" s="779"/>
      <c r="OL195" s="779"/>
      <c r="OM195" s="779"/>
      <c r="ON195" s="779"/>
      <c r="OO195" s="779"/>
      <c r="OP195" s="779"/>
      <c r="OQ195" s="779"/>
      <c r="OR195" s="779"/>
      <c r="OS195" s="779"/>
      <c r="OT195" s="779"/>
      <c r="OU195" s="779"/>
      <c r="OV195" s="779"/>
      <c r="OW195" s="779"/>
      <c r="OX195" s="779"/>
      <c r="OY195" s="779"/>
      <c r="OZ195" s="779"/>
      <c r="PA195" s="779"/>
      <c r="PB195" s="779"/>
      <c r="PC195" s="779"/>
      <c r="PD195" s="779"/>
      <c r="PE195" s="779"/>
      <c r="PF195" s="779"/>
      <c r="PG195" s="779"/>
      <c r="PH195" s="779"/>
      <c r="PI195" s="779"/>
      <c r="PJ195" s="779"/>
      <c r="PK195" s="779"/>
      <c r="PL195" s="779"/>
      <c r="PM195" s="779"/>
      <c r="PN195" s="779"/>
      <c r="PO195" s="779"/>
      <c r="PP195" s="779"/>
      <c r="PQ195" s="779"/>
      <c r="PR195" s="779"/>
      <c r="PS195" s="779"/>
      <c r="PT195" s="779"/>
      <c r="PU195" s="779"/>
      <c r="PV195" s="779"/>
      <c r="PW195" s="779"/>
      <c r="PX195" s="779"/>
      <c r="PY195" s="779"/>
      <c r="PZ195" s="779"/>
      <c r="QA195" s="779"/>
      <c r="QB195" s="779"/>
      <c r="QC195" s="779"/>
      <c r="QD195" s="779"/>
      <c r="QE195" s="779"/>
      <c r="QF195" s="779"/>
      <c r="QG195" s="779"/>
      <c r="QH195" s="779"/>
      <c r="QI195" s="779"/>
      <c r="QJ195" s="779"/>
      <c r="QK195" s="779"/>
      <c r="QL195" s="779"/>
      <c r="QM195" s="779"/>
      <c r="QN195" s="779"/>
      <c r="QO195" s="779"/>
      <c r="QP195" s="779"/>
      <c r="QQ195" s="779"/>
      <c r="QR195" s="779"/>
      <c r="QS195" s="779"/>
      <c r="QT195" s="779"/>
      <c r="QU195" s="779"/>
      <c r="QV195" s="779"/>
      <c r="QW195" s="779"/>
      <c r="QX195" s="779"/>
      <c r="QY195" s="779"/>
      <c r="QZ195" s="779"/>
      <c r="RA195" s="779"/>
      <c r="RB195" s="779"/>
      <c r="RC195" s="779"/>
      <c r="RD195" s="779"/>
      <c r="RE195" s="779"/>
      <c r="RF195" s="779"/>
      <c r="RG195" s="779"/>
      <c r="RH195" s="779"/>
      <c r="RI195" s="779"/>
      <c r="RJ195" s="779"/>
      <c r="RK195" s="779"/>
      <c r="RL195" s="779"/>
      <c r="RM195" s="779"/>
      <c r="RN195" s="779"/>
      <c r="RO195" s="779"/>
      <c r="RP195" s="779"/>
      <c r="RQ195" s="779"/>
      <c r="RR195" s="779"/>
      <c r="RS195" s="779"/>
      <c r="RT195" s="779"/>
      <c r="RU195" s="779"/>
      <c r="RV195" s="779"/>
      <c r="RW195" s="779"/>
      <c r="RX195" s="779"/>
      <c r="RY195" s="779"/>
      <c r="RZ195" s="779"/>
      <c r="SA195" s="779"/>
      <c r="SB195" s="779"/>
      <c r="SC195" s="779"/>
      <c r="SD195" s="779"/>
      <c r="SE195" s="779"/>
      <c r="SF195" s="779"/>
      <c r="SG195" s="779"/>
      <c r="SH195" s="779"/>
      <c r="SI195" s="779"/>
      <c r="SJ195" s="779"/>
      <c r="SK195" s="779"/>
      <c r="SL195" s="779"/>
      <c r="SM195" s="779"/>
      <c r="SN195" s="779"/>
      <c r="SO195" s="779"/>
      <c r="SP195" s="779"/>
      <c r="SQ195" s="779"/>
      <c r="SR195" s="779"/>
      <c r="SS195" s="779"/>
      <c r="ST195" s="779"/>
      <c r="SU195" s="779"/>
      <c r="SV195" s="779"/>
      <c r="SW195" s="779"/>
      <c r="SX195" s="779"/>
      <c r="SY195" s="779"/>
      <c r="SZ195" s="779"/>
      <c r="TA195" s="779"/>
      <c r="TB195" s="779"/>
      <c r="TC195" s="779"/>
      <c r="TD195" s="779"/>
      <c r="TE195" s="779"/>
      <c r="TF195" s="779"/>
      <c r="TG195" s="779"/>
      <c r="TH195" s="779"/>
      <c r="TI195" s="779"/>
      <c r="TJ195" s="779"/>
      <c r="TK195" s="779"/>
      <c r="TL195" s="779"/>
      <c r="TM195" s="779"/>
      <c r="TN195" s="779"/>
      <c r="TO195" s="779"/>
      <c r="TP195" s="779"/>
      <c r="TQ195" s="779"/>
      <c r="TR195" s="779"/>
      <c r="TS195" s="779"/>
      <c r="TT195" s="779"/>
      <c r="TU195" s="779"/>
      <c r="TV195" s="779"/>
      <c r="TW195" s="779"/>
      <c r="TX195" s="779"/>
      <c r="TY195" s="779"/>
      <c r="TZ195" s="779"/>
      <c r="UA195" s="779"/>
      <c r="UB195" s="779"/>
      <c r="UC195" s="779"/>
      <c r="UD195" s="779"/>
      <c r="UE195" s="779"/>
      <c r="UF195" s="779"/>
      <c r="UG195" s="779"/>
      <c r="UH195" s="779"/>
      <c r="UI195" s="779"/>
      <c r="UJ195" s="779"/>
      <c r="UK195" s="779"/>
      <c r="UL195" s="779"/>
      <c r="UM195" s="779"/>
      <c r="UN195" s="779"/>
      <c r="UO195" s="779"/>
      <c r="UP195" s="779"/>
      <c r="UQ195" s="779"/>
      <c r="UR195" s="779"/>
      <c r="US195" s="779"/>
      <c r="UT195" s="779"/>
      <c r="UU195" s="779"/>
      <c r="UV195" s="779"/>
      <c r="UW195" s="779"/>
      <c r="UX195" s="779"/>
      <c r="UY195" s="779"/>
      <c r="UZ195" s="779"/>
      <c r="VA195" s="779"/>
      <c r="VB195" s="779"/>
      <c r="VC195" s="779"/>
      <c r="VD195" s="779"/>
      <c r="VE195" s="779"/>
      <c r="VF195" s="779"/>
      <c r="VG195" s="779"/>
      <c r="VH195" s="779"/>
      <c r="VI195" s="779"/>
      <c r="VJ195" s="779"/>
      <c r="VK195" s="779"/>
      <c r="VL195" s="779"/>
      <c r="VM195" s="779"/>
      <c r="VN195" s="779"/>
      <c r="VO195" s="779"/>
      <c r="VP195" s="779"/>
      <c r="VQ195" s="779"/>
      <c r="VR195" s="779"/>
      <c r="VS195" s="779"/>
      <c r="VT195" s="779"/>
      <c r="VU195" s="779"/>
      <c r="VV195" s="779"/>
      <c r="VW195" s="779"/>
      <c r="VX195" s="779"/>
      <c r="VY195" s="779"/>
      <c r="VZ195" s="779"/>
      <c r="WA195" s="779"/>
      <c r="WB195" s="779"/>
      <c r="WC195" s="779"/>
      <c r="WD195" s="779"/>
      <c r="WE195" s="779"/>
      <c r="WF195" s="779"/>
      <c r="WG195" s="779"/>
      <c r="WH195" s="779"/>
      <c r="WI195" s="779"/>
      <c r="WJ195" s="779"/>
      <c r="WK195" s="779"/>
      <c r="WL195" s="779"/>
      <c r="WM195" s="779"/>
      <c r="WN195" s="779"/>
      <c r="WO195" s="779"/>
      <c r="WP195" s="779"/>
      <c r="WQ195" s="779"/>
      <c r="WR195" s="779"/>
      <c r="WS195" s="779"/>
      <c r="WT195" s="779"/>
      <c r="WU195" s="779"/>
      <c r="WV195" s="779"/>
      <c r="WW195" s="779"/>
      <c r="WX195" s="779"/>
      <c r="WY195" s="779"/>
      <c r="WZ195" s="779"/>
      <c r="XA195" s="779"/>
      <c r="XB195" s="779"/>
      <c r="XC195" s="779"/>
      <c r="XD195" s="779"/>
      <c r="XE195" s="779"/>
      <c r="XF195" s="779"/>
      <c r="XG195" s="779"/>
      <c r="XH195" s="779"/>
      <c r="XI195" s="779"/>
      <c r="XJ195" s="779"/>
      <c r="XK195" s="779"/>
      <c r="XL195" s="779"/>
      <c r="XM195" s="779"/>
      <c r="XN195" s="779"/>
      <c r="XO195" s="779"/>
      <c r="XP195" s="779"/>
      <c r="XQ195" s="779"/>
      <c r="XR195" s="779"/>
      <c r="XS195" s="779"/>
      <c r="XT195" s="779"/>
      <c r="XU195" s="779"/>
      <c r="XV195" s="779"/>
      <c r="XW195" s="779"/>
      <c r="XX195" s="779"/>
      <c r="XY195" s="779"/>
      <c r="XZ195" s="779"/>
      <c r="YA195" s="779"/>
      <c r="YB195" s="779"/>
      <c r="YC195" s="779"/>
      <c r="YD195" s="779"/>
      <c r="YE195" s="779"/>
      <c r="YF195" s="779"/>
      <c r="YG195" s="779"/>
      <c r="YH195" s="779"/>
      <c r="YI195" s="779"/>
      <c r="YJ195" s="779"/>
      <c r="YK195" s="779"/>
      <c r="YL195" s="779"/>
      <c r="YM195" s="779"/>
      <c r="YN195" s="779"/>
      <c r="YO195" s="779"/>
      <c r="YP195" s="779"/>
      <c r="YQ195" s="779"/>
      <c r="YR195" s="779"/>
      <c r="YS195" s="779"/>
      <c r="YT195" s="779"/>
      <c r="YU195" s="779"/>
      <c r="YV195" s="779"/>
      <c r="YW195" s="779"/>
      <c r="YX195" s="779"/>
      <c r="YY195" s="779"/>
      <c r="YZ195" s="779"/>
      <c r="ZA195" s="779"/>
      <c r="ZB195" s="779"/>
      <c r="ZC195" s="779"/>
      <c r="ZD195" s="779"/>
      <c r="ZE195" s="779"/>
      <c r="ZF195" s="779"/>
      <c r="ZG195" s="779"/>
      <c r="ZH195" s="779"/>
      <c r="ZI195" s="779"/>
      <c r="ZJ195" s="779"/>
      <c r="ZK195" s="779"/>
      <c r="ZL195" s="779"/>
      <c r="ZM195" s="779"/>
      <c r="ZN195" s="779"/>
      <c r="ZO195" s="779"/>
      <c r="ZP195" s="779"/>
      <c r="ZQ195" s="779"/>
      <c r="ZR195" s="779"/>
      <c r="ZS195" s="779"/>
      <c r="ZT195" s="779"/>
      <c r="ZU195" s="779"/>
      <c r="ZV195" s="779"/>
      <c r="ZW195" s="779"/>
      <c r="ZX195" s="779"/>
      <c r="ZY195" s="779"/>
      <c r="ZZ195" s="779"/>
      <c r="AAA195" s="779"/>
      <c r="AAB195" s="779"/>
      <c r="AAC195" s="779"/>
      <c r="AAD195" s="779"/>
      <c r="AAE195" s="779"/>
      <c r="AAF195" s="779"/>
      <c r="AAG195" s="779"/>
      <c r="AAH195" s="779"/>
      <c r="AAI195" s="779"/>
      <c r="AAJ195" s="779"/>
      <c r="AAK195" s="779"/>
      <c r="AAL195" s="779"/>
      <c r="AAM195" s="779"/>
      <c r="AAN195" s="779"/>
      <c r="AAO195" s="779"/>
      <c r="AAP195" s="779"/>
      <c r="AAQ195" s="779"/>
      <c r="AAR195" s="779"/>
      <c r="AAS195" s="779"/>
      <c r="AAT195" s="779"/>
      <c r="AAU195" s="779"/>
      <c r="AAV195" s="779"/>
      <c r="AAW195" s="779"/>
      <c r="AAX195" s="779"/>
      <c r="AAY195" s="779"/>
      <c r="AAZ195" s="779"/>
      <c r="ABA195" s="779"/>
      <c r="ABB195" s="779"/>
      <c r="ABC195" s="779"/>
      <c r="ABD195" s="779"/>
      <c r="ABE195" s="779"/>
      <c r="ABF195" s="779"/>
      <c r="ABG195" s="779"/>
      <c r="ABH195" s="779"/>
      <c r="ABI195" s="779"/>
      <c r="ABJ195" s="779"/>
      <c r="ABK195" s="779"/>
      <c r="ABL195" s="779"/>
      <c r="ABM195" s="779"/>
      <c r="ABN195" s="779"/>
      <c r="ABO195" s="779"/>
      <c r="ABP195" s="779"/>
      <c r="ABQ195" s="779"/>
      <c r="ABR195" s="779"/>
      <c r="ABS195" s="779"/>
      <c r="ABT195" s="779"/>
      <c r="ABU195" s="779"/>
      <c r="ABV195" s="779"/>
      <c r="ABW195" s="779"/>
      <c r="ABX195" s="779"/>
      <c r="ABY195" s="779"/>
      <c r="ABZ195" s="779"/>
      <c r="ACA195" s="779"/>
      <c r="ACB195" s="779"/>
      <c r="ACC195" s="779"/>
      <c r="ACD195" s="779"/>
      <c r="ACE195" s="779"/>
      <c r="ACF195" s="779"/>
      <c r="ACG195" s="779"/>
      <c r="ACH195" s="779"/>
      <c r="ACI195" s="779"/>
      <c r="ACJ195" s="779"/>
      <c r="ACK195" s="779"/>
      <c r="ACL195" s="779"/>
      <c r="ACM195" s="779"/>
      <c r="ACN195" s="779"/>
      <c r="ACO195" s="779"/>
      <c r="ACP195" s="779"/>
      <c r="ACQ195" s="779"/>
      <c r="ACR195" s="779"/>
      <c r="ACS195" s="779"/>
      <c r="ACT195" s="779"/>
      <c r="ACU195" s="779"/>
      <c r="ACV195" s="779"/>
      <c r="ACW195" s="779"/>
      <c r="ACX195" s="779"/>
      <c r="ACY195" s="779"/>
      <c r="ACZ195" s="779"/>
      <c r="ADA195" s="779"/>
      <c r="ADB195" s="779"/>
      <c r="ADC195" s="779"/>
      <c r="ADD195" s="779"/>
      <c r="ADE195" s="779"/>
      <c r="ADF195" s="779"/>
      <c r="ADG195" s="779"/>
      <c r="ADH195" s="779"/>
      <c r="ADI195" s="779"/>
      <c r="ADJ195" s="779"/>
      <c r="ADK195" s="779"/>
      <c r="ADL195" s="779"/>
      <c r="ADM195" s="779"/>
      <c r="ADN195" s="779"/>
      <c r="ADO195" s="779"/>
      <c r="ADP195" s="779"/>
      <c r="ADQ195" s="779"/>
      <c r="ADR195" s="779"/>
      <c r="ADS195" s="779"/>
      <c r="ADT195" s="779"/>
      <c r="ADU195" s="779"/>
      <c r="ADV195" s="779"/>
      <c r="ADW195" s="779"/>
      <c r="ADX195" s="779"/>
      <c r="ADY195" s="779"/>
      <c r="ADZ195" s="779"/>
      <c r="AEA195" s="779"/>
      <c r="AEB195" s="779"/>
      <c r="AEC195" s="779"/>
      <c r="AED195" s="779"/>
      <c r="AEE195" s="779"/>
      <c r="AEF195" s="779"/>
      <c r="AEG195" s="779"/>
      <c r="AEH195" s="779"/>
      <c r="AEI195" s="779"/>
      <c r="AEJ195" s="779"/>
      <c r="AEK195" s="779"/>
      <c r="AEL195" s="779"/>
      <c r="AEM195" s="779"/>
      <c r="AEN195" s="779"/>
      <c r="AEO195" s="779"/>
      <c r="AEP195" s="779"/>
      <c r="AEQ195" s="779"/>
      <c r="AER195" s="779"/>
      <c r="AES195" s="779"/>
      <c r="AET195" s="779"/>
      <c r="AEU195" s="779"/>
      <c r="AEV195" s="779"/>
      <c r="AEW195" s="779"/>
      <c r="AEX195" s="779"/>
      <c r="AEY195" s="779"/>
      <c r="AEZ195" s="779"/>
      <c r="AFA195" s="779"/>
      <c r="AFB195" s="779"/>
      <c r="AFC195" s="779"/>
      <c r="AFD195" s="779"/>
      <c r="AFE195" s="779"/>
      <c r="AFF195" s="779"/>
      <c r="AFG195" s="779"/>
      <c r="AFH195" s="779"/>
      <c r="AFI195" s="779"/>
      <c r="AFJ195" s="779"/>
      <c r="AFK195" s="779"/>
      <c r="AFL195" s="779"/>
      <c r="AFM195" s="779"/>
      <c r="AFN195" s="779"/>
      <c r="AFO195" s="779"/>
      <c r="AFP195" s="779"/>
      <c r="AFQ195" s="779"/>
      <c r="AFR195" s="779"/>
      <c r="AFS195" s="779"/>
      <c r="AFT195" s="779"/>
      <c r="AFU195" s="779"/>
      <c r="AFV195" s="779"/>
      <c r="AFW195" s="779"/>
      <c r="AFX195" s="779"/>
      <c r="AFY195" s="779"/>
      <c r="AFZ195" s="779"/>
      <c r="AGA195" s="779"/>
      <c r="AGB195" s="779"/>
      <c r="AGC195" s="779"/>
      <c r="AGD195" s="779"/>
      <c r="AGE195" s="779"/>
      <c r="AGF195" s="779"/>
      <c r="AGG195" s="779"/>
      <c r="AGH195" s="779"/>
      <c r="AGI195" s="779"/>
      <c r="AGJ195" s="779"/>
      <c r="AGK195" s="779"/>
      <c r="AGL195" s="779"/>
      <c r="AGM195" s="779"/>
      <c r="AGN195" s="779"/>
      <c r="AGO195" s="779"/>
      <c r="AGP195" s="779"/>
      <c r="AGQ195" s="779"/>
      <c r="AGR195" s="779"/>
      <c r="AGS195" s="779"/>
      <c r="AGT195" s="779"/>
      <c r="AGU195" s="779"/>
      <c r="AGV195" s="779"/>
      <c r="AGW195" s="779"/>
      <c r="AGX195" s="779"/>
      <c r="AGY195" s="779"/>
      <c r="AGZ195" s="779"/>
      <c r="AHA195" s="779"/>
      <c r="AHB195" s="779"/>
      <c r="AHC195" s="779"/>
      <c r="AHD195" s="779"/>
      <c r="AHE195" s="779"/>
      <c r="AHF195" s="779"/>
      <c r="AHG195" s="779"/>
      <c r="AHH195" s="779"/>
      <c r="AHI195" s="779"/>
      <c r="AHJ195" s="779"/>
      <c r="AHK195" s="779"/>
      <c r="AHL195" s="779"/>
      <c r="AHM195" s="779"/>
      <c r="AHN195" s="779"/>
      <c r="AHO195" s="779"/>
      <c r="AHP195" s="779"/>
      <c r="AHQ195" s="779"/>
      <c r="AHR195" s="779"/>
      <c r="AHS195" s="779"/>
      <c r="AHT195" s="779"/>
      <c r="AHU195" s="779"/>
      <c r="AHV195" s="779"/>
      <c r="AHW195" s="779"/>
      <c r="AHX195" s="779"/>
      <c r="AHY195" s="779"/>
      <c r="AHZ195" s="779"/>
      <c r="AIA195" s="779"/>
      <c r="AIB195" s="779"/>
      <c r="AIC195" s="779"/>
      <c r="AID195" s="779"/>
      <c r="AIE195" s="779"/>
      <c r="AIF195" s="779"/>
      <c r="AIG195" s="779"/>
      <c r="AIH195" s="779"/>
      <c r="AII195" s="779"/>
      <c r="AIJ195" s="779"/>
      <c r="AIK195" s="779"/>
      <c r="AIL195" s="779"/>
      <c r="AIM195" s="779"/>
      <c r="AIN195" s="779"/>
      <c r="AIO195" s="779"/>
      <c r="AIP195" s="779"/>
      <c r="AIQ195" s="779"/>
      <c r="AIR195" s="779"/>
      <c r="AIS195" s="779"/>
      <c r="AIT195" s="779"/>
      <c r="AIU195" s="779"/>
      <c r="AIV195" s="779"/>
      <c r="AIW195" s="779"/>
      <c r="AIX195" s="779"/>
      <c r="AIY195" s="779"/>
      <c r="AIZ195" s="779"/>
      <c r="AJA195" s="779"/>
      <c r="AJB195" s="779"/>
      <c r="AJC195" s="779"/>
      <c r="AJD195" s="779"/>
      <c r="AJE195" s="779"/>
      <c r="AJF195" s="779"/>
      <c r="AJG195" s="779"/>
      <c r="AJH195" s="779"/>
      <c r="AJI195" s="779"/>
      <c r="AJJ195" s="779"/>
      <c r="AJK195" s="779"/>
      <c r="AJL195" s="779"/>
      <c r="AJM195" s="779"/>
      <c r="AJN195" s="779"/>
      <c r="AJO195" s="779"/>
      <c r="AJP195" s="779"/>
      <c r="AJQ195" s="779"/>
      <c r="AJR195" s="779"/>
      <c r="AJS195" s="779"/>
      <c r="AJT195" s="779"/>
      <c r="AJU195" s="779"/>
      <c r="AJV195" s="779"/>
      <c r="AJW195" s="779"/>
      <c r="AJX195" s="779"/>
      <c r="AJY195" s="779"/>
      <c r="AJZ195" s="779"/>
      <c r="AKA195" s="779"/>
      <c r="AKB195" s="779"/>
      <c r="AKC195" s="779"/>
      <c r="AKD195" s="779"/>
      <c r="AKE195" s="779"/>
      <c r="AKF195" s="779"/>
      <c r="AKG195" s="779"/>
      <c r="AKH195" s="779"/>
      <c r="AKI195" s="779"/>
      <c r="AKJ195" s="779"/>
      <c r="AKK195" s="779"/>
      <c r="AKL195" s="779"/>
      <c r="AKM195" s="779"/>
      <c r="AKN195" s="779"/>
      <c r="AKO195" s="779"/>
      <c r="AKP195" s="779"/>
      <c r="AKQ195" s="779"/>
      <c r="AKR195" s="779"/>
      <c r="AKS195" s="779"/>
      <c r="AKT195" s="779"/>
      <c r="AKU195" s="779"/>
      <c r="AKV195" s="779"/>
      <c r="AKW195" s="779"/>
      <c r="AKX195" s="779"/>
      <c r="AKY195" s="779"/>
      <c r="AKZ195" s="779"/>
      <c r="ALA195" s="779"/>
      <c r="ALB195" s="779"/>
      <c r="ALC195" s="779"/>
      <c r="ALD195" s="779"/>
      <c r="ALE195" s="779"/>
      <c r="ALF195" s="779"/>
      <c r="ALG195" s="779"/>
      <c r="ALH195" s="779"/>
      <c r="ALI195" s="779"/>
      <c r="ALJ195" s="779"/>
      <c r="ALK195" s="779"/>
      <c r="ALL195" s="779"/>
      <c r="ALM195" s="779"/>
      <c r="ALN195" s="779"/>
      <c r="ALO195" s="779"/>
      <c r="ALP195" s="779"/>
      <c r="ALQ195" s="779"/>
      <c r="ALR195" s="779"/>
      <c r="ALS195" s="779"/>
      <c r="ALT195" s="779"/>
      <c r="ALU195" s="779"/>
      <c r="ALV195" s="779"/>
      <c r="ALW195" s="779"/>
      <c r="ALX195" s="779"/>
      <c r="ALY195" s="779"/>
      <c r="ALZ195" s="779"/>
      <c r="AMA195" s="779"/>
      <c r="AMB195" s="779"/>
      <c r="AMC195" s="779"/>
      <c r="AMD195" s="779"/>
      <c r="AME195" s="779"/>
      <c r="AMF195" s="779"/>
      <c r="AMG195" s="779"/>
      <c r="AMH195" s="779"/>
      <c r="AMI195" s="779"/>
      <c r="AMJ195" s="779"/>
      <c r="AMK195" s="779"/>
      <c r="AML195" s="779"/>
      <c r="AMM195" s="779"/>
      <c r="AMN195" s="779"/>
      <c r="AMO195" s="779"/>
      <c r="AMP195" s="779"/>
      <c r="AMQ195" s="779"/>
      <c r="AMR195" s="779"/>
      <c r="AMS195" s="779"/>
      <c r="AMT195" s="779"/>
      <c r="AMU195" s="779"/>
      <c r="AMV195" s="779"/>
      <c r="AMW195" s="779"/>
      <c r="AMX195" s="779"/>
      <c r="AMY195" s="779"/>
      <c r="AMZ195" s="779"/>
      <c r="ANA195" s="779"/>
      <c r="ANB195" s="779"/>
      <c r="ANC195" s="779"/>
      <c r="AND195" s="779"/>
      <c r="ANE195" s="779"/>
      <c r="ANF195" s="779"/>
      <c r="ANG195" s="779"/>
      <c r="ANH195" s="779"/>
      <c r="ANI195" s="779"/>
      <c r="ANJ195" s="779"/>
      <c r="ANK195" s="779"/>
      <c r="ANL195" s="779"/>
      <c r="ANM195" s="779"/>
      <c r="ANN195" s="779"/>
      <c r="ANO195" s="779"/>
      <c r="ANP195" s="779"/>
      <c r="ANQ195" s="779"/>
      <c r="ANR195" s="779"/>
      <c r="ANS195" s="779"/>
      <c r="ANT195" s="779"/>
      <c r="ANU195" s="779"/>
      <c r="ANV195" s="779"/>
      <c r="ANW195" s="779"/>
      <c r="ANX195" s="779"/>
      <c r="ANY195" s="779"/>
      <c r="ANZ195" s="779"/>
      <c r="AOA195" s="779"/>
      <c r="AOB195" s="779"/>
      <c r="AOC195" s="779"/>
      <c r="AOD195" s="779"/>
      <c r="AOE195" s="779"/>
      <c r="AOF195" s="779"/>
      <c r="AOG195" s="779"/>
      <c r="AOH195" s="779"/>
      <c r="AOI195" s="779"/>
      <c r="AOJ195" s="779"/>
      <c r="AOK195" s="779"/>
      <c r="AOL195" s="779"/>
      <c r="AOM195" s="779"/>
      <c r="AON195" s="779"/>
      <c r="AOO195" s="779"/>
      <c r="AOP195" s="779"/>
      <c r="AOQ195" s="779"/>
      <c r="AOR195" s="779"/>
      <c r="AOS195" s="779"/>
      <c r="AOT195" s="779"/>
      <c r="AOU195" s="779"/>
      <c r="AOV195" s="779"/>
      <c r="AOW195" s="779"/>
      <c r="AOX195" s="779"/>
      <c r="AOY195" s="779"/>
      <c r="AOZ195" s="779"/>
      <c r="APA195" s="779"/>
      <c r="APB195" s="779"/>
      <c r="APC195" s="779"/>
      <c r="APD195" s="779"/>
      <c r="APE195" s="779"/>
      <c r="APF195" s="779"/>
      <c r="APG195" s="779"/>
      <c r="APH195" s="779"/>
      <c r="API195" s="779"/>
      <c r="APJ195" s="779"/>
      <c r="APK195" s="779"/>
      <c r="APL195" s="779"/>
      <c r="APM195" s="779"/>
      <c r="APN195" s="779"/>
      <c r="APO195" s="779"/>
      <c r="APP195" s="779"/>
      <c r="APQ195" s="779"/>
      <c r="APR195" s="779"/>
      <c r="APS195" s="779"/>
      <c r="APT195" s="779"/>
      <c r="APU195" s="779"/>
      <c r="APV195" s="779"/>
      <c r="APW195" s="779"/>
      <c r="APX195" s="779"/>
      <c r="APY195" s="779"/>
      <c r="APZ195" s="779"/>
      <c r="AQA195" s="779"/>
      <c r="AQB195" s="779"/>
      <c r="AQC195" s="779"/>
      <c r="AQD195" s="779"/>
      <c r="AQE195" s="779"/>
      <c r="AQF195" s="779"/>
      <c r="AQG195" s="779"/>
      <c r="AQH195" s="779"/>
      <c r="AQI195" s="779"/>
      <c r="AQJ195" s="779"/>
      <c r="AQK195" s="779"/>
      <c r="AQL195" s="779"/>
      <c r="AQM195" s="779"/>
      <c r="AQN195" s="779"/>
      <c r="AQO195" s="779"/>
      <c r="AQP195" s="779"/>
      <c r="AQQ195" s="779"/>
      <c r="AQR195" s="779"/>
      <c r="AQS195" s="779"/>
      <c r="AQT195" s="779"/>
      <c r="AQU195" s="779"/>
      <c r="AQV195" s="779"/>
      <c r="AQW195" s="779"/>
      <c r="AQX195" s="779"/>
      <c r="AQY195" s="779"/>
      <c r="AQZ195" s="779"/>
      <c r="ARA195" s="779"/>
      <c r="ARB195" s="779"/>
      <c r="ARC195" s="779"/>
      <c r="ARD195" s="779"/>
      <c r="ARE195" s="779"/>
      <c r="ARF195" s="779"/>
      <c r="ARG195" s="779"/>
      <c r="ARH195" s="779"/>
      <c r="ARI195" s="779"/>
      <c r="ARJ195" s="779"/>
      <c r="ARK195" s="779"/>
      <c r="ARL195" s="779"/>
      <c r="ARM195" s="779"/>
      <c r="ARN195" s="779"/>
      <c r="ARO195" s="779"/>
      <c r="ARP195" s="779"/>
      <c r="ARQ195" s="779"/>
      <c r="ARR195" s="779"/>
      <c r="ARS195" s="779"/>
      <c r="ART195" s="779"/>
      <c r="ARU195" s="779"/>
      <c r="ARV195" s="779"/>
      <c r="ARW195" s="779"/>
      <c r="ARX195" s="779"/>
      <c r="ARY195" s="779"/>
      <c r="ARZ195" s="779"/>
      <c r="ASA195" s="779"/>
      <c r="ASB195" s="779"/>
      <c r="ASC195" s="779"/>
      <c r="ASD195" s="779"/>
      <c r="ASE195" s="779"/>
      <c r="ASF195" s="779"/>
      <c r="ASG195" s="779"/>
      <c r="ASH195" s="779"/>
      <c r="ASI195" s="779"/>
      <c r="ASJ195" s="779"/>
      <c r="ASK195" s="779"/>
      <c r="ASL195" s="779"/>
      <c r="ASM195" s="779"/>
      <c r="ASN195" s="779"/>
      <c r="ASO195" s="779"/>
      <c r="ASP195" s="779"/>
      <c r="ASQ195" s="779"/>
      <c r="ASR195" s="779"/>
      <c r="ASS195" s="779"/>
      <c r="AST195" s="779"/>
      <c r="ASU195" s="779"/>
      <c r="ASV195" s="779"/>
      <c r="ASW195" s="779"/>
      <c r="ASX195" s="779"/>
      <c r="ASY195" s="779"/>
      <c r="ASZ195" s="779"/>
      <c r="ATA195" s="779"/>
      <c r="ATB195" s="779"/>
      <c r="ATC195" s="779"/>
      <c r="ATD195" s="779"/>
      <c r="ATE195" s="779"/>
      <c r="ATF195" s="779"/>
      <c r="ATG195" s="779"/>
      <c r="ATH195" s="779"/>
      <c r="ATI195" s="779"/>
      <c r="ATJ195" s="779"/>
      <c r="ATK195" s="779"/>
      <c r="ATL195" s="779"/>
      <c r="ATM195" s="779"/>
      <c r="ATN195" s="779"/>
      <c r="ATO195" s="779"/>
      <c r="ATP195" s="779"/>
      <c r="ATQ195" s="779"/>
      <c r="ATR195" s="779"/>
      <c r="ATS195" s="779"/>
      <c r="ATT195" s="779"/>
      <c r="ATU195" s="779"/>
      <c r="ATV195" s="779"/>
      <c r="ATW195" s="779"/>
      <c r="ATX195" s="779"/>
      <c r="ATY195" s="779"/>
      <c r="ATZ195" s="779"/>
      <c r="AUA195" s="779"/>
      <c r="AUB195" s="779"/>
      <c r="AUC195" s="779"/>
      <c r="AUD195" s="779"/>
      <c r="AUE195" s="779"/>
      <c r="AUF195" s="779"/>
      <c r="AUG195" s="779"/>
      <c r="AUH195" s="779"/>
      <c r="AUI195" s="779"/>
      <c r="AUJ195" s="779"/>
      <c r="AUK195" s="779"/>
      <c r="AUL195" s="779"/>
      <c r="AUM195" s="779"/>
      <c r="AUN195" s="779"/>
      <c r="AUO195" s="779"/>
      <c r="AUP195" s="779"/>
      <c r="AUQ195" s="779"/>
      <c r="AUR195" s="779"/>
      <c r="AUS195" s="779"/>
      <c r="AUT195" s="779"/>
      <c r="AUU195" s="779"/>
      <c r="AUV195" s="779"/>
      <c r="AUW195" s="779"/>
      <c r="AUX195" s="779"/>
      <c r="AUY195" s="779"/>
      <c r="AUZ195" s="779"/>
      <c r="AVA195" s="779"/>
      <c r="AVB195" s="779"/>
      <c r="AVC195" s="779"/>
      <c r="AVD195" s="779"/>
      <c r="AVE195" s="779"/>
      <c r="AVF195" s="779"/>
      <c r="AVG195" s="779"/>
      <c r="AVH195" s="779"/>
      <c r="AVI195" s="779"/>
      <c r="AVJ195" s="779"/>
      <c r="AVK195" s="779"/>
      <c r="AVL195" s="779"/>
      <c r="AVM195" s="779"/>
      <c r="AVN195" s="779"/>
      <c r="AVO195" s="779"/>
      <c r="AVP195" s="779"/>
      <c r="AVQ195" s="779"/>
      <c r="AVR195" s="779"/>
      <c r="AVS195" s="779"/>
      <c r="AVT195" s="779"/>
      <c r="AVU195" s="779"/>
      <c r="AVV195" s="779"/>
      <c r="AVW195" s="779"/>
      <c r="AVX195" s="779"/>
      <c r="AVY195" s="779"/>
      <c r="AVZ195" s="779"/>
      <c r="AWA195" s="779"/>
      <c r="AWB195" s="779"/>
      <c r="AWC195" s="779"/>
      <c r="AWD195" s="779"/>
      <c r="AWE195" s="779"/>
      <c r="AWF195" s="779"/>
      <c r="AWG195" s="779"/>
      <c r="AWH195" s="779"/>
      <c r="AWI195" s="779"/>
      <c r="AWJ195" s="779"/>
      <c r="AWK195" s="779"/>
      <c r="AWL195" s="779"/>
      <c r="AWM195" s="779"/>
      <c r="AWN195" s="779"/>
      <c r="AWO195" s="779"/>
      <c r="AWP195" s="779"/>
      <c r="AWQ195" s="779"/>
      <c r="AWR195" s="779"/>
      <c r="AWS195" s="779"/>
      <c r="AWT195" s="779"/>
      <c r="AWU195" s="779"/>
      <c r="AWV195" s="779"/>
      <c r="AWW195" s="779"/>
      <c r="AWX195" s="779"/>
      <c r="AWY195" s="779"/>
      <c r="AWZ195" s="779"/>
      <c r="AXA195" s="779"/>
      <c r="AXB195" s="779"/>
      <c r="AXC195" s="779"/>
      <c r="AXD195" s="779"/>
      <c r="AXE195" s="779"/>
      <c r="AXF195" s="779"/>
      <c r="AXG195" s="779"/>
      <c r="AXH195" s="779"/>
      <c r="AXI195" s="779"/>
      <c r="AXJ195" s="779"/>
      <c r="AXK195" s="779"/>
      <c r="AXL195" s="779"/>
      <c r="AXM195" s="779"/>
      <c r="AXN195" s="779"/>
      <c r="AXO195" s="779"/>
      <c r="AXP195" s="779"/>
      <c r="AXQ195" s="779"/>
      <c r="AXR195" s="779"/>
      <c r="AXS195" s="779"/>
      <c r="AXT195" s="779"/>
      <c r="AXU195" s="779"/>
      <c r="AXV195" s="779"/>
      <c r="AXW195" s="779"/>
      <c r="AXX195" s="779"/>
      <c r="AXY195" s="779"/>
      <c r="AXZ195" s="779"/>
      <c r="AYA195" s="779"/>
      <c r="AYB195" s="779"/>
      <c r="AYC195" s="779"/>
      <c r="AYD195" s="779"/>
      <c r="AYE195" s="779"/>
      <c r="AYF195" s="779"/>
      <c r="AYG195" s="779"/>
      <c r="AYH195" s="779"/>
      <c r="AYI195" s="779"/>
      <c r="AYJ195" s="779"/>
      <c r="AYK195" s="779"/>
      <c r="AYL195" s="779"/>
      <c r="AYM195" s="779"/>
      <c r="AYN195" s="779"/>
      <c r="AYO195" s="779"/>
      <c r="AYP195" s="779"/>
      <c r="AYQ195" s="779"/>
      <c r="AYR195" s="779"/>
      <c r="AYS195" s="779"/>
      <c r="AYT195" s="779"/>
      <c r="AYU195" s="779"/>
      <c r="AYV195" s="779"/>
      <c r="AYW195" s="779"/>
      <c r="AYX195" s="779"/>
      <c r="AYY195" s="779"/>
      <c r="AYZ195" s="779"/>
      <c r="AZA195" s="779"/>
      <c r="AZB195" s="779"/>
      <c r="AZC195" s="779"/>
      <c r="AZD195" s="779"/>
      <c r="AZE195" s="779"/>
      <c r="AZF195" s="779"/>
      <c r="AZG195" s="779"/>
      <c r="AZH195" s="779"/>
      <c r="AZI195" s="779"/>
      <c r="AZJ195" s="779"/>
      <c r="AZK195" s="779"/>
      <c r="AZL195" s="779"/>
      <c r="AZM195" s="779"/>
      <c r="AZN195" s="779"/>
      <c r="AZO195" s="779"/>
      <c r="AZP195" s="779"/>
      <c r="AZQ195" s="779"/>
      <c r="AZR195" s="779"/>
      <c r="AZS195" s="779"/>
      <c r="AZT195" s="779"/>
      <c r="AZU195" s="779"/>
      <c r="AZV195" s="779"/>
      <c r="AZW195" s="779"/>
      <c r="AZX195" s="779"/>
      <c r="AZY195" s="779"/>
      <c r="AZZ195" s="779"/>
      <c r="BAA195" s="779"/>
      <c r="BAB195" s="779"/>
      <c r="BAC195" s="779"/>
      <c r="BAD195" s="779"/>
      <c r="BAE195" s="779"/>
      <c r="BAF195" s="779"/>
      <c r="BAG195" s="779"/>
      <c r="BAH195" s="779"/>
      <c r="BAI195" s="779"/>
      <c r="BAJ195" s="779"/>
      <c r="BAK195" s="779"/>
      <c r="BAL195" s="779"/>
      <c r="BAM195" s="779"/>
      <c r="BAN195" s="779"/>
      <c r="BAO195" s="779"/>
      <c r="BAP195" s="779"/>
      <c r="BAQ195" s="779"/>
      <c r="BAR195" s="779"/>
      <c r="BAS195" s="779"/>
      <c r="BAT195" s="779"/>
      <c r="BAU195" s="779"/>
      <c r="BAV195" s="779"/>
      <c r="BAW195" s="779"/>
      <c r="BAX195" s="779"/>
      <c r="BAY195" s="779"/>
      <c r="BAZ195" s="779"/>
      <c r="BBA195" s="779"/>
      <c r="BBB195" s="779"/>
      <c r="BBC195" s="779"/>
      <c r="BBD195" s="779"/>
      <c r="BBE195" s="779"/>
      <c r="BBF195" s="779"/>
      <c r="BBG195" s="779"/>
      <c r="BBH195" s="779"/>
      <c r="BBI195" s="779"/>
      <c r="BBJ195" s="779"/>
      <c r="BBK195" s="779"/>
      <c r="BBL195" s="779"/>
      <c r="BBM195" s="779"/>
      <c r="BBN195" s="779"/>
      <c r="BBO195" s="779"/>
      <c r="BBP195" s="779"/>
      <c r="BBQ195" s="779"/>
      <c r="BBR195" s="779"/>
      <c r="BBS195" s="779"/>
      <c r="BBT195" s="779"/>
      <c r="BBU195" s="779"/>
      <c r="BBV195" s="779"/>
      <c r="BBW195" s="779"/>
      <c r="BBX195" s="779"/>
      <c r="BBY195" s="779"/>
      <c r="BBZ195" s="779"/>
      <c r="BCA195" s="779"/>
      <c r="BCB195" s="779"/>
      <c r="BCC195" s="779"/>
      <c r="BCD195" s="779"/>
      <c r="BCE195" s="779"/>
      <c r="BCF195" s="779"/>
      <c r="BCG195" s="779"/>
      <c r="BCH195" s="779"/>
      <c r="BCI195" s="779"/>
      <c r="BCJ195" s="779"/>
      <c r="BCK195" s="779"/>
      <c r="BCL195" s="779"/>
      <c r="BCM195" s="779"/>
      <c r="BCN195" s="779"/>
      <c r="BCO195" s="779"/>
      <c r="BCP195" s="779"/>
      <c r="BCQ195" s="779"/>
      <c r="BCR195" s="779"/>
      <c r="BCS195" s="779"/>
      <c r="BCT195" s="779"/>
      <c r="BCU195" s="779"/>
      <c r="BCV195" s="779"/>
      <c r="BCW195" s="779"/>
      <c r="BCX195" s="779"/>
      <c r="BCY195" s="779"/>
      <c r="BCZ195" s="779"/>
      <c r="BDA195" s="779"/>
      <c r="BDB195" s="779"/>
      <c r="BDC195" s="779"/>
      <c r="BDD195" s="779"/>
      <c r="BDE195" s="779"/>
      <c r="BDF195" s="779"/>
      <c r="BDG195" s="779"/>
      <c r="BDH195" s="779"/>
      <c r="BDI195" s="779"/>
      <c r="BDJ195" s="779"/>
      <c r="BDK195" s="779"/>
      <c r="BDL195" s="779"/>
      <c r="BDM195" s="779"/>
      <c r="BDN195" s="779"/>
      <c r="BDO195" s="779"/>
      <c r="BDP195" s="779"/>
      <c r="BDQ195" s="779"/>
      <c r="BDR195" s="779"/>
      <c r="BDS195" s="779"/>
      <c r="BDT195" s="779"/>
      <c r="BDU195" s="779"/>
      <c r="BDV195" s="779"/>
      <c r="BDW195" s="779"/>
      <c r="BDX195" s="779"/>
      <c r="BDY195" s="779"/>
      <c r="BDZ195" s="779"/>
      <c r="BEA195" s="779"/>
      <c r="BEB195" s="779"/>
      <c r="BEC195" s="779"/>
      <c r="BED195" s="779"/>
      <c r="BEE195" s="779"/>
      <c r="BEF195" s="779"/>
      <c r="BEG195" s="779"/>
      <c r="BEH195" s="779"/>
      <c r="BEI195" s="779"/>
      <c r="BEJ195" s="779"/>
      <c r="BEK195" s="779"/>
      <c r="BEL195" s="779"/>
      <c r="BEM195" s="779"/>
      <c r="BEN195" s="779"/>
      <c r="BEO195" s="779"/>
      <c r="BEP195" s="779"/>
      <c r="BEQ195" s="779"/>
      <c r="BER195" s="779"/>
      <c r="BES195" s="779"/>
      <c r="BET195" s="779"/>
      <c r="BEU195" s="779"/>
      <c r="BEV195" s="779"/>
      <c r="BEW195" s="779"/>
      <c r="BEX195" s="779"/>
      <c r="BEY195" s="779"/>
      <c r="BEZ195" s="779"/>
      <c r="BFA195" s="779"/>
      <c r="BFB195" s="779"/>
      <c r="BFC195" s="779"/>
      <c r="BFD195" s="779"/>
      <c r="BFE195" s="779"/>
      <c r="BFF195" s="779"/>
      <c r="BFG195" s="779"/>
      <c r="BFH195" s="779"/>
      <c r="BFI195" s="779"/>
      <c r="BFJ195" s="779"/>
      <c r="BFK195" s="779"/>
      <c r="BFL195" s="779"/>
      <c r="BFM195" s="779"/>
      <c r="BFN195" s="779"/>
      <c r="BFO195" s="779"/>
      <c r="BFP195" s="779"/>
      <c r="BFQ195" s="779"/>
      <c r="BFR195" s="779"/>
      <c r="BFS195" s="779"/>
      <c r="BFT195" s="779"/>
      <c r="BFU195" s="779"/>
      <c r="BFV195" s="779"/>
      <c r="BFW195" s="779"/>
      <c r="BFX195" s="779"/>
      <c r="BFY195" s="779"/>
      <c r="BFZ195" s="779"/>
      <c r="BGA195" s="779"/>
      <c r="BGB195" s="779"/>
      <c r="BGC195" s="779"/>
      <c r="BGD195" s="779"/>
      <c r="BGE195" s="779"/>
      <c r="BGF195" s="779"/>
      <c r="BGG195" s="779"/>
      <c r="BGH195" s="779"/>
      <c r="BGI195" s="779"/>
      <c r="BGJ195" s="779"/>
      <c r="BGK195" s="779"/>
      <c r="BGL195" s="779"/>
      <c r="BGM195" s="779"/>
      <c r="BGN195" s="779"/>
      <c r="BGO195" s="779"/>
      <c r="BGP195" s="779"/>
      <c r="BGQ195" s="779"/>
      <c r="BGR195" s="779"/>
      <c r="BGS195" s="779"/>
      <c r="BGT195" s="779"/>
      <c r="BGU195" s="779"/>
      <c r="BGV195" s="779"/>
      <c r="BGW195" s="779"/>
      <c r="BGX195" s="779"/>
      <c r="BGY195" s="779"/>
      <c r="BGZ195" s="779"/>
      <c r="BHA195" s="779"/>
      <c r="BHB195" s="779"/>
      <c r="BHC195" s="779"/>
      <c r="BHD195" s="779"/>
      <c r="BHE195" s="779"/>
      <c r="BHF195" s="779"/>
      <c r="BHG195" s="779"/>
      <c r="BHH195" s="779"/>
      <c r="BHI195" s="779"/>
      <c r="BHJ195" s="779"/>
      <c r="BHK195" s="779"/>
      <c r="BHL195" s="779"/>
      <c r="BHM195" s="779"/>
      <c r="BHN195" s="779"/>
      <c r="BHO195" s="779"/>
      <c r="BHP195" s="779"/>
      <c r="BHQ195" s="779"/>
      <c r="BHR195" s="779"/>
      <c r="BHS195" s="779"/>
      <c r="BHT195" s="779"/>
      <c r="BHU195" s="779"/>
      <c r="BHV195" s="779"/>
      <c r="BHW195" s="779"/>
      <c r="BHX195" s="779"/>
      <c r="BHY195" s="779"/>
      <c r="BHZ195" s="779"/>
      <c r="BIA195" s="779"/>
      <c r="BIB195" s="779"/>
      <c r="BIC195" s="779"/>
      <c r="BID195" s="779"/>
      <c r="BIE195" s="779"/>
      <c r="BIF195" s="779"/>
      <c r="BIG195" s="779"/>
      <c r="BIH195" s="779"/>
      <c r="BII195" s="779"/>
      <c r="BIJ195" s="779"/>
      <c r="BIK195" s="779"/>
      <c r="BIL195" s="779"/>
      <c r="BIM195" s="779"/>
      <c r="BIN195" s="779"/>
      <c r="BIO195" s="779"/>
      <c r="BIP195" s="779"/>
      <c r="BIQ195" s="779"/>
      <c r="BIR195" s="779"/>
      <c r="BIS195" s="779"/>
      <c r="BIT195" s="779"/>
      <c r="BIU195" s="779"/>
      <c r="BIV195" s="779"/>
      <c r="BIW195" s="779"/>
      <c r="BIX195" s="779"/>
      <c r="BIY195" s="779"/>
      <c r="BIZ195" s="779"/>
      <c r="BJA195" s="779"/>
      <c r="BJB195" s="779"/>
      <c r="BJC195" s="779"/>
      <c r="BJD195" s="779"/>
      <c r="BJE195" s="779"/>
      <c r="BJF195" s="779"/>
      <c r="BJG195" s="779"/>
      <c r="BJH195" s="779"/>
      <c r="BJI195" s="779"/>
      <c r="BJJ195" s="779"/>
      <c r="BJK195" s="779"/>
      <c r="BJL195" s="779"/>
      <c r="BJM195" s="779"/>
      <c r="BJN195" s="779"/>
      <c r="BJO195" s="779"/>
      <c r="BJP195" s="779"/>
      <c r="BJQ195" s="779"/>
      <c r="BJR195" s="779"/>
      <c r="BJS195" s="779"/>
      <c r="BJT195" s="779"/>
      <c r="BJU195" s="779"/>
      <c r="BJV195" s="779"/>
      <c r="BJW195" s="779"/>
      <c r="BJX195" s="779"/>
      <c r="BJY195" s="779"/>
      <c r="BJZ195" s="779"/>
      <c r="BKA195" s="779"/>
      <c r="BKB195" s="779"/>
      <c r="BKC195" s="779"/>
      <c r="BKD195" s="779"/>
      <c r="BKE195" s="779"/>
      <c r="BKF195" s="779"/>
      <c r="BKG195" s="779"/>
      <c r="BKH195" s="779"/>
      <c r="BKI195" s="779"/>
      <c r="BKJ195" s="779"/>
      <c r="BKK195" s="779"/>
      <c r="BKL195" s="779"/>
      <c r="BKM195" s="779"/>
      <c r="BKN195" s="779"/>
      <c r="BKO195" s="779"/>
      <c r="BKP195" s="779"/>
      <c r="BKQ195" s="779"/>
      <c r="BKR195" s="779"/>
      <c r="BKS195" s="779"/>
      <c r="BKT195" s="779"/>
      <c r="BKU195" s="779"/>
      <c r="BKV195" s="779"/>
      <c r="BKW195" s="779"/>
      <c r="BKX195" s="779"/>
      <c r="BKY195" s="779"/>
      <c r="BKZ195" s="779"/>
      <c r="BLA195" s="779"/>
      <c r="BLB195" s="779"/>
      <c r="BLC195" s="779"/>
      <c r="BLD195" s="779"/>
      <c r="BLE195" s="779"/>
      <c r="BLF195" s="779"/>
      <c r="BLG195" s="779"/>
      <c r="BLH195" s="779"/>
      <c r="BLI195" s="779"/>
      <c r="BLJ195" s="779"/>
      <c r="BLK195" s="779"/>
      <c r="BLL195" s="779"/>
      <c r="BLM195" s="779"/>
      <c r="BLN195" s="779"/>
      <c r="BLO195" s="779"/>
      <c r="BLP195" s="779"/>
      <c r="BLQ195" s="779"/>
      <c r="BLR195" s="779"/>
      <c r="BLS195" s="779"/>
      <c r="BLT195" s="779"/>
      <c r="BLU195" s="779"/>
      <c r="BLV195" s="779"/>
      <c r="BLW195" s="779"/>
      <c r="BLX195" s="779"/>
      <c r="BLY195" s="779"/>
      <c r="BLZ195" s="779"/>
      <c r="BMA195" s="779"/>
      <c r="BMB195" s="779"/>
      <c r="BMC195" s="779"/>
      <c r="BMD195" s="779"/>
      <c r="BME195" s="779"/>
      <c r="BMF195" s="779"/>
      <c r="BMG195" s="779"/>
      <c r="BMH195" s="779"/>
      <c r="BMI195" s="779"/>
      <c r="BMJ195" s="779"/>
      <c r="BMK195" s="779"/>
      <c r="BML195" s="779"/>
      <c r="BMM195" s="779"/>
      <c r="BMN195" s="779"/>
      <c r="BMO195" s="779"/>
      <c r="BMP195" s="779"/>
      <c r="BMQ195" s="779"/>
      <c r="BMR195" s="779"/>
      <c r="BMS195" s="779"/>
      <c r="BMT195" s="779"/>
      <c r="BMU195" s="779"/>
      <c r="BMV195" s="779"/>
      <c r="BMW195" s="779"/>
      <c r="BMX195" s="779"/>
      <c r="BMY195" s="779"/>
      <c r="BMZ195" s="779"/>
      <c r="BNA195" s="779"/>
      <c r="BNB195" s="779"/>
      <c r="BNC195" s="779"/>
      <c r="BND195" s="779"/>
      <c r="BNE195" s="779"/>
      <c r="BNF195" s="779"/>
      <c r="BNG195" s="779"/>
      <c r="BNH195" s="779"/>
      <c r="BNI195" s="779"/>
      <c r="BNJ195" s="779"/>
      <c r="BNK195" s="779"/>
      <c r="BNL195" s="779"/>
      <c r="BNM195" s="779"/>
      <c r="BNN195" s="779"/>
      <c r="BNO195" s="779"/>
      <c r="BNP195" s="779"/>
      <c r="BNQ195" s="779"/>
      <c r="BNR195" s="779"/>
      <c r="BNS195" s="779"/>
      <c r="BNT195" s="779"/>
      <c r="BNU195" s="779"/>
      <c r="BNV195" s="779"/>
      <c r="BNW195" s="779"/>
      <c r="BNX195" s="779"/>
      <c r="BNY195" s="779"/>
      <c r="BNZ195" s="779"/>
      <c r="BOA195" s="779"/>
      <c r="BOB195" s="779"/>
      <c r="BOC195" s="779"/>
      <c r="BOD195" s="779"/>
      <c r="BOE195" s="779"/>
      <c r="BOF195" s="779"/>
      <c r="BOG195" s="779"/>
      <c r="BOH195" s="779"/>
      <c r="BOI195" s="779"/>
      <c r="BOJ195" s="779"/>
      <c r="BOK195" s="779"/>
      <c r="BOL195" s="779"/>
      <c r="BOM195" s="779"/>
      <c r="BON195" s="779"/>
      <c r="BOO195" s="779"/>
      <c r="BOP195" s="779"/>
      <c r="BOQ195" s="779"/>
      <c r="BOR195" s="779"/>
      <c r="BOS195" s="779"/>
      <c r="BOT195" s="779"/>
      <c r="BOU195" s="779"/>
      <c r="BOV195" s="779"/>
      <c r="BOW195" s="779"/>
      <c r="BOX195" s="779"/>
      <c r="BOY195" s="779"/>
      <c r="BOZ195" s="779"/>
      <c r="BPA195" s="779"/>
      <c r="BPB195" s="779"/>
      <c r="BPC195" s="779"/>
      <c r="BPD195" s="779"/>
      <c r="BPE195" s="779"/>
      <c r="BPF195" s="779"/>
      <c r="BPG195" s="779"/>
      <c r="BPH195" s="779"/>
      <c r="BPI195" s="779"/>
      <c r="BPJ195" s="779"/>
      <c r="BPK195" s="779"/>
      <c r="BPL195" s="779"/>
      <c r="BPM195" s="779"/>
      <c r="BPN195" s="779"/>
      <c r="BPO195" s="779"/>
      <c r="BPP195" s="779"/>
      <c r="BPQ195" s="779"/>
      <c r="BPR195" s="779"/>
      <c r="BPS195" s="779"/>
      <c r="BPT195" s="779"/>
      <c r="BPU195" s="779"/>
      <c r="BPV195" s="779"/>
      <c r="BPW195" s="779"/>
      <c r="BPX195" s="779"/>
      <c r="BPY195" s="779"/>
      <c r="BPZ195" s="779"/>
      <c r="BQA195" s="779"/>
      <c r="BQB195" s="779"/>
      <c r="BQC195" s="779"/>
      <c r="BQD195" s="779"/>
      <c r="BQE195" s="779"/>
      <c r="BQF195" s="779"/>
      <c r="BQG195" s="779"/>
      <c r="BQH195" s="779"/>
      <c r="BQI195" s="779"/>
      <c r="BQJ195" s="779"/>
      <c r="BQK195" s="779"/>
      <c r="BQL195" s="779"/>
      <c r="BQM195" s="779"/>
      <c r="BQN195" s="779"/>
      <c r="BQO195" s="779"/>
      <c r="BQP195" s="779"/>
      <c r="BQQ195" s="779"/>
      <c r="BQR195" s="779"/>
      <c r="BQS195" s="779"/>
      <c r="BQT195" s="779"/>
      <c r="BQU195" s="779"/>
      <c r="BQV195" s="779"/>
      <c r="BQW195" s="779"/>
      <c r="BQX195" s="779"/>
      <c r="BQY195" s="779"/>
      <c r="BQZ195" s="779"/>
      <c r="BRA195" s="779"/>
      <c r="BRB195" s="779"/>
      <c r="BRC195" s="779"/>
      <c r="BRD195" s="779"/>
      <c r="BRE195" s="779"/>
      <c r="BRF195" s="779"/>
      <c r="BRG195" s="779"/>
      <c r="BRH195" s="779"/>
      <c r="BRI195" s="779"/>
      <c r="BRJ195" s="779"/>
      <c r="BRK195" s="779"/>
      <c r="BRL195" s="779"/>
      <c r="BRM195" s="779"/>
      <c r="BRN195" s="779"/>
      <c r="BRO195" s="779"/>
      <c r="BRP195" s="779"/>
      <c r="BRQ195" s="779"/>
      <c r="BRR195" s="779"/>
      <c r="BRS195" s="779"/>
      <c r="BRT195" s="779"/>
      <c r="BRU195" s="779"/>
      <c r="BRV195" s="779"/>
      <c r="BRW195" s="779"/>
      <c r="BRX195" s="779"/>
      <c r="BRY195" s="779"/>
      <c r="BRZ195" s="779"/>
      <c r="BSA195" s="779"/>
      <c r="BSB195" s="779"/>
      <c r="BSC195" s="779"/>
      <c r="BSD195" s="779"/>
      <c r="BSE195" s="779"/>
      <c r="BSF195" s="779"/>
      <c r="BSG195" s="779"/>
      <c r="BSH195" s="779"/>
      <c r="BSI195" s="779"/>
      <c r="BSJ195" s="779"/>
      <c r="BSK195" s="779"/>
      <c r="BSL195" s="779"/>
      <c r="BSM195" s="779"/>
      <c r="BSN195" s="779"/>
      <c r="BSO195" s="779"/>
      <c r="BSP195" s="779"/>
      <c r="BSQ195" s="779"/>
      <c r="BSR195" s="779"/>
      <c r="BSS195" s="779"/>
      <c r="BST195" s="779"/>
      <c r="BSU195" s="779"/>
      <c r="BSV195" s="779"/>
      <c r="BSW195" s="779"/>
      <c r="BSX195" s="779"/>
      <c r="BSY195" s="779"/>
      <c r="BSZ195" s="779"/>
      <c r="BTA195" s="779"/>
      <c r="BTB195" s="779"/>
      <c r="BTC195" s="779"/>
      <c r="BTD195" s="779"/>
      <c r="BTE195" s="779"/>
      <c r="BTF195" s="779"/>
      <c r="BTG195" s="779"/>
      <c r="BTH195" s="779"/>
      <c r="BTI195" s="779"/>
      <c r="BTJ195" s="779"/>
      <c r="BTK195" s="779"/>
      <c r="BTL195" s="779"/>
      <c r="BTM195" s="779"/>
      <c r="BTN195" s="779"/>
      <c r="BTO195" s="779"/>
      <c r="BTP195" s="779"/>
      <c r="BTQ195" s="779"/>
      <c r="BTR195" s="779"/>
      <c r="BTS195" s="779"/>
      <c r="BTT195" s="779"/>
      <c r="BTU195" s="779"/>
      <c r="BTV195" s="779"/>
      <c r="BTW195" s="779"/>
      <c r="BTX195" s="779"/>
      <c r="BTY195" s="779"/>
      <c r="BTZ195" s="779"/>
      <c r="BUA195" s="779"/>
      <c r="BUB195" s="779"/>
      <c r="BUC195" s="779"/>
      <c r="BUD195" s="779"/>
      <c r="BUE195" s="779"/>
      <c r="BUF195" s="779"/>
      <c r="BUG195" s="779"/>
      <c r="BUH195" s="779"/>
      <c r="BUI195" s="779"/>
      <c r="BUJ195" s="779"/>
      <c r="BUK195" s="779"/>
      <c r="BUL195" s="779"/>
      <c r="BUM195" s="779"/>
      <c r="BUN195" s="779"/>
      <c r="BUO195" s="779"/>
      <c r="BUP195" s="779"/>
      <c r="BUQ195" s="779"/>
      <c r="BUR195" s="779"/>
      <c r="BUS195" s="779"/>
      <c r="BUT195" s="779"/>
      <c r="BUU195" s="779"/>
      <c r="BUV195" s="779"/>
      <c r="BUW195" s="779"/>
      <c r="BUX195" s="779"/>
      <c r="BUY195" s="779"/>
      <c r="BUZ195" s="779"/>
      <c r="BVA195" s="779"/>
      <c r="BVB195" s="779"/>
      <c r="BVC195" s="779"/>
      <c r="BVD195" s="779"/>
      <c r="BVE195" s="779"/>
      <c r="BVF195" s="779"/>
      <c r="BVG195" s="779"/>
      <c r="BVH195" s="779"/>
      <c r="BVI195" s="779"/>
      <c r="BVJ195" s="779"/>
      <c r="BVK195" s="779"/>
      <c r="BVL195" s="779"/>
      <c r="BVM195" s="779"/>
      <c r="BVN195" s="779"/>
      <c r="BVO195" s="779"/>
      <c r="BVP195" s="779"/>
      <c r="BVQ195" s="779"/>
      <c r="BVR195" s="779"/>
      <c r="BVS195" s="779"/>
      <c r="BVT195" s="779"/>
      <c r="BVU195" s="779"/>
      <c r="BVV195" s="779"/>
      <c r="BVW195" s="779"/>
      <c r="BVX195" s="779"/>
      <c r="BVY195" s="779"/>
      <c r="BVZ195" s="779"/>
      <c r="BWA195" s="779"/>
      <c r="BWB195" s="779"/>
      <c r="BWC195" s="779"/>
      <c r="BWD195" s="779"/>
      <c r="BWE195" s="779"/>
      <c r="BWF195" s="779"/>
      <c r="BWG195" s="779"/>
      <c r="BWH195" s="779"/>
      <c r="BWI195" s="779"/>
      <c r="BWJ195" s="779"/>
      <c r="BWK195" s="779"/>
      <c r="BWL195" s="779"/>
      <c r="BWM195" s="779"/>
      <c r="BWN195" s="779"/>
      <c r="BWO195" s="779"/>
      <c r="BWP195" s="779"/>
      <c r="BWQ195" s="779"/>
      <c r="BWR195" s="779"/>
      <c r="BWS195" s="779"/>
      <c r="BWT195" s="779"/>
      <c r="BWU195" s="779"/>
      <c r="BWV195" s="779"/>
      <c r="BWW195" s="779"/>
      <c r="BWX195" s="779"/>
      <c r="BWY195" s="779"/>
      <c r="BWZ195" s="779"/>
      <c r="BXA195" s="779"/>
      <c r="BXB195" s="779"/>
      <c r="BXC195" s="779"/>
      <c r="BXD195" s="779"/>
      <c r="BXE195" s="779"/>
      <c r="BXF195" s="779"/>
      <c r="BXG195" s="779"/>
      <c r="BXH195" s="779"/>
      <c r="BXI195" s="779"/>
      <c r="BXJ195" s="779"/>
      <c r="BXK195" s="779"/>
      <c r="BXL195" s="779"/>
      <c r="BXM195" s="779"/>
      <c r="BXN195" s="779"/>
      <c r="BXO195" s="779"/>
      <c r="BXP195" s="779"/>
      <c r="BXQ195" s="779"/>
      <c r="BXR195" s="779"/>
      <c r="BXS195" s="779"/>
      <c r="BXT195" s="779"/>
      <c r="BXU195" s="779"/>
      <c r="BXV195" s="779"/>
      <c r="BXW195" s="779"/>
      <c r="BXX195" s="779"/>
      <c r="BXY195" s="779"/>
      <c r="BXZ195" s="779"/>
      <c r="BYA195" s="779"/>
      <c r="BYB195" s="779"/>
      <c r="BYC195" s="779"/>
      <c r="BYD195" s="779"/>
      <c r="BYE195" s="779"/>
      <c r="BYF195" s="779"/>
      <c r="BYG195" s="779"/>
      <c r="BYH195" s="779"/>
      <c r="BYI195" s="779"/>
      <c r="BYJ195" s="779"/>
      <c r="BYK195" s="779"/>
      <c r="BYL195" s="779"/>
      <c r="BYM195" s="779"/>
      <c r="BYN195" s="779"/>
      <c r="BYO195" s="779"/>
      <c r="BYP195" s="779"/>
      <c r="BYQ195" s="779"/>
      <c r="BYR195" s="779"/>
      <c r="BYS195" s="779"/>
      <c r="BYT195" s="779"/>
      <c r="BYU195" s="779"/>
      <c r="BYV195" s="779"/>
      <c r="BYW195" s="779"/>
      <c r="BYX195" s="779"/>
      <c r="BYY195" s="779"/>
      <c r="BYZ195" s="779"/>
      <c r="BZA195" s="779"/>
      <c r="BZB195" s="779"/>
      <c r="BZC195" s="779"/>
      <c r="BZD195" s="779"/>
      <c r="BZE195" s="779"/>
      <c r="BZF195" s="779"/>
      <c r="BZG195" s="779"/>
      <c r="BZH195" s="779"/>
      <c r="BZI195" s="779"/>
      <c r="BZJ195" s="779"/>
      <c r="BZK195" s="779"/>
      <c r="BZL195" s="779"/>
      <c r="BZM195" s="779"/>
      <c r="BZN195" s="779"/>
      <c r="BZO195" s="779"/>
      <c r="BZP195" s="779"/>
      <c r="BZQ195" s="779"/>
      <c r="BZR195" s="779"/>
      <c r="BZS195" s="779"/>
      <c r="BZT195" s="779"/>
      <c r="BZU195" s="779"/>
      <c r="BZV195" s="779"/>
      <c r="BZW195" s="779"/>
      <c r="BZX195" s="779"/>
      <c r="BZY195" s="779"/>
      <c r="BZZ195" s="779"/>
      <c r="CAA195" s="779"/>
      <c r="CAB195" s="779"/>
      <c r="CAC195" s="779"/>
      <c r="CAD195" s="779"/>
      <c r="CAE195" s="779"/>
      <c r="CAF195" s="779"/>
      <c r="CAG195" s="779"/>
      <c r="CAH195" s="779"/>
      <c r="CAI195" s="779"/>
      <c r="CAJ195" s="779"/>
      <c r="CAK195" s="779"/>
      <c r="CAL195" s="779"/>
      <c r="CAM195" s="779"/>
      <c r="CAN195" s="779"/>
      <c r="CAO195" s="779"/>
      <c r="CAP195" s="779"/>
      <c r="CAQ195" s="779"/>
      <c r="CAR195" s="779"/>
      <c r="CAS195" s="779"/>
      <c r="CAT195" s="779"/>
      <c r="CAU195" s="779"/>
      <c r="CAV195" s="779"/>
      <c r="CAW195" s="779"/>
      <c r="CAX195" s="779"/>
      <c r="CAY195" s="779"/>
      <c r="CAZ195" s="779"/>
      <c r="CBA195" s="779"/>
      <c r="CBB195" s="779"/>
      <c r="CBC195" s="779"/>
      <c r="CBD195" s="779"/>
      <c r="CBE195" s="779"/>
      <c r="CBF195" s="779"/>
      <c r="CBG195" s="779"/>
      <c r="CBH195" s="779"/>
      <c r="CBI195" s="779"/>
      <c r="CBJ195" s="779"/>
      <c r="CBK195" s="779"/>
      <c r="CBL195" s="779"/>
      <c r="CBM195" s="779"/>
      <c r="CBN195" s="779"/>
      <c r="CBO195" s="779"/>
      <c r="CBP195" s="779"/>
      <c r="CBQ195" s="779"/>
      <c r="CBR195" s="779"/>
      <c r="CBS195" s="779"/>
      <c r="CBT195" s="779"/>
      <c r="CBU195" s="779"/>
      <c r="CBV195" s="779"/>
      <c r="CBW195" s="779"/>
      <c r="CBX195" s="779"/>
      <c r="CBY195" s="779"/>
      <c r="CBZ195" s="779"/>
      <c r="CCA195" s="779"/>
      <c r="CCB195" s="779"/>
      <c r="CCC195" s="779"/>
      <c r="CCD195" s="779"/>
      <c r="CCE195" s="779"/>
      <c r="CCF195" s="779"/>
      <c r="CCG195" s="779"/>
      <c r="CCH195" s="779"/>
      <c r="CCI195" s="779"/>
      <c r="CCJ195" s="779"/>
      <c r="CCK195" s="779"/>
      <c r="CCL195" s="779"/>
      <c r="CCM195" s="779"/>
      <c r="CCN195" s="779"/>
      <c r="CCO195" s="779"/>
      <c r="CCP195" s="779"/>
      <c r="CCQ195" s="779"/>
      <c r="CCR195" s="779"/>
      <c r="CCS195" s="779"/>
      <c r="CCT195" s="779"/>
      <c r="CCU195" s="779"/>
      <c r="CCV195" s="779"/>
      <c r="CCW195" s="779"/>
      <c r="CCX195" s="779"/>
      <c r="CCY195" s="779"/>
      <c r="CCZ195" s="779"/>
      <c r="CDA195" s="779"/>
      <c r="CDB195" s="779"/>
      <c r="CDC195" s="779"/>
      <c r="CDD195" s="779"/>
      <c r="CDE195" s="779"/>
      <c r="CDF195" s="779"/>
      <c r="CDG195" s="779"/>
      <c r="CDH195" s="779"/>
      <c r="CDI195" s="779"/>
      <c r="CDJ195" s="779"/>
      <c r="CDK195" s="779"/>
      <c r="CDL195" s="779"/>
      <c r="CDM195" s="779"/>
      <c r="CDN195" s="779"/>
      <c r="CDO195" s="779"/>
      <c r="CDP195" s="779"/>
      <c r="CDQ195" s="779"/>
      <c r="CDR195" s="779"/>
      <c r="CDS195" s="779"/>
      <c r="CDT195" s="779"/>
      <c r="CDU195" s="779"/>
      <c r="CDV195" s="779"/>
      <c r="CDW195" s="779"/>
      <c r="CDX195" s="779"/>
      <c r="CDY195" s="779"/>
      <c r="CDZ195" s="779"/>
      <c r="CEA195" s="779"/>
      <c r="CEB195" s="779"/>
      <c r="CEC195" s="779"/>
      <c r="CED195" s="779"/>
      <c r="CEE195" s="779"/>
      <c r="CEF195" s="779"/>
      <c r="CEG195" s="779"/>
      <c r="CEH195" s="779"/>
      <c r="CEI195" s="779"/>
      <c r="CEJ195" s="779"/>
      <c r="CEK195" s="779"/>
      <c r="CEL195" s="779"/>
      <c r="CEM195" s="779"/>
      <c r="CEN195" s="779"/>
      <c r="CEO195" s="779"/>
      <c r="CEP195" s="779"/>
      <c r="CEQ195" s="779"/>
      <c r="CER195" s="779"/>
      <c r="CES195" s="779"/>
      <c r="CET195" s="779"/>
      <c r="CEU195" s="779"/>
      <c r="CEV195" s="779"/>
      <c r="CEW195" s="779"/>
      <c r="CEX195" s="779"/>
      <c r="CEY195" s="779"/>
      <c r="CEZ195" s="779"/>
      <c r="CFA195" s="779"/>
      <c r="CFB195" s="779"/>
      <c r="CFC195" s="779"/>
      <c r="CFD195" s="779"/>
      <c r="CFE195" s="779"/>
      <c r="CFF195" s="779"/>
      <c r="CFG195" s="779"/>
      <c r="CFH195" s="779"/>
      <c r="CFI195" s="779"/>
      <c r="CFJ195" s="779"/>
      <c r="CFK195" s="779"/>
      <c r="CFL195" s="779"/>
      <c r="CFM195" s="779"/>
      <c r="CFN195" s="779"/>
      <c r="CFO195" s="779"/>
      <c r="CFP195" s="779"/>
      <c r="CFQ195" s="779"/>
      <c r="CFR195" s="779"/>
      <c r="CFS195" s="779"/>
      <c r="CFT195" s="779"/>
      <c r="CFU195" s="779"/>
      <c r="CFV195" s="779"/>
      <c r="CFW195" s="779"/>
      <c r="CFX195" s="779"/>
      <c r="CFY195" s="779"/>
      <c r="CFZ195" s="779"/>
      <c r="CGA195" s="779"/>
      <c r="CGB195" s="779"/>
      <c r="CGC195" s="779"/>
      <c r="CGD195" s="779"/>
      <c r="CGE195" s="779"/>
      <c r="CGF195" s="779"/>
      <c r="CGG195" s="779"/>
      <c r="CGH195" s="779"/>
      <c r="CGI195" s="779"/>
      <c r="CGJ195" s="779"/>
      <c r="CGK195" s="779"/>
      <c r="CGL195" s="779"/>
      <c r="CGM195" s="779"/>
      <c r="CGN195" s="779"/>
      <c r="CGO195" s="779"/>
      <c r="CGP195" s="779"/>
      <c r="CGQ195" s="779"/>
      <c r="CGR195" s="779"/>
      <c r="CGS195" s="779"/>
      <c r="CGT195" s="779"/>
      <c r="CGU195" s="779"/>
      <c r="CGV195" s="779"/>
      <c r="CGW195" s="779"/>
      <c r="CGX195" s="779"/>
      <c r="CGY195" s="779"/>
      <c r="CGZ195" s="779"/>
      <c r="CHA195" s="779"/>
      <c r="CHB195" s="779"/>
      <c r="CHC195" s="779"/>
      <c r="CHD195" s="779"/>
      <c r="CHE195" s="779"/>
      <c r="CHF195" s="779"/>
      <c r="CHG195" s="779"/>
      <c r="CHH195" s="779"/>
      <c r="CHI195" s="779"/>
      <c r="CHJ195" s="779"/>
      <c r="CHK195" s="779"/>
      <c r="CHL195" s="779"/>
      <c r="CHM195" s="779"/>
      <c r="CHN195" s="779"/>
      <c r="CHO195" s="779"/>
      <c r="CHP195" s="779"/>
      <c r="CHQ195" s="779"/>
      <c r="CHR195" s="779"/>
      <c r="CHS195" s="779"/>
      <c r="CHT195" s="779"/>
      <c r="CHU195" s="779"/>
      <c r="CHV195" s="779"/>
      <c r="CHW195" s="779"/>
      <c r="CHX195" s="779"/>
      <c r="CHY195" s="779"/>
      <c r="CHZ195" s="779"/>
      <c r="CIA195" s="779"/>
      <c r="CIB195" s="779"/>
      <c r="CIC195" s="779"/>
      <c r="CID195" s="779"/>
      <c r="CIE195" s="779"/>
      <c r="CIF195" s="779"/>
      <c r="CIG195" s="779"/>
      <c r="CIH195" s="779"/>
      <c r="CII195" s="779"/>
      <c r="CIJ195" s="779"/>
      <c r="CIK195" s="779"/>
      <c r="CIL195" s="779"/>
      <c r="CIM195" s="779"/>
      <c r="CIN195" s="779"/>
      <c r="CIO195" s="779"/>
      <c r="CIP195" s="779"/>
      <c r="CIQ195" s="779"/>
      <c r="CIR195" s="779"/>
      <c r="CIS195" s="779"/>
      <c r="CIT195" s="779"/>
      <c r="CIU195" s="779"/>
      <c r="CIV195" s="779"/>
      <c r="CIW195" s="779"/>
      <c r="CIX195" s="779"/>
      <c r="CIY195" s="779"/>
      <c r="CIZ195" s="779"/>
      <c r="CJA195" s="779"/>
      <c r="CJB195" s="779"/>
      <c r="CJC195" s="779"/>
      <c r="CJD195" s="779"/>
      <c r="CJE195" s="779"/>
      <c r="CJF195" s="779"/>
      <c r="CJG195" s="779"/>
      <c r="CJH195" s="779"/>
      <c r="CJI195" s="779"/>
      <c r="CJJ195" s="779"/>
      <c r="CJK195" s="779"/>
      <c r="CJL195" s="779"/>
      <c r="CJM195" s="779"/>
      <c r="CJN195" s="779"/>
      <c r="CJO195" s="779"/>
      <c r="CJP195" s="779"/>
      <c r="CJQ195" s="779"/>
      <c r="CJR195" s="779"/>
      <c r="CJS195" s="779"/>
      <c r="CJT195" s="779"/>
      <c r="CJU195" s="779"/>
      <c r="CJV195" s="779"/>
      <c r="CJW195" s="779"/>
      <c r="CJX195" s="779"/>
      <c r="CJY195" s="779"/>
      <c r="CJZ195" s="779"/>
      <c r="CKA195" s="779"/>
      <c r="CKB195" s="779"/>
      <c r="CKC195" s="779"/>
      <c r="CKD195" s="779"/>
      <c r="CKE195" s="779"/>
      <c r="CKF195" s="779"/>
      <c r="CKG195" s="779"/>
      <c r="CKH195" s="779"/>
      <c r="CKI195" s="779"/>
      <c r="CKJ195" s="779"/>
      <c r="CKK195" s="779"/>
      <c r="CKL195" s="779"/>
      <c r="CKM195" s="779"/>
      <c r="CKN195" s="779"/>
      <c r="CKO195" s="779"/>
      <c r="CKP195" s="779"/>
      <c r="CKQ195" s="779"/>
      <c r="CKR195" s="779"/>
      <c r="CKS195" s="779"/>
      <c r="CKT195" s="779"/>
      <c r="CKU195" s="779"/>
      <c r="CKV195" s="779"/>
      <c r="CKW195" s="779"/>
      <c r="CKX195" s="779"/>
      <c r="CKY195" s="779"/>
      <c r="CKZ195" s="779"/>
      <c r="CLA195" s="779"/>
      <c r="CLB195" s="779"/>
      <c r="CLC195" s="779"/>
      <c r="CLD195" s="779"/>
      <c r="CLE195" s="779"/>
      <c r="CLF195" s="779"/>
      <c r="CLG195" s="779"/>
      <c r="CLH195" s="779"/>
      <c r="CLI195" s="779"/>
      <c r="CLJ195" s="779"/>
      <c r="CLK195" s="779"/>
      <c r="CLL195" s="779"/>
      <c r="CLM195" s="779"/>
      <c r="CLN195" s="779"/>
      <c r="CLO195" s="779"/>
      <c r="CLP195" s="779"/>
      <c r="CLQ195" s="779"/>
      <c r="CLR195" s="779"/>
      <c r="CLS195" s="779"/>
      <c r="CLT195" s="779"/>
      <c r="CLU195" s="779"/>
      <c r="CLV195" s="779"/>
      <c r="CLW195" s="779"/>
      <c r="CLX195" s="779"/>
      <c r="CLY195" s="779"/>
      <c r="CLZ195" s="779"/>
      <c r="CMA195" s="779"/>
      <c r="CMB195" s="779"/>
      <c r="CMC195" s="779"/>
      <c r="CMD195" s="779"/>
      <c r="CME195" s="779"/>
      <c r="CMF195" s="779"/>
      <c r="CMG195" s="779"/>
      <c r="CMH195" s="779"/>
      <c r="CMI195" s="779"/>
      <c r="CMJ195" s="779"/>
      <c r="CMK195" s="779"/>
      <c r="CML195" s="779"/>
      <c r="CMM195" s="779"/>
      <c r="CMN195" s="779"/>
      <c r="CMO195" s="779"/>
      <c r="CMP195" s="779"/>
      <c r="CMQ195" s="779"/>
      <c r="CMR195" s="779"/>
      <c r="CMS195" s="779"/>
      <c r="CMT195" s="779"/>
      <c r="CMU195" s="779"/>
      <c r="CMV195" s="779"/>
      <c r="CMW195" s="779"/>
      <c r="CMX195" s="779"/>
      <c r="CMY195" s="779"/>
      <c r="CMZ195" s="779"/>
      <c r="CNA195" s="779"/>
      <c r="CNB195" s="779"/>
      <c r="CNC195" s="779"/>
      <c r="CND195" s="779"/>
      <c r="CNE195" s="779"/>
      <c r="CNF195" s="779"/>
      <c r="CNG195" s="779"/>
      <c r="CNH195" s="779"/>
      <c r="CNI195" s="779"/>
      <c r="CNJ195" s="779"/>
      <c r="CNK195" s="779"/>
      <c r="CNL195" s="779"/>
      <c r="CNM195" s="779"/>
      <c r="CNN195" s="779"/>
      <c r="CNO195" s="779"/>
      <c r="CNP195" s="779"/>
      <c r="CNQ195" s="779"/>
      <c r="CNR195" s="779"/>
      <c r="CNS195" s="779"/>
      <c r="CNT195" s="779"/>
      <c r="CNU195" s="779"/>
      <c r="CNV195" s="779"/>
      <c r="CNW195" s="779"/>
      <c r="CNX195" s="779"/>
      <c r="CNY195" s="779"/>
      <c r="CNZ195" s="779"/>
      <c r="COA195" s="779"/>
      <c r="COB195" s="779"/>
      <c r="COC195" s="779"/>
      <c r="COD195" s="779"/>
      <c r="COE195" s="779"/>
      <c r="COF195" s="779"/>
      <c r="COG195" s="779"/>
      <c r="COH195" s="779"/>
      <c r="COI195" s="779"/>
      <c r="COJ195" s="779"/>
      <c r="COK195" s="779"/>
      <c r="COL195" s="779"/>
      <c r="COM195" s="779"/>
      <c r="CON195" s="779"/>
      <c r="COO195" s="779"/>
      <c r="COP195" s="779"/>
      <c r="COQ195" s="779"/>
      <c r="COR195" s="779"/>
      <c r="COS195" s="779"/>
      <c r="COT195" s="779"/>
      <c r="COU195" s="779"/>
      <c r="COV195" s="779"/>
      <c r="COW195" s="779"/>
      <c r="COX195" s="779"/>
      <c r="COY195" s="779"/>
      <c r="COZ195" s="779"/>
      <c r="CPA195" s="779"/>
      <c r="CPB195" s="779"/>
      <c r="CPC195" s="779"/>
      <c r="CPD195" s="779"/>
      <c r="CPE195" s="779"/>
      <c r="CPF195" s="779"/>
      <c r="CPG195" s="779"/>
      <c r="CPH195" s="779"/>
      <c r="CPI195" s="779"/>
      <c r="CPJ195" s="779"/>
      <c r="CPK195" s="779"/>
      <c r="CPL195" s="779"/>
      <c r="CPM195" s="779"/>
      <c r="CPN195" s="779"/>
      <c r="CPO195" s="779"/>
      <c r="CPP195" s="779"/>
      <c r="CPQ195" s="779"/>
      <c r="CPR195" s="779"/>
      <c r="CPS195" s="779"/>
      <c r="CPT195" s="779"/>
      <c r="CPU195" s="779"/>
      <c r="CPV195" s="779"/>
      <c r="CPW195" s="779"/>
      <c r="CPX195" s="779"/>
      <c r="CPY195" s="779"/>
      <c r="CPZ195" s="779"/>
      <c r="CQA195" s="779"/>
      <c r="CQB195" s="779"/>
      <c r="CQC195" s="779"/>
      <c r="CQD195" s="779"/>
      <c r="CQE195" s="779"/>
      <c r="CQF195" s="779"/>
      <c r="CQG195" s="779"/>
      <c r="CQH195" s="779"/>
      <c r="CQI195" s="779"/>
      <c r="CQJ195" s="779"/>
      <c r="CQK195" s="779"/>
      <c r="CQL195" s="779"/>
      <c r="CQM195" s="779"/>
      <c r="CQN195" s="779"/>
      <c r="CQO195" s="779"/>
      <c r="CQP195" s="779"/>
      <c r="CQQ195" s="779"/>
      <c r="CQR195" s="779"/>
      <c r="CQS195" s="779"/>
      <c r="CQT195" s="779"/>
      <c r="CQU195" s="779"/>
      <c r="CQV195" s="779"/>
      <c r="CQW195" s="779"/>
      <c r="CQX195" s="779"/>
      <c r="CQY195" s="779"/>
      <c r="CQZ195" s="779"/>
      <c r="CRA195" s="779"/>
      <c r="CRB195" s="779"/>
      <c r="CRC195" s="779"/>
      <c r="CRD195" s="779"/>
      <c r="CRE195" s="779"/>
      <c r="CRF195" s="779"/>
      <c r="CRG195" s="779"/>
      <c r="CRH195" s="779"/>
      <c r="CRI195" s="779"/>
      <c r="CRJ195" s="779"/>
      <c r="CRK195" s="779"/>
      <c r="CRL195" s="779"/>
      <c r="CRM195" s="779"/>
      <c r="CRN195" s="779"/>
      <c r="CRO195" s="779"/>
      <c r="CRP195" s="779"/>
      <c r="CRQ195" s="779"/>
      <c r="CRR195" s="779"/>
      <c r="CRS195" s="779"/>
      <c r="CRT195" s="779"/>
      <c r="CRU195" s="779"/>
      <c r="CRV195" s="779"/>
      <c r="CRW195" s="779"/>
      <c r="CRX195" s="779"/>
      <c r="CRY195" s="779"/>
      <c r="CRZ195" s="779"/>
      <c r="CSA195" s="779"/>
      <c r="CSB195" s="779"/>
      <c r="CSC195" s="779"/>
      <c r="CSD195" s="779"/>
      <c r="CSE195" s="779"/>
      <c r="CSF195" s="779"/>
      <c r="CSG195" s="779"/>
      <c r="CSH195" s="779"/>
      <c r="CSI195" s="779"/>
      <c r="CSJ195" s="779"/>
      <c r="CSK195" s="779"/>
      <c r="CSL195" s="779"/>
      <c r="CSM195" s="779"/>
      <c r="CSN195" s="779"/>
      <c r="CSO195" s="779"/>
      <c r="CSP195" s="779"/>
      <c r="CSQ195" s="779"/>
      <c r="CSR195" s="779"/>
      <c r="CSS195" s="779"/>
      <c r="CST195" s="779"/>
      <c r="CSU195" s="779"/>
      <c r="CSV195" s="779"/>
      <c r="CSW195" s="779"/>
      <c r="CSX195" s="779"/>
      <c r="CSY195" s="779"/>
      <c r="CSZ195" s="779"/>
      <c r="CTA195" s="779"/>
      <c r="CTB195" s="779"/>
      <c r="CTC195" s="779"/>
      <c r="CTD195" s="779"/>
      <c r="CTE195" s="779"/>
      <c r="CTF195" s="779"/>
      <c r="CTG195" s="779"/>
      <c r="CTH195" s="779"/>
      <c r="CTI195" s="779"/>
      <c r="CTJ195" s="779"/>
      <c r="CTK195" s="779"/>
      <c r="CTL195" s="779"/>
      <c r="CTM195" s="779"/>
      <c r="CTN195" s="779"/>
      <c r="CTO195" s="779"/>
      <c r="CTP195" s="779"/>
      <c r="CTQ195" s="779"/>
      <c r="CTR195" s="779"/>
      <c r="CTS195" s="779"/>
      <c r="CTT195" s="779"/>
      <c r="CTU195" s="779"/>
      <c r="CTV195" s="779"/>
      <c r="CTW195" s="779"/>
      <c r="CTX195" s="779"/>
      <c r="CTY195" s="779"/>
      <c r="CTZ195" s="779"/>
      <c r="CUA195" s="779"/>
      <c r="CUB195" s="779"/>
      <c r="CUC195" s="779"/>
      <c r="CUD195" s="779"/>
      <c r="CUE195" s="779"/>
      <c r="CUF195" s="779"/>
      <c r="CUG195" s="779"/>
      <c r="CUH195" s="779"/>
      <c r="CUI195" s="779"/>
      <c r="CUJ195" s="779"/>
      <c r="CUK195" s="779"/>
      <c r="CUL195" s="779"/>
      <c r="CUM195" s="779"/>
      <c r="CUN195" s="779"/>
      <c r="CUO195" s="779"/>
      <c r="CUP195" s="779"/>
      <c r="CUQ195" s="779"/>
      <c r="CUR195" s="779"/>
      <c r="CUS195" s="779"/>
      <c r="CUT195" s="779"/>
      <c r="CUU195" s="779"/>
      <c r="CUV195" s="779"/>
      <c r="CUW195" s="779"/>
      <c r="CUX195" s="779"/>
      <c r="CUY195" s="779"/>
      <c r="CUZ195" s="779"/>
      <c r="CVA195" s="779"/>
      <c r="CVB195" s="779"/>
      <c r="CVC195" s="779"/>
      <c r="CVD195" s="779"/>
      <c r="CVE195" s="779"/>
      <c r="CVF195" s="779"/>
      <c r="CVG195" s="779"/>
      <c r="CVH195" s="779"/>
      <c r="CVI195" s="779"/>
      <c r="CVJ195" s="779"/>
      <c r="CVK195" s="779"/>
      <c r="CVL195" s="779"/>
      <c r="CVM195" s="779"/>
      <c r="CVN195" s="779"/>
      <c r="CVO195" s="779"/>
      <c r="CVP195" s="779"/>
      <c r="CVQ195" s="779"/>
      <c r="CVR195" s="779"/>
      <c r="CVS195" s="779"/>
      <c r="CVT195" s="779"/>
      <c r="CVU195" s="779"/>
      <c r="CVV195" s="779"/>
      <c r="CVW195" s="779"/>
      <c r="CVX195" s="779"/>
      <c r="CVY195" s="779"/>
      <c r="CVZ195" s="779"/>
      <c r="CWA195" s="779"/>
      <c r="CWB195" s="779"/>
      <c r="CWC195" s="779"/>
      <c r="CWD195" s="779"/>
      <c r="CWE195" s="779"/>
      <c r="CWF195" s="779"/>
      <c r="CWG195" s="779"/>
      <c r="CWH195" s="779"/>
      <c r="CWI195" s="779"/>
      <c r="CWJ195" s="779"/>
      <c r="CWK195" s="779"/>
      <c r="CWL195" s="779"/>
      <c r="CWM195" s="779"/>
      <c r="CWN195" s="779"/>
      <c r="CWO195" s="779"/>
      <c r="CWP195" s="779"/>
      <c r="CWQ195" s="779"/>
      <c r="CWR195" s="779"/>
      <c r="CWS195" s="779"/>
      <c r="CWT195" s="779"/>
      <c r="CWU195" s="779"/>
      <c r="CWV195" s="779"/>
      <c r="CWW195" s="779"/>
      <c r="CWX195" s="779"/>
      <c r="CWY195" s="779"/>
      <c r="CWZ195" s="779"/>
      <c r="CXA195" s="779"/>
      <c r="CXB195" s="779"/>
      <c r="CXC195" s="779"/>
      <c r="CXD195" s="779"/>
      <c r="CXE195" s="779"/>
      <c r="CXF195" s="779"/>
      <c r="CXG195" s="779"/>
      <c r="CXH195" s="779"/>
      <c r="CXI195" s="779"/>
      <c r="CXJ195" s="779"/>
      <c r="CXK195" s="779"/>
      <c r="CXL195" s="779"/>
      <c r="CXM195" s="779"/>
      <c r="CXN195" s="779"/>
      <c r="CXO195" s="779"/>
      <c r="CXP195" s="779"/>
      <c r="CXQ195" s="779"/>
      <c r="CXR195" s="779"/>
      <c r="CXS195" s="779"/>
      <c r="CXT195" s="779"/>
      <c r="CXU195" s="779"/>
      <c r="CXV195" s="779"/>
      <c r="CXW195" s="779"/>
      <c r="CXX195" s="779"/>
      <c r="CXY195" s="779"/>
      <c r="CXZ195" s="779"/>
      <c r="CYA195" s="779"/>
      <c r="CYB195" s="779"/>
      <c r="CYC195" s="779"/>
      <c r="CYD195" s="779"/>
      <c r="CYE195" s="779"/>
      <c r="CYF195" s="779"/>
      <c r="CYG195" s="779"/>
      <c r="CYH195" s="779"/>
      <c r="CYI195" s="779"/>
      <c r="CYJ195" s="779"/>
      <c r="CYK195" s="779"/>
      <c r="CYL195" s="779"/>
      <c r="CYM195" s="779"/>
      <c r="CYN195" s="779"/>
      <c r="CYO195" s="779"/>
      <c r="CYP195" s="779"/>
      <c r="CYQ195" s="779"/>
      <c r="CYR195" s="779"/>
      <c r="CYS195" s="779"/>
      <c r="CYT195" s="779"/>
      <c r="CYU195" s="779"/>
      <c r="CYV195" s="779"/>
      <c r="CYW195" s="779"/>
      <c r="CYX195" s="779"/>
      <c r="CYY195" s="779"/>
      <c r="CYZ195" s="779"/>
      <c r="CZA195" s="779"/>
      <c r="CZB195" s="779"/>
      <c r="CZC195" s="779"/>
      <c r="CZD195" s="779"/>
      <c r="CZE195" s="779"/>
      <c r="CZF195" s="779"/>
      <c r="CZG195" s="779"/>
      <c r="CZH195" s="779"/>
      <c r="CZI195" s="779"/>
      <c r="CZJ195" s="779"/>
      <c r="CZK195" s="779"/>
      <c r="CZL195" s="779"/>
      <c r="CZM195" s="779"/>
      <c r="CZN195" s="779"/>
      <c r="CZO195" s="779"/>
      <c r="CZP195" s="779"/>
      <c r="CZQ195" s="779"/>
      <c r="CZR195" s="779"/>
      <c r="CZS195" s="779"/>
      <c r="CZT195" s="779"/>
      <c r="CZU195" s="779"/>
      <c r="CZV195" s="779"/>
      <c r="CZW195" s="779"/>
      <c r="CZX195" s="779"/>
      <c r="CZY195" s="779"/>
      <c r="CZZ195" s="779"/>
      <c r="DAA195" s="779"/>
      <c r="DAB195" s="779"/>
      <c r="DAC195" s="779"/>
      <c r="DAD195" s="779"/>
      <c r="DAE195" s="779"/>
      <c r="DAF195" s="779"/>
      <c r="DAG195" s="779"/>
      <c r="DAH195" s="779"/>
      <c r="DAI195" s="779"/>
      <c r="DAJ195" s="779"/>
      <c r="DAK195" s="779"/>
      <c r="DAL195" s="779"/>
      <c r="DAM195" s="779"/>
      <c r="DAN195" s="779"/>
      <c r="DAO195" s="779"/>
      <c r="DAP195" s="779"/>
      <c r="DAQ195" s="779"/>
      <c r="DAR195" s="779"/>
      <c r="DAS195" s="779"/>
      <c r="DAT195" s="779"/>
      <c r="DAU195" s="779"/>
      <c r="DAV195" s="779"/>
      <c r="DAW195" s="779"/>
      <c r="DAX195" s="779"/>
      <c r="DAY195" s="779"/>
      <c r="DAZ195" s="779"/>
      <c r="DBA195" s="779"/>
      <c r="DBB195" s="779"/>
      <c r="DBC195" s="779"/>
      <c r="DBD195" s="779"/>
      <c r="DBE195" s="779"/>
      <c r="DBF195" s="779"/>
      <c r="DBG195" s="779"/>
      <c r="DBH195" s="779"/>
      <c r="DBI195" s="779"/>
      <c r="DBJ195" s="779"/>
      <c r="DBK195" s="779"/>
      <c r="DBL195" s="779"/>
      <c r="DBM195" s="779"/>
      <c r="DBN195" s="779"/>
      <c r="DBO195" s="779"/>
      <c r="DBP195" s="779"/>
      <c r="DBQ195" s="779"/>
      <c r="DBR195" s="779"/>
      <c r="DBS195" s="779"/>
      <c r="DBT195" s="779"/>
      <c r="DBU195" s="779"/>
      <c r="DBV195" s="779"/>
      <c r="DBW195" s="779"/>
      <c r="DBX195" s="779"/>
      <c r="DBY195" s="779"/>
      <c r="DBZ195" s="779"/>
      <c r="DCA195" s="779"/>
      <c r="DCB195" s="779"/>
      <c r="DCC195" s="779"/>
      <c r="DCD195" s="779"/>
      <c r="DCE195" s="779"/>
      <c r="DCF195" s="779"/>
      <c r="DCG195" s="779"/>
      <c r="DCH195" s="779"/>
      <c r="DCI195" s="779"/>
      <c r="DCJ195" s="779"/>
      <c r="DCK195" s="779"/>
      <c r="DCL195" s="779"/>
      <c r="DCM195" s="779"/>
      <c r="DCN195" s="779"/>
      <c r="DCO195" s="779"/>
      <c r="DCP195" s="779"/>
      <c r="DCQ195" s="779"/>
      <c r="DCR195" s="779"/>
      <c r="DCS195" s="779"/>
      <c r="DCT195" s="779"/>
      <c r="DCU195" s="779"/>
      <c r="DCV195" s="779"/>
      <c r="DCW195" s="779"/>
      <c r="DCX195" s="779"/>
      <c r="DCY195" s="779"/>
      <c r="DCZ195" s="779"/>
      <c r="DDA195" s="779"/>
      <c r="DDB195" s="779"/>
      <c r="DDC195" s="779"/>
      <c r="DDD195" s="779"/>
      <c r="DDE195" s="779"/>
      <c r="DDF195" s="779"/>
      <c r="DDG195" s="779"/>
      <c r="DDH195" s="779"/>
      <c r="DDI195" s="779"/>
      <c r="DDJ195" s="779"/>
      <c r="DDK195" s="779"/>
      <c r="DDL195" s="779"/>
      <c r="DDM195" s="779"/>
      <c r="DDN195" s="779"/>
      <c r="DDO195" s="779"/>
      <c r="DDP195" s="779"/>
      <c r="DDQ195" s="779"/>
      <c r="DDR195" s="779"/>
      <c r="DDS195" s="779"/>
      <c r="DDT195" s="779"/>
      <c r="DDU195" s="779"/>
      <c r="DDV195" s="779"/>
      <c r="DDW195" s="779"/>
      <c r="DDX195" s="779"/>
      <c r="DDY195" s="779"/>
      <c r="DDZ195" s="779"/>
      <c r="DEA195" s="779"/>
      <c r="DEB195" s="779"/>
      <c r="DEC195" s="779"/>
      <c r="DED195" s="779"/>
      <c r="DEE195" s="779"/>
      <c r="DEF195" s="779"/>
      <c r="DEG195" s="779"/>
      <c r="DEH195" s="779"/>
      <c r="DEI195" s="779"/>
      <c r="DEJ195" s="779"/>
      <c r="DEK195" s="779"/>
      <c r="DEL195" s="779"/>
      <c r="DEM195" s="779"/>
      <c r="DEN195" s="779"/>
      <c r="DEO195" s="779"/>
      <c r="DEP195" s="779"/>
      <c r="DEQ195" s="779"/>
      <c r="DER195" s="779"/>
      <c r="DES195" s="779"/>
      <c r="DET195" s="779"/>
      <c r="DEU195" s="779"/>
      <c r="DEV195" s="779"/>
      <c r="DEW195" s="779"/>
      <c r="DEX195" s="779"/>
      <c r="DEY195" s="779"/>
      <c r="DEZ195" s="779"/>
      <c r="DFA195" s="779"/>
      <c r="DFB195" s="779"/>
      <c r="DFC195" s="779"/>
      <c r="DFD195" s="779"/>
      <c r="DFE195" s="779"/>
      <c r="DFF195" s="779"/>
      <c r="DFG195" s="779"/>
      <c r="DFH195" s="779"/>
      <c r="DFI195" s="779"/>
      <c r="DFJ195" s="779"/>
      <c r="DFK195" s="779"/>
      <c r="DFL195" s="779"/>
      <c r="DFM195" s="779"/>
      <c r="DFN195" s="779"/>
      <c r="DFO195" s="779"/>
      <c r="DFP195" s="779"/>
      <c r="DFQ195" s="779"/>
      <c r="DFR195" s="779"/>
      <c r="DFS195" s="779"/>
      <c r="DFT195" s="779"/>
      <c r="DFU195" s="779"/>
      <c r="DFV195" s="779"/>
      <c r="DFW195" s="779"/>
      <c r="DFX195" s="779"/>
      <c r="DFY195" s="779"/>
      <c r="DFZ195" s="779"/>
      <c r="DGA195" s="779"/>
      <c r="DGB195" s="779"/>
      <c r="DGC195" s="779"/>
      <c r="DGD195" s="779"/>
      <c r="DGE195" s="779"/>
      <c r="DGF195" s="779"/>
      <c r="DGG195" s="779"/>
      <c r="DGH195" s="779"/>
      <c r="DGI195" s="779"/>
      <c r="DGJ195" s="779"/>
      <c r="DGK195" s="779"/>
      <c r="DGL195" s="779"/>
      <c r="DGM195" s="779"/>
      <c r="DGN195" s="779"/>
      <c r="DGO195" s="779"/>
      <c r="DGP195" s="779"/>
      <c r="DGQ195" s="779"/>
      <c r="DGR195" s="779"/>
      <c r="DGS195" s="779"/>
      <c r="DGT195" s="779"/>
      <c r="DGU195" s="779"/>
      <c r="DGV195" s="779"/>
      <c r="DGW195" s="779"/>
      <c r="DGX195" s="779"/>
      <c r="DGY195" s="779"/>
      <c r="DGZ195" s="779"/>
      <c r="DHA195" s="779"/>
      <c r="DHB195" s="779"/>
      <c r="DHC195" s="779"/>
      <c r="DHD195" s="779"/>
      <c r="DHE195" s="779"/>
      <c r="DHF195" s="779"/>
      <c r="DHG195" s="779"/>
      <c r="DHH195" s="779"/>
      <c r="DHI195" s="779"/>
      <c r="DHJ195" s="779"/>
      <c r="DHK195" s="779"/>
      <c r="DHL195" s="779"/>
      <c r="DHM195" s="779"/>
      <c r="DHN195" s="779"/>
      <c r="DHO195" s="779"/>
      <c r="DHP195" s="779"/>
      <c r="DHQ195" s="779"/>
      <c r="DHR195" s="779"/>
      <c r="DHS195" s="779"/>
      <c r="DHT195" s="779"/>
      <c r="DHU195" s="779"/>
      <c r="DHV195" s="779"/>
      <c r="DHW195" s="779"/>
      <c r="DHX195" s="779"/>
      <c r="DHY195" s="779"/>
      <c r="DHZ195" s="779"/>
      <c r="DIA195" s="779"/>
      <c r="DIB195" s="779"/>
      <c r="DIC195" s="779"/>
      <c r="DID195" s="779"/>
      <c r="DIE195" s="779"/>
      <c r="DIF195" s="779"/>
      <c r="DIG195" s="779"/>
      <c r="DIH195" s="779"/>
      <c r="DII195" s="779"/>
      <c r="DIJ195" s="779"/>
      <c r="DIK195" s="779"/>
      <c r="DIL195" s="779"/>
      <c r="DIM195" s="779"/>
      <c r="DIN195" s="779"/>
      <c r="DIO195" s="779"/>
      <c r="DIP195" s="779"/>
      <c r="DIQ195" s="779"/>
      <c r="DIR195" s="779"/>
      <c r="DIS195" s="779"/>
      <c r="DIT195" s="779"/>
      <c r="DIU195" s="779"/>
      <c r="DIV195" s="779"/>
      <c r="DIW195" s="779"/>
      <c r="DIX195" s="779"/>
      <c r="DIY195" s="779"/>
      <c r="DIZ195" s="779"/>
      <c r="DJA195" s="779"/>
      <c r="DJB195" s="779"/>
      <c r="DJC195" s="779"/>
      <c r="DJD195" s="779"/>
      <c r="DJE195" s="779"/>
      <c r="DJF195" s="779"/>
      <c r="DJG195" s="779"/>
      <c r="DJH195" s="779"/>
      <c r="DJI195" s="779"/>
      <c r="DJJ195" s="779"/>
      <c r="DJK195" s="779"/>
      <c r="DJL195" s="779"/>
      <c r="DJM195" s="779"/>
      <c r="DJN195" s="779"/>
      <c r="DJO195" s="779"/>
      <c r="DJP195" s="779"/>
      <c r="DJQ195" s="779"/>
      <c r="DJR195" s="779"/>
      <c r="DJS195" s="779"/>
      <c r="DJT195" s="779"/>
      <c r="DJU195" s="779"/>
      <c r="DJV195" s="779"/>
      <c r="DJW195" s="779"/>
      <c r="DJX195" s="779"/>
      <c r="DJY195" s="779"/>
      <c r="DJZ195" s="779"/>
      <c r="DKA195" s="779"/>
      <c r="DKB195" s="779"/>
      <c r="DKC195" s="779"/>
      <c r="DKD195" s="779"/>
      <c r="DKE195" s="779"/>
      <c r="DKF195" s="779"/>
      <c r="DKG195" s="779"/>
      <c r="DKH195" s="779"/>
      <c r="DKI195" s="779"/>
      <c r="DKJ195" s="779"/>
      <c r="DKK195" s="779"/>
      <c r="DKL195" s="779"/>
      <c r="DKM195" s="779"/>
      <c r="DKN195" s="779"/>
      <c r="DKO195" s="779"/>
      <c r="DKP195" s="779"/>
      <c r="DKQ195" s="779"/>
      <c r="DKR195" s="779"/>
      <c r="DKS195" s="779"/>
      <c r="DKT195" s="779"/>
      <c r="DKU195" s="779"/>
      <c r="DKV195" s="779"/>
      <c r="DKW195" s="779"/>
      <c r="DKX195" s="779"/>
      <c r="DKY195" s="779"/>
      <c r="DKZ195" s="779"/>
      <c r="DLA195" s="779"/>
      <c r="DLB195" s="779"/>
      <c r="DLC195" s="779"/>
      <c r="DLD195" s="779"/>
      <c r="DLE195" s="779"/>
      <c r="DLF195" s="779"/>
      <c r="DLG195" s="779"/>
      <c r="DLH195" s="779"/>
      <c r="DLI195" s="779"/>
      <c r="DLJ195" s="779"/>
      <c r="DLK195" s="779"/>
      <c r="DLL195" s="779"/>
      <c r="DLM195" s="779"/>
      <c r="DLN195" s="779"/>
      <c r="DLO195" s="779"/>
      <c r="DLP195" s="779"/>
      <c r="DLQ195" s="779"/>
      <c r="DLR195" s="779"/>
      <c r="DLS195" s="779"/>
      <c r="DLT195" s="779"/>
      <c r="DLU195" s="779"/>
      <c r="DLV195" s="779"/>
      <c r="DLW195" s="779"/>
      <c r="DLX195" s="779"/>
      <c r="DLY195" s="779"/>
      <c r="DLZ195" s="779"/>
      <c r="DMA195" s="779"/>
      <c r="DMB195" s="779"/>
      <c r="DMC195" s="779"/>
      <c r="DMD195" s="779"/>
      <c r="DME195" s="779"/>
      <c r="DMF195" s="779"/>
      <c r="DMG195" s="779"/>
      <c r="DMH195" s="779"/>
      <c r="DMI195" s="779"/>
      <c r="DMJ195" s="779"/>
      <c r="DMK195" s="779"/>
      <c r="DML195" s="779"/>
      <c r="DMM195" s="779"/>
      <c r="DMN195" s="779"/>
      <c r="DMO195" s="779"/>
      <c r="DMP195" s="779"/>
      <c r="DMQ195" s="779"/>
      <c r="DMR195" s="779"/>
      <c r="DMS195" s="779"/>
      <c r="DMT195" s="779"/>
      <c r="DMU195" s="779"/>
      <c r="DMV195" s="779"/>
      <c r="DMW195" s="779"/>
      <c r="DMX195" s="779"/>
      <c r="DMY195" s="779"/>
      <c r="DMZ195" s="779"/>
      <c r="DNA195" s="779"/>
      <c r="DNB195" s="779"/>
      <c r="DNC195" s="779"/>
      <c r="DND195" s="779"/>
      <c r="DNE195" s="779"/>
      <c r="DNF195" s="779"/>
      <c r="DNG195" s="779"/>
      <c r="DNH195" s="779"/>
      <c r="DNI195" s="779"/>
      <c r="DNJ195" s="779"/>
      <c r="DNK195" s="779"/>
      <c r="DNL195" s="779"/>
      <c r="DNM195" s="779"/>
      <c r="DNN195" s="779"/>
      <c r="DNO195" s="779"/>
      <c r="DNP195" s="779"/>
      <c r="DNQ195" s="779"/>
      <c r="DNR195" s="779"/>
      <c r="DNS195" s="779"/>
      <c r="DNT195" s="779"/>
      <c r="DNU195" s="779"/>
      <c r="DNV195" s="779"/>
      <c r="DNW195" s="779"/>
      <c r="DNX195" s="779"/>
      <c r="DNY195" s="779"/>
      <c r="DNZ195" s="779"/>
      <c r="DOA195" s="779"/>
      <c r="DOB195" s="779"/>
      <c r="DOC195" s="779"/>
      <c r="DOD195" s="779"/>
      <c r="DOE195" s="779"/>
      <c r="DOF195" s="779"/>
      <c r="DOG195" s="779"/>
      <c r="DOH195" s="779"/>
      <c r="DOI195" s="779"/>
      <c r="DOJ195" s="779"/>
      <c r="DOK195" s="779"/>
      <c r="DOL195" s="779"/>
      <c r="DOM195" s="779"/>
      <c r="DON195" s="779"/>
      <c r="DOO195" s="779"/>
      <c r="DOP195" s="779"/>
      <c r="DOQ195" s="779"/>
      <c r="DOR195" s="779"/>
      <c r="DOS195" s="779"/>
      <c r="DOT195" s="779"/>
      <c r="DOU195" s="779"/>
      <c r="DOV195" s="779"/>
      <c r="DOW195" s="779"/>
      <c r="DOX195" s="779"/>
      <c r="DOY195" s="779"/>
      <c r="DOZ195" s="779"/>
      <c r="DPA195" s="779"/>
      <c r="DPB195" s="779"/>
      <c r="DPC195" s="779"/>
      <c r="DPD195" s="779"/>
      <c r="DPE195" s="779"/>
      <c r="DPF195" s="779"/>
      <c r="DPG195" s="779"/>
      <c r="DPH195" s="779"/>
      <c r="DPI195" s="779"/>
      <c r="DPJ195" s="779"/>
      <c r="DPK195" s="779"/>
      <c r="DPL195" s="779"/>
      <c r="DPM195" s="779"/>
      <c r="DPN195" s="779"/>
      <c r="DPO195" s="779"/>
      <c r="DPP195" s="779"/>
      <c r="DPQ195" s="779"/>
      <c r="DPR195" s="779"/>
      <c r="DPS195" s="779"/>
      <c r="DPT195" s="779"/>
      <c r="DPU195" s="779"/>
      <c r="DPV195" s="779"/>
      <c r="DPW195" s="779"/>
      <c r="DPX195" s="779"/>
      <c r="DPY195" s="779"/>
      <c r="DPZ195" s="779"/>
      <c r="DQA195" s="779"/>
      <c r="DQB195" s="779"/>
      <c r="DQC195" s="779"/>
      <c r="DQD195" s="779"/>
      <c r="DQE195" s="779"/>
      <c r="DQF195" s="779"/>
      <c r="DQG195" s="779"/>
      <c r="DQH195" s="779"/>
      <c r="DQI195" s="779"/>
      <c r="DQJ195" s="779"/>
      <c r="DQK195" s="779"/>
      <c r="DQL195" s="779"/>
      <c r="DQM195" s="779"/>
      <c r="DQN195" s="779"/>
      <c r="DQO195" s="779"/>
      <c r="DQP195" s="779"/>
      <c r="DQQ195" s="779"/>
      <c r="DQR195" s="779"/>
      <c r="DQS195" s="779"/>
      <c r="DQT195" s="779"/>
      <c r="DQU195" s="779"/>
      <c r="DQV195" s="779"/>
      <c r="DQW195" s="779"/>
      <c r="DQX195" s="779"/>
      <c r="DQY195" s="779"/>
      <c r="DQZ195" s="779"/>
      <c r="DRA195" s="779"/>
      <c r="DRB195" s="779"/>
      <c r="DRC195" s="779"/>
      <c r="DRD195" s="779"/>
      <c r="DRE195" s="779"/>
      <c r="DRF195" s="779"/>
      <c r="DRG195" s="779"/>
      <c r="DRH195" s="779"/>
      <c r="DRI195" s="779"/>
      <c r="DRJ195" s="779"/>
      <c r="DRK195" s="779"/>
      <c r="DRL195" s="779"/>
      <c r="DRM195" s="779"/>
      <c r="DRN195" s="779"/>
      <c r="DRO195" s="779"/>
      <c r="DRP195" s="779"/>
      <c r="DRQ195" s="779"/>
      <c r="DRR195" s="779"/>
      <c r="DRS195" s="779"/>
      <c r="DRT195" s="779"/>
      <c r="DRU195" s="779"/>
      <c r="DRV195" s="779"/>
      <c r="DRW195" s="779"/>
      <c r="DRX195" s="779"/>
      <c r="DRY195" s="779"/>
      <c r="DRZ195" s="779"/>
      <c r="DSA195" s="779"/>
      <c r="DSB195" s="779"/>
      <c r="DSC195" s="779"/>
      <c r="DSD195" s="779"/>
      <c r="DSE195" s="779"/>
      <c r="DSF195" s="779"/>
      <c r="DSG195" s="779"/>
      <c r="DSH195" s="779"/>
      <c r="DSI195" s="779"/>
      <c r="DSJ195" s="779"/>
      <c r="DSK195" s="779"/>
      <c r="DSL195" s="779"/>
      <c r="DSM195" s="779"/>
      <c r="DSN195" s="779"/>
      <c r="DSO195" s="779"/>
      <c r="DSP195" s="779"/>
      <c r="DSQ195" s="779"/>
      <c r="DSR195" s="779"/>
      <c r="DSS195" s="779"/>
      <c r="DST195" s="779"/>
      <c r="DSU195" s="779"/>
      <c r="DSV195" s="779"/>
      <c r="DSW195" s="779"/>
      <c r="DSX195" s="779"/>
      <c r="DSY195" s="779"/>
      <c r="DSZ195" s="779"/>
      <c r="DTA195" s="779"/>
      <c r="DTB195" s="779"/>
      <c r="DTC195" s="779"/>
      <c r="DTD195" s="779"/>
      <c r="DTE195" s="779"/>
      <c r="DTF195" s="779"/>
      <c r="DTG195" s="779"/>
      <c r="DTH195" s="779"/>
      <c r="DTI195" s="779"/>
      <c r="DTJ195" s="779"/>
      <c r="DTK195" s="779"/>
      <c r="DTL195" s="779"/>
      <c r="DTM195" s="779"/>
      <c r="DTN195" s="779"/>
      <c r="DTO195" s="779"/>
      <c r="DTP195" s="779"/>
      <c r="DTQ195" s="779"/>
      <c r="DTR195" s="779"/>
      <c r="DTS195" s="779"/>
      <c r="DTT195" s="779"/>
      <c r="DTU195" s="779"/>
      <c r="DTV195" s="779"/>
      <c r="DTW195" s="779"/>
      <c r="DTX195" s="779"/>
      <c r="DTY195" s="779"/>
      <c r="DTZ195" s="779"/>
      <c r="DUA195" s="779"/>
      <c r="DUB195" s="779"/>
      <c r="DUC195" s="779"/>
      <c r="DUD195" s="779"/>
      <c r="DUE195" s="779"/>
      <c r="DUF195" s="779"/>
      <c r="DUG195" s="779"/>
      <c r="DUH195" s="779"/>
      <c r="DUI195" s="779"/>
      <c r="DUJ195" s="779"/>
      <c r="DUK195" s="779"/>
      <c r="DUL195" s="779"/>
      <c r="DUM195" s="779"/>
      <c r="DUN195" s="779"/>
      <c r="DUO195" s="779"/>
      <c r="DUP195" s="779"/>
      <c r="DUQ195" s="779"/>
      <c r="DUR195" s="779"/>
      <c r="DUS195" s="779"/>
      <c r="DUT195" s="779"/>
      <c r="DUU195" s="779"/>
      <c r="DUV195" s="779"/>
      <c r="DUW195" s="779"/>
      <c r="DUX195" s="779"/>
      <c r="DUY195" s="779"/>
      <c r="DUZ195" s="779"/>
      <c r="DVA195" s="779"/>
      <c r="DVB195" s="779"/>
      <c r="DVC195" s="779"/>
      <c r="DVD195" s="779"/>
      <c r="DVE195" s="779"/>
      <c r="DVF195" s="779"/>
      <c r="DVG195" s="779"/>
      <c r="DVH195" s="779"/>
      <c r="DVI195" s="779"/>
      <c r="DVJ195" s="779"/>
      <c r="DVK195" s="779"/>
      <c r="DVL195" s="779"/>
      <c r="DVM195" s="779"/>
      <c r="DVN195" s="779"/>
      <c r="DVO195" s="779"/>
      <c r="DVP195" s="779"/>
      <c r="DVQ195" s="779"/>
      <c r="DVR195" s="779"/>
      <c r="DVS195" s="779"/>
      <c r="DVT195" s="779"/>
      <c r="DVU195" s="779"/>
      <c r="DVV195" s="779"/>
      <c r="DVW195" s="779"/>
      <c r="DVX195" s="779"/>
      <c r="DVY195" s="779"/>
      <c r="DVZ195" s="779"/>
      <c r="DWA195" s="779"/>
      <c r="DWB195" s="779"/>
      <c r="DWC195" s="779"/>
      <c r="DWD195" s="779"/>
      <c r="DWE195" s="779"/>
      <c r="DWF195" s="779"/>
      <c r="DWG195" s="779"/>
      <c r="DWH195" s="779"/>
      <c r="DWI195" s="779"/>
      <c r="DWJ195" s="779"/>
      <c r="DWK195" s="779"/>
      <c r="DWL195" s="779"/>
      <c r="DWM195" s="779"/>
      <c r="DWN195" s="779"/>
      <c r="DWO195" s="779"/>
      <c r="DWP195" s="779"/>
      <c r="DWQ195" s="779"/>
      <c r="DWR195" s="779"/>
      <c r="DWS195" s="779"/>
      <c r="DWT195" s="779"/>
      <c r="DWU195" s="779"/>
      <c r="DWV195" s="779"/>
      <c r="DWW195" s="779"/>
      <c r="DWX195" s="779"/>
      <c r="DWY195" s="779"/>
      <c r="DWZ195" s="779"/>
      <c r="DXA195" s="779"/>
      <c r="DXB195" s="779"/>
      <c r="DXC195" s="779"/>
      <c r="DXD195" s="779"/>
      <c r="DXE195" s="779"/>
      <c r="DXF195" s="779"/>
      <c r="DXG195" s="779"/>
      <c r="DXH195" s="779"/>
      <c r="DXI195" s="779"/>
      <c r="DXJ195" s="779"/>
      <c r="DXK195" s="779"/>
      <c r="DXL195" s="779"/>
      <c r="DXM195" s="779"/>
      <c r="DXN195" s="779"/>
      <c r="DXO195" s="779"/>
      <c r="DXP195" s="779"/>
      <c r="DXQ195" s="779"/>
      <c r="DXR195" s="779"/>
      <c r="DXS195" s="779"/>
      <c r="DXT195" s="779"/>
      <c r="DXU195" s="779"/>
      <c r="DXV195" s="779"/>
      <c r="DXW195" s="779"/>
      <c r="DXX195" s="779"/>
      <c r="DXY195" s="779"/>
      <c r="DXZ195" s="779"/>
      <c r="DYA195" s="779"/>
      <c r="DYB195" s="779"/>
      <c r="DYC195" s="779"/>
      <c r="DYD195" s="779"/>
      <c r="DYE195" s="779"/>
      <c r="DYF195" s="779"/>
      <c r="DYG195" s="779"/>
      <c r="DYH195" s="779"/>
      <c r="DYI195" s="779"/>
      <c r="DYJ195" s="779"/>
      <c r="DYK195" s="779"/>
      <c r="DYL195" s="779"/>
      <c r="DYM195" s="779"/>
      <c r="DYN195" s="779"/>
      <c r="DYO195" s="779"/>
      <c r="DYP195" s="779"/>
      <c r="DYQ195" s="779"/>
      <c r="DYR195" s="779"/>
      <c r="DYS195" s="779"/>
      <c r="DYT195" s="779"/>
      <c r="DYU195" s="779"/>
      <c r="DYV195" s="779"/>
      <c r="DYW195" s="779"/>
      <c r="DYX195" s="779"/>
      <c r="DYY195" s="779"/>
      <c r="DYZ195" s="779"/>
      <c r="DZA195" s="779"/>
      <c r="DZB195" s="779"/>
      <c r="DZC195" s="779"/>
      <c r="DZD195" s="779"/>
      <c r="DZE195" s="779"/>
      <c r="DZF195" s="779"/>
      <c r="DZG195" s="779"/>
      <c r="DZH195" s="779"/>
      <c r="DZI195" s="779"/>
      <c r="DZJ195" s="779"/>
      <c r="DZK195" s="779"/>
      <c r="DZL195" s="779"/>
      <c r="DZM195" s="779"/>
      <c r="DZN195" s="779"/>
      <c r="DZO195" s="779"/>
      <c r="DZP195" s="779"/>
      <c r="DZQ195" s="779"/>
      <c r="DZR195" s="779"/>
      <c r="DZS195" s="779"/>
      <c r="DZT195" s="779"/>
      <c r="DZU195" s="779"/>
      <c r="DZV195" s="779"/>
      <c r="DZW195" s="779"/>
      <c r="DZX195" s="779"/>
      <c r="DZY195" s="779"/>
      <c r="DZZ195" s="779"/>
      <c r="EAA195" s="779"/>
      <c r="EAB195" s="779"/>
      <c r="EAC195" s="779"/>
      <c r="EAD195" s="779"/>
      <c r="EAE195" s="779"/>
      <c r="EAF195" s="779"/>
      <c r="EAG195" s="779"/>
      <c r="EAH195" s="779"/>
      <c r="EAI195" s="779"/>
      <c r="EAJ195" s="779"/>
      <c r="EAK195" s="779"/>
      <c r="EAL195" s="779"/>
      <c r="EAM195" s="779"/>
      <c r="EAN195" s="779"/>
      <c r="EAO195" s="779"/>
      <c r="EAP195" s="779"/>
      <c r="EAQ195" s="779"/>
      <c r="EAR195" s="779"/>
      <c r="EAS195" s="779"/>
      <c r="EAT195" s="779"/>
      <c r="EAU195" s="779"/>
      <c r="EAV195" s="779"/>
      <c r="EAW195" s="779"/>
      <c r="EAX195" s="779"/>
      <c r="EAY195" s="779"/>
      <c r="EAZ195" s="779"/>
      <c r="EBA195" s="779"/>
      <c r="EBB195" s="779"/>
      <c r="EBC195" s="779"/>
      <c r="EBD195" s="779"/>
      <c r="EBE195" s="779"/>
      <c r="EBF195" s="779"/>
      <c r="EBG195" s="779"/>
      <c r="EBH195" s="779"/>
      <c r="EBI195" s="779"/>
      <c r="EBJ195" s="779"/>
      <c r="EBK195" s="779"/>
      <c r="EBL195" s="779"/>
      <c r="EBM195" s="779"/>
      <c r="EBN195" s="779"/>
      <c r="EBO195" s="779"/>
      <c r="EBP195" s="779"/>
      <c r="EBQ195" s="779"/>
      <c r="EBR195" s="779"/>
      <c r="EBS195" s="779"/>
      <c r="EBT195" s="779"/>
      <c r="EBU195" s="779"/>
      <c r="EBV195" s="779"/>
      <c r="EBW195" s="779"/>
      <c r="EBX195" s="779"/>
      <c r="EBY195" s="779"/>
      <c r="EBZ195" s="779"/>
      <c r="ECA195" s="779"/>
      <c r="ECB195" s="779"/>
      <c r="ECC195" s="779"/>
      <c r="ECD195" s="779"/>
      <c r="ECE195" s="779"/>
      <c r="ECF195" s="779"/>
      <c r="ECG195" s="779"/>
      <c r="ECH195" s="779"/>
      <c r="ECI195" s="779"/>
      <c r="ECJ195" s="779"/>
      <c r="ECK195" s="779"/>
      <c r="ECL195" s="779"/>
      <c r="ECM195" s="779"/>
      <c r="ECN195" s="779"/>
      <c r="ECO195" s="779"/>
      <c r="ECP195" s="779"/>
      <c r="ECQ195" s="779"/>
      <c r="ECR195" s="779"/>
      <c r="ECS195" s="779"/>
      <c r="ECT195" s="779"/>
      <c r="ECU195" s="779"/>
      <c r="ECV195" s="779"/>
      <c r="ECW195" s="779"/>
      <c r="ECX195" s="779"/>
      <c r="ECY195" s="779"/>
      <c r="ECZ195" s="779"/>
      <c r="EDA195" s="779"/>
      <c r="EDB195" s="779"/>
      <c r="EDC195" s="779"/>
      <c r="EDD195" s="779"/>
      <c r="EDE195" s="779"/>
      <c r="EDF195" s="779"/>
      <c r="EDG195" s="779"/>
      <c r="EDH195" s="779"/>
      <c r="EDI195" s="779"/>
      <c r="EDJ195" s="779"/>
      <c r="EDK195" s="779"/>
      <c r="EDL195" s="779"/>
      <c r="EDM195" s="779"/>
      <c r="EDN195" s="779"/>
      <c r="EDO195" s="779"/>
      <c r="EDP195" s="779"/>
      <c r="EDQ195" s="779"/>
      <c r="EDR195" s="779"/>
      <c r="EDS195" s="779"/>
      <c r="EDT195" s="779"/>
      <c r="EDU195" s="779"/>
      <c r="EDV195" s="779"/>
      <c r="EDW195" s="779"/>
      <c r="EDX195" s="779"/>
      <c r="EDY195" s="779"/>
      <c r="EDZ195" s="779"/>
      <c r="EEA195" s="779"/>
      <c r="EEB195" s="779"/>
      <c r="EEC195" s="779"/>
      <c r="EED195" s="779"/>
      <c r="EEE195" s="779"/>
      <c r="EEF195" s="779"/>
      <c r="EEG195" s="779"/>
      <c r="EEH195" s="779"/>
      <c r="EEI195" s="779"/>
      <c r="EEJ195" s="779"/>
      <c r="EEK195" s="779"/>
      <c r="EEL195" s="779"/>
      <c r="EEM195" s="779"/>
      <c r="EEN195" s="779"/>
      <c r="EEO195" s="779"/>
      <c r="EEP195" s="779"/>
      <c r="EEQ195" s="779"/>
      <c r="EER195" s="779"/>
      <c r="EES195" s="779"/>
      <c r="EET195" s="779"/>
      <c r="EEU195" s="779"/>
      <c r="EEV195" s="779"/>
      <c r="EEW195" s="779"/>
      <c r="EEX195" s="779"/>
      <c r="EEY195" s="779"/>
      <c r="EEZ195" s="779"/>
      <c r="EFA195" s="779"/>
      <c r="EFB195" s="779"/>
      <c r="EFC195" s="779"/>
      <c r="EFD195" s="779"/>
      <c r="EFE195" s="779"/>
      <c r="EFF195" s="779"/>
      <c r="EFG195" s="779"/>
      <c r="EFH195" s="779"/>
      <c r="EFI195" s="779"/>
      <c r="EFJ195" s="779"/>
      <c r="EFK195" s="779"/>
      <c r="EFL195" s="779"/>
      <c r="EFM195" s="779"/>
      <c r="EFN195" s="779"/>
      <c r="EFO195" s="779"/>
      <c r="EFP195" s="779"/>
      <c r="EFQ195" s="779"/>
      <c r="EFR195" s="779"/>
      <c r="EFS195" s="779"/>
      <c r="EFT195" s="779"/>
      <c r="EFU195" s="779"/>
      <c r="EFV195" s="779"/>
      <c r="EFW195" s="779"/>
      <c r="EFX195" s="779"/>
      <c r="EFY195" s="779"/>
      <c r="EFZ195" s="779"/>
      <c r="EGA195" s="779"/>
      <c r="EGB195" s="779"/>
      <c r="EGC195" s="779"/>
      <c r="EGD195" s="779"/>
      <c r="EGE195" s="779"/>
      <c r="EGF195" s="779"/>
      <c r="EGG195" s="779"/>
      <c r="EGH195" s="779"/>
      <c r="EGI195" s="779"/>
      <c r="EGJ195" s="779"/>
      <c r="EGK195" s="779"/>
      <c r="EGL195" s="779"/>
      <c r="EGM195" s="779"/>
      <c r="EGN195" s="779"/>
      <c r="EGO195" s="779"/>
      <c r="EGP195" s="779"/>
      <c r="EGQ195" s="779"/>
      <c r="EGR195" s="779"/>
      <c r="EGS195" s="779"/>
      <c r="EGT195" s="779"/>
      <c r="EGU195" s="779"/>
      <c r="EGV195" s="779"/>
      <c r="EGW195" s="779"/>
      <c r="EGX195" s="779"/>
      <c r="EGY195" s="779"/>
      <c r="EGZ195" s="779"/>
      <c r="EHA195" s="779"/>
      <c r="EHB195" s="779"/>
      <c r="EHC195" s="779"/>
      <c r="EHD195" s="779"/>
      <c r="EHE195" s="779"/>
      <c r="EHF195" s="779"/>
      <c r="EHG195" s="779"/>
      <c r="EHH195" s="779"/>
      <c r="EHI195" s="779"/>
      <c r="EHJ195" s="779"/>
      <c r="EHK195" s="779"/>
      <c r="EHL195" s="779"/>
      <c r="EHM195" s="779"/>
      <c r="EHN195" s="779"/>
      <c r="EHO195" s="779"/>
      <c r="EHP195" s="779"/>
      <c r="EHQ195" s="779"/>
      <c r="EHR195" s="779"/>
      <c r="EHS195" s="779"/>
      <c r="EHT195" s="779"/>
      <c r="EHU195" s="779"/>
      <c r="EHV195" s="779"/>
      <c r="EHW195" s="779"/>
      <c r="EHX195" s="779"/>
      <c r="EHY195" s="779"/>
      <c r="EHZ195" s="779"/>
      <c r="EIA195" s="779"/>
      <c r="EIB195" s="779"/>
      <c r="EIC195" s="779"/>
      <c r="EID195" s="779"/>
      <c r="EIE195" s="779"/>
      <c r="EIF195" s="779"/>
      <c r="EIG195" s="779"/>
      <c r="EIH195" s="779"/>
      <c r="EII195" s="779"/>
      <c r="EIJ195" s="779"/>
      <c r="EIK195" s="779"/>
      <c r="EIL195" s="779"/>
      <c r="EIM195" s="779"/>
      <c r="EIN195" s="779"/>
      <c r="EIO195" s="779"/>
      <c r="EIP195" s="779"/>
      <c r="EIQ195" s="779"/>
      <c r="EIR195" s="779"/>
      <c r="EIS195" s="779"/>
      <c r="EIT195" s="779"/>
      <c r="EIU195" s="779"/>
      <c r="EIV195" s="779"/>
      <c r="EIW195" s="779"/>
      <c r="EIX195" s="779"/>
      <c r="EIY195" s="779"/>
      <c r="EIZ195" s="779"/>
      <c r="EJA195" s="779"/>
      <c r="EJB195" s="779"/>
      <c r="EJC195" s="779"/>
      <c r="EJD195" s="779"/>
      <c r="EJE195" s="779"/>
      <c r="EJF195" s="779"/>
      <c r="EJG195" s="779"/>
      <c r="EJH195" s="779"/>
      <c r="EJI195" s="779"/>
      <c r="EJJ195" s="779"/>
      <c r="EJK195" s="779"/>
      <c r="EJL195" s="779"/>
      <c r="EJM195" s="779"/>
      <c r="EJN195" s="779"/>
      <c r="EJO195" s="779"/>
      <c r="EJP195" s="779"/>
      <c r="EJQ195" s="779"/>
      <c r="EJR195" s="779"/>
      <c r="EJS195" s="779"/>
      <c r="EJT195" s="779"/>
      <c r="EJU195" s="779"/>
      <c r="EJV195" s="779"/>
      <c r="EJW195" s="779"/>
      <c r="EJX195" s="779"/>
      <c r="EJY195" s="779"/>
      <c r="EJZ195" s="779"/>
      <c r="EKA195" s="779"/>
      <c r="EKB195" s="779"/>
      <c r="EKC195" s="779"/>
      <c r="EKD195" s="779"/>
      <c r="EKE195" s="779"/>
      <c r="EKF195" s="779"/>
      <c r="EKG195" s="779"/>
      <c r="EKH195" s="779"/>
      <c r="EKI195" s="779"/>
      <c r="EKJ195" s="779"/>
      <c r="EKK195" s="779"/>
      <c r="EKL195" s="779"/>
      <c r="EKM195" s="779"/>
      <c r="EKN195" s="779"/>
      <c r="EKO195" s="779"/>
      <c r="EKP195" s="779"/>
      <c r="EKQ195" s="779"/>
      <c r="EKR195" s="779"/>
      <c r="EKS195" s="779"/>
      <c r="EKT195" s="779"/>
      <c r="EKU195" s="779"/>
      <c r="EKV195" s="779"/>
      <c r="EKW195" s="779"/>
      <c r="EKX195" s="779"/>
      <c r="EKY195" s="779"/>
      <c r="EKZ195" s="779"/>
      <c r="ELA195" s="779"/>
      <c r="ELB195" s="779"/>
      <c r="ELC195" s="779"/>
      <c r="ELD195" s="779"/>
      <c r="ELE195" s="779"/>
      <c r="ELF195" s="779"/>
      <c r="ELG195" s="779"/>
      <c r="ELH195" s="779"/>
      <c r="ELI195" s="779"/>
      <c r="ELJ195" s="779"/>
      <c r="ELK195" s="779"/>
      <c r="ELL195" s="779"/>
      <c r="ELM195" s="779"/>
      <c r="ELN195" s="779"/>
      <c r="ELO195" s="779"/>
      <c r="ELP195" s="779"/>
      <c r="ELQ195" s="779"/>
      <c r="ELR195" s="779"/>
      <c r="ELS195" s="779"/>
      <c r="ELT195" s="779"/>
      <c r="ELU195" s="779"/>
      <c r="ELV195" s="779"/>
      <c r="ELW195" s="779"/>
      <c r="ELX195" s="779"/>
      <c r="ELY195" s="779"/>
      <c r="ELZ195" s="779"/>
      <c r="EMA195" s="779"/>
      <c r="EMB195" s="779"/>
      <c r="EMC195" s="779"/>
      <c r="EMD195" s="779"/>
      <c r="EME195" s="779"/>
      <c r="EMF195" s="779"/>
      <c r="EMG195" s="779"/>
      <c r="EMH195" s="779"/>
      <c r="EMI195" s="779"/>
      <c r="EMJ195" s="779"/>
      <c r="EMK195" s="779"/>
      <c r="EML195" s="779"/>
      <c r="EMM195" s="779"/>
      <c r="EMN195" s="779"/>
      <c r="EMO195" s="779"/>
      <c r="EMP195" s="779"/>
      <c r="EMQ195" s="779"/>
      <c r="EMR195" s="779"/>
      <c r="EMS195" s="779"/>
      <c r="EMT195" s="779"/>
      <c r="EMU195" s="779"/>
      <c r="EMV195" s="779"/>
      <c r="EMW195" s="779"/>
      <c r="EMX195" s="779"/>
      <c r="EMY195" s="779"/>
      <c r="EMZ195" s="779"/>
      <c r="ENA195" s="779"/>
      <c r="ENB195" s="779"/>
      <c r="ENC195" s="779"/>
      <c r="END195" s="779"/>
      <c r="ENE195" s="779"/>
      <c r="ENF195" s="779"/>
      <c r="ENG195" s="779"/>
      <c r="ENH195" s="779"/>
      <c r="ENI195" s="779"/>
      <c r="ENJ195" s="779"/>
      <c r="ENK195" s="779"/>
      <c r="ENL195" s="779"/>
      <c r="ENM195" s="779"/>
      <c r="ENN195" s="779"/>
      <c r="ENO195" s="779"/>
      <c r="ENP195" s="779"/>
      <c r="ENQ195" s="779"/>
      <c r="ENR195" s="779"/>
      <c r="ENS195" s="779"/>
      <c r="ENT195" s="779"/>
      <c r="ENU195" s="779"/>
      <c r="ENV195" s="779"/>
      <c r="ENW195" s="779"/>
      <c r="ENX195" s="779"/>
      <c r="ENY195" s="779"/>
      <c r="ENZ195" s="779"/>
      <c r="EOA195" s="779"/>
      <c r="EOB195" s="779"/>
      <c r="EOC195" s="779"/>
      <c r="EOD195" s="779"/>
      <c r="EOE195" s="779"/>
      <c r="EOF195" s="779"/>
      <c r="EOG195" s="779"/>
      <c r="EOH195" s="779"/>
      <c r="EOI195" s="779"/>
      <c r="EOJ195" s="779"/>
      <c r="EOK195" s="779"/>
      <c r="EOL195" s="779"/>
      <c r="EOM195" s="779"/>
      <c r="EON195" s="779"/>
      <c r="EOO195" s="779"/>
      <c r="EOP195" s="779"/>
      <c r="EOQ195" s="779"/>
      <c r="EOR195" s="779"/>
      <c r="EOS195" s="779"/>
      <c r="EOT195" s="779"/>
      <c r="EOU195" s="779"/>
      <c r="EOV195" s="779"/>
      <c r="EOW195" s="779"/>
      <c r="EOX195" s="779"/>
      <c r="EOY195" s="779"/>
      <c r="EOZ195" s="779"/>
      <c r="EPA195" s="779"/>
      <c r="EPB195" s="779"/>
      <c r="EPC195" s="779"/>
      <c r="EPD195" s="779"/>
      <c r="EPE195" s="779"/>
      <c r="EPF195" s="779"/>
      <c r="EPG195" s="779"/>
      <c r="EPH195" s="779"/>
      <c r="EPI195" s="779"/>
      <c r="EPJ195" s="779"/>
      <c r="EPK195" s="779"/>
      <c r="EPL195" s="779"/>
      <c r="EPM195" s="779"/>
      <c r="EPN195" s="779"/>
      <c r="EPO195" s="779"/>
      <c r="EPP195" s="779"/>
      <c r="EPQ195" s="779"/>
      <c r="EPR195" s="779"/>
      <c r="EPS195" s="779"/>
      <c r="EPT195" s="779"/>
      <c r="EPU195" s="779"/>
      <c r="EPV195" s="779"/>
      <c r="EPW195" s="779"/>
      <c r="EPX195" s="779"/>
      <c r="EPY195" s="779"/>
      <c r="EPZ195" s="779"/>
      <c r="EQA195" s="779"/>
      <c r="EQB195" s="779"/>
      <c r="EQC195" s="779"/>
      <c r="EQD195" s="779"/>
      <c r="EQE195" s="779"/>
      <c r="EQF195" s="779"/>
      <c r="EQG195" s="779"/>
      <c r="EQH195" s="779"/>
      <c r="EQI195" s="779"/>
      <c r="EQJ195" s="779"/>
      <c r="EQK195" s="779"/>
      <c r="EQL195" s="779"/>
      <c r="EQM195" s="779"/>
      <c r="EQN195" s="779"/>
      <c r="EQO195" s="779"/>
      <c r="EQP195" s="779"/>
      <c r="EQQ195" s="779"/>
      <c r="EQR195" s="779"/>
      <c r="EQS195" s="779"/>
      <c r="EQT195" s="779"/>
      <c r="EQU195" s="779"/>
      <c r="EQV195" s="779"/>
      <c r="EQW195" s="779"/>
      <c r="EQX195" s="779"/>
      <c r="EQY195" s="779"/>
      <c r="EQZ195" s="779"/>
      <c r="ERA195" s="779"/>
      <c r="ERB195" s="779"/>
      <c r="ERC195" s="779"/>
      <c r="ERD195" s="779"/>
      <c r="ERE195" s="779"/>
      <c r="ERF195" s="779"/>
      <c r="ERG195" s="779"/>
      <c r="ERH195" s="779"/>
      <c r="ERI195" s="779"/>
      <c r="ERJ195" s="779"/>
      <c r="ERK195" s="779"/>
      <c r="ERL195" s="779"/>
      <c r="ERM195" s="779"/>
      <c r="ERN195" s="779"/>
      <c r="ERO195" s="779"/>
      <c r="ERP195" s="779"/>
      <c r="ERQ195" s="779"/>
      <c r="ERR195" s="779"/>
      <c r="ERS195" s="779"/>
      <c r="ERT195" s="779"/>
      <c r="ERU195" s="779"/>
      <c r="ERV195" s="779"/>
      <c r="ERW195" s="779"/>
      <c r="ERX195" s="779"/>
      <c r="ERY195" s="779"/>
      <c r="ERZ195" s="779"/>
      <c r="ESA195" s="779"/>
      <c r="ESB195" s="779"/>
      <c r="ESC195" s="779"/>
      <c r="ESD195" s="779"/>
      <c r="ESE195" s="779"/>
      <c r="ESF195" s="779"/>
      <c r="ESG195" s="779"/>
      <c r="ESH195" s="779"/>
      <c r="ESI195" s="779"/>
      <c r="ESJ195" s="779"/>
      <c r="ESK195" s="779"/>
      <c r="ESL195" s="779"/>
      <c r="ESM195" s="779"/>
      <c r="ESN195" s="779"/>
      <c r="ESO195" s="779"/>
      <c r="ESP195" s="779"/>
      <c r="ESQ195" s="779"/>
      <c r="ESR195" s="779"/>
      <c r="ESS195" s="779"/>
      <c r="EST195" s="779"/>
      <c r="ESU195" s="779"/>
      <c r="ESV195" s="779"/>
      <c r="ESW195" s="779"/>
      <c r="ESX195" s="779"/>
      <c r="ESY195" s="779"/>
      <c r="ESZ195" s="779"/>
      <c r="ETA195" s="779"/>
      <c r="ETB195" s="779"/>
      <c r="ETC195" s="779"/>
      <c r="ETD195" s="779"/>
      <c r="ETE195" s="779"/>
      <c r="ETF195" s="779"/>
      <c r="ETG195" s="779"/>
      <c r="ETH195" s="779"/>
      <c r="ETI195" s="779"/>
      <c r="ETJ195" s="779"/>
      <c r="ETK195" s="779"/>
      <c r="ETL195" s="779"/>
      <c r="ETM195" s="779"/>
      <c r="ETN195" s="779"/>
      <c r="ETO195" s="779"/>
      <c r="ETP195" s="779"/>
      <c r="ETQ195" s="779"/>
      <c r="ETR195" s="779"/>
      <c r="ETS195" s="779"/>
      <c r="ETT195" s="779"/>
      <c r="ETU195" s="779"/>
      <c r="ETV195" s="779"/>
      <c r="ETW195" s="779"/>
      <c r="ETX195" s="779"/>
      <c r="ETY195" s="779"/>
      <c r="ETZ195" s="779"/>
      <c r="EUA195" s="779"/>
      <c r="EUB195" s="779"/>
      <c r="EUC195" s="779"/>
      <c r="EUD195" s="779"/>
      <c r="EUE195" s="779"/>
      <c r="EUF195" s="779"/>
      <c r="EUG195" s="779"/>
      <c r="EUH195" s="779"/>
      <c r="EUI195" s="779"/>
      <c r="EUJ195" s="779"/>
      <c r="EUK195" s="779"/>
      <c r="EUL195" s="779"/>
      <c r="EUM195" s="779"/>
      <c r="EUN195" s="779"/>
      <c r="EUO195" s="779"/>
      <c r="EUP195" s="779"/>
      <c r="EUQ195" s="779"/>
      <c r="EUR195" s="779"/>
      <c r="EUS195" s="779"/>
      <c r="EUT195" s="779"/>
      <c r="EUU195" s="779"/>
      <c r="EUV195" s="779"/>
      <c r="EUW195" s="779"/>
      <c r="EUX195" s="779"/>
      <c r="EUY195" s="779"/>
      <c r="EUZ195" s="779"/>
      <c r="EVA195" s="779"/>
      <c r="EVB195" s="779"/>
      <c r="EVC195" s="779"/>
      <c r="EVD195" s="779"/>
      <c r="EVE195" s="779"/>
      <c r="EVF195" s="779"/>
      <c r="EVG195" s="779"/>
      <c r="EVH195" s="779"/>
      <c r="EVI195" s="779"/>
      <c r="EVJ195" s="779"/>
      <c r="EVK195" s="779"/>
      <c r="EVL195" s="779"/>
      <c r="EVM195" s="779"/>
      <c r="EVN195" s="779"/>
      <c r="EVO195" s="779"/>
      <c r="EVP195" s="779"/>
      <c r="EVQ195" s="779"/>
      <c r="EVR195" s="779"/>
      <c r="EVS195" s="779"/>
      <c r="EVT195" s="779"/>
      <c r="EVU195" s="779"/>
      <c r="EVV195" s="779"/>
      <c r="EVW195" s="779"/>
      <c r="EVX195" s="779"/>
      <c r="EVY195" s="779"/>
      <c r="EVZ195" s="779"/>
      <c r="EWA195" s="779"/>
      <c r="EWB195" s="779"/>
      <c r="EWC195" s="779"/>
      <c r="EWD195" s="779"/>
      <c r="EWE195" s="779"/>
      <c r="EWF195" s="779"/>
      <c r="EWG195" s="779"/>
      <c r="EWH195" s="779"/>
      <c r="EWI195" s="779"/>
      <c r="EWJ195" s="779"/>
      <c r="EWK195" s="779"/>
      <c r="EWL195" s="779"/>
      <c r="EWM195" s="779"/>
      <c r="EWN195" s="779"/>
      <c r="EWO195" s="779"/>
      <c r="EWP195" s="779"/>
      <c r="EWQ195" s="779"/>
      <c r="EWR195" s="779"/>
      <c r="EWS195" s="779"/>
      <c r="EWT195" s="779"/>
      <c r="EWU195" s="779"/>
      <c r="EWV195" s="779"/>
      <c r="EWW195" s="779"/>
      <c r="EWX195" s="779"/>
      <c r="EWY195" s="779"/>
      <c r="EWZ195" s="779"/>
      <c r="EXA195" s="779"/>
      <c r="EXB195" s="779"/>
      <c r="EXC195" s="779"/>
      <c r="EXD195" s="779"/>
      <c r="EXE195" s="779"/>
      <c r="EXF195" s="779"/>
      <c r="EXG195" s="779"/>
      <c r="EXH195" s="779"/>
      <c r="EXI195" s="779"/>
      <c r="EXJ195" s="779"/>
      <c r="EXK195" s="779"/>
      <c r="EXL195" s="779"/>
      <c r="EXM195" s="779"/>
      <c r="EXN195" s="779"/>
      <c r="EXO195" s="779"/>
      <c r="EXP195" s="779"/>
      <c r="EXQ195" s="779"/>
      <c r="EXR195" s="779"/>
      <c r="EXS195" s="779"/>
      <c r="EXT195" s="779"/>
      <c r="EXU195" s="779"/>
      <c r="EXV195" s="779"/>
      <c r="EXW195" s="779"/>
      <c r="EXX195" s="779"/>
      <c r="EXY195" s="779"/>
      <c r="EXZ195" s="779"/>
      <c r="EYA195" s="779"/>
      <c r="EYB195" s="779"/>
      <c r="EYC195" s="779"/>
      <c r="EYD195" s="779"/>
      <c r="EYE195" s="779"/>
      <c r="EYF195" s="779"/>
      <c r="EYG195" s="779"/>
      <c r="EYH195" s="779"/>
      <c r="EYI195" s="779"/>
      <c r="EYJ195" s="779"/>
      <c r="EYK195" s="779"/>
      <c r="EYL195" s="779"/>
      <c r="EYM195" s="779"/>
      <c r="EYN195" s="779"/>
      <c r="EYO195" s="779"/>
      <c r="EYP195" s="779"/>
      <c r="EYQ195" s="779"/>
      <c r="EYR195" s="779"/>
      <c r="EYS195" s="779"/>
      <c r="EYT195" s="779"/>
      <c r="EYU195" s="779"/>
      <c r="EYV195" s="779"/>
      <c r="EYW195" s="779"/>
      <c r="EYX195" s="779"/>
      <c r="EYY195" s="779"/>
      <c r="EYZ195" s="779"/>
      <c r="EZA195" s="779"/>
      <c r="EZB195" s="779"/>
      <c r="EZC195" s="779"/>
      <c r="EZD195" s="779"/>
      <c r="EZE195" s="779"/>
      <c r="EZF195" s="779"/>
      <c r="EZG195" s="779"/>
      <c r="EZH195" s="779"/>
      <c r="EZI195" s="779"/>
      <c r="EZJ195" s="779"/>
      <c r="EZK195" s="779"/>
      <c r="EZL195" s="779"/>
      <c r="EZM195" s="779"/>
      <c r="EZN195" s="779"/>
      <c r="EZO195" s="779"/>
      <c r="EZP195" s="779"/>
      <c r="EZQ195" s="779"/>
      <c r="EZR195" s="779"/>
      <c r="EZS195" s="779"/>
      <c r="EZT195" s="779"/>
      <c r="EZU195" s="779"/>
      <c r="EZV195" s="779"/>
      <c r="EZW195" s="779"/>
      <c r="EZX195" s="779"/>
      <c r="EZY195" s="779"/>
      <c r="EZZ195" s="779"/>
      <c r="FAA195" s="779"/>
      <c r="FAB195" s="779"/>
      <c r="FAC195" s="779"/>
      <c r="FAD195" s="779"/>
      <c r="FAE195" s="779"/>
      <c r="FAF195" s="779"/>
      <c r="FAG195" s="779"/>
      <c r="FAH195" s="779"/>
      <c r="FAI195" s="779"/>
      <c r="FAJ195" s="779"/>
      <c r="FAK195" s="779"/>
      <c r="FAL195" s="779"/>
      <c r="FAM195" s="779"/>
      <c r="FAN195" s="779"/>
      <c r="FAO195" s="779"/>
      <c r="FAP195" s="779"/>
      <c r="FAQ195" s="779"/>
      <c r="FAR195" s="779"/>
      <c r="FAS195" s="779"/>
      <c r="FAT195" s="779"/>
      <c r="FAU195" s="779"/>
      <c r="FAV195" s="779"/>
      <c r="FAW195" s="779"/>
      <c r="FAX195" s="779"/>
      <c r="FAY195" s="779"/>
      <c r="FAZ195" s="779"/>
      <c r="FBA195" s="779"/>
      <c r="FBB195" s="779"/>
      <c r="FBC195" s="779"/>
      <c r="FBD195" s="779"/>
      <c r="FBE195" s="779"/>
      <c r="FBF195" s="779"/>
      <c r="FBG195" s="779"/>
      <c r="FBH195" s="779"/>
      <c r="FBI195" s="779"/>
      <c r="FBJ195" s="779"/>
      <c r="FBK195" s="779"/>
      <c r="FBL195" s="779"/>
      <c r="FBM195" s="779"/>
      <c r="FBN195" s="779"/>
      <c r="FBO195" s="779"/>
      <c r="FBP195" s="779"/>
      <c r="FBQ195" s="779"/>
      <c r="FBR195" s="779"/>
      <c r="FBS195" s="779"/>
      <c r="FBT195" s="779"/>
      <c r="FBU195" s="779"/>
      <c r="FBV195" s="779"/>
      <c r="FBW195" s="779"/>
      <c r="FBX195" s="779"/>
      <c r="FBY195" s="779"/>
      <c r="FBZ195" s="779"/>
      <c r="FCA195" s="779"/>
      <c r="FCB195" s="779"/>
      <c r="FCC195" s="779"/>
      <c r="FCD195" s="779"/>
      <c r="FCE195" s="779"/>
      <c r="FCF195" s="779"/>
      <c r="FCG195" s="779"/>
      <c r="FCH195" s="779"/>
      <c r="FCI195" s="779"/>
      <c r="FCJ195" s="779"/>
      <c r="FCK195" s="779"/>
      <c r="FCL195" s="779"/>
      <c r="FCM195" s="779"/>
      <c r="FCN195" s="779"/>
      <c r="FCO195" s="779"/>
      <c r="FCP195" s="779"/>
      <c r="FCQ195" s="779"/>
      <c r="FCR195" s="779"/>
      <c r="FCS195" s="779"/>
      <c r="FCT195" s="779"/>
      <c r="FCU195" s="779"/>
      <c r="FCV195" s="779"/>
      <c r="FCW195" s="779"/>
      <c r="FCX195" s="779"/>
      <c r="FCY195" s="779"/>
      <c r="FCZ195" s="779"/>
      <c r="FDA195" s="779"/>
      <c r="FDB195" s="779"/>
      <c r="FDC195" s="779"/>
      <c r="FDD195" s="779"/>
      <c r="FDE195" s="779"/>
      <c r="FDF195" s="779"/>
      <c r="FDG195" s="779"/>
      <c r="FDH195" s="779"/>
      <c r="FDI195" s="779"/>
      <c r="FDJ195" s="779"/>
      <c r="FDK195" s="779"/>
      <c r="FDL195" s="779"/>
      <c r="FDM195" s="779"/>
      <c r="FDN195" s="779"/>
      <c r="FDO195" s="779"/>
      <c r="FDP195" s="779"/>
      <c r="FDQ195" s="779"/>
      <c r="FDR195" s="779"/>
      <c r="FDS195" s="779"/>
      <c r="FDT195" s="779"/>
      <c r="FDU195" s="779"/>
      <c r="FDV195" s="779"/>
      <c r="FDW195" s="779"/>
      <c r="FDX195" s="779"/>
      <c r="FDY195" s="779"/>
      <c r="FDZ195" s="779"/>
      <c r="FEA195" s="779"/>
      <c r="FEB195" s="779"/>
      <c r="FEC195" s="779"/>
      <c r="FED195" s="779"/>
      <c r="FEE195" s="779"/>
      <c r="FEF195" s="779"/>
      <c r="FEG195" s="779"/>
      <c r="FEH195" s="779"/>
      <c r="FEI195" s="779"/>
      <c r="FEJ195" s="779"/>
      <c r="FEK195" s="779"/>
      <c r="FEL195" s="779"/>
      <c r="FEM195" s="779"/>
      <c r="FEN195" s="779"/>
      <c r="FEO195" s="779"/>
      <c r="FEP195" s="779"/>
      <c r="FEQ195" s="779"/>
      <c r="FER195" s="779"/>
      <c r="FES195" s="779"/>
      <c r="FET195" s="779"/>
      <c r="FEU195" s="779"/>
      <c r="FEV195" s="779"/>
      <c r="FEW195" s="779"/>
      <c r="FEX195" s="779"/>
      <c r="FEY195" s="779"/>
      <c r="FEZ195" s="779"/>
      <c r="FFA195" s="779"/>
      <c r="FFB195" s="779"/>
      <c r="FFC195" s="779"/>
      <c r="FFD195" s="779"/>
      <c r="FFE195" s="779"/>
      <c r="FFF195" s="779"/>
      <c r="FFG195" s="779"/>
      <c r="FFH195" s="779"/>
      <c r="FFI195" s="779"/>
      <c r="FFJ195" s="779"/>
      <c r="FFK195" s="779"/>
      <c r="FFL195" s="779"/>
      <c r="FFM195" s="779"/>
      <c r="FFN195" s="779"/>
      <c r="FFO195" s="779"/>
      <c r="FFP195" s="779"/>
      <c r="FFQ195" s="779"/>
      <c r="FFR195" s="779"/>
      <c r="FFS195" s="779"/>
      <c r="FFT195" s="779"/>
      <c r="FFU195" s="779"/>
      <c r="FFV195" s="779"/>
      <c r="FFW195" s="779"/>
      <c r="FFX195" s="779"/>
      <c r="FFY195" s="779"/>
      <c r="FFZ195" s="779"/>
      <c r="FGA195" s="779"/>
      <c r="FGB195" s="779"/>
      <c r="FGC195" s="779"/>
      <c r="FGD195" s="779"/>
      <c r="FGE195" s="779"/>
      <c r="FGF195" s="779"/>
      <c r="FGG195" s="779"/>
      <c r="FGH195" s="779"/>
      <c r="FGI195" s="779"/>
      <c r="FGJ195" s="779"/>
      <c r="FGK195" s="779"/>
      <c r="FGL195" s="779"/>
      <c r="FGM195" s="779"/>
      <c r="FGN195" s="779"/>
      <c r="FGO195" s="779"/>
      <c r="FGP195" s="779"/>
      <c r="FGQ195" s="779"/>
      <c r="FGR195" s="779"/>
      <c r="FGS195" s="779"/>
      <c r="FGT195" s="779"/>
      <c r="FGU195" s="779"/>
      <c r="FGV195" s="779"/>
      <c r="FGW195" s="779"/>
      <c r="FGX195" s="779"/>
      <c r="FGY195" s="779"/>
      <c r="FGZ195" s="779"/>
      <c r="FHA195" s="779"/>
      <c r="FHB195" s="779"/>
      <c r="FHC195" s="779"/>
      <c r="FHD195" s="779"/>
      <c r="FHE195" s="779"/>
      <c r="FHF195" s="779"/>
      <c r="FHG195" s="779"/>
      <c r="FHH195" s="779"/>
      <c r="FHI195" s="779"/>
      <c r="FHJ195" s="779"/>
      <c r="FHK195" s="779"/>
      <c r="FHL195" s="779"/>
      <c r="FHM195" s="779"/>
      <c r="FHN195" s="779"/>
      <c r="FHO195" s="779"/>
      <c r="FHP195" s="779"/>
      <c r="FHQ195" s="779"/>
      <c r="FHR195" s="779"/>
      <c r="FHS195" s="779"/>
      <c r="FHT195" s="779"/>
      <c r="FHU195" s="779"/>
      <c r="FHV195" s="779"/>
      <c r="FHW195" s="779"/>
      <c r="FHX195" s="779"/>
      <c r="FHY195" s="779"/>
      <c r="FHZ195" s="779"/>
      <c r="FIA195" s="779"/>
      <c r="FIB195" s="779"/>
      <c r="FIC195" s="779"/>
      <c r="FID195" s="779"/>
      <c r="FIE195" s="779"/>
      <c r="FIF195" s="779"/>
      <c r="FIG195" s="779"/>
      <c r="FIH195" s="779"/>
      <c r="FII195" s="779"/>
      <c r="FIJ195" s="779"/>
      <c r="FIK195" s="779"/>
      <c r="FIL195" s="779"/>
      <c r="FIM195" s="779"/>
      <c r="FIN195" s="779"/>
      <c r="FIO195" s="779"/>
      <c r="FIP195" s="779"/>
      <c r="FIQ195" s="779"/>
      <c r="FIR195" s="779"/>
      <c r="FIS195" s="779"/>
      <c r="FIT195" s="779"/>
      <c r="FIU195" s="779"/>
      <c r="FIV195" s="779"/>
      <c r="FIW195" s="779"/>
      <c r="FIX195" s="779"/>
      <c r="FIY195" s="779"/>
      <c r="FIZ195" s="779"/>
      <c r="FJA195" s="779"/>
      <c r="FJB195" s="779"/>
      <c r="FJC195" s="779"/>
      <c r="FJD195" s="779"/>
      <c r="FJE195" s="779"/>
      <c r="FJF195" s="779"/>
      <c r="FJG195" s="779"/>
      <c r="FJH195" s="779"/>
      <c r="FJI195" s="779"/>
      <c r="FJJ195" s="779"/>
      <c r="FJK195" s="779"/>
      <c r="FJL195" s="779"/>
      <c r="FJM195" s="779"/>
      <c r="FJN195" s="779"/>
      <c r="FJO195" s="779"/>
      <c r="FJP195" s="779"/>
      <c r="FJQ195" s="779"/>
      <c r="FJR195" s="779"/>
      <c r="FJS195" s="779"/>
      <c r="FJT195" s="779"/>
      <c r="FJU195" s="779"/>
      <c r="FJV195" s="779"/>
      <c r="FJW195" s="779"/>
      <c r="FJX195" s="779"/>
      <c r="FJY195" s="779"/>
      <c r="FJZ195" s="779"/>
      <c r="FKA195" s="779"/>
      <c r="FKB195" s="779"/>
      <c r="FKC195" s="779"/>
      <c r="FKD195" s="779"/>
      <c r="FKE195" s="779"/>
      <c r="FKF195" s="779"/>
      <c r="FKG195" s="779"/>
      <c r="FKH195" s="779"/>
      <c r="FKI195" s="779"/>
      <c r="FKJ195" s="779"/>
      <c r="FKK195" s="779"/>
      <c r="FKL195" s="779"/>
      <c r="FKM195" s="779"/>
      <c r="FKN195" s="779"/>
      <c r="FKO195" s="779"/>
      <c r="FKP195" s="779"/>
      <c r="FKQ195" s="779"/>
      <c r="FKR195" s="779"/>
      <c r="FKS195" s="779"/>
      <c r="FKT195" s="779"/>
      <c r="FKU195" s="779"/>
      <c r="FKV195" s="779"/>
      <c r="FKW195" s="779"/>
      <c r="FKX195" s="779"/>
      <c r="FKY195" s="779"/>
      <c r="FKZ195" s="779"/>
      <c r="FLA195" s="779"/>
      <c r="FLB195" s="779"/>
      <c r="FLC195" s="779"/>
      <c r="FLD195" s="779"/>
      <c r="FLE195" s="779"/>
      <c r="FLF195" s="779"/>
      <c r="FLG195" s="779"/>
      <c r="FLH195" s="779"/>
      <c r="FLI195" s="779"/>
      <c r="FLJ195" s="779"/>
      <c r="FLK195" s="779"/>
      <c r="FLL195" s="779"/>
      <c r="FLM195" s="779"/>
      <c r="FLN195" s="779"/>
      <c r="FLO195" s="779"/>
      <c r="FLP195" s="779"/>
      <c r="FLQ195" s="779"/>
      <c r="FLR195" s="779"/>
      <c r="FLS195" s="779"/>
      <c r="FLT195" s="779"/>
      <c r="FLU195" s="779"/>
      <c r="FLV195" s="779"/>
      <c r="FLW195" s="779"/>
      <c r="FLX195" s="779"/>
      <c r="FLY195" s="779"/>
      <c r="FLZ195" s="779"/>
      <c r="FMA195" s="779"/>
      <c r="FMB195" s="779"/>
      <c r="FMC195" s="779"/>
      <c r="FMD195" s="779"/>
      <c r="FME195" s="779"/>
      <c r="FMF195" s="779"/>
      <c r="FMG195" s="779"/>
      <c r="FMH195" s="779"/>
      <c r="FMI195" s="779"/>
      <c r="FMJ195" s="779"/>
      <c r="FMK195" s="779"/>
      <c r="FML195" s="779"/>
      <c r="FMM195" s="779"/>
      <c r="FMN195" s="779"/>
      <c r="FMO195" s="779"/>
      <c r="FMP195" s="779"/>
      <c r="FMQ195" s="779"/>
      <c r="FMR195" s="779"/>
      <c r="FMS195" s="779"/>
      <c r="FMT195" s="779"/>
      <c r="FMU195" s="779"/>
      <c r="FMV195" s="779"/>
      <c r="FMW195" s="779"/>
      <c r="FMX195" s="779"/>
      <c r="FMY195" s="779"/>
      <c r="FMZ195" s="779"/>
      <c r="FNA195" s="779"/>
      <c r="FNB195" s="779"/>
      <c r="FNC195" s="779"/>
      <c r="FND195" s="779"/>
      <c r="FNE195" s="779"/>
      <c r="FNF195" s="779"/>
      <c r="FNG195" s="779"/>
      <c r="FNH195" s="779"/>
      <c r="FNI195" s="779"/>
      <c r="FNJ195" s="779"/>
      <c r="FNK195" s="779"/>
      <c r="FNL195" s="779"/>
      <c r="FNM195" s="779"/>
      <c r="FNN195" s="779"/>
      <c r="FNO195" s="779"/>
      <c r="FNP195" s="779"/>
      <c r="FNQ195" s="779"/>
      <c r="FNR195" s="779"/>
      <c r="FNS195" s="779"/>
      <c r="FNT195" s="779"/>
      <c r="FNU195" s="779"/>
      <c r="FNV195" s="779"/>
      <c r="FNW195" s="779"/>
      <c r="FNX195" s="779"/>
      <c r="FNY195" s="779"/>
      <c r="FNZ195" s="779"/>
      <c r="FOA195" s="779"/>
      <c r="FOB195" s="779"/>
      <c r="FOC195" s="779"/>
      <c r="FOD195" s="779"/>
      <c r="FOE195" s="779"/>
      <c r="FOF195" s="779"/>
      <c r="FOG195" s="779"/>
      <c r="FOH195" s="779"/>
      <c r="FOI195" s="779"/>
      <c r="FOJ195" s="779"/>
      <c r="FOK195" s="779"/>
      <c r="FOL195" s="779"/>
      <c r="FOM195" s="779"/>
      <c r="FON195" s="779"/>
      <c r="FOO195" s="779"/>
      <c r="FOP195" s="779"/>
      <c r="FOQ195" s="779"/>
      <c r="FOR195" s="779"/>
      <c r="FOS195" s="779"/>
      <c r="FOT195" s="779"/>
      <c r="FOU195" s="779"/>
      <c r="FOV195" s="779"/>
      <c r="FOW195" s="779"/>
      <c r="FOX195" s="779"/>
      <c r="FOY195" s="779"/>
      <c r="FOZ195" s="779"/>
      <c r="FPA195" s="779"/>
      <c r="FPB195" s="779"/>
      <c r="FPC195" s="779"/>
      <c r="FPD195" s="779"/>
      <c r="FPE195" s="779"/>
      <c r="FPF195" s="779"/>
      <c r="FPG195" s="779"/>
      <c r="FPH195" s="779"/>
      <c r="FPI195" s="779"/>
      <c r="FPJ195" s="779"/>
      <c r="FPK195" s="779"/>
      <c r="FPL195" s="779"/>
      <c r="FPM195" s="779"/>
      <c r="FPN195" s="779"/>
      <c r="FPO195" s="779"/>
      <c r="FPP195" s="779"/>
      <c r="FPQ195" s="779"/>
      <c r="FPR195" s="779"/>
      <c r="FPS195" s="779"/>
      <c r="FPT195" s="779"/>
      <c r="FPU195" s="779"/>
      <c r="FPV195" s="779"/>
      <c r="FPW195" s="779"/>
      <c r="FPX195" s="779"/>
      <c r="FPY195" s="779"/>
      <c r="FPZ195" s="779"/>
      <c r="FQA195" s="779"/>
      <c r="FQB195" s="779"/>
      <c r="FQC195" s="779"/>
      <c r="FQD195" s="779"/>
      <c r="FQE195" s="779"/>
      <c r="FQF195" s="779"/>
      <c r="FQG195" s="779"/>
      <c r="FQH195" s="779"/>
      <c r="FQI195" s="779"/>
      <c r="FQJ195" s="779"/>
      <c r="FQK195" s="779"/>
      <c r="FQL195" s="779"/>
      <c r="FQM195" s="779"/>
      <c r="FQN195" s="779"/>
      <c r="FQO195" s="779"/>
      <c r="FQP195" s="779"/>
      <c r="FQQ195" s="779"/>
      <c r="FQR195" s="779"/>
      <c r="FQS195" s="779"/>
      <c r="FQT195" s="779"/>
      <c r="FQU195" s="779"/>
      <c r="FQV195" s="779"/>
      <c r="FQW195" s="779"/>
      <c r="FQX195" s="779"/>
      <c r="FQY195" s="779"/>
      <c r="FQZ195" s="779"/>
      <c r="FRA195" s="779"/>
      <c r="FRB195" s="779"/>
      <c r="FRC195" s="779"/>
      <c r="FRD195" s="779"/>
      <c r="FRE195" s="779"/>
      <c r="FRF195" s="779"/>
      <c r="FRG195" s="779"/>
      <c r="FRH195" s="779"/>
      <c r="FRI195" s="779"/>
      <c r="FRJ195" s="779"/>
      <c r="FRK195" s="779"/>
      <c r="FRL195" s="779"/>
      <c r="FRM195" s="779"/>
      <c r="FRN195" s="779"/>
      <c r="FRO195" s="779"/>
      <c r="FRP195" s="779"/>
      <c r="FRQ195" s="779"/>
      <c r="FRR195" s="779"/>
      <c r="FRS195" s="779"/>
      <c r="FRT195" s="779"/>
      <c r="FRU195" s="779"/>
      <c r="FRV195" s="779"/>
      <c r="FRW195" s="779"/>
      <c r="FRX195" s="779"/>
      <c r="FRY195" s="779"/>
      <c r="FRZ195" s="779"/>
      <c r="FSA195" s="779"/>
      <c r="FSB195" s="779"/>
      <c r="FSC195" s="779"/>
      <c r="FSD195" s="779"/>
      <c r="FSE195" s="779"/>
      <c r="FSF195" s="779"/>
      <c r="FSG195" s="779"/>
      <c r="FSH195" s="779"/>
      <c r="FSI195" s="779"/>
      <c r="FSJ195" s="779"/>
      <c r="FSK195" s="779"/>
      <c r="FSL195" s="779"/>
      <c r="FSM195" s="779"/>
      <c r="FSN195" s="779"/>
      <c r="FSO195" s="779"/>
      <c r="FSP195" s="779"/>
      <c r="FSQ195" s="779"/>
      <c r="FSR195" s="779"/>
      <c r="FSS195" s="779"/>
      <c r="FST195" s="779"/>
      <c r="FSU195" s="779"/>
      <c r="FSV195" s="779"/>
      <c r="FSW195" s="779"/>
      <c r="FSX195" s="779"/>
      <c r="FSY195" s="779"/>
      <c r="FSZ195" s="779"/>
      <c r="FTA195" s="779"/>
      <c r="FTB195" s="779"/>
      <c r="FTC195" s="779"/>
      <c r="FTD195" s="779"/>
      <c r="FTE195" s="779"/>
      <c r="FTF195" s="779"/>
      <c r="FTG195" s="779"/>
      <c r="FTH195" s="779"/>
      <c r="FTI195" s="779"/>
      <c r="FTJ195" s="779"/>
      <c r="FTK195" s="779"/>
      <c r="FTL195" s="779"/>
      <c r="FTM195" s="779"/>
      <c r="FTN195" s="779"/>
      <c r="FTO195" s="779"/>
      <c r="FTP195" s="779"/>
      <c r="FTQ195" s="779"/>
      <c r="FTR195" s="779"/>
      <c r="FTS195" s="779"/>
      <c r="FTT195" s="779"/>
      <c r="FTU195" s="779"/>
      <c r="FTV195" s="779"/>
      <c r="FTW195" s="779"/>
      <c r="FTX195" s="779"/>
      <c r="FTY195" s="779"/>
      <c r="FTZ195" s="779"/>
      <c r="FUA195" s="779"/>
      <c r="FUB195" s="779"/>
      <c r="FUC195" s="779"/>
      <c r="FUD195" s="779"/>
      <c r="FUE195" s="779"/>
      <c r="FUF195" s="779"/>
      <c r="FUG195" s="779"/>
      <c r="FUH195" s="779"/>
      <c r="FUI195" s="779"/>
      <c r="FUJ195" s="779"/>
      <c r="FUK195" s="779"/>
      <c r="FUL195" s="779"/>
      <c r="FUM195" s="779"/>
      <c r="FUN195" s="779"/>
      <c r="FUO195" s="779"/>
      <c r="FUP195" s="779"/>
      <c r="FUQ195" s="779"/>
      <c r="FUR195" s="779"/>
      <c r="FUS195" s="779"/>
      <c r="FUT195" s="779"/>
      <c r="FUU195" s="779"/>
      <c r="FUV195" s="779"/>
      <c r="FUW195" s="779"/>
      <c r="FUX195" s="779"/>
      <c r="FUY195" s="779"/>
      <c r="FUZ195" s="779"/>
      <c r="FVA195" s="779"/>
      <c r="FVB195" s="779"/>
      <c r="FVC195" s="779"/>
      <c r="FVD195" s="779"/>
      <c r="FVE195" s="779"/>
      <c r="FVF195" s="779"/>
      <c r="FVG195" s="779"/>
      <c r="FVH195" s="779"/>
      <c r="FVI195" s="779"/>
      <c r="FVJ195" s="779"/>
      <c r="FVK195" s="779"/>
      <c r="FVL195" s="779"/>
      <c r="FVM195" s="779"/>
      <c r="FVN195" s="779"/>
      <c r="FVO195" s="779"/>
      <c r="FVP195" s="779"/>
      <c r="FVQ195" s="779"/>
      <c r="FVR195" s="779"/>
      <c r="FVS195" s="779"/>
      <c r="FVT195" s="779"/>
      <c r="FVU195" s="779"/>
      <c r="FVV195" s="779"/>
      <c r="FVW195" s="779"/>
      <c r="FVX195" s="779"/>
      <c r="FVY195" s="779"/>
      <c r="FVZ195" s="779"/>
      <c r="FWA195" s="779"/>
      <c r="FWB195" s="779"/>
      <c r="FWC195" s="779"/>
      <c r="FWD195" s="779"/>
      <c r="FWE195" s="779"/>
      <c r="FWF195" s="779"/>
      <c r="FWG195" s="779"/>
      <c r="FWH195" s="779"/>
      <c r="FWI195" s="779"/>
      <c r="FWJ195" s="779"/>
      <c r="FWK195" s="779"/>
      <c r="FWL195" s="779"/>
      <c r="FWM195" s="779"/>
      <c r="FWN195" s="779"/>
      <c r="FWO195" s="779"/>
      <c r="FWP195" s="779"/>
      <c r="FWQ195" s="779"/>
      <c r="FWR195" s="779"/>
      <c r="FWS195" s="779"/>
      <c r="FWT195" s="779"/>
      <c r="FWU195" s="779"/>
      <c r="FWV195" s="779"/>
      <c r="FWW195" s="779"/>
      <c r="FWX195" s="779"/>
      <c r="FWY195" s="779"/>
      <c r="FWZ195" s="779"/>
      <c r="FXA195" s="779"/>
      <c r="FXB195" s="779"/>
      <c r="FXC195" s="779"/>
      <c r="FXD195" s="779"/>
      <c r="FXE195" s="779"/>
      <c r="FXF195" s="779"/>
      <c r="FXG195" s="779"/>
      <c r="FXH195" s="779"/>
      <c r="FXI195" s="779"/>
      <c r="FXJ195" s="779"/>
      <c r="FXK195" s="779"/>
      <c r="FXL195" s="779"/>
      <c r="FXM195" s="779"/>
      <c r="FXN195" s="779"/>
      <c r="FXO195" s="779"/>
      <c r="FXP195" s="779"/>
      <c r="FXQ195" s="779"/>
      <c r="FXR195" s="779"/>
      <c r="FXS195" s="779"/>
      <c r="FXT195" s="779"/>
      <c r="FXU195" s="779"/>
      <c r="FXV195" s="779"/>
      <c r="FXW195" s="779"/>
      <c r="FXX195" s="779"/>
      <c r="FXY195" s="779"/>
      <c r="FXZ195" s="779"/>
      <c r="FYA195" s="779"/>
      <c r="FYB195" s="779"/>
      <c r="FYC195" s="779"/>
      <c r="FYD195" s="779"/>
      <c r="FYE195" s="779"/>
      <c r="FYF195" s="779"/>
      <c r="FYG195" s="779"/>
      <c r="FYH195" s="779"/>
      <c r="FYI195" s="779"/>
      <c r="FYJ195" s="779"/>
      <c r="FYK195" s="779"/>
      <c r="FYL195" s="779"/>
      <c r="FYM195" s="779"/>
      <c r="FYN195" s="779"/>
      <c r="FYO195" s="779"/>
      <c r="FYP195" s="779"/>
      <c r="FYQ195" s="779"/>
      <c r="FYR195" s="779"/>
      <c r="FYS195" s="779"/>
      <c r="FYT195" s="779"/>
      <c r="FYU195" s="779"/>
      <c r="FYV195" s="779"/>
      <c r="FYW195" s="779"/>
      <c r="FYX195" s="779"/>
      <c r="FYY195" s="779"/>
      <c r="FYZ195" s="779"/>
      <c r="FZA195" s="779"/>
      <c r="FZB195" s="779"/>
      <c r="FZC195" s="779"/>
      <c r="FZD195" s="779"/>
      <c r="FZE195" s="779"/>
      <c r="FZF195" s="779"/>
      <c r="FZG195" s="779"/>
      <c r="FZH195" s="779"/>
      <c r="FZI195" s="779"/>
      <c r="FZJ195" s="779"/>
      <c r="FZK195" s="779"/>
      <c r="FZL195" s="779"/>
      <c r="FZM195" s="779"/>
      <c r="FZN195" s="779"/>
      <c r="FZO195" s="779"/>
      <c r="FZP195" s="779"/>
      <c r="FZQ195" s="779"/>
      <c r="FZR195" s="779"/>
      <c r="FZS195" s="779"/>
      <c r="FZT195" s="779"/>
      <c r="FZU195" s="779"/>
      <c r="FZV195" s="779"/>
      <c r="FZW195" s="779"/>
      <c r="FZX195" s="779"/>
      <c r="FZY195" s="779"/>
      <c r="FZZ195" s="779"/>
      <c r="GAA195" s="779"/>
      <c r="GAB195" s="779"/>
      <c r="GAC195" s="779"/>
      <c r="GAD195" s="779"/>
      <c r="GAE195" s="779"/>
      <c r="GAF195" s="779"/>
      <c r="GAG195" s="779"/>
      <c r="GAH195" s="779"/>
      <c r="GAI195" s="779"/>
      <c r="GAJ195" s="779"/>
      <c r="GAK195" s="779"/>
      <c r="GAL195" s="779"/>
      <c r="GAM195" s="779"/>
      <c r="GAN195" s="779"/>
      <c r="GAO195" s="779"/>
      <c r="GAP195" s="779"/>
      <c r="GAQ195" s="779"/>
      <c r="GAR195" s="779"/>
      <c r="GAS195" s="779"/>
      <c r="GAT195" s="779"/>
      <c r="GAU195" s="779"/>
      <c r="GAV195" s="779"/>
      <c r="GAW195" s="779"/>
      <c r="GAX195" s="779"/>
      <c r="GAY195" s="779"/>
      <c r="GAZ195" s="779"/>
      <c r="GBA195" s="779"/>
      <c r="GBB195" s="779"/>
      <c r="GBC195" s="779"/>
      <c r="GBD195" s="779"/>
      <c r="GBE195" s="779"/>
      <c r="GBF195" s="779"/>
      <c r="GBG195" s="779"/>
      <c r="GBH195" s="779"/>
      <c r="GBI195" s="779"/>
      <c r="GBJ195" s="779"/>
      <c r="GBK195" s="779"/>
      <c r="GBL195" s="779"/>
      <c r="GBM195" s="779"/>
      <c r="GBN195" s="779"/>
      <c r="GBO195" s="779"/>
      <c r="GBP195" s="779"/>
      <c r="GBQ195" s="779"/>
      <c r="GBR195" s="779"/>
      <c r="GBS195" s="779"/>
      <c r="GBT195" s="779"/>
      <c r="GBU195" s="779"/>
      <c r="GBV195" s="779"/>
      <c r="GBW195" s="779"/>
      <c r="GBX195" s="779"/>
      <c r="GBY195" s="779"/>
      <c r="GBZ195" s="779"/>
      <c r="GCA195" s="779"/>
      <c r="GCB195" s="779"/>
      <c r="GCC195" s="779"/>
      <c r="GCD195" s="779"/>
      <c r="GCE195" s="779"/>
      <c r="GCF195" s="779"/>
      <c r="GCG195" s="779"/>
      <c r="GCH195" s="779"/>
      <c r="GCI195" s="779"/>
      <c r="GCJ195" s="779"/>
      <c r="GCK195" s="779"/>
      <c r="GCL195" s="779"/>
      <c r="GCM195" s="779"/>
      <c r="GCN195" s="779"/>
      <c r="GCO195" s="779"/>
      <c r="GCP195" s="779"/>
      <c r="GCQ195" s="779"/>
      <c r="GCR195" s="779"/>
      <c r="GCS195" s="779"/>
      <c r="GCT195" s="779"/>
      <c r="GCU195" s="779"/>
      <c r="GCV195" s="779"/>
      <c r="GCW195" s="779"/>
      <c r="GCX195" s="779"/>
      <c r="GCY195" s="779"/>
      <c r="GCZ195" s="779"/>
      <c r="GDA195" s="779"/>
      <c r="GDB195" s="779"/>
      <c r="GDC195" s="779"/>
      <c r="GDD195" s="779"/>
      <c r="GDE195" s="779"/>
      <c r="GDF195" s="779"/>
      <c r="GDG195" s="779"/>
      <c r="GDH195" s="779"/>
      <c r="GDI195" s="779"/>
      <c r="GDJ195" s="779"/>
      <c r="GDK195" s="779"/>
      <c r="GDL195" s="779"/>
      <c r="GDM195" s="779"/>
      <c r="GDN195" s="779"/>
      <c r="GDO195" s="779"/>
      <c r="GDP195" s="779"/>
      <c r="GDQ195" s="779"/>
      <c r="GDR195" s="779"/>
      <c r="GDS195" s="779"/>
      <c r="GDT195" s="779"/>
      <c r="GDU195" s="779"/>
      <c r="GDV195" s="779"/>
      <c r="GDW195" s="779"/>
      <c r="GDX195" s="779"/>
      <c r="GDY195" s="779"/>
      <c r="GDZ195" s="779"/>
      <c r="GEA195" s="779"/>
      <c r="GEB195" s="779"/>
      <c r="GEC195" s="779"/>
      <c r="GED195" s="779"/>
      <c r="GEE195" s="779"/>
      <c r="GEF195" s="779"/>
      <c r="GEG195" s="779"/>
      <c r="GEH195" s="779"/>
      <c r="GEI195" s="779"/>
      <c r="GEJ195" s="779"/>
      <c r="GEK195" s="779"/>
      <c r="GEL195" s="779"/>
      <c r="GEM195" s="779"/>
      <c r="GEN195" s="779"/>
      <c r="GEO195" s="779"/>
      <c r="GEP195" s="779"/>
      <c r="GEQ195" s="779"/>
      <c r="GER195" s="779"/>
      <c r="GES195" s="779"/>
      <c r="GET195" s="779"/>
      <c r="GEU195" s="779"/>
      <c r="GEV195" s="779"/>
      <c r="GEW195" s="779"/>
      <c r="GEX195" s="779"/>
      <c r="GEY195" s="779"/>
      <c r="GEZ195" s="779"/>
      <c r="GFA195" s="779"/>
      <c r="GFB195" s="779"/>
      <c r="GFC195" s="779"/>
      <c r="GFD195" s="779"/>
      <c r="GFE195" s="779"/>
      <c r="GFF195" s="779"/>
      <c r="GFG195" s="779"/>
      <c r="GFH195" s="779"/>
      <c r="GFI195" s="779"/>
      <c r="GFJ195" s="779"/>
      <c r="GFK195" s="779"/>
      <c r="GFL195" s="779"/>
      <c r="GFM195" s="779"/>
      <c r="GFN195" s="779"/>
      <c r="GFO195" s="779"/>
      <c r="GFP195" s="779"/>
      <c r="GFQ195" s="779"/>
      <c r="GFR195" s="779"/>
      <c r="GFS195" s="779"/>
      <c r="GFT195" s="779"/>
      <c r="GFU195" s="779"/>
      <c r="GFV195" s="779"/>
      <c r="GFW195" s="779"/>
      <c r="GFX195" s="779"/>
      <c r="GFY195" s="779"/>
      <c r="GFZ195" s="779"/>
      <c r="GGA195" s="779"/>
      <c r="GGB195" s="779"/>
      <c r="GGC195" s="779"/>
      <c r="GGD195" s="779"/>
      <c r="GGE195" s="779"/>
      <c r="GGF195" s="779"/>
      <c r="GGG195" s="779"/>
      <c r="GGH195" s="779"/>
      <c r="GGI195" s="779"/>
      <c r="GGJ195" s="779"/>
      <c r="GGK195" s="779"/>
      <c r="GGL195" s="779"/>
      <c r="GGM195" s="779"/>
      <c r="GGN195" s="779"/>
      <c r="GGO195" s="779"/>
      <c r="GGP195" s="779"/>
      <c r="GGQ195" s="779"/>
      <c r="GGR195" s="779"/>
      <c r="GGS195" s="779"/>
      <c r="GGT195" s="779"/>
      <c r="GGU195" s="779"/>
      <c r="GGV195" s="779"/>
      <c r="GGW195" s="779"/>
      <c r="GGX195" s="779"/>
      <c r="GGY195" s="779"/>
      <c r="GGZ195" s="779"/>
      <c r="GHA195" s="779"/>
      <c r="GHB195" s="779"/>
      <c r="GHC195" s="779"/>
      <c r="GHD195" s="779"/>
      <c r="GHE195" s="779"/>
      <c r="GHF195" s="779"/>
      <c r="GHG195" s="779"/>
      <c r="GHH195" s="779"/>
      <c r="GHI195" s="779"/>
      <c r="GHJ195" s="779"/>
      <c r="GHK195" s="779"/>
      <c r="GHL195" s="779"/>
      <c r="GHM195" s="779"/>
      <c r="GHN195" s="779"/>
      <c r="GHO195" s="779"/>
      <c r="GHP195" s="779"/>
      <c r="GHQ195" s="779"/>
      <c r="GHR195" s="779"/>
      <c r="GHS195" s="779"/>
      <c r="GHT195" s="779"/>
      <c r="GHU195" s="779"/>
      <c r="GHV195" s="779"/>
      <c r="GHW195" s="779"/>
      <c r="GHX195" s="779"/>
      <c r="GHY195" s="779"/>
      <c r="GHZ195" s="779"/>
      <c r="GIA195" s="779"/>
      <c r="GIB195" s="779"/>
      <c r="GIC195" s="779"/>
      <c r="GID195" s="779"/>
      <c r="GIE195" s="779"/>
      <c r="GIF195" s="779"/>
      <c r="GIG195" s="779"/>
      <c r="GIH195" s="779"/>
      <c r="GII195" s="779"/>
      <c r="GIJ195" s="779"/>
      <c r="GIK195" s="779"/>
      <c r="GIL195" s="779"/>
      <c r="GIM195" s="779"/>
      <c r="GIN195" s="779"/>
      <c r="GIO195" s="779"/>
      <c r="GIP195" s="779"/>
      <c r="GIQ195" s="779"/>
      <c r="GIR195" s="779"/>
      <c r="GIS195" s="779"/>
      <c r="GIT195" s="779"/>
      <c r="GIU195" s="779"/>
      <c r="GIV195" s="779"/>
      <c r="GIW195" s="779"/>
      <c r="GIX195" s="779"/>
      <c r="GIY195" s="779"/>
      <c r="GIZ195" s="779"/>
      <c r="GJA195" s="779"/>
      <c r="GJB195" s="779"/>
      <c r="GJC195" s="779"/>
      <c r="GJD195" s="779"/>
      <c r="GJE195" s="779"/>
      <c r="GJF195" s="779"/>
      <c r="GJG195" s="779"/>
      <c r="GJH195" s="779"/>
      <c r="GJI195" s="779"/>
      <c r="GJJ195" s="779"/>
      <c r="GJK195" s="779"/>
      <c r="GJL195" s="779"/>
      <c r="GJM195" s="779"/>
      <c r="GJN195" s="779"/>
      <c r="GJO195" s="779"/>
      <c r="GJP195" s="779"/>
      <c r="GJQ195" s="779"/>
      <c r="GJR195" s="779"/>
      <c r="GJS195" s="779"/>
      <c r="GJT195" s="779"/>
      <c r="GJU195" s="779"/>
      <c r="GJV195" s="779"/>
      <c r="GJW195" s="779"/>
      <c r="GJX195" s="779"/>
      <c r="GJY195" s="779"/>
      <c r="GJZ195" s="779"/>
      <c r="GKA195" s="779"/>
      <c r="GKB195" s="779"/>
      <c r="GKC195" s="779"/>
      <c r="GKD195" s="779"/>
      <c r="GKE195" s="779"/>
      <c r="GKF195" s="779"/>
      <c r="GKG195" s="779"/>
      <c r="GKH195" s="779"/>
      <c r="GKI195" s="779"/>
      <c r="GKJ195" s="779"/>
      <c r="GKK195" s="779"/>
      <c r="GKL195" s="779"/>
      <c r="GKM195" s="779"/>
      <c r="GKN195" s="779"/>
      <c r="GKO195" s="779"/>
      <c r="GKP195" s="779"/>
      <c r="GKQ195" s="779"/>
      <c r="GKR195" s="779"/>
      <c r="GKS195" s="779"/>
      <c r="GKT195" s="779"/>
      <c r="GKU195" s="779"/>
      <c r="GKV195" s="779"/>
      <c r="GKW195" s="779"/>
      <c r="GKX195" s="779"/>
      <c r="GKY195" s="779"/>
      <c r="GKZ195" s="779"/>
      <c r="GLA195" s="779"/>
      <c r="GLB195" s="779"/>
      <c r="GLC195" s="779"/>
      <c r="GLD195" s="779"/>
      <c r="GLE195" s="779"/>
      <c r="GLF195" s="779"/>
      <c r="GLG195" s="779"/>
      <c r="GLH195" s="779"/>
      <c r="GLI195" s="779"/>
      <c r="GLJ195" s="779"/>
      <c r="GLK195" s="779"/>
      <c r="GLL195" s="779"/>
      <c r="GLM195" s="779"/>
      <c r="GLN195" s="779"/>
      <c r="GLO195" s="779"/>
      <c r="GLP195" s="779"/>
      <c r="GLQ195" s="779"/>
      <c r="GLR195" s="779"/>
      <c r="GLS195" s="779"/>
      <c r="GLT195" s="779"/>
      <c r="GLU195" s="779"/>
      <c r="GLV195" s="779"/>
      <c r="GLW195" s="779"/>
      <c r="GLX195" s="779"/>
      <c r="GLY195" s="779"/>
      <c r="GLZ195" s="779"/>
      <c r="GMA195" s="779"/>
      <c r="GMB195" s="779"/>
      <c r="GMC195" s="779"/>
      <c r="GMD195" s="779"/>
      <c r="GME195" s="779"/>
      <c r="GMF195" s="779"/>
      <c r="GMG195" s="779"/>
      <c r="GMH195" s="779"/>
      <c r="GMI195" s="779"/>
      <c r="GMJ195" s="779"/>
      <c r="GMK195" s="779"/>
      <c r="GML195" s="779"/>
      <c r="GMM195" s="779"/>
      <c r="GMN195" s="779"/>
      <c r="GMO195" s="779"/>
      <c r="GMP195" s="779"/>
      <c r="GMQ195" s="779"/>
      <c r="GMR195" s="779"/>
      <c r="GMS195" s="779"/>
      <c r="GMT195" s="779"/>
      <c r="GMU195" s="779"/>
      <c r="GMV195" s="779"/>
      <c r="GMW195" s="779"/>
      <c r="GMX195" s="779"/>
      <c r="GMY195" s="779"/>
      <c r="GMZ195" s="779"/>
      <c r="GNA195" s="779"/>
      <c r="GNB195" s="779"/>
      <c r="GNC195" s="779"/>
      <c r="GND195" s="779"/>
      <c r="GNE195" s="779"/>
      <c r="GNF195" s="779"/>
      <c r="GNG195" s="779"/>
      <c r="GNH195" s="779"/>
      <c r="GNI195" s="779"/>
      <c r="GNJ195" s="779"/>
      <c r="GNK195" s="779"/>
      <c r="GNL195" s="779"/>
      <c r="GNM195" s="779"/>
      <c r="GNN195" s="779"/>
      <c r="GNO195" s="779"/>
      <c r="GNP195" s="779"/>
      <c r="GNQ195" s="779"/>
      <c r="GNR195" s="779"/>
      <c r="GNS195" s="779"/>
      <c r="GNT195" s="779"/>
      <c r="GNU195" s="779"/>
      <c r="GNV195" s="779"/>
      <c r="GNW195" s="779"/>
      <c r="GNX195" s="779"/>
      <c r="GNY195" s="779"/>
      <c r="GNZ195" s="779"/>
      <c r="GOA195" s="779"/>
      <c r="GOB195" s="779"/>
      <c r="GOC195" s="779"/>
      <c r="GOD195" s="779"/>
      <c r="GOE195" s="779"/>
      <c r="GOF195" s="779"/>
      <c r="GOG195" s="779"/>
      <c r="GOH195" s="779"/>
      <c r="GOI195" s="779"/>
      <c r="GOJ195" s="779"/>
      <c r="GOK195" s="779"/>
      <c r="GOL195" s="779"/>
      <c r="GOM195" s="779"/>
      <c r="GON195" s="779"/>
      <c r="GOO195" s="779"/>
      <c r="GOP195" s="779"/>
      <c r="GOQ195" s="779"/>
      <c r="GOR195" s="779"/>
      <c r="GOS195" s="779"/>
      <c r="GOT195" s="779"/>
      <c r="GOU195" s="779"/>
      <c r="GOV195" s="779"/>
      <c r="GOW195" s="779"/>
      <c r="GOX195" s="779"/>
      <c r="GOY195" s="779"/>
      <c r="GOZ195" s="779"/>
      <c r="GPA195" s="779"/>
      <c r="GPB195" s="779"/>
      <c r="GPC195" s="779"/>
      <c r="GPD195" s="779"/>
      <c r="GPE195" s="779"/>
      <c r="GPF195" s="779"/>
      <c r="GPG195" s="779"/>
      <c r="GPH195" s="779"/>
      <c r="GPI195" s="779"/>
      <c r="GPJ195" s="779"/>
      <c r="GPK195" s="779"/>
      <c r="GPL195" s="779"/>
      <c r="GPM195" s="779"/>
      <c r="GPN195" s="779"/>
      <c r="GPO195" s="779"/>
      <c r="GPP195" s="779"/>
      <c r="GPQ195" s="779"/>
      <c r="GPR195" s="779"/>
      <c r="GPS195" s="779"/>
      <c r="GPT195" s="779"/>
      <c r="GPU195" s="779"/>
      <c r="GPV195" s="779"/>
      <c r="GPW195" s="779"/>
      <c r="GPX195" s="779"/>
      <c r="GPY195" s="779"/>
      <c r="GPZ195" s="779"/>
      <c r="GQA195" s="779"/>
      <c r="GQB195" s="779"/>
      <c r="GQC195" s="779"/>
      <c r="GQD195" s="779"/>
      <c r="GQE195" s="779"/>
      <c r="GQF195" s="779"/>
      <c r="GQG195" s="779"/>
      <c r="GQH195" s="779"/>
      <c r="GQI195" s="779"/>
      <c r="GQJ195" s="779"/>
      <c r="GQK195" s="779"/>
      <c r="GQL195" s="779"/>
      <c r="GQM195" s="779"/>
      <c r="GQN195" s="779"/>
      <c r="GQO195" s="779"/>
      <c r="GQP195" s="779"/>
      <c r="GQQ195" s="779"/>
      <c r="GQR195" s="779"/>
      <c r="GQS195" s="779"/>
      <c r="GQT195" s="779"/>
      <c r="GQU195" s="779"/>
      <c r="GQV195" s="779"/>
      <c r="GQW195" s="779"/>
      <c r="GQX195" s="779"/>
      <c r="GQY195" s="779"/>
      <c r="GQZ195" s="779"/>
      <c r="GRA195" s="779"/>
      <c r="GRB195" s="779"/>
      <c r="GRC195" s="779"/>
      <c r="GRD195" s="779"/>
      <c r="GRE195" s="779"/>
      <c r="GRF195" s="779"/>
      <c r="GRG195" s="779"/>
      <c r="GRH195" s="779"/>
      <c r="GRI195" s="779"/>
      <c r="GRJ195" s="779"/>
      <c r="GRK195" s="779"/>
      <c r="GRL195" s="779"/>
      <c r="GRM195" s="779"/>
      <c r="GRN195" s="779"/>
      <c r="GRO195" s="779"/>
      <c r="GRP195" s="779"/>
      <c r="GRQ195" s="779"/>
      <c r="GRR195" s="779"/>
      <c r="GRS195" s="779"/>
      <c r="GRT195" s="779"/>
      <c r="GRU195" s="779"/>
      <c r="GRV195" s="779"/>
      <c r="GRW195" s="779"/>
      <c r="GRX195" s="779"/>
      <c r="GRY195" s="779"/>
      <c r="GRZ195" s="779"/>
      <c r="GSA195" s="779"/>
      <c r="GSB195" s="779"/>
      <c r="GSC195" s="779"/>
      <c r="GSD195" s="779"/>
      <c r="GSE195" s="779"/>
      <c r="GSF195" s="779"/>
      <c r="GSG195" s="779"/>
      <c r="GSH195" s="779"/>
      <c r="GSI195" s="779"/>
      <c r="GSJ195" s="779"/>
      <c r="GSK195" s="779"/>
      <c r="GSL195" s="779"/>
      <c r="GSM195" s="779"/>
      <c r="GSN195" s="779"/>
      <c r="GSO195" s="779"/>
      <c r="GSP195" s="779"/>
      <c r="GSQ195" s="779"/>
      <c r="GSR195" s="779"/>
      <c r="GSS195" s="779"/>
      <c r="GST195" s="779"/>
      <c r="GSU195" s="779"/>
      <c r="GSV195" s="779"/>
      <c r="GSW195" s="779"/>
      <c r="GSX195" s="779"/>
      <c r="GSY195" s="779"/>
      <c r="GSZ195" s="779"/>
      <c r="GTA195" s="779"/>
      <c r="GTB195" s="779"/>
      <c r="GTC195" s="779"/>
      <c r="GTD195" s="779"/>
      <c r="GTE195" s="779"/>
      <c r="GTF195" s="779"/>
      <c r="GTG195" s="779"/>
      <c r="GTH195" s="779"/>
      <c r="GTI195" s="779"/>
      <c r="GTJ195" s="779"/>
      <c r="GTK195" s="779"/>
      <c r="GTL195" s="779"/>
      <c r="GTM195" s="779"/>
      <c r="GTN195" s="779"/>
      <c r="GTO195" s="779"/>
      <c r="GTP195" s="779"/>
      <c r="GTQ195" s="779"/>
      <c r="GTR195" s="779"/>
      <c r="GTS195" s="779"/>
      <c r="GTT195" s="779"/>
      <c r="GTU195" s="779"/>
      <c r="GTV195" s="779"/>
      <c r="GTW195" s="779"/>
      <c r="GTX195" s="779"/>
      <c r="GTY195" s="779"/>
      <c r="GTZ195" s="779"/>
      <c r="GUA195" s="779"/>
      <c r="GUB195" s="779"/>
      <c r="GUC195" s="779"/>
      <c r="GUD195" s="779"/>
      <c r="GUE195" s="779"/>
      <c r="GUF195" s="779"/>
      <c r="GUG195" s="779"/>
      <c r="GUH195" s="779"/>
      <c r="GUI195" s="779"/>
      <c r="GUJ195" s="779"/>
      <c r="GUK195" s="779"/>
      <c r="GUL195" s="779"/>
      <c r="GUM195" s="779"/>
      <c r="GUN195" s="779"/>
      <c r="GUO195" s="779"/>
      <c r="GUP195" s="779"/>
      <c r="GUQ195" s="779"/>
      <c r="GUR195" s="779"/>
      <c r="GUS195" s="779"/>
      <c r="GUT195" s="779"/>
      <c r="GUU195" s="779"/>
      <c r="GUV195" s="779"/>
      <c r="GUW195" s="779"/>
      <c r="GUX195" s="779"/>
      <c r="GUY195" s="779"/>
      <c r="GUZ195" s="779"/>
      <c r="GVA195" s="779"/>
      <c r="GVB195" s="779"/>
      <c r="GVC195" s="779"/>
      <c r="GVD195" s="779"/>
      <c r="GVE195" s="779"/>
      <c r="GVF195" s="779"/>
      <c r="GVG195" s="779"/>
      <c r="GVH195" s="779"/>
      <c r="GVI195" s="779"/>
      <c r="GVJ195" s="779"/>
      <c r="GVK195" s="779"/>
      <c r="GVL195" s="779"/>
      <c r="GVM195" s="779"/>
      <c r="GVN195" s="779"/>
      <c r="GVO195" s="779"/>
      <c r="GVP195" s="779"/>
      <c r="GVQ195" s="779"/>
      <c r="GVR195" s="779"/>
      <c r="GVS195" s="779"/>
      <c r="GVT195" s="779"/>
      <c r="GVU195" s="779"/>
      <c r="GVV195" s="779"/>
      <c r="GVW195" s="779"/>
      <c r="GVX195" s="779"/>
      <c r="GVY195" s="779"/>
      <c r="GVZ195" s="779"/>
      <c r="GWA195" s="779"/>
      <c r="GWB195" s="779"/>
      <c r="GWC195" s="779"/>
      <c r="GWD195" s="779"/>
      <c r="GWE195" s="779"/>
      <c r="GWF195" s="779"/>
      <c r="GWG195" s="779"/>
      <c r="GWH195" s="779"/>
      <c r="GWI195" s="779"/>
      <c r="GWJ195" s="779"/>
      <c r="GWK195" s="779"/>
      <c r="GWL195" s="779"/>
      <c r="GWM195" s="779"/>
      <c r="GWN195" s="779"/>
      <c r="GWO195" s="779"/>
      <c r="GWP195" s="779"/>
      <c r="GWQ195" s="779"/>
      <c r="GWR195" s="779"/>
      <c r="GWS195" s="779"/>
      <c r="GWT195" s="779"/>
      <c r="GWU195" s="779"/>
      <c r="GWV195" s="779"/>
      <c r="GWW195" s="779"/>
      <c r="GWX195" s="779"/>
      <c r="GWY195" s="779"/>
      <c r="GWZ195" s="779"/>
      <c r="GXA195" s="779"/>
      <c r="GXB195" s="779"/>
      <c r="GXC195" s="779"/>
      <c r="GXD195" s="779"/>
      <c r="GXE195" s="779"/>
      <c r="GXF195" s="779"/>
      <c r="GXG195" s="779"/>
      <c r="GXH195" s="779"/>
      <c r="GXI195" s="779"/>
      <c r="GXJ195" s="779"/>
      <c r="GXK195" s="779"/>
      <c r="GXL195" s="779"/>
      <c r="GXM195" s="779"/>
      <c r="GXN195" s="779"/>
      <c r="GXO195" s="779"/>
      <c r="GXP195" s="779"/>
      <c r="GXQ195" s="779"/>
      <c r="GXR195" s="779"/>
      <c r="GXS195" s="779"/>
      <c r="GXT195" s="779"/>
      <c r="GXU195" s="779"/>
      <c r="GXV195" s="779"/>
      <c r="GXW195" s="779"/>
      <c r="GXX195" s="779"/>
      <c r="GXY195" s="779"/>
      <c r="GXZ195" s="779"/>
      <c r="GYA195" s="779"/>
      <c r="GYB195" s="779"/>
      <c r="GYC195" s="779"/>
      <c r="GYD195" s="779"/>
      <c r="GYE195" s="779"/>
      <c r="GYF195" s="779"/>
      <c r="GYG195" s="779"/>
      <c r="GYH195" s="779"/>
      <c r="GYI195" s="779"/>
      <c r="GYJ195" s="779"/>
      <c r="GYK195" s="779"/>
      <c r="GYL195" s="779"/>
      <c r="GYM195" s="779"/>
      <c r="GYN195" s="779"/>
      <c r="GYO195" s="779"/>
      <c r="GYP195" s="779"/>
      <c r="GYQ195" s="779"/>
      <c r="GYR195" s="779"/>
      <c r="GYS195" s="779"/>
      <c r="GYT195" s="779"/>
      <c r="GYU195" s="779"/>
      <c r="GYV195" s="779"/>
      <c r="GYW195" s="779"/>
      <c r="GYX195" s="779"/>
      <c r="GYY195" s="779"/>
      <c r="GYZ195" s="779"/>
      <c r="GZA195" s="779"/>
      <c r="GZB195" s="779"/>
      <c r="GZC195" s="779"/>
      <c r="GZD195" s="779"/>
      <c r="GZE195" s="779"/>
      <c r="GZF195" s="779"/>
      <c r="GZG195" s="779"/>
      <c r="GZH195" s="779"/>
      <c r="GZI195" s="779"/>
      <c r="GZJ195" s="779"/>
      <c r="GZK195" s="779"/>
      <c r="GZL195" s="779"/>
      <c r="GZM195" s="779"/>
      <c r="GZN195" s="779"/>
      <c r="GZO195" s="779"/>
      <c r="GZP195" s="779"/>
      <c r="GZQ195" s="779"/>
      <c r="GZR195" s="779"/>
      <c r="GZS195" s="779"/>
      <c r="GZT195" s="779"/>
      <c r="GZU195" s="779"/>
      <c r="GZV195" s="779"/>
      <c r="GZW195" s="779"/>
      <c r="GZX195" s="779"/>
      <c r="GZY195" s="779"/>
      <c r="GZZ195" s="779"/>
      <c r="HAA195" s="779"/>
      <c r="HAB195" s="779"/>
      <c r="HAC195" s="779"/>
      <c r="HAD195" s="779"/>
      <c r="HAE195" s="779"/>
      <c r="HAF195" s="779"/>
      <c r="HAG195" s="779"/>
      <c r="HAH195" s="779"/>
      <c r="HAI195" s="779"/>
      <c r="HAJ195" s="779"/>
      <c r="HAK195" s="779"/>
      <c r="HAL195" s="779"/>
      <c r="HAM195" s="779"/>
      <c r="HAN195" s="779"/>
      <c r="HAO195" s="779"/>
      <c r="HAP195" s="779"/>
      <c r="HAQ195" s="779"/>
      <c r="HAR195" s="779"/>
      <c r="HAS195" s="779"/>
      <c r="HAT195" s="779"/>
      <c r="HAU195" s="779"/>
      <c r="HAV195" s="779"/>
      <c r="HAW195" s="779"/>
      <c r="HAX195" s="779"/>
      <c r="HAY195" s="779"/>
      <c r="HAZ195" s="779"/>
      <c r="HBA195" s="779"/>
      <c r="HBB195" s="779"/>
      <c r="HBC195" s="779"/>
      <c r="HBD195" s="779"/>
      <c r="HBE195" s="779"/>
      <c r="HBF195" s="779"/>
      <c r="HBG195" s="779"/>
      <c r="HBH195" s="779"/>
      <c r="HBI195" s="779"/>
      <c r="HBJ195" s="779"/>
      <c r="HBK195" s="779"/>
      <c r="HBL195" s="779"/>
      <c r="HBM195" s="779"/>
      <c r="HBN195" s="779"/>
      <c r="HBO195" s="779"/>
      <c r="HBP195" s="779"/>
      <c r="HBQ195" s="779"/>
      <c r="HBR195" s="779"/>
      <c r="HBS195" s="779"/>
      <c r="HBT195" s="779"/>
      <c r="HBU195" s="779"/>
      <c r="HBV195" s="779"/>
      <c r="HBW195" s="779"/>
      <c r="HBX195" s="779"/>
      <c r="HBY195" s="779"/>
      <c r="HBZ195" s="779"/>
      <c r="HCA195" s="779"/>
      <c r="HCB195" s="779"/>
      <c r="HCC195" s="779"/>
      <c r="HCD195" s="779"/>
      <c r="HCE195" s="779"/>
      <c r="HCF195" s="779"/>
      <c r="HCG195" s="779"/>
      <c r="HCH195" s="779"/>
      <c r="HCI195" s="779"/>
      <c r="HCJ195" s="779"/>
      <c r="HCK195" s="779"/>
      <c r="HCL195" s="779"/>
      <c r="HCM195" s="779"/>
      <c r="HCN195" s="779"/>
      <c r="HCO195" s="779"/>
      <c r="HCP195" s="779"/>
      <c r="HCQ195" s="779"/>
      <c r="HCR195" s="779"/>
      <c r="HCS195" s="779"/>
      <c r="HCT195" s="779"/>
      <c r="HCU195" s="779"/>
      <c r="HCV195" s="779"/>
      <c r="HCW195" s="779"/>
      <c r="HCX195" s="779"/>
      <c r="HCY195" s="779"/>
      <c r="HCZ195" s="779"/>
      <c r="HDA195" s="779"/>
      <c r="HDB195" s="779"/>
      <c r="HDC195" s="779"/>
      <c r="HDD195" s="779"/>
      <c r="HDE195" s="779"/>
      <c r="HDF195" s="779"/>
      <c r="HDG195" s="779"/>
      <c r="HDH195" s="779"/>
      <c r="HDI195" s="779"/>
      <c r="HDJ195" s="779"/>
      <c r="HDK195" s="779"/>
      <c r="HDL195" s="779"/>
      <c r="HDM195" s="779"/>
      <c r="HDN195" s="779"/>
      <c r="HDO195" s="779"/>
      <c r="HDP195" s="779"/>
      <c r="HDQ195" s="779"/>
      <c r="HDR195" s="779"/>
      <c r="HDS195" s="779"/>
      <c r="HDT195" s="779"/>
      <c r="HDU195" s="779"/>
      <c r="HDV195" s="779"/>
      <c r="HDW195" s="779"/>
      <c r="HDX195" s="779"/>
      <c r="HDY195" s="779"/>
      <c r="HDZ195" s="779"/>
      <c r="HEA195" s="779"/>
      <c r="HEB195" s="779"/>
      <c r="HEC195" s="779"/>
      <c r="HED195" s="779"/>
      <c r="HEE195" s="779"/>
      <c r="HEF195" s="779"/>
      <c r="HEG195" s="779"/>
      <c r="HEH195" s="779"/>
      <c r="HEI195" s="779"/>
      <c r="HEJ195" s="779"/>
      <c r="HEK195" s="779"/>
      <c r="HEL195" s="779"/>
      <c r="HEM195" s="779"/>
      <c r="HEN195" s="779"/>
      <c r="HEO195" s="779"/>
      <c r="HEP195" s="779"/>
      <c r="HEQ195" s="779"/>
      <c r="HER195" s="779"/>
      <c r="HES195" s="779"/>
      <c r="HET195" s="779"/>
      <c r="HEU195" s="779"/>
      <c r="HEV195" s="779"/>
      <c r="HEW195" s="779"/>
      <c r="HEX195" s="779"/>
      <c r="HEY195" s="779"/>
      <c r="HEZ195" s="779"/>
      <c r="HFA195" s="779"/>
      <c r="HFB195" s="779"/>
      <c r="HFC195" s="779"/>
      <c r="HFD195" s="779"/>
      <c r="HFE195" s="779"/>
      <c r="HFF195" s="779"/>
      <c r="HFG195" s="779"/>
      <c r="HFH195" s="779"/>
      <c r="HFI195" s="779"/>
      <c r="HFJ195" s="779"/>
      <c r="HFK195" s="779"/>
      <c r="HFL195" s="779"/>
      <c r="HFM195" s="779"/>
      <c r="HFN195" s="779"/>
      <c r="HFO195" s="779"/>
      <c r="HFP195" s="779"/>
      <c r="HFQ195" s="779"/>
      <c r="HFR195" s="779"/>
      <c r="HFS195" s="779"/>
      <c r="HFT195" s="779"/>
      <c r="HFU195" s="779"/>
      <c r="HFV195" s="779"/>
      <c r="HFW195" s="779"/>
      <c r="HFX195" s="779"/>
      <c r="HFY195" s="779"/>
      <c r="HFZ195" s="779"/>
      <c r="HGA195" s="779"/>
      <c r="HGB195" s="779"/>
      <c r="HGC195" s="779"/>
      <c r="HGD195" s="779"/>
      <c r="HGE195" s="779"/>
      <c r="HGF195" s="779"/>
      <c r="HGG195" s="779"/>
      <c r="HGH195" s="779"/>
      <c r="HGI195" s="779"/>
      <c r="HGJ195" s="779"/>
      <c r="HGK195" s="779"/>
      <c r="HGL195" s="779"/>
      <c r="HGM195" s="779"/>
      <c r="HGN195" s="779"/>
      <c r="HGO195" s="779"/>
      <c r="HGP195" s="779"/>
      <c r="HGQ195" s="779"/>
      <c r="HGR195" s="779"/>
      <c r="HGS195" s="779"/>
      <c r="HGT195" s="779"/>
      <c r="HGU195" s="779"/>
      <c r="HGV195" s="779"/>
      <c r="HGW195" s="779"/>
      <c r="HGX195" s="779"/>
      <c r="HGY195" s="779"/>
      <c r="HGZ195" s="779"/>
      <c r="HHA195" s="779"/>
      <c r="HHB195" s="779"/>
      <c r="HHC195" s="779"/>
      <c r="HHD195" s="779"/>
      <c r="HHE195" s="779"/>
      <c r="HHF195" s="779"/>
      <c r="HHG195" s="779"/>
      <c r="HHH195" s="779"/>
      <c r="HHI195" s="779"/>
      <c r="HHJ195" s="779"/>
      <c r="HHK195" s="779"/>
      <c r="HHL195" s="779"/>
      <c r="HHM195" s="779"/>
      <c r="HHN195" s="779"/>
      <c r="HHO195" s="779"/>
      <c r="HHP195" s="779"/>
      <c r="HHQ195" s="779"/>
      <c r="HHR195" s="779"/>
      <c r="HHS195" s="779"/>
      <c r="HHT195" s="779"/>
      <c r="HHU195" s="779"/>
      <c r="HHV195" s="779"/>
      <c r="HHW195" s="779"/>
      <c r="HHX195" s="779"/>
      <c r="HHY195" s="779"/>
      <c r="HHZ195" s="779"/>
      <c r="HIA195" s="779"/>
      <c r="HIB195" s="779"/>
      <c r="HIC195" s="779"/>
      <c r="HID195" s="779"/>
      <c r="HIE195" s="779"/>
      <c r="HIF195" s="779"/>
      <c r="HIG195" s="779"/>
      <c r="HIH195" s="779"/>
      <c r="HII195" s="779"/>
      <c r="HIJ195" s="779"/>
      <c r="HIK195" s="779"/>
      <c r="HIL195" s="779"/>
      <c r="HIM195" s="779"/>
      <c r="HIN195" s="779"/>
      <c r="HIO195" s="779"/>
      <c r="HIP195" s="779"/>
      <c r="HIQ195" s="779"/>
      <c r="HIR195" s="779"/>
      <c r="HIS195" s="779"/>
      <c r="HIT195" s="779"/>
      <c r="HIU195" s="779"/>
      <c r="HIV195" s="779"/>
      <c r="HIW195" s="779"/>
      <c r="HIX195" s="779"/>
      <c r="HIY195" s="779"/>
      <c r="HIZ195" s="779"/>
      <c r="HJA195" s="779"/>
      <c r="HJB195" s="779"/>
      <c r="HJC195" s="779"/>
      <c r="HJD195" s="779"/>
      <c r="HJE195" s="779"/>
      <c r="HJF195" s="779"/>
      <c r="HJG195" s="779"/>
      <c r="HJH195" s="779"/>
      <c r="HJI195" s="779"/>
      <c r="HJJ195" s="779"/>
      <c r="HJK195" s="779"/>
      <c r="HJL195" s="779"/>
      <c r="HJM195" s="779"/>
      <c r="HJN195" s="779"/>
      <c r="HJO195" s="779"/>
      <c r="HJP195" s="779"/>
      <c r="HJQ195" s="779"/>
      <c r="HJR195" s="779"/>
      <c r="HJS195" s="779"/>
      <c r="HJT195" s="779"/>
      <c r="HJU195" s="779"/>
      <c r="HJV195" s="779"/>
      <c r="HJW195" s="779"/>
      <c r="HJX195" s="779"/>
      <c r="HJY195" s="779"/>
      <c r="HJZ195" s="779"/>
      <c r="HKA195" s="779"/>
      <c r="HKB195" s="779"/>
      <c r="HKC195" s="779"/>
      <c r="HKD195" s="779"/>
      <c r="HKE195" s="779"/>
      <c r="HKF195" s="779"/>
      <c r="HKG195" s="779"/>
      <c r="HKH195" s="779"/>
      <c r="HKI195" s="779"/>
      <c r="HKJ195" s="779"/>
      <c r="HKK195" s="779"/>
      <c r="HKL195" s="779"/>
      <c r="HKM195" s="779"/>
      <c r="HKN195" s="779"/>
      <c r="HKO195" s="779"/>
      <c r="HKP195" s="779"/>
      <c r="HKQ195" s="779"/>
      <c r="HKR195" s="779"/>
      <c r="HKS195" s="779"/>
      <c r="HKT195" s="779"/>
      <c r="HKU195" s="779"/>
      <c r="HKV195" s="779"/>
      <c r="HKW195" s="779"/>
      <c r="HKX195" s="779"/>
      <c r="HKY195" s="779"/>
      <c r="HKZ195" s="779"/>
      <c r="HLA195" s="779"/>
      <c r="HLB195" s="779"/>
      <c r="HLC195" s="779"/>
      <c r="HLD195" s="779"/>
      <c r="HLE195" s="779"/>
      <c r="HLF195" s="779"/>
      <c r="HLG195" s="779"/>
      <c r="HLH195" s="779"/>
      <c r="HLI195" s="779"/>
      <c r="HLJ195" s="779"/>
      <c r="HLK195" s="779"/>
      <c r="HLL195" s="779"/>
      <c r="HLM195" s="779"/>
      <c r="HLN195" s="779"/>
      <c r="HLO195" s="779"/>
      <c r="HLP195" s="779"/>
      <c r="HLQ195" s="779"/>
      <c r="HLR195" s="779"/>
      <c r="HLS195" s="779"/>
      <c r="HLT195" s="779"/>
      <c r="HLU195" s="779"/>
      <c r="HLV195" s="779"/>
      <c r="HLW195" s="779"/>
      <c r="HLX195" s="779"/>
      <c r="HLY195" s="779"/>
      <c r="HLZ195" s="779"/>
      <c r="HMA195" s="779"/>
      <c r="HMB195" s="779"/>
      <c r="HMC195" s="779"/>
      <c r="HMD195" s="779"/>
      <c r="HME195" s="779"/>
      <c r="HMF195" s="779"/>
      <c r="HMG195" s="779"/>
      <c r="HMH195" s="779"/>
      <c r="HMI195" s="779"/>
      <c r="HMJ195" s="779"/>
      <c r="HMK195" s="779"/>
      <c r="HML195" s="779"/>
      <c r="HMM195" s="779"/>
      <c r="HMN195" s="779"/>
      <c r="HMO195" s="779"/>
      <c r="HMP195" s="779"/>
      <c r="HMQ195" s="779"/>
      <c r="HMR195" s="779"/>
      <c r="HMS195" s="779"/>
      <c r="HMT195" s="779"/>
      <c r="HMU195" s="779"/>
      <c r="HMV195" s="779"/>
      <c r="HMW195" s="779"/>
      <c r="HMX195" s="779"/>
      <c r="HMY195" s="779"/>
      <c r="HMZ195" s="779"/>
      <c r="HNA195" s="779"/>
      <c r="HNB195" s="779"/>
      <c r="HNC195" s="779"/>
      <c r="HND195" s="779"/>
      <c r="HNE195" s="779"/>
      <c r="HNF195" s="779"/>
      <c r="HNG195" s="779"/>
      <c r="HNH195" s="779"/>
      <c r="HNI195" s="779"/>
      <c r="HNJ195" s="779"/>
      <c r="HNK195" s="779"/>
      <c r="HNL195" s="779"/>
      <c r="HNM195" s="779"/>
      <c r="HNN195" s="779"/>
      <c r="HNO195" s="779"/>
      <c r="HNP195" s="779"/>
      <c r="HNQ195" s="779"/>
      <c r="HNR195" s="779"/>
      <c r="HNS195" s="779"/>
      <c r="HNT195" s="779"/>
      <c r="HNU195" s="779"/>
      <c r="HNV195" s="779"/>
      <c r="HNW195" s="779"/>
      <c r="HNX195" s="779"/>
      <c r="HNY195" s="779"/>
      <c r="HNZ195" s="779"/>
      <c r="HOA195" s="779"/>
      <c r="HOB195" s="779"/>
      <c r="HOC195" s="779"/>
      <c r="HOD195" s="779"/>
      <c r="HOE195" s="779"/>
      <c r="HOF195" s="779"/>
      <c r="HOG195" s="779"/>
      <c r="HOH195" s="779"/>
      <c r="HOI195" s="779"/>
      <c r="HOJ195" s="779"/>
      <c r="HOK195" s="779"/>
      <c r="HOL195" s="779"/>
      <c r="HOM195" s="779"/>
      <c r="HON195" s="779"/>
      <c r="HOO195" s="779"/>
      <c r="HOP195" s="779"/>
      <c r="HOQ195" s="779"/>
      <c r="HOR195" s="779"/>
      <c r="HOS195" s="779"/>
      <c r="HOT195" s="779"/>
      <c r="HOU195" s="779"/>
      <c r="HOV195" s="779"/>
      <c r="HOW195" s="779"/>
      <c r="HOX195" s="779"/>
      <c r="HOY195" s="779"/>
      <c r="HOZ195" s="779"/>
      <c r="HPA195" s="779"/>
      <c r="HPB195" s="779"/>
      <c r="HPC195" s="779"/>
      <c r="HPD195" s="779"/>
      <c r="HPE195" s="779"/>
      <c r="HPF195" s="779"/>
      <c r="HPG195" s="779"/>
      <c r="HPH195" s="779"/>
      <c r="HPI195" s="779"/>
      <c r="HPJ195" s="779"/>
      <c r="HPK195" s="779"/>
      <c r="HPL195" s="779"/>
      <c r="HPM195" s="779"/>
      <c r="HPN195" s="779"/>
      <c r="HPO195" s="779"/>
      <c r="HPP195" s="779"/>
      <c r="HPQ195" s="779"/>
      <c r="HPR195" s="779"/>
      <c r="HPS195" s="779"/>
      <c r="HPT195" s="779"/>
      <c r="HPU195" s="779"/>
      <c r="HPV195" s="779"/>
      <c r="HPW195" s="779"/>
      <c r="HPX195" s="779"/>
      <c r="HPY195" s="779"/>
      <c r="HPZ195" s="779"/>
      <c r="HQA195" s="779"/>
      <c r="HQB195" s="779"/>
      <c r="HQC195" s="779"/>
      <c r="HQD195" s="779"/>
      <c r="HQE195" s="779"/>
      <c r="HQF195" s="779"/>
      <c r="HQG195" s="779"/>
      <c r="HQH195" s="779"/>
      <c r="HQI195" s="779"/>
      <c r="HQJ195" s="779"/>
      <c r="HQK195" s="779"/>
      <c r="HQL195" s="779"/>
      <c r="HQM195" s="779"/>
      <c r="HQN195" s="779"/>
      <c r="HQO195" s="779"/>
      <c r="HQP195" s="779"/>
      <c r="HQQ195" s="779"/>
      <c r="HQR195" s="779"/>
      <c r="HQS195" s="779"/>
      <c r="HQT195" s="779"/>
      <c r="HQU195" s="779"/>
      <c r="HQV195" s="779"/>
      <c r="HQW195" s="779"/>
      <c r="HQX195" s="779"/>
      <c r="HQY195" s="779"/>
      <c r="HQZ195" s="779"/>
      <c r="HRA195" s="779"/>
      <c r="HRB195" s="779"/>
      <c r="HRC195" s="779"/>
      <c r="HRD195" s="779"/>
      <c r="HRE195" s="779"/>
      <c r="HRF195" s="779"/>
      <c r="HRG195" s="779"/>
      <c r="HRH195" s="779"/>
      <c r="HRI195" s="779"/>
      <c r="HRJ195" s="779"/>
      <c r="HRK195" s="779"/>
      <c r="HRL195" s="779"/>
      <c r="HRM195" s="779"/>
      <c r="HRN195" s="779"/>
      <c r="HRO195" s="779"/>
      <c r="HRP195" s="779"/>
      <c r="HRQ195" s="779"/>
      <c r="HRR195" s="779"/>
      <c r="HRS195" s="779"/>
      <c r="HRT195" s="779"/>
      <c r="HRU195" s="779"/>
      <c r="HRV195" s="779"/>
      <c r="HRW195" s="779"/>
      <c r="HRX195" s="779"/>
      <c r="HRY195" s="779"/>
      <c r="HRZ195" s="779"/>
      <c r="HSA195" s="779"/>
      <c r="HSB195" s="779"/>
      <c r="HSC195" s="779"/>
      <c r="HSD195" s="779"/>
      <c r="HSE195" s="779"/>
      <c r="HSF195" s="779"/>
      <c r="HSG195" s="779"/>
      <c r="HSH195" s="779"/>
      <c r="HSI195" s="779"/>
      <c r="HSJ195" s="779"/>
      <c r="HSK195" s="779"/>
      <c r="HSL195" s="779"/>
      <c r="HSM195" s="779"/>
      <c r="HSN195" s="779"/>
      <c r="HSO195" s="779"/>
      <c r="HSP195" s="779"/>
      <c r="HSQ195" s="779"/>
      <c r="HSR195" s="779"/>
      <c r="HSS195" s="779"/>
      <c r="HST195" s="779"/>
      <c r="HSU195" s="779"/>
      <c r="HSV195" s="779"/>
      <c r="HSW195" s="779"/>
      <c r="HSX195" s="779"/>
      <c r="HSY195" s="779"/>
      <c r="HSZ195" s="779"/>
      <c r="HTA195" s="779"/>
      <c r="HTB195" s="779"/>
      <c r="HTC195" s="779"/>
      <c r="HTD195" s="779"/>
      <c r="HTE195" s="779"/>
      <c r="HTF195" s="779"/>
      <c r="HTG195" s="779"/>
      <c r="HTH195" s="779"/>
      <c r="HTI195" s="779"/>
      <c r="HTJ195" s="779"/>
      <c r="HTK195" s="779"/>
      <c r="HTL195" s="779"/>
      <c r="HTM195" s="779"/>
      <c r="HTN195" s="779"/>
      <c r="HTO195" s="779"/>
      <c r="HTP195" s="779"/>
      <c r="HTQ195" s="779"/>
      <c r="HTR195" s="779"/>
      <c r="HTS195" s="779"/>
      <c r="HTT195" s="779"/>
      <c r="HTU195" s="779"/>
      <c r="HTV195" s="779"/>
      <c r="HTW195" s="779"/>
      <c r="HTX195" s="779"/>
      <c r="HTY195" s="779"/>
      <c r="HTZ195" s="779"/>
      <c r="HUA195" s="779"/>
      <c r="HUB195" s="779"/>
      <c r="HUC195" s="779"/>
      <c r="HUD195" s="779"/>
      <c r="HUE195" s="779"/>
      <c r="HUF195" s="779"/>
      <c r="HUG195" s="779"/>
      <c r="HUH195" s="779"/>
      <c r="HUI195" s="779"/>
      <c r="HUJ195" s="779"/>
      <c r="HUK195" s="779"/>
      <c r="HUL195" s="779"/>
      <c r="HUM195" s="779"/>
      <c r="HUN195" s="779"/>
      <c r="HUO195" s="779"/>
      <c r="HUP195" s="779"/>
      <c r="HUQ195" s="779"/>
      <c r="HUR195" s="779"/>
      <c r="HUS195" s="779"/>
      <c r="HUT195" s="779"/>
      <c r="HUU195" s="779"/>
      <c r="HUV195" s="779"/>
      <c r="HUW195" s="779"/>
      <c r="HUX195" s="779"/>
      <c r="HUY195" s="779"/>
      <c r="HUZ195" s="779"/>
      <c r="HVA195" s="779"/>
      <c r="HVB195" s="779"/>
      <c r="HVC195" s="779"/>
      <c r="HVD195" s="779"/>
      <c r="HVE195" s="779"/>
      <c r="HVF195" s="779"/>
      <c r="HVG195" s="779"/>
      <c r="HVH195" s="779"/>
      <c r="HVI195" s="779"/>
      <c r="HVJ195" s="779"/>
      <c r="HVK195" s="779"/>
      <c r="HVL195" s="779"/>
      <c r="HVM195" s="779"/>
      <c r="HVN195" s="779"/>
      <c r="HVO195" s="779"/>
      <c r="HVP195" s="779"/>
      <c r="HVQ195" s="779"/>
      <c r="HVR195" s="779"/>
      <c r="HVS195" s="779"/>
      <c r="HVT195" s="779"/>
      <c r="HVU195" s="779"/>
      <c r="HVV195" s="779"/>
      <c r="HVW195" s="779"/>
      <c r="HVX195" s="779"/>
      <c r="HVY195" s="779"/>
      <c r="HVZ195" s="779"/>
      <c r="HWA195" s="779"/>
      <c r="HWB195" s="779"/>
      <c r="HWC195" s="779"/>
      <c r="HWD195" s="779"/>
      <c r="HWE195" s="779"/>
      <c r="HWF195" s="779"/>
      <c r="HWG195" s="779"/>
      <c r="HWH195" s="779"/>
      <c r="HWI195" s="779"/>
      <c r="HWJ195" s="779"/>
      <c r="HWK195" s="779"/>
      <c r="HWL195" s="779"/>
      <c r="HWM195" s="779"/>
      <c r="HWN195" s="779"/>
      <c r="HWO195" s="779"/>
      <c r="HWP195" s="779"/>
      <c r="HWQ195" s="779"/>
      <c r="HWR195" s="779"/>
      <c r="HWS195" s="779"/>
      <c r="HWT195" s="779"/>
      <c r="HWU195" s="779"/>
      <c r="HWV195" s="779"/>
      <c r="HWW195" s="779"/>
      <c r="HWX195" s="779"/>
      <c r="HWY195" s="779"/>
      <c r="HWZ195" s="779"/>
      <c r="HXA195" s="779"/>
      <c r="HXB195" s="779"/>
      <c r="HXC195" s="779"/>
      <c r="HXD195" s="779"/>
      <c r="HXE195" s="779"/>
      <c r="HXF195" s="779"/>
      <c r="HXG195" s="779"/>
      <c r="HXH195" s="779"/>
      <c r="HXI195" s="779"/>
      <c r="HXJ195" s="779"/>
      <c r="HXK195" s="779"/>
      <c r="HXL195" s="779"/>
      <c r="HXM195" s="779"/>
      <c r="HXN195" s="779"/>
      <c r="HXO195" s="779"/>
      <c r="HXP195" s="779"/>
      <c r="HXQ195" s="779"/>
      <c r="HXR195" s="779"/>
      <c r="HXS195" s="779"/>
      <c r="HXT195" s="779"/>
      <c r="HXU195" s="779"/>
      <c r="HXV195" s="779"/>
      <c r="HXW195" s="779"/>
      <c r="HXX195" s="779"/>
      <c r="HXY195" s="779"/>
      <c r="HXZ195" s="779"/>
      <c r="HYA195" s="779"/>
      <c r="HYB195" s="779"/>
      <c r="HYC195" s="779"/>
      <c r="HYD195" s="779"/>
      <c r="HYE195" s="779"/>
      <c r="HYF195" s="779"/>
      <c r="HYG195" s="779"/>
      <c r="HYH195" s="779"/>
      <c r="HYI195" s="779"/>
      <c r="HYJ195" s="779"/>
      <c r="HYK195" s="779"/>
      <c r="HYL195" s="779"/>
      <c r="HYM195" s="779"/>
      <c r="HYN195" s="779"/>
      <c r="HYO195" s="779"/>
      <c r="HYP195" s="779"/>
      <c r="HYQ195" s="779"/>
      <c r="HYR195" s="779"/>
      <c r="HYS195" s="779"/>
      <c r="HYT195" s="779"/>
      <c r="HYU195" s="779"/>
      <c r="HYV195" s="779"/>
      <c r="HYW195" s="779"/>
      <c r="HYX195" s="779"/>
      <c r="HYY195" s="779"/>
      <c r="HYZ195" s="779"/>
      <c r="HZA195" s="779"/>
      <c r="HZB195" s="779"/>
      <c r="HZC195" s="779"/>
      <c r="HZD195" s="779"/>
      <c r="HZE195" s="779"/>
      <c r="HZF195" s="779"/>
      <c r="HZG195" s="779"/>
      <c r="HZH195" s="779"/>
      <c r="HZI195" s="779"/>
      <c r="HZJ195" s="779"/>
      <c r="HZK195" s="779"/>
      <c r="HZL195" s="779"/>
      <c r="HZM195" s="779"/>
      <c r="HZN195" s="779"/>
      <c r="HZO195" s="779"/>
      <c r="HZP195" s="779"/>
      <c r="HZQ195" s="779"/>
      <c r="HZR195" s="779"/>
      <c r="HZS195" s="779"/>
      <c r="HZT195" s="779"/>
      <c r="HZU195" s="779"/>
      <c r="HZV195" s="779"/>
      <c r="HZW195" s="779"/>
      <c r="HZX195" s="779"/>
      <c r="HZY195" s="779"/>
      <c r="HZZ195" s="779"/>
      <c r="IAA195" s="779"/>
      <c r="IAB195" s="779"/>
      <c r="IAC195" s="779"/>
      <c r="IAD195" s="779"/>
      <c r="IAE195" s="779"/>
      <c r="IAF195" s="779"/>
      <c r="IAG195" s="779"/>
      <c r="IAH195" s="779"/>
      <c r="IAI195" s="779"/>
      <c r="IAJ195" s="779"/>
      <c r="IAK195" s="779"/>
      <c r="IAL195" s="779"/>
      <c r="IAM195" s="779"/>
      <c r="IAN195" s="779"/>
      <c r="IAO195" s="779"/>
      <c r="IAP195" s="779"/>
      <c r="IAQ195" s="779"/>
      <c r="IAR195" s="779"/>
      <c r="IAS195" s="779"/>
      <c r="IAT195" s="779"/>
      <c r="IAU195" s="779"/>
      <c r="IAV195" s="779"/>
      <c r="IAW195" s="779"/>
      <c r="IAX195" s="779"/>
      <c r="IAY195" s="779"/>
      <c r="IAZ195" s="779"/>
      <c r="IBA195" s="779"/>
      <c r="IBB195" s="779"/>
      <c r="IBC195" s="779"/>
      <c r="IBD195" s="779"/>
      <c r="IBE195" s="779"/>
      <c r="IBF195" s="779"/>
      <c r="IBG195" s="779"/>
      <c r="IBH195" s="779"/>
      <c r="IBI195" s="779"/>
      <c r="IBJ195" s="779"/>
      <c r="IBK195" s="779"/>
      <c r="IBL195" s="779"/>
      <c r="IBM195" s="779"/>
      <c r="IBN195" s="779"/>
      <c r="IBO195" s="779"/>
      <c r="IBP195" s="779"/>
      <c r="IBQ195" s="779"/>
      <c r="IBR195" s="779"/>
      <c r="IBS195" s="779"/>
      <c r="IBT195" s="779"/>
      <c r="IBU195" s="779"/>
      <c r="IBV195" s="779"/>
      <c r="IBW195" s="779"/>
      <c r="IBX195" s="779"/>
      <c r="IBY195" s="779"/>
      <c r="IBZ195" s="779"/>
      <c r="ICA195" s="779"/>
      <c r="ICB195" s="779"/>
      <c r="ICC195" s="779"/>
      <c r="ICD195" s="779"/>
      <c r="ICE195" s="779"/>
      <c r="ICF195" s="779"/>
      <c r="ICG195" s="779"/>
      <c r="ICH195" s="779"/>
      <c r="ICI195" s="779"/>
      <c r="ICJ195" s="779"/>
      <c r="ICK195" s="779"/>
      <c r="ICL195" s="779"/>
      <c r="ICM195" s="779"/>
      <c r="ICN195" s="779"/>
      <c r="ICO195" s="779"/>
      <c r="ICP195" s="779"/>
      <c r="ICQ195" s="779"/>
      <c r="ICR195" s="779"/>
      <c r="ICS195" s="779"/>
      <c r="ICT195" s="779"/>
      <c r="ICU195" s="779"/>
      <c r="ICV195" s="779"/>
      <c r="ICW195" s="779"/>
      <c r="ICX195" s="779"/>
      <c r="ICY195" s="779"/>
      <c r="ICZ195" s="779"/>
      <c r="IDA195" s="779"/>
      <c r="IDB195" s="779"/>
      <c r="IDC195" s="779"/>
      <c r="IDD195" s="779"/>
      <c r="IDE195" s="779"/>
      <c r="IDF195" s="779"/>
      <c r="IDG195" s="779"/>
      <c r="IDH195" s="779"/>
      <c r="IDI195" s="779"/>
      <c r="IDJ195" s="779"/>
      <c r="IDK195" s="779"/>
      <c r="IDL195" s="779"/>
      <c r="IDM195" s="779"/>
      <c r="IDN195" s="779"/>
      <c r="IDO195" s="779"/>
      <c r="IDP195" s="779"/>
      <c r="IDQ195" s="779"/>
      <c r="IDR195" s="779"/>
      <c r="IDS195" s="779"/>
      <c r="IDT195" s="779"/>
      <c r="IDU195" s="779"/>
      <c r="IDV195" s="779"/>
      <c r="IDW195" s="779"/>
      <c r="IDX195" s="779"/>
      <c r="IDY195" s="779"/>
      <c r="IDZ195" s="779"/>
      <c r="IEA195" s="779"/>
      <c r="IEB195" s="779"/>
      <c r="IEC195" s="779"/>
      <c r="IED195" s="779"/>
      <c r="IEE195" s="779"/>
      <c r="IEF195" s="779"/>
      <c r="IEG195" s="779"/>
      <c r="IEH195" s="779"/>
      <c r="IEI195" s="779"/>
      <c r="IEJ195" s="779"/>
      <c r="IEK195" s="779"/>
      <c r="IEL195" s="779"/>
      <c r="IEM195" s="779"/>
      <c r="IEN195" s="779"/>
      <c r="IEO195" s="779"/>
      <c r="IEP195" s="779"/>
      <c r="IEQ195" s="779"/>
      <c r="IER195" s="779"/>
      <c r="IES195" s="779"/>
      <c r="IET195" s="779"/>
      <c r="IEU195" s="779"/>
      <c r="IEV195" s="779"/>
      <c r="IEW195" s="779"/>
      <c r="IEX195" s="779"/>
      <c r="IEY195" s="779"/>
      <c r="IEZ195" s="779"/>
      <c r="IFA195" s="779"/>
      <c r="IFB195" s="779"/>
      <c r="IFC195" s="779"/>
      <c r="IFD195" s="779"/>
      <c r="IFE195" s="779"/>
      <c r="IFF195" s="779"/>
      <c r="IFG195" s="779"/>
      <c r="IFH195" s="779"/>
      <c r="IFI195" s="779"/>
      <c r="IFJ195" s="779"/>
      <c r="IFK195" s="779"/>
      <c r="IFL195" s="779"/>
      <c r="IFM195" s="779"/>
      <c r="IFN195" s="779"/>
      <c r="IFO195" s="779"/>
      <c r="IFP195" s="779"/>
      <c r="IFQ195" s="779"/>
      <c r="IFR195" s="779"/>
      <c r="IFS195" s="779"/>
      <c r="IFT195" s="779"/>
      <c r="IFU195" s="779"/>
      <c r="IFV195" s="779"/>
      <c r="IFW195" s="779"/>
      <c r="IFX195" s="779"/>
      <c r="IFY195" s="779"/>
      <c r="IFZ195" s="779"/>
      <c r="IGA195" s="779"/>
      <c r="IGB195" s="779"/>
      <c r="IGC195" s="779"/>
      <c r="IGD195" s="779"/>
      <c r="IGE195" s="779"/>
      <c r="IGF195" s="779"/>
      <c r="IGG195" s="779"/>
      <c r="IGH195" s="779"/>
      <c r="IGI195" s="779"/>
      <c r="IGJ195" s="779"/>
      <c r="IGK195" s="779"/>
      <c r="IGL195" s="779"/>
      <c r="IGM195" s="779"/>
      <c r="IGN195" s="779"/>
      <c r="IGO195" s="779"/>
      <c r="IGP195" s="779"/>
      <c r="IGQ195" s="779"/>
      <c r="IGR195" s="779"/>
      <c r="IGS195" s="779"/>
      <c r="IGT195" s="779"/>
      <c r="IGU195" s="779"/>
      <c r="IGV195" s="779"/>
      <c r="IGW195" s="779"/>
      <c r="IGX195" s="779"/>
      <c r="IGY195" s="779"/>
      <c r="IGZ195" s="779"/>
      <c r="IHA195" s="779"/>
      <c r="IHB195" s="779"/>
      <c r="IHC195" s="779"/>
      <c r="IHD195" s="779"/>
      <c r="IHE195" s="779"/>
      <c r="IHF195" s="779"/>
      <c r="IHG195" s="779"/>
      <c r="IHH195" s="779"/>
      <c r="IHI195" s="779"/>
      <c r="IHJ195" s="779"/>
      <c r="IHK195" s="779"/>
      <c r="IHL195" s="779"/>
      <c r="IHM195" s="779"/>
      <c r="IHN195" s="779"/>
      <c r="IHO195" s="779"/>
      <c r="IHP195" s="779"/>
      <c r="IHQ195" s="779"/>
      <c r="IHR195" s="779"/>
      <c r="IHS195" s="779"/>
      <c r="IHT195" s="779"/>
      <c r="IHU195" s="779"/>
      <c r="IHV195" s="779"/>
      <c r="IHW195" s="779"/>
      <c r="IHX195" s="779"/>
      <c r="IHY195" s="779"/>
      <c r="IHZ195" s="779"/>
      <c r="IIA195" s="779"/>
      <c r="IIB195" s="779"/>
      <c r="IIC195" s="779"/>
      <c r="IID195" s="779"/>
      <c r="IIE195" s="779"/>
      <c r="IIF195" s="779"/>
      <c r="IIG195" s="779"/>
      <c r="IIH195" s="779"/>
      <c r="III195" s="779"/>
      <c r="IIJ195" s="779"/>
      <c r="IIK195" s="779"/>
      <c r="IIL195" s="779"/>
      <c r="IIM195" s="779"/>
      <c r="IIN195" s="779"/>
      <c r="IIO195" s="779"/>
      <c r="IIP195" s="779"/>
      <c r="IIQ195" s="779"/>
      <c r="IIR195" s="779"/>
      <c r="IIS195" s="779"/>
      <c r="IIT195" s="779"/>
      <c r="IIU195" s="779"/>
      <c r="IIV195" s="779"/>
      <c r="IIW195" s="779"/>
      <c r="IIX195" s="779"/>
      <c r="IIY195" s="779"/>
      <c r="IIZ195" s="779"/>
      <c r="IJA195" s="779"/>
      <c r="IJB195" s="779"/>
      <c r="IJC195" s="779"/>
      <c r="IJD195" s="779"/>
      <c r="IJE195" s="779"/>
      <c r="IJF195" s="779"/>
      <c r="IJG195" s="779"/>
      <c r="IJH195" s="779"/>
      <c r="IJI195" s="779"/>
      <c r="IJJ195" s="779"/>
      <c r="IJK195" s="779"/>
      <c r="IJL195" s="779"/>
      <c r="IJM195" s="779"/>
      <c r="IJN195" s="779"/>
      <c r="IJO195" s="779"/>
      <c r="IJP195" s="779"/>
      <c r="IJQ195" s="779"/>
      <c r="IJR195" s="779"/>
      <c r="IJS195" s="779"/>
      <c r="IJT195" s="779"/>
      <c r="IJU195" s="779"/>
      <c r="IJV195" s="779"/>
      <c r="IJW195" s="779"/>
      <c r="IJX195" s="779"/>
      <c r="IJY195" s="779"/>
      <c r="IJZ195" s="779"/>
      <c r="IKA195" s="779"/>
      <c r="IKB195" s="779"/>
      <c r="IKC195" s="779"/>
      <c r="IKD195" s="779"/>
      <c r="IKE195" s="779"/>
      <c r="IKF195" s="779"/>
      <c r="IKG195" s="779"/>
      <c r="IKH195" s="779"/>
      <c r="IKI195" s="779"/>
      <c r="IKJ195" s="779"/>
      <c r="IKK195" s="779"/>
      <c r="IKL195" s="779"/>
      <c r="IKM195" s="779"/>
      <c r="IKN195" s="779"/>
      <c r="IKO195" s="779"/>
      <c r="IKP195" s="779"/>
      <c r="IKQ195" s="779"/>
      <c r="IKR195" s="779"/>
      <c r="IKS195" s="779"/>
      <c r="IKT195" s="779"/>
      <c r="IKU195" s="779"/>
      <c r="IKV195" s="779"/>
      <c r="IKW195" s="779"/>
      <c r="IKX195" s="779"/>
      <c r="IKY195" s="779"/>
      <c r="IKZ195" s="779"/>
      <c r="ILA195" s="779"/>
      <c r="ILB195" s="779"/>
      <c r="ILC195" s="779"/>
      <c r="ILD195" s="779"/>
      <c r="ILE195" s="779"/>
      <c r="ILF195" s="779"/>
      <c r="ILG195" s="779"/>
      <c r="ILH195" s="779"/>
      <c r="ILI195" s="779"/>
      <c r="ILJ195" s="779"/>
      <c r="ILK195" s="779"/>
      <c r="ILL195" s="779"/>
      <c r="ILM195" s="779"/>
      <c r="ILN195" s="779"/>
      <c r="ILO195" s="779"/>
      <c r="ILP195" s="779"/>
      <c r="ILQ195" s="779"/>
      <c r="ILR195" s="779"/>
      <c r="ILS195" s="779"/>
      <c r="ILT195" s="779"/>
      <c r="ILU195" s="779"/>
      <c r="ILV195" s="779"/>
      <c r="ILW195" s="779"/>
      <c r="ILX195" s="779"/>
      <c r="ILY195" s="779"/>
      <c r="ILZ195" s="779"/>
      <c r="IMA195" s="779"/>
      <c r="IMB195" s="779"/>
      <c r="IMC195" s="779"/>
      <c r="IMD195" s="779"/>
      <c r="IME195" s="779"/>
      <c r="IMF195" s="779"/>
      <c r="IMG195" s="779"/>
      <c r="IMH195" s="779"/>
      <c r="IMI195" s="779"/>
      <c r="IMJ195" s="779"/>
      <c r="IMK195" s="779"/>
      <c r="IML195" s="779"/>
      <c r="IMM195" s="779"/>
      <c r="IMN195" s="779"/>
      <c r="IMO195" s="779"/>
      <c r="IMP195" s="779"/>
      <c r="IMQ195" s="779"/>
      <c r="IMR195" s="779"/>
      <c r="IMS195" s="779"/>
      <c r="IMT195" s="779"/>
      <c r="IMU195" s="779"/>
      <c r="IMV195" s="779"/>
      <c r="IMW195" s="779"/>
      <c r="IMX195" s="779"/>
      <c r="IMY195" s="779"/>
      <c r="IMZ195" s="779"/>
      <c r="INA195" s="779"/>
      <c r="INB195" s="779"/>
      <c r="INC195" s="779"/>
      <c r="IND195" s="779"/>
      <c r="INE195" s="779"/>
      <c r="INF195" s="779"/>
      <c r="ING195" s="779"/>
      <c r="INH195" s="779"/>
      <c r="INI195" s="779"/>
      <c r="INJ195" s="779"/>
      <c r="INK195" s="779"/>
      <c r="INL195" s="779"/>
      <c r="INM195" s="779"/>
      <c r="INN195" s="779"/>
      <c r="INO195" s="779"/>
      <c r="INP195" s="779"/>
      <c r="INQ195" s="779"/>
      <c r="INR195" s="779"/>
      <c r="INS195" s="779"/>
      <c r="INT195" s="779"/>
      <c r="INU195" s="779"/>
      <c r="INV195" s="779"/>
      <c r="INW195" s="779"/>
      <c r="INX195" s="779"/>
      <c r="INY195" s="779"/>
      <c r="INZ195" s="779"/>
      <c r="IOA195" s="779"/>
      <c r="IOB195" s="779"/>
      <c r="IOC195" s="779"/>
      <c r="IOD195" s="779"/>
      <c r="IOE195" s="779"/>
      <c r="IOF195" s="779"/>
      <c r="IOG195" s="779"/>
      <c r="IOH195" s="779"/>
      <c r="IOI195" s="779"/>
      <c r="IOJ195" s="779"/>
      <c r="IOK195" s="779"/>
      <c r="IOL195" s="779"/>
      <c r="IOM195" s="779"/>
      <c r="ION195" s="779"/>
      <c r="IOO195" s="779"/>
      <c r="IOP195" s="779"/>
      <c r="IOQ195" s="779"/>
      <c r="IOR195" s="779"/>
      <c r="IOS195" s="779"/>
      <c r="IOT195" s="779"/>
      <c r="IOU195" s="779"/>
      <c r="IOV195" s="779"/>
      <c r="IOW195" s="779"/>
      <c r="IOX195" s="779"/>
      <c r="IOY195" s="779"/>
      <c r="IOZ195" s="779"/>
      <c r="IPA195" s="779"/>
      <c r="IPB195" s="779"/>
      <c r="IPC195" s="779"/>
      <c r="IPD195" s="779"/>
      <c r="IPE195" s="779"/>
      <c r="IPF195" s="779"/>
      <c r="IPG195" s="779"/>
      <c r="IPH195" s="779"/>
      <c r="IPI195" s="779"/>
      <c r="IPJ195" s="779"/>
      <c r="IPK195" s="779"/>
      <c r="IPL195" s="779"/>
      <c r="IPM195" s="779"/>
      <c r="IPN195" s="779"/>
      <c r="IPO195" s="779"/>
      <c r="IPP195" s="779"/>
      <c r="IPQ195" s="779"/>
      <c r="IPR195" s="779"/>
      <c r="IPS195" s="779"/>
      <c r="IPT195" s="779"/>
      <c r="IPU195" s="779"/>
      <c r="IPV195" s="779"/>
      <c r="IPW195" s="779"/>
      <c r="IPX195" s="779"/>
      <c r="IPY195" s="779"/>
      <c r="IPZ195" s="779"/>
      <c r="IQA195" s="779"/>
      <c r="IQB195" s="779"/>
      <c r="IQC195" s="779"/>
      <c r="IQD195" s="779"/>
      <c r="IQE195" s="779"/>
      <c r="IQF195" s="779"/>
      <c r="IQG195" s="779"/>
      <c r="IQH195" s="779"/>
      <c r="IQI195" s="779"/>
      <c r="IQJ195" s="779"/>
      <c r="IQK195" s="779"/>
      <c r="IQL195" s="779"/>
      <c r="IQM195" s="779"/>
      <c r="IQN195" s="779"/>
      <c r="IQO195" s="779"/>
      <c r="IQP195" s="779"/>
      <c r="IQQ195" s="779"/>
      <c r="IQR195" s="779"/>
      <c r="IQS195" s="779"/>
      <c r="IQT195" s="779"/>
      <c r="IQU195" s="779"/>
      <c r="IQV195" s="779"/>
      <c r="IQW195" s="779"/>
      <c r="IQX195" s="779"/>
      <c r="IQY195" s="779"/>
      <c r="IQZ195" s="779"/>
      <c r="IRA195" s="779"/>
      <c r="IRB195" s="779"/>
      <c r="IRC195" s="779"/>
      <c r="IRD195" s="779"/>
      <c r="IRE195" s="779"/>
      <c r="IRF195" s="779"/>
      <c r="IRG195" s="779"/>
      <c r="IRH195" s="779"/>
      <c r="IRI195" s="779"/>
      <c r="IRJ195" s="779"/>
      <c r="IRK195" s="779"/>
      <c r="IRL195" s="779"/>
      <c r="IRM195" s="779"/>
      <c r="IRN195" s="779"/>
      <c r="IRO195" s="779"/>
      <c r="IRP195" s="779"/>
      <c r="IRQ195" s="779"/>
      <c r="IRR195" s="779"/>
      <c r="IRS195" s="779"/>
      <c r="IRT195" s="779"/>
      <c r="IRU195" s="779"/>
      <c r="IRV195" s="779"/>
      <c r="IRW195" s="779"/>
      <c r="IRX195" s="779"/>
      <c r="IRY195" s="779"/>
      <c r="IRZ195" s="779"/>
      <c r="ISA195" s="779"/>
      <c r="ISB195" s="779"/>
      <c r="ISC195" s="779"/>
      <c r="ISD195" s="779"/>
      <c r="ISE195" s="779"/>
      <c r="ISF195" s="779"/>
      <c r="ISG195" s="779"/>
      <c r="ISH195" s="779"/>
      <c r="ISI195" s="779"/>
      <c r="ISJ195" s="779"/>
      <c r="ISK195" s="779"/>
      <c r="ISL195" s="779"/>
      <c r="ISM195" s="779"/>
      <c r="ISN195" s="779"/>
      <c r="ISO195" s="779"/>
      <c r="ISP195" s="779"/>
      <c r="ISQ195" s="779"/>
      <c r="ISR195" s="779"/>
      <c r="ISS195" s="779"/>
      <c r="IST195" s="779"/>
      <c r="ISU195" s="779"/>
      <c r="ISV195" s="779"/>
      <c r="ISW195" s="779"/>
      <c r="ISX195" s="779"/>
      <c r="ISY195" s="779"/>
      <c r="ISZ195" s="779"/>
      <c r="ITA195" s="779"/>
      <c r="ITB195" s="779"/>
      <c r="ITC195" s="779"/>
      <c r="ITD195" s="779"/>
      <c r="ITE195" s="779"/>
      <c r="ITF195" s="779"/>
      <c r="ITG195" s="779"/>
      <c r="ITH195" s="779"/>
      <c r="ITI195" s="779"/>
      <c r="ITJ195" s="779"/>
      <c r="ITK195" s="779"/>
      <c r="ITL195" s="779"/>
      <c r="ITM195" s="779"/>
      <c r="ITN195" s="779"/>
      <c r="ITO195" s="779"/>
      <c r="ITP195" s="779"/>
      <c r="ITQ195" s="779"/>
      <c r="ITR195" s="779"/>
      <c r="ITS195" s="779"/>
      <c r="ITT195" s="779"/>
      <c r="ITU195" s="779"/>
      <c r="ITV195" s="779"/>
      <c r="ITW195" s="779"/>
      <c r="ITX195" s="779"/>
      <c r="ITY195" s="779"/>
      <c r="ITZ195" s="779"/>
      <c r="IUA195" s="779"/>
      <c r="IUB195" s="779"/>
      <c r="IUC195" s="779"/>
      <c r="IUD195" s="779"/>
      <c r="IUE195" s="779"/>
      <c r="IUF195" s="779"/>
      <c r="IUG195" s="779"/>
      <c r="IUH195" s="779"/>
      <c r="IUI195" s="779"/>
      <c r="IUJ195" s="779"/>
      <c r="IUK195" s="779"/>
      <c r="IUL195" s="779"/>
      <c r="IUM195" s="779"/>
      <c r="IUN195" s="779"/>
      <c r="IUO195" s="779"/>
      <c r="IUP195" s="779"/>
      <c r="IUQ195" s="779"/>
      <c r="IUR195" s="779"/>
      <c r="IUS195" s="779"/>
      <c r="IUT195" s="779"/>
      <c r="IUU195" s="779"/>
      <c r="IUV195" s="779"/>
      <c r="IUW195" s="779"/>
      <c r="IUX195" s="779"/>
      <c r="IUY195" s="779"/>
      <c r="IUZ195" s="779"/>
      <c r="IVA195" s="779"/>
      <c r="IVB195" s="779"/>
      <c r="IVC195" s="779"/>
      <c r="IVD195" s="779"/>
      <c r="IVE195" s="779"/>
      <c r="IVF195" s="779"/>
      <c r="IVG195" s="779"/>
      <c r="IVH195" s="779"/>
      <c r="IVI195" s="779"/>
      <c r="IVJ195" s="779"/>
      <c r="IVK195" s="779"/>
      <c r="IVL195" s="779"/>
      <c r="IVM195" s="779"/>
      <c r="IVN195" s="779"/>
      <c r="IVO195" s="779"/>
      <c r="IVP195" s="779"/>
      <c r="IVQ195" s="779"/>
      <c r="IVR195" s="779"/>
      <c r="IVS195" s="779"/>
      <c r="IVT195" s="779"/>
      <c r="IVU195" s="779"/>
      <c r="IVV195" s="779"/>
      <c r="IVW195" s="779"/>
      <c r="IVX195" s="779"/>
      <c r="IVY195" s="779"/>
      <c r="IVZ195" s="779"/>
      <c r="IWA195" s="779"/>
      <c r="IWB195" s="779"/>
      <c r="IWC195" s="779"/>
      <c r="IWD195" s="779"/>
      <c r="IWE195" s="779"/>
      <c r="IWF195" s="779"/>
      <c r="IWG195" s="779"/>
      <c r="IWH195" s="779"/>
      <c r="IWI195" s="779"/>
      <c r="IWJ195" s="779"/>
      <c r="IWK195" s="779"/>
      <c r="IWL195" s="779"/>
      <c r="IWM195" s="779"/>
      <c r="IWN195" s="779"/>
      <c r="IWO195" s="779"/>
      <c r="IWP195" s="779"/>
      <c r="IWQ195" s="779"/>
      <c r="IWR195" s="779"/>
      <c r="IWS195" s="779"/>
      <c r="IWT195" s="779"/>
      <c r="IWU195" s="779"/>
      <c r="IWV195" s="779"/>
      <c r="IWW195" s="779"/>
      <c r="IWX195" s="779"/>
      <c r="IWY195" s="779"/>
      <c r="IWZ195" s="779"/>
      <c r="IXA195" s="779"/>
      <c r="IXB195" s="779"/>
      <c r="IXC195" s="779"/>
      <c r="IXD195" s="779"/>
      <c r="IXE195" s="779"/>
      <c r="IXF195" s="779"/>
      <c r="IXG195" s="779"/>
      <c r="IXH195" s="779"/>
      <c r="IXI195" s="779"/>
      <c r="IXJ195" s="779"/>
      <c r="IXK195" s="779"/>
      <c r="IXL195" s="779"/>
      <c r="IXM195" s="779"/>
      <c r="IXN195" s="779"/>
      <c r="IXO195" s="779"/>
      <c r="IXP195" s="779"/>
      <c r="IXQ195" s="779"/>
      <c r="IXR195" s="779"/>
      <c r="IXS195" s="779"/>
      <c r="IXT195" s="779"/>
      <c r="IXU195" s="779"/>
      <c r="IXV195" s="779"/>
      <c r="IXW195" s="779"/>
      <c r="IXX195" s="779"/>
      <c r="IXY195" s="779"/>
      <c r="IXZ195" s="779"/>
      <c r="IYA195" s="779"/>
      <c r="IYB195" s="779"/>
      <c r="IYC195" s="779"/>
      <c r="IYD195" s="779"/>
      <c r="IYE195" s="779"/>
      <c r="IYF195" s="779"/>
      <c r="IYG195" s="779"/>
      <c r="IYH195" s="779"/>
      <c r="IYI195" s="779"/>
      <c r="IYJ195" s="779"/>
      <c r="IYK195" s="779"/>
      <c r="IYL195" s="779"/>
      <c r="IYM195" s="779"/>
      <c r="IYN195" s="779"/>
      <c r="IYO195" s="779"/>
      <c r="IYP195" s="779"/>
      <c r="IYQ195" s="779"/>
      <c r="IYR195" s="779"/>
      <c r="IYS195" s="779"/>
      <c r="IYT195" s="779"/>
      <c r="IYU195" s="779"/>
      <c r="IYV195" s="779"/>
      <c r="IYW195" s="779"/>
      <c r="IYX195" s="779"/>
      <c r="IYY195" s="779"/>
      <c r="IYZ195" s="779"/>
      <c r="IZA195" s="779"/>
      <c r="IZB195" s="779"/>
      <c r="IZC195" s="779"/>
      <c r="IZD195" s="779"/>
      <c r="IZE195" s="779"/>
      <c r="IZF195" s="779"/>
      <c r="IZG195" s="779"/>
      <c r="IZH195" s="779"/>
      <c r="IZI195" s="779"/>
      <c r="IZJ195" s="779"/>
      <c r="IZK195" s="779"/>
      <c r="IZL195" s="779"/>
      <c r="IZM195" s="779"/>
      <c r="IZN195" s="779"/>
      <c r="IZO195" s="779"/>
      <c r="IZP195" s="779"/>
      <c r="IZQ195" s="779"/>
      <c r="IZR195" s="779"/>
      <c r="IZS195" s="779"/>
      <c r="IZT195" s="779"/>
      <c r="IZU195" s="779"/>
      <c r="IZV195" s="779"/>
      <c r="IZW195" s="779"/>
      <c r="IZX195" s="779"/>
      <c r="IZY195" s="779"/>
      <c r="IZZ195" s="779"/>
      <c r="JAA195" s="779"/>
      <c r="JAB195" s="779"/>
      <c r="JAC195" s="779"/>
      <c r="JAD195" s="779"/>
      <c r="JAE195" s="779"/>
      <c r="JAF195" s="779"/>
      <c r="JAG195" s="779"/>
      <c r="JAH195" s="779"/>
      <c r="JAI195" s="779"/>
      <c r="JAJ195" s="779"/>
      <c r="JAK195" s="779"/>
      <c r="JAL195" s="779"/>
      <c r="JAM195" s="779"/>
      <c r="JAN195" s="779"/>
      <c r="JAO195" s="779"/>
      <c r="JAP195" s="779"/>
      <c r="JAQ195" s="779"/>
      <c r="JAR195" s="779"/>
      <c r="JAS195" s="779"/>
      <c r="JAT195" s="779"/>
      <c r="JAU195" s="779"/>
      <c r="JAV195" s="779"/>
      <c r="JAW195" s="779"/>
      <c r="JAX195" s="779"/>
      <c r="JAY195" s="779"/>
      <c r="JAZ195" s="779"/>
      <c r="JBA195" s="779"/>
      <c r="JBB195" s="779"/>
      <c r="JBC195" s="779"/>
      <c r="JBD195" s="779"/>
      <c r="JBE195" s="779"/>
      <c r="JBF195" s="779"/>
      <c r="JBG195" s="779"/>
      <c r="JBH195" s="779"/>
      <c r="JBI195" s="779"/>
      <c r="JBJ195" s="779"/>
      <c r="JBK195" s="779"/>
      <c r="JBL195" s="779"/>
      <c r="JBM195" s="779"/>
      <c r="JBN195" s="779"/>
      <c r="JBO195" s="779"/>
      <c r="JBP195" s="779"/>
      <c r="JBQ195" s="779"/>
      <c r="JBR195" s="779"/>
      <c r="JBS195" s="779"/>
      <c r="JBT195" s="779"/>
      <c r="JBU195" s="779"/>
      <c r="JBV195" s="779"/>
      <c r="JBW195" s="779"/>
      <c r="JBX195" s="779"/>
      <c r="JBY195" s="779"/>
      <c r="JBZ195" s="779"/>
      <c r="JCA195" s="779"/>
      <c r="JCB195" s="779"/>
      <c r="JCC195" s="779"/>
      <c r="JCD195" s="779"/>
      <c r="JCE195" s="779"/>
      <c r="JCF195" s="779"/>
      <c r="JCG195" s="779"/>
      <c r="JCH195" s="779"/>
      <c r="JCI195" s="779"/>
      <c r="JCJ195" s="779"/>
      <c r="JCK195" s="779"/>
      <c r="JCL195" s="779"/>
      <c r="JCM195" s="779"/>
      <c r="JCN195" s="779"/>
      <c r="JCO195" s="779"/>
      <c r="JCP195" s="779"/>
      <c r="JCQ195" s="779"/>
      <c r="JCR195" s="779"/>
      <c r="JCS195" s="779"/>
      <c r="JCT195" s="779"/>
      <c r="JCU195" s="779"/>
      <c r="JCV195" s="779"/>
      <c r="JCW195" s="779"/>
      <c r="JCX195" s="779"/>
      <c r="JCY195" s="779"/>
      <c r="JCZ195" s="779"/>
      <c r="JDA195" s="779"/>
      <c r="JDB195" s="779"/>
      <c r="JDC195" s="779"/>
      <c r="JDD195" s="779"/>
      <c r="JDE195" s="779"/>
      <c r="JDF195" s="779"/>
      <c r="JDG195" s="779"/>
      <c r="JDH195" s="779"/>
      <c r="JDI195" s="779"/>
      <c r="JDJ195" s="779"/>
      <c r="JDK195" s="779"/>
      <c r="JDL195" s="779"/>
      <c r="JDM195" s="779"/>
      <c r="JDN195" s="779"/>
      <c r="JDO195" s="779"/>
      <c r="JDP195" s="779"/>
      <c r="JDQ195" s="779"/>
      <c r="JDR195" s="779"/>
      <c r="JDS195" s="779"/>
      <c r="JDT195" s="779"/>
      <c r="JDU195" s="779"/>
      <c r="JDV195" s="779"/>
      <c r="JDW195" s="779"/>
      <c r="JDX195" s="779"/>
      <c r="JDY195" s="779"/>
      <c r="JDZ195" s="779"/>
      <c r="JEA195" s="779"/>
      <c r="JEB195" s="779"/>
      <c r="JEC195" s="779"/>
      <c r="JED195" s="779"/>
      <c r="JEE195" s="779"/>
      <c r="JEF195" s="779"/>
      <c r="JEG195" s="779"/>
      <c r="JEH195" s="779"/>
      <c r="JEI195" s="779"/>
      <c r="JEJ195" s="779"/>
      <c r="JEK195" s="779"/>
      <c r="JEL195" s="779"/>
      <c r="JEM195" s="779"/>
      <c r="JEN195" s="779"/>
      <c r="JEO195" s="779"/>
      <c r="JEP195" s="779"/>
      <c r="JEQ195" s="779"/>
      <c r="JER195" s="779"/>
      <c r="JES195" s="779"/>
      <c r="JET195" s="779"/>
      <c r="JEU195" s="779"/>
      <c r="JEV195" s="779"/>
      <c r="JEW195" s="779"/>
      <c r="JEX195" s="779"/>
      <c r="JEY195" s="779"/>
      <c r="JEZ195" s="779"/>
      <c r="JFA195" s="779"/>
      <c r="JFB195" s="779"/>
      <c r="JFC195" s="779"/>
      <c r="JFD195" s="779"/>
      <c r="JFE195" s="779"/>
      <c r="JFF195" s="779"/>
      <c r="JFG195" s="779"/>
      <c r="JFH195" s="779"/>
      <c r="JFI195" s="779"/>
      <c r="JFJ195" s="779"/>
      <c r="JFK195" s="779"/>
      <c r="JFL195" s="779"/>
      <c r="JFM195" s="779"/>
      <c r="JFN195" s="779"/>
      <c r="JFO195" s="779"/>
      <c r="JFP195" s="779"/>
      <c r="JFQ195" s="779"/>
      <c r="JFR195" s="779"/>
      <c r="JFS195" s="779"/>
      <c r="JFT195" s="779"/>
      <c r="JFU195" s="779"/>
      <c r="JFV195" s="779"/>
      <c r="JFW195" s="779"/>
      <c r="JFX195" s="779"/>
      <c r="JFY195" s="779"/>
      <c r="JFZ195" s="779"/>
      <c r="JGA195" s="779"/>
      <c r="JGB195" s="779"/>
      <c r="JGC195" s="779"/>
      <c r="JGD195" s="779"/>
      <c r="JGE195" s="779"/>
      <c r="JGF195" s="779"/>
      <c r="JGG195" s="779"/>
      <c r="JGH195" s="779"/>
      <c r="JGI195" s="779"/>
      <c r="JGJ195" s="779"/>
      <c r="JGK195" s="779"/>
      <c r="JGL195" s="779"/>
      <c r="JGM195" s="779"/>
      <c r="JGN195" s="779"/>
      <c r="JGO195" s="779"/>
      <c r="JGP195" s="779"/>
      <c r="JGQ195" s="779"/>
      <c r="JGR195" s="779"/>
      <c r="JGS195" s="779"/>
      <c r="JGT195" s="779"/>
      <c r="JGU195" s="779"/>
      <c r="JGV195" s="779"/>
      <c r="JGW195" s="779"/>
      <c r="JGX195" s="779"/>
      <c r="JGY195" s="779"/>
      <c r="JGZ195" s="779"/>
      <c r="JHA195" s="779"/>
      <c r="JHB195" s="779"/>
      <c r="JHC195" s="779"/>
      <c r="JHD195" s="779"/>
      <c r="JHE195" s="779"/>
      <c r="JHF195" s="779"/>
      <c r="JHG195" s="779"/>
      <c r="JHH195" s="779"/>
      <c r="JHI195" s="779"/>
      <c r="JHJ195" s="779"/>
      <c r="JHK195" s="779"/>
      <c r="JHL195" s="779"/>
      <c r="JHM195" s="779"/>
      <c r="JHN195" s="779"/>
      <c r="JHO195" s="779"/>
      <c r="JHP195" s="779"/>
      <c r="JHQ195" s="779"/>
      <c r="JHR195" s="779"/>
      <c r="JHS195" s="779"/>
      <c r="JHT195" s="779"/>
      <c r="JHU195" s="779"/>
      <c r="JHV195" s="779"/>
      <c r="JHW195" s="779"/>
      <c r="JHX195" s="779"/>
      <c r="JHY195" s="779"/>
      <c r="JHZ195" s="779"/>
      <c r="JIA195" s="779"/>
      <c r="JIB195" s="779"/>
      <c r="JIC195" s="779"/>
      <c r="JID195" s="779"/>
      <c r="JIE195" s="779"/>
      <c r="JIF195" s="779"/>
      <c r="JIG195" s="779"/>
      <c r="JIH195" s="779"/>
      <c r="JII195" s="779"/>
      <c r="JIJ195" s="779"/>
      <c r="JIK195" s="779"/>
      <c r="JIL195" s="779"/>
      <c r="JIM195" s="779"/>
      <c r="JIN195" s="779"/>
      <c r="JIO195" s="779"/>
      <c r="JIP195" s="779"/>
      <c r="JIQ195" s="779"/>
      <c r="JIR195" s="779"/>
      <c r="JIS195" s="779"/>
      <c r="JIT195" s="779"/>
      <c r="JIU195" s="779"/>
      <c r="JIV195" s="779"/>
      <c r="JIW195" s="779"/>
      <c r="JIX195" s="779"/>
      <c r="JIY195" s="779"/>
      <c r="JIZ195" s="779"/>
      <c r="JJA195" s="779"/>
      <c r="JJB195" s="779"/>
      <c r="JJC195" s="779"/>
      <c r="JJD195" s="779"/>
      <c r="JJE195" s="779"/>
      <c r="JJF195" s="779"/>
      <c r="JJG195" s="779"/>
      <c r="JJH195" s="779"/>
      <c r="JJI195" s="779"/>
      <c r="JJJ195" s="779"/>
      <c r="JJK195" s="779"/>
      <c r="JJL195" s="779"/>
      <c r="JJM195" s="779"/>
      <c r="JJN195" s="779"/>
      <c r="JJO195" s="779"/>
      <c r="JJP195" s="779"/>
      <c r="JJQ195" s="779"/>
      <c r="JJR195" s="779"/>
      <c r="JJS195" s="779"/>
      <c r="JJT195" s="779"/>
      <c r="JJU195" s="779"/>
      <c r="JJV195" s="779"/>
      <c r="JJW195" s="779"/>
      <c r="JJX195" s="779"/>
      <c r="JJY195" s="779"/>
      <c r="JJZ195" s="779"/>
      <c r="JKA195" s="779"/>
      <c r="JKB195" s="779"/>
      <c r="JKC195" s="779"/>
      <c r="JKD195" s="779"/>
      <c r="JKE195" s="779"/>
      <c r="JKF195" s="779"/>
      <c r="JKG195" s="779"/>
      <c r="JKH195" s="779"/>
      <c r="JKI195" s="779"/>
      <c r="JKJ195" s="779"/>
      <c r="JKK195" s="779"/>
      <c r="JKL195" s="779"/>
      <c r="JKM195" s="779"/>
      <c r="JKN195" s="779"/>
      <c r="JKO195" s="779"/>
      <c r="JKP195" s="779"/>
      <c r="JKQ195" s="779"/>
      <c r="JKR195" s="779"/>
      <c r="JKS195" s="779"/>
      <c r="JKT195" s="779"/>
      <c r="JKU195" s="779"/>
      <c r="JKV195" s="779"/>
      <c r="JKW195" s="779"/>
      <c r="JKX195" s="779"/>
      <c r="JKY195" s="779"/>
      <c r="JKZ195" s="779"/>
      <c r="JLA195" s="779"/>
      <c r="JLB195" s="779"/>
      <c r="JLC195" s="779"/>
      <c r="JLD195" s="779"/>
      <c r="JLE195" s="779"/>
      <c r="JLF195" s="779"/>
      <c r="JLG195" s="779"/>
      <c r="JLH195" s="779"/>
      <c r="JLI195" s="779"/>
      <c r="JLJ195" s="779"/>
      <c r="JLK195" s="779"/>
      <c r="JLL195" s="779"/>
      <c r="JLM195" s="779"/>
      <c r="JLN195" s="779"/>
      <c r="JLO195" s="779"/>
      <c r="JLP195" s="779"/>
      <c r="JLQ195" s="779"/>
      <c r="JLR195" s="779"/>
      <c r="JLS195" s="779"/>
      <c r="JLT195" s="779"/>
      <c r="JLU195" s="779"/>
      <c r="JLV195" s="779"/>
      <c r="JLW195" s="779"/>
      <c r="JLX195" s="779"/>
      <c r="JLY195" s="779"/>
      <c r="JLZ195" s="779"/>
      <c r="JMA195" s="779"/>
      <c r="JMB195" s="779"/>
      <c r="JMC195" s="779"/>
      <c r="JMD195" s="779"/>
      <c r="JME195" s="779"/>
      <c r="JMF195" s="779"/>
      <c r="JMG195" s="779"/>
      <c r="JMH195" s="779"/>
      <c r="JMI195" s="779"/>
      <c r="JMJ195" s="779"/>
      <c r="JMK195" s="779"/>
      <c r="JML195" s="779"/>
      <c r="JMM195" s="779"/>
      <c r="JMN195" s="779"/>
      <c r="JMO195" s="779"/>
      <c r="JMP195" s="779"/>
      <c r="JMQ195" s="779"/>
      <c r="JMR195" s="779"/>
      <c r="JMS195" s="779"/>
      <c r="JMT195" s="779"/>
      <c r="JMU195" s="779"/>
      <c r="JMV195" s="779"/>
      <c r="JMW195" s="779"/>
      <c r="JMX195" s="779"/>
      <c r="JMY195" s="779"/>
      <c r="JMZ195" s="779"/>
      <c r="JNA195" s="779"/>
      <c r="JNB195" s="779"/>
      <c r="JNC195" s="779"/>
      <c r="JND195" s="779"/>
      <c r="JNE195" s="779"/>
      <c r="JNF195" s="779"/>
      <c r="JNG195" s="779"/>
      <c r="JNH195" s="779"/>
      <c r="JNI195" s="779"/>
      <c r="JNJ195" s="779"/>
      <c r="JNK195" s="779"/>
      <c r="JNL195" s="779"/>
      <c r="JNM195" s="779"/>
      <c r="JNN195" s="779"/>
      <c r="JNO195" s="779"/>
      <c r="JNP195" s="779"/>
      <c r="JNQ195" s="779"/>
      <c r="JNR195" s="779"/>
      <c r="JNS195" s="779"/>
      <c r="JNT195" s="779"/>
      <c r="JNU195" s="779"/>
      <c r="JNV195" s="779"/>
      <c r="JNW195" s="779"/>
      <c r="JNX195" s="779"/>
      <c r="JNY195" s="779"/>
      <c r="JNZ195" s="779"/>
      <c r="JOA195" s="779"/>
      <c r="JOB195" s="779"/>
      <c r="JOC195" s="779"/>
      <c r="JOD195" s="779"/>
      <c r="JOE195" s="779"/>
      <c r="JOF195" s="779"/>
      <c r="JOG195" s="779"/>
      <c r="JOH195" s="779"/>
      <c r="JOI195" s="779"/>
      <c r="JOJ195" s="779"/>
      <c r="JOK195" s="779"/>
      <c r="JOL195" s="779"/>
      <c r="JOM195" s="779"/>
      <c r="JON195" s="779"/>
      <c r="JOO195" s="779"/>
      <c r="JOP195" s="779"/>
      <c r="JOQ195" s="779"/>
      <c r="JOR195" s="779"/>
      <c r="JOS195" s="779"/>
      <c r="JOT195" s="779"/>
      <c r="JOU195" s="779"/>
      <c r="JOV195" s="779"/>
      <c r="JOW195" s="779"/>
      <c r="JOX195" s="779"/>
      <c r="JOY195" s="779"/>
      <c r="JOZ195" s="779"/>
      <c r="JPA195" s="779"/>
      <c r="JPB195" s="779"/>
      <c r="JPC195" s="779"/>
      <c r="JPD195" s="779"/>
      <c r="JPE195" s="779"/>
      <c r="JPF195" s="779"/>
      <c r="JPG195" s="779"/>
      <c r="JPH195" s="779"/>
      <c r="JPI195" s="779"/>
      <c r="JPJ195" s="779"/>
      <c r="JPK195" s="779"/>
      <c r="JPL195" s="779"/>
      <c r="JPM195" s="779"/>
      <c r="JPN195" s="779"/>
      <c r="JPO195" s="779"/>
      <c r="JPP195" s="779"/>
      <c r="JPQ195" s="779"/>
      <c r="JPR195" s="779"/>
      <c r="JPS195" s="779"/>
      <c r="JPT195" s="779"/>
      <c r="JPU195" s="779"/>
      <c r="JPV195" s="779"/>
      <c r="JPW195" s="779"/>
      <c r="JPX195" s="779"/>
      <c r="JPY195" s="779"/>
      <c r="JPZ195" s="779"/>
      <c r="JQA195" s="779"/>
      <c r="JQB195" s="779"/>
      <c r="JQC195" s="779"/>
      <c r="JQD195" s="779"/>
      <c r="JQE195" s="779"/>
      <c r="JQF195" s="779"/>
      <c r="JQG195" s="779"/>
      <c r="JQH195" s="779"/>
      <c r="JQI195" s="779"/>
      <c r="JQJ195" s="779"/>
      <c r="JQK195" s="779"/>
      <c r="JQL195" s="779"/>
      <c r="JQM195" s="779"/>
      <c r="JQN195" s="779"/>
      <c r="JQO195" s="779"/>
      <c r="JQP195" s="779"/>
      <c r="JQQ195" s="779"/>
      <c r="JQR195" s="779"/>
      <c r="JQS195" s="779"/>
      <c r="JQT195" s="779"/>
      <c r="JQU195" s="779"/>
      <c r="JQV195" s="779"/>
      <c r="JQW195" s="779"/>
      <c r="JQX195" s="779"/>
      <c r="JQY195" s="779"/>
      <c r="JQZ195" s="779"/>
      <c r="JRA195" s="779"/>
      <c r="JRB195" s="779"/>
      <c r="JRC195" s="779"/>
      <c r="JRD195" s="779"/>
      <c r="JRE195" s="779"/>
      <c r="JRF195" s="779"/>
      <c r="JRG195" s="779"/>
      <c r="JRH195" s="779"/>
      <c r="JRI195" s="779"/>
      <c r="JRJ195" s="779"/>
      <c r="JRK195" s="779"/>
      <c r="JRL195" s="779"/>
      <c r="JRM195" s="779"/>
      <c r="JRN195" s="779"/>
      <c r="JRO195" s="779"/>
      <c r="JRP195" s="779"/>
      <c r="JRQ195" s="779"/>
      <c r="JRR195" s="779"/>
      <c r="JRS195" s="779"/>
      <c r="JRT195" s="779"/>
      <c r="JRU195" s="779"/>
      <c r="JRV195" s="779"/>
      <c r="JRW195" s="779"/>
      <c r="JRX195" s="779"/>
      <c r="JRY195" s="779"/>
      <c r="JRZ195" s="779"/>
      <c r="JSA195" s="779"/>
      <c r="JSB195" s="779"/>
      <c r="JSC195" s="779"/>
      <c r="JSD195" s="779"/>
      <c r="JSE195" s="779"/>
      <c r="JSF195" s="779"/>
      <c r="JSG195" s="779"/>
      <c r="JSH195" s="779"/>
      <c r="JSI195" s="779"/>
      <c r="JSJ195" s="779"/>
      <c r="JSK195" s="779"/>
      <c r="JSL195" s="779"/>
      <c r="JSM195" s="779"/>
      <c r="JSN195" s="779"/>
      <c r="JSO195" s="779"/>
      <c r="JSP195" s="779"/>
      <c r="JSQ195" s="779"/>
      <c r="JSR195" s="779"/>
      <c r="JSS195" s="779"/>
      <c r="JST195" s="779"/>
      <c r="JSU195" s="779"/>
      <c r="JSV195" s="779"/>
      <c r="JSW195" s="779"/>
      <c r="JSX195" s="779"/>
      <c r="JSY195" s="779"/>
      <c r="JSZ195" s="779"/>
      <c r="JTA195" s="779"/>
      <c r="JTB195" s="779"/>
      <c r="JTC195" s="779"/>
      <c r="JTD195" s="779"/>
      <c r="JTE195" s="779"/>
      <c r="JTF195" s="779"/>
      <c r="JTG195" s="779"/>
      <c r="JTH195" s="779"/>
      <c r="JTI195" s="779"/>
      <c r="JTJ195" s="779"/>
      <c r="JTK195" s="779"/>
      <c r="JTL195" s="779"/>
      <c r="JTM195" s="779"/>
      <c r="JTN195" s="779"/>
      <c r="JTO195" s="779"/>
      <c r="JTP195" s="779"/>
      <c r="JTQ195" s="779"/>
      <c r="JTR195" s="779"/>
      <c r="JTS195" s="779"/>
      <c r="JTT195" s="779"/>
      <c r="JTU195" s="779"/>
      <c r="JTV195" s="779"/>
      <c r="JTW195" s="779"/>
      <c r="JTX195" s="779"/>
      <c r="JTY195" s="779"/>
      <c r="JTZ195" s="779"/>
      <c r="JUA195" s="779"/>
      <c r="JUB195" s="779"/>
      <c r="JUC195" s="779"/>
      <c r="JUD195" s="779"/>
      <c r="JUE195" s="779"/>
      <c r="JUF195" s="779"/>
      <c r="JUG195" s="779"/>
      <c r="JUH195" s="779"/>
      <c r="JUI195" s="779"/>
      <c r="JUJ195" s="779"/>
      <c r="JUK195" s="779"/>
      <c r="JUL195" s="779"/>
      <c r="JUM195" s="779"/>
      <c r="JUN195" s="779"/>
      <c r="JUO195" s="779"/>
      <c r="JUP195" s="779"/>
      <c r="JUQ195" s="779"/>
      <c r="JUR195" s="779"/>
      <c r="JUS195" s="779"/>
      <c r="JUT195" s="779"/>
      <c r="JUU195" s="779"/>
      <c r="JUV195" s="779"/>
      <c r="JUW195" s="779"/>
      <c r="JUX195" s="779"/>
      <c r="JUY195" s="779"/>
      <c r="JUZ195" s="779"/>
      <c r="JVA195" s="779"/>
      <c r="JVB195" s="779"/>
      <c r="JVC195" s="779"/>
      <c r="JVD195" s="779"/>
      <c r="JVE195" s="779"/>
      <c r="JVF195" s="779"/>
      <c r="JVG195" s="779"/>
      <c r="JVH195" s="779"/>
      <c r="JVI195" s="779"/>
      <c r="JVJ195" s="779"/>
      <c r="JVK195" s="779"/>
      <c r="JVL195" s="779"/>
      <c r="JVM195" s="779"/>
      <c r="JVN195" s="779"/>
      <c r="JVO195" s="779"/>
      <c r="JVP195" s="779"/>
      <c r="JVQ195" s="779"/>
      <c r="JVR195" s="779"/>
      <c r="JVS195" s="779"/>
      <c r="JVT195" s="779"/>
      <c r="JVU195" s="779"/>
      <c r="JVV195" s="779"/>
      <c r="JVW195" s="779"/>
      <c r="JVX195" s="779"/>
      <c r="JVY195" s="779"/>
      <c r="JVZ195" s="779"/>
      <c r="JWA195" s="779"/>
      <c r="JWB195" s="779"/>
      <c r="JWC195" s="779"/>
      <c r="JWD195" s="779"/>
      <c r="JWE195" s="779"/>
      <c r="JWF195" s="779"/>
      <c r="JWG195" s="779"/>
      <c r="JWH195" s="779"/>
      <c r="JWI195" s="779"/>
      <c r="JWJ195" s="779"/>
      <c r="JWK195" s="779"/>
      <c r="JWL195" s="779"/>
      <c r="JWM195" s="779"/>
      <c r="JWN195" s="779"/>
      <c r="JWO195" s="779"/>
      <c r="JWP195" s="779"/>
      <c r="JWQ195" s="779"/>
      <c r="JWR195" s="779"/>
      <c r="JWS195" s="779"/>
      <c r="JWT195" s="779"/>
      <c r="JWU195" s="779"/>
      <c r="JWV195" s="779"/>
      <c r="JWW195" s="779"/>
      <c r="JWX195" s="779"/>
      <c r="JWY195" s="779"/>
      <c r="JWZ195" s="779"/>
      <c r="JXA195" s="779"/>
      <c r="JXB195" s="779"/>
      <c r="JXC195" s="779"/>
      <c r="JXD195" s="779"/>
      <c r="JXE195" s="779"/>
      <c r="JXF195" s="779"/>
      <c r="JXG195" s="779"/>
      <c r="JXH195" s="779"/>
      <c r="JXI195" s="779"/>
      <c r="JXJ195" s="779"/>
      <c r="JXK195" s="779"/>
      <c r="JXL195" s="779"/>
      <c r="JXM195" s="779"/>
      <c r="JXN195" s="779"/>
      <c r="JXO195" s="779"/>
      <c r="JXP195" s="779"/>
      <c r="JXQ195" s="779"/>
      <c r="JXR195" s="779"/>
      <c r="JXS195" s="779"/>
      <c r="JXT195" s="779"/>
      <c r="JXU195" s="779"/>
      <c r="JXV195" s="779"/>
      <c r="JXW195" s="779"/>
      <c r="JXX195" s="779"/>
      <c r="JXY195" s="779"/>
      <c r="JXZ195" s="779"/>
      <c r="JYA195" s="779"/>
      <c r="JYB195" s="779"/>
      <c r="JYC195" s="779"/>
      <c r="JYD195" s="779"/>
      <c r="JYE195" s="779"/>
      <c r="JYF195" s="779"/>
      <c r="JYG195" s="779"/>
      <c r="JYH195" s="779"/>
      <c r="JYI195" s="779"/>
      <c r="JYJ195" s="779"/>
      <c r="JYK195" s="779"/>
      <c r="JYL195" s="779"/>
      <c r="JYM195" s="779"/>
      <c r="JYN195" s="779"/>
      <c r="JYO195" s="779"/>
      <c r="JYP195" s="779"/>
      <c r="JYQ195" s="779"/>
      <c r="JYR195" s="779"/>
      <c r="JYS195" s="779"/>
      <c r="JYT195" s="779"/>
      <c r="JYU195" s="779"/>
      <c r="JYV195" s="779"/>
      <c r="JYW195" s="779"/>
      <c r="JYX195" s="779"/>
      <c r="JYY195" s="779"/>
      <c r="JYZ195" s="779"/>
      <c r="JZA195" s="779"/>
      <c r="JZB195" s="779"/>
      <c r="JZC195" s="779"/>
      <c r="JZD195" s="779"/>
      <c r="JZE195" s="779"/>
      <c r="JZF195" s="779"/>
      <c r="JZG195" s="779"/>
      <c r="JZH195" s="779"/>
      <c r="JZI195" s="779"/>
      <c r="JZJ195" s="779"/>
      <c r="JZK195" s="779"/>
      <c r="JZL195" s="779"/>
      <c r="JZM195" s="779"/>
      <c r="JZN195" s="779"/>
      <c r="JZO195" s="779"/>
      <c r="JZP195" s="779"/>
      <c r="JZQ195" s="779"/>
      <c r="JZR195" s="779"/>
      <c r="JZS195" s="779"/>
      <c r="JZT195" s="779"/>
      <c r="JZU195" s="779"/>
      <c r="JZV195" s="779"/>
      <c r="JZW195" s="779"/>
      <c r="JZX195" s="779"/>
      <c r="JZY195" s="779"/>
      <c r="JZZ195" s="779"/>
      <c r="KAA195" s="779"/>
      <c r="KAB195" s="779"/>
      <c r="KAC195" s="779"/>
      <c r="KAD195" s="779"/>
      <c r="KAE195" s="779"/>
      <c r="KAF195" s="779"/>
      <c r="KAG195" s="779"/>
      <c r="KAH195" s="779"/>
      <c r="KAI195" s="779"/>
      <c r="KAJ195" s="779"/>
      <c r="KAK195" s="779"/>
      <c r="KAL195" s="779"/>
      <c r="KAM195" s="779"/>
      <c r="KAN195" s="779"/>
      <c r="KAO195" s="779"/>
      <c r="KAP195" s="779"/>
      <c r="KAQ195" s="779"/>
      <c r="KAR195" s="779"/>
      <c r="KAS195" s="779"/>
      <c r="KAT195" s="779"/>
      <c r="KAU195" s="779"/>
      <c r="KAV195" s="779"/>
      <c r="KAW195" s="779"/>
      <c r="KAX195" s="779"/>
      <c r="KAY195" s="779"/>
      <c r="KAZ195" s="779"/>
      <c r="KBA195" s="779"/>
      <c r="KBB195" s="779"/>
      <c r="KBC195" s="779"/>
      <c r="KBD195" s="779"/>
      <c r="KBE195" s="779"/>
      <c r="KBF195" s="779"/>
      <c r="KBG195" s="779"/>
      <c r="KBH195" s="779"/>
      <c r="KBI195" s="779"/>
      <c r="KBJ195" s="779"/>
      <c r="KBK195" s="779"/>
      <c r="KBL195" s="779"/>
      <c r="KBM195" s="779"/>
      <c r="KBN195" s="779"/>
      <c r="KBO195" s="779"/>
      <c r="KBP195" s="779"/>
      <c r="KBQ195" s="779"/>
      <c r="KBR195" s="779"/>
      <c r="KBS195" s="779"/>
      <c r="KBT195" s="779"/>
      <c r="KBU195" s="779"/>
      <c r="KBV195" s="779"/>
      <c r="KBW195" s="779"/>
      <c r="KBX195" s="779"/>
      <c r="KBY195" s="779"/>
      <c r="KBZ195" s="779"/>
      <c r="KCA195" s="779"/>
      <c r="KCB195" s="779"/>
      <c r="KCC195" s="779"/>
      <c r="KCD195" s="779"/>
      <c r="KCE195" s="779"/>
      <c r="KCF195" s="779"/>
      <c r="KCG195" s="779"/>
      <c r="KCH195" s="779"/>
      <c r="KCI195" s="779"/>
      <c r="KCJ195" s="779"/>
      <c r="KCK195" s="779"/>
      <c r="KCL195" s="779"/>
      <c r="KCM195" s="779"/>
      <c r="KCN195" s="779"/>
      <c r="KCO195" s="779"/>
      <c r="KCP195" s="779"/>
      <c r="KCQ195" s="779"/>
      <c r="KCR195" s="779"/>
      <c r="KCS195" s="779"/>
      <c r="KCT195" s="779"/>
      <c r="KCU195" s="779"/>
      <c r="KCV195" s="779"/>
      <c r="KCW195" s="779"/>
      <c r="KCX195" s="779"/>
      <c r="KCY195" s="779"/>
      <c r="KCZ195" s="779"/>
      <c r="KDA195" s="779"/>
      <c r="KDB195" s="779"/>
      <c r="KDC195" s="779"/>
      <c r="KDD195" s="779"/>
      <c r="KDE195" s="779"/>
      <c r="KDF195" s="779"/>
      <c r="KDG195" s="779"/>
      <c r="KDH195" s="779"/>
      <c r="KDI195" s="779"/>
      <c r="KDJ195" s="779"/>
      <c r="KDK195" s="779"/>
      <c r="KDL195" s="779"/>
      <c r="KDM195" s="779"/>
      <c r="KDN195" s="779"/>
      <c r="KDO195" s="779"/>
      <c r="KDP195" s="779"/>
      <c r="KDQ195" s="779"/>
      <c r="KDR195" s="779"/>
      <c r="KDS195" s="779"/>
      <c r="KDT195" s="779"/>
      <c r="KDU195" s="779"/>
      <c r="KDV195" s="779"/>
      <c r="KDW195" s="779"/>
      <c r="KDX195" s="779"/>
      <c r="KDY195" s="779"/>
      <c r="KDZ195" s="779"/>
      <c r="KEA195" s="779"/>
      <c r="KEB195" s="779"/>
      <c r="KEC195" s="779"/>
      <c r="KED195" s="779"/>
      <c r="KEE195" s="779"/>
      <c r="KEF195" s="779"/>
      <c r="KEG195" s="779"/>
      <c r="KEH195" s="779"/>
      <c r="KEI195" s="779"/>
      <c r="KEJ195" s="779"/>
      <c r="KEK195" s="779"/>
      <c r="KEL195" s="779"/>
      <c r="KEM195" s="779"/>
      <c r="KEN195" s="779"/>
      <c r="KEO195" s="779"/>
      <c r="KEP195" s="779"/>
      <c r="KEQ195" s="779"/>
      <c r="KER195" s="779"/>
      <c r="KES195" s="779"/>
      <c r="KET195" s="779"/>
      <c r="KEU195" s="779"/>
      <c r="KEV195" s="779"/>
      <c r="KEW195" s="779"/>
      <c r="KEX195" s="779"/>
      <c r="KEY195" s="779"/>
      <c r="KEZ195" s="779"/>
      <c r="KFA195" s="779"/>
      <c r="KFB195" s="779"/>
      <c r="KFC195" s="779"/>
      <c r="KFD195" s="779"/>
      <c r="KFE195" s="779"/>
      <c r="KFF195" s="779"/>
      <c r="KFG195" s="779"/>
      <c r="KFH195" s="779"/>
      <c r="KFI195" s="779"/>
      <c r="KFJ195" s="779"/>
      <c r="KFK195" s="779"/>
      <c r="KFL195" s="779"/>
      <c r="KFM195" s="779"/>
      <c r="KFN195" s="779"/>
      <c r="KFO195" s="779"/>
      <c r="KFP195" s="779"/>
      <c r="KFQ195" s="779"/>
      <c r="KFR195" s="779"/>
      <c r="KFS195" s="779"/>
      <c r="KFT195" s="779"/>
      <c r="KFU195" s="779"/>
      <c r="KFV195" s="779"/>
      <c r="KFW195" s="779"/>
      <c r="KFX195" s="779"/>
      <c r="KFY195" s="779"/>
      <c r="KFZ195" s="779"/>
      <c r="KGA195" s="779"/>
      <c r="KGB195" s="779"/>
      <c r="KGC195" s="779"/>
      <c r="KGD195" s="779"/>
      <c r="KGE195" s="779"/>
      <c r="KGF195" s="779"/>
      <c r="KGG195" s="779"/>
      <c r="KGH195" s="779"/>
      <c r="KGI195" s="779"/>
      <c r="KGJ195" s="779"/>
      <c r="KGK195" s="779"/>
      <c r="KGL195" s="779"/>
      <c r="KGM195" s="779"/>
      <c r="KGN195" s="779"/>
      <c r="KGO195" s="779"/>
      <c r="KGP195" s="779"/>
      <c r="KGQ195" s="779"/>
      <c r="KGR195" s="779"/>
      <c r="KGS195" s="779"/>
      <c r="KGT195" s="779"/>
      <c r="KGU195" s="779"/>
      <c r="KGV195" s="779"/>
      <c r="KGW195" s="779"/>
      <c r="KGX195" s="779"/>
      <c r="KGY195" s="779"/>
      <c r="KGZ195" s="779"/>
      <c r="KHA195" s="779"/>
      <c r="KHB195" s="779"/>
      <c r="KHC195" s="779"/>
      <c r="KHD195" s="779"/>
      <c r="KHE195" s="779"/>
      <c r="KHF195" s="779"/>
      <c r="KHG195" s="779"/>
      <c r="KHH195" s="779"/>
      <c r="KHI195" s="779"/>
      <c r="KHJ195" s="779"/>
      <c r="KHK195" s="779"/>
      <c r="KHL195" s="779"/>
      <c r="KHM195" s="779"/>
      <c r="KHN195" s="779"/>
      <c r="KHO195" s="779"/>
      <c r="KHP195" s="779"/>
      <c r="KHQ195" s="779"/>
      <c r="KHR195" s="779"/>
      <c r="KHS195" s="779"/>
      <c r="KHT195" s="779"/>
      <c r="KHU195" s="779"/>
      <c r="KHV195" s="779"/>
      <c r="KHW195" s="779"/>
      <c r="KHX195" s="779"/>
      <c r="KHY195" s="779"/>
      <c r="KHZ195" s="779"/>
      <c r="KIA195" s="779"/>
      <c r="KIB195" s="779"/>
      <c r="KIC195" s="779"/>
      <c r="KID195" s="779"/>
      <c r="KIE195" s="779"/>
      <c r="KIF195" s="779"/>
      <c r="KIG195" s="779"/>
      <c r="KIH195" s="779"/>
      <c r="KII195" s="779"/>
      <c r="KIJ195" s="779"/>
      <c r="KIK195" s="779"/>
      <c r="KIL195" s="779"/>
      <c r="KIM195" s="779"/>
      <c r="KIN195" s="779"/>
      <c r="KIO195" s="779"/>
      <c r="KIP195" s="779"/>
      <c r="KIQ195" s="779"/>
      <c r="KIR195" s="779"/>
      <c r="KIS195" s="779"/>
      <c r="KIT195" s="779"/>
      <c r="KIU195" s="779"/>
      <c r="KIV195" s="779"/>
      <c r="KIW195" s="779"/>
      <c r="KIX195" s="779"/>
      <c r="KIY195" s="779"/>
      <c r="KIZ195" s="779"/>
      <c r="KJA195" s="779"/>
      <c r="KJB195" s="779"/>
      <c r="KJC195" s="779"/>
      <c r="KJD195" s="779"/>
      <c r="KJE195" s="779"/>
      <c r="KJF195" s="779"/>
      <c r="KJG195" s="779"/>
      <c r="KJH195" s="779"/>
      <c r="KJI195" s="779"/>
      <c r="KJJ195" s="779"/>
      <c r="KJK195" s="779"/>
      <c r="KJL195" s="779"/>
      <c r="KJM195" s="779"/>
      <c r="KJN195" s="779"/>
      <c r="KJO195" s="779"/>
      <c r="KJP195" s="779"/>
      <c r="KJQ195" s="779"/>
      <c r="KJR195" s="779"/>
      <c r="KJS195" s="779"/>
      <c r="KJT195" s="779"/>
      <c r="KJU195" s="779"/>
      <c r="KJV195" s="779"/>
      <c r="KJW195" s="779"/>
      <c r="KJX195" s="779"/>
      <c r="KJY195" s="779"/>
      <c r="KJZ195" s="779"/>
      <c r="KKA195" s="779"/>
      <c r="KKB195" s="779"/>
      <c r="KKC195" s="779"/>
      <c r="KKD195" s="779"/>
      <c r="KKE195" s="779"/>
      <c r="KKF195" s="779"/>
      <c r="KKG195" s="779"/>
      <c r="KKH195" s="779"/>
      <c r="KKI195" s="779"/>
      <c r="KKJ195" s="779"/>
      <c r="KKK195" s="779"/>
      <c r="KKL195" s="779"/>
      <c r="KKM195" s="779"/>
      <c r="KKN195" s="779"/>
      <c r="KKO195" s="779"/>
      <c r="KKP195" s="779"/>
      <c r="KKQ195" s="779"/>
      <c r="KKR195" s="779"/>
      <c r="KKS195" s="779"/>
      <c r="KKT195" s="779"/>
      <c r="KKU195" s="779"/>
      <c r="KKV195" s="779"/>
      <c r="KKW195" s="779"/>
      <c r="KKX195" s="779"/>
      <c r="KKY195" s="779"/>
      <c r="KKZ195" s="779"/>
      <c r="KLA195" s="779"/>
      <c r="KLB195" s="779"/>
      <c r="KLC195" s="779"/>
      <c r="KLD195" s="779"/>
      <c r="KLE195" s="779"/>
      <c r="KLF195" s="779"/>
      <c r="KLG195" s="779"/>
      <c r="KLH195" s="779"/>
      <c r="KLI195" s="779"/>
      <c r="KLJ195" s="779"/>
      <c r="KLK195" s="779"/>
      <c r="KLL195" s="779"/>
      <c r="KLM195" s="779"/>
      <c r="KLN195" s="779"/>
      <c r="KLO195" s="779"/>
      <c r="KLP195" s="779"/>
      <c r="KLQ195" s="779"/>
      <c r="KLR195" s="779"/>
      <c r="KLS195" s="779"/>
      <c r="KLT195" s="779"/>
      <c r="KLU195" s="779"/>
      <c r="KLV195" s="779"/>
      <c r="KLW195" s="779"/>
      <c r="KLX195" s="779"/>
      <c r="KLY195" s="779"/>
      <c r="KLZ195" s="779"/>
      <c r="KMA195" s="779"/>
      <c r="KMB195" s="779"/>
      <c r="KMC195" s="779"/>
      <c r="KMD195" s="779"/>
      <c r="KME195" s="779"/>
      <c r="KMF195" s="779"/>
      <c r="KMG195" s="779"/>
      <c r="KMH195" s="779"/>
      <c r="KMI195" s="779"/>
      <c r="KMJ195" s="779"/>
      <c r="KMK195" s="779"/>
      <c r="KML195" s="779"/>
      <c r="KMM195" s="779"/>
      <c r="KMN195" s="779"/>
      <c r="KMO195" s="779"/>
      <c r="KMP195" s="779"/>
      <c r="KMQ195" s="779"/>
      <c r="KMR195" s="779"/>
      <c r="KMS195" s="779"/>
      <c r="KMT195" s="779"/>
      <c r="KMU195" s="779"/>
      <c r="KMV195" s="779"/>
      <c r="KMW195" s="779"/>
      <c r="KMX195" s="779"/>
      <c r="KMY195" s="779"/>
      <c r="KMZ195" s="779"/>
      <c r="KNA195" s="779"/>
      <c r="KNB195" s="779"/>
      <c r="KNC195" s="779"/>
      <c r="KND195" s="779"/>
      <c r="KNE195" s="779"/>
      <c r="KNF195" s="779"/>
      <c r="KNG195" s="779"/>
      <c r="KNH195" s="779"/>
      <c r="KNI195" s="779"/>
      <c r="KNJ195" s="779"/>
      <c r="KNK195" s="779"/>
      <c r="KNL195" s="779"/>
      <c r="KNM195" s="779"/>
      <c r="KNN195" s="779"/>
      <c r="KNO195" s="779"/>
      <c r="KNP195" s="779"/>
      <c r="KNQ195" s="779"/>
      <c r="KNR195" s="779"/>
      <c r="KNS195" s="779"/>
      <c r="KNT195" s="779"/>
      <c r="KNU195" s="779"/>
      <c r="KNV195" s="779"/>
      <c r="KNW195" s="779"/>
      <c r="KNX195" s="779"/>
      <c r="KNY195" s="779"/>
      <c r="KNZ195" s="779"/>
      <c r="KOA195" s="779"/>
      <c r="KOB195" s="779"/>
      <c r="KOC195" s="779"/>
      <c r="KOD195" s="779"/>
      <c r="KOE195" s="779"/>
      <c r="KOF195" s="779"/>
      <c r="KOG195" s="779"/>
      <c r="KOH195" s="779"/>
      <c r="KOI195" s="779"/>
      <c r="KOJ195" s="779"/>
      <c r="KOK195" s="779"/>
      <c r="KOL195" s="779"/>
      <c r="KOM195" s="779"/>
      <c r="KON195" s="779"/>
      <c r="KOO195" s="779"/>
      <c r="KOP195" s="779"/>
      <c r="KOQ195" s="779"/>
      <c r="KOR195" s="779"/>
      <c r="KOS195" s="779"/>
      <c r="KOT195" s="779"/>
      <c r="KOU195" s="779"/>
      <c r="KOV195" s="779"/>
      <c r="KOW195" s="779"/>
      <c r="KOX195" s="779"/>
      <c r="KOY195" s="779"/>
      <c r="KOZ195" s="779"/>
      <c r="KPA195" s="779"/>
      <c r="KPB195" s="779"/>
      <c r="KPC195" s="779"/>
      <c r="KPD195" s="779"/>
      <c r="KPE195" s="779"/>
      <c r="KPF195" s="779"/>
      <c r="KPG195" s="779"/>
      <c r="KPH195" s="779"/>
      <c r="KPI195" s="779"/>
      <c r="KPJ195" s="779"/>
      <c r="KPK195" s="779"/>
      <c r="KPL195" s="779"/>
      <c r="KPM195" s="779"/>
      <c r="KPN195" s="779"/>
      <c r="KPO195" s="779"/>
      <c r="KPP195" s="779"/>
      <c r="KPQ195" s="779"/>
      <c r="KPR195" s="779"/>
      <c r="KPS195" s="779"/>
      <c r="KPT195" s="779"/>
      <c r="KPU195" s="779"/>
      <c r="KPV195" s="779"/>
      <c r="KPW195" s="779"/>
      <c r="KPX195" s="779"/>
      <c r="KPY195" s="779"/>
      <c r="KPZ195" s="779"/>
      <c r="KQA195" s="779"/>
      <c r="KQB195" s="779"/>
      <c r="KQC195" s="779"/>
      <c r="KQD195" s="779"/>
      <c r="KQE195" s="779"/>
      <c r="KQF195" s="779"/>
      <c r="KQG195" s="779"/>
      <c r="KQH195" s="779"/>
      <c r="KQI195" s="779"/>
      <c r="KQJ195" s="779"/>
      <c r="KQK195" s="779"/>
      <c r="KQL195" s="779"/>
      <c r="KQM195" s="779"/>
      <c r="KQN195" s="779"/>
      <c r="KQO195" s="779"/>
      <c r="KQP195" s="779"/>
      <c r="KQQ195" s="779"/>
      <c r="KQR195" s="779"/>
      <c r="KQS195" s="779"/>
      <c r="KQT195" s="779"/>
      <c r="KQU195" s="779"/>
      <c r="KQV195" s="779"/>
      <c r="KQW195" s="779"/>
      <c r="KQX195" s="779"/>
      <c r="KQY195" s="779"/>
      <c r="KQZ195" s="779"/>
      <c r="KRA195" s="779"/>
      <c r="KRB195" s="779"/>
      <c r="KRC195" s="779"/>
      <c r="KRD195" s="779"/>
      <c r="KRE195" s="779"/>
      <c r="KRF195" s="779"/>
      <c r="KRG195" s="779"/>
      <c r="KRH195" s="779"/>
      <c r="KRI195" s="779"/>
      <c r="KRJ195" s="779"/>
      <c r="KRK195" s="779"/>
      <c r="KRL195" s="779"/>
      <c r="KRM195" s="779"/>
      <c r="KRN195" s="779"/>
      <c r="KRO195" s="779"/>
      <c r="KRP195" s="779"/>
      <c r="KRQ195" s="779"/>
      <c r="KRR195" s="779"/>
      <c r="KRS195" s="779"/>
      <c r="KRT195" s="779"/>
      <c r="KRU195" s="779"/>
      <c r="KRV195" s="779"/>
      <c r="KRW195" s="779"/>
      <c r="KRX195" s="779"/>
      <c r="KRY195" s="779"/>
      <c r="KRZ195" s="779"/>
      <c r="KSA195" s="779"/>
      <c r="KSB195" s="779"/>
      <c r="KSC195" s="779"/>
      <c r="KSD195" s="779"/>
      <c r="KSE195" s="779"/>
      <c r="KSF195" s="779"/>
      <c r="KSG195" s="779"/>
      <c r="KSH195" s="779"/>
      <c r="KSI195" s="779"/>
      <c r="KSJ195" s="779"/>
      <c r="KSK195" s="779"/>
      <c r="KSL195" s="779"/>
      <c r="KSM195" s="779"/>
      <c r="KSN195" s="779"/>
      <c r="KSO195" s="779"/>
      <c r="KSP195" s="779"/>
      <c r="KSQ195" s="779"/>
      <c r="KSR195" s="779"/>
      <c r="KSS195" s="779"/>
      <c r="KST195" s="779"/>
      <c r="KSU195" s="779"/>
      <c r="KSV195" s="779"/>
      <c r="KSW195" s="779"/>
      <c r="KSX195" s="779"/>
      <c r="KSY195" s="779"/>
      <c r="KSZ195" s="779"/>
      <c r="KTA195" s="779"/>
      <c r="KTB195" s="779"/>
      <c r="KTC195" s="779"/>
      <c r="KTD195" s="779"/>
      <c r="KTE195" s="779"/>
      <c r="KTF195" s="779"/>
      <c r="KTG195" s="779"/>
      <c r="KTH195" s="779"/>
      <c r="KTI195" s="779"/>
      <c r="KTJ195" s="779"/>
      <c r="KTK195" s="779"/>
      <c r="KTL195" s="779"/>
      <c r="KTM195" s="779"/>
      <c r="KTN195" s="779"/>
      <c r="KTO195" s="779"/>
      <c r="KTP195" s="779"/>
      <c r="KTQ195" s="779"/>
      <c r="KTR195" s="779"/>
      <c r="KTS195" s="779"/>
      <c r="KTT195" s="779"/>
      <c r="KTU195" s="779"/>
      <c r="KTV195" s="779"/>
      <c r="KTW195" s="779"/>
      <c r="KTX195" s="779"/>
      <c r="KTY195" s="779"/>
      <c r="KTZ195" s="779"/>
      <c r="KUA195" s="779"/>
      <c r="KUB195" s="779"/>
      <c r="KUC195" s="779"/>
      <c r="KUD195" s="779"/>
      <c r="KUE195" s="779"/>
      <c r="KUF195" s="779"/>
      <c r="KUG195" s="779"/>
      <c r="KUH195" s="779"/>
      <c r="KUI195" s="779"/>
      <c r="KUJ195" s="779"/>
      <c r="KUK195" s="779"/>
      <c r="KUL195" s="779"/>
      <c r="KUM195" s="779"/>
      <c r="KUN195" s="779"/>
      <c r="KUO195" s="779"/>
      <c r="KUP195" s="779"/>
      <c r="KUQ195" s="779"/>
      <c r="KUR195" s="779"/>
      <c r="KUS195" s="779"/>
      <c r="KUT195" s="779"/>
      <c r="KUU195" s="779"/>
      <c r="KUV195" s="779"/>
      <c r="KUW195" s="779"/>
      <c r="KUX195" s="779"/>
      <c r="KUY195" s="779"/>
      <c r="KUZ195" s="779"/>
      <c r="KVA195" s="779"/>
      <c r="KVB195" s="779"/>
      <c r="KVC195" s="779"/>
      <c r="KVD195" s="779"/>
      <c r="KVE195" s="779"/>
      <c r="KVF195" s="779"/>
      <c r="KVG195" s="779"/>
      <c r="KVH195" s="779"/>
      <c r="KVI195" s="779"/>
      <c r="KVJ195" s="779"/>
      <c r="KVK195" s="779"/>
      <c r="KVL195" s="779"/>
      <c r="KVM195" s="779"/>
      <c r="KVN195" s="779"/>
      <c r="KVO195" s="779"/>
      <c r="KVP195" s="779"/>
      <c r="KVQ195" s="779"/>
      <c r="KVR195" s="779"/>
      <c r="KVS195" s="779"/>
      <c r="KVT195" s="779"/>
      <c r="KVU195" s="779"/>
      <c r="KVV195" s="779"/>
      <c r="KVW195" s="779"/>
      <c r="KVX195" s="779"/>
      <c r="KVY195" s="779"/>
      <c r="KVZ195" s="779"/>
      <c r="KWA195" s="779"/>
      <c r="KWB195" s="779"/>
      <c r="KWC195" s="779"/>
      <c r="KWD195" s="779"/>
      <c r="KWE195" s="779"/>
      <c r="KWF195" s="779"/>
      <c r="KWG195" s="779"/>
      <c r="KWH195" s="779"/>
      <c r="KWI195" s="779"/>
      <c r="KWJ195" s="779"/>
      <c r="KWK195" s="779"/>
      <c r="KWL195" s="779"/>
      <c r="KWM195" s="779"/>
      <c r="KWN195" s="779"/>
      <c r="KWO195" s="779"/>
      <c r="KWP195" s="779"/>
      <c r="KWQ195" s="779"/>
      <c r="KWR195" s="779"/>
      <c r="KWS195" s="779"/>
      <c r="KWT195" s="779"/>
      <c r="KWU195" s="779"/>
      <c r="KWV195" s="779"/>
      <c r="KWW195" s="779"/>
      <c r="KWX195" s="779"/>
      <c r="KWY195" s="779"/>
      <c r="KWZ195" s="779"/>
      <c r="KXA195" s="779"/>
      <c r="KXB195" s="779"/>
      <c r="KXC195" s="779"/>
      <c r="KXD195" s="779"/>
      <c r="KXE195" s="779"/>
      <c r="KXF195" s="779"/>
      <c r="KXG195" s="779"/>
      <c r="KXH195" s="779"/>
      <c r="KXI195" s="779"/>
      <c r="KXJ195" s="779"/>
      <c r="KXK195" s="779"/>
      <c r="KXL195" s="779"/>
      <c r="KXM195" s="779"/>
      <c r="KXN195" s="779"/>
      <c r="KXO195" s="779"/>
      <c r="KXP195" s="779"/>
      <c r="KXQ195" s="779"/>
      <c r="KXR195" s="779"/>
      <c r="KXS195" s="779"/>
      <c r="KXT195" s="779"/>
      <c r="KXU195" s="779"/>
      <c r="KXV195" s="779"/>
      <c r="KXW195" s="779"/>
      <c r="KXX195" s="779"/>
      <c r="KXY195" s="779"/>
      <c r="KXZ195" s="779"/>
      <c r="KYA195" s="779"/>
      <c r="KYB195" s="779"/>
      <c r="KYC195" s="779"/>
      <c r="KYD195" s="779"/>
      <c r="KYE195" s="779"/>
      <c r="KYF195" s="779"/>
      <c r="KYG195" s="779"/>
      <c r="KYH195" s="779"/>
      <c r="KYI195" s="779"/>
      <c r="KYJ195" s="779"/>
      <c r="KYK195" s="779"/>
      <c r="KYL195" s="779"/>
      <c r="KYM195" s="779"/>
      <c r="KYN195" s="779"/>
      <c r="KYO195" s="779"/>
      <c r="KYP195" s="779"/>
      <c r="KYQ195" s="779"/>
      <c r="KYR195" s="779"/>
      <c r="KYS195" s="779"/>
      <c r="KYT195" s="779"/>
      <c r="KYU195" s="779"/>
      <c r="KYV195" s="779"/>
      <c r="KYW195" s="779"/>
      <c r="KYX195" s="779"/>
      <c r="KYY195" s="779"/>
      <c r="KYZ195" s="779"/>
      <c r="KZA195" s="779"/>
      <c r="KZB195" s="779"/>
      <c r="KZC195" s="779"/>
      <c r="KZD195" s="779"/>
      <c r="KZE195" s="779"/>
      <c r="KZF195" s="779"/>
      <c r="KZG195" s="779"/>
      <c r="KZH195" s="779"/>
      <c r="KZI195" s="779"/>
      <c r="KZJ195" s="779"/>
      <c r="KZK195" s="779"/>
      <c r="KZL195" s="779"/>
      <c r="KZM195" s="779"/>
      <c r="KZN195" s="779"/>
      <c r="KZO195" s="779"/>
      <c r="KZP195" s="779"/>
      <c r="KZQ195" s="779"/>
      <c r="KZR195" s="779"/>
      <c r="KZS195" s="779"/>
      <c r="KZT195" s="779"/>
      <c r="KZU195" s="779"/>
      <c r="KZV195" s="779"/>
      <c r="KZW195" s="779"/>
      <c r="KZX195" s="779"/>
      <c r="KZY195" s="779"/>
      <c r="KZZ195" s="779"/>
      <c r="LAA195" s="779"/>
      <c r="LAB195" s="779"/>
      <c r="LAC195" s="779"/>
      <c r="LAD195" s="779"/>
      <c r="LAE195" s="779"/>
      <c r="LAF195" s="779"/>
      <c r="LAG195" s="779"/>
      <c r="LAH195" s="779"/>
      <c r="LAI195" s="779"/>
      <c r="LAJ195" s="779"/>
      <c r="LAK195" s="779"/>
      <c r="LAL195" s="779"/>
      <c r="LAM195" s="779"/>
      <c r="LAN195" s="779"/>
      <c r="LAO195" s="779"/>
      <c r="LAP195" s="779"/>
      <c r="LAQ195" s="779"/>
      <c r="LAR195" s="779"/>
      <c r="LAS195" s="779"/>
      <c r="LAT195" s="779"/>
      <c r="LAU195" s="779"/>
      <c r="LAV195" s="779"/>
      <c r="LAW195" s="779"/>
      <c r="LAX195" s="779"/>
      <c r="LAY195" s="779"/>
      <c r="LAZ195" s="779"/>
      <c r="LBA195" s="779"/>
      <c r="LBB195" s="779"/>
      <c r="LBC195" s="779"/>
      <c r="LBD195" s="779"/>
      <c r="LBE195" s="779"/>
      <c r="LBF195" s="779"/>
      <c r="LBG195" s="779"/>
      <c r="LBH195" s="779"/>
      <c r="LBI195" s="779"/>
      <c r="LBJ195" s="779"/>
      <c r="LBK195" s="779"/>
      <c r="LBL195" s="779"/>
      <c r="LBM195" s="779"/>
      <c r="LBN195" s="779"/>
      <c r="LBO195" s="779"/>
      <c r="LBP195" s="779"/>
      <c r="LBQ195" s="779"/>
      <c r="LBR195" s="779"/>
      <c r="LBS195" s="779"/>
      <c r="LBT195" s="779"/>
      <c r="LBU195" s="779"/>
      <c r="LBV195" s="779"/>
      <c r="LBW195" s="779"/>
      <c r="LBX195" s="779"/>
      <c r="LBY195" s="779"/>
      <c r="LBZ195" s="779"/>
      <c r="LCA195" s="779"/>
      <c r="LCB195" s="779"/>
      <c r="LCC195" s="779"/>
      <c r="LCD195" s="779"/>
      <c r="LCE195" s="779"/>
      <c r="LCF195" s="779"/>
      <c r="LCG195" s="779"/>
      <c r="LCH195" s="779"/>
      <c r="LCI195" s="779"/>
      <c r="LCJ195" s="779"/>
      <c r="LCK195" s="779"/>
      <c r="LCL195" s="779"/>
      <c r="LCM195" s="779"/>
      <c r="LCN195" s="779"/>
      <c r="LCO195" s="779"/>
      <c r="LCP195" s="779"/>
      <c r="LCQ195" s="779"/>
      <c r="LCR195" s="779"/>
      <c r="LCS195" s="779"/>
      <c r="LCT195" s="779"/>
      <c r="LCU195" s="779"/>
      <c r="LCV195" s="779"/>
      <c r="LCW195" s="779"/>
      <c r="LCX195" s="779"/>
      <c r="LCY195" s="779"/>
      <c r="LCZ195" s="779"/>
      <c r="LDA195" s="779"/>
      <c r="LDB195" s="779"/>
      <c r="LDC195" s="779"/>
      <c r="LDD195" s="779"/>
      <c r="LDE195" s="779"/>
      <c r="LDF195" s="779"/>
      <c r="LDG195" s="779"/>
      <c r="LDH195" s="779"/>
      <c r="LDI195" s="779"/>
      <c r="LDJ195" s="779"/>
      <c r="LDK195" s="779"/>
      <c r="LDL195" s="779"/>
      <c r="LDM195" s="779"/>
      <c r="LDN195" s="779"/>
      <c r="LDO195" s="779"/>
      <c r="LDP195" s="779"/>
      <c r="LDQ195" s="779"/>
      <c r="LDR195" s="779"/>
      <c r="LDS195" s="779"/>
      <c r="LDT195" s="779"/>
      <c r="LDU195" s="779"/>
      <c r="LDV195" s="779"/>
      <c r="LDW195" s="779"/>
      <c r="LDX195" s="779"/>
      <c r="LDY195" s="779"/>
      <c r="LDZ195" s="779"/>
      <c r="LEA195" s="779"/>
      <c r="LEB195" s="779"/>
      <c r="LEC195" s="779"/>
      <c r="LED195" s="779"/>
      <c r="LEE195" s="779"/>
      <c r="LEF195" s="779"/>
      <c r="LEG195" s="779"/>
      <c r="LEH195" s="779"/>
      <c r="LEI195" s="779"/>
      <c r="LEJ195" s="779"/>
      <c r="LEK195" s="779"/>
      <c r="LEL195" s="779"/>
      <c r="LEM195" s="779"/>
      <c r="LEN195" s="779"/>
      <c r="LEO195" s="779"/>
      <c r="LEP195" s="779"/>
      <c r="LEQ195" s="779"/>
      <c r="LER195" s="779"/>
      <c r="LES195" s="779"/>
      <c r="LET195" s="779"/>
      <c r="LEU195" s="779"/>
      <c r="LEV195" s="779"/>
      <c r="LEW195" s="779"/>
      <c r="LEX195" s="779"/>
      <c r="LEY195" s="779"/>
      <c r="LEZ195" s="779"/>
      <c r="LFA195" s="779"/>
      <c r="LFB195" s="779"/>
      <c r="LFC195" s="779"/>
      <c r="LFD195" s="779"/>
      <c r="LFE195" s="779"/>
      <c r="LFF195" s="779"/>
      <c r="LFG195" s="779"/>
      <c r="LFH195" s="779"/>
      <c r="LFI195" s="779"/>
      <c r="LFJ195" s="779"/>
      <c r="LFK195" s="779"/>
      <c r="LFL195" s="779"/>
      <c r="LFM195" s="779"/>
      <c r="LFN195" s="779"/>
      <c r="LFO195" s="779"/>
      <c r="LFP195" s="779"/>
      <c r="LFQ195" s="779"/>
      <c r="LFR195" s="779"/>
      <c r="LFS195" s="779"/>
      <c r="LFT195" s="779"/>
      <c r="LFU195" s="779"/>
      <c r="LFV195" s="779"/>
      <c r="LFW195" s="779"/>
      <c r="LFX195" s="779"/>
      <c r="LFY195" s="779"/>
      <c r="LFZ195" s="779"/>
      <c r="LGA195" s="779"/>
      <c r="LGB195" s="779"/>
      <c r="LGC195" s="779"/>
      <c r="LGD195" s="779"/>
      <c r="LGE195" s="779"/>
      <c r="LGF195" s="779"/>
      <c r="LGG195" s="779"/>
      <c r="LGH195" s="779"/>
      <c r="LGI195" s="779"/>
      <c r="LGJ195" s="779"/>
      <c r="LGK195" s="779"/>
      <c r="LGL195" s="779"/>
      <c r="LGM195" s="779"/>
      <c r="LGN195" s="779"/>
      <c r="LGO195" s="779"/>
      <c r="LGP195" s="779"/>
      <c r="LGQ195" s="779"/>
      <c r="LGR195" s="779"/>
      <c r="LGS195" s="779"/>
      <c r="LGT195" s="779"/>
      <c r="LGU195" s="779"/>
      <c r="LGV195" s="779"/>
      <c r="LGW195" s="779"/>
      <c r="LGX195" s="779"/>
      <c r="LGY195" s="779"/>
      <c r="LGZ195" s="779"/>
      <c r="LHA195" s="779"/>
      <c r="LHB195" s="779"/>
      <c r="LHC195" s="779"/>
      <c r="LHD195" s="779"/>
      <c r="LHE195" s="779"/>
      <c r="LHF195" s="779"/>
      <c r="LHG195" s="779"/>
      <c r="LHH195" s="779"/>
      <c r="LHI195" s="779"/>
      <c r="LHJ195" s="779"/>
      <c r="LHK195" s="779"/>
      <c r="LHL195" s="779"/>
      <c r="LHM195" s="779"/>
      <c r="LHN195" s="779"/>
      <c r="LHO195" s="779"/>
      <c r="LHP195" s="779"/>
      <c r="LHQ195" s="779"/>
      <c r="LHR195" s="779"/>
      <c r="LHS195" s="779"/>
      <c r="LHT195" s="779"/>
      <c r="LHU195" s="779"/>
      <c r="LHV195" s="779"/>
      <c r="LHW195" s="779"/>
      <c r="LHX195" s="779"/>
      <c r="LHY195" s="779"/>
      <c r="LHZ195" s="779"/>
      <c r="LIA195" s="779"/>
      <c r="LIB195" s="779"/>
      <c r="LIC195" s="779"/>
      <c r="LID195" s="779"/>
      <c r="LIE195" s="779"/>
      <c r="LIF195" s="779"/>
      <c r="LIG195" s="779"/>
      <c r="LIH195" s="779"/>
      <c r="LII195" s="779"/>
      <c r="LIJ195" s="779"/>
      <c r="LIK195" s="779"/>
      <c r="LIL195" s="779"/>
      <c r="LIM195" s="779"/>
      <c r="LIN195" s="779"/>
      <c r="LIO195" s="779"/>
      <c r="LIP195" s="779"/>
      <c r="LIQ195" s="779"/>
      <c r="LIR195" s="779"/>
      <c r="LIS195" s="779"/>
      <c r="LIT195" s="779"/>
      <c r="LIU195" s="779"/>
      <c r="LIV195" s="779"/>
      <c r="LIW195" s="779"/>
      <c r="LIX195" s="779"/>
      <c r="LIY195" s="779"/>
      <c r="LIZ195" s="779"/>
      <c r="LJA195" s="779"/>
      <c r="LJB195" s="779"/>
      <c r="LJC195" s="779"/>
      <c r="LJD195" s="779"/>
      <c r="LJE195" s="779"/>
      <c r="LJF195" s="779"/>
      <c r="LJG195" s="779"/>
      <c r="LJH195" s="779"/>
      <c r="LJI195" s="779"/>
      <c r="LJJ195" s="779"/>
      <c r="LJK195" s="779"/>
      <c r="LJL195" s="779"/>
      <c r="LJM195" s="779"/>
      <c r="LJN195" s="779"/>
      <c r="LJO195" s="779"/>
      <c r="LJP195" s="779"/>
      <c r="LJQ195" s="779"/>
      <c r="LJR195" s="779"/>
      <c r="LJS195" s="779"/>
      <c r="LJT195" s="779"/>
      <c r="LJU195" s="779"/>
      <c r="LJV195" s="779"/>
      <c r="LJW195" s="779"/>
      <c r="LJX195" s="779"/>
      <c r="LJY195" s="779"/>
      <c r="LJZ195" s="779"/>
      <c r="LKA195" s="779"/>
      <c r="LKB195" s="779"/>
      <c r="LKC195" s="779"/>
      <c r="LKD195" s="779"/>
      <c r="LKE195" s="779"/>
      <c r="LKF195" s="779"/>
      <c r="LKG195" s="779"/>
      <c r="LKH195" s="779"/>
      <c r="LKI195" s="779"/>
      <c r="LKJ195" s="779"/>
      <c r="LKK195" s="779"/>
      <c r="LKL195" s="779"/>
      <c r="LKM195" s="779"/>
      <c r="LKN195" s="779"/>
      <c r="LKO195" s="779"/>
      <c r="LKP195" s="779"/>
      <c r="LKQ195" s="779"/>
      <c r="LKR195" s="779"/>
      <c r="LKS195" s="779"/>
      <c r="LKT195" s="779"/>
      <c r="LKU195" s="779"/>
      <c r="LKV195" s="779"/>
      <c r="LKW195" s="779"/>
      <c r="LKX195" s="779"/>
      <c r="LKY195" s="779"/>
      <c r="LKZ195" s="779"/>
      <c r="LLA195" s="779"/>
      <c r="LLB195" s="779"/>
      <c r="LLC195" s="779"/>
      <c r="LLD195" s="779"/>
      <c r="LLE195" s="779"/>
      <c r="LLF195" s="779"/>
      <c r="LLG195" s="779"/>
      <c r="LLH195" s="779"/>
      <c r="LLI195" s="779"/>
      <c r="LLJ195" s="779"/>
      <c r="LLK195" s="779"/>
      <c r="LLL195" s="779"/>
      <c r="LLM195" s="779"/>
      <c r="LLN195" s="779"/>
      <c r="LLO195" s="779"/>
      <c r="LLP195" s="779"/>
      <c r="LLQ195" s="779"/>
      <c r="LLR195" s="779"/>
      <c r="LLS195" s="779"/>
      <c r="LLT195" s="779"/>
      <c r="LLU195" s="779"/>
      <c r="LLV195" s="779"/>
      <c r="LLW195" s="779"/>
      <c r="LLX195" s="779"/>
      <c r="LLY195" s="779"/>
      <c r="LLZ195" s="779"/>
      <c r="LMA195" s="779"/>
      <c r="LMB195" s="779"/>
      <c r="LMC195" s="779"/>
      <c r="LMD195" s="779"/>
      <c r="LME195" s="779"/>
      <c r="LMF195" s="779"/>
      <c r="LMG195" s="779"/>
      <c r="LMH195" s="779"/>
      <c r="LMI195" s="779"/>
      <c r="LMJ195" s="779"/>
      <c r="LMK195" s="779"/>
      <c r="LML195" s="779"/>
      <c r="LMM195" s="779"/>
      <c r="LMN195" s="779"/>
      <c r="LMO195" s="779"/>
      <c r="LMP195" s="779"/>
      <c r="LMQ195" s="779"/>
      <c r="LMR195" s="779"/>
      <c r="LMS195" s="779"/>
      <c r="LMT195" s="779"/>
      <c r="LMU195" s="779"/>
      <c r="LMV195" s="779"/>
      <c r="LMW195" s="779"/>
      <c r="LMX195" s="779"/>
      <c r="LMY195" s="779"/>
      <c r="LMZ195" s="779"/>
      <c r="LNA195" s="779"/>
      <c r="LNB195" s="779"/>
      <c r="LNC195" s="779"/>
      <c r="LND195" s="779"/>
      <c r="LNE195" s="779"/>
      <c r="LNF195" s="779"/>
      <c r="LNG195" s="779"/>
      <c r="LNH195" s="779"/>
      <c r="LNI195" s="779"/>
      <c r="LNJ195" s="779"/>
      <c r="LNK195" s="779"/>
      <c r="LNL195" s="779"/>
      <c r="LNM195" s="779"/>
      <c r="LNN195" s="779"/>
      <c r="LNO195" s="779"/>
      <c r="LNP195" s="779"/>
      <c r="LNQ195" s="779"/>
      <c r="LNR195" s="779"/>
      <c r="LNS195" s="779"/>
      <c r="LNT195" s="779"/>
      <c r="LNU195" s="779"/>
      <c r="LNV195" s="779"/>
      <c r="LNW195" s="779"/>
      <c r="LNX195" s="779"/>
      <c r="LNY195" s="779"/>
      <c r="LNZ195" s="779"/>
      <c r="LOA195" s="779"/>
      <c r="LOB195" s="779"/>
      <c r="LOC195" s="779"/>
      <c r="LOD195" s="779"/>
      <c r="LOE195" s="779"/>
      <c r="LOF195" s="779"/>
      <c r="LOG195" s="779"/>
      <c r="LOH195" s="779"/>
      <c r="LOI195" s="779"/>
      <c r="LOJ195" s="779"/>
      <c r="LOK195" s="779"/>
      <c r="LOL195" s="779"/>
      <c r="LOM195" s="779"/>
      <c r="LON195" s="779"/>
      <c r="LOO195" s="779"/>
      <c r="LOP195" s="779"/>
      <c r="LOQ195" s="779"/>
      <c r="LOR195" s="779"/>
      <c r="LOS195" s="779"/>
      <c r="LOT195" s="779"/>
      <c r="LOU195" s="779"/>
      <c r="LOV195" s="779"/>
      <c r="LOW195" s="779"/>
      <c r="LOX195" s="779"/>
      <c r="LOY195" s="779"/>
      <c r="LOZ195" s="779"/>
      <c r="LPA195" s="779"/>
      <c r="LPB195" s="779"/>
      <c r="LPC195" s="779"/>
      <c r="LPD195" s="779"/>
      <c r="LPE195" s="779"/>
      <c r="LPF195" s="779"/>
      <c r="LPG195" s="779"/>
      <c r="LPH195" s="779"/>
      <c r="LPI195" s="779"/>
      <c r="LPJ195" s="779"/>
      <c r="LPK195" s="779"/>
      <c r="LPL195" s="779"/>
      <c r="LPM195" s="779"/>
      <c r="LPN195" s="779"/>
      <c r="LPO195" s="779"/>
      <c r="LPP195" s="779"/>
      <c r="LPQ195" s="779"/>
      <c r="LPR195" s="779"/>
      <c r="LPS195" s="779"/>
      <c r="LPT195" s="779"/>
      <c r="LPU195" s="779"/>
      <c r="LPV195" s="779"/>
      <c r="LPW195" s="779"/>
      <c r="LPX195" s="779"/>
      <c r="LPY195" s="779"/>
      <c r="LPZ195" s="779"/>
      <c r="LQA195" s="779"/>
      <c r="LQB195" s="779"/>
      <c r="LQC195" s="779"/>
      <c r="LQD195" s="779"/>
      <c r="LQE195" s="779"/>
      <c r="LQF195" s="779"/>
      <c r="LQG195" s="779"/>
      <c r="LQH195" s="779"/>
      <c r="LQI195" s="779"/>
      <c r="LQJ195" s="779"/>
      <c r="LQK195" s="779"/>
      <c r="LQL195" s="779"/>
      <c r="LQM195" s="779"/>
      <c r="LQN195" s="779"/>
      <c r="LQO195" s="779"/>
      <c r="LQP195" s="779"/>
      <c r="LQQ195" s="779"/>
      <c r="LQR195" s="779"/>
      <c r="LQS195" s="779"/>
      <c r="LQT195" s="779"/>
      <c r="LQU195" s="779"/>
      <c r="LQV195" s="779"/>
      <c r="LQW195" s="779"/>
      <c r="LQX195" s="779"/>
      <c r="LQY195" s="779"/>
      <c r="LQZ195" s="779"/>
      <c r="LRA195" s="779"/>
      <c r="LRB195" s="779"/>
      <c r="LRC195" s="779"/>
      <c r="LRD195" s="779"/>
      <c r="LRE195" s="779"/>
      <c r="LRF195" s="779"/>
      <c r="LRG195" s="779"/>
      <c r="LRH195" s="779"/>
      <c r="LRI195" s="779"/>
      <c r="LRJ195" s="779"/>
      <c r="LRK195" s="779"/>
      <c r="LRL195" s="779"/>
      <c r="LRM195" s="779"/>
      <c r="LRN195" s="779"/>
      <c r="LRO195" s="779"/>
      <c r="LRP195" s="779"/>
      <c r="LRQ195" s="779"/>
      <c r="LRR195" s="779"/>
      <c r="LRS195" s="779"/>
      <c r="LRT195" s="779"/>
      <c r="LRU195" s="779"/>
      <c r="LRV195" s="779"/>
      <c r="LRW195" s="779"/>
      <c r="LRX195" s="779"/>
      <c r="LRY195" s="779"/>
      <c r="LRZ195" s="779"/>
      <c r="LSA195" s="779"/>
      <c r="LSB195" s="779"/>
      <c r="LSC195" s="779"/>
      <c r="LSD195" s="779"/>
      <c r="LSE195" s="779"/>
      <c r="LSF195" s="779"/>
      <c r="LSG195" s="779"/>
      <c r="LSH195" s="779"/>
      <c r="LSI195" s="779"/>
      <c r="LSJ195" s="779"/>
      <c r="LSK195" s="779"/>
      <c r="LSL195" s="779"/>
      <c r="LSM195" s="779"/>
      <c r="LSN195" s="779"/>
      <c r="LSO195" s="779"/>
      <c r="LSP195" s="779"/>
      <c r="LSQ195" s="779"/>
      <c r="LSR195" s="779"/>
      <c r="LSS195" s="779"/>
      <c r="LST195" s="779"/>
      <c r="LSU195" s="779"/>
      <c r="LSV195" s="779"/>
      <c r="LSW195" s="779"/>
      <c r="LSX195" s="779"/>
      <c r="LSY195" s="779"/>
      <c r="LSZ195" s="779"/>
      <c r="LTA195" s="779"/>
      <c r="LTB195" s="779"/>
      <c r="LTC195" s="779"/>
      <c r="LTD195" s="779"/>
      <c r="LTE195" s="779"/>
      <c r="LTF195" s="779"/>
      <c r="LTG195" s="779"/>
      <c r="LTH195" s="779"/>
      <c r="LTI195" s="779"/>
      <c r="LTJ195" s="779"/>
      <c r="LTK195" s="779"/>
      <c r="LTL195" s="779"/>
      <c r="LTM195" s="779"/>
      <c r="LTN195" s="779"/>
      <c r="LTO195" s="779"/>
      <c r="LTP195" s="779"/>
      <c r="LTQ195" s="779"/>
      <c r="LTR195" s="779"/>
      <c r="LTS195" s="779"/>
      <c r="LTT195" s="779"/>
      <c r="LTU195" s="779"/>
      <c r="LTV195" s="779"/>
      <c r="LTW195" s="779"/>
      <c r="LTX195" s="779"/>
      <c r="LTY195" s="779"/>
      <c r="LTZ195" s="779"/>
      <c r="LUA195" s="779"/>
      <c r="LUB195" s="779"/>
      <c r="LUC195" s="779"/>
      <c r="LUD195" s="779"/>
      <c r="LUE195" s="779"/>
      <c r="LUF195" s="779"/>
      <c r="LUG195" s="779"/>
      <c r="LUH195" s="779"/>
      <c r="LUI195" s="779"/>
      <c r="LUJ195" s="779"/>
      <c r="LUK195" s="779"/>
      <c r="LUL195" s="779"/>
      <c r="LUM195" s="779"/>
      <c r="LUN195" s="779"/>
      <c r="LUO195" s="779"/>
      <c r="LUP195" s="779"/>
      <c r="LUQ195" s="779"/>
      <c r="LUR195" s="779"/>
      <c r="LUS195" s="779"/>
      <c r="LUT195" s="779"/>
      <c r="LUU195" s="779"/>
      <c r="LUV195" s="779"/>
      <c r="LUW195" s="779"/>
      <c r="LUX195" s="779"/>
      <c r="LUY195" s="779"/>
      <c r="LUZ195" s="779"/>
      <c r="LVA195" s="779"/>
      <c r="LVB195" s="779"/>
      <c r="LVC195" s="779"/>
      <c r="LVD195" s="779"/>
      <c r="LVE195" s="779"/>
      <c r="LVF195" s="779"/>
      <c r="LVG195" s="779"/>
      <c r="LVH195" s="779"/>
      <c r="LVI195" s="779"/>
      <c r="LVJ195" s="779"/>
      <c r="LVK195" s="779"/>
      <c r="LVL195" s="779"/>
      <c r="LVM195" s="779"/>
      <c r="LVN195" s="779"/>
      <c r="LVO195" s="779"/>
      <c r="LVP195" s="779"/>
      <c r="LVQ195" s="779"/>
      <c r="LVR195" s="779"/>
      <c r="LVS195" s="779"/>
      <c r="LVT195" s="779"/>
      <c r="LVU195" s="779"/>
      <c r="LVV195" s="779"/>
      <c r="LVW195" s="779"/>
      <c r="LVX195" s="779"/>
      <c r="LVY195" s="779"/>
      <c r="LVZ195" s="779"/>
      <c r="LWA195" s="779"/>
      <c r="LWB195" s="779"/>
      <c r="LWC195" s="779"/>
      <c r="LWD195" s="779"/>
      <c r="LWE195" s="779"/>
      <c r="LWF195" s="779"/>
      <c r="LWG195" s="779"/>
      <c r="LWH195" s="779"/>
      <c r="LWI195" s="779"/>
      <c r="LWJ195" s="779"/>
      <c r="LWK195" s="779"/>
      <c r="LWL195" s="779"/>
      <c r="LWM195" s="779"/>
      <c r="LWN195" s="779"/>
      <c r="LWO195" s="779"/>
      <c r="LWP195" s="779"/>
      <c r="LWQ195" s="779"/>
      <c r="LWR195" s="779"/>
      <c r="LWS195" s="779"/>
      <c r="LWT195" s="779"/>
      <c r="LWU195" s="779"/>
      <c r="LWV195" s="779"/>
      <c r="LWW195" s="779"/>
      <c r="LWX195" s="779"/>
      <c r="LWY195" s="779"/>
      <c r="LWZ195" s="779"/>
      <c r="LXA195" s="779"/>
      <c r="LXB195" s="779"/>
      <c r="LXC195" s="779"/>
      <c r="LXD195" s="779"/>
      <c r="LXE195" s="779"/>
      <c r="LXF195" s="779"/>
      <c r="LXG195" s="779"/>
      <c r="LXH195" s="779"/>
      <c r="LXI195" s="779"/>
      <c r="LXJ195" s="779"/>
      <c r="LXK195" s="779"/>
      <c r="LXL195" s="779"/>
      <c r="LXM195" s="779"/>
      <c r="LXN195" s="779"/>
      <c r="LXO195" s="779"/>
      <c r="LXP195" s="779"/>
      <c r="LXQ195" s="779"/>
      <c r="LXR195" s="779"/>
      <c r="LXS195" s="779"/>
      <c r="LXT195" s="779"/>
      <c r="LXU195" s="779"/>
      <c r="LXV195" s="779"/>
      <c r="LXW195" s="779"/>
      <c r="LXX195" s="779"/>
      <c r="LXY195" s="779"/>
      <c r="LXZ195" s="779"/>
      <c r="LYA195" s="779"/>
      <c r="LYB195" s="779"/>
      <c r="LYC195" s="779"/>
      <c r="LYD195" s="779"/>
      <c r="LYE195" s="779"/>
      <c r="LYF195" s="779"/>
      <c r="LYG195" s="779"/>
      <c r="LYH195" s="779"/>
      <c r="LYI195" s="779"/>
      <c r="LYJ195" s="779"/>
      <c r="LYK195" s="779"/>
      <c r="LYL195" s="779"/>
      <c r="LYM195" s="779"/>
      <c r="LYN195" s="779"/>
      <c r="LYO195" s="779"/>
      <c r="LYP195" s="779"/>
      <c r="LYQ195" s="779"/>
      <c r="LYR195" s="779"/>
      <c r="LYS195" s="779"/>
      <c r="LYT195" s="779"/>
      <c r="LYU195" s="779"/>
      <c r="LYV195" s="779"/>
      <c r="LYW195" s="779"/>
      <c r="LYX195" s="779"/>
      <c r="LYY195" s="779"/>
      <c r="LYZ195" s="779"/>
      <c r="LZA195" s="779"/>
      <c r="LZB195" s="779"/>
      <c r="LZC195" s="779"/>
      <c r="LZD195" s="779"/>
      <c r="LZE195" s="779"/>
      <c r="LZF195" s="779"/>
      <c r="LZG195" s="779"/>
      <c r="LZH195" s="779"/>
      <c r="LZI195" s="779"/>
      <c r="LZJ195" s="779"/>
      <c r="LZK195" s="779"/>
      <c r="LZL195" s="779"/>
      <c r="LZM195" s="779"/>
      <c r="LZN195" s="779"/>
      <c r="LZO195" s="779"/>
      <c r="LZP195" s="779"/>
      <c r="LZQ195" s="779"/>
      <c r="LZR195" s="779"/>
      <c r="LZS195" s="779"/>
      <c r="LZT195" s="779"/>
      <c r="LZU195" s="779"/>
      <c r="LZV195" s="779"/>
      <c r="LZW195" s="779"/>
      <c r="LZX195" s="779"/>
      <c r="LZY195" s="779"/>
      <c r="LZZ195" s="779"/>
      <c r="MAA195" s="779"/>
      <c r="MAB195" s="779"/>
      <c r="MAC195" s="779"/>
      <c r="MAD195" s="779"/>
      <c r="MAE195" s="779"/>
      <c r="MAF195" s="779"/>
      <c r="MAG195" s="779"/>
      <c r="MAH195" s="779"/>
      <c r="MAI195" s="779"/>
      <c r="MAJ195" s="779"/>
      <c r="MAK195" s="779"/>
      <c r="MAL195" s="779"/>
      <c r="MAM195" s="779"/>
      <c r="MAN195" s="779"/>
      <c r="MAO195" s="779"/>
      <c r="MAP195" s="779"/>
      <c r="MAQ195" s="779"/>
      <c r="MAR195" s="779"/>
      <c r="MAS195" s="779"/>
      <c r="MAT195" s="779"/>
      <c r="MAU195" s="779"/>
      <c r="MAV195" s="779"/>
      <c r="MAW195" s="779"/>
      <c r="MAX195" s="779"/>
      <c r="MAY195" s="779"/>
      <c r="MAZ195" s="779"/>
      <c r="MBA195" s="779"/>
      <c r="MBB195" s="779"/>
      <c r="MBC195" s="779"/>
      <c r="MBD195" s="779"/>
      <c r="MBE195" s="779"/>
      <c r="MBF195" s="779"/>
      <c r="MBG195" s="779"/>
      <c r="MBH195" s="779"/>
      <c r="MBI195" s="779"/>
      <c r="MBJ195" s="779"/>
      <c r="MBK195" s="779"/>
      <c r="MBL195" s="779"/>
      <c r="MBM195" s="779"/>
      <c r="MBN195" s="779"/>
      <c r="MBO195" s="779"/>
      <c r="MBP195" s="779"/>
      <c r="MBQ195" s="779"/>
      <c r="MBR195" s="779"/>
      <c r="MBS195" s="779"/>
      <c r="MBT195" s="779"/>
      <c r="MBU195" s="779"/>
      <c r="MBV195" s="779"/>
      <c r="MBW195" s="779"/>
      <c r="MBX195" s="779"/>
      <c r="MBY195" s="779"/>
      <c r="MBZ195" s="779"/>
      <c r="MCA195" s="779"/>
      <c r="MCB195" s="779"/>
      <c r="MCC195" s="779"/>
      <c r="MCD195" s="779"/>
      <c r="MCE195" s="779"/>
      <c r="MCF195" s="779"/>
      <c r="MCG195" s="779"/>
      <c r="MCH195" s="779"/>
      <c r="MCI195" s="779"/>
      <c r="MCJ195" s="779"/>
      <c r="MCK195" s="779"/>
      <c r="MCL195" s="779"/>
      <c r="MCM195" s="779"/>
      <c r="MCN195" s="779"/>
      <c r="MCO195" s="779"/>
      <c r="MCP195" s="779"/>
      <c r="MCQ195" s="779"/>
      <c r="MCR195" s="779"/>
      <c r="MCS195" s="779"/>
      <c r="MCT195" s="779"/>
      <c r="MCU195" s="779"/>
      <c r="MCV195" s="779"/>
      <c r="MCW195" s="779"/>
      <c r="MCX195" s="779"/>
      <c r="MCY195" s="779"/>
      <c r="MCZ195" s="779"/>
      <c r="MDA195" s="779"/>
      <c r="MDB195" s="779"/>
      <c r="MDC195" s="779"/>
      <c r="MDD195" s="779"/>
      <c r="MDE195" s="779"/>
      <c r="MDF195" s="779"/>
      <c r="MDG195" s="779"/>
      <c r="MDH195" s="779"/>
      <c r="MDI195" s="779"/>
      <c r="MDJ195" s="779"/>
      <c r="MDK195" s="779"/>
      <c r="MDL195" s="779"/>
      <c r="MDM195" s="779"/>
      <c r="MDN195" s="779"/>
      <c r="MDO195" s="779"/>
      <c r="MDP195" s="779"/>
      <c r="MDQ195" s="779"/>
      <c r="MDR195" s="779"/>
      <c r="MDS195" s="779"/>
      <c r="MDT195" s="779"/>
      <c r="MDU195" s="779"/>
      <c r="MDV195" s="779"/>
      <c r="MDW195" s="779"/>
      <c r="MDX195" s="779"/>
      <c r="MDY195" s="779"/>
      <c r="MDZ195" s="779"/>
      <c r="MEA195" s="779"/>
      <c r="MEB195" s="779"/>
      <c r="MEC195" s="779"/>
      <c r="MED195" s="779"/>
      <c r="MEE195" s="779"/>
      <c r="MEF195" s="779"/>
      <c r="MEG195" s="779"/>
      <c r="MEH195" s="779"/>
      <c r="MEI195" s="779"/>
      <c r="MEJ195" s="779"/>
      <c r="MEK195" s="779"/>
      <c r="MEL195" s="779"/>
      <c r="MEM195" s="779"/>
      <c r="MEN195" s="779"/>
      <c r="MEO195" s="779"/>
      <c r="MEP195" s="779"/>
      <c r="MEQ195" s="779"/>
      <c r="MER195" s="779"/>
      <c r="MES195" s="779"/>
      <c r="MET195" s="779"/>
      <c r="MEU195" s="779"/>
      <c r="MEV195" s="779"/>
      <c r="MEW195" s="779"/>
      <c r="MEX195" s="779"/>
      <c r="MEY195" s="779"/>
      <c r="MEZ195" s="779"/>
      <c r="MFA195" s="779"/>
      <c r="MFB195" s="779"/>
      <c r="MFC195" s="779"/>
      <c r="MFD195" s="779"/>
      <c r="MFE195" s="779"/>
      <c r="MFF195" s="779"/>
      <c r="MFG195" s="779"/>
      <c r="MFH195" s="779"/>
      <c r="MFI195" s="779"/>
      <c r="MFJ195" s="779"/>
      <c r="MFK195" s="779"/>
      <c r="MFL195" s="779"/>
      <c r="MFM195" s="779"/>
      <c r="MFN195" s="779"/>
      <c r="MFO195" s="779"/>
      <c r="MFP195" s="779"/>
      <c r="MFQ195" s="779"/>
      <c r="MFR195" s="779"/>
      <c r="MFS195" s="779"/>
      <c r="MFT195" s="779"/>
      <c r="MFU195" s="779"/>
      <c r="MFV195" s="779"/>
      <c r="MFW195" s="779"/>
      <c r="MFX195" s="779"/>
      <c r="MFY195" s="779"/>
      <c r="MFZ195" s="779"/>
      <c r="MGA195" s="779"/>
      <c r="MGB195" s="779"/>
      <c r="MGC195" s="779"/>
      <c r="MGD195" s="779"/>
      <c r="MGE195" s="779"/>
      <c r="MGF195" s="779"/>
      <c r="MGG195" s="779"/>
      <c r="MGH195" s="779"/>
      <c r="MGI195" s="779"/>
      <c r="MGJ195" s="779"/>
      <c r="MGK195" s="779"/>
      <c r="MGL195" s="779"/>
      <c r="MGM195" s="779"/>
      <c r="MGN195" s="779"/>
      <c r="MGO195" s="779"/>
      <c r="MGP195" s="779"/>
      <c r="MGQ195" s="779"/>
      <c r="MGR195" s="779"/>
      <c r="MGS195" s="779"/>
      <c r="MGT195" s="779"/>
      <c r="MGU195" s="779"/>
      <c r="MGV195" s="779"/>
      <c r="MGW195" s="779"/>
      <c r="MGX195" s="779"/>
      <c r="MGY195" s="779"/>
      <c r="MGZ195" s="779"/>
      <c r="MHA195" s="779"/>
      <c r="MHB195" s="779"/>
      <c r="MHC195" s="779"/>
      <c r="MHD195" s="779"/>
      <c r="MHE195" s="779"/>
      <c r="MHF195" s="779"/>
      <c r="MHG195" s="779"/>
      <c r="MHH195" s="779"/>
      <c r="MHI195" s="779"/>
      <c r="MHJ195" s="779"/>
      <c r="MHK195" s="779"/>
      <c r="MHL195" s="779"/>
      <c r="MHM195" s="779"/>
      <c r="MHN195" s="779"/>
      <c r="MHO195" s="779"/>
      <c r="MHP195" s="779"/>
      <c r="MHQ195" s="779"/>
      <c r="MHR195" s="779"/>
      <c r="MHS195" s="779"/>
      <c r="MHT195" s="779"/>
      <c r="MHU195" s="779"/>
      <c r="MHV195" s="779"/>
      <c r="MHW195" s="779"/>
      <c r="MHX195" s="779"/>
      <c r="MHY195" s="779"/>
      <c r="MHZ195" s="779"/>
      <c r="MIA195" s="779"/>
      <c r="MIB195" s="779"/>
      <c r="MIC195" s="779"/>
      <c r="MID195" s="779"/>
      <c r="MIE195" s="779"/>
      <c r="MIF195" s="779"/>
      <c r="MIG195" s="779"/>
      <c r="MIH195" s="779"/>
      <c r="MII195" s="779"/>
      <c r="MIJ195" s="779"/>
      <c r="MIK195" s="779"/>
      <c r="MIL195" s="779"/>
      <c r="MIM195" s="779"/>
      <c r="MIN195" s="779"/>
      <c r="MIO195" s="779"/>
      <c r="MIP195" s="779"/>
      <c r="MIQ195" s="779"/>
      <c r="MIR195" s="779"/>
      <c r="MIS195" s="779"/>
      <c r="MIT195" s="779"/>
      <c r="MIU195" s="779"/>
      <c r="MIV195" s="779"/>
      <c r="MIW195" s="779"/>
      <c r="MIX195" s="779"/>
      <c r="MIY195" s="779"/>
      <c r="MIZ195" s="779"/>
      <c r="MJA195" s="779"/>
      <c r="MJB195" s="779"/>
      <c r="MJC195" s="779"/>
      <c r="MJD195" s="779"/>
      <c r="MJE195" s="779"/>
      <c r="MJF195" s="779"/>
      <c r="MJG195" s="779"/>
      <c r="MJH195" s="779"/>
      <c r="MJI195" s="779"/>
      <c r="MJJ195" s="779"/>
      <c r="MJK195" s="779"/>
      <c r="MJL195" s="779"/>
      <c r="MJM195" s="779"/>
      <c r="MJN195" s="779"/>
      <c r="MJO195" s="779"/>
      <c r="MJP195" s="779"/>
      <c r="MJQ195" s="779"/>
      <c r="MJR195" s="779"/>
      <c r="MJS195" s="779"/>
      <c r="MJT195" s="779"/>
      <c r="MJU195" s="779"/>
      <c r="MJV195" s="779"/>
      <c r="MJW195" s="779"/>
      <c r="MJX195" s="779"/>
      <c r="MJY195" s="779"/>
      <c r="MJZ195" s="779"/>
      <c r="MKA195" s="779"/>
      <c r="MKB195" s="779"/>
      <c r="MKC195" s="779"/>
      <c r="MKD195" s="779"/>
      <c r="MKE195" s="779"/>
      <c r="MKF195" s="779"/>
      <c r="MKG195" s="779"/>
      <c r="MKH195" s="779"/>
      <c r="MKI195" s="779"/>
      <c r="MKJ195" s="779"/>
      <c r="MKK195" s="779"/>
      <c r="MKL195" s="779"/>
      <c r="MKM195" s="779"/>
      <c r="MKN195" s="779"/>
      <c r="MKO195" s="779"/>
      <c r="MKP195" s="779"/>
      <c r="MKQ195" s="779"/>
      <c r="MKR195" s="779"/>
      <c r="MKS195" s="779"/>
      <c r="MKT195" s="779"/>
      <c r="MKU195" s="779"/>
      <c r="MKV195" s="779"/>
      <c r="MKW195" s="779"/>
      <c r="MKX195" s="779"/>
      <c r="MKY195" s="779"/>
      <c r="MKZ195" s="779"/>
      <c r="MLA195" s="779"/>
      <c r="MLB195" s="779"/>
      <c r="MLC195" s="779"/>
      <c r="MLD195" s="779"/>
      <c r="MLE195" s="779"/>
      <c r="MLF195" s="779"/>
      <c r="MLG195" s="779"/>
      <c r="MLH195" s="779"/>
      <c r="MLI195" s="779"/>
      <c r="MLJ195" s="779"/>
      <c r="MLK195" s="779"/>
      <c r="MLL195" s="779"/>
      <c r="MLM195" s="779"/>
      <c r="MLN195" s="779"/>
      <c r="MLO195" s="779"/>
      <c r="MLP195" s="779"/>
      <c r="MLQ195" s="779"/>
      <c r="MLR195" s="779"/>
      <c r="MLS195" s="779"/>
      <c r="MLT195" s="779"/>
      <c r="MLU195" s="779"/>
      <c r="MLV195" s="779"/>
      <c r="MLW195" s="779"/>
      <c r="MLX195" s="779"/>
      <c r="MLY195" s="779"/>
      <c r="MLZ195" s="779"/>
      <c r="MMA195" s="779"/>
      <c r="MMB195" s="779"/>
      <c r="MMC195" s="779"/>
      <c r="MMD195" s="779"/>
      <c r="MME195" s="779"/>
      <c r="MMF195" s="779"/>
      <c r="MMG195" s="779"/>
      <c r="MMH195" s="779"/>
      <c r="MMI195" s="779"/>
      <c r="MMJ195" s="779"/>
      <c r="MMK195" s="779"/>
      <c r="MML195" s="779"/>
      <c r="MMM195" s="779"/>
      <c r="MMN195" s="779"/>
      <c r="MMO195" s="779"/>
      <c r="MMP195" s="779"/>
      <c r="MMQ195" s="779"/>
      <c r="MMR195" s="779"/>
      <c r="MMS195" s="779"/>
      <c r="MMT195" s="779"/>
      <c r="MMU195" s="779"/>
      <c r="MMV195" s="779"/>
      <c r="MMW195" s="779"/>
      <c r="MMX195" s="779"/>
      <c r="MMY195" s="779"/>
      <c r="MMZ195" s="779"/>
      <c r="MNA195" s="779"/>
      <c r="MNB195" s="779"/>
      <c r="MNC195" s="779"/>
      <c r="MND195" s="779"/>
      <c r="MNE195" s="779"/>
      <c r="MNF195" s="779"/>
      <c r="MNG195" s="779"/>
      <c r="MNH195" s="779"/>
      <c r="MNI195" s="779"/>
      <c r="MNJ195" s="779"/>
      <c r="MNK195" s="779"/>
      <c r="MNL195" s="779"/>
      <c r="MNM195" s="779"/>
      <c r="MNN195" s="779"/>
      <c r="MNO195" s="779"/>
      <c r="MNP195" s="779"/>
      <c r="MNQ195" s="779"/>
      <c r="MNR195" s="779"/>
      <c r="MNS195" s="779"/>
      <c r="MNT195" s="779"/>
      <c r="MNU195" s="779"/>
      <c r="MNV195" s="779"/>
      <c r="MNW195" s="779"/>
      <c r="MNX195" s="779"/>
      <c r="MNY195" s="779"/>
      <c r="MNZ195" s="779"/>
      <c r="MOA195" s="779"/>
      <c r="MOB195" s="779"/>
      <c r="MOC195" s="779"/>
      <c r="MOD195" s="779"/>
      <c r="MOE195" s="779"/>
      <c r="MOF195" s="779"/>
      <c r="MOG195" s="779"/>
      <c r="MOH195" s="779"/>
      <c r="MOI195" s="779"/>
      <c r="MOJ195" s="779"/>
      <c r="MOK195" s="779"/>
      <c r="MOL195" s="779"/>
      <c r="MOM195" s="779"/>
      <c r="MON195" s="779"/>
      <c r="MOO195" s="779"/>
      <c r="MOP195" s="779"/>
      <c r="MOQ195" s="779"/>
      <c r="MOR195" s="779"/>
      <c r="MOS195" s="779"/>
      <c r="MOT195" s="779"/>
      <c r="MOU195" s="779"/>
      <c r="MOV195" s="779"/>
      <c r="MOW195" s="779"/>
      <c r="MOX195" s="779"/>
      <c r="MOY195" s="779"/>
      <c r="MOZ195" s="779"/>
      <c r="MPA195" s="779"/>
      <c r="MPB195" s="779"/>
      <c r="MPC195" s="779"/>
      <c r="MPD195" s="779"/>
      <c r="MPE195" s="779"/>
      <c r="MPF195" s="779"/>
      <c r="MPG195" s="779"/>
      <c r="MPH195" s="779"/>
      <c r="MPI195" s="779"/>
      <c r="MPJ195" s="779"/>
      <c r="MPK195" s="779"/>
      <c r="MPL195" s="779"/>
      <c r="MPM195" s="779"/>
      <c r="MPN195" s="779"/>
      <c r="MPO195" s="779"/>
      <c r="MPP195" s="779"/>
      <c r="MPQ195" s="779"/>
      <c r="MPR195" s="779"/>
      <c r="MPS195" s="779"/>
      <c r="MPT195" s="779"/>
      <c r="MPU195" s="779"/>
      <c r="MPV195" s="779"/>
      <c r="MPW195" s="779"/>
      <c r="MPX195" s="779"/>
      <c r="MPY195" s="779"/>
      <c r="MPZ195" s="779"/>
      <c r="MQA195" s="779"/>
      <c r="MQB195" s="779"/>
      <c r="MQC195" s="779"/>
      <c r="MQD195" s="779"/>
      <c r="MQE195" s="779"/>
      <c r="MQF195" s="779"/>
      <c r="MQG195" s="779"/>
      <c r="MQH195" s="779"/>
      <c r="MQI195" s="779"/>
      <c r="MQJ195" s="779"/>
      <c r="MQK195" s="779"/>
      <c r="MQL195" s="779"/>
      <c r="MQM195" s="779"/>
      <c r="MQN195" s="779"/>
      <c r="MQO195" s="779"/>
      <c r="MQP195" s="779"/>
      <c r="MQQ195" s="779"/>
      <c r="MQR195" s="779"/>
      <c r="MQS195" s="779"/>
      <c r="MQT195" s="779"/>
      <c r="MQU195" s="779"/>
      <c r="MQV195" s="779"/>
      <c r="MQW195" s="779"/>
      <c r="MQX195" s="779"/>
      <c r="MQY195" s="779"/>
      <c r="MQZ195" s="779"/>
      <c r="MRA195" s="779"/>
      <c r="MRB195" s="779"/>
      <c r="MRC195" s="779"/>
      <c r="MRD195" s="779"/>
      <c r="MRE195" s="779"/>
      <c r="MRF195" s="779"/>
      <c r="MRG195" s="779"/>
      <c r="MRH195" s="779"/>
      <c r="MRI195" s="779"/>
      <c r="MRJ195" s="779"/>
      <c r="MRK195" s="779"/>
      <c r="MRL195" s="779"/>
      <c r="MRM195" s="779"/>
      <c r="MRN195" s="779"/>
      <c r="MRO195" s="779"/>
      <c r="MRP195" s="779"/>
      <c r="MRQ195" s="779"/>
      <c r="MRR195" s="779"/>
      <c r="MRS195" s="779"/>
      <c r="MRT195" s="779"/>
      <c r="MRU195" s="779"/>
      <c r="MRV195" s="779"/>
      <c r="MRW195" s="779"/>
      <c r="MRX195" s="779"/>
      <c r="MRY195" s="779"/>
      <c r="MRZ195" s="779"/>
      <c r="MSA195" s="779"/>
      <c r="MSB195" s="779"/>
      <c r="MSC195" s="779"/>
      <c r="MSD195" s="779"/>
      <c r="MSE195" s="779"/>
      <c r="MSF195" s="779"/>
      <c r="MSG195" s="779"/>
      <c r="MSH195" s="779"/>
      <c r="MSI195" s="779"/>
      <c r="MSJ195" s="779"/>
      <c r="MSK195" s="779"/>
      <c r="MSL195" s="779"/>
      <c r="MSM195" s="779"/>
      <c r="MSN195" s="779"/>
      <c r="MSO195" s="779"/>
      <c r="MSP195" s="779"/>
      <c r="MSQ195" s="779"/>
      <c r="MSR195" s="779"/>
      <c r="MSS195" s="779"/>
      <c r="MST195" s="779"/>
      <c r="MSU195" s="779"/>
      <c r="MSV195" s="779"/>
      <c r="MSW195" s="779"/>
      <c r="MSX195" s="779"/>
      <c r="MSY195" s="779"/>
      <c r="MSZ195" s="779"/>
      <c r="MTA195" s="779"/>
      <c r="MTB195" s="779"/>
      <c r="MTC195" s="779"/>
      <c r="MTD195" s="779"/>
      <c r="MTE195" s="779"/>
      <c r="MTF195" s="779"/>
      <c r="MTG195" s="779"/>
      <c r="MTH195" s="779"/>
      <c r="MTI195" s="779"/>
      <c r="MTJ195" s="779"/>
      <c r="MTK195" s="779"/>
      <c r="MTL195" s="779"/>
      <c r="MTM195" s="779"/>
      <c r="MTN195" s="779"/>
      <c r="MTO195" s="779"/>
      <c r="MTP195" s="779"/>
      <c r="MTQ195" s="779"/>
      <c r="MTR195" s="779"/>
      <c r="MTS195" s="779"/>
      <c r="MTT195" s="779"/>
      <c r="MTU195" s="779"/>
      <c r="MTV195" s="779"/>
      <c r="MTW195" s="779"/>
      <c r="MTX195" s="779"/>
      <c r="MTY195" s="779"/>
      <c r="MTZ195" s="779"/>
      <c r="MUA195" s="779"/>
      <c r="MUB195" s="779"/>
      <c r="MUC195" s="779"/>
      <c r="MUD195" s="779"/>
      <c r="MUE195" s="779"/>
      <c r="MUF195" s="779"/>
      <c r="MUG195" s="779"/>
      <c r="MUH195" s="779"/>
      <c r="MUI195" s="779"/>
      <c r="MUJ195" s="779"/>
      <c r="MUK195" s="779"/>
      <c r="MUL195" s="779"/>
      <c r="MUM195" s="779"/>
      <c r="MUN195" s="779"/>
      <c r="MUO195" s="779"/>
      <c r="MUP195" s="779"/>
      <c r="MUQ195" s="779"/>
      <c r="MUR195" s="779"/>
      <c r="MUS195" s="779"/>
      <c r="MUT195" s="779"/>
      <c r="MUU195" s="779"/>
      <c r="MUV195" s="779"/>
      <c r="MUW195" s="779"/>
      <c r="MUX195" s="779"/>
      <c r="MUY195" s="779"/>
      <c r="MUZ195" s="779"/>
      <c r="MVA195" s="779"/>
      <c r="MVB195" s="779"/>
      <c r="MVC195" s="779"/>
      <c r="MVD195" s="779"/>
      <c r="MVE195" s="779"/>
      <c r="MVF195" s="779"/>
      <c r="MVG195" s="779"/>
      <c r="MVH195" s="779"/>
      <c r="MVI195" s="779"/>
      <c r="MVJ195" s="779"/>
      <c r="MVK195" s="779"/>
      <c r="MVL195" s="779"/>
      <c r="MVM195" s="779"/>
      <c r="MVN195" s="779"/>
      <c r="MVO195" s="779"/>
      <c r="MVP195" s="779"/>
      <c r="MVQ195" s="779"/>
      <c r="MVR195" s="779"/>
      <c r="MVS195" s="779"/>
      <c r="MVT195" s="779"/>
      <c r="MVU195" s="779"/>
      <c r="MVV195" s="779"/>
      <c r="MVW195" s="779"/>
      <c r="MVX195" s="779"/>
      <c r="MVY195" s="779"/>
      <c r="MVZ195" s="779"/>
      <c r="MWA195" s="779"/>
      <c r="MWB195" s="779"/>
      <c r="MWC195" s="779"/>
      <c r="MWD195" s="779"/>
      <c r="MWE195" s="779"/>
      <c r="MWF195" s="779"/>
      <c r="MWG195" s="779"/>
      <c r="MWH195" s="779"/>
      <c r="MWI195" s="779"/>
      <c r="MWJ195" s="779"/>
      <c r="MWK195" s="779"/>
      <c r="MWL195" s="779"/>
      <c r="MWM195" s="779"/>
      <c r="MWN195" s="779"/>
      <c r="MWO195" s="779"/>
      <c r="MWP195" s="779"/>
      <c r="MWQ195" s="779"/>
      <c r="MWR195" s="779"/>
      <c r="MWS195" s="779"/>
      <c r="MWT195" s="779"/>
      <c r="MWU195" s="779"/>
      <c r="MWV195" s="779"/>
      <c r="MWW195" s="779"/>
      <c r="MWX195" s="779"/>
      <c r="MWY195" s="779"/>
      <c r="MWZ195" s="779"/>
      <c r="MXA195" s="779"/>
      <c r="MXB195" s="779"/>
      <c r="MXC195" s="779"/>
      <c r="MXD195" s="779"/>
      <c r="MXE195" s="779"/>
      <c r="MXF195" s="779"/>
      <c r="MXG195" s="779"/>
      <c r="MXH195" s="779"/>
      <c r="MXI195" s="779"/>
      <c r="MXJ195" s="779"/>
      <c r="MXK195" s="779"/>
      <c r="MXL195" s="779"/>
      <c r="MXM195" s="779"/>
      <c r="MXN195" s="779"/>
      <c r="MXO195" s="779"/>
      <c r="MXP195" s="779"/>
      <c r="MXQ195" s="779"/>
      <c r="MXR195" s="779"/>
      <c r="MXS195" s="779"/>
      <c r="MXT195" s="779"/>
      <c r="MXU195" s="779"/>
      <c r="MXV195" s="779"/>
      <c r="MXW195" s="779"/>
      <c r="MXX195" s="779"/>
      <c r="MXY195" s="779"/>
      <c r="MXZ195" s="779"/>
      <c r="MYA195" s="779"/>
      <c r="MYB195" s="779"/>
      <c r="MYC195" s="779"/>
      <c r="MYD195" s="779"/>
      <c r="MYE195" s="779"/>
      <c r="MYF195" s="779"/>
      <c r="MYG195" s="779"/>
      <c r="MYH195" s="779"/>
      <c r="MYI195" s="779"/>
      <c r="MYJ195" s="779"/>
      <c r="MYK195" s="779"/>
      <c r="MYL195" s="779"/>
      <c r="MYM195" s="779"/>
      <c r="MYN195" s="779"/>
      <c r="MYO195" s="779"/>
      <c r="MYP195" s="779"/>
      <c r="MYQ195" s="779"/>
      <c r="MYR195" s="779"/>
      <c r="MYS195" s="779"/>
      <c r="MYT195" s="779"/>
      <c r="MYU195" s="779"/>
      <c r="MYV195" s="779"/>
      <c r="MYW195" s="779"/>
      <c r="MYX195" s="779"/>
      <c r="MYY195" s="779"/>
      <c r="MYZ195" s="779"/>
      <c r="MZA195" s="779"/>
      <c r="MZB195" s="779"/>
      <c r="MZC195" s="779"/>
      <c r="MZD195" s="779"/>
      <c r="MZE195" s="779"/>
      <c r="MZF195" s="779"/>
      <c r="MZG195" s="779"/>
      <c r="MZH195" s="779"/>
      <c r="MZI195" s="779"/>
      <c r="MZJ195" s="779"/>
      <c r="MZK195" s="779"/>
      <c r="MZL195" s="779"/>
      <c r="MZM195" s="779"/>
      <c r="MZN195" s="779"/>
      <c r="MZO195" s="779"/>
      <c r="MZP195" s="779"/>
      <c r="MZQ195" s="779"/>
      <c r="MZR195" s="779"/>
      <c r="MZS195" s="779"/>
      <c r="MZT195" s="779"/>
      <c r="MZU195" s="779"/>
      <c r="MZV195" s="779"/>
      <c r="MZW195" s="779"/>
      <c r="MZX195" s="779"/>
      <c r="MZY195" s="779"/>
      <c r="MZZ195" s="779"/>
      <c r="NAA195" s="779"/>
      <c r="NAB195" s="779"/>
      <c r="NAC195" s="779"/>
      <c r="NAD195" s="779"/>
      <c r="NAE195" s="779"/>
      <c r="NAF195" s="779"/>
      <c r="NAG195" s="779"/>
      <c r="NAH195" s="779"/>
      <c r="NAI195" s="779"/>
      <c r="NAJ195" s="779"/>
      <c r="NAK195" s="779"/>
      <c r="NAL195" s="779"/>
      <c r="NAM195" s="779"/>
      <c r="NAN195" s="779"/>
      <c r="NAO195" s="779"/>
      <c r="NAP195" s="779"/>
      <c r="NAQ195" s="779"/>
      <c r="NAR195" s="779"/>
      <c r="NAS195" s="779"/>
      <c r="NAT195" s="779"/>
      <c r="NAU195" s="779"/>
      <c r="NAV195" s="779"/>
      <c r="NAW195" s="779"/>
      <c r="NAX195" s="779"/>
      <c r="NAY195" s="779"/>
      <c r="NAZ195" s="779"/>
      <c r="NBA195" s="779"/>
      <c r="NBB195" s="779"/>
      <c r="NBC195" s="779"/>
      <c r="NBD195" s="779"/>
      <c r="NBE195" s="779"/>
      <c r="NBF195" s="779"/>
      <c r="NBG195" s="779"/>
      <c r="NBH195" s="779"/>
      <c r="NBI195" s="779"/>
      <c r="NBJ195" s="779"/>
      <c r="NBK195" s="779"/>
      <c r="NBL195" s="779"/>
      <c r="NBM195" s="779"/>
      <c r="NBN195" s="779"/>
      <c r="NBO195" s="779"/>
      <c r="NBP195" s="779"/>
      <c r="NBQ195" s="779"/>
      <c r="NBR195" s="779"/>
      <c r="NBS195" s="779"/>
      <c r="NBT195" s="779"/>
      <c r="NBU195" s="779"/>
      <c r="NBV195" s="779"/>
      <c r="NBW195" s="779"/>
      <c r="NBX195" s="779"/>
      <c r="NBY195" s="779"/>
      <c r="NBZ195" s="779"/>
      <c r="NCA195" s="779"/>
      <c r="NCB195" s="779"/>
      <c r="NCC195" s="779"/>
      <c r="NCD195" s="779"/>
      <c r="NCE195" s="779"/>
      <c r="NCF195" s="779"/>
      <c r="NCG195" s="779"/>
      <c r="NCH195" s="779"/>
      <c r="NCI195" s="779"/>
      <c r="NCJ195" s="779"/>
      <c r="NCK195" s="779"/>
      <c r="NCL195" s="779"/>
      <c r="NCM195" s="779"/>
      <c r="NCN195" s="779"/>
      <c r="NCO195" s="779"/>
      <c r="NCP195" s="779"/>
      <c r="NCQ195" s="779"/>
      <c r="NCR195" s="779"/>
      <c r="NCS195" s="779"/>
      <c r="NCT195" s="779"/>
      <c r="NCU195" s="779"/>
      <c r="NCV195" s="779"/>
      <c r="NCW195" s="779"/>
      <c r="NCX195" s="779"/>
      <c r="NCY195" s="779"/>
      <c r="NCZ195" s="779"/>
      <c r="NDA195" s="779"/>
      <c r="NDB195" s="779"/>
      <c r="NDC195" s="779"/>
      <c r="NDD195" s="779"/>
      <c r="NDE195" s="779"/>
      <c r="NDF195" s="779"/>
      <c r="NDG195" s="779"/>
      <c r="NDH195" s="779"/>
      <c r="NDI195" s="779"/>
      <c r="NDJ195" s="779"/>
      <c r="NDK195" s="779"/>
      <c r="NDL195" s="779"/>
      <c r="NDM195" s="779"/>
      <c r="NDN195" s="779"/>
      <c r="NDO195" s="779"/>
      <c r="NDP195" s="779"/>
      <c r="NDQ195" s="779"/>
      <c r="NDR195" s="779"/>
      <c r="NDS195" s="779"/>
      <c r="NDT195" s="779"/>
      <c r="NDU195" s="779"/>
      <c r="NDV195" s="779"/>
      <c r="NDW195" s="779"/>
      <c r="NDX195" s="779"/>
      <c r="NDY195" s="779"/>
      <c r="NDZ195" s="779"/>
      <c r="NEA195" s="779"/>
      <c r="NEB195" s="779"/>
      <c r="NEC195" s="779"/>
      <c r="NED195" s="779"/>
      <c r="NEE195" s="779"/>
      <c r="NEF195" s="779"/>
      <c r="NEG195" s="779"/>
      <c r="NEH195" s="779"/>
      <c r="NEI195" s="779"/>
      <c r="NEJ195" s="779"/>
      <c r="NEK195" s="779"/>
      <c r="NEL195" s="779"/>
      <c r="NEM195" s="779"/>
      <c r="NEN195" s="779"/>
      <c r="NEO195" s="779"/>
      <c r="NEP195" s="779"/>
      <c r="NEQ195" s="779"/>
      <c r="NER195" s="779"/>
      <c r="NES195" s="779"/>
      <c r="NET195" s="779"/>
      <c r="NEU195" s="779"/>
      <c r="NEV195" s="779"/>
      <c r="NEW195" s="779"/>
      <c r="NEX195" s="779"/>
      <c r="NEY195" s="779"/>
      <c r="NEZ195" s="779"/>
      <c r="NFA195" s="779"/>
      <c r="NFB195" s="779"/>
      <c r="NFC195" s="779"/>
      <c r="NFD195" s="779"/>
      <c r="NFE195" s="779"/>
      <c r="NFF195" s="779"/>
      <c r="NFG195" s="779"/>
      <c r="NFH195" s="779"/>
      <c r="NFI195" s="779"/>
      <c r="NFJ195" s="779"/>
      <c r="NFK195" s="779"/>
      <c r="NFL195" s="779"/>
      <c r="NFM195" s="779"/>
      <c r="NFN195" s="779"/>
      <c r="NFO195" s="779"/>
      <c r="NFP195" s="779"/>
      <c r="NFQ195" s="779"/>
      <c r="NFR195" s="779"/>
      <c r="NFS195" s="779"/>
      <c r="NFT195" s="779"/>
      <c r="NFU195" s="779"/>
      <c r="NFV195" s="779"/>
      <c r="NFW195" s="779"/>
      <c r="NFX195" s="779"/>
      <c r="NFY195" s="779"/>
      <c r="NFZ195" s="779"/>
      <c r="NGA195" s="779"/>
      <c r="NGB195" s="779"/>
      <c r="NGC195" s="779"/>
      <c r="NGD195" s="779"/>
      <c r="NGE195" s="779"/>
      <c r="NGF195" s="779"/>
      <c r="NGG195" s="779"/>
      <c r="NGH195" s="779"/>
      <c r="NGI195" s="779"/>
      <c r="NGJ195" s="779"/>
      <c r="NGK195" s="779"/>
      <c r="NGL195" s="779"/>
      <c r="NGM195" s="779"/>
      <c r="NGN195" s="779"/>
      <c r="NGO195" s="779"/>
      <c r="NGP195" s="779"/>
      <c r="NGQ195" s="779"/>
      <c r="NGR195" s="779"/>
      <c r="NGS195" s="779"/>
      <c r="NGT195" s="779"/>
      <c r="NGU195" s="779"/>
      <c r="NGV195" s="779"/>
      <c r="NGW195" s="779"/>
      <c r="NGX195" s="779"/>
      <c r="NGY195" s="779"/>
      <c r="NGZ195" s="779"/>
      <c r="NHA195" s="779"/>
      <c r="NHB195" s="779"/>
      <c r="NHC195" s="779"/>
      <c r="NHD195" s="779"/>
      <c r="NHE195" s="779"/>
      <c r="NHF195" s="779"/>
      <c r="NHG195" s="779"/>
      <c r="NHH195" s="779"/>
      <c r="NHI195" s="779"/>
      <c r="NHJ195" s="779"/>
      <c r="NHK195" s="779"/>
      <c r="NHL195" s="779"/>
      <c r="NHM195" s="779"/>
      <c r="NHN195" s="779"/>
      <c r="NHO195" s="779"/>
      <c r="NHP195" s="779"/>
      <c r="NHQ195" s="779"/>
      <c r="NHR195" s="779"/>
      <c r="NHS195" s="779"/>
      <c r="NHT195" s="779"/>
      <c r="NHU195" s="779"/>
      <c r="NHV195" s="779"/>
      <c r="NHW195" s="779"/>
      <c r="NHX195" s="779"/>
      <c r="NHY195" s="779"/>
      <c r="NHZ195" s="779"/>
      <c r="NIA195" s="779"/>
      <c r="NIB195" s="779"/>
      <c r="NIC195" s="779"/>
      <c r="NID195" s="779"/>
      <c r="NIE195" s="779"/>
      <c r="NIF195" s="779"/>
      <c r="NIG195" s="779"/>
      <c r="NIH195" s="779"/>
      <c r="NII195" s="779"/>
      <c r="NIJ195" s="779"/>
      <c r="NIK195" s="779"/>
      <c r="NIL195" s="779"/>
      <c r="NIM195" s="779"/>
      <c r="NIN195" s="779"/>
      <c r="NIO195" s="779"/>
      <c r="NIP195" s="779"/>
      <c r="NIQ195" s="779"/>
      <c r="NIR195" s="779"/>
      <c r="NIS195" s="779"/>
      <c r="NIT195" s="779"/>
      <c r="NIU195" s="779"/>
      <c r="NIV195" s="779"/>
      <c r="NIW195" s="779"/>
      <c r="NIX195" s="779"/>
      <c r="NIY195" s="779"/>
      <c r="NIZ195" s="779"/>
      <c r="NJA195" s="779"/>
      <c r="NJB195" s="779"/>
      <c r="NJC195" s="779"/>
      <c r="NJD195" s="779"/>
      <c r="NJE195" s="779"/>
      <c r="NJF195" s="779"/>
      <c r="NJG195" s="779"/>
      <c r="NJH195" s="779"/>
      <c r="NJI195" s="779"/>
      <c r="NJJ195" s="779"/>
      <c r="NJK195" s="779"/>
      <c r="NJL195" s="779"/>
      <c r="NJM195" s="779"/>
      <c r="NJN195" s="779"/>
      <c r="NJO195" s="779"/>
      <c r="NJP195" s="779"/>
      <c r="NJQ195" s="779"/>
      <c r="NJR195" s="779"/>
      <c r="NJS195" s="779"/>
      <c r="NJT195" s="779"/>
      <c r="NJU195" s="779"/>
      <c r="NJV195" s="779"/>
      <c r="NJW195" s="779"/>
      <c r="NJX195" s="779"/>
      <c r="NJY195" s="779"/>
      <c r="NJZ195" s="779"/>
      <c r="NKA195" s="779"/>
      <c r="NKB195" s="779"/>
      <c r="NKC195" s="779"/>
      <c r="NKD195" s="779"/>
      <c r="NKE195" s="779"/>
      <c r="NKF195" s="779"/>
      <c r="NKG195" s="779"/>
      <c r="NKH195" s="779"/>
      <c r="NKI195" s="779"/>
      <c r="NKJ195" s="779"/>
      <c r="NKK195" s="779"/>
      <c r="NKL195" s="779"/>
      <c r="NKM195" s="779"/>
      <c r="NKN195" s="779"/>
      <c r="NKO195" s="779"/>
      <c r="NKP195" s="779"/>
      <c r="NKQ195" s="779"/>
      <c r="NKR195" s="779"/>
      <c r="NKS195" s="779"/>
      <c r="NKT195" s="779"/>
      <c r="NKU195" s="779"/>
      <c r="NKV195" s="779"/>
      <c r="NKW195" s="779"/>
      <c r="NKX195" s="779"/>
      <c r="NKY195" s="779"/>
      <c r="NKZ195" s="779"/>
      <c r="NLA195" s="779"/>
      <c r="NLB195" s="779"/>
      <c r="NLC195" s="779"/>
      <c r="NLD195" s="779"/>
      <c r="NLE195" s="779"/>
      <c r="NLF195" s="779"/>
      <c r="NLG195" s="779"/>
      <c r="NLH195" s="779"/>
      <c r="NLI195" s="779"/>
      <c r="NLJ195" s="779"/>
      <c r="NLK195" s="779"/>
      <c r="NLL195" s="779"/>
      <c r="NLM195" s="779"/>
      <c r="NLN195" s="779"/>
      <c r="NLO195" s="779"/>
      <c r="NLP195" s="779"/>
      <c r="NLQ195" s="779"/>
      <c r="NLR195" s="779"/>
      <c r="NLS195" s="779"/>
      <c r="NLT195" s="779"/>
      <c r="NLU195" s="779"/>
      <c r="NLV195" s="779"/>
      <c r="NLW195" s="779"/>
      <c r="NLX195" s="779"/>
      <c r="NLY195" s="779"/>
      <c r="NLZ195" s="779"/>
      <c r="NMA195" s="779"/>
      <c r="NMB195" s="779"/>
      <c r="NMC195" s="779"/>
      <c r="NMD195" s="779"/>
      <c r="NME195" s="779"/>
      <c r="NMF195" s="779"/>
      <c r="NMG195" s="779"/>
      <c r="NMH195" s="779"/>
      <c r="NMI195" s="779"/>
      <c r="NMJ195" s="779"/>
      <c r="NMK195" s="779"/>
      <c r="NML195" s="779"/>
      <c r="NMM195" s="779"/>
      <c r="NMN195" s="779"/>
      <c r="NMO195" s="779"/>
      <c r="NMP195" s="779"/>
      <c r="NMQ195" s="779"/>
      <c r="NMR195" s="779"/>
      <c r="NMS195" s="779"/>
      <c r="NMT195" s="779"/>
      <c r="NMU195" s="779"/>
      <c r="NMV195" s="779"/>
      <c r="NMW195" s="779"/>
      <c r="NMX195" s="779"/>
      <c r="NMY195" s="779"/>
      <c r="NMZ195" s="779"/>
      <c r="NNA195" s="779"/>
      <c r="NNB195" s="779"/>
      <c r="NNC195" s="779"/>
      <c r="NND195" s="779"/>
      <c r="NNE195" s="779"/>
      <c r="NNF195" s="779"/>
      <c r="NNG195" s="779"/>
      <c r="NNH195" s="779"/>
      <c r="NNI195" s="779"/>
      <c r="NNJ195" s="779"/>
      <c r="NNK195" s="779"/>
      <c r="NNL195" s="779"/>
      <c r="NNM195" s="779"/>
      <c r="NNN195" s="779"/>
      <c r="NNO195" s="779"/>
      <c r="NNP195" s="779"/>
      <c r="NNQ195" s="779"/>
      <c r="NNR195" s="779"/>
      <c r="NNS195" s="779"/>
      <c r="NNT195" s="779"/>
      <c r="NNU195" s="779"/>
      <c r="NNV195" s="779"/>
      <c r="NNW195" s="779"/>
      <c r="NNX195" s="779"/>
      <c r="NNY195" s="779"/>
      <c r="NNZ195" s="779"/>
      <c r="NOA195" s="779"/>
      <c r="NOB195" s="779"/>
      <c r="NOC195" s="779"/>
      <c r="NOD195" s="779"/>
      <c r="NOE195" s="779"/>
      <c r="NOF195" s="779"/>
      <c r="NOG195" s="779"/>
      <c r="NOH195" s="779"/>
      <c r="NOI195" s="779"/>
      <c r="NOJ195" s="779"/>
      <c r="NOK195" s="779"/>
      <c r="NOL195" s="779"/>
      <c r="NOM195" s="779"/>
      <c r="NON195" s="779"/>
      <c r="NOO195" s="779"/>
      <c r="NOP195" s="779"/>
      <c r="NOQ195" s="779"/>
      <c r="NOR195" s="779"/>
      <c r="NOS195" s="779"/>
      <c r="NOT195" s="779"/>
      <c r="NOU195" s="779"/>
      <c r="NOV195" s="779"/>
      <c r="NOW195" s="779"/>
      <c r="NOX195" s="779"/>
      <c r="NOY195" s="779"/>
      <c r="NOZ195" s="779"/>
      <c r="NPA195" s="779"/>
      <c r="NPB195" s="779"/>
      <c r="NPC195" s="779"/>
      <c r="NPD195" s="779"/>
      <c r="NPE195" s="779"/>
      <c r="NPF195" s="779"/>
      <c r="NPG195" s="779"/>
      <c r="NPH195" s="779"/>
      <c r="NPI195" s="779"/>
      <c r="NPJ195" s="779"/>
      <c r="NPK195" s="779"/>
      <c r="NPL195" s="779"/>
      <c r="NPM195" s="779"/>
      <c r="NPN195" s="779"/>
      <c r="NPO195" s="779"/>
      <c r="NPP195" s="779"/>
      <c r="NPQ195" s="779"/>
      <c r="NPR195" s="779"/>
      <c r="NPS195" s="779"/>
      <c r="NPT195" s="779"/>
      <c r="NPU195" s="779"/>
      <c r="NPV195" s="779"/>
      <c r="NPW195" s="779"/>
      <c r="NPX195" s="779"/>
      <c r="NPY195" s="779"/>
      <c r="NPZ195" s="779"/>
      <c r="NQA195" s="779"/>
      <c r="NQB195" s="779"/>
      <c r="NQC195" s="779"/>
      <c r="NQD195" s="779"/>
      <c r="NQE195" s="779"/>
      <c r="NQF195" s="779"/>
      <c r="NQG195" s="779"/>
      <c r="NQH195" s="779"/>
      <c r="NQI195" s="779"/>
      <c r="NQJ195" s="779"/>
      <c r="NQK195" s="779"/>
      <c r="NQL195" s="779"/>
      <c r="NQM195" s="779"/>
      <c r="NQN195" s="779"/>
      <c r="NQO195" s="779"/>
      <c r="NQP195" s="779"/>
      <c r="NQQ195" s="779"/>
      <c r="NQR195" s="779"/>
      <c r="NQS195" s="779"/>
      <c r="NQT195" s="779"/>
      <c r="NQU195" s="779"/>
      <c r="NQV195" s="779"/>
      <c r="NQW195" s="779"/>
      <c r="NQX195" s="779"/>
      <c r="NQY195" s="779"/>
      <c r="NQZ195" s="779"/>
      <c r="NRA195" s="779"/>
      <c r="NRB195" s="779"/>
      <c r="NRC195" s="779"/>
      <c r="NRD195" s="779"/>
      <c r="NRE195" s="779"/>
      <c r="NRF195" s="779"/>
      <c r="NRG195" s="779"/>
      <c r="NRH195" s="779"/>
      <c r="NRI195" s="779"/>
      <c r="NRJ195" s="779"/>
      <c r="NRK195" s="779"/>
      <c r="NRL195" s="779"/>
      <c r="NRM195" s="779"/>
      <c r="NRN195" s="779"/>
      <c r="NRO195" s="779"/>
      <c r="NRP195" s="779"/>
      <c r="NRQ195" s="779"/>
      <c r="NRR195" s="779"/>
      <c r="NRS195" s="779"/>
      <c r="NRT195" s="779"/>
      <c r="NRU195" s="779"/>
      <c r="NRV195" s="779"/>
      <c r="NRW195" s="779"/>
      <c r="NRX195" s="779"/>
      <c r="NRY195" s="779"/>
      <c r="NRZ195" s="779"/>
      <c r="NSA195" s="779"/>
      <c r="NSB195" s="779"/>
      <c r="NSC195" s="779"/>
      <c r="NSD195" s="779"/>
      <c r="NSE195" s="779"/>
      <c r="NSF195" s="779"/>
      <c r="NSG195" s="779"/>
      <c r="NSH195" s="779"/>
      <c r="NSI195" s="779"/>
      <c r="NSJ195" s="779"/>
      <c r="NSK195" s="779"/>
      <c r="NSL195" s="779"/>
      <c r="NSM195" s="779"/>
      <c r="NSN195" s="779"/>
      <c r="NSO195" s="779"/>
      <c r="NSP195" s="779"/>
      <c r="NSQ195" s="779"/>
      <c r="NSR195" s="779"/>
      <c r="NSS195" s="779"/>
      <c r="NST195" s="779"/>
      <c r="NSU195" s="779"/>
      <c r="NSV195" s="779"/>
      <c r="NSW195" s="779"/>
      <c r="NSX195" s="779"/>
      <c r="NSY195" s="779"/>
      <c r="NSZ195" s="779"/>
      <c r="NTA195" s="779"/>
      <c r="NTB195" s="779"/>
      <c r="NTC195" s="779"/>
      <c r="NTD195" s="779"/>
      <c r="NTE195" s="779"/>
      <c r="NTF195" s="779"/>
      <c r="NTG195" s="779"/>
      <c r="NTH195" s="779"/>
      <c r="NTI195" s="779"/>
      <c r="NTJ195" s="779"/>
      <c r="NTK195" s="779"/>
      <c r="NTL195" s="779"/>
      <c r="NTM195" s="779"/>
      <c r="NTN195" s="779"/>
      <c r="NTO195" s="779"/>
      <c r="NTP195" s="779"/>
      <c r="NTQ195" s="779"/>
      <c r="NTR195" s="779"/>
      <c r="NTS195" s="779"/>
      <c r="NTT195" s="779"/>
      <c r="NTU195" s="779"/>
      <c r="NTV195" s="779"/>
      <c r="NTW195" s="779"/>
      <c r="NTX195" s="779"/>
      <c r="NTY195" s="779"/>
      <c r="NTZ195" s="779"/>
      <c r="NUA195" s="779"/>
      <c r="NUB195" s="779"/>
      <c r="NUC195" s="779"/>
      <c r="NUD195" s="779"/>
      <c r="NUE195" s="779"/>
      <c r="NUF195" s="779"/>
      <c r="NUG195" s="779"/>
      <c r="NUH195" s="779"/>
      <c r="NUI195" s="779"/>
      <c r="NUJ195" s="779"/>
      <c r="NUK195" s="779"/>
      <c r="NUL195" s="779"/>
      <c r="NUM195" s="779"/>
      <c r="NUN195" s="779"/>
      <c r="NUO195" s="779"/>
      <c r="NUP195" s="779"/>
      <c r="NUQ195" s="779"/>
      <c r="NUR195" s="779"/>
      <c r="NUS195" s="779"/>
      <c r="NUT195" s="779"/>
      <c r="NUU195" s="779"/>
      <c r="NUV195" s="779"/>
      <c r="NUW195" s="779"/>
      <c r="NUX195" s="779"/>
      <c r="NUY195" s="779"/>
      <c r="NUZ195" s="779"/>
      <c r="NVA195" s="779"/>
      <c r="NVB195" s="779"/>
      <c r="NVC195" s="779"/>
      <c r="NVD195" s="779"/>
      <c r="NVE195" s="779"/>
      <c r="NVF195" s="779"/>
      <c r="NVG195" s="779"/>
      <c r="NVH195" s="779"/>
      <c r="NVI195" s="779"/>
      <c r="NVJ195" s="779"/>
      <c r="NVK195" s="779"/>
      <c r="NVL195" s="779"/>
      <c r="NVM195" s="779"/>
      <c r="NVN195" s="779"/>
      <c r="NVO195" s="779"/>
      <c r="NVP195" s="779"/>
      <c r="NVQ195" s="779"/>
      <c r="NVR195" s="779"/>
      <c r="NVS195" s="779"/>
      <c r="NVT195" s="779"/>
      <c r="NVU195" s="779"/>
      <c r="NVV195" s="779"/>
      <c r="NVW195" s="779"/>
      <c r="NVX195" s="779"/>
      <c r="NVY195" s="779"/>
      <c r="NVZ195" s="779"/>
      <c r="NWA195" s="779"/>
      <c r="NWB195" s="779"/>
      <c r="NWC195" s="779"/>
      <c r="NWD195" s="779"/>
      <c r="NWE195" s="779"/>
      <c r="NWF195" s="779"/>
      <c r="NWG195" s="779"/>
      <c r="NWH195" s="779"/>
      <c r="NWI195" s="779"/>
      <c r="NWJ195" s="779"/>
      <c r="NWK195" s="779"/>
      <c r="NWL195" s="779"/>
      <c r="NWM195" s="779"/>
      <c r="NWN195" s="779"/>
      <c r="NWO195" s="779"/>
      <c r="NWP195" s="779"/>
      <c r="NWQ195" s="779"/>
      <c r="NWR195" s="779"/>
      <c r="NWS195" s="779"/>
      <c r="NWT195" s="779"/>
      <c r="NWU195" s="779"/>
      <c r="NWV195" s="779"/>
      <c r="NWW195" s="779"/>
      <c r="NWX195" s="779"/>
      <c r="NWY195" s="779"/>
      <c r="NWZ195" s="779"/>
      <c r="NXA195" s="779"/>
      <c r="NXB195" s="779"/>
      <c r="NXC195" s="779"/>
      <c r="NXD195" s="779"/>
      <c r="NXE195" s="779"/>
      <c r="NXF195" s="779"/>
      <c r="NXG195" s="779"/>
      <c r="NXH195" s="779"/>
      <c r="NXI195" s="779"/>
      <c r="NXJ195" s="779"/>
      <c r="NXK195" s="779"/>
      <c r="NXL195" s="779"/>
      <c r="NXM195" s="779"/>
      <c r="NXN195" s="779"/>
      <c r="NXO195" s="779"/>
      <c r="NXP195" s="779"/>
      <c r="NXQ195" s="779"/>
      <c r="NXR195" s="779"/>
      <c r="NXS195" s="779"/>
      <c r="NXT195" s="779"/>
      <c r="NXU195" s="779"/>
      <c r="NXV195" s="779"/>
      <c r="NXW195" s="779"/>
      <c r="NXX195" s="779"/>
      <c r="NXY195" s="779"/>
      <c r="NXZ195" s="779"/>
      <c r="NYA195" s="779"/>
      <c r="NYB195" s="779"/>
      <c r="NYC195" s="779"/>
      <c r="NYD195" s="779"/>
      <c r="NYE195" s="779"/>
      <c r="NYF195" s="779"/>
      <c r="NYG195" s="779"/>
      <c r="NYH195" s="779"/>
      <c r="NYI195" s="779"/>
      <c r="NYJ195" s="779"/>
      <c r="NYK195" s="779"/>
      <c r="NYL195" s="779"/>
      <c r="NYM195" s="779"/>
      <c r="NYN195" s="779"/>
      <c r="NYO195" s="779"/>
      <c r="NYP195" s="779"/>
      <c r="NYQ195" s="779"/>
      <c r="NYR195" s="779"/>
      <c r="NYS195" s="779"/>
      <c r="NYT195" s="779"/>
      <c r="NYU195" s="779"/>
      <c r="NYV195" s="779"/>
      <c r="NYW195" s="779"/>
      <c r="NYX195" s="779"/>
      <c r="NYY195" s="779"/>
      <c r="NYZ195" s="779"/>
      <c r="NZA195" s="779"/>
      <c r="NZB195" s="779"/>
      <c r="NZC195" s="779"/>
      <c r="NZD195" s="779"/>
      <c r="NZE195" s="779"/>
      <c r="NZF195" s="779"/>
      <c r="NZG195" s="779"/>
      <c r="NZH195" s="779"/>
      <c r="NZI195" s="779"/>
      <c r="NZJ195" s="779"/>
      <c r="NZK195" s="779"/>
      <c r="NZL195" s="779"/>
      <c r="NZM195" s="779"/>
      <c r="NZN195" s="779"/>
      <c r="NZO195" s="779"/>
      <c r="NZP195" s="779"/>
      <c r="NZQ195" s="779"/>
      <c r="NZR195" s="779"/>
      <c r="NZS195" s="779"/>
      <c r="NZT195" s="779"/>
      <c r="NZU195" s="779"/>
      <c r="NZV195" s="779"/>
      <c r="NZW195" s="779"/>
      <c r="NZX195" s="779"/>
      <c r="NZY195" s="779"/>
      <c r="NZZ195" s="779"/>
      <c r="OAA195" s="779"/>
      <c r="OAB195" s="779"/>
      <c r="OAC195" s="779"/>
      <c r="OAD195" s="779"/>
      <c r="OAE195" s="779"/>
      <c r="OAF195" s="779"/>
      <c r="OAG195" s="779"/>
      <c r="OAH195" s="779"/>
      <c r="OAI195" s="779"/>
      <c r="OAJ195" s="779"/>
      <c r="OAK195" s="779"/>
      <c r="OAL195" s="779"/>
      <c r="OAM195" s="779"/>
      <c r="OAN195" s="779"/>
      <c r="OAO195" s="779"/>
      <c r="OAP195" s="779"/>
      <c r="OAQ195" s="779"/>
      <c r="OAR195" s="779"/>
      <c r="OAS195" s="779"/>
      <c r="OAT195" s="779"/>
      <c r="OAU195" s="779"/>
      <c r="OAV195" s="779"/>
      <c r="OAW195" s="779"/>
      <c r="OAX195" s="779"/>
      <c r="OAY195" s="779"/>
      <c r="OAZ195" s="779"/>
      <c r="OBA195" s="779"/>
      <c r="OBB195" s="779"/>
      <c r="OBC195" s="779"/>
      <c r="OBD195" s="779"/>
      <c r="OBE195" s="779"/>
      <c r="OBF195" s="779"/>
      <c r="OBG195" s="779"/>
      <c r="OBH195" s="779"/>
      <c r="OBI195" s="779"/>
      <c r="OBJ195" s="779"/>
      <c r="OBK195" s="779"/>
      <c r="OBL195" s="779"/>
      <c r="OBM195" s="779"/>
      <c r="OBN195" s="779"/>
      <c r="OBO195" s="779"/>
      <c r="OBP195" s="779"/>
      <c r="OBQ195" s="779"/>
      <c r="OBR195" s="779"/>
      <c r="OBS195" s="779"/>
      <c r="OBT195" s="779"/>
      <c r="OBU195" s="779"/>
      <c r="OBV195" s="779"/>
      <c r="OBW195" s="779"/>
      <c r="OBX195" s="779"/>
      <c r="OBY195" s="779"/>
      <c r="OBZ195" s="779"/>
      <c r="OCA195" s="779"/>
      <c r="OCB195" s="779"/>
      <c r="OCC195" s="779"/>
      <c r="OCD195" s="779"/>
      <c r="OCE195" s="779"/>
      <c r="OCF195" s="779"/>
      <c r="OCG195" s="779"/>
      <c r="OCH195" s="779"/>
      <c r="OCI195" s="779"/>
      <c r="OCJ195" s="779"/>
      <c r="OCK195" s="779"/>
      <c r="OCL195" s="779"/>
      <c r="OCM195" s="779"/>
      <c r="OCN195" s="779"/>
      <c r="OCO195" s="779"/>
      <c r="OCP195" s="779"/>
      <c r="OCQ195" s="779"/>
      <c r="OCR195" s="779"/>
      <c r="OCS195" s="779"/>
      <c r="OCT195" s="779"/>
      <c r="OCU195" s="779"/>
      <c r="OCV195" s="779"/>
      <c r="OCW195" s="779"/>
      <c r="OCX195" s="779"/>
      <c r="OCY195" s="779"/>
      <c r="OCZ195" s="779"/>
      <c r="ODA195" s="779"/>
      <c r="ODB195" s="779"/>
      <c r="ODC195" s="779"/>
      <c r="ODD195" s="779"/>
      <c r="ODE195" s="779"/>
      <c r="ODF195" s="779"/>
      <c r="ODG195" s="779"/>
      <c r="ODH195" s="779"/>
      <c r="ODI195" s="779"/>
      <c r="ODJ195" s="779"/>
      <c r="ODK195" s="779"/>
      <c r="ODL195" s="779"/>
      <c r="ODM195" s="779"/>
      <c r="ODN195" s="779"/>
      <c r="ODO195" s="779"/>
      <c r="ODP195" s="779"/>
      <c r="ODQ195" s="779"/>
      <c r="ODR195" s="779"/>
      <c r="ODS195" s="779"/>
      <c r="ODT195" s="779"/>
      <c r="ODU195" s="779"/>
      <c r="ODV195" s="779"/>
      <c r="ODW195" s="779"/>
      <c r="ODX195" s="779"/>
      <c r="ODY195" s="779"/>
      <c r="ODZ195" s="779"/>
      <c r="OEA195" s="779"/>
      <c r="OEB195" s="779"/>
      <c r="OEC195" s="779"/>
      <c r="OED195" s="779"/>
      <c r="OEE195" s="779"/>
      <c r="OEF195" s="779"/>
      <c r="OEG195" s="779"/>
      <c r="OEH195" s="779"/>
      <c r="OEI195" s="779"/>
      <c r="OEJ195" s="779"/>
      <c r="OEK195" s="779"/>
      <c r="OEL195" s="779"/>
      <c r="OEM195" s="779"/>
      <c r="OEN195" s="779"/>
      <c r="OEO195" s="779"/>
      <c r="OEP195" s="779"/>
      <c r="OEQ195" s="779"/>
      <c r="OER195" s="779"/>
      <c r="OES195" s="779"/>
      <c r="OET195" s="779"/>
      <c r="OEU195" s="779"/>
      <c r="OEV195" s="779"/>
      <c r="OEW195" s="779"/>
      <c r="OEX195" s="779"/>
      <c r="OEY195" s="779"/>
      <c r="OEZ195" s="779"/>
      <c r="OFA195" s="779"/>
      <c r="OFB195" s="779"/>
      <c r="OFC195" s="779"/>
      <c r="OFD195" s="779"/>
      <c r="OFE195" s="779"/>
      <c r="OFF195" s="779"/>
      <c r="OFG195" s="779"/>
      <c r="OFH195" s="779"/>
      <c r="OFI195" s="779"/>
      <c r="OFJ195" s="779"/>
      <c r="OFK195" s="779"/>
      <c r="OFL195" s="779"/>
      <c r="OFM195" s="779"/>
      <c r="OFN195" s="779"/>
      <c r="OFO195" s="779"/>
      <c r="OFP195" s="779"/>
      <c r="OFQ195" s="779"/>
      <c r="OFR195" s="779"/>
      <c r="OFS195" s="779"/>
      <c r="OFT195" s="779"/>
      <c r="OFU195" s="779"/>
      <c r="OFV195" s="779"/>
      <c r="OFW195" s="779"/>
      <c r="OFX195" s="779"/>
      <c r="OFY195" s="779"/>
      <c r="OFZ195" s="779"/>
      <c r="OGA195" s="779"/>
      <c r="OGB195" s="779"/>
      <c r="OGC195" s="779"/>
      <c r="OGD195" s="779"/>
      <c r="OGE195" s="779"/>
      <c r="OGF195" s="779"/>
      <c r="OGG195" s="779"/>
      <c r="OGH195" s="779"/>
      <c r="OGI195" s="779"/>
      <c r="OGJ195" s="779"/>
      <c r="OGK195" s="779"/>
      <c r="OGL195" s="779"/>
      <c r="OGM195" s="779"/>
      <c r="OGN195" s="779"/>
      <c r="OGO195" s="779"/>
      <c r="OGP195" s="779"/>
      <c r="OGQ195" s="779"/>
      <c r="OGR195" s="779"/>
      <c r="OGS195" s="779"/>
      <c r="OGT195" s="779"/>
      <c r="OGU195" s="779"/>
      <c r="OGV195" s="779"/>
      <c r="OGW195" s="779"/>
      <c r="OGX195" s="779"/>
      <c r="OGY195" s="779"/>
      <c r="OGZ195" s="779"/>
      <c r="OHA195" s="779"/>
      <c r="OHB195" s="779"/>
      <c r="OHC195" s="779"/>
      <c r="OHD195" s="779"/>
      <c r="OHE195" s="779"/>
      <c r="OHF195" s="779"/>
      <c r="OHG195" s="779"/>
      <c r="OHH195" s="779"/>
      <c r="OHI195" s="779"/>
      <c r="OHJ195" s="779"/>
      <c r="OHK195" s="779"/>
      <c r="OHL195" s="779"/>
      <c r="OHM195" s="779"/>
      <c r="OHN195" s="779"/>
      <c r="OHO195" s="779"/>
      <c r="OHP195" s="779"/>
      <c r="OHQ195" s="779"/>
      <c r="OHR195" s="779"/>
      <c r="OHS195" s="779"/>
      <c r="OHT195" s="779"/>
      <c r="OHU195" s="779"/>
      <c r="OHV195" s="779"/>
      <c r="OHW195" s="779"/>
      <c r="OHX195" s="779"/>
      <c r="OHY195" s="779"/>
      <c r="OHZ195" s="779"/>
      <c r="OIA195" s="779"/>
      <c r="OIB195" s="779"/>
      <c r="OIC195" s="779"/>
      <c r="OID195" s="779"/>
      <c r="OIE195" s="779"/>
      <c r="OIF195" s="779"/>
      <c r="OIG195" s="779"/>
      <c r="OIH195" s="779"/>
      <c r="OII195" s="779"/>
      <c r="OIJ195" s="779"/>
      <c r="OIK195" s="779"/>
      <c r="OIL195" s="779"/>
      <c r="OIM195" s="779"/>
      <c r="OIN195" s="779"/>
      <c r="OIO195" s="779"/>
      <c r="OIP195" s="779"/>
      <c r="OIQ195" s="779"/>
      <c r="OIR195" s="779"/>
      <c r="OIS195" s="779"/>
      <c r="OIT195" s="779"/>
      <c r="OIU195" s="779"/>
      <c r="OIV195" s="779"/>
      <c r="OIW195" s="779"/>
      <c r="OIX195" s="779"/>
      <c r="OIY195" s="779"/>
      <c r="OIZ195" s="779"/>
      <c r="OJA195" s="779"/>
      <c r="OJB195" s="779"/>
      <c r="OJC195" s="779"/>
      <c r="OJD195" s="779"/>
      <c r="OJE195" s="779"/>
      <c r="OJF195" s="779"/>
      <c r="OJG195" s="779"/>
      <c r="OJH195" s="779"/>
      <c r="OJI195" s="779"/>
      <c r="OJJ195" s="779"/>
      <c r="OJK195" s="779"/>
      <c r="OJL195" s="779"/>
      <c r="OJM195" s="779"/>
      <c r="OJN195" s="779"/>
      <c r="OJO195" s="779"/>
      <c r="OJP195" s="779"/>
      <c r="OJQ195" s="779"/>
      <c r="OJR195" s="779"/>
      <c r="OJS195" s="779"/>
      <c r="OJT195" s="779"/>
      <c r="OJU195" s="779"/>
      <c r="OJV195" s="779"/>
      <c r="OJW195" s="779"/>
      <c r="OJX195" s="779"/>
      <c r="OJY195" s="779"/>
      <c r="OJZ195" s="779"/>
      <c r="OKA195" s="779"/>
      <c r="OKB195" s="779"/>
      <c r="OKC195" s="779"/>
      <c r="OKD195" s="779"/>
      <c r="OKE195" s="779"/>
      <c r="OKF195" s="779"/>
      <c r="OKG195" s="779"/>
      <c r="OKH195" s="779"/>
      <c r="OKI195" s="779"/>
      <c r="OKJ195" s="779"/>
      <c r="OKK195" s="779"/>
      <c r="OKL195" s="779"/>
      <c r="OKM195" s="779"/>
      <c r="OKN195" s="779"/>
      <c r="OKO195" s="779"/>
      <c r="OKP195" s="779"/>
      <c r="OKQ195" s="779"/>
      <c r="OKR195" s="779"/>
      <c r="OKS195" s="779"/>
      <c r="OKT195" s="779"/>
      <c r="OKU195" s="779"/>
      <c r="OKV195" s="779"/>
      <c r="OKW195" s="779"/>
      <c r="OKX195" s="779"/>
      <c r="OKY195" s="779"/>
      <c r="OKZ195" s="779"/>
      <c r="OLA195" s="779"/>
      <c r="OLB195" s="779"/>
      <c r="OLC195" s="779"/>
      <c r="OLD195" s="779"/>
      <c r="OLE195" s="779"/>
      <c r="OLF195" s="779"/>
      <c r="OLG195" s="779"/>
      <c r="OLH195" s="779"/>
      <c r="OLI195" s="779"/>
      <c r="OLJ195" s="779"/>
      <c r="OLK195" s="779"/>
      <c r="OLL195" s="779"/>
      <c r="OLM195" s="779"/>
      <c r="OLN195" s="779"/>
      <c r="OLO195" s="779"/>
      <c r="OLP195" s="779"/>
      <c r="OLQ195" s="779"/>
      <c r="OLR195" s="779"/>
      <c r="OLS195" s="779"/>
      <c r="OLT195" s="779"/>
      <c r="OLU195" s="779"/>
      <c r="OLV195" s="779"/>
      <c r="OLW195" s="779"/>
      <c r="OLX195" s="779"/>
      <c r="OLY195" s="779"/>
      <c r="OLZ195" s="779"/>
      <c r="OMA195" s="779"/>
      <c r="OMB195" s="779"/>
      <c r="OMC195" s="779"/>
      <c r="OMD195" s="779"/>
      <c r="OME195" s="779"/>
      <c r="OMF195" s="779"/>
      <c r="OMG195" s="779"/>
      <c r="OMH195" s="779"/>
      <c r="OMI195" s="779"/>
      <c r="OMJ195" s="779"/>
      <c r="OMK195" s="779"/>
      <c r="OML195" s="779"/>
      <c r="OMM195" s="779"/>
      <c r="OMN195" s="779"/>
      <c r="OMO195" s="779"/>
      <c r="OMP195" s="779"/>
      <c r="OMQ195" s="779"/>
      <c r="OMR195" s="779"/>
      <c r="OMS195" s="779"/>
      <c r="OMT195" s="779"/>
      <c r="OMU195" s="779"/>
      <c r="OMV195" s="779"/>
      <c r="OMW195" s="779"/>
      <c r="OMX195" s="779"/>
      <c r="OMY195" s="779"/>
      <c r="OMZ195" s="779"/>
      <c r="ONA195" s="779"/>
      <c r="ONB195" s="779"/>
      <c r="ONC195" s="779"/>
      <c r="OND195" s="779"/>
      <c r="ONE195" s="779"/>
      <c r="ONF195" s="779"/>
      <c r="ONG195" s="779"/>
      <c r="ONH195" s="779"/>
      <c r="ONI195" s="779"/>
      <c r="ONJ195" s="779"/>
      <c r="ONK195" s="779"/>
      <c r="ONL195" s="779"/>
      <c r="ONM195" s="779"/>
      <c r="ONN195" s="779"/>
      <c r="ONO195" s="779"/>
      <c r="ONP195" s="779"/>
      <c r="ONQ195" s="779"/>
      <c r="ONR195" s="779"/>
      <c r="ONS195" s="779"/>
      <c r="ONT195" s="779"/>
      <c r="ONU195" s="779"/>
      <c r="ONV195" s="779"/>
      <c r="ONW195" s="779"/>
      <c r="ONX195" s="779"/>
      <c r="ONY195" s="779"/>
      <c r="ONZ195" s="779"/>
      <c r="OOA195" s="779"/>
      <c r="OOB195" s="779"/>
      <c r="OOC195" s="779"/>
      <c r="OOD195" s="779"/>
      <c r="OOE195" s="779"/>
      <c r="OOF195" s="779"/>
      <c r="OOG195" s="779"/>
      <c r="OOH195" s="779"/>
      <c r="OOI195" s="779"/>
      <c r="OOJ195" s="779"/>
      <c r="OOK195" s="779"/>
      <c r="OOL195" s="779"/>
      <c r="OOM195" s="779"/>
      <c r="OON195" s="779"/>
      <c r="OOO195" s="779"/>
      <c r="OOP195" s="779"/>
      <c r="OOQ195" s="779"/>
      <c r="OOR195" s="779"/>
      <c r="OOS195" s="779"/>
      <c r="OOT195" s="779"/>
      <c r="OOU195" s="779"/>
      <c r="OOV195" s="779"/>
      <c r="OOW195" s="779"/>
      <c r="OOX195" s="779"/>
      <c r="OOY195" s="779"/>
      <c r="OOZ195" s="779"/>
      <c r="OPA195" s="779"/>
      <c r="OPB195" s="779"/>
      <c r="OPC195" s="779"/>
      <c r="OPD195" s="779"/>
      <c r="OPE195" s="779"/>
      <c r="OPF195" s="779"/>
      <c r="OPG195" s="779"/>
      <c r="OPH195" s="779"/>
      <c r="OPI195" s="779"/>
      <c r="OPJ195" s="779"/>
      <c r="OPK195" s="779"/>
      <c r="OPL195" s="779"/>
      <c r="OPM195" s="779"/>
      <c r="OPN195" s="779"/>
      <c r="OPO195" s="779"/>
      <c r="OPP195" s="779"/>
      <c r="OPQ195" s="779"/>
      <c r="OPR195" s="779"/>
      <c r="OPS195" s="779"/>
      <c r="OPT195" s="779"/>
      <c r="OPU195" s="779"/>
      <c r="OPV195" s="779"/>
      <c r="OPW195" s="779"/>
      <c r="OPX195" s="779"/>
      <c r="OPY195" s="779"/>
      <c r="OPZ195" s="779"/>
      <c r="OQA195" s="779"/>
      <c r="OQB195" s="779"/>
      <c r="OQC195" s="779"/>
      <c r="OQD195" s="779"/>
      <c r="OQE195" s="779"/>
      <c r="OQF195" s="779"/>
      <c r="OQG195" s="779"/>
      <c r="OQH195" s="779"/>
      <c r="OQI195" s="779"/>
      <c r="OQJ195" s="779"/>
      <c r="OQK195" s="779"/>
      <c r="OQL195" s="779"/>
      <c r="OQM195" s="779"/>
      <c r="OQN195" s="779"/>
      <c r="OQO195" s="779"/>
      <c r="OQP195" s="779"/>
      <c r="OQQ195" s="779"/>
      <c r="OQR195" s="779"/>
      <c r="OQS195" s="779"/>
      <c r="OQT195" s="779"/>
      <c r="OQU195" s="779"/>
      <c r="OQV195" s="779"/>
      <c r="OQW195" s="779"/>
      <c r="OQX195" s="779"/>
      <c r="OQY195" s="779"/>
      <c r="OQZ195" s="779"/>
      <c r="ORA195" s="779"/>
      <c r="ORB195" s="779"/>
      <c r="ORC195" s="779"/>
      <c r="ORD195" s="779"/>
      <c r="ORE195" s="779"/>
      <c r="ORF195" s="779"/>
      <c r="ORG195" s="779"/>
      <c r="ORH195" s="779"/>
      <c r="ORI195" s="779"/>
      <c r="ORJ195" s="779"/>
      <c r="ORK195" s="779"/>
      <c r="ORL195" s="779"/>
      <c r="ORM195" s="779"/>
      <c r="ORN195" s="779"/>
      <c r="ORO195" s="779"/>
      <c r="ORP195" s="779"/>
      <c r="ORQ195" s="779"/>
      <c r="ORR195" s="779"/>
      <c r="ORS195" s="779"/>
      <c r="ORT195" s="779"/>
      <c r="ORU195" s="779"/>
      <c r="ORV195" s="779"/>
      <c r="ORW195" s="779"/>
      <c r="ORX195" s="779"/>
      <c r="ORY195" s="779"/>
      <c r="ORZ195" s="779"/>
      <c r="OSA195" s="779"/>
      <c r="OSB195" s="779"/>
      <c r="OSC195" s="779"/>
      <c r="OSD195" s="779"/>
      <c r="OSE195" s="779"/>
      <c r="OSF195" s="779"/>
      <c r="OSG195" s="779"/>
      <c r="OSH195" s="779"/>
      <c r="OSI195" s="779"/>
      <c r="OSJ195" s="779"/>
      <c r="OSK195" s="779"/>
      <c r="OSL195" s="779"/>
      <c r="OSM195" s="779"/>
      <c r="OSN195" s="779"/>
      <c r="OSO195" s="779"/>
      <c r="OSP195" s="779"/>
      <c r="OSQ195" s="779"/>
      <c r="OSR195" s="779"/>
      <c r="OSS195" s="779"/>
      <c r="OST195" s="779"/>
      <c r="OSU195" s="779"/>
      <c r="OSV195" s="779"/>
      <c r="OSW195" s="779"/>
      <c r="OSX195" s="779"/>
      <c r="OSY195" s="779"/>
      <c r="OSZ195" s="779"/>
      <c r="OTA195" s="779"/>
      <c r="OTB195" s="779"/>
      <c r="OTC195" s="779"/>
      <c r="OTD195" s="779"/>
      <c r="OTE195" s="779"/>
      <c r="OTF195" s="779"/>
      <c r="OTG195" s="779"/>
      <c r="OTH195" s="779"/>
      <c r="OTI195" s="779"/>
      <c r="OTJ195" s="779"/>
      <c r="OTK195" s="779"/>
      <c r="OTL195" s="779"/>
      <c r="OTM195" s="779"/>
      <c r="OTN195" s="779"/>
      <c r="OTO195" s="779"/>
      <c r="OTP195" s="779"/>
      <c r="OTQ195" s="779"/>
      <c r="OTR195" s="779"/>
      <c r="OTS195" s="779"/>
      <c r="OTT195" s="779"/>
      <c r="OTU195" s="779"/>
      <c r="OTV195" s="779"/>
      <c r="OTW195" s="779"/>
      <c r="OTX195" s="779"/>
      <c r="OTY195" s="779"/>
      <c r="OTZ195" s="779"/>
      <c r="OUA195" s="779"/>
      <c r="OUB195" s="779"/>
      <c r="OUC195" s="779"/>
      <c r="OUD195" s="779"/>
      <c r="OUE195" s="779"/>
      <c r="OUF195" s="779"/>
      <c r="OUG195" s="779"/>
      <c r="OUH195" s="779"/>
      <c r="OUI195" s="779"/>
      <c r="OUJ195" s="779"/>
      <c r="OUK195" s="779"/>
      <c r="OUL195" s="779"/>
      <c r="OUM195" s="779"/>
      <c r="OUN195" s="779"/>
      <c r="OUO195" s="779"/>
      <c r="OUP195" s="779"/>
      <c r="OUQ195" s="779"/>
      <c r="OUR195" s="779"/>
      <c r="OUS195" s="779"/>
      <c r="OUT195" s="779"/>
      <c r="OUU195" s="779"/>
      <c r="OUV195" s="779"/>
      <c r="OUW195" s="779"/>
      <c r="OUX195" s="779"/>
      <c r="OUY195" s="779"/>
      <c r="OUZ195" s="779"/>
      <c r="OVA195" s="779"/>
      <c r="OVB195" s="779"/>
      <c r="OVC195" s="779"/>
      <c r="OVD195" s="779"/>
      <c r="OVE195" s="779"/>
      <c r="OVF195" s="779"/>
      <c r="OVG195" s="779"/>
      <c r="OVH195" s="779"/>
      <c r="OVI195" s="779"/>
      <c r="OVJ195" s="779"/>
      <c r="OVK195" s="779"/>
      <c r="OVL195" s="779"/>
      <c r="OVM195" s="779"/>
      <c r="OVN195" s="779"/>
      <c r="OVO195" s="779"/>
      <c r="OVP195" s="779"/>
      <c r="OVQ195" s="779"/>
      <c r="OVR195" s="779"/>
      <c r="OVS195" s="779"/>
      <c r="OVT195" s="779"/>
      <c r="OVU195" s="779"/>
      <c r="OVV195" s="779"/>
      <c r="OVW195" s="779"/>
      <c r="OVX195" s="779"/>
      <c r="OVY195" s="779"/>
      <c r="OVZ195" s="779"/>
      <c r="OWA195" s="779"/>
      <c r="OWB195" s="779"/>
      <c r="OWC195" s="779"/>
      <c r="OWD195" s="779"/>
      <c r="OWE195" s="779"/>
      <c r="OWF195" s="779"/>
      <c r="OWG195" s="779"/>
      <c r="OWH195" s="779"/>
      <c r="OWI195" s="779"/>
      <c r="OWJ195" s="779"/>
      <c r="OWK195" s="779"/>
      <c r="OWL195" s="779"/>
      <c r="OWM195" s="779"/>
      <c r="OWN195" s="779"/>
      <c r="OWO195" s="779"/>
      <c r="OWP195" s="779"/>
      <c r="OWQ195" s="779"/>
      <c r="OWR195" s="779"/>
      <c r="OWS195" s="779"/>
      <c r="OWT195" s="779"/>
      <c r="OWU195" s="779"/>
      <c r="OWV195" s="779"/>
      <c r="OWW195" s="779"/>
      <c r="OWX195" s="779"/>
      <c r="OWY195" s="779"/>
      <c r="OWZ195" s="779"/>
      <c r="OXA195" s="779"/>
      <c r="OXB195" s="779"/>
      <c r="OXC195" s="779"/>
      <c r="OXD195" s="779"/>
      <c r="OXE195" s="779"/>
      <c r="OXF195" s="779"/>
      <c r="OXG195" s="779"/>
      <c r="OXH195" s="779"/>
      <c r="OXI195" s="779"/>
      <c r="OXJ195" s="779"/>
      <c r="OXK195" s="779"/>
      <c r="OXL195" s="779"/>
      <c r="OXM195" s="779"/>
      <c r="OXN195" s="779"/>
      <c r="OXO195" s="779"/>
      <c r="OXP195" s="779"/>
      <c r="OXQ195" s="779"/>
      <c r="OXR195" s="779"/>
      <c r="OXS195" s="779"/>
      <c r="OXT195" s="779"/>
      <c r="OXU195" s="779"/>
      <c r="OXV195" s="779"/>
      <c r="OXW195" s="779"/>
      <c r="OXX195" s="779"/>
      <c r="OXY195" s="779"/>
      <c r="OXZ195" s="779"/>
      <c r="OYA195" s="779"/>
      <c r="OYB195" s="779"/>
      <c r="OYC195" s="779"/>
      <c r="OYD195" s="779"/>
      <c r="OYE195" s="779"/>
      <c r="OYF195" s="779"/>
      <c r="OYG195" s="779"/>
      <c r="OYH195" s="779"/>
      <c r="OYI195" s="779"/>
      <c r="OYJ195" s="779"/>
      <c r="OYK195" s="779"/>
      <c r="OYL195" s="779"/>
      <c r="OYM195" s="779"/>
      <c r="OYN195" s="779"/>
      <c r="OYO195" s="779"/>
      <c r="OYP195" s="779"/>
      <c r="OYQ195" s="779"/>
      <c r="OYR195" s="779"/>
      <c r="OYS195" s="779"/>
      <c r="OYT195" s="779"/>
      <c r="OYU195" s="779"/>
      <c r="OYV195" s="779"/>
      <c r="OYW195" s="779"/>
      <c r="OYX195" s="779"/>
      <c r="OYY195" s="779"/>
      <c r="OYZ195" s="779"/>
      <c r="OZA195" s="779"/>
      <c r="OZB195" s="779"/>
      <c r="OZC195" s="779"/>
      <c r="OZD195" s="779"/>
      <c r="OZE195" s="779"/>
      <c r="OZF195" s="779"/>
      <c r="OZG195" s="779"/>
      <c r="OZH195" s="779"/>
      <c r="OZI195" s="779"/>
      <c r="OZJ195" s="779"/>
      <c r="OZK195" s="779"/>
      <c r="OZL195" s="779"/>
      <c r="OZM195" s="779"/>
      <c r="OZN195" s="779"/>
      <c r="OZO195" s="779"/>
      <c r="OZP195" s="779"/>
      <c r="OZQ195" s="779"/>
      <c r="OZR195" s="779"/>
      <c r="OZS195" s="779"/>
      <c r="OZT195" s="779"/>
      <c r="OZU195" s="779"/>
      <c r="OZV195" s="779"/>
      <c r="OZW195" s="779"/>
      <c r="OZX195" s="779"/>
      <c r="OZY195" s="779"/>
      <c r="OZZ195" s="779"/>
      <c r="PAA195" s="779"/>
      <c r="PAB195" s="779"/>
      <c r="PAC195" s="779"/>
      <c r="PAD195" s="779"/>
      <c r="PAE195" s="779"/>
      <c r="PAF195" s="779"/>
      <c r="PAG195" s="779"/>
      <c r="PAH195" s="779"/>
      <c r="PAI195" s="779"/>
      <c r="PAJ195" s="779"/>
      <c r="PAK195" s="779"/>
      <c r="PAL195" s="779"/>
      <c r="PAM195" s="779"/>
      <c r="PAN195" s="779"/>
      <c r="PAO195" s="779"/>
      <c r="PAP195" s="779"/>
      <c r="PAQ195" s="779"/>
      <c r="PAR195" s="779"/>
      <c r="PAS195" s="779"/>
      <c r="PAT195" s="779"/>
      <c r="PAU195" s="779"/>
      <c r="PAV195" s="779"/>
      <c r="PAW195" s="779"/>
      <c r="PAX195" s="779"/>
      <c r="PAY195" s="779"/>
      <c r="PAZ195" s="779"/>
      <c r="PBA195" s="779"/>
      <c r="PBB195" s="779"/>
      <c r="PBC195" s="779"/>
      <c r="PBD195" s="779"/>
      <c r="PBE195" s="779"/>
      <c r="PBF195" s="779"/>
      <c r="PBG195" s="779"/>
      <c r="PBH195" s="779"/>
      <c r="PBI195" s="779"/>
      <c r="PBJ195" s="779"/>
      <c r="PBK195" s="779"/>
      <c r="PBL195" s="779"/>
      <c r="PBM195" s="779"/>
      <c r="PBN195" s="779"/>
      <c r="PBO195" s="779"/>
      <c r="PBP195" s="779"/>
      <c r="PBQ195" s="779"/>
      <c r="PBR195" s="779"/>
      <c r="PBS195" s="779"/>
      <c r="PBT195" s="779"/>
      <c r="PBU195" s="779"/>
      <c r="PBV195" s="779"/>
      <c r="PBW195" s="779"/>
      <c r="PBX195" s="779"/>
      <c r="PBY195" s="779"/>
      <c r="PBZ195" s="779"/>
      <c r="PCA195" s="779"/>
      <c r="PCB195" s="779"/>
      <c r="PCC195" s="779"/>
      <c r="PCD195" s="779"/>
      <c r="PCE195" s="779"/>
      <c r="PCF195" s="779"/>
      <c r="PCG195" s="779"/>
      <c r="PCH195" s="779"/>
      <c r="PCI195" s="779"/>
      <c r="PCJ195" s="779"/>
      <c r="PCK195" s="779"/>
      <c r="PCL195" s="779"/>
      <c r="PCM195" s="779"/>
      <c r="PCN195" s="779"/>
      <c r="PCO195" s="779"/>
      <c r="PCP195" s="779"/>
      <c r="PCQ195" s="779"/>
      <c r="PCR195" s="779"/>
      <c r="PCS195" s="779"/>
      <c r="PCT195" s="779"/>
      <c r="PCU195" s="779"/>
      <c r="PCV195" s="779"/>
      <c r="PCW195" s="779"/>
      <c r="PCX195" s="779"/>
      <c r="PCY195" s="779"/>
      <c r="PCZ195" s="779"/>
      <c r="PDA195" s="779"/>
      <c r="PDB195" s="779"/>
      <c r="PDC195" s="779"/>
      <c r="PDD195" s="779"/>
      <c r="PDE195" s="779"/>
      <c r="PDF195" s="779"/>
      <c r="PDG195" s="779"/>
      <c r="PDH195" s="779"/>
      <c r="PDI195" s="779"/>
      <c r="PDJ195" s="779"/>
      <c r="PDK195" s="779"/>
      <c r="PDL195" s="779"/>
      <c r="PDM195" s="779"/>
      <c r="PDN195" s="779"/>
      <c r="PDO195" s="779"/>
      <c r="PDP195" s="779"/>
      <c r="PDQ195" s="779"/>
      <c r="PDR195" s="779"/>
      <c r="PDS195" s="779"/>
      <c r="PDT195" s="779"/>
      <c r="PDU195" s="779"/>
      <c r="PDV195" s="779"/>
      <c r="PDW195" s="779"/>
      <c r="PDX195" s="779"/>
      <c r="PDY195" s="779"/>
      <c r="PDZ195" s="779"/>
      <c r="PEA195" s="779"/>
      <c r="PEB195" s="779"/>
      <c r="PEC195" s="779"/>
      <c r="PED195" s="779"/>
      <c r="PEE195" s="779"/>
      <c r="PEF195" s="779"/>
      <c r="PEG195" s="779"/>
      <c r="PEH195" s="779"/>
      <c r="PEI195" s="779"/>
      <c r="PEJ195" s="779"/>
      <c r="PEK195" s="779"/>
      <c r="PEL195" s="779"/>
      <c r="PEM195" s="779"/>
      <c r="PEN195" s="779"/>
      <c r="PEO195" s="779"/>
      <c r="PEP195" s="779"/>
      <c r="PEQ195" s="779"/>
      <c r="PER195" s="779"/>
      <c r="PES195" s="779"/>
      <c r="PET195" s="779"/>
      <c r="PEU195" s="779"/>
      <c r="PEV195" s="779"/>
      <c r="PEW195" s="779"/>
      <c r="PEX195" s="779"/>
      <c r="PEY195" s="779"/>
      <c r="PEZ195" s="779"/>
      <c r="PFA195" s="779"/>
      <c r="PFB195" s="779"/>
      <c r="PFC195" s="779"/>
      <c r="PFD195" s="779"/>
      <c r="PFE195" s="779"/>
      <c r="PFF195" s="779"/>
      <c r="PFG195" s="779"/>
      <c r="PFH195" s="779"/>
      <c r="PFI195" s="779"/>
      <c r="PFJ195" s="779"/>
      <c r="PFK195" s="779"/>
      <c r="PFL195" s="779"/>
      <c r="PFM195" s="779"/>
      <c r="PFN195" s="779"/>
      <c r="PFO195" s="779"/>
      <c r="PFP195" s="779"/>
      <c r="PFQ195" s="779"/>
      <c r="PFR195" s="779"/>
      <c r="PFS195" s="779"/>
      <c r="PFT195" s="779"/>
      <c r="PFU195" s="779"/>
      <c r="PFV195" s="779"/>
      <c r="PFW195" s="779"/>
      <c r="PFX195" s="779"/>
      <c r="PFY195" s="779"/>
      <c r="PFZ195" s="779"/>
      <c r="PGA195" s="779"/>
      <c r="PGB195" s="779"/>
      <c r="PGC195" s="779"/>
      <c r="PGD195" s="779"/>
      <c r="PGE195" s="779"/>
      <c r="PGF195" s="779"/>
      <c r="PGG195" s="779"/>
      <c r="PGH195" s="779"/>
      <c r="PGI195" s="779"/>
      <c r="PGJ195" s="779"/>
      <c r="PGK195" s="779"/>
      <c r="PGL195" s="779"/>
      <c r="PGM195" s="779"/>
      <c r="PGN195" s="779"/>
      <c r="PGO195" s="779"/>
      <c r="PGP195" s="779"/>
      <c r="PGQ195" s="779"/>
      <c r="PGR195" s="779"/>
      <c r="PGS195" s="779"/>
      <c r="PGT195" s="779"/>
      <c r="PGU195" s="779"/>
      <c r="PGV195" s="779"/>
      <c r="PGW195" s="779"/>
      <c r="PGX195" s="779"/>
      <c r="PGY195" s="779"/>
      <c r="PGZ195" s="779"/>
      <c r="PHA195" s="779"/>
      <c r="PHB195" s="779"/>
      <c r="PHC195" s="779"/>
      <c r="PHD195" s="779"/>
      <c r="PHE195" s="779"/>
      <c r="PHF195" s="779"/>
      <c r="PHG195" s="779"/>
      <c r="PHH195" s="779"/>
      <c r="PHI195" s="779"/>
      <c r="PHJ195" s="779"/>
      <c r="PHK195" s="779"/>
      <c r="PHL195" s="779"/>
      <c r="PHM195" s="779"/>
      <c r="PHN195" s="779"/>
      <c r="PHO195" s="779"/>
      <c r="PHP195" s="779"/>
      <c r="PHQ195" s="779"/>
      <c r="PHR195" s="779"/>
      <c r="PHS195" s="779"/>
      <c r="PHT195" s="779"/>
      <c r="PHU195" s="779"/>
      <c r="PHV195" s="779"/>
      <c r="PHW195" s="779"/>
      <c r="PHX195" s="779"/>
      <c r="PHY195" s="779"/>
      <c r="PHZ195" s="779"/>
      <c r="PIA195" s="779"/>
      <c r="PIB195" s="779"/>
      <c r="PIC195" s="779"/>
      <c r="PID195" s="779"/>
      <c r="PIE195" s="779"/>
      <c r="PIF195" s="779"/>
      <c r="PIG195" s="779"/>
      <c r="PIH195" s="779"/>
      <c r="PII195" s="779"/>
      <c r="PIJ195" s="779"/>
      <c r="PIK195" s="779"/>
      <c r="PIL195" s="779"/>
      <c r="PIM195" s="779"/>
      <c r="PIN195" s="779"/>
      <c r="PIO195" s="779"/>
      <c r="PIP195" s="779"/>
      <c r="PIQ195" s="779"/>
      <c r="PIR195" s="779"/>
      <c r="PIS195" s="779"/>
      <c r="PIT195" s="779"/>
      <c r="PIU195" s="779"/>
      <c r="PIV195" s="779"/>
      <c r="PIW195" s="779"/>
      <c r="PIX195" s="779"/>
      <c r="PIY195" s="779"/>
      <c r="PIZ195" s="779"/>
      <c r="PJA195" s="779"/>
      <c r="PJB195" s="779"/>
      <c r="PJC195" s="779"/>
      <c r="PJD195" s="779"/>
      <c r="PJE195" s="779"/>
      <c r="PJF195" s="779"/>
      <c r="PJG195" s="779"/>
      <c r="PJH195" s="779"/>
      <c r="PJI195" s="779"/>
      <c r="PJJ195" s="779"/>
      <c r="PJK195" s="779"/>
      <c r="PJL195" s="779"/>
      <c r="PJM195" s="779"/>
      <c r="PJN195" s="779"/>
      <c r="PJO195" s="779"/>
      <c r="PJP195" s="779"/>
      <c r="PJQ195" s="779"/>
      <c r="PJR195" s="779"/>
      <c r="PJS195" s="779"/>
      <c r="PJT195" s="779"/>
      <c r="PJU195" s="779"/>
      <c r="PJV195" s="779"/>
      <c r="PJW195" s="779"/>
      <c r="PJX195" s="779"/>
      <c r="PJY195" s="779"/>
      <c r="PJZ195" s="779"/>
      <c r="PKA195" s="779"/>
      <c r="PKB195" s="779"/>
      <c r="PKC195" s="779"/>
      <c r="PKD195" s="779"/>
      <c r="PKE195" s="779"/>
      <c r="PKF195" s="779"/>
      <c r="PKG195" s="779"/>
      <c r="PKH195" s="779"/>
      <c r="PKI195" s="779"/>
      <c r="PKJ195" s="779"/>
      <c r="PKK195" s="779"/>
      <c r="PKL195" s="779"/>
      <c r="PKM195" s="779"/>
      <c r="PKN195" s="779"/>
      <c r="PKO195" s="779"/>
      <c r="PKP195" s="779"/>
      <c r="PKQ195" s="779"/>
      <c r="PKR195" s="779"/>
      <c r="PKS195" s="779"/>
      <c r="PKT195" s="779"/>
      <c r="PKU195" s="779"/>
      <c r="PKV195" s="779"/>
      <c r="PKW195" s="779"/>
      <c r="PKX195" s="779"/>
      <c r="PKY195" s="779"/>
      <c r="PKZ195" s="779"/>
      <c r="PLA195" s="779"/>
      <c r="PLB195" s="779"/>
      <c r="PLC195" s="779"/>
      <c r="PLD195" s="779"/>
      <c r="PLE195" s="779"/>
      <c r="PLF195" s="779"/>
      <c r="PLG195" s="779"/>
      <c r="PLH195" s="779"/>
      <c r="PLI195" s="779"/>
      <c r="PLJ195" s="779"/>
      <c r="PLK195" s="779"/>
      <c r="PLL195" s="779"/>
      <c r="PLM195" s="779"/>
      <c r="PLN195" s="779"/>
      <c r="PLO195" s="779"/>
      <c r="PLP195" s="779"/>
      <c r="PLQ195" s="779"/>
      <c r="PLR195" s="779"/>
      <c r="PLS195" s="779"/>
      <c r="PLT195" s="779"/>
      <c r="PLU195" s="779"/>
      <c r="PLV195" s="779"/>
      <c r="PLW195" s="779"/>
      <c r="PLX195" s="779"/>
      <c r="PLY195" s="779"/>
      <c r="PLZ195" s="779"/>
      <c r="PMA195" s="779"/>
      <c r="PMB195" s="779"/>
      <c r="PMC195" s="779"/>
      <c r="PMD195" s="779"/>
      <c r="PME195" s="779"/>
      <c r="PMF195" s="779"/>
      <c r="PMG195" s="779"/>
      <c r="PMH195" s="779"/>
      <c r="PMI195" s="779"/>
      <c r="PMJ195" s="779"/>
      <c r="PMK195" s="779"/>
      <c r="PML195" s="779"/>
      <c r="PMM195" s="779"/>
      <c r="PMN195" s="779"/>
      <c r="PMO195" s="779"/>
      <c r="PMP195" s="779"/>
      <c r="PMQ195" s="779"/>
      <c r="PMR195" s="779"/>
      <c r="PMS195" s="779"/>
      <c r="PMT195" s="779"/>
      <c r="PMU195" s="779"/>
      <c r="PMV195" s="779"/>
      <c r="PMW195" s="779"/>
      <c r="PMX195" s="779"/>
      <c r="PMY195" s="779"/>
      <c r="PMZ195" s="779"/>
      <c r="PNA195" s="779"/>
      <c r="PNB195" s="779"/>
      <c r="PNC195" s="779"/>
      <c r="PND195" s="779"/>
      <c r="PNE195" s="779"/>
      <c r="PNF195" s="779"/>
      <c r="PNG195" s="779"/>
      <c r="PNH195" s="779"/>
      <c r="PNI195" s="779"/>
      <c r="PNJ195" s="779"/>
      <c r="PNK195" s="779"/>
      <c r="PNL195" s="779"/>
      <c r="PNM195" s="779"/>
      <c r="PNN195" s="779"/>
      <c r="PNO195" s="779"/>
      <c r="PNP195" s="779"/>
      <c r="PNQ195" s="779"/>
      <c r="PNR195" s="779"/>
      <c r="PNS195" s="779"/>
      <c r="PNT195" s="779"/>
      <c r="PNU195" s="779"/>
      <c r="PNV195" s="779"/>
      <c r="PNW195" s="779"/>
      <c r="PNX195" s="779"/>
      <c r="PNY195" s="779"/>
      <c r="PNZ195" s="779"/>
      <c r="POA195" s="779"/>
      <c r="POB195" s="779"/>
      <c r="POC195" s="779"/>
      <c r="POD195" s="779"/>
      <c r="POE195" s="779"/>
      <c r="POF195" s="779"/>
      <c r="POG195" s="779"/>
      <c r="POH195" s="779"/>
      <c r="POI195" s="779"/>
      <c r="POJ195" s="779"/>
      <c r="POK195" s="779"/>
      <c r="POL195" s="779"/>
      <c r="POM195" s="779"/>
      <c r="PON195" s="779"/>
      <c r="POO195" s="779"/>
      <c r="POP195" s="779"/>
      <c r="POQ195" s="779"/>
      <c r="POR195" s="779"/>
      <c r="POS195" s="779"/>
      <c r="POT195" s="779"/>
      <c r="POU195" s="779"/>
      <c r="POV195" s="779"/>
      <c r="POW195" s="779"/>
      <c r="POX195" s="779"/>
      <c r="POY195" s="779"/>
      <c r="POZ195" s="779"/>
      <c r="PPA195" s="779"/>
      <c r="PPB195" s="779"/>
      <c r="PPC195" s="779"/>
      <c r="PPD195" s="779"/>
      <c r="PPE195" s="779"/>
      <c r="PPF195" s="779"/>
      <c r="PPG195" s="779"/>
      <c r="PPH195" s="779"/>
      <c r="PPI195" s="779"/>
      <c r="PPJ195" s="779"/>
      <c r="PPK195" s="779"/>
      <c r="PPL195" s="779"/>
      <c r="PPM195" s="779"/>
      <c r="PPN195" s="779"/>
      <c r="PPO195" s="779"/>
      <c r="PPP195" s="779"/>
      <c r="PPQ195" s="779"/>
      <c r="PPR195" s="779"/>
      <c r="PPS195" s="779"/>
      <c r="PPT195" s="779"/>
      <c r="PPU195" s="779"/>
      <c r="PPV195" s="779"/>
      <c r="PPW195" s="779"/>
      <c r="PPX195" s="779"/>
      <c r="PPY195" s="779"/>
      <c r="PPZ195" s="779"/>
      <c r="PQA195" s="779"/>
      <c r="PQB195" s="779"/>
      <c r="PQC195" s="779"/>
      <c r="PQD195" s="779"/>
      <c r="PQE195" s="779"/>
      <c r="PQF195" s="779"/>
      <c r="PQG195" s="779"/>
      <c r="PQH195" s="779"/>
      <c r="PQI195" s="779"/>
      <c r="PQJ195" s="779"/>
      <c r="PQK195" s="779"/>
      <c r="PQL195" s="779"/>
      <c r="PQM195" s="779"/>
      <c r="PQN195" s="779"/>
      <c r="PQO195" s="779"/>
      <c r="PQP195" s="779"/>
      <c r="PQQ195" s="779"/>
      <c r="PQR195" s="779"/>
      <c r="PQS195" s="779"/>
      <c r="PQT195" s="779"/>
      <c r="PQU195" s="779"/>
      <c r="PQV195" s="779"/>
      <c r="PQW195" s="779"/>
      <c r="PQX195" s="779"/>
      <c r="PQY195" s="779"/>
      <c r="PQZ195" s="779"/>
      <c r="PRA195" s="779"/>
      <c r="PRB195" s="779"/>
      <c r="PRC195" s="779"/>
      <c r="PRD195" s="779"/>
      <c r="PRE195" s="779"/>
      <c r="PRF195" s="779"/>
      <c r="PRG195" s="779"/>
      <c r="PRH195" s="779"/>
      <c r="PRI195" s="779"/>
      <c r="PRJ195" s="779"/>
      <c r="PRK195" s="779"/>
      <c r="PRL195" s="779"/>
      <c r="PRM195" s="779"/>
      <c r="PRN195" s="779"/>
      <c r="PRO195" s="779"/>
      <c r="PRP195" s="779"/>
      <c r="PRQ195" s="779"/>
      <c r="PRR195" s="779"/>
      <c r="PRS195" s="779"/>
      <c r="PRT195" s="779"/>
      <c r="PRU195" s="779"/>
      <c r="PRV195" s="779"/>
      <c r="PRW195" s="779"/>
      <c r="PRX195" s="779"/>
      <c r="PRY195" s="779"/>
      <c r="PRZ195" s="779"/>
      <c r="PSA195" s="779"/>
      <c r="PSB195" s="779"/>
      <c r="PSC195" s="779"/>
      <c r="PSD195" s="779"/>
      <c r="PSE195" s="779"/>
      <c r="PSF195" s="779"/>
      <c r="PSG195" s="779"/>
      <c r="PSH195" s="779"/>
      <c r="PSI195" s="779"/>
      <c r="PSJ195" s="779"/>
      <c r="PSK195" s="779"/>
      <c r="PSL195" s="779"/>
      <c r="PSM195" s="779"/>
      <c r="PSN195" s="779"/>
      <c r="PSO195" s="779"/>
      <c r="PSP195" s="779"/>
      <c r="PSQ195" s="779"/>
      <c r="PSR195" s="779"/>
      <c r="PSS195" s="779"/>
      <c r="PST195" s="779"/>
      <c r="PSU195" s="779"/>
      <c r="PSV195" s="779"/>
      <c r="PSW195" s="779"/>
      <c r="PSX195" s="779"/>
      <c r="PSY195" s="779"/>
      <c r="PSZ195" s="779"/>
      <c r="PTA195" s="779"/>
      <c r="PTB195" s="779"/>
      <c r="PTC195" s="779"/>
      <c r="PTD195" s="779"/>
      <c r="PTE195" s="779"/>
      <c r="PTF195" s="779"/>
      <c r="PTG195" s="779"/>
      <c r="PTH195" s="779"/>
      <c r="PTI195" s="779"/>
      <c r="PTJ195" s="779"/>
      <c r="PTK195" s="779"/>
      <c r="PTL195" s="779"/>
      <c r="PTM195" s="779"/>
      <c r="PTN195" s="779"/>
      <c r="PTO195" s="779"/>
      <c r="PTP195" s="779"/>
      <c r="PTQ195" s="779"/>
      <c r="PTR195" s="779"/>
      <c r="PTS195" s="779"/>
      <c r="PTT195" s="779"/>
      <c r="PTU195" s="779"/>
      <c r="PTV195" s="779"/>
      <c r="PTW195" s="779"/>
      <c r="PTX195" s="779"/>
      <c r="PTY195" s="779"/>
      <c r="PTZ195" s="779"/>
      <c r="PUA195" s="779"/>
      <c r="PUB195" s="779"/>
      <c r="PUC195" s="779"/>
      <c r="PUD195" s="779"/>
      <c r="PUE195" s="779"/>
      <c r="PUF195" s="779"/>
      <c r="PUG195" s="779"/>
      <c r="PUH195" s="779"/>
      <c r="PUI195" s="779"/>
      <c r="PUJ195" s="779"/>
      <c r="PUK195" s="779"/>
      <c r="PUL195" s="779"/>
      <c r="PUM195" s="779"/>
      <c r="PUN195" s="779"/>
      <c r="PUO195" s="779"/>
      <c r="PUP195" s="779"/>
      <c r="PUQ195" s="779"/>
      <c r="PUR195" s="779"/>
      <c r="PUS195" s="779"/>
      <c r="PUT195" s="779"/>
      <c r="PUU195" s="779"/>
      <c r="PUV195" s="779"/>
      <c r="PUW195" s="779"/>
      <c r="PUX195" s="779"/>
      <c r="PUY195" s="779"/>
      <c r="PUZ195" s="779"/>
      <c r="PVA195" s="779"/>
      <c r="PVB195" s="779"/>
      <c r="PVC195" s="779"/>
      <c r="PVD195" s="779"/>
      <c r="PVE195" s="779"/>
      <c r="PVF195" s="779"/>
      <c r="PVG195" s="779"/>
      <c r="PVH195" s="779"/>
      <c r="PVI195" s="779"/>
      <c r="PVJ195" s="779"/>
      <c r="PVK195" s="779"/>
      <c r="PVL195" s="779"/>
      <c r="PVM195" s="779"/>
      <c r="PVN195" s="779"/>
      <c r="PVO195" s="779"/>
      <c r="PVP195" s="779"/>
      <c r="PVQ195" s="779"/>
      <c r="PVR195" s="779"/>
      <c r="PVS195" s="779"/>
      <c r="PVT195" s="779"/>
      <c r="PVU195" s="779"/>
      <c r="PVV195" s="779"/>
      <c r="PVW195" s="779"/>
      <c r="PVX195" s="779"/>
      <c r="PVY195" s="779"/>
      <c r="PVZ195" s="779"/>
      <c r="PWA195" s="779"/>
      <c r="PWB195" s="779"/>
      <c r="PWC195" s="779"/>
      <c r="PWD195" s="779"/>
      <c r="PWE195" s="779"/>
      <c r="PWF195" s="779"/>
      <c r="PWG195" s="779"/>
      <c r="PWH195" s="779"/>
      <c r="PWI195" s="779"/>
      <c r="PWJ195" s="779"/>
      <c r="PWK195" s="779"/>
      <c r="PWL195" s="779"/>
      <c r="PWM195" s="779"/>
      <c r="PWN195" s="779"/>
      <c r="PWO195" s="779"/>
      <c r="PWP195" s="779"/>
      <c r="PWQ195" s="779"/>
      <c r="PWR195" s="779"/>
      <c r="PWS195" s="779"/>
      <c r="PWT195" s="779"/>
      <c r="PWU195" s="779"/>
      <c r="PWV195" s="779"/>
      <c r="PWW195" s="779"/>
      <c r="PWX195" s="779"/>
      <c r="PWY195" s="779"/>
      <c r="PWZ195" s="779"/>
      <c r="PXA195" s="779"/>
      <c r="PXB195" s="779"/>
      <c r="PXC195" s="779"/>
      <c r="PXD195" s="779"/>
      <c r="PXE195" s="779"/>
      <c r="PXF195" s="779"/>
      <c r="PXG195" s="779"/>
      <c r="PXH195" s="779"/>
      <c r="PXI195" s="779"/>
      <c r="PXJ195" s="779"/>
      <c r="PXK195" s="779"/>
      <c r="PXL195" s="779"/>
      <c r="PXM195" s="779"/>
      <c r="PXN195" s="779"/>
      <c r="PXO195" s="779"/>
      <c r="PXP195" s="779"/>
      <c r="PXQ195" s="779"/>
      <c r="PXR195" s="779"/>
      <c r="PXS195" s="779"/>
      <c r="PXT195" s="779"/>
      <c r="PXU195" s="779"/>
      <c r="PXV195" s="779"/>
      <c r="PXW195" s="779"/>
      <c r="PXX195" s="779"/>
      <c r="PXY195" s="779"/>
      <c r="PXZ195" s="779"/>
      <c r="PYA195" s="779"/>
      <c r="PYB195" s="779"/>
      <c r="PYC195" s="779"/>
      <c r="PYD195" s="779"/>
      <c r="PYE195" s="779"/>
      <c r="PYF195" s="779"/>
      <c r="PYG195" s="779"/>
      <c r="PYH195" s="779"/>
      <c r="PYI195" s="779"/>
      <c r="PYJ195" s="779"/>
      <c r="PYK195" s="779"/>
      <c r="PYL195" s="779"/>
      <c r="PYM195" s="779"/>
      <c r="PYN195" s="779"/>
      <c r="PYO195" s="779"/>
      <c r="PYP195" s="779"/>
      <c r="PYQ195" s="779"/>
      <c r="PYR195" s="779"/>
      <c r="PYS195" s="779"/>
      <c r="PYT195" s="779"/>
      <c r="PYU195" s="779"/>
      <c r="PYV195" s="779"/>
      <c r="PYW195" s="779"/>
      <c r="PYX195" s="779"/>
      <c r="PYY195" s="779"/>
      <c r="PYZ195" s="779"/>
      <c r="PZA195" s="779"/>
      <c r="PZB195" s="779"/>
      <c r="PZC195" s="779"/>
      <c r="PZD195" s="779"/>
      <c r="PZE195" s="779"/>
      <c r="PZF195" s="779"/>
      <c r="PZG195" s="779"/>
      <c r="PZH195" s="779"/>
      <c r="PZI195" s="779"/>
      <c r="PZJ195" s="779"/>
      <c r="PZK195" s="779"/>
      <c r="PZL195" s="779"/>
      <c r="PZM195" s="779"/>
      <c r="PZN195" s="779"/>
      <c r="PZO195" s="779"/>
      <c r="PZP195" s="779"/>
      <c r="PZQ195" s="779"/>
      <c r="PZR195" s="779"/>
      <c r="PZS195" s="779"/>
      <c r="PZT195" s="779"/>
      <c r="PZU195" s="779"/>
      <c r="PZV195" s="779"/>
      <c r="PZW195" s="779"/>
      <c r="PZX195" s="779"/>
      <c r="PZY195" s="779"/>
      <c r="PZZ195" s="779"/>
      <c r="QAA195" s="779"/>
      <c r="QAB195" s="779"/>
      <c r="QAC195" s="779"/>
      <c r="QAD195" s="779"/>
      <c r="QAE195" s="779"/>
      <c r="QAF195" s="779"/>
      <c r="QAG195" s="779"/>
      <c r="QAH195" s="779"/>
      <c r="QAI195" s="779"/>
      <c r="QAJ195" s="779"/>
      <c r="QAK195" s="779"/>
      <c r="QAL195" s="779"/>
      <c r="QAM195" s="779"/>
      <c r="QAN195" s="779"/>
      <c r="QAO195" s="779"/>
      <c r="QAP195" s="779"/>
      <c r="QAQ195" s="779"/>
      <c r="QAR195" s="779"/>
      <c r="QAS195" s="779"/>
      <c r="QAT195" s="779"/>
      <c r="QAU195" s="779"/>
      <c r="QAV195" s="779"/>
      <c r="QAW195" s="779"/>
      <c r="QAX195" s="779"/>
      <c r="QAY195" s="779"/>
      <c r="QAZ195" s="779"/>
      <c r="QBA195" s="779"/>
      <c r="QBB195" s="779"/>
      <c r="QBC195" s="779"/>
      <c r="QBD195" s="779"/>
      <c r="QBE195" s="779"/>
      <c r="QBF195" s="779"/>
      <c r="QBG195" s="779"/>
      <c r="QBH195" s="779"/>
      <c r="QBI195" s="779"/>
      <c r="QBJ195" s="779"/>
      <c r="QBK195" s="779"/>
      <c r="QBL195" s="779"/>
      <c r="QBM195" s="779"/>
      <c r="QBN195" s="779"/>
      <c r="QBO195" s="779"/>
      <c r="QBP195" s="779"/>
      <c r="QBQ195" s="779"/>
      <c r="QBR195" s="779"/>
      <c r="QBS195" s="779"/>
      <c r="QBT195" s="779"/>
      <c r="QBU195" s="779"/>
      <c r="QBV195" s="779"/>
      <c r="QBW195" s="779"/>
      <c r="QBX195" s="779"/>
      <c r="QBY195" s="779"/>
      <c r="QBZ195" s="779"/>
      <c r="QCA195" s="779"/>
      <c r="QCB195" s="779"/>
      <c r="QCC195" s="779"/>
      <c r="QCD195" s="779"/>
      <c r="QCE195" s="779"/>
      <c r="QCF195" s="779"/>
      <c r="QCG195" s="779"/>
      <c r="QCH195" s="779"/>
      <c r="QCI195" s="779"/>
      <c r="QCJ195" s="779"/>
      <c r="QCK195" s="779"/>
      <c r="QCL195" s="779"/>
      <c r="QCM195" s="779"/>
      <c r="QCN195" s="779"/>
      <c r="QCO195" s="779"/>
      <c r="QCP195" s="779"/>
      <c r="QCQ195" s="779"/>
      <c r="QCR195" s="779"/>
      <c r="QCS195" s="779"/>
      <c r="QCT195" s="779"/>
      <c r="QCU195" s="779"/>
      <c r="QCV195" s="779"/>
      <c r="QCW195" s="779"/>
      <c r="QCX195" s="779"/>
      <c r="QCY195" s="779"/>
      <c r="QCZ195" s="779"/>
      <c r="QDA195" s="779"/>
      <c r="QDB195" s="779"/>
      <c r="QDC195" s="779"/>
      <c r="QDD195" s="779"/>
      <c r="QDE195" s="779"/>
      <c r="QDF195" s="779"/>
      <c r="QDG195" s="779"/>
      <c r="QDH195" s="779"/>
      <c r="QDI195" s="779"/>
      <c r="QDJ195" s="779"/>
      <c r="QDK195" s="779"/>
      <c r="QDL195" s="779"/>
      <c r="QDM195" s="779"/>
      <c r="QDN195" s="779"/>
      <c r="QDO195" s="779"/>
      <c r="QDP195" s="779"/>
      <c r="QDQ195" s="779"/>
      <c r="QDR195" s="779"/>
      <c r="QDS195" s="779"/>
      <c r="QDT195" s="779"/>
      <c r="QDU195" s="779"/>
      <c r="QDV195" s="779"/>
      <c r="QDW195" s="779"/>
      <c r="QDX195" s="779"/>
      <c r="QDY195" s="779"/>
      <c r="QDZ195" s="779"/>
      <c r="QEA195" s="779"/>
      <c r="QEB195" s="779"/>
      <c r="QEC195" s="779"/>
      <c r="QED195" s="779"/>
      <c r="QEE195" s="779"/>
      <c r="QEF195" s="779"/>
      <c r="QEG195" s="779"/>
      <c r="QEH195" s="779"/>
      <c r="QEI195" s="779"/>
      <c r="QEJ195" s="779"/>
      <c r="QEK195" s="779"/>
      <c r="QEL195" s="779"/>
      <c r="QEM195" s="779"/>
      <c r="QEN195" s="779"/>
      <c r="QEO195" s="779"/>
      <c r="QEP195" s="779"/>
      <c r="QEQ195" s="779"/>
      <c r="QER195" s="779"/>
      <c r="QES195" s="779"/>
      <c r="QET195" s="779"/>
      <c r="QEU195" s="779"/>
      <c r="QEV195" s="779"/>
      <c r="QEW195" s="779"/>
      <c r="QEX195" s="779"/>
      <c r="QEY195" s="779"/>
      <c r="QEZ195" s="779"/>
      <c r="QFA195" s="779"/>
      <c r="QFB195" s="779"/>
      <c r="QFC195" s="779"/>
      <c r="QFD195" s="779"/>
      <c r="QFE195" s="779"/>
      <c r="QFF195" s="779"/>
      <c r="QFG195" s="779"/>
      <c r="QFH195" s="779"/>
      <c r="QFI195" s="779"/>
      <c r="QFJ195" s="779"/>
      <c r="QFK195" s="779"/>
      <c r="QFL195" s="779"/>
      <c r="QFM195" s="779"/>
      <c r="QFN195" s="779"/>
      <c r="QFO195" s="779"/>
      <c r="QFP195" s="779"/>
      <c r="QFQ195" s="779"/>
      <c r="QFR195" s="779"/>
      <c r="QFS195" s="779"/>
      <c r="QFT195" s="779"/>
      <c r="QFU195" s="779"/>
      <c r="QFV195" s="779"/>
      <c r="QFW195" s="779"/>
      <c r="QFX195" s="779"/>
      <c r="QFY195" s="779"/>
      <c r="QFZ195" s="779"/>
      <c r="QGA195" s="779"/>
      <c r="QGB195" s="779"/>
      <c r="QGC195" s="779"/>
      <c r="QGD195" s="779"/>
      <c r="QGE195" s="779"/>
      <c r="QGF195" s="779"/>
      <c r="QGG195" s="779"/>
      <c r="QGH195" s="779"/>
      <c r="QGI195" s="779"/>
      <c r="QGJ195" s="779"/>
      <c r="QGK195" s="779"/>
      <c r="QGL195" s="779"/>
      <c r="QGM195" s="779"/>
      <c r="QGN195" s="779"/>
      <c r="QGO195" s="779"/>
      <c r="QGP195" s="779"/>
      <c r="QGQ195" s="779"/>
      <c r="QGR195" s="779"/>
      <c r="QGS195" s="779"/>
      <c r="QGT195" s="779"/>
      <c r="QGU195" s="779"/>
      <c r="QGV195" s="779"/>
      <c r="QGW195" s="779"/>
      <c r="QGX195" s="779"/>
      <c r="QGY195" s="779"/>
      <c r="QGZ195" s="779"/>
      <c r="QHA195" s="779"/>
      <c r="QHB195" s="779"/>
      <c r="QHC195" s="779"/>
      <c r="QHD195" s="779"/>
      <c r="QHE195" s="779"/>
      <c r="QHF195" s="779"/>
      <c r="QHG195" s="779"/>
      <c r="QHH195" s="779"/>
      <c r="QHI195" s="779"/>
      <c r="QHJ195" s="779"/>
      <c r="QHK195" s="779"/>
      <c r="QHL195" s="779"/>
      <c r="QHM195" s="779"/>
      <c r="QHN195" s="779"/>
      <c r="QHO195" s="779"/>
      <c r="QHP195" s="779"/>
      <c r="QHQ195" s="779"/>
      <c r="QHR195" s="779"/>
      <c r="QHS195" s="779"/>
      <c r="QHT195" s="779"/>
      <c r="QHU195" s="779"/>
      <c r="QHV195" s="779"/>
      <c r="QHW195" s="779"/>
      <c r="QHX195" s="779"/>
      <c r="QHY195" s="779"/>
      <c r="QHZ195" s="779"/>
      <c r="QIA195" s="779"/>
      <c r="QIB195" s="779"/>
      <c r="QIC195" s="779"/>
      <c r="QID195" s="779"/>
      <c r="QIE195" s="779"/>
      <c r="QIF195" s="779"/>
      <c r="QIG195" s="779"/>
      <c r="QIH195" s="779"/>
      <c r="QII195" s="779"/>
      <c r="QIJ195" s="779"/>
      <c r="QIK195" s="779"/>
      <c r="QIL195" s="779"/>
      <c r="QIM195" s="779"/>
      <c r="QIN195" s="779"/>
      <c r="QIO195" s="779"/>
      <c r="QIP195" s="779"/>
      <c r="QIQ195" s="779"/>
      <c r="QIR195" s="779"/>
      <c r="QIS195" s="779"/>
      <c r="QIT195" s="779"/>
      <c r="QIU195" s="779"/>
      <c r="QIV195" s="779"/>
      <c r="QIW195" s="779"/>
      <c r="QIX195" s="779"/>
      <c r="QIY195" s="779"/>
      <c r="QIZ195" s="779"/>
      <c r="QJA195" s="779"/>
      <c r="QJB195" s="779"/>
      <c r="QJC195" s="779"/>
      <c r="QJD195" s="779"/>
      <c r="QJE195" s="779"/>
      <c r="QJF195" s="779"/>
      <c r="QJG195" s="779"/>
      <c r="QJH195" s="779"/>
      <c r="QJI195" s="779"/>
      <c r="QJJ195" s="779"/>
      <c r="QJK195" s="779"/>
      <c r="QJL195" s="779"/>
      <c r="QJM195" s="779"/>
      <c r="QJN195" s="779"/>
      <c r="QJO195" s="779"/>
      <c r="QJP195" s="779"/>
      <c r="QJQ195" s="779"/>
      <c r="QJR195" s="779"/>
      <c r="QJS195" s="779"/>
      <c r="QJT195" s="779"/>
      <c r="QJU195" s="779"/>
      <c r="QJV195" s="779"/>
      <c r="QJW195" s="779"/>
      <c r="QJX195" s="779"/>
      <c r="QJY195" s="779"/>
      <c r="QJZ195" s="779"/>
      <c r="QKA195" s="779"/>
      <c r="QKB195" s="779"/>
      <c r="QKC195" s="779"/>
      <c r="QKD195" s="779"/>
      <c r="QKE195" s="779"/>
      <c r="QKF195" s="779"/>
      <c r="QKG195" s="779"/>
      <c r="QKH195" s="779"/>
      <c r="QKI195" s="779"/>
      <c r="QKJ195" s="779"/>
      <c r="QKK195" s="779"/>
      <c r="QKL195" s="779"/>
      <c r="QKM195" s="779"/>
      <c r="QKN195" s="779"/>
      <c r="QKO195" s="779"/>
      <c r="QKP195" s="779"/>
      <c r="QKQ195" s="779"/>
      <c r="QKR195" s="779"/>
      <c r="QKS195" s="779"/>
      <c r="QKT195" s="779"/>
      <c r="QKU195" s="779"/>
      <c r="QKV195" s="779"/>
      <c r="QKW195" s="779"/>
      <c r="QKX195" s="779"/>
      <c r="QKY195" s="779"/>
      <c r="QKZ195" s="779"/>
      <c r="QLA195" s="779"/>
      <c r="QLB195" s="779"/>
      <c r="QLC195" s="779"/>
      <c r="QLD195" s="779"/>
      <c r="QLE195" s="779"/>
      <c r="QLF195" s="779"/>
      <c r="QLG195" s="779"/>
      <c r="QLH195" s="779"/>
      <c r="QLI195" s="779"/>
      <c r="QLJ195" s="779"/>
      <c r="QLK195" s="779"/>
      <c r="QLL195" s="779"/>
      <c r="QLM195" s="779"/>
      <c r="QLN195" s="779"/>
      <c r="QLO195" s="779"/>
      <c r="QLP195" s="779"/>
      <c r="QLQ195" s="779"/>
      <c r="QLR195" s="779"/>
      <c r="QLS195" s="779"/>
      <c r="QLT195" s="779"/>
      <c r="QLU195" s="779"/>
      <c r="QLV195" s="779"/>
      <c r="QLW195" s="779"/>
      <c r="QLX195" s="779"/>
      <c r="QLY195" s="779"/>
      <c r="QLZ195" s="779"/>
      <c r="QMA195" s="779"/>
      <c r="QMB195" s="779"/>
      <c r="QMC195" s="779"/>
      <c r="QMD195" s="779"/>
      <c r="QME195" s="779"/>
      <c r="QMF195" s="779"/>
      <c r="QMG195" s="779"/>
      <c r="QMH195" s="779"/>
      <c r="QMI195" s="779"/>
      <c r="QMJ195" s="779"/>
      <c r="QMK195" s="779"/>
      <c r="QML195" s="779"/>
      <c r="QMM195" s="779"/>
      <c r="QMN195" s="779"/>
      <c r="QMO195" s="779"/>
      <c r="QMP195" s="779"/>
      <c r="QMQ195" s="779"/>
      <c r="QMR195" s="779"/>
      <c r="QMS195" s="779"/>
      <c r="QMT195" s="779"/>
      <c r="QMU195" s="779"/>
      <c r="QMV195" s="779"/>
      <c r="QMW195" s="779"/>
      <c r="QMX195" s="779"/>
      <c r="QMY195" s="779"/>
      <c r="QMZ195" s="779"/>
      <c r="QNA195" s="779"/>
      <c r="QNB195" s="779"/>
      <c r="QNC195" s="779"/>
      <c r="QND195" s="779"/>
      <c r="QNE195" s="779"/>
      <c r="QNF195" s="779"/>
      <c r="QNG195" s="779"/>
      <c r="QNH195" s="779"/>
      <c r="QNI195" s="779"/>
      <c r="QNJ195" s="779"/>
      <c r="QNK195" s="779"/>
      <c r="QNL195" s="779"/>
      <c r="QNM195" s="779"/>
      <c r="QNN195" s="779"/>
      <c r="QNO195" s="779"/>
      <c r="QNP195" s="779"/>
      <c r="QNQ195" s="779"/>
      <c r="QNR195" s="779"/>
      <c r="QNS195" s="779"/>
      <c r="QNT195" s="779"/>
      <c r="QNU195" s="779"/>
      <c r="QNV195" s="779"/>
      <c r="QNW195" s="779"/>
      <c r="QNX195" s="779"/>
      <c r="QNY195" s="779"/>
      <c r="QNZ195" s="779"/>
      <c r="QOA195" s="779"/>
      <c r="QOB195" s="779"/>
      <c r="QOC195" s="779"/>
      <c r="QOD195" s="779"/>
      <c r="QOE195" s="779"/>
      <c r="QOF195" s="779"/>
      <c r="QOG195" s="779"/>
      <c r="QOH195" s="779"/>
      <c r="QOI195" s="779"/>
      <c r="QOJ195" s="779"/>
      <c r="QOK195" s="779"/>
      <c r="QOL195" s="779"/>
      <c r="QOM195" s="779"/>
      <c r="QON195" s="779"/>
      <c r="QOO195" s="779"/>
      <c r="QOP195" s="779"/>
      <c r="QOQ195" s="779"/>
      <c r="QOR195" s="779"/>
      <c r="QOS195" s="779"/>
      <c r="QOT195" s="779"/>
      <c r="QOU195" s="779"/>
      <c r="QOV195" s="779"/>
      <c r="QOW195" s="779"/>
      <c r="QOX195" s="779"/>
      <c r="QOY195" s="779"/>
      <c r="QOZ195" s="779"/>
      <c r="QPA195" s="779"/>
      <c r="QPB195" s="779"/>
      <c r="QPC195" s="779"/>
      <c r="QPD195" s="779"/>
      <c r="QPE195" s="779"/>
      <c r="QPF195" s="779"/>
      <c r="QPG195" s="779"/>
      <c r="QPH195" s="779"/>
      <c r="QPI195" s="779"/>
      <c r="QPJ195" s="779"/>
      <c r="QPK195" s="779"/>
      <c r="QPL195" s="779"/>
      <c r="QPM195" s="779"/>
      <c r="QPN195" s="779"/>
      <c r="QPO195" s="779"/>
      <c r="QPP195" s="779"/>
      <c r="QPQ195" s="779"/>
      <c r="QPR195" s="779"/>
      <c r="QPS195" s="779"/>
      <c r="QPT195" s="779"/>
      <c r="QPU195" s="779"/>
      <c r="QPV195" s="779"/>
      <c r="QPW195" s="779"/>
      <c r="QPX195" s="779"/>
      <c r="QPY195" s="779"/>
      <c r="QPZ195" s="779"/>
      <c r="QQA195" s="779"/>
      <c r="QQB195" s="779"/>
      <c r="QQC195" s="779"/>
      <c r="QQD195" s="779"/>
      <c r="QQE195" s="779"/>
      <c r="QQF195" s="779"/>
      <c r="QQG195" s="779"/>
      <c r="QQH195" s="779"/>
      <c r="QQI195" s="779"/>
      <c r="QQJ195" s="779"/>
      <c r="QQK195" s="779"/>
      <c r="QQL195" s="779"/>
      <c r="QQM195" s="779"/>
      <c r="QQN195" s="779"/>
      <c r="QQO195" s="779"/>
      <c r="QQP195" s="779"/>
      <c r="QQQ195" s="779"/>
      <c r="QQR195" s="779"/>
      <c r="QQS195" s="779"/>
      <c r="QQT195" s="779"/>
      <c r="QQU195" s="779"/>
      <c r="QQV195" s="779"/>
      <c r="QQW195" s="779"/>
      <c r="QQX195" s="779"/>
      <c r="QQY195" s="779"/>
      <c r="QQZ195" s="779"/>
      <c r="QRA195" s="779"/>
      <c r="QRB195" s="779"/>
      <c r="QRC195" s="779"/>
      <c r="QRD195" s="779"/>
      <c r="QRE195" s="779"/>
      <c r="QRF195" s="779"/>
      <c r="QRG195" s="779"/>
      <c r="QRH195" s="779"/>
      <c r="QRI195" s="779"/>
      <c r="QRJ195" s="779"/>
      <c r="QRK195" s="779"/>
      <c r="QRL195" s="779"/>
      <c r="QRM195" s="779"/>
      <c r="QRN195" s="779"/>
      <c r="QRO195" s="779"/>
      <c r="QRP195" s="779"/>
      <c r="QRQ195" s="779"/>
      <c r="QRR195" s="779"/>
      <c r="QRS195" s="779"/>
      <c r="QRT195" s="779"/>
      <c r="QRU195" s="779"/>
      <c r="QRV195" s="779"/>
      <c r="QRW195" s="779"/>
      <c r="QRX195" s="779"/>
      <c r="QRY195" s="779"/>
      <c r="QRZ195" s="779"/>
      <c r="QSA195" s="779"/>
      <c r="QSB195" s="779"/>
      <c r="QSC195" s="779"/>
      <c r="QSD195" s="779"/>
      <c r="QSE195" s="779"/>
      <c r="QSF195" s="779"/>
      <c r="QSG195" s="779"/>
      <c r="QSH195" s="779"/>
      <c r="QSI195" s="779"/>
      <c r="QSJ195" s="779"/>
      <c r="QSK195" s="779"/>
      <c r="QSL195" s="779"/>
      <c r="QSM195" s="779"/>
      <c r="QSN195" s="779"/>
      <c r="QSO195" s="779"/>
      <c r="QSP195" s="779"/>
      <c r="QSQ195" s="779"/>
      <c r="QSR195" s="779"/>
      <c r="QSS195" s="779"/>
      <c r="QST195" s="779"/>
      <c r="QSU195" s="779"/>
      <c r="QSV195" s="779"/>
      <c r="QSW195" s="779"/>
      <c r="QSX195" s="779"/>
      <c r="QSY195" s="779"/>
      <c r="QSZ195" s="779"/>
      <c r="QTA195" s="779"/>
      <c r="QTB195" s="779"/>
      <c r="QTC195" s="779"/>
      <c r="QTD195" s="779"/>
      <c r="QTE195" s="779"/>
      <c r="QTF195" s="779"/>
      <c r="QTG195" s="779"/>
      <c r="QTH195" s="779"/>
      <c r="QTI195" s="779"/>
      <c r="QTJ195" s="779"/>
      <c r="QTK195" s="779"/>
      <c r="QTL195" s="779"/>
      <c r="QTM195" s="779"/>
      <c r="QTN195" s="779"/>
      <c r="QTO195" s="779"/>
      <c r="QTP195" s="779"/>
      <c r="QTQ195" s="779"/>
      <c r="QTR195" s="779"/>
      <c r="QTS195" s="779"/>
      <c r="QTT195" s="779"/>
      <c r="QTU195" s="779"/>
      <c r="QTV195" s="779"/>
      <c r="QTW195" s="779"/>
      <c r="QTX195" s="779"/>
      <c r="QTY195" s="779"/>
      <c r="QTZ195" s="779"/>
      <c r="QUA195" s="779"/>
      <c r="QUB195" s="779"/>
      <c r="QUC195" s="779"/>
      <c r="QUD195" s="779"/>
      <c r="QUE195" s="779"/>
      <c r="QUF195" s="779"/>
      <c r="QUG195" s="779"/>
      <c r="QUH195" s="779"/>
      <c r="QUI195" s="779"/>
      <c r="QUJ195" s="779"/>
      <c r="QUK195" s="779"/>
      <c r="QUL195" s="779"/>
      <c r="QUM195" s="779"/>
      <c r="QUN195" s="779"/>
      <c r="QUO195" s="779"/>
      <c r="QUP195" s="779"/>
      <c r="QUQ195" s="779"/>
      <c r="QUR195" s="779"/>
      <c r="QUS195" s="779"/>
      <c r="QUT195" s="779"/>
      <c r="QUU195" s="779"/>
      <c r="QUV195" s="779"/>
      <c r="QUW195" s="779"/>
      <c r="QUX195" s="779"/>
      <c r="QUY195" s="779"/>
      <c r="QUZ195" s="779"/>
      <c r="QVA195" s="779"/>
      <c r="QVB195" s="779"/>
      <c r="QVC195" s="779"/>
      <c r="QVD195" s="779"/>
      <c r="QVE195" s="779"/>
      <c r="QVF195" s="779"/>
      <c r="QVG195" s="779"/>
      <c r="QVH195" s="779"/>
      <c r="QVI195" s="779"/>
      <c r="QVJ195" s="779"/>
      <c r="QVK195" s="779"/>
      <c r="QVL195" s="779"/>
      <c r="QVM195" s="779"/>
      <c r="QVN195" s="779"/>
      <c r="QVO195" s="779"/>
      <c r="QVP195" s="779"/>
      <c r="QVQ195" s="779"/>
      <c r="QVR195" s="779"/>
      <c r="QVS195" s="779"/>
      <c r="QVT195" s="779"/>
      <c r="QVU195" s="779"/>
      <c r="QVV195" s="779"/>
      <c r="QVW195" s="779"/>
      <c r="QVX195" s="779"/>
      <c r="QVY195" s="779"/>
      <c r="QVZ195" s="779"/>
      <c r="QWA195" s="779"/>
      <c r="QWB195" s="779"/>
      <c r="QWC195" s="779"/>
      <c r="QWD195" s="779"/>
      <c r="QWE195" s="779"/>
      <c r="QWF195" s="779"/>
      <c r="QWG195" s="779"/>
      <c r="QWH195" s="779"/>
      <c r="QWI195" s="779"/>
      <c r="QWJ195" s="779"/>
      <c r="QWK195" s="779"/>
      <c r="QWL195" s="779"/>
      <c r="QWM195" s="779"/>
      <c r="QWN195" s="779"/>
      <c r="QWO195" s="779"/>
      <c r="QWP195" s="779"/>
      <c r="QWQ195" s="779"/>
      <c r="QWR195" s="779"/>
      <c r="QWS195" s="779"/>
      <c r="QWT195" s="779"/>
      <c r="QWU195" s="779"/>
      <c r="QWV195" s="779"/>
      <c r="QWW195" s="779"/>
      <c r="QWX195" s="779"/>
      <c r="QWY195" s="779"/>
      <c r="QWZ195" s="779"/>
      <c r="QXA195" s="779"/>
      <c r="QXB195" s="779"/>
      <c r="QXC195" s="779"/>
      <c r="QXD195" s="779"/>
      <c r="QXE195" s="779"/>
      <c r="QXF195" s="779"/>
      <c r="QXG195" s="779"/>
      <c r="QXH195" s="779"/>
      <c r="QXI195" s="779"/>
      <c r="QXJ195" s="779"/>
      <c r="QXK195" s="779"/>
      <c r="QXL195" s="779"/>
      <c r="QXM195" s="779"/>
      <c r="QXN195" s="779"/>
      <c r="QXO195" s="779"/>
      <c r="QXP195" s="779"/>
      <c r="QXQ195" s="779"/>
      <c r="QXR195" s="779"/>
      <c r="QXS195" s="779"/>
      <c r="QXT195" s="779"/>
      <c r="QXU195" s="779"/>
      <c r="QXV195" s="779"/>
      <c r="QXW195" s="779"/>
      <c r="QXX195" s="779"/>
      <c r="QXY195" s="779"/>
      <c r="QXZ195" s="779"/>
      <c r="QYA195" s="779"/>
      <c r="QYB195" s="779"/>
      <c r="QYC195" s="779"/>
      <c r="QYD195" s="779"/>
      <c r="QYE195" s="779"/>
      <c r="QYF195" s="779"/>
      <c r="QYG195" s="779"/>
      <c r="QYH195" s="779"/>
      <c r="QYI195" s="779"/>
      <c r="QYJ195" s="779"/>
      <c r="QYK195" s="779"/>
      <c r="QYL195" s="779"/>
      <c r="QYM195" s="779"/>
      <c r="QYN195" s="779"/>
      <c r="QYO195" s="779"/>
      <c r="QYP195" s="779"/>
      <c r="QYQ195" s="779"/>
      <c r="QYR195" s="779"/>
      <c r="QYS195" s="779"/>
      <c r="QYT195" s="779"/>
      <c r="QYU195" s="779"/>
      <c r="QYV195" s="779"/>
      <c r="QYW195" s="779"/>
      <c r="QYX195" s="779"/>
      <c r="QYY195" s="779"/>
      <c r="QYZ195" s="779"/>
      <c r="QZA195" s="779"/>
      <c r="QZB195" s="779"/>
      <c r="QZC195" s="779"/>
      <c r="QZD195" s="779"/>
      <c r="QZE195" s="779"/>
      <c r="QZF195" s="779"/>
      <c r="QZG195" s="779"/>
      <c r="QZH195" s="779"/>
      <c r="QZI195" s="779"/>
      <c r="QZJ195" s="779"/>
      <c r="QZK195" s="779"/>
      <c r="QZL195" s="779"/>
      <c r="QZM195" s="779"/>
      <c r="QZN195" s="779"/>
      <c r="QZO195" s="779"/>
      <c r="QZP195" s="779"/>
      <c r="QZQ195" s="779"/>
      <c r="QZR195" s="779"/>
      <c r="QZS195" s="779"/>
      <c r="QZT195" s="779"/>
      <c r="QZU195" s="779"/>
      <c r="QZV195" s="779"/>
      <c r="QZW195" s="779"/>
      <c r="QZX195" s="779"/>
      <c r="QZY195" s="779"/>
      <c r="QZZ195" s="779"/>
      <c r="RAA195" s="779"/>
      <c r="RAB195" s="779"/>
      <c r="RAC195" s="779"/>
      <c r="RAD195" s="779"/>
      <c r="RAE195" s="779"/>
      <c r="RAF195" s="779"/>
      <c r="RAG195" s="779"/>
      <c r="RAH195" s="779"/>
      <c r="RAI195" s="779"/>
      <c r="RAJ195" s="779"/>
      <c r="RAK195" s="779"/>
      <c r="RAL195" s="779"/>
      <c r="RAM195" s="779"/>
      <c r="RAN195" s="779"/>
      <c r="RAO195" s="779"/>
      <c r="RAP195" s="779"/>
      <c r="RAQ195" s="779"/>
      <c r="RAR195" s="779"/>
      <c r="RAS195" s="779"/>
      <c r="RAT195" s="779"/>
      <c r="RAU195" s="779"/>
      <c r="RAV195" s="779"/>
      <c r="RAW195" s="779"/>
      <c r="RAX195" s="779"/>
      <c r="RAY195" s="779"/>
      <c r="RAZ195" s="779"/>
      <c r="RBA195" s="779"/>
      <c r="RBB195" s="779"/>
      <c r="RBC195" s="779"/>
      <c r="RBD195" s="779"/>
      <c r="RBE195" s="779"/>
      <c r="RBF195" s="779"/>
      <c r="RBG195" s="779"/>
      <c r="RBH195" s="779"/>
      <c r="RBI195" s="779"/>
      <c r="RBJ195" s="779"/>
      <c r="RBK195" s="779"/>
      <c r="RBL195" s="779"/>
      <c r="RBM195" s="779"/>
      <c r="RBN195" s="779"/>
      <c r="RBO195" s="779"/>
      <c r="RBP195" s="779"/>
      <c r="RBQ195" s="779"/>
      <c r="RBR195" s="779"/>
      <c r="RBS195" s="779"/>
      <c r="RBT195" s="779"/>
      <c r="RBU195" s="779"/>
      <c r="RBV195" s="779"/>
      <c r="RBW195" s="779"/>
      <c r="RBX195" s="779"/>
      <c r="RBY195" s="779"/>
      <c r="RBZ195" s="779"/>
      <c r="RCA195" s="779"/>
      <c r="RCB195" s="779"/>
      <c r="RCC195" s="779"/>
      <c r="RCD195" s="779"/>
      <c r="RCE195" s="779"/>
      <c r="RCF195" s="779"/>
      <c r="RCG195" s="779"/>
      <c r="RCH195" s="779"/>
      <c r="RCI195" s="779"/>
      <c r="RCJ195" s="779"/>
      <c r="RCK195" s="779"/>
      <c r="RCL195" s="779"/>
      <c r="RCM195" s="779"/>
      <c r="RCN195" s="779"/>
      <c r="RCO195" s="779"/>
      <c r="RCP195" s="779"/>
      <c r="RCQ195" s="779"/>
      <c r="RCR195" s="779"/>
      <c r="RCS195" s="779"/>
      <c r="RCT195" s="779"/>
      <c r="RCU195" s="779"/>
      <c r="RCV195" s="779"/>
      <c r="RCW195" s="779"/>
      <c r="RCX195" s="779"/>
      <c r="RCY195" s="779"/>
      <c r="RCZ195" s="779"/>
      <c r="RDA195" s="779"/>
      <c r="RDB195" s="779"/>
      <c r="RDC195" s="779"/>
      <c r="RDD195" s="779"/>
      <c r="RDE195" s="779"/>
      <c r="RDF195" s="779"/>
      <c r="RDG195" s="779"/>
      <c r="RDH195" s="779"/>
      <c r="RDI195" s="779"/>
      <c r="RDJ195" s="779"/>
      <c r="RDK195" s="779"/>
      <c r="RDL195" s="779"/>
      <c r="RDM195" s="779"/>
      <c r="RDN195" s="779"/>
      <c r="RDO195" s="779"/>
      <c r="RDP195" s="779"/>
      <c r="RDQ195" s="779"/>
      <c r="RDR195" s="779"/>
      <c r="RDS195" s="779"/>
      <c r="RDT195" s="779"/>
      <c r="RDU195" s="779"/>
      <c r="RDV195" s="779"/>
      <c r="RDW195" s="779"/>
      <c r="RDX195" s="779"/>
      <c r="RDY195" s="779"/>
      <c r="RDZ195" s="779"/>
      <c r="REA195" s="779"/>
      <c r="REB195" s="779"/>
      <c r="REC195" s="779"/>
      <c r="RED195" s="779"/>
      <c r="REE195" s="779"/>
      <c r="REF195" s="779"/>
      <c r="REG195" s="779"/>
      <c r="REH195" s="779"/>
      <c r="REI195" s="779"/>
      <c r="REJ195" s="779"/>
      <c r="REK195" s="779"/>
      <c r="REL195" s="779"/>
      <c r="REM195" s="779"/>
      <c r="REN195" s="779"/>
      <c r="REO195" s="779"/>
      <c r="REP195" s="779"/>
      <c r="REQ195" s="779"/>
      <c r="RER195" s="779"/>
      <c r="RES195" s="779"/>
      <c r="RET195" s="779"/>
      <c r="REU195" s="779"/>
      <c r="REV195" s="779"/>
      <c r="REW195" s="779"/>
      <c r="REX195" s="779"/>
      <c r="REY195" s="779"/>
      <c r="REZ195" s="779"/>
      <c r="RFA195" s="779"/>
      <c r="RFB195" s="779"/>
      <c r="RFC195" s="779"/>
      <c r="RFD195" s="779"/>
      <c r="RFE195" s="779"/>
      <c r="RFF195" s="779"/>
      <c r="RFG195" s="779"/>
      <c r="RFH195" s="779"/>
      <c r="RFI195" s="779"/>
      <c r="RFJ195" s="779"/>
      <c r="RFK195" s="779"/>
      <c r="RFL195" s="779"/>
      <c r="RFM195" s="779"/>
      <c r="RFN195" s="779"/>
      <c r="RFO195" s="779"/>
      <c r="RFP195" s="779"/>
      <c r="RFQ195" s="779"/>
      <c r="RFR195" s="779"/>
      <c r="RFS195" s="779"/>
      <c r="RFT195" s="779"/>
      <c r="RFU195" s="779"/>
      <c r="RFV195" s="779"/>
      <c r="RFW195" s="779"/>
      <c r="RFX195" s="779"/>
      <c r="RFY195" s="779"/>
      <c r="RFZ195" s="779"/>
      <c r="RGA195" s="779"/>
      <c r="RGB195" s="779"/>
      <c r="RGC195" s="779"/>
      <c r="RGD195" s="779"/>
      <c r="RGE195" s="779"/>
      <c r="RGF195" s="779"/>
      <c r="RGG195" s="779"/>
      <c r="RGH195" s="779"/>
      <c r="RGI195" s="779"/>
      <c r="RGJ195" s="779"/>
      <c r="RGK195" s="779"/>
      <c r="RGL195" s="779"/>
      <c r="RGM195" s="779"/>
      <c r="RGN195" s="779"/>
      <c r="RGO195" s="779"/>
      <c r="RGP195" s="779"/>
      <c r="RGQ195" s="779"/>
      <c r="RGR195" s="779"/>
      <c r="RGS195" s="779"/>
      <c r="RGT195" s="779"/>
      <c r="RGU195" s="779"/>
      <c r="RGV195" s="779"/>
      <c r="RGW195" s="779"/>
      <c r="RGX195" s="779"/>
      <c r="RGY195" s="779"/>
      <c r="RGZ195" s="779"/>
      <c r="RHA195" s="779"/>
      <c r="RHB195" s="779"/>
      <c r="RHC195" s="779"/>
      <c r="RHD195" s="779"/>
      <c r="RHE195" s="779"/>
      <c r="RHF195" s="779"/>
      <c r="RHG195" s="779"/>
      <c r="RHH195" s="779"/>
      <c r="RHI195" s="779"/>
      <c r="RHJ195" s="779"/>
      <c r="RHK195" s="779"/>
      <c r="RHL195" s="779"/>
      <c r="RHM195" s="779"/>
      <c r="RHN195" s="779"/>
      <c r="RHO195" s="779"/>
      <c r="RHP195" s="779"/>
      <c r="RHQ195" s="779"/>
      <c r="RHR195" s="779"/>
      <c r="RHS195" s="779"/>
      <c r="RHT195" s="779"/>
      <c r="RHU195" s="779"/>
      <c r="RHV195" s="779"/>
      <c r="RHW195" s="779"/>
      <c r="RHX195" s="779"/>
      <c r="RHY195" s="779"/>
      <c r="RHZ195" s="779"/>
      <c r="RIA195" s="779"/>
      <c r="RIB195" s="779"/>
      <c r="RIC195" s="779"/>
      <c r="RID195" s="779"/>
      <c r="RIE195" s="779"/>
      <c r="RIF195" s="779"/>
      <c r="RIG195" s="779"/>
      <c r="RIH195" s="779"/>
      <c r="RII195" s="779"/>
      <c r="RIJ195" s="779"/>
      <c r="RIK195" s="779"/>
      <c r="RIL195" s="779"/>
      <c r="RIM195" s="779"/>
      <c r="RIN195" s="779"/>
      <c r="RIO195" s="779"/>
      <c r="RIP195" s="779"/>
      <c r="RIQ195" s="779"/>
      <c r="RIR195" s="779"/>
      <c r="RIS195" s="779"/>
      <c r="RIT195" s="779"/>
      <c r="RIU195" s="779"/>
      <c r="RIV195" s="779"/>
      <c r="RIW195" s="779"/>
      <c r="RIX195" s="779"/>
      <c r="RIY195" s="779"/>
      <c r="RIZ195" s="779"/>
      <c r="RJA195" s="779"/>
      <c r="RJB195" s="779"/>
      <c r="RJC195" s="779"/>
      <c r="RJD195" s="779"/>
      <c r="RJE195" s="779"/>
      <c r="RJF195" s="779"/>
      <c r="RJG195" s="779"/>
      <c r="RJH195" s="779"/>
      <c r="RJI195" s="779"/>
      <c r="RJJ195" s="779"/>
      <c r="RJK195" s="779"/>
      <c r="RJL195" s="779"/>
      <c r="RJM195" s="779"/>
      <c r="RJN195" s="779"/>
      <c r="RJO195" s="779"/>
      <c r="RJP195" s="779"/>
      <c r="RJQ195" s="779"/>
      <c r="RJR195" s="779"/>
      <c r="RJS195" s="779"/>
      <c r="RJT195" s="779"/>
      <c r="RJU195" s="779"/>
      <c r="RJV195" s="779"/>
      <c r="RJW195" s="779"/>
      <c r="RJX195" s="779"/>
      <c r="RJY195" s="779"/>
      <c r="RJZ195" s="779"/>
      <c r="RKA195" s="779"/>
      <c r="RKB195" s="779"/>
      <c r="RKC195" s="779"/>
      <c r="RKD195" s="779"/>
      <c r="RKE195" s="779"/>
      <c r="RKF195" s="779"/>
      <c r="RKG195" s="779"/>
      <c r="RKH195" s="779"/>
      <c r="RKI195" s="779"/>
      <c r="RKJ195" s="779"/>
      <c r="RKK195" s="779"/>
      <c r="RKL195" s="779"/>
      <c r="RKM195" s="779"/>
      <c r="RKN195" s="779"/>
      <c r="RKO195" s="779"/>
      <c r="RKP195" s="779"/>
      <c r="RKQ195" s="779"/>
      <c r="RKR195" s="779"/>
      <c r="RKS195" s="779"/>
      <c r="RKT195" s="779"/>
      <c r="RKU195" s="779"/>
      <c r="RKV195" s="779"/>
      <c r="RKW195" s="779"/>
      <c r="RKX195" s="779"/>
      <c r="RKY195" s="779"/>
      <c r="RKZ195" s="779"/>
      <c r="RLA195" s="779"/>
      <c r="RLB195" s="779"/>
      <c r="RLC195" s="779"/>
      <c r="RLD195" s="779"/>
      <c r="RLE195" s="779"/>
      <c r="RLF195" s="779"/>
      <c r="RLG195" s="779"/>
      <c r="RLH195" s="779"/>
      <c r="RLI195" s="779"/>
      <c r="RLJ195" s="779"/>
      <c r="RLK195" s="779"/>
      <c r="RLL195" s="779"/>
      <c r="RLM195" s="779"/>
      <c r="RLN195" s="779"/>
      <c r="RLO195" s="779"/>
      <c r="RLP195" s="779"/>
      <c r="RLQ195" s="779"/>
      <c r="RLR195" s="779"/>
      <c r="RLS195" s="779"/>
      <c r="RLT195" s="779"/>
      <c r="RLU195" s="779"/>
      <c r="RLV195" s="779"/>
      <c r="RLW195" s="779"/>
      <c r="RLX195" s="779"/>
      <c r="RLY195" s="779"/>
      <c r="RLZ195" s="779"/>
      <c r="RMA195" s="779"/>
      <c r="RMB195" s="779"/>
      <c r="RMC195" s="779"/>
      <c r="RMD195" s="779"/>
      <c r="RME195" s="779"/>
      <c r="RMF195" s="779"/>
      <c r="RMG195" s="779"/>
      <c r="RMH195" s="779"/>
      <c r="RMI195" s="779"/>
      <c r="RMJ195" s="779"/>
      <c r="RMK195" s="779"/>
      <c r="RML195" s="779"/>
      <c r="RMM195" s="779"/>
      <c r="RMN195" s="779"/>
      <c r="RMO195" s="779"/>
      <c r="RMP195" s="779"/>
      <c r="RMQ195" s="779"/>
      <c r="RMR195" s="779"/>
      <c r="RMS195" s="779"/>
      <c r="RMT195" s="779"/>
      <c r="RMU195" s="779"/>
      <c r="RMV195" s="779"/>
      <c r="RMW195" s="779"/>
      <c r="RMX195" s="779"/>
      <c r="RMY195" s="779"/>
      <c r="RMZ195" s="779"/>
      <c r="RNA195" s="779"/>
      <c r="RNB195" s="779"/>
      <c r="RNC195" s="779"/>
      <c r="RND195" s="779"/>
      <c r="RNE195" s="779"/>
      <c r="RNF195" s="779"/>
      <c r="RNG195" s="779"/>
      <c r="RNH195" s="779"/>
      <c r="RNI195" s="779"/>
      <c r="RNJ195" s="779"/>
      <c r="RNK195" s="779"/>
      <c r="RNL195" s="779"/>
      <c r="RNM195" s="779"/>
      <c r="RNN195" s="779"/>
      <c r="RNO195" s="779"/>
      <c r="RNP195" s="779"/>
      <c r="RNQ195" s="779"/>
      <c r="RNR195" s="779"/>
      <c r="RNS195" s="779"/>
      <c r="RNT195" s="779"/>
      <c r="RNU195" s="779"/>
      <c r="RNV195" s="779"/>
      <c r="RNW195" s="779"/>
      <c r="RNX195" s="779"/>
      <c r="RNY195" s="779"/>
      <c r="RNZ195" s="779"/>
      <c r="ROA195" s="779"/>
      <c r="ROB195" s="779"/>
      <c r="ROC195" s="779"/>
      <c r="ROD195" s="779"/>
      <c r="ROE195" s="779"/>
      <c r="ROF195" s="779"/>
      <c r="ROG195" s="779"/>
      <c r="ROH195" s="779"/>
      <c r="ROI195" s="779"/>
      <c r="ROJ195" s="779"/>
      <c r="ROK195" s="779"/>
      <c r="ROL195" s="779"/>
      <c r="ROM195" s="779"/>
      <c r="RON195" s="779"/>
      <c r="ROO195" s="779"/>
      <c r="ROP195" s="779"/>
      <c r="ROQ195" s="779"/>
      <c r="ROR195" s="779"/>
      <c r="ROS195" s="779"/>
      <c r="ROT195" s="779"/>
      <c r="ROU195" s="779"/>
      <c r="ROV195" s="779"/>
      <c r="ROW195" s="779"/>
      <c r="ROX195" s="779"/>
      <c r="ROY195" s="779"/>
      <c r="ROZ195" s="779"/>
      <c r="RPA195" s="779"/>
      <c r="RPB195" s="779"/>
      <c r="RPC195" s="779"/>
      <c r="RPD195" s="779"/>
      <c r="RPE195" s="779"/>
      <c r="RPF195" s="779"/>
      <c r="RPG195" s="779"/>
      <c r="RPH195" s="779"/>
      <c r="RPI195" s="779"/>
      <c r="RPJ195" s="779"/>
      <c r="RPK195" s="779"/>
      <c r="RPL195" s="779"/>
      <c r="RPM195" s="779"/>
      <c r="RPN195" s="779"/>
      <c r="RPO195" s="779"/>
      <c r="RPP195" s="779"/>
      <c r="RPQ195" s="779"/>
      <c r="RPR195" s="779"/>
      <c r="RPS195" s="779"/>
      <c r="RPT195" s="779"/>
      <c r="RPU195" s="779"/>
      <c r="RPV195" s="779"/>
      <c r="RPW195" s="779"/>
      <c r="RPX195" s="779"/>
      <c r="RPY195" s="779"/>
      <c r="RPZ195" s="779"/>
      <c r="RQA195" s="779"/>
      <c r="RQB195" s="779"/>
      <c r="RQC195" s="779"/>
      <c r="RQD195" s="779"/>
      <c r="RQE195" s="779"/>
      <c r="RQF195" s="779"/>
      <c r="RQG195" s="779"/>
      <c r="RQH195" s="779"/>
      <c r="RQI195" s="779"/>
      <c r="RQJ195" s="779"/>
      <c r="RQK195" s="779"/>
      <c r="RQL195" s="779"/>
      <c r="RQM195" s="779"/>
      <c r="RQN195" s="779"/>
      <c r="RQO195" s="779"/>
      <c r="RQP195" s="779"/>
      <c r="RQQ195" s="779"/>
      <c r="RQR195" s="779"/>
      <c r="RQS195" s="779"/>
      <c r="RQT195" s="779"/>
      <c r="RQU195" s="779"/>
      <c r="RQV195" s="779"/>
      <c r="RQW195" s="779"/>
      <c r="RQX195" s="779"/>
      <c r="RQY195" s="779"/>
      <c r="RQZ195" s="779"/>
      <c r="RRA195" s="779"/>
      <c r="RRB195" s="779"/>
      <c r="RRC195" s="779"/>
      <c r="RRD195" s="779"/>
      <c r="RRE195" s="779"/>
      <c r="RRF195" s="779"/>
      <c r="RRG195" s="779"/>
      <c r="RRH195" s="779"/>
      <c r="RRI195" s="779"/>
      <c r="RRJ195" s="779"/>
      <c r="RRK195" s="779"/>
      <c r="RRL195" s="779"/>
      <c r="RRM195" s="779"/>
      <c r="RRN195" s="779"/>
      <c r="RRO195" s="779"/>
      <c r="RRP195" s="779"/>
      <c r="RRQ195" s="779"/>
      <c r="RRR195" s="779"/>
      <c r="RRS195" s="779"/>
      <c r="RRT195" s="779"/>
      <c r="RRU195" s="779"/>
      <c r="RRV195" s="779"/>
      <c r="RRW195" s="779"/>
      <c r="RRX195" s="779"/>
      <c r="RRY195" s="779"/>
      <c r="RRZ195" s="779"/>
      <c r="RSA195" s="779"/>
      <c r="RSB195" s="779"/>
      <c r="RSC195" s="779"/>
      <c r="RSD195" s="779"/>
      <c r="RSE195" s="779"/>
      <c r="RSF195" s="779"/>
      <c r="RSG195" s="779"/>
      <c r="RSH195" s="779"/>
      <c r="RSI195" s="779"/>
      <c r="RSJ195" s="779"/>
      <c r="RSK195" s="779"/>
      <c r="RSL195" s="779"/>
      <c r="RSM195" s="779"/>
      <c r="RSN195" s="779"/>
      <c r="RSO195" s="779"/>
      <c r="RSP195" s="779"/>
      <c r="RSQ195" s="779"/>
      <c r="RSR195" s="779"/>
      <c r="RSS195" s="779"/>
      <c r="RST195" s="779"/>
      <c r="RSU195" s="779"/>
      <c r="RSV195" s="779"/>
      <c r="RSW195" s="779"/>
      <c r="RSX195" s="779"/>
      <c r="RSY195" s="779"/>
      <c r="RSZ195" s="779"/>
      <c r="RTA195" s="779"/>
      <c r="RTB195" s="779"/>
      <c r="RTC195" s="779"/>
      <c r="RTD195" s="779"/>
      <c r="RTE195" s="779"/>
      <c r="RTF195" s="779"/>
      <c r="RTG195" s="779"/>
      <c r="RTH195" s="779"/>
      <c r="RTI195" s="779"/>
      <c r="RTJ195" s="779"/>
      <c r="RTK195" s="779"/>
      <c r="RTL195" s="779"/>
      <c r="RTM195" s="779"/>
      <c r="RTN195" s="779"/>
      <c r="RTO195" s="779"/>
      <c r="RTP195" s="779"/>
      <c r="RTQ195" s="779"/>
      <c r="RTR195" s="779"/>
      <c r="RTS195" s="779"/>
      <c r="RTT195" s="779"/>
      <c r="RTU195" s="779"/>
      <c r="RTV195" s="779"/>
      <c r="RTW195" s="779"/>
      <c r="RTX195" s="779"/>
      <c r="RTY195" s="779"/>
      <c r="RTZ195" s="779"/>
      <c r="RUA195" s="779"/>
      <c r="RUB195" s="779"/>
      <c r="RUC195" s="779"/>
      <c r="RUD195" s="779"/>
      <c r="RUE195" s="779"/>
      <c r="RUF195" s="779"/>
      <c r="RUG195" s="779"/>
      <c r="RUH195" s="779"/>
      <c r="RUI195" s="779"/>
      <c r="RUJ195" s="779"/>
      <c r="RUK195" s="779"/>
      <c r="RUL195" s="779"/>
      <c r="RUM195" s="779"/>
      <c r="RUN195" s="779"/>
      <c r="RUO195" s="779"/>
      <c r="RUP195" s="779"/>
      <c r="RUQ195" s="779"/>
      <c r="RUR195" s="779"/>
      <c r="RUS195" s="779"/>
      <c r="RUT195" s="779"/>
      <c r="RUU195" s="779"/>
      <c r="RUV195" s="779"/>
      <c r="RUW195" s="779"/>
      <c r="RUX195" s="779"/>
      <c r="RUY195" s="779"/>
      <c r="RUZ195" s="779"/>
      <c r="RVA195" s="779"/>
      <c r="RVB195" s="779"/>
      <c r="RVC195" s="779"/>
      <c r="RVD195" s="779"/>
      <c r="RVE195" s="779"/>
      <c r="RVF195" s="779"/>
      <c r="RVG195" s="779"/>
      <c r="RVH195" s="779"/>
      <c r="RVI195" s="779"/>
      <c r="RVJ195" s="779"/>
      <c r="RVK195" s="779"/>
      <c r="RVL195" s="779"/>
      <c r="RVM195" s="779"/>
      <c r="RVN195" s="779"/>
      <c r="RVO195" s="779"/>
      <c r="RVP195" s="779"/>
      <c r="RVQ195" s="779"/>
      <c r="RVR195" s="779"/>
      <c r="RVS195" s="779"/>
      <c r="RVT195" s="779"/>
      <c r="RVU195" s="779"/>
      <c r="RVV195" s="779"/>
      <c r="RVW195" s="779"/>
      <c r="RVX195" s="779"/>
      <c r="RVY195" s="779"/>
      <c r="RVZ195" s="779"/>
      <c r="RWA195" s="779"/>
      <c r="RWB195" s="779"/>
      <c r="RWC195" s="779"/>
      <c r="RWD195" s="779"/>
      <c r="RWE195" s="779"/>
      <c r="RWF195" s="779"/>
      <c r="RWG195" s="779"/>
      <c r="RWH195" s="779"/>
      <c r="RWI195" s="779"/>
      <c r="RWJ195" s="779"/>
      <c r="RWK195" s="779"/>
      <c r="RWL195" s="779"/>
      <c r="RWM195" s="779"/>
      <c r="RWN195" s="779"/>
      <c r="RWO195" s="779"/>
      <c r="RWP195" s="779"/>
      <c r="RWQ195" s="779"/>
      <c r="RWR195" s="779"/>
      <c r="RWS195" s="779"/>
      <c r="RWT195" s="779"/>
      <c r="RWU195" s="779"/>
      <c r="RWV195" s="779"/>
      <c r="RWW195" s="779"/>
      <c r="RWX195" s="779"/>
      <c r="RWY195" s="779"/>
      <c r="RWZ195" s="779"/>
      <c r="RXA195" s="779"/>
      <c r="RXB195" s="779"/>
      <c r="RXC195" s="779"/>
      <c r="RXD195" s="779"/>
      <c r="RXE195" s="779"/>
      <c r="RXF195" s="779"/>
      <c r="RXG195" s="779"/>
      <c r="RXH195" s="779"/>
      <c r="RXI195" s="779"/>
      <c r="RXJ195" s="779"/>
      <c r="RXK195" s="779"/>
      <c r="RXL195" s="779"/>
      <c r="RXM195" s="779"/>
      <c r="RXN195" s="779"/>
      <c r="RXO195" s="779"/>
      <c r="RXP195" s="779"/>
      <c r="RXQ195" s="779"/>
      <c r="RXR195" s="779"/>
      <c r="RXS195" s="779"/>
      <c r="RXT195" s="779"/>
      <c r="RXU195" s="779"/>
      <c r="RXV195" s="779"/>
      <c r="RXW195" s="779"/>
      <c r="RXX195" s="779"/>
      <c r="RXY195" s="779"/>
      <c r="RXZ195" s="779"/>
      <c r="RYA195" s="779"/>
      <c r="RYB195" s="779"/>
      <c r="RYC195" s="779"/>
      <c r="RYD195" s="779"/>
      <c r="RYE195" s="779"/>
      <c r="RYF195" s="779"/>
      <c r="RYG195" s="779"/>
      <c r="RYH195" s="779"/>
      <c r="RYI195" s="779"/>
      <c r="RYJ195" s="779"/>
      <c r="RYK195" s="779"/>
      <c r="RYL195" s="779"/>
      <c r="RYM195" s="779"/>
      <c r="RYN195" s="779"/>
      <c r="RYO195" s="779"/>
      <c r="RYP195" s="779"/>
      <c r="RYQ195" s="779"/>
      <c r="RYR195" s="779"/>
      <c r="RYS195" s="779"/>
      <c r="RYT195" s="779"/>
      <c r="RYU195" s="779"/>
      <c r="RYV195" s="779"/>
      <c r="RYW195" s="779"/>
      <c r="RYX195" s="779"/>
      <c r="RYY195" s="779"/>
      <c r="RYZ195" s="779"/>
      <c r="RZA195" s="779"/>
      <c r="RZB195" s="779"/>
      <c r="RZC195" s="779"/>
      <c r="RZD195" s="779"/>
      <c r="RZE195" s="779"/>
      <c r="RZF195" s="779"/>
      <c r="RZG195" s="779"/>
      <c r="RZH195" s="779"/>
      <c r="RZI195" s="779"/>
      <c r="RZJ195" s="779"/>
      <c r="RZK195" s="779"/>
      <c r="RZL195" s="779"/>
      <c r="RZM195" s="779"/>
      <c r="RZN195" s="779"/>
      <c r="RZO195" s="779"/>
      <c r="RZP195" s="779"/>
      <c r="RZQ195" s="779"/>
      <c r="RZR195" s="779"/>
      <c r="RZS195" s="779"/>
      <c r="RZT195" s="779"/>
      <c r="RZU195" s="779"/>
      <c r="RZV195" s="779"/>
      <c r="RZW195" s="779"/>
      <c r="RZX195" s="779"/>
      <c r="RZY195" s="779"/>
      <c r="RZZ195" s="779"/>
      <c r="SAA195" s="779"/>
      <c r="SAB195" s="779"/>
      <c r="SAC195" s="779"/>
      <c r="SAD195" s="779"/>
      <c r="SAE195" s="779"/>
      <c r="SAF195" s="779"/>
      <c r="SAG195" s="779"/>
      <c r="SAH195" s="779"/>
      <c r="SAI195" s="779"/>
      <c r="SAJ195" s="779"/>
      <c r="SAK195" s="779"/>
      <c r="SAL195" s="779"/>
      <c r="SAM195" s="779"/>
      <c r="SAN195" s="779"/>
      <c r="SAO195" s="779"/>
      <c r="SAP195" s="779"/>
      <c r="SAQ195" s="779"/>
      <c r="SAR195" s="779"/>
      <c r="SAS195" s="779"/>
      <c r="SAT195" s="779"/>
      <c r="SAU195" s="779"/>
      <c r="SAV195" s="779"/>
      <c r="SAW195" s="779"/>
      <c r="SAX195" s="779"/>
      <c r="SAY195" s="779"/>
      <c r="SAZ195" s="779"/>
      <c r="SBA195" s="779"/>
      <c r="SBB195" s="779"/>
      <c r="SBC195" s="779"/>
      <c r="SBD195" s="779"/>
      <c r="SBE195" s="779"/>
      <c r="SBF195" s="779"/>
      <c r="SBG195" s="779"/>
      <c r="SBH195" s="779"/>
      <c r="SBI195" s="779"/>
      <c r="SBJ195" s="779"/>
      <c r="SBK195" s="779"/>
      <c r="SBL195" s="779"/>
      <c r="SBM195" s="779"/>
      <c r="SBN195" s="779"/>
      <c r="SBO195" s="779"/>
      <c r="SBP195" s="779"/>
      <c r="SBQ195" s="779"/>
      <c r="SBR195" s="779"/>
      <c r="SBS195" s="779"/>
      <c r="SBT195" s="779"/>
      <c r="SBU195" s="779"/>
      <c r="SBV195" s="779"/>
      <c r="SBW195" s="779"/>
      <c r="SBX195" s="779"/>
      <c r="SBY195" s="779"/>
      <c r="SBZ195" s="779"/>
      <c r="SCA195" s="779"/>
      <c r="SCB195" s="779"/>
      <c r="SCC195" s="779"/>
      <c r="SCD195" s="779"/>
      <c r="SCE195" s="779"/>
      <c r="SCF195" s="779"/>
      <c r="SCG195" s="779"/>
      <c r="SCH195" s="779"/>
      <c r="SCI195" s="779"/>
      <c r="SCJ195" s="779"/>
      <c r="SCK195" s="779"/>
      <c r="SCL195" s="779"/>
      <c r="SCM195" s="779"/>
      <c r="SCN195" s="779"/>
      <c r="SCO195" s="779"/>
      <c r="SCP195" s="779"/>
      <c r="SCQ195" s="779"/>
      <c r="SCR195" s="779"/>
      <c r="SCS195" s="779"/>
      <c r="SCT195" s="779"/>
      <c r="SCU195" s="779"/>
      <c r="SCV195" s="779"/>
      <c r="SCW195" s="779"/>
      <c r="SCX195" s="779"/>
      <c r="SCY195" s="779"/>
      <c r="SCZ195" s="779"/>
      <c r="SDA195" s="779"/>
      <c r="SDB195" s="779"/>
      <c r="SDC195" s="779"/>
      <c r="SDD195" s="779"/>
      <c r="SDE195" s="779"/>
      <c r="SDF195" s="779"/>
      <c r="SDG195" s="779"/>
      <c r="SDH195" s="779"/>
      <c r="SDI195" s="779"/>
      <c r="SDJ195" s="779"/>
      <c r="SDK195" s="779"/>
      <c r="SDL195" s="779"/>
      <c r="SDM195" s="779"/>
      <c r="SDN195" s="779"/>
      <c r="SDO195" s="779"/>
      <c r="SDP195" s="779"/>
      <c r="SDQ195" s="779"/>
      <c r="SDR195" s="779"/>
      <c r="SDS195" s="779"/>
      <c r="SDT195" s="779"/>
      <c r="SDU195" s="779"/>
      <c r="SDV195" s="779"/>
      <c r="SDW195" s="779"/>
      <c r="SDX195" s="779"/>
      <c r="SDY195" s="779"/>
      <c r="SDZ195" s="779"/>
      <c r="SEA195" s="779"/>
      <c r="SEB195" s="779"/>
      <c r="SEC195" s="779"/>
      <c r="SED195" s="779"/>
      <c r="SEE195" s="779"/>
      <c r="SEF195" s="779"/>
      <c r="SEG195" s="779"/>
      <c r="SEH195" s="779"/>
      <c r="SEI195" s="779"/>
      <c r="SEJ195" s="779"/>
      <c r="SEK195" s="779"/>
      <c r="SEL195" s="779"/>
      <c r="SEM195" s="779"/>
      <c r="SEN195" s="779"/>
      <c r="SEO195" s="779"/>
      <c r="SEP195" s="779"/>
      <c r="SEQ195" s="779"/>
      <c r="SER195" s="779"/>
      <c r="SES195" s="779"/>
      <c r="SET195" s="779"/>
      <c r="SEU195" s="779"/>
      <c r="SEV195" s="779"/>
      <c r="SEW195" s="779"/>
      <c r="SEX195" s="779"/>
      <c r="SEY195" s="779"/>
      <c r="SEZ195" s="779"/>
      <c r="SFA195" s="779"/>
      <c r="SFB195" s="779"/>
      <c r="SFC195" s="779"/>
      <c r="SFD195" s="779"/>
      <c r="SFE195" s="779"/>
      <c r="SFF195" s="779"/>
      <c r="SFG195" s="779"/>
      <c r="SFH195" s="779"/>
      <c r="SFI195" s="779"/>
      <c r="SFJ195" s="779"/>
      <c r="SFK195" s="779"/>
      <c r="SFL195" s="779"/>
      <c r="SFM195" s="779"/>
      <c r="SFN195" s="779"/>
      <c r="SFO195" s="779"/>
      <c r="SFP195" s="779"/>
      <c r="SFQ195" s="779"/>
      <c r="SFR195" s="779"/>
      <c r="SFS195" s="779"/>
      <c r="SFT195" s="779"/>
      <c r="SFU195" s="779"/>
      <c r="SFV195" s="779"/>
      <c r="SFW195" s="779"/>
      <c r="SFX195" s="779"/>
      <c r="SFY195" s="779"/>
      <c r="SFZ195" s="779"/>
      <c r="SGA195" s="779"/>
      <c r="SGB195" s="779"/>
      <c r="SGC195" s="779"/>
      <c r="SGD195" s="779"/>
      <c r="SGE195" s="779"/>
      <c r="SGF195" s="779"/>
      <c r="SGG195" s="779"/>
      <c r="SGH195" s="779"/>
      <c r="SGI195" s="779"/>
      <c r="SGJ195" s="779"/>
      <c r="SGK195" s="779"/>
      <c r="SGL195" s="779"/>
      <c r="SGM195" s="779"/>
      <c r="SGN195" s="779"/>
      <c r="SGO195" s="779"/>
      <c r="SGP195" s="779"/>
      <c r="SGQ195" s="779"/>
      <c r="SGR195" s="779"/>
      <c r="SGS195" s="779"/>
      <c r="SGT195" s="779"/>
      <c r="SGU195" s="779"/>
      <c r="SGV195" s="779"/>
      <c r="SGW195" s="779"/>
      <c r="SGX195" s="779"/>
      <c r="SGY195" s="779"/>
      <c r="SGZ195" s="779"/>
      <c r="SHA195" s="779"/>
      <c r="SHB195" s="779"/>
      <c r="SHC195" s="779"/>
      <c r="SHD195" s="779"/>
      <c r="SHE195" s="779"/>
      <c r="SHF195" s="779"/>
      <c r="SHG195" s="779"/>
      <c r="SHH195" s="779"/>
      <c r="SHI195" s="779"/>
      <c r="SHJ195" s="779"/>
      <c r="SHK195" s="779"/>
      <c r="SHL195" s="779"/>
      <c r="SHM195" s="779"/>
      <c r="SHN195" s="779"/>
      <c r="SHO195" s="779"/>
      <c r="SHP195" s="779"/>
      <c r="SHQ195" s="779"/>
      <c r="SHR195" s="779"/>
      <c r="SHS195" s="779"/>
      <c r="SHT195" s="779"/>
      <c r="SHU195" s="779"/>
      <c r="SHV195" s="779"/>
      <c r="SHW195" s="779"/>
      <c r="SHX195" s="779"/>
      <c r="SHY195" s="779"/>
      <c r="SHZ195" s="779"/>
      <c r="SIA195" s="779"/>
      <c r="SIB195" s="779"/>
      <c r="SIC195" s="779"/>
      <c r="SID195" s="779"/>
      <c r="SIE195" s="779"/>
      <c r="SIF195" s="779"/>
      <c r="SIG195" s="779"/>
      <c r="SIH195" s="779"/>
      <c r="SII195" s="779"/>
      <c r="SIJ195" s="779"/>
      <c r="SIK195" s="779"/>
      <c r="SIL195" s="779"/>
      <c r="SIM195" s="779"/>
      <c r="SIN195" s="779"/>
      <c r="SIO195" s="779"/>
      <c r="SIP195" s="779"/>
      <c r="SIQ195" s="779"/>
      <c r="SIR195" s="779"/>
      <c r="SIS195" s="779"/>
      <c r="SIT195" s="779"/>
      <c r="SIU195" s="779"/>
      <c r="SIV195" s="779"/>
      <c r="SIW195" s="779"/>
      <c r="SIX195" s="779"/>
      <c r="SIY195" s="779"/>
      <c r="SIZ195" s="779"/>
      <c r="SJA195" s="779"/>
      <c r="SJB195" s="779"/>
      <c r="SJC195" s="779"/>
      <c r="SJD195" s="779"/>
      <c r="SJE195" s="779"/>
      <c r="SJF195" s="779"/>
      <c r="SJG195" s="779"/>
      <c r="SJH195" s="779"/>
      <c r="SJI195" s="779"/>
      <c r="SJJ195" s="779"/>
      <c r="SJK195" s="779"/>
      <c r="SJL195" s="779"/>
      <c r="SJM195" s="779"/>
      <c r="SJN195" s="779"/>
      <c r="SJO195" s="779"/>
      <c r="SJP195" s="779"/>
      <c r="SJQ195" s="779"/>
      <c r="SJR195" s="779"/>
      <c r="SJS195" s="779"/>
      <c r="SJT195" s="779"/>
      <c r="SJU195" s="779"/>
      <c r="SJV195" s="779"/>
      <c r="SJW195" s="779"/>
      <c r="SJX195" s="779"/>
      <c r="SJY195" s="779"/>
      <c r="SJZ195" s="779"/>
      <c r="SKA195" s="779"/>
      <c r="SKB195" s="779"/>
      <c r="SKC195" s="779"/>
      <c r="SKD195" s="779"/>
      <c r="SKE195" s="779"/>
      <c r="SKF195" s="779"/>
      <c r="SKG195" s="779"/>
      <c r="SKH195" s="779"/>
      <c r="SKI195" s="779"/>
      <c r="SKJ195" s="779"/>
      <c r="SKK195" s="779"/>
      <c r="SKL195" s="779"/>
      <c r="SKM195" s="779"/>
      <c r="SKN195" s="779"/>
      <c r="SKO195" s="779"/>
      <c r="SKP195" s="779"/>
      <c r="SKQ195" s="779"/>
      <c r="SKR195" s="779"/>
      <c r="SKS195" s="779"/>
      <c r="SKT195" s="779"/>
      <c r="SKU195" s="779"/>
      <c r="SKV195" s="779"/>
      <c r="SKW195" s="779"/>
      <c r="SKX195" s="779"/>
      <c r="SKY195" s="779"/>
      <c r="SKZ195" s="779"/>
      <c r="SLA195" s="779"/>
      <c r="SLB195" s="779"/>
      <c r="SLC195" s="779"/>
      <c r="SLD195" s="779"/>
      <c r="SLE195" s="779"/>
      <c r="SLF195" s="779"/>
      <c r="SLG195" s="779"/>
      <c r="SLH195" s="779"/>
      <c r="SLI195" s="779"/>
      <c r="SLJ195" s="779"/>
      <c r="SLK195" s="779"/>
      <c r="SLL195" s="779"/>
      <c r="SLM195" s="779"/>
      <c r="SLN195" s="779"/>
      <c r="SLO195" s="779"/>
      <c r="SLP195" s="779"/>
      <c r="SLQ195" s="779"/>
      <c r="SLR195" s="779"/>
      <c r="SLS195" s="779"/>
      <c r="SLT195" s="779"/>
      <c r="SLU195" s="779"/>
      <c r="SLV195" s="779"/>
      <c r="SLW195" s="779"/>
      <c r="SLX195" s="779"/>
      <c r="SLY195" s="779"/>
      <c r="SLZ195" s="779"/>
      <c r="SMA195" s="779"/>
      <c r="SMB195" s="779"/>
      <c r="SMC195" s="779"/>
      <c r="SMD195" s="779"/>
      <c r="SME195" s="779"/>
      <c r="SMF195" s="779"/>
      <c r="SMG195" s="779"/>
      <c r="SMH195" s="779"/>
      <c r="SMI195" s="779"/>
      <c r="SMJ195" s="779"/>
      <c r="SMK195" s="779"/>
      <c r="SML195" s="779"/>
      <c r="SMM195" s="779"/>
      <c r="SMN195" s="779"/>
      <c r="SMO195" s="779"/>
      <c r="SMP195" s="779"/>
      <c r="SMQ195" s="779"/>
      <c r="SMR195" s="779"/>
      <c r="SMS195" s="779"/>
      <c r="SMT195" s="779"/>
      <c r="SMU195" s="779"/>
      <c r="SMV195" s="779"/>
      <c r="SMW195" s="779"/>
      <c r="SMX195" s="779"/>
      <c r="SMY195" s="779"/>
      <c r="SMZ195" s="779"/>
      <c r="SNA195" s="779"/>
      <c r="SNB195" s="779"/>
      <c r="SNC195" s="779"/>
      <c r="SND195" s="779"/>
      <c r="SNE195" s="779"/>
      <c r="SNF195" s="779"/>
      <c r="SNG195" s="779"/>
      <c r="SNH195" s="779"/>
      <c r="SNI195" s="779"/>
      <c r="SNJ195" s="779"/>
      <c r="SNK195" s="779"/>
      <c r="SNL195" s="779"/>
      <c r="SNM195" s="779"/>
      <c r="SNN195" s="779"/>
      <c r="SNO195" s="779"/>
      <c r="SNP195" s="779"/>
      <c r="SNQ195" s="779"/>
      <c r="SNR195" s="779"/>
      <c r="SNS195" s="779"/>
      <c r="SNT195" s="779"/>
      <c r="SNU195" s="779"/>
      <c r="SNV195" s="779"/>
      <c r="SNW195" s="779"/>
      <c r="SNX195" s="779"/>
      <c r="SNY195" s="779"/>
      <c r="SNZ195" s="779"/>
      <c r="SOA195" s="779"/>
      <c r="SOB195" s="779"/>
      <c r="SOC195" s="779"/>
      <c r="SOD195" s="779"/>
      <c r="SOE195" s="779"/>
      <c r="SOF195" s="779"/>
      <c r="SOG195" s="779"/>
      <c r="SOH195" s="779"/>
      <c r="SOI195" s="779"/>
      <c r="SOJ195" s="779"/>
      <c r="SOK195" s="779"/>
      <c r="SOL195" s="779"/>
      <c r="SOM195" s="779"/>
      <c r="SON195" s="779"/>
      <c r="SOO195" s="779"/>
      <c r="SOP195" s="779"/>
      <c r="SOQ195" s="779"/>
      <c r="SOR195" s="779"/>
      <c r="SOS195" s="779"/>
      <c r="SOT195" s="779"/>
      <c r="SOU195" s="779"/>
      <c r="SOV195" s="779"/>
      <c r="SOW195" s="779"/>
      <c r="SOX195" s="779"/>
      <c r="SOY195" s="779"/>
      <c r="SOZ195" s="779"/>
      <c r="SPA195" s="779"/>
      <c r="SPB195" s="779"/>
      <c r="SPC195" s="779"/>
      <c r="SPD195" s="779"/>
      <c r="SPE195" s="779"/>
      <c r="SPF195" s="779"/>
      <c r="SPG195" s="779"/>
      <c r="SPH195" s="779"/>
      <c r="SPI195" s="779"/>
      <c r="SPJ195" s="779"/>
      <c r="SPK195" s="779"/>
      <c r="SPL195" s="779"/>
      <c r="SPM195" s="779"/>
      <c r="SPN195" s="779"/>
      <c r="SPO195" s="779"/>
      <c r="SPP195" s="779"/>
      <c r="SPQ195" s="779"/>
      <c r="SPR195" s="779"/>
      <c r="SPS195" s="779"/>
      <c r="SPT195" s="779"/>
      <c r="SPU195" s="779"/>
      <c r="SPV195" s="779"/>
      <c r="SPW195" s="779"/>
      <c r="SPX195" s="779"/>
      <c r="SPY195" s="779"/>
      <c r="SPZ195" s="779"/>
      <c r="SQA195" s="779"/>
      <c r="SQB195" s="779"/>
      <c r="SQC195" s="779"/>
      <c r="SQD195" s="779"/>
      <c r="SQE195" s="779"/>
      <c r="SQF195" s="779"/>
      <c r="SQG195" s="779"/>
      <c r="SQH195" s="779"/>
      <c r="SQI195" s="779"/>
      <c r="SQJ195" s="779"/>
      <c r="SQK195" s="779"/>
      <c r="SQL195" s="779"/>
      <c r="SQM195" s="779"/>
      <c r="SQN195" s="779"/>
      <c r="SQO195" s="779"/>
      <c r="SQP195" s="779"/>
      <c r="SQQ195" s="779"/>
      <c r="SQR195" s="779"/>
      <c r="SQS195" s="779"/>
      <c r="SQT195" s="779"/>
      <c r="SQU195" s="779"/>
      <c r="SQV195" s="779"/>
      <c r="SQW195" s="779"/>
      <c r="SQX195" s="779"/>
      <c r="SQY195" s="779"/>
      <c r="SQZ195" s="779"/>
      <c r="SRA195" s="779"/>
      <c r="SRB195" s="779"/>
      <c r="SRC195" s="779"/>
      <c r="SRD195" s="779"/>
      <c r="SRE195" s="779"/>
      <c r="SRF195" s="779"/>
      <c r="SRG195" s="779"/>
      <c r="SRH195" s="779"/>
      <c r="SRI195" s="779"/>
      <c r="SRJ195" s="779"/>
      <c r="SRK195" s="779"/>
      <c r="SRL195" s="779"/>
      <c r="SRM195" s="779"/>
      <c r="SRN195" s="779"/>
      <c r="SRO195" s="779"/>
      <c r="SRP195" s="779"/>
      <c r="SRQ195" s="779"/>
      <c r="SRR195" s="779"/>
      <c r="SRS195" s="779"/>
      <c r="SRT195" s="779"/>
      <c r="SRU195" s="779"/>
      <c r="SRV195" s="779"/>
      <c r="SRW195" s="779"/>
      <c r="SRX195" s="779"/>
      <c r="SRY195" s="779"/>
      <c r="SRZ195" s="779"/>
      <c r="SSA195" s="779"/>
      <c r="SSB195" s="779"/>
      <c r="SSC195" s="779"/>
      <c r="SSD195" s="779"/>
      <c r="SSE195" s="779"/>
      <c r="SSF195" s="779"/>
      <c r="SSG195" s="779"/>
      <c r="SSH195" s="779"/>
      <c r="SSI195" s="779"/>
      <c r="SSJ195" s="779"/>
      <c r="SSK195" s="779"/>
      <c r="SSL195" s="779"/>
      <c r="SSM195" s="779"/>
      <c r="SSN195" s="779"/>
      <c r="SSO195" s="779"/>
      <c r="SSP195" s="779"/>
      <c r="SSQ195" s="779"/>
      <c r="SSR195" s="779"/>
      <c r="SSS195" s="779"/>
      <c r="SST195" s="779"/>
      <c r="SSU195" s="779"/>
      <c r="SSV195" s="779"/>
      <c r="SSW195" s="779"/>
      <c r="SSX195" s="779"/>
      <c r="SSY195" s="779"/>
      <c r="SSZ195" s="779"/>
      <c r="STA195" s="779"/>
      <c r="STB195" s="779"/>
      <c r="STC195" s="779"/>
      <c r="STD195" s="779"/>
      <c r="STE195" s="779"/>
      <c r="STF195" s="779"/>
      <c r="STG195" s="779"/>
      <c r="STH195" s="779"/>
      <c r="STI195" s="779"/>
      <c r="STJ195" s="779"/>
      <c r="STK195" s="779"/>
      <c r="STL195" s="779"/>
      <c r="STM195" s="779"/>
      <c r="STN195" s="779"/>
      <c r="STO195" s="779"/>
      <c r="STP195" s="779"/>
      <c r="STQ195" s="779"/>
      <c r="STR195" s="779"/>
      <c r="STS195" s="779"/>
      <c r="STT195" s="779"/>
      <c r="STU195" s="779"/>
      <c r="STV195" s="779"/>
      <c r="STW195" s="779"/>
      <c r="STX195" s="779"/>
      <c r="STY195" s="779"/>
      <c r="STZ195" s="779"/>
      <c r="SUA195" s="779"/>
      <c r="SUB195" s="779"/>
      <c r="SUC195" s="779"/>
      <c r="SUD195" s="779"/>
      <c r="SUE195" s="779"/>
      <c r="SUF195" s="779"/>
      <c r="SUG195" s="779"/>
      <c r="SUH195" s="779"/>
      <c r="SUI195" s="779"/>
      <c r="SUJ195" s="779"/>
      <c r="SUK195" s="779"/>
      <c r="SUL195" s="779"/>
      <c r="SUM195" s="779"/>
      <c r="SUN195" s="779"/>
      <c r="SUO195" s="779"/>
      <c r="SUP195" s="779"/>
      <c r="SUQ195" s="779"/>
      <c r="SUR195" s="779"/>
      <c r="SUS195" s="779"/>
      <c r="SUT195" s="779"/>
      <c r="SUU195" s="779"/>
      <c r="SUV195" s="779"/>
      <c r="SUW195" s="779"/>
      <c r="SUX195" s="779"/>
      <c r="SUY195" s="779"/>
      <c r="SUZ195" s="779"/>
      <c r="SVA195" s="779"/>
      <c r="SVB195" s="779"/>
      <c r="SVC195" s="779"/>
      <c r="SVD195" s="779"/>
      <c r="SVE195" s="779"/>
      <c r="SVF195" s="779"/>
      <c r="SVG195" s="779"/>
      <c r="SVH195" s="779"/>
      <c r="SVI195" s="779"/>
      <c r="SVJ195" s="779"/>
      <c r="SVK195" s="779"/>
      <c r="SVL195" s="779"/>
      <c r="SVM195" s="779"/>
      <c r="SVN195" s="779"/>
      <c r="SVO195" s="779"/>
      <c r="SVP195" s="779"/>
      <c r="SVQ195" s="779"/>
      <c r="SVR195" s="779"/>
      <c r="SVS195" s="779"/>
      <c r="SVT195" s="779"/>
      <c r="SVU195" s="779"/>
      <c r="SVV195" s="779"/>
      <c r="SVW195" s="779"/>
      <c r="SVX195" s="779"/>
      <c r="SVY195" s="779"/>
      <c r="SVZ195" s="779"/>
      <c r="SWA195" s="779"/>
      <c r="SWB195" s="779"/>
      <c r="SWC195" s="779"/>
      <c r="SWD195" s="779"/>
      <c r="SWE195" s="779"/>
      <c r="SWF195" s="779"/>
      <c r="SWG195" s="779"/>
      <c r="SWH195" s="779"/>
      <c r="SWI195" s="779"/>
      <c r="SWJ195" s="779"/>
      <c r="SWK195" s="779"/>
      <c r="SWL195" s="779"/>
      <c r="SWM195" s="779"/>
      <c r="SWN195" s="779"/>
      <c r="SWO195" s="779"/>
      <c r="SWP195" s="779"/>
      <c r="SWQ195" s="779"/>
      <c r="SWR195" s="779"/>
      <c r="SWS195" s="779"/>
      <c r="SWT195" s="779"/>
      <c r="SWU195" s="779"/>
      <c r="SWV195" s="779"/>
      <c r="SWW195" s="779"/>
      <c r="SWX195" s="779"/>
      <c r="SWY195" s="779"/>
      <c r="SWZ195" s="779"/>
      <c r="SXA195" s="779"/>
      <c r="SXB195" s="779"/>
      <c r="SXC195" s="779"/>
      <c r="SXD195" s="779"/>
      <c r="SXE195" s="779"/>
      <c r="SXF195" s="779"/>
      <c r="SXG195" s="779"/>
      <c r="SXH195" s="779"/>
      <c r="SXI195" s="779"/>
      <c r="SXJ195" s="779"/>
      <c r="SXK195" s="779"/>
      <c r="SXL195" s="779"/>
      <c r="SXM195" s="779"/>
      <c r="SXN195" s="779"/>
      <c r="SXO195" s="779"/>
      <c r="SXP195" s="779"/>
      <c r="SXQ195" s="779"/>
      <c r="SXR195" s="779"/>
      <c r="SXS195" s="779"/>
      <c r="SXT195" s="779"/>
      <c r="SXU195" s="779"/>
      <c r="SXV195" s="779"/>
      <c r="SXW195" s="779"/>
      <c r="SXX195" s="779"/>
      <c r="SXY195" s="779"/>
      <c r="SXZ195" s="779"/>
      <c r="SYA195" s="779"/>
      <c r="SYB195" s="779"/>
      <c r="SYC195" s="779"/>
      <c r="SYD195" s="779"/>
      <c r="SYE195" s="779"/>
      <c r="SYF195" s="779"/>
      <c r="SYG195" s="779"/>
      <c r="SYH195" s="779"/>
      <c r="SYI195" s="779"/>
      <c r="SYJ195" s="779"/>
      <c r="SYK195" s="779"/>
      <c r="SYL195" s="779"/>
      <c r="SYM195" s="779"/>
      <c r="SYN195" s="779"/>
      <c r="SYO195" s="779"/>
      <c r="SYP195" s="779"/>
      <c r="SYQ195" s="779"/>
      <c r="SYR195" s="779"/>
      <c r="SYS195" s="779"/>
      <c r="SYT195" s="779"/>
      <c r="SYU195" s="779"/>
      <c r="SYV195" s="779"/>
      <c r="SYW195" s="779"/>
      <c r="SYX195" s="779"/>
      <c r="SYY195" s="779"/>
      <c r="SYZ195" s="779"/>
      <c r="SZA195" s="779"/>
      <c r="SZB195" s="779"/>
      <c r="SZC195" s="779"/>
      <c r="SZD195" s="779"/>
      <c r="SZE195" s="779"/>
      <c r="SZF195" s="779"/>
      <c r="SZG195" s="779"/>
      <c r="SZH195" s="779"/>
      <c r="SZI195" s="779"/>
      <c r="SZJ195" s="779"/>
      <c r="SZK195" s="779"/>
      <c r="SZL195" s="779"/>
      <c r="SZM195" s="779"/>
      <c r="SZN195" s="779"/>
      <c r="SZO195" s="779"/>
      <c r="SZP195" s="779"/>
      <c r="SZQ195" s="779"/>
      <c r="SZR195" s="779"/>
      <c r="SZS195" s="779"/>
      <c r="SZT195" s="779"/>
      <c r="SZU195" s="779"/>
      <c r="SZV195" s="779"/>
      <c r="SZW195" s="779"/>
      <c r="SZX195" s="779"/>
      <c r="SZY195" s="779"/>
      <c r="SZZ195" s="779"/>
      <c r="TAA195" s="779"/>
      <c r="TAB195" s="779"/>
      <c r="TAC195" s="779"/>
      <c r="TAD195" s="779"/>
      <c r="TAE195" s="779"/>
      <c r="TAF195" s="779"/>
      <c r="TAG195" s="779"/>
      <c r="TAH195" s="779"/>
      <c r="TAI195" s="779"/>
      <c r="TAJ195" s="779"/>
      <c r="TAK195" s="779"/>
      <c r="TAL195" s="779"/>
      <c r="TAM195" s="779"/>
      <c r="TAN195" s="779"/>
      <c r="TAO195" s="779"/>
      <c r="TAP195" s="779"/>
      <c r="TAQ195" s="779"/>
      <c r="TAR195" s="779"/>
      <c r="TAS195" s="779"/>
      <c r="TAT195" s="779"/>
      <c r="TAU195" s="779"/>
      <c r="TAV195" s="779"/>
      <c r="TAW195" s="779"/>
      <c r="TAX195" s="779"/>
      <c r="TAY195" s="779"/>
      <c r="TAZ195" s="779"/>
      <c r="TBA195" s="779"/>
      <c r="TBB195" s="779"/>
      <c r="TBC195" s="779"/>
      <c r="TBD195" s="779"/>
      <c r="TBE195" s="779"/>
      <c r="TBF195" s="779"/>
      <c r="TBG195" s="779"/>
      <c r="TBH195" s="779"/>
      <c r="TBI195" s="779"/>
      <c r="TBJ195" s="779"/>
      <c r="TBK195" s="779"/>
      <c r="TBL195" s="779"/>
      <c r="TBM195" s="779"/>
      <c r="TBN195" s="779"/>
      <c r="TBO195" s="779"/>
      <c r="TBP195" s="779"/>
      <c r="TBQ195" s="779"/>
      <c r="TBR195" s="779"/>
      <c r="TBS195" s="779"/>
      <c r="TBT195" s="779"/>
      <c r="TBU195" s="779"/>
      <c r="TBV195" s="779"/>
      <c r="TBW195" s="779"/>
      <c r="TBX195" s="779"/>
      <c r="TBY195" s="779"/>
      <c r="TBZ195" s="779"/>
      <c r="TCA195" s="779"/>
      <c r="TCB195" s="779"/>
      <c r="TCC195" s="779"/>
      <c r="TCD195" s="779"/>
      <c r="TCE195" s="779"/>
      <c r="TCF195" s="779"/>
      <c r="TCG195" s="779"/>
      <c r="TCH195" s="779"/>
      <c r="TCI195" s="779"/>
      <c r="TCJ195" s="779"/>
      <c r="TCK195" s="779"/>
      <c r="TCL195" s="779"/>
      <c r="TCM195" s="779"/>
      <c r="TCN195" s="779"/>
      <c r="TCO195" s="779"/>
      <c r="TCP195" s="779"/>
      <c r="TCQ195" s="779"/>
      <c r="TCR195" s="779"/>
      <c r="TCS195" s="779"/>
      <c r="TCT195" s="779"/>
      <c r="TCU195" s="779"/>
      <c r="TCV195" s="779"/>
      <c r="TCW195" s="779"/>
      <c r="TCX195" s="779"/>
      <c r="TCY195" s="779"/>
      <c r="TCZ195" s="779"/>
      <c r="TDA195" s="779"/>
      <c r="TDB195" s="779"/>
      <c r="TDC195" s="779"/>
      <c r="TDD195" s="779"/>
      <c r="TDE195" s="779"/>
      <c r="TDF195" s="779"/>
      <c r="TDG195" s="779"/>
      <c r="TDH195" s="779"/>
      <c r="TDI195" s="779"/>
      <c r="TDJ195" s="779"/>
      <c r="TDK195" s="779"/>
      <c r="TDL195" s="779"/>
      <c r="TDM195" s="779"/>
      <c r="TDN195" s="779"/>
      <c r="TDO195" s="779"/>
      <c r="TDP195" s="779"/>
      <c r="TDQ195" s="779"/>
      <c r="TDR195" s="779"/>
      <c r="TDS195" s="779"/>
      <c r="TDT195" s="779"/>
      <c r="TDU195" s="779"/>
      <c r="TDV195" s="779"/>
      <c r="TDW195" s="779"/>
      <c r="TDX195" s="779"/>
      <c r="TDY195" s="779"/>
      <c r="TDZ195" s="779"/>
      <c r="TEA195" s="779"/>
      <c r="TEB195" s="779"/>
      <c r="TEC195" s="779"/>
      <c r="TED195" s="779"/>
      <c r="TEE195" s="779"/>
      <c r="TEF195" s="779"/>
      <c r="TEG195" s="779"/>
      <c r="TEH195" s="779"/>
      <c r="TEI195" s="779"/>
      <c r="TEJ195" s="779"/>
      <c r="TEK195" s="779"/>
      <c r="TEL195" s="779"/>
      <c r="TEM195" s="779"/>
      <c r="TEN195" s="779"/>
      <c r="TEO195" s="779"/>
      <c r="TEP195" s="779"/>
      <c r="TEQ195" s="779"/>
      <c r="TER195" s="779"/>
      <c r="TES195" s="779"/>
      <c r="TET195" s="779"/>
      <c r="TEU195" s="779"/>
      <c r="TEV195" s="779"/>
      <c r="TEW195" s="779"/>
      <c r="TEX195" s="779"/>
      <c r="TEY195" s="779"/>
      <c r="TEZ195" s="779"/>
      <c r="TFA195" s="779"/>
      <c r="TFB195" s="779"/>
      <c r="TFC195" s="779"/>
      <c r="TFD195" s="779"/>
      <c r="TFE195" s="779"/>
      <c r="TFF195" s="779"/>
      <c r="TFG195" s="779"/>
      <c r="TFH195" s="779"/>
      <c r="TFI195" s="779"/>
      <c r="TFJ195" s="779"/>
      <c r="TFK195" s="779"/>
      <c r="TFL195" s="779"/>
      <c r="TFM195" s="779"/>
      <c r="TFN195" s="779"/>
      <c r="TFO195" s="779"/>
      <c r="TFP195" s="779"/>
      <c r="TFQ195" s="779"/>
      <c r="TFR195" s="779"/>
      <c r="TFS195" s="779"/>
      <c r="TFT195" s="779"/>
      <c r="TFU195" s="779"/>
      <c r="TFV195" s="779"/>
      <c r="TFW195" s="779"/>
      <c r="TFX195" s="779"/>
      <c r="TFY195" s="779"/>
      <c r="TFZ195" s="779"/>
      <c r="TGA195" s="779"/>
      <c r="TGB195" s="779"/>
      <c r="TGC195" s="779"/>
      <c r="TGD195" s="779"/>
      <c r="TGE195" s="779"/>
      <c r="TGF195" s="779"/>
      <c r="TGG195" s="779"/>
      <c r="TGH195" s="779"/>
      <c r="TGI195" s="779"/>
      <c r="TGJ195" s="779"/>
      <c r="TGK195" s="779"/>
      <c r="TGL195" s="779"/>
      <c r="TGM195" s="779"/>
      <c r="TGN195" s="779"/>
      <c r="TGO195" s="779"/>
      <c r="TGP195" s="779"/>
      <c r="TGQ195" s="779"/>
      <c r="TGR195" s="779"/>
      <c r="TGS195" s="779"/>
      <c r="TGT195" s="779"/>
      <c r="TGU195" s="779"/>
      <c r="TGV195" s="779"/>
      <c r="TGW195" s="779"/>
      <c r="TGX195" s="779"/>
      <c r="TGY195" s="779"/>
      <c r="TGZ195" s="779"/>
      <c r="THA195" s="779"/>
      <c r="THB195" s="779"/>
      <c r="THC195" s="779"/>
      <c r="THD195" s="779"/>
      <c r="THE195" s="779"/>
      <c r="THF195" s="779"/>
      <c r="THG195" s="779"/>
      <c r="THH195" s="779"/>
      <c r="THI195" s="779"/>
      <c r="THJ195" s="779"/>
      <c r="THK195" s="779"/>
      <c r="THL195" s="779"/>
      <c r="THM195" s="779"/>
      <c r="THN195" s="779"/>
      <c r="THO195" s="779"/>
      <c r="THP195" s="779"/>
      <c r="THQ195" s="779"/>
      <c r="THR195" s="779"/>
      <c r="THS195" s="779"/>
      <c r="THT195" s="779"/>
      <c r="THU195" s="779"/>
      <c r="THV195" s="779"/>
      <c r="THW195" s="779"/>
      <c r="THX195" s="779"/>
      <c r="THY195" s="779"/>
      <c r="THZ195" s="779"/>
      <c r="TIA195" s="779"/>
      <c r="TIB195" s="779"/>
      <c r="TIC195" s="779"/>
      <c r="TID195" s="779"/>
      <c r="TIE195" s="779"/>
      <c r="TIF195" s="779"/>
      <c r="TIG195" s="779"/>
      <c r="TIH195" s="779"/>
      <c r="TII195" s="779"/>
      <c r="TIJ195" s="779"/>
      <c r="TIK195" s="779"/>
      <c r="TIL195" s="779"/>
      <c r="TIM195" s="779"/>
      <c r="TIN195" s="779"/>
      <c r="TIO195" s="779"/>
      <c r="TIP195" s="779"/>
      <c r="TIQ195" s="779"/>
      <c r="TIR195" s="779"/>
      <c r="TIS195" s="779"/>
      <c r="TIT195" s="779"/>
      <c r="TIU195" s="779"/>
      <c r="TIV195" s="779"/>
      <c r="TIW195" s="779"/>
      <c r="TIX195" s="779"/>
      <c r="TIY195" s="779"/>
      <c r="TIZ195" s="779"/>
      <c r="TJA195" s="779"/>
      <c r="TJB195" s="779"/>
      <c r="TJC195" s="779"/>
      <c r="TJD195" s="779"/>
      <c r="TJE195" s="779"/>
      <c r="TJF195" s="779"/>
      <c r="TJG195" s="779"/>
      <c r="TJH195" s="779"/>
      <c r="TJI195" s="779"/>
      <c r="TJJ195" s="779"/>
      <c r="TJK195" s="779"/>
      <c r="TJL195" s="779"/>
      <c r="TJM195" s="779"/>
      <c r="TJN195" s="779"/>
      <c r="TJO195" s="779"/>
      <c r="TJP195" s="779"/>
      <c r="TJQ195" s="779"/>
      <c r="TJR195" s="779"/>
      <c r="TJS195" s="779"/>
      <c r="TJT195" s="779"/>
      <c r="TJU195" s="779"/>
      <c r="TJV195" s="779"/>
      <c r="TJW195" s="779"/>
      <c r="TJX195" s="779"/>
      <c r="TJY195" s="779"/>
      <c r="TJZ195" s="779"/>
      <c r="TKA195" s="779"/>
      <c r="TKB195" s="779"/>
      <c r="TKC195" s="779"/>
      <c r="TKD195" s="779"/>
      <c r="TKE195" s="779"/>
      <c r="TKF195" s="779"/>
      <c r="TKG195" s="779"/>
      <c r="TKH195" s="779"/>
      <c r="TKI195" s="779"/>
      <c r="TKJ195" s="779"/>
      <c r="TKK195" s="779"/>
      <c r="TKL195" s="779"/>
      <c r="TKM195" s="779"/>
      <c r="TKN195" s="779"/>
      <c r="TKO195" s="779"/>
      <c r="TKP195" s="779"/>
      <c r="TKQ195" s="779"/>
      <c r="TKR195" s="779"/>
      <c r="TKS195" s="779"/>
      <c r="TKT195" s="779"/>
      <c r="TKU195" s="779"/>
      <c r="TKV195" s="779"/>
      <c r="TKW195" s="779"/>
      <c r="TKX195" s="779"/>
      <c r="TKY195" s="779"/>
      <c r="TKZ195" s="779"/>
      <c r="TLA195" s="779"/>
      <c r="TLB195" s="779"/>
      <c r="TLC195" s="779"/>
      <c r="TLD195" s="779"/>
      <c r="TLE195" s="779"/>
      <c r="TLF195" s="779"/>
      <c r="TLG195" s="779"/>
      <c r="TLH195" s="779"/>
      <c r="TLI195" s="779"/>
      <c r="TLJ195" s="779"/>
      <c r="TLK195" s="779"/>
      <c r="TLL195" s="779"/>
      <c r="TLM195" s="779"/>
      <c r="TLN195" s="779"/>
      <c r="TLO195" s="779"/>
      <c r="TLP195" s="779"/>
      <c r="TLQ195" s="779"/>
      <c r="TLR195" s="779"/>
      <c r="TLS195" s="779"/>
      <c r="TLT195" s="779"/>
      <c r="TLU195" s="779"/>
      <c r="TLV195" s="779"/>
      <c r="TLW195" s="779"/>
      <c r="TLX195" s="779"/>
      <c r="TLY195" s="779"/>
      <c r="TLZ195" s="779"/>
      <c r="TMA195" s="779"/>
      <c r="TMB195" s="779"/>
      <c r="TMC195" s="779"/>
      <c r="TMD195" s="779"/>
      <c r="TME195" s="779"/>
      <c r="TMF195" s="779"/>
      <c r="TMG195" s="779"/>
      <c r="TMH195" s="779"/>
      <c r="TMI195" s="779"/>
      <c r="TMJ195" s="779"/>
      <c r="TMK195" s="779"/>
      <c r="TML195" s="779"/>
      <c r="TMM195" s="779"/>
      <c r="TMN195" s="779"/>
      <c r="TMO195" s="779"/>
      <c r="TMP195" s="779"/>
      <c r="TMQ195" s="779"/>
      <c r="TMR195" s="779"/>
      <c r="TMS195" s="779"/>
      <c r="TMT195" s="779"/>
      <c r="TMU195" s="779"/>
      <c r="TMV195" s="779"/>
      <c r="TMW195" s="779"/>
      <c r="TMX195" s="779"/>
      <c r="TMY195" s="779"/>
      <c r="TMZ195" s="779"/>
      <c r="TNA195" s="779"/>
      <c r="TNB195" s="779"/>
      <c r="TNC195" s="779"/>
      <c r="TND195" s="779"/>
      <c r="TNE195" s="779"/>
      <c r="TNF195" s="779"/>
      <c r="TNG195" s="779"/>
      <c r="TNH195" s="779"/>
      <c r="TNI195" s="779"/>
      <c r="TNJ195" s="779"/>
      <c r="TNK195" s="779"/>
      <c r="TNL195" s="779"/>
      <c r="TNM195" s="779"/>
      <c r="TNN195" s="779"/>
      <c r="TNO195" s="779"/>
      <c r="TNP195" s="779"/>
      <c r="TNQ195" s="779"/>
      <c r="TNR195" s="779"/>
      <c r="TNS195" s="779"/>
      <c r="TNT195" s="779"/>
      <c r="TNU195" s="779"/>
      <c r="TNV195" s="779"/>
      <c r="TNW195" s="779"/>
      <c r="TNX195" s="779"/>
      <c r="TNY195" s="779"/>
      <c r="TNZ195" s="779"/>
      <c r="TOA195" s="779"/>
      <c r="TOB195" s="779"/>
      <c r="TOC195" s="779"/>
      <c r="TOD195" s="779"/>
      <c r="TOE195" s="779"/>
      <c r="TOF195" s="779"/>
      <c r="TOG195" s="779"/>
      <c r="TOH195" s="779"/>
      <c r="TOI195" s="779"/>
      <c r="TOJ195" s="779"/>
      <c r="TOK195" s="779"/>
      <c r="TOL195" s="779"/>
      <c r="TOM195" s="779"/>
      <c r="TON195" s="779"/>
      <c r="TOO195" s="779"/>
      <c r="TOP195" s="779"/>
      <c r="TOQ195" s="779"/>
      <c r="TOR195" s="779"/>
      <c r="TOS195" s="779"/>
      <c r="TOT195" s="779"/>
      <c r="TOU195" s="779"/>
      <c r="TOV195" s="779"/>
      <c r="TOW195" s="779"/>
      <c r="TOX195" s="779"/>
      <c r="TOY195" s="779"/>
      <c r="TOZ195" s="779"/>
      <c r="TPA195" s="779"/>
      <c r="TPB195" s="779"/>
      <c r="TPC195" s="779"/>
      <c r="TPD195" s="779"/>
      <c r="TPE195" s="779"/>
      <c r="TPF195" s="779"/>
      <c r="TPG195" s="779"/>
      <c r="TPH195" s="779"/>
      <c r="TPI195" s="779"/>
      <c r="TPJ195" s="779"/>
      <c r="TPK195" s="779"/>
      <c r="TPL195" s="779"/>
      <c r="TPM195" s="779"/>
      <c r="TPN195" s="779"/>
      <c r="TPO195" s="779"/>
      <c r="TPP195" s="779"/>
      <c r="TPQ195" s="779"/>
      <c r="TPR195" s="779"/>
      <c r="TPS195" s="779"/>
      <c r="TPT195" s="779"/>
      <c r="TPU195" s="779"/>
      <c r="TPV195" s="779"/>
      <c r="TPW195" s="779"/>
      <c r="TPX195" s="779"/>
      <c r="TPY195" s="779"/>
      <c r="TPZ195" s="779"/>
      <c r="TQA195" s="779"/>
      <c r="TQB195" s="779"/>
      <c r="TQC195" s="779"/>
      <c r="TQD195" s="779"/>
      <c r="TQE195" s="779"/>
      <c r="TQF195" s="779"/>
      <c r="TQG195" s="779"/>
      <c r="TQH195" s="779"/>
      <c r="TQI195" s="779"/>
      <c r="TQJ195" s="779"/>
      <c r="TQK195" s="779"/>
      <c r="TQL195" s="779"/>
      <c r="TQM195" s="779"/>
      <c r="TQN195" s="779"/>
      <c r="TQO195" s="779"/>
      <c r="TQP195" s="779"/>
      <c r="TQQ195" s="779"/>
      <c r="TQR195" s="779"/>
      <c r="TQS195" s="779"/>
      <c r="TQT195" s="779"/>
      <c r="TQU195" s="779"/>
      <c r="TQV195" s="779"/>
      <c r="TQW195" s="779"/>
      <c r="TQX195" s="779"/>
      <c r="TQY195" s="779"/>
      <c r="TQZ195" s="779"/>
      <c r="TRA195" s="779"/>
      <c r="TRB195" s="779"/>
      <c r="TRC195" s="779"/>
      <c r="TRD195" s="779"/>
      <c r="TRE195" s="779"/>
      <c r="TRF195" s="779"/>
      <c r="TRG195" s="779"/>
      <c r="TRH195" s="779"/>
      <c r="TRI195" s="779"/>
      <c r="TRJ195" s="779"/>
      <c r="TRK195" s="779"/>
      <c r="TRL195" s="779"/>
      <c r="TRM195" s="779"/>
      <c r="TRN195" s="779"/>
      <c r="TRO195" s="779"/>
      <c r="TRP195" s="779"/>
      <c r="TRQ195" s="779"/>
      <c r="TRR195" s="779"/>
      <c r="TRS195" s="779"/>
      <c r="TRT195" s="779"/>
      <c r="TRU195" s="779"/>
      <c r="TRV195" s="779"/>
      <c r="TRW195" s="779"/>
      <c r="TRX195" s="779"/>
      <c r="TRY195" s="779"/>
      <c r="TRZ195" s="779"/>
      <c r="TSA195" s="779"/>
      <c r="TSB195" s="779"/>
      <c r="TSC195" s="779"/>
      <c r="TSD195" s="779"/>
      <c r="TSE195" s="779"/>
      <c r="TSF195" s="779"/>
      <c r="TSG195" s="779"/>
      <c r="TSH195" s="779"/>
      <c r="TSI195" s="779"/>
      <c r="TSJ195" s="779"/>
      <c r="TSK195" s="779"/>
      <c r="TSL195" s="779"/>
      <c r="TSM195" s="779"/>
      <c r="TSN195" s="779"/>
      <c r="TSO195" s="779"/>
      <c r="TSP195" s="779"/>
      <c r="TSQ195" s="779"/>
      <c r="TSR195" s="779"/>
      <c r="TSS195" s="779"/>
      <c r="TST195" s="779"/>
      <c r="TSU195" s="779"/>
      <c r="TSV195" s="779"/>
      <c r="TSW195" s="779"/>
      <c r="TSX195" s="779"/>
      <c r="TSY195" s="779"/>
      <c r="TSZ195" s="779"/>
      <c r="TTA195" s="779"/>
      <c r="TTB195" s="779"/>
      <c r="TTC195" s="779"/>
      <c r="TTD195" s="779"/>
      <c r="TTE195" s="779"/>
      <c r="TTF195" s="779"/>
      <c r="TTG195" s="779"/>
      <c r="TTH195" s="779"/>
      <c r="TTI195" s="779"/>
      <c r="TTJ195" s="779"/>
      <c r="TTK195" s="779"/>
      <c r="TTL195" s="779"/>
      <c r="TTM195" s="779"/>
      <c r="TTN195" s="779"/>
      <c r="TTO195" s="779"/>
      <c r="TTP195" s="779"/>
      <c r="TTQ195" s="779"/>
      <c r="TTR195" s="779"/>
      <c r="TTS195" s="779"/>
      <c r="TTT195" s="779"/>
      <c r="TTU195" s="779"/>
      <c r="TTV195" s="779"/>
      <c r="TTW195" s="779"/>
      <c r="TTX195" s="779"/>
      <c r="TTY195" s="779"/>
      <c r="TTZ195" s="779"/>
      <c r="TUA195" s="779"/>
      <c r="TUB195" s="779"/>
      <c r="TUC195" s="779"/>
      <c r="TUD195" s="779"/>
      <c r="TUE195" s="779"/>
      <c r="TUF195" s="779"/>
      <c r="TUG195" s="779"/>
      <c r="TUH195" s="779"/>
      <c r="TUI195" s="779"/>
      <c r="TUJ195" s="779"/>
      <c r="TUK195" s="779"/>
      <c r="TUL195" s="779"/>
      <c r="TUM195" s="779"/>
      <c r="TUN195" s="779"/>
      <c r="TUO195" s="779"/>
      <c r="TUP195" s="779"/>
      <c r="TUQ195" s="779"/>
      <c r="TUR195" s="779"/>
      <c r="TUS195" s="779"/>
      <c r="TUT195" s="779"/>
      <c r="TUU195" s="779"/>
      <c r="TUV195" s="779"/>
      <c r="TUW195" s="779"/>
      <c r="TUX195" s="779"/>
      <c r="TUY195" s="779"/>
      <c r="TUZ195" s="779"/>
      <c r="TVA195" s="779"/>
      <c r="TVB195" s="779"/>
      <c r="TVC195" s="779"/>
      <c r="TVD195" s="779"/>
      <c r="TVE195" s="779"/>
      <c r="TVF195" s="779"/>
      <c r="TVG195" s="779"/>
      <c r="TVH195" s="779"/>
      <c r="TVI195" s="779"/>
      <c r="TVJ195" s="779"/>
      <c r="TVK195" s="779"/>
      <c r="TVL195" s="779"/>
      <c r="TVM195" s="779"/>
      <c r="TVN195" s="779"/>
      <c r="TVO195" s="779"/>
      <c r="TVP195" s="779"/>
      <c r="TVQ195" s="779"/>
      <c r="TVR195" s="779"/>
      <c r="TVS195" s="779"/>
      <c r="TVT195" s="779"/>
      <c r="TVU195" s="779"/>
      <c r="TVV195" s="779"/>
      <c r="TVW195" s="779"/>
      <c r="TVX195" s="779"/>
      <c r="TVY195" s="779"/>
      <c r="TVZ195" s="779"/>
      <c r="TWA195" s="779"/>
      <c r="TWB195" s="779"/>
      <c r="TWC195" s="779"/>
      <c r="TWD195" s="779"/>
      <c r="TWE195" s="779"/>
      <c r="TWF195" s="779"/>
      <c r="TWG195" s="779"/>
      <c r="TWH195" s="779"/>
      <c r="TWI195" s="779"/>
      <c r="TWJ195" s="779"/>
      <c r="TWK195" s="779"/>
      <c r="TWL195" s="779"/>
      <c r="TWM195" s="779"/>
      <c r="TWN195" s="779"/>
      <c r="TWO195" s="779"/>
      <c r="TWP195" s="779"/>
      <c r="TWQ195" s="779"/>
      <c r="TWR195" s="779"/>
      <c r="TWS195" s="779"/>
      <c r="TWT195" s="779"/>
      <c r="TWU195" s="779"/>
      <c r="TWV195" s="779"/>
      <c r="TWW195" s="779"/>
      <c r="TWX195" s="779"/>
      <c r="TWY195" s="779"/>
      <c r="TWZ195" s="779"/>
      <c r="TXA195" s="779"/>
      <c r="TXB195" s="779"/>
      <c r="TXC195" s="779"/>
      <c r="TXD195" s="779"/>
      <c r="TXE195" s="779"/>
      <c r="TXF195" s="779"/>
      <c r="TXG195" s="779"/>
      <c r="TXH195" s="779"/>
      <c r="TXI195" s="779"/>
      <c r="TXJ195" s="779"/>
      <c r="TXK195" s="779"/>
      <c r="TXL195" s="779"/>
      <c r="TXM195" s="779"/>
      <c r="TXN195" s="779"/>
      <c r="TXO195" s="779"/>
      <c r="TXP195" s="779"/>
      <c r="TXQ195" s="779"/>
      <c r="TXR195" s="779"/>
      <c r="TXS195" s="779"/>
      <c r="TXT195" s="779"/>
      <c r="TXU195" s="779"/>
      <c r="TXV195" s="779"/>
      <c r="TXW195" s="779"/>
      <c r="TXX195" s="779"/>
      <c r="TXY195" s="779"/>
      <c r="TXZ195" s="779"/>
      <c r="TYA195" s="779"/>
      <c r="TYB195" s="779"/>
      <c r="TYC195" s="779"/>
      <c r="TYD195" s="779"/>
      <c r="TYE195" s="779"/>
      <c r="TYF195" s="779"/>
      <c r="TYG195" s="779"/>
      <c r="TYH195" s="779"/>
      <c r="TYI195" s="779"/>
      <c r="TYJ195" s="779"/>
      <c r="TYK195" s="779"/>
      <c r="TYL195" s="779"/>
      <c r="TYM195" s="779"/>
      <c r="TYN195" s="779"/>
      <c r="TYO195" s="779"/>
      <c r="TYP195" s="779"/>
      <c r="TYQ195" s="779"/>
      <c r="TYR195" s="779"/>
      <c r="TYS195" s="779"/>
      <c r="TYT195" s="779"/>
      <c r="TYU195" s="779"/>
      <c r="TYV195" s="779"/>
      <c r="TYW195" s="779"/>
      <c r="TYX195" s="779"/>
      <c r="TYY195" s="779"/>
      <c r="TYZ195" s="779"/>
      <c r="TZA195" s="779"/>
      <c r="TZB195" s="779"/>
      <c r="TZC195" s="779"/>
      <c r="TZD195" s="779"/>
      <c r="TZE195" s="779"/>
      <c r="TZF195" s="779"/>
      <c r="TZG195" s="779"/>
      <c r="TZH195" s="779"/>
      <c r="TZI195" s="779"/>
      <c r="TZJ195" s="779"/>
      <c r="TZK195" s="779"/>
      <c r="TZL195" s="779"/>
      <c r="TZM195" s="779"/>
      <c r="TZN195" s="779"/>
      <c r="TZO195" s="779"/>
      <c r="TZP195" s="779"/>
      <c r="TZQ195" s="779"/>
      <c r="TZR195" s="779"/>
      <c r="TZS195" s="779"/>
      <c r="TZT195" s="779"/>
      <c r="TZU195" s="779"/>
      <c r="TZV195" s="779"/>
      <c r="TZW195" s="779"/>
      <c r="TZX195" s="779"/>
      <c r="TZY195" s="779"/>
      <c r="TZZ195" s="779"/>
      <c r="UAA195" s="779"/>
      <c r="UAB195" s="779"/>
      <c r="UAC195" s="779"/>
      <c r="UAD195" s="779"/>
      <c r="UAE195" s="779"/>
      <c r="UAF195" s="779"/>
      <c r="UAG195" s="779"/>
      <c r="UAH195" s="779"/>
      <c r="UAI195" s="779"/>
      <c r="UAJ195" s="779"/>
      <c r="UAK195" s="779"/>
      <c r="UAL195" s="779"/>
      <c r="UAM195" s="779"/>
      <c r="UAN195" s="779"/>
      <c r="UAO195" s="779"/>
      <c r="UAP195" s="779"/>
      <c r="UAQ195" s="779"/>
      <c r="UAR195" s="779"/>
      <c r="UAS195" s="779"/>
      <c r="UAT195" s="779"/>
      <c r="UAU195" s="779"/>
      <c r="UAV195" s="779"/>
      <c r="UAW195" s="779"/>
      <c r="UAX195" s="779"/>
      <c r="UAY195" s="779"/>
      <c r="UAZ195" s="779"/>
      <c r="UBA195" s="779"/>
      <c r="UBB195" s="779"/>
      <c r="UBC195" s="779"/>
      <c r="UBD195" s="779"/>
      <c r="UBE195" s="779"/>
      <c r="UBF195" s="779"/>
      <c r="UBG195" s="779"/>
      <c r="UBH195" s="779"/>
      <c r="UBI195" s="779"/>
      <c r="UBJ195" s="779"/>
      <c r="UBK195" s="779"/>
      <c r="UBL195" s="779"/>
      <c r="UBM195" s="779"/>
      <c r="UBN195" s="779"/>
      <c r="UBO195" s="779"/>
      <c r="UBP195" s="779"/>
      <c r="UBQ195" s="779"/>
      <c r="UBR195" s="779"/>
      <c r="UBS195" s="779"/>
      <c r="UBT195" s="779"/>
      <c r="UBU195" s="779"/>
      <c r="UBV195" s="779"/>
      <c r="UBW195" s="779"/>
      <c r="UBX195" s="779"/>
      <c r="UBY195" s="779"/>
      <c r="UBZ195" s="779"/>
      <c r="UCA195" s="779"/>
      <c r="UCB195" s="779"/>
      <c r="UCC195" s="779"/>
      <c r="UCD195" s="779"/>
      <c r="UCE195" s="779"/>
      <c r="UCF195" s="779"/>
      <c r="UCG195" s="779"/>
      <c r="UCH195" s="779"/>
      <c r="UCI195" s="779"/>
      <c r="UCJ195" s="779"/>
      <c r="UCK195" s="779"/>
      <c r="UCL195" s="779"/>
      <c r="UCM195" s="779"/>
      <c r="UCN195" s="779"/>
      <c r="UCO195" s="779"/>
      <c r="UCP195" s="779"/>
      <c r="UCQ195" s="779"/>
      <c r="UCR195" s="779"/>
      <c r="UCS195" s="779"/>
      <c r="UCT195" s="779"/>
      <c r="UCU195" s="779"/>
      <c r="UCV195" s="779"/>
      <c r="UCW195" s="779"/>
      <c r="UCX195" s="779"/>
      <c r="UCY195" s="779"/>
      <c r="UCZ195" s="779"/>
      <c r="UDA195" s="779"/>
      <c r="UDB195" s="779"/>
      <c r="UDC195" s="779"/>
      <c r="UDD195" s="779"/>
      <c r="UDE195" s="779"/>
      <c r="UDF195" s="779"/>
      <c r="UDG195" s="779"/>
      <c r="UDH195" s="779"/>
      <c r="UDI195" s="779"/>
      <c r="UDJ195" s="779"/>
      <c r="UDK195" s="779"/>
      <c r="UDL195" s="779"/>
      <c r="UDM195" s="779"/>
      <c r="UDN195" s="779"/>
      <c r="UDO195" s="779"/>
      <c r="UDP195" s="779"/>
      <c r="UDQ195" s="779"/>
      <c r="UDR195" s="779"/>
      <c r="UDS195" s="779"/>
      <c r="UDT195" s="779"/>
      <c r="UDU195" s="779"/>
      <c r="UDV195" s="779"/>
      <c r="UDW195" s="779"/>
      <c r="UDX195" s="779"/>
      <c r="UDY195" s="779"/>
      <c r="UDZ195" s="779"/>
      <c r="UEA195" s="779"/>
      <c r="UEB195" s="779"/>
      <c r="UEC195" s="779"/>
      <c r="UED195" s="779"/>
      <c r="UEE195" s="779"/>
      <c r="UEF195" s="779"/>
      <c r="UEG195" s="779"/>
      <c r="UEH195" s="779"/>
      <c r="UEI195" s="779"/>
      <c r="UEJ195" s="779"/>
      <c r="UEK195" s="779"/>
      <c r="UEL195" s="779"/>
      <c r="UEM195" s="779"/>
      <c r="UEN195" s="779"/>
      <c r="UEO195" s="779"/>
      <c r="UEP195" s="779"/>
      <c r="UEQ195" s="779"/>
      <c r="UER195" s="779"/>
      <c r="UES195" s="779"/>
      <c r="UET195" s="779"/>
      <c r="UEU195" s="779"/>
      <c r="UEV195" s="779"/>
      <c r="UEW195" s="779"/>
      <c r="UEX195" s="779"/>
      <c r="UEY195" s="779"/>
      <c r="UEZ195" s="779"/>
      <c r="UFA195" s="779"/>
      <c r="UFB195" s="779"/>
      <c r="UFC195" s="779"/>
      <c r="UFD195" s="779"/>
      <c r="UFE195" s="779"/>
      <c r="UFF195" s="779"/>
      <c r="UFG195" s="779"/>
      <c r="UFH195" s="779"/>
      <c r="UFI195" s="779"/>
      <c r="UFJ195" s="779"/>
      <c r="UFK195" s="779"/>
      <c r="UFL195" s="779"/>
      <c r="UFM195" s="779"/>
      <c r="UFN195" s="779"/>
      <c r="UFO195" s="779"/>
      <c r="UFP195" s="779"/>
      <c r="UFQ195" s="779"/>
      <c r="UFR195" s="779"/>
      <c r="UFS195" s="779"/>
      <c r="UFT195" s="779"/>
      <c r="UFU195" s="779"/>
      <c r="UFV195" s="779"/>
      <c r="UFW195" s="779"/>
      <c r="UFX195" s="779"/>
      <c r="UFY195" s="779"/>
      <c r="UFZ195" s="779"/>
      <c r="UGA195" s="779"/>
      <c r="UGB195" s="779"/>
      <c r="UGC195" s="779"/>
      <c r="UGD195" s="779"/>
      <c r="UGE195" s="779"/>
      <c r="UGF195" s="779"/>
      <c r="UGG195" s="779"/>
      <c r="UGH195" s="779"/>
      <c r="UGI195" s="779"/>
      <c r="UGJ195" s="779"/>
      <c r="UGK195" s="779"/>
      <c r="UGL195" s="779"/>
      <c r="UGM195" s="779"/>
      <c r="UGN195" s="779"/>
      <c r="UGO195" s="779"/>
      <c r="UGP195" s="779"/>
      <c r="UGQ195" s="779"/>
      <c r="UGR195" s="779"/>
      <c r="UGS195" s="779"/>
      <c r="UGT195" s="779"/>
      <c r="UGU195" s="779"/>
      <c r="UGV195" s="779"/>
      <c r="UGW195" s="779"/>
      <c r="UGX195" s="779"/>
      <c r="UGY195" s="779"/>
      <c r="UGZ195" s="779"/>
      <c r="UHA195" s="779"/>
      <c r="UHB195" s="779"/>
      <c r="UHC195" s="779"/>
      <c r="UHD195" s="779"/>
      <c r="UHE195" s="779"/>
      <c r="UHF195" s="779"/>
      <c r="UHG195" s="779"/>
      <c r="UHH195" s="779"/>
      <c r="UHI195" s="779"/>
      <c r="UHJ195" s="779"/>
      <c r="UHK195" s="779"/>
      <c r="UHL195" s="779"/>
      <c r="UHM195" s="779"/>
      <c r="UHN195" s="779"/>
      <c r="UHO195" s="779"/>
      <c r="UHP195" s="779"/>
      <c r="UHQ195" s="779"/>
      <c r="UHR195" s="779"/>
      <c r="UHS195" s="779"/>
      <c r="UHT195" s="779"/>
      <c r="UHU195" s="779"/>
      <c r="UHV195" s="779"/>
      <c r="UHW195" s="779"/>
      <c r="UHX195" s="779"/>
      <c r="UHY195" s="779"/>
      <c r="UHZ195" s="779"/>
      <c r="UIA195" s="779"/>
      <c r="UIB195" s="779"/>
      <c r="UIC195" s="779"/>
      <c r="UID195" s="779"/>
      <c r="UIE195" s="779"/>
      <c r="UIF195" s="779"/>
      <c r="UIG195" s="779"/>
      <c r="UIH195" s="779"/>
      <c r="UII195" s="779"/>
      <c r="UIJ195" s="779"/>
      <c r="UIK195" s="779"/>
      <c r="UIL195" s="779"/>
      <c r="UIM195" s="779"/>
      <c r="UIN195" s="779"/>
      <c r="UIO195" s="779"/>
      <c r="UIP195" s="779"/>
      <c r="UIQ195" s="779"/>
      <c r="UIR195" s="779"/>
      <c r="UIS195" s="779"/>
      <c r="UIT195" s="779"/>
      <c r="UIU195" s="779"/>
      <c r="UIV195" s="779"/>
      <c r="UIW195" s="779"/>
      <c r="UIX195" s="779"/>
      <c r="UIY195" s="779"/>
      <c r="UIZ195" s="779"/>
      <c r="UJA195" s="779"/>
      <c r="UJB195" s="779"/>
      <c r="UJC195" s="779"/>
      <c r="UJD195" s="779"/>
      <c r="UJE195" s="779"/>
      <c r="UJF195" s="779"/>
      <c r="UJG195" s="779"/>
      <c r="UJH195" s="779"/>
      <c r="UJI195" s="779"/>
      <c r="UJJ195" s="779"/>
      <c r="UJK195" s="779"/>
      <c r="UJL195" s="779"/>
      <c r="UJM195" s="779"/>
      <c r="UJN195" s="779"/>
      <c r="UJO195" s="779"/>
      <c r="UJP195" s="779"/>
      <c r="UJQ195" s="779"/>
      <c r="UJR195" s="779"/>
      <c r="UJS195" s="779"/>
      <c r="UJT195" s="779"/>
      <c r="UJU195" s="779"/>
      <c r="UJV195" s="779"/>
      <c r="UJW195" s="779"/>
      <c r="UJX195" s="779"/>
      <c r="UJY195" s="779"/>
      <c r="UJZ195" s="779"/>
      <c r="UKA195" s="779"/>
      <c r="UKB195" s="779"/>
      <c r="UKC195" s="779"/>
      <c r="UKD195" s="779"/>
      <c r="UKE195" s="779"/>
      <c r="UKF195" s="779"/>
      <c r="UKG195" s="779"/>
      <c r="UKH195" s="779"/>
      <c r="UKI195" s="779"/>
      <c r="UKJ195" s="779"/>
      <c r="UKK195" s="779"/>
      <c r="UKL195" s="779"/>
      <c r="UKM195" s="779"/>
      <c r="UKN195" s="779"/>
      <c r="UKO195" s="779"/>
      <c r="UKP195" s="779"/>
      <c r="UKQ195" s="779"/>
      <c r="UKR195" s="779"/>
      <c r="UKS195" s="779"/>
      <c r="UKT195" s="779"/>
      <c r="UKU195" s="779"/>
      <c r="UKV195" s="779"/>
      <c r="UKW195" s="779"/>
      <c r="UKX195" s="779"/>
      <c r="UKY195" s="779"/>
      <c r="UKZ195" s="779"/>
      <c r="ULA195" s="779"/>
      <c r="ULB195" s="779"/>
      <c r="ULC195" s="779"/>
      <c r="ULD195" s="779"/>
      <c r="ULE195" s="779"/>
      <c r="ULF195" s="779"/>
      <c r="ULG195" s="779"/>
      <c r="ULH195" s="779"/>
      <c r="ULI195" s="779"/>
      <c r="ULJ195" s="779"/>
      <c r="ULK195" s="779"/>
      <c r="ULL195" s="779"/>
      <c r="ULM195" s="779"/>
      <c r="ULN195" s="779"/>
      <c r="ULO195" s="779"/>
      <c r="ULP195" s="779"/>
      <c r="ULQ195" s="779"/>
      <c r="ULR195" s="779"/>
      <c r="ULS195" s="779"/>
      <c r="ULT195" s="779"/>
      <c r="ULU195" s="779"/>
      <c r="ULV195" s="779"/>
      <c r="ULW195" s="779"/>
      <c r="ULX195" s="779"/>
      <c r="ULY195" s="779"/>
      <c r="ULZ195" s="779"/>
      <c r="UMA195" s="779"/>
      <c r="UMB195" s="779"/>
      <c r="UMC195" s="779"/>
      <c r="UMD195" s="779"/>
      <c r="UME195" s="779"/>
      <c r="UMF195" s="779"/>
      <c r="UMG195" s="779"/>
      <c r="UMH195" s="779"/>
      <c r="UMI195" s="779"/>
      <c r="UMJ195" s="779"/>
      <c r="UMK195" s="779"/>
      <c r="UML195" s="779"/>
      <c r="UMM195" s="779"/>
      <c r="UMN195" s="779"/>
      <c r="UMO195" s="779"/>
      <c r="UMP195" s="779"/>
      <c r="UMQ195" s="779"/>
      <c r="UMR195" s="779"/>
      <c r="UMS195" s="779"/>
      <c r="UMT195" s="779"/>
      <c r="UMU195" s="779"/>
      <c r="UMV195" s="779"/>
      <c r="UMW195" s="779"/>
      <c r="UMX195" s="779"/>
      <c r="UMY195" s="779"/>
      <c r="UMZ195" s="779"/>
      <c r="UNA195" s="779"/>
      <c r="UNB195" s="779"/>
      <c r="UNC195" s="779"/>
      <c r="UND195" s="779"/>
      <c r="UNE195" s="779"/>
      <c r="UNF195" s="779"/>
      <c r="UNG195" s="779"/>
      <c r="UNH195" s="779"/>
      <c r="UNI195" s="779"/>
      <c r="UNJ195" s="779"/>
      <c r="UNK195" s="779"/>
      <c r="UNL195" s="779"/>
      <c r="UNM195" s="779"/>
      <c r="UNN195" s="779"/>
      <c r="UNO195" s="779"/>
      <c r="UNP195" s="779"/>
      <c r="UNQ195" s="779"/>
      <c r="UNR195" s="779"/>
      <c r="UNS195" s="779"/>
      <c r="UNT195" s="779"/>
      <c r="UNU195" s="779"/>
      <c r="UNV195" s="779"/>
      <c r="UNW195" s="779"/>
      <c r="UNX195" s="779"/>
      <c r="UNY195" s="779"/>
      <c r="UNZ195" s="779"/>
      <c r="UOA195" s="779"/>
      <c r="UOB195" s="779"/>
      <c r="UOC195" s="779"/>
      <c r="UOD195" s="779"/>
      <c r="UOE195" s="779"/>
      <c r="UOF195" s="779"/>
      <c r="UOG195" s="779"/>
      <c r="UOH195" s="779"/>
      <c r="UOI195" s="779"/>
      <c r="UOJ195" s="779"/>
      <c r="UOK195" s="779"/>
      <c r="UOL195" s="779"/>
      <c r="UOM195" s="779"/>
      <c r="UON195" s="779"/>
      <c r="UOO195" s="779"/>
      <c r="UOP195" s="779"/>
      <c r="UOQ195" s="779"/>
      <c r="UOR195" s="779"/>
      <c r="UOS195" s="779"/>
      <c r="UOT195" s="779"/>
      <c r="UOU195" s="779"/>
      <c r="UOV195" s="779"/>
      <c r="UOW195" s="779"/>
      <c r="UOX195" s="779"/>
      <c r="UOY195" s="779"/>
      <c r="UOZ195" s="779"/>
      <c r="UPA195" s="779"/>
      <c r="UPB195" s="779"/>
      <c r="UPC195" s="779"/>
      <c r="UPD195" s="779"/>
      <c r="UPE195" s="779"/>
      <c r="UPF195" s="779"/>
      <c r="UPG195" s="779"/>
      <c r="UPH195" s="779"/>
      <c r="UPI195" s="779"/>
      <c r="UPJ195" s="779"/>
      <c r="UPK195" s="779"/>
      <c r="UPL195" s="779"/>
      <c r="UPM195" s="779"/>
      <c r="UPN195" s="779"/>
      <c r="UPO195" s="779"/>
      <c r="UPP195" s="779"/>
      <c r="UPQ195" s="779"/>
      <c r="UPR195" s="779"/>
      <c r="UPS195" s="779"/>
      <c r="UPT195" s="779"/>
      <c r="UPU195" s="779"/>
      <c r="UPV195" s="779"/>
      <c r="UPW195" s="779"/>
      <c r="UPX195" s="779"/>
      <c r="UPY195" s="779"/>
      <c r="UPZ195" s="779"/>
      <c r="UQA195" s="779"/>
      <c r="UQB195" s="779"/>
      <c r="UQC195" s="779"/>
      <c r="UQD195" s="779"/>
      <c r="UQE195" s="779"/>
      <c r="UQF195" s="779"/>
      <c r="UQG195" s="779"/>
      <c r="UQH195" s="779"/>
      <c r="UQI195" s="779"/>
      <c r="UQJ195" s="779"/>
      <c r="UQK195" s="779"/>
      <c r="UQL195" s="779"/>
      <c r="UQM195" s="779"/>
      <c r="UQN195" s="779"/>
      <c r="UQO195" s="779"/>
      <c r="UQP195" s="779"/>
      <c r="UQQ195" s="779"/>
      <c r="UQR195" s="779"/>
      <c r="UQS195" s="779"/>
      <c r="UQT195" s="779"/>
      <c r="UQU195" s="779"/>
      <c r="UQV195" s="779"/>
      <c r="UQW195" s="779"/>
      <c r="UQX195" s="779"/>
      <c r="UQY195" s="779"/>
      <c r="UQZ195" s="779"/>
      <c r="URA195" s="779"/>
      <c r="URB195" s="779"/>
      <c r="URC195" s="779"/>
      <c r="URD195" s="779"/>
      <c r="URE195" s="779"/>
      <c r="URF195" s="779"/>
      <c r="URG195" s="779"/>
      <c r="URH195" s="779"/>
      <c r="URI195" s="779"/>
      <c r="URJ195" s="779"/>
      <c r="URK195" s="779"/>
      <c r="URL195" s="779"/>
      <c r="URM195" s="779"/>
      <c r="URN195" s="779"/>
      <c r="URO195" s="779"/>
      <c r="URP195" s="779"/>
      <c r="URQ195" s="779"/>
      <c r="URR195" s="779"/>
      <c r="URS195" s="779"/>
      <c r="URT195" s="779"/>
      <c r="URU195" s="779"/>
      <c r="URV195" s="779"/>
      <c r="URW195" s="779"/>
      <c r="URX195" s="779"/>
      <c r="URY195" s="779"/>
      <c r="URZ195" s="779"/>
      <c r="USA195" s="779"/>
      <c r="USB195" s="779"/>
      <c r="USC195" s="779"/>
      <c r="USD195" s="779"/>
      <c r="USE195" s="779"/>
      <c r="USF195" s="779"/>
      <c r="USG195" s="779"/>
      <c r="USH195" s="779"/>
      <c r="USI195" s="779"/>
      <c r="USJ195" s="779"/>
      <c r="USK195" s="779"/>
      <c r="USL195" s="779"/>
      <c r="USM195" s="779"/>
      <c r="USN195" s="779"/>
      <c r="USO195" s="779"/>
      <c r="USP195" s="779"/>
      <c r="USQ195" s="779"/>
      <c r="USR195" s="779"/>
      <c r="USS195" s="779"/>
      <c r="UST195" s="779"/>
      <c r="USU195" s="779"/>
      <c r="USV195" s="779"/>
      <c r="USW195" s="779"/>
      <c r="USX195" s="779"/>
      <c r="USY195" s="779"/>
      <c r="USZ195" s="779"/>
      <c r="UTA195" s="779"/>
      <c r="UTB195" s="779"/>
      <c r="UTC195" s="779"/>
      <c r="UTD195" s="779"/>
      <c r="UTE195" s="779"/>
      <c r="UTF195" s="779"/>
      <c r="UTG195" s="779"/>
      <c r="UTH195" s="779"/>
      <c r="UTI195" s="779"/>
      <c r="UTJ195" s="779"/>
      <c r="UTK195" s="779"/>
      <c r="UTL195" s="779"/>
      <c r="UTM195" s="779"/>
      <c r="UTN195" s="779"/>
      <c r="UTO195" s="779"/>
      <c r="UTP195" s="779"/>
      <c r="UTQ195" s="779"/>
      <c r="UTR195" s="779"/>
      <c r="UTS195" s="779"/>
      <c r="UTT195" s="779"/>
      <c r="UTU195" s="779"/>
      <c r="UTV195" s="779"/>
      <c r="UTW195" s="779"/>
      <c r="UTX195" s="779"/>
      <c r="UTY195" s="779"/>
      <c r="UTZ195" s="779"/>
      <c r="UUA195" s="779"/>
      <c r="UUB195" s="779"/>
      <c r="UUC195" s="779"/>
      <c r="UUD195" s="779"/>
      <c r="UUE195" s="779"/>
      <c r="UUF195" s="779"/>
      <c r="UUG195" s="779"/>
      <c r="UUH195" s="779"/>
      <c r="UUI195" s="779"/>
      <c r="UUJ195" s="779"/>
      <c r="UUK195" s="779"/>
      <c r="UUL195" s="779"/>
      <c r="UUM195" s="779"/>
      <c r="UUN195" s="779"/>
      <c r="UUO195" s="779"/>
      <c r="UUP195" s="779"/>
      <c r="UUQ195" s="779"/>
      <c r="UUR195" s="779"/>
      <c r="UUS195" s="779"/>
      <c r="UUT195" s="779"/>
      <c r="UUU195" s="779"/>
      <c r="UUV195" s="779"/>
      <c r="UUW195" s="779"/>
      <c r="UUX195" s="779"/>
      <c r="UUY195" s="779"/>
      <c r="UUZ195" s="779"/>
      <c r="UVA195" s="779"/>
      <c r="UVB195" s="779"/>
      <c r="UVC195" s="779"/>
      <c r="UVD195" s="779"/>
      <c r="UVE195" s="779"/>
      <c r="UVF195" s="779"/>
      <c r="UVG195" s="779"/>
      <c r="UVH195" s="779"/>
      <c r="UVI195" s="779"/>
      <c r="UVJ195" s="779"/>
      <c r="UVK195" s="779"/>
      <c r="UVL195" s="779"/>
      <c r="UVM195" s="779"/>
      <c r="UVN195" s="779"/>
      <c r="UVO195" s="779"/>
      <c r="UVP195" s="779"/>
      <c r="UVQ195" s="779"/>
      <c r="UVR195" s="779"/>
      <c r="UVS195" s="779"/>
      <c r="UVT195" s="779"/>
      <c r="UVU195" s="779"/>
      <c r="UVV195" s="779"/>
      <c r="UVW195" s="779"/>
      <c r="UVX195" s="779"/>
      <c r="UVY195" s="779"/>
      <c r="UVZ195" s="779"/>
      <c r="UWA195" s="779"/>
      <c r="UWB195" s="779"/>
      <c r="UWC195" s="779"/>
      <c r="UWD195" s="779"/>
      <c r="UWE195" s="779"/>
      <c r="UWF195" s="779"/>
      <c r="UWG195" s="779"/>
      <c r="UWH195" s="779"/>
      <c r="UWI195" s="779"/>
      <c r="UWJ195" s="779"/>
      <c r="UWK195" s="779"/>
      <c r="UWL195" s="779"/>
      <c r="UWM195" s="779"/>
      <c r="UWN195" s="779"/>
      <c r="UWO195" s="779"/>
      <c r="UWP195" s="779"/>
      <c r="UWQ195" s="779"/>
      <c r="UWR195" s="779"/>
      <c r="UWS195" s="779"/>
      <c r="UWT195" s="779"/>
      <c r="UWU195" s="779"/>
      <c r="UWV195" s="779"/>
      <c r="UWW195" s="779"/>
      <c r="UWX195" s="779"/>
      <c r="UWY195" s="779"/>
      <c r="UWZ195" s="779"/>
      <c r="UXA195" s="779"/>
      <c r="UXB195" s="779"/>
      <c r="UXC195" s="779"/>
      <c r="UXD195" s="779"/>
      <c r="UXE195" s="779"/>
      <c r="UXF195" s="779"/>
      <c r="UXG195" s="779"/>
      <c r="UXH195" s="779"/>
      <c r="UXI195" s="779"/>
      <c r="UXJ195" s="779"/>
      <c r="UXK195" s="779"/>
      <c r="UXL195" s="779"/>
      <c r="UXM195" s="779"/>
      <c r="UXN195" s="779"/>
      <c r="UXO195" s="779"/>
      <c r="UXP195" s="779"/>
      <c r="UXQ195" s="779"/>
      <c r="UXR195" s="779"/>
      <c r="UXS195" s="779"/>
      <c r="UXT195" s="779"/>
      <c r="UXU195" s="779"/>
      <c r="UXV195" s="779"/>
      <c r="UXW195" s="779"/>
      <c r="UXX195" s="779"/>
      <c r="UXY195" s="779"/>
      <c r="UXZ195" s="779"/>
      <c r="UYA195" s="779"/>
      <c r="UYB195" s="779"/>
      <c r="UYC195" s="779"/>
      <c r="UYD195" s="779"/>
      <c r="UYE195" s="779"/>
      <c r="UYF195" s="779"/>
      <c r="UYG195" s="779"/>
      <c r="UYH195" s="779"/>
      <c r="UYI195" s="779"/>
      <c r="UYJ195" s="779"/>
      <c r="UYK195" s="779"/>
      <c r="UYL195" s="779"/>
      <c r="UYM195" s="779"/>
      <c r="UYN195" s="779"/>
      <c r="UYO195" s="779"/>
      <c r="UYP195" s="779"/>
      <c r="UYQ195" s="779"/>
      <c r="UYR195" s="779"/>
      <c r="UYS195" s="779"/>
      <c r="UYT195" s="779"/>
      <c r="UYU195" s="779"/>
      <c r="UYV195" s="779"/>
      <c r="UYW195" s="779"/>
      <c r="UYX195" s="779"/>
      <c r="UYY195" s="779"/>
      <c r="UYZ195" s="779"/>
      <c r="UZA195" s="779"/>
      <c r="UZB195" s="779"/>
      <c r="UZC195" s="779"/>
      <c r="UZD195" s="779"/>
      <c r="UZE195" s="779"/>
      <c r="UZF195" s="779"/>
      <c r="UZG195" s="779"/>
      <c r="UZH195" s="779"/>
      <c r="UZI195" s="779"/>
      <c r="UZJ195" s="779"/>
      <c r="UZK195" s="779"/>
      <c r="UZL195" s="779"/>
      <c r="UZM195" s="779"/>
      <c r="UZN195" s="779"/>
      <c r="UZO195" s="779"/>
      <c r="UZP195" s="779"/>
      <c r="UZQ195" s="779"/>
      <c r="UZR195" s="779"/>
      <c r="UZS195" s="779"/>
      <c r="UZT195" s="779"/>
      <c r="UZU195" s="779"/>
      <c r="UZV195" s="779"/>
      <c r="UZW195" s="779"/>
      <c r="UZX195" s="779"/>
      <c r="UZY195" s="779"/>
      <c r="UZZ195" s="779"/>
      <c r="VAA195" s="779"/>
      <c r="VAB195" s="779"/>
      <c r="VAC195" s="779"/>
      <c r="VAD195" s="779"/>
      <c r="VAE195" s="779"/>
      <c r="VAF195" s="779"/>
      <c r="VAG195" s="779"/>
      <c r="VAH195" s="779"/>
      <c r="VAI195" s="779"/>
      <c r="VAJ195" s="779"/>
      <c r="VAK195" s="779"/>
      <c r="VAL195" s="779"/>
      <c r="VAM195" s="779"/>
      <c r="VAN195" s="779"/>
      <c r="VAO195" s="779"/>
      <c r="VAP195" s="779"/>
      <c r="VAQ195" s="779"/>
      <c r="VAR195" s="779"/>
      <c r="VAS195" s="779"/>
      <c r="VAT195" s="779"/>
      <c r="VAU195" s="779"/>
      <c r="VAV195" s="779"/>
      <c r="VAW195" s="779"/>
      <c r="VAX195" s="779"/>
      <c r="VAY195" s="779"/>
      <c r="VAZ195" s="779"/>
      <c r="VBA195" s="779"/>
      <c r="VBB195" s="779"/>
      <c r="VBC195" s="779"/>
      <c r="VBD195" s="779"/>
      <c r="VBE195" s="779"/>
      <c r="VBF195" s="779"/>
      <c r="VBG195" s="779"/>
      <c r="VBH195" s="779"/>
      <c r="VBI195" s="779"/>
      <c r="VBJ195" s="779"/>
      <c r="VBK195" s="779"/>
      <c r="VBL195" s="779"/>
      <c r="VBM195" s="779"/>
      <c r="VBN195" s="779"/>
      <c r="VBO195" s="779"/>
      <c r="VBP195" s="779"/>
      <c r="VBQ195" s="779"/>
      <c r="VBR195" s="779"/>
      <c r="VBS195" s="779"/>
      <c r="VBT195" s="779"/>
      <c r="VBU195" s="779"/>
      <c r="VBV195" s="779"/>
      <c r="VBW195" s="779"/>
      <c r="VBX195" s="779"/>
      <c r="VBY195" s="779"/>
      <c r="VBZ195" s="779"/>
      <c r="VCA195" s="779"/>
      <c r="VCB195" s="779"/>
      <c r="VCC195" s="779"/>
      <c r="VCD195" s="779"/>
      <c r="VCE195" s="779"/>
      <c r="VCF195" s="779"/>
      <c r="VCG195" s="779"/>
      <c r="VCH195" s="779"/>
      <c r="VCI195" s="779"/>
      <c r="VCJ195" s="779"/>
      <c r="VCK195" s="779"/>
      <c r="VCL195" s="779"/>
      <c r="VCM195" s="779"/>
      <c r="VCN195" s="779"/>
      <c r="VCO195" s="779"/>
      <c r="VCP195" s="779"/>
      <c r="VCQ195" s="779"/>
      <c r="VCR195" s="779"/>
      <c r="VCS195" s="779"/>
      <c r="VCT195" s="779"/>
      <c r="VCU195" s="779"/>
      <c r="VCV195" s="779"/>
      <c r="VCW195" s="779"/>
      <c r="VCX195" s="779"/>
      <c r="VCY195" s="779"/>
      <c r="VCZ195" s="779"/>
      <c r="VDA195" s="779"/>
      <c r="VDB195" s="779"/>
      <c r="VDC195" s="779"/>
      <c r="VDD195" s="779"/>
      <c r="VDE195" s="779"/>
      <c r="VDF195" s="779"/>
      <c r="VDG195" s="779"/>
      <c r="VDH195" s="779"/>
      <c r="VDI195" s="779"/>
      <c r="VDJ195" s="779"/>
      <c r="VDK195" s="779"/>
      <c r="VDL195" s="779"/>
      <c r="VDM195" s="779"/>
      <c r="VDN195" s="779"/>
      <c r="VDO195" s="779"/>
      <c r="VDP195" s="779"/>
      <c r="VDQ195" s="779"/>
      <c r="VDR195" s="779"/>
      <c r="VDS195" s="779"/>
      <c r="VDT195" s="779"/>
      <c r="VDU195" s="779"/>
      <c r="VDV195" s="779"/>
      <c r="VDW195" s="779"/>
      <c r="VDX195" s="779"/>
      <c r="VDY195" s="779"/>
      <c r="VDZ195" s="779"/>
      <c r="VEA195" s="779"/>
      <c r="VEB195" s="779"/>
      <c r="VEC195" s="779"/>
      <c r="VED195" s="779"/>
      <c r="VEE195" s="779"/>
      <c r="VEF195" s="779"/>
      <c r="VEG195" s="779"/>
      <c r="VEH195" s="779"/>
      <c r="VEI195" s="779"/>
      <c r="VEJ195" s="779"/>
      <c r="VEK195" s="779"/>
      <c r="VEL195" s="779"/>
      <c r="VEM195" s="779"/>
      <c r="VEN195" s="779"/>
      <c r="VEO195" s="779"/>
      <c r="VEP195" s="779"/>
      <c r="VEQ195" s="779"/>
      <c r="VER195" s="779"/>
      <c r="VES195" s="779"/>
      <c r="VET195" s="779"/>
      <c r="VEU195" s="779"/>
      <c r="VEV195" s="779"/>
      <c r="VEW195" s="779"/>
      <c r="VEX195" s="779"/>
      <c r="VEY195" s="779"/>
      <c r="VEZ195" s="779"/>
      <c r="VFA195" s="779"/>
      <c r="VFB195" s="779"/>
      <c r="VFC195" s="779"/>
      <c r="VFD195" s="779"/>
      <c r="VFE195" s="779"/>
      <c r="VFF195" s="779"/>
      <c r="VFG195" s="779"/>
      <c r="VFH195" s="779"/>
      <c r="VFI195" s="779"/>
      <c r="VFJ195" s="779"/>
      <c r="VFK195" s="779"/>
      <c r="VFL195" s="779"/>
      <c r="VFM195" s="779"/>
      <c r="VFN195" s="779"/>
      <c r="VFO195" s="779"/>
      <c r="VFP195" s="779"/>
      <c r="VFQ195" s="779"/>
      <c r="VFR195" s="779"/>
      <c r="VFS195" s="779"/>
      <c r="VFT195" s="779"/>
      <c r="VFU195" s="779"/>
      <c r="VFV195" s="779"/>
      <c r="VFW195" s="779"/>
      <c r="VFX195" s="779"/>
      <c r="VFY195" s="779"/>
      <c r="VFZ195" s="779"/>
      <c r="VGA195" s="779"/>
      <c r="VGB195" s="779"/>
      <c r="VGC195" s="779"/>
      <c r="VGD195" s="779"/>
      <c r="VGE195" s="779"/>
      <c r="VGF195" s="779"/>
      <c r="VGG195" s="779"/>
      <c r="VGH195" s="779"/>
      <c r="VGI195" s="779"/>
      <c r="VGJ195" s="779"/>
      <c r="VGK195" s="779"/>
      <c r="VGL195" s="779"/>
      <c r="VGM195" s="779"/>
      <c r="VGN195" s="779"/>
      <c r="VGO195" s="779"/>
      <c r="VGP195" s="779"/>
      <c r="VGQ195" s="779"/>
      <c r="VGR195" s="779"/>
      <c r="VGS195" s="779"/>
      <c r="VGT195" s="779"/>
      <c r="VGU195" s="779"/>
      <c r="VGV195" s="779"/>
      <c r="VGW195" s="779"/>
      <c r="VGX195" s="779"/>
      <c r="VGY195" s="779"/>
      <c r="VGZ195" s="779"/>
      <c r="VHA195" s="779"/>
      <c r="VHB195" s="779"/>
      <c r="VHC195" s="779"/>
      <c r="VHD195" s="779"/>
      <c r="VHE195" s="779"/>
      <c r="VHF195" s="779"/>
      <c r="VHG195" s="779"/>
      <c r="VHH195" s="779"/>
      <c r="VHI195" s="779"/>
      <c r="VHJ195" s="779"/>
      <c r="VHK195" s="779"/>
      <c r="VHL195" s="779"/>
      <c r="VHM195" s="779"/>
      <c r="VHN195" s="779"/>
      <c r="VHO195" s="779"/>
      <c r="VHP195" s="779"/>
      <c r="VHQ195" s="779"/>
      <c r="VHR195" s="779"/>
      <c r="VHS195" s="779"/>
      <c r="VHT195" s="779"/>
      <c r="VHU195" s="779"/>
      <c r="VHV195" s="779"/>
      <c r="VHW195" s="779"/>
      <c r="VHX195" s="779"/>
      <c r="VHY195" s="779"/>
      <c r="VHZ195" s="779"/>
      <c r="VIA195" s="779"/>
      <c r="VIB195" s="779"/>
      <c r="VIC195" s="779"/>
      <c r="VID195" s="779"/>
      <c r="VIE195" s="779"/>
      <c r="VIF195" s="779"/>
      <c r="VIG195" s="779"/>
      <c r="VIH195" s="779"/>
      <c r="VII195" s="779"/>
      <c r="VIJ195" s="779"/>
      <c r="VIK195" s="779"/>
      <c r="VIL195" s="779"/>
      <c r="VIM195" s="779"/>
      <c r="VIN195" s="779"/>
      <c r="VIO195" s="779"/>
      <c r="VIP195" s="779"/>
      <c r="VIQ195" s="779"/>
      <c r="VIR195" s="779"/>
      <c r="VIS195" s="779"/>
      <c r="VIT195" s="779"/>
      <c r="VIU195" s="779"/>
      <c r="VIV195" s="779"/>
      <c r="VIW195" s="779"/>
      <c r="VIX195" s="779"/>
      <c r="VIY195" s="779"/>
      <c r="VIZ195" s="779"/>
      <c r="VJA195" s="779"/>
      <c r="VJB195" s="779"/>
      <c r="VJC195" s="779"/>
      <c r="VJD195" s="779"/>
      <c r="VJE195" s="779"/>
      <c r="VJF195" s="779"/>
      <c r="VJG195" s="779"/>
      <c r="VJH195" s="779"/>
      <c r="VJI195" s="779"/>
      <c r="VJJ195" s="779"/>
      <c r="VJK195" s="779"/>
      <c r="VJL195" s="779"/>
      <c r="VJM195" s="779"/>
      <c r="VJN195" s="779"/>
      <c r="VJO195" s="779"/>
      <c r="VJP195" s="779"/>
      <c r="VJQ195" s="779"/>
      <c r="VJR195" s="779"/>
      <c r="VJS195" s="779"/>
      <c r="VJT195" s="779"/>
      <c r="VJU195" s="779"/>
      <c r="VJV195" s="779"/>
      <c r="VJW195" s="779"/>
      <c r="VJX195" s="779"/>
      <c r="VJY195" s="779"/>
      <c r="VJZ195" s="779"/>
      <c r="VKA195" s="779"/>
      <c r="VKB195" s="779"/>
      <c r="VKC195" s="779"/>
      <c r="VKD195" s="779"/>
      <c r="VKE195" s="779"/>
      <c r="VKF195" s="779"/>
      <c r="VKG195" s="779"/>
      <c r="VKH195" s="779"/>
      <c r="VKI195" s="779"/>
      <c r="VKJ195" s="779"/>
      <c r="VKK195" s="779"/>
      <c r="VKL195" s="779"/>
      <c r="VKM195" s="779"/>
      <c r="VKN195" s="779"/>
      <c r="VKO195" s="779"/>
      <c r="VKP195" s="779"/>
      <c r="VKQ195" s="779"/>
      <c r="VKR195" s="779"/>
      <c r="VKS195" s="779"/>
      <c r="VKT195" s="779"/>
      <c r="VKU195" s="779"/>
      <c r="VKV195" s="779"/>
      <c r="VKW195" s="779"/>
      <c r="VKX195" s="779"/>
      <c r="VKY195" s="779"/>
      <c r="VKZ195" s="779"/>
      <c r="VLA195" s="779"/>
      <c r="VLB195" s="779"/>
      <c r="VLC195" s="779"/>
      <c r="VLD195" s="779"/>
      <c r="VLE195" s="779"/>
      <c r="VLF195" s="779"/>
      <c r="VLG195" s="779"/>
      <c r="VLH195" s="779"/>
      <c r="VLI195" s="779"/>
      <c r="VLJ195" s="779"/>
      <c r="VLK195" s="779"/>
      <c r="VLL195" s="779"/>
      <c r="VLM195" s="779"/>
      <c r="VLN195" s="779"/>
      <c r="VLO195" s="779"/>
      <c r="VLP195" s="779"/>
      <c r="VLQ195" s="779"/>
      <c r="VLR195" s="779"/>
      <c r="VLS195" s="779"/>
      <c r="VLT195" s="779"/>
      <c r="VLU195" s="779"/>
      <c r="VLV195" s="779"/>
      <c r="VLW195" s="779"/>
      <c r="VLX195" s="779"/>
      <c r="VLY195" s="779"/>
      <c r="VLZ195" s="779"/>
      <c r="VMA195" s="779"/>
      <c r="VMB195" s="779"/>
      <c r="VMC195" s="779"/>
      <c r="VMD195" s="779"/>
      <c r="VME195" s="779"/>
      <c r="VMF195" s="779"/>
      <c r="VMG195" s="779"/>
      <c r="VMH195" s="779"/>
      <c r="VMI195" s="779"/>
      <c r="VMJ195" s="779"/>
      <c r="VMK195" s="779"/>
      <c r="VML195" s="779"/>
      <c r="VMM195" s="779"/>
      <c r="VMN195" s="779"/>
      <c r="VMO195" s="779"/>
      <c r="VMP195" s="779"/>
      <c r="VMQ195" s="779"/>
      <c r="VMR195" s="779"/>
      <c r="VMS195" s="779"/>
      <c r="VMT195" s="779"/>
      <c r="VMU195" s="779"/>
      <c r="VMV195" s="779"/>
      <c r="VMW195" s="779"/>
      <c r="VMX195" s="779"/>
      <c r="VMY195" s="779"/>
      <c r="VMZ195" s="779"/>
      <c r="VNA195" s="779"/>
      <c r="VNB195" s="779"/>
      <c r="VNC195" s="779"/>
      <c r="VND195" s="779"/>
      <c r="VNE195" s="779"/>
      <c r="VNF195" s="779"/>
      <c r="VNG195" s="779"/>
      <c r="VNH195" s="779"/>
      <c r="VNI195" s="779"/>
      <c r="VNJ195" s="779"/>
      <c r="VNK195" s="779"/>
      <c r="VNL195" s="779"/>
      <c r="VNM195" s="779"/>
      <c r="VNN195" s="779"/>
      <c r="VNO195" s="779"/>
      <c r="VNP195" s="779"/>
      <c r="VNQ195" s="779"/>
      <c r="VNR195" s="779"/>
      <c r="VNS195" s="779"/>
      <c r="VNT195" s="779"/>
      <c r="VNU195" s="779"/>
      <c r="VNV195" s="779"/>
      <c r="VNW195" s="779"/>
      <c r="VNX195" s="779"/>
      <c r="VNY195" s="779"/>
      <c r="VNZ195" s="779"/>
      <c r="VOA195" s="779"/>
      <c r="VOB195" s="779"/>
      <c r="VOC195" s="779"/>
      <c r="VOD195" s="779"/>
      <c r="VOE195" s="779"/>
      <c r="VOF195" s="779"/>
      <c r="VOG195" s="779"/>
      <c r="VOH195" s="779"/>
      <c r="VOI195" s="779"/>
      <c r="VOJ195" s="779"/>
      <c r="VOK195" s="779"/>
      <c r="VOL195" s="779"/>
      <c r="VOM195" s="779"/>
      <c r="VON195" s="779"/>
      <c r="VOO195" s="779"/>
      <c r="VOP195" s="779"/>
      <c r="VOQ195" s="779"/>
      <c r="VOR195" s="779"/>
      <c r="VOS195" s="779"/>
      <c r="VOT195" s="779"/>
      <c r="VOU195" s="779"/>
      <c r="VOV195" s="779"/>
      <c r="VOW195" s="779"/>
      <c r="VOX195" s="779"/>
      <c r="VOY195" s="779"/>
      <c r="VOZ195" s="779"/>
      <c r="VPA195" s="779"/>
      <c r="VPB195" s="779"/>
      <c r="VPC195" s="779"/>
      <c r="VPD195" s="779"/>
      <c r="VPE195" s="779"/>
      <c r="VPF195" s="779"/>
      <c r="VPG195" s="779"/>
      <c r="VPH195" s="779"/>
      <c r="VPI195" s="779"/>
      <c r="VPJ195" s="779"/>
      <c r="VPK195" s="779"/>
      <c r="VPL195" s="779"/>
      <c r="VPM195" s="779"/>
      <c r="VPN195" s="779"/>
      <c r="VPO195" s="779"/>
      <c r="VPP195" s="779"/>
      <c r="VPQ195" s="779"/>
      <c r="VPR195" s="779"/>
      <c r="VPS195" s="779"/>
      <c r="VPT195" s="779"/>
      <c r="VPU195" s="779"/>
      <c r="VPV195" s="779"/>
      <c r="VPW195" s="779"/>
      <c r="VPX195" s="779"/>
      <c r="VPY195" s="779"/>
      <c r="VPZ195" s="779"/>
      <c r="VQA195" s="779"/>
      <c r="VQB195" s="779"/>
      <c r="VQC195" s="779"/>
      <c r="VQD195" s="779"/>
      <c r="VQE195" s="779"/>
      <c r="VQF195" s="779"/>
      <c r="VQG195" s="779"/>
      <c r="VQH195" s="779"/>
      <c r="VQI195" s="779"/>
      <c r="VQJ195" s="779"/>
      <c r="VQK195" s="779"/>
      <c r="VQL195" s="779"/>
      <c r="VQM195" s="779"/>
      <c r="VQN195" s="779"/>
      <c r="VQO195" s="779"/>
      <c r="VQP195" s="779"/>
      <c r="VQQ195" s="779"/>
      <c r="VQR195" s="779"/>
      <c r="VQS195" s="779"/>
      <c r="VQT195" s="779"/>
      <c r="VQU195" s="779"/>
      <c r="VQV195" s="779"/>
      <c r="VQW195" s="779"/>
      <c r="VQX195" s="779"/>
      <c r="VQY195" s="779"/>
      <c r="VQZ195" s="779"/>
      <c r="VRA195" s="779"/>
      <c r="VRB195" s="779"/>
      <c r="VRC195" s="779"/>
      <c r="VRD195" s="779"/>
      <c r="VRE195" s="779"/>
      <c r="VRF195" s="779"/>
      <c r="VRG195" s="779"/>
      <c r="VRH195" s="779"/>
      <c r="VRI195" s="779"/>
      <c r="VRJ195" s="779"/>
      <c r="VRK195" s="779"/>
      <c r="VRL195" s="779"/>
      <c r="VRM195" s="779"/>
      <c r="VRN195" s="779"/>
      <c r="VRO195" s="779"/>
      <c r="VRP195" s="779"/>
      <c r="VRQ195" s="779"/>
      <c r="VRR195" s="779"/>
      <c r="VRS195" s="779"/>
      <c r="VRT195" s="779"/>
      <c r="VRU195" s="779"/>
      <c r="VRV195" s="779"/>
      <c r="VRW195" s="779"/>
      <c r="VRX195" s="779"/>
      <c r="VRY195" s="779"/>
      <c r="VRZ195" s="779"/>
      <c r="VSA195" s="779"/>
      <c r="VSB195" s="779"/>
      <c r="VSC195" s="779"/>
      <c r="VSD195" s="779"/>
      <c r="VSE195" s="779"/>
      <c r="VSF195" s="779"/>
      <c r="VSG195" s="779"/>
      <c r="VSH195" s="779"/>
      <c r="VSI195" s="779"/>
      <c r="VSJ195" s="779"/>
      <c r="VSK195" s="779"/>
      <c r="VSL195" s="779"/>
      <c r="VSM195" s="779"/>
      <c r="VSN195" s="779"/>
      <c r="VSO195" s="779"/>
      <c r="VSP195" s="779"/>
      <c r="VSQ195" s="779"/>
      <c r="VSR195" s="779"/>
      <c r="VSS195" s="779"/>
      <c r="VST195" s="779"/>
      <c r="VSU195" s="779"/>
      <c r="VSV195" s="779"/>
      <c r="VSW195" s="779"/>
      <c r="VSX195" s="779"/>
      <c r="VSY195" s="779"/>
      <c r="VSZ195" s="779"/>
      <c r="VTA195" s="779"/>
      <c r="VTB195" s="779"/>
      <c r="VTC195" s="779"/>
      <c r="VTD195" s="779"/>
      <c r="VTE195" s="779"/>
      <c r="VTF195" s="779"/>
      <c r="VTG195" s="779"/>
      <c r="VTH195" s="779"/>
      <c r="VTI195" s="779"/>
      <c r="VTJ195" s="779"/>
      <c r="VTK195" s="779"/>
      <c r="VTL195" s="779"/>
      <c r="VTM195" s="779"/>
      <c r="VTN195" s="779"/>
      <c r="VTO195" s="779"/>
      <c r="VTP195" s="779"/>
      <c r="VTQ195" s="779"/>
      <c r="VTR195" s="779"/>
      <c r="VTS195" s="779"/>
      <c r="VTT195" s="779"/>
      <c r="VTU195" s="779"/>
      <c r="VTV195" s="779"/>
      <c r="VTW195" s="779"/>
      <c r="VTX195" s="779"/>
      <c r="VTY195" s="779"/>
      <c r="VTZ195" s="779"/>
      <c r="VUA195" s="779"/>
      <c r="VUB195" s="779"/>
      <c r="VUC195" s="779"/>
      <c r="VUD195" s="779"/>
      <c r="VUE195" s="779"/>
      <c r="VUF195" s="779"/>
      <c r="VUG195" s="779"/>
      <c r="VUH195" s="779"/>
      <c r="VUI195" s="779"/>
      <c r="VUJ195" s="779"/>
      <c r="VUK195" s="779"/>
      <c r="VUL195" s="779"/>
      <c r="VUM195" s="779"/>
      <c r="VUN195" s="779"/>
      <c r="VUO195" s="779"/>
      <c r="VUP195" s="779"/>
      <c r="VUQ195" s="779"/>
      <c r="VUR195" s="779"/>
      <c r="VUS195" s="779"/>
      <c r="VUT195" s="779"/>
      <c r="VUU195" s="779"/>
      <c r="VUV195" s="779"/>
      <c r="VUW195" s="779"/>
      <c r="VUX195" s="779"/>
      <c r="VUY195" s="779"/>
      <c r="VUZ195" s="779"/>
      <c r="VVA195" s="779"/>
      <c r="VVB195" s="779"/>
      <c r="VVC195" s="779"/>
      <c r="VVD195" s="779"/>
      <c r="VVE195" s="779"/>
      <c r="VVF195" s="779"/>
      <c r="VVG195" s="779"/>
      <c r="VVH195" s="779"/>
      <c r="VVI195" s="779"/>
      <c r="VVJ195" s="779"/>
      <c r="VVK195" s="779"/>
      <c r="VVL195" s="779"/>
      <c r="VVM195" s="779"/>
      <c r="VVN195" s="779"/>
      <c r="VVO195" s="779"/>
      <c r="VVP195" s="779"/>
      <c r="VVQ195" s="779"/>
      <c r="VVR195" s="779"/>
      <c r="VVS195" s="779"/>
      <c r="VVT195" s="779"/>
      <c r="VVU195" s="779"/>
      <c r="VVV195" s="779"/>
      <c r="VVW195" s="779"/>
      <c r="VVX195" s="779"/>
      <c r="VVY195" s="779"/>
      <c r="VVZ195" s="779"/>
      <c r="VWA195" s="779"/>
      <c r="VWB195" s="779"/>
      <c r="VWC195" s="779"/>
      <c r="VWD195" s="779"/>
      <c r="VWE195" s="779"/>
      <c r="VWF195" s="779"/>
      <c r="VWG195" s="779"/>
      <c r="VWH195" s="779"/>
      <c r="VWI195" s="779"/>
      <c r="VWJ195" s="779"/>
      <c r="VWK195" s="779"/>
      <c r="VWL195" s="779"/>
      <c r="VWM195" s="779"/>
      <c r="VWN195" s="779"/>
      <c r="VWO195" s="779"/>
      <c r="VWP195" s="779"/>
      <c r="VWQ195" s="779"/>
      <c r="VWR195" s="779"/>
      <c r="VWS195" s="779"/>
      <c r="VWT195" s="779"/>
      <c r="VWU195" s="779"/>
      <c r="VWV195" s="779"/>
      <c r="VWW195" s="779"/>
      <c r="VWX195" s="779"/>
      <c r="VWY195" s="779"/>
      <c r="VWZ195" s="779"/>
      <c r="VXA195" s="779"/>
      <c r="VXB195" s="779"/>
      <c r="VXC195" s="779"/>
      <c r="VXD195" s="779"/>
      <c r="VXE195" s="779"/>
      <c r="VXF195" s="779"/>
      <c r="VXG195" s="779"/>
      <c r="VXH195" s="779"/>
      <c r="VXI195" s="779"/>
      <c r="VXJ195" s="779"/>
      <c r="VXK195" s="779"/>
      <c r="VXL195" s="779"/>
      <c r="VXM195" s="779"/>
      <c r="VXN195" s="779"/>
      <c r="VXO195" s="779"/>
      <c r="VXP195" s="779"/>
      <c r="VXQ195" s="779"/>
      <c r="VXR195" s="779"/>
      <c r="VXS195" s="779"/>
      <c r="VXT195" s="779"/>
      <c r="VXU195" s="779"/>
      <c r="VXV195" s="779"/>
      <c r="VXW195" s="779"/>
      <c r="VXX195" s="779"/>
      <c r="VXY195" s="779"/>
      <c r="VXZ195" s="779"/>
      <c r="VYA195" s="779"/>
      <c r="VYB195" s="779"/>
      <c r="VYC195" s="779"/>
      <c r="VYD195" s="779"/>
      <c r="VYE195" s="779"/>
      <c r="VYF195" s="779"/>
      <c r="VYG195" s="779"/>
      <c r="VYH195" s="779"/>
      <c r="VYI195" s="779"/>
      <c r="VYJ195" s="779"/>
      <c r="VYK195" s="779"/>
      <c r="VYL195" s="779"/>
      <c r="VYM195" s="779"/>
      <c r="VYN195" s="779"/>
      <c r="VYO195" s="779"/>
      <c r="VYP195" s="779"/>
      <c r="VYQ195" s="779"/>
      <c r="VYR195" s="779"/>
      <c r="VYS195" s="779"/>
      <c r="VYT195" s="779"/>
      <c r="VYU195" s="779"/>
      <c r="VYV195" s="779"/>
      <c r="VYW195" s="779"/>
      <c r="VYX195" s="779"/>
      <c r="VYY195" s="779"/>
      <c r="VYZ195" s="779"/>
      <c r="VZA195" s="779"/>
      <c r="VZB195" s="779"/>
      <c r="VZC195" s="779"/>
      <c r="VZD195" s="779"/>
      <c r="VZE195" s="779"/>
      <c r="VZF195" s="779"/>
      <c r="VZG195" s="779"/>
      <c r="VZH195" s="779"/>
      <c r="VZI195" s="779"/>
      <c r="VZJ195" s="779"/>
      <c r="VZK195" s="779"/>
      <c r="VZL195" s="779"/>
      <c r="VZM195" s="779"/>
      <c r="VZN195" s="779"/>
      <c r="VZO195" s="779"/>
      <c r="VZP195" s="779"/>
      <c r="VZQ195" s="779"/>
      <c r="VZR195" s="779"/>
      <c r="VZS195" s="779"/>
      <c r="VZT195" s="779"/>
      <c r="VZU195" s="779"/>
      <c r="VZV195" s="779"/>
      <c r="VZW195" s="779"/>
      <c r="VZX195" s="779"/>
      <c r="VZY195" s="779"/>
      <c r="VZZ195" s="779"/>
      <c r="WAA195" s="779"/>
      <c r="WAB195" s="779"/>
      <c r="WAC195" s="779"/>
      <c r="WAD195" s="779"/>
      <c r="WAE195" s="779"/>
      <c r="WAF195" s="779"/>
      <c r="WAG195" s="779"/>
      <c r="WAH195" s="779"/>
      <c r="WAI195" s="779"/>
      <c r="WAJ195" s="779"/>
      <c r="WAK195" s="779"/>
      <c r="WAL195" s="779"/>
      <c r="WAM195" s="779"/>
      <c r="WAN195" s="779"/>
      <c r="WAO195" s="779"/>
      <c r="WAP195" s="779"/>
      <c r="WAQ195" s="779"/>
      <c r="WAR195" s="779"/>
      <c r="WAS195" s="779"/>
      <c r="WAT195" s="779"/>
      <c r="WAU195" s="779"/>
      <c r="WAV195" s="779"/>
      <c r="WAW195" s="779"/>
      <c r="WAX195" s="779"/>
      <c r="WAY195" s="779"/>
      <c r="WAZ195" s="779"/>
      <c r="WBA195" s="779"/>
      <c r="WBB195" s="779"/>
      <c r="WBC195" s="779"/>
      <c r="WBD195" s="779"/>
      <c r="WBE195" s="779"/>
      <c r="WBF195" s="779"/>
      <c r="WBG195" s="779"/>
      <c r="WBH195" s="779"/>
      <c r="WBI195" s="779"/>
      <c r="WBJ195" s="779"/>
      <c r="WBK195" s="779"/>
      <c r="WBL195" s="779"/>
      <c r="WBM195" s="779"/>
      <c r="WBN195" s="779"/>
      <c r="WBO195" s="779"/>
      <c r="WBP195" s="779"/>
      <c r="WBQ195" s="779"/>
      <c r="WBR195" s="779"/>
      <c r="WBS195" s="779"/>
      <c r="WBT195" s="779"/>
      <c r="WBU195" s="779"/>
      <c r="WBV195" s="779"/>
      <c r="WBW195" s="779"/>
      <c r="WBX195" s="779"/>
      <c r="WBY195" s="779"/>
      <c r="WBZ195" s="779"/>
      <c r="WCA195" s="779"/>
      <c r="WCB195" s="779"/>
      <c r="WCC195" s="779"/>
      <c r="WCD195" s="779"/>
      <c r="WCE195" s="779"/>
      <c r="WCF195" s="779"/>
      <c r="WCG195" s="779"/>
      <c r="WCH195" s="779"/>
      <c r="WCI195" s="779"/>
      <c r="WCJ195" s="779"/>
      <c r="WCK195" s="779"/>
      <c r="WCL195" s="779"/>
      <c r="WCM195" s="779"/>
      <c r="WCN195" s="779"/>
      <c r="WCO195" s="779"/>
      <c r="WCP195" s="779"/>
      <c r="WCQ195" s="779"/>
      <c r="WCR195" s="779"/>
      <c r="WCS195" s="779"/>
      <c r="WCT195" s="779"/>
      <c r="WCU195" s="779"/>
      <c r="WCV195" s="779"/>
      <c r="WCW195" s="779"/>
      <c r="WCX195" s="779"/>
      <c r="WCY195" s="779"/>
      <c r="WCZ195" s="779"/>
      <c r="WDA195" s="779"/>
      <c r="WDB195" s="779"/>
      <c r="WDC195" s="779"/>
      <c r="WDD195" s="779"/>
      <c r="WDE195" s="779"/>
      <c r="WDF195" s="779"/>
      <c r="WDG195" s="779"/>
      <c r="WDH195" s="779"/>
      <c r="WDI195" s="779"/>
      <c r="WDJ195" s="779"/>
      <c r="WDK195" s="779"/>
      <c r="WDL195" s="779"/>
      <c r="WDM195" s="779"/>
      <c r="WDN195" s="779"/>
      <c r="WDO195" s="779"/>
      <c r="WDP195" s="779"/>
      <c r="WDQ195" s="779"/>
      <c r="WDR195" s="779"/>
      <c r="WDS195" s="779"/>
      <c r="WDT195" s="779"/>
      <c r="WDU195" s="779"/>
      <c r="WDV195" s="779"/>
      <c r="WDW195" s="779"/>
      <c r="WDX195" s="779"/>
      <c r="WDY195" s="779"/>
      <c r="WDZ195" s="779"/>
      <c r="WEA195" s="779"/>
      <c r="WEB195" s="779"/>
      <c r="WEC195" s="779"/>
      <c r="WED195" s="779"/>
      <c r="WEE195" s="779"/>
      <c r="WEF195" s="779"/>
      <c r="WEG195" s="779"/>
      <c r="WEH195" s="779"/>
      <c r="WEI195" s="779"/>
      <c r="WEJ195" s="779"/>
      <c r="WEK195" s="779"/>
      <c r="WEL195" s="779"/>
      <c r="WEM195" s="779"/>
      <c r="WEN195" s="779"/>
      <c r="WEO195" s="779"/>
      <c r="WEP195" s="779"/>
      <c r="WEQ195" s="779"/>
      <c r="WER195" s="779"/>
      <c r="WES195" s="779"/>
      <c r="WET195" s="779"/>
      <c r="WEU195" s="779"/>
      <c r="WEV195" s="779"/>
      <c r="WEW195" s="779"/>
      <c r="WEX195" s="779"/>
      <c r="WEY195" s="779"/>
      <c r="WEZ195" s="779"/>
      <c r="WFA195" s="779"/>
      <c r="WFB195" s="779"/>
      <c r="WFC195" s="779"/>
      <c r="WFD195" s="779"/>
      <c r="WFE195" s="779"/>
      <c r="WFF195" s="779"/>
      <c r="WFG195" s="779"/>
      <c r="WFH195" s="779"/>
      <c r="WFI195" s="779"/>
      <c r="WFJ195" s="779"/>
      <c r="WFK195" s="779"/>
      <c r="WFL195" s="779"/>
      <c r="WFM195" s="779"/>
      <c r="WFN195" s="779"/>
      <c r="WFO195" s="779"/>
      <c r="WFP195" s="779"/>
      <c r="WFQ195" s="779"/>
      <c r="WFR195" s="779"/>
      <c r="WFS195" s="779"/>
      <c r="WFT195" s="779"/>
      <c r="WFU195" s="779"/>
      <c r="WFV195" s="779"/>
      <c r="WFW195" s="779"/>
      <c r="WFX195" s="779"/>
      <c r="WFY195" s="779"/>
      <c r="WFZ195" s="779"/>
      <c r="WGA195" s="779"/>
      <c r="WGB195" s="779"/>
      <c r="WGC195" s="779"/>
      <c r="WGD195" s="779"/>
      <c r="WGE195" s="779"/>
      <c r="WGF195" s="779"/>
      <c r="WGG195" s="779"/>
      <c r="WGH195" s="779"/>
      <c r="WGI195" s="779"/>
      <c r="WGJ195" s="779"/>
      <c r="WGK195" s="779"/>
      <c r="WGL195" s="779"/>
      <c r="WGM195" s="779"/>
      <c r="WGN195" s="779"/>
      <c r="WGO195" s="779"/>
      <c r="WGP195" s="779"/>
      <c r="WGQ195" s="779"/>
      <c r="WGR195" s="779"/>
      <c r="WGS195" s="779"/>
      <c r="WGT195" s="779"/>
      <c r="WGU195" s="779"/>
      <c r="WGV195" s="779"/>
      <c r="WGW195" s="779"/>
      <c r="WGX195" s="779"/>
      <c r="WGY195" s="779"/>
      <c r="WGZ195" s="779"/>
      <c r="WHA195" s="779"/>
      <c r="WHB195" s="779"/>
      <c r="WHC195" s="779"/>
      <c r="WHD195" s="779"/>
      <c r="WHE195" s="779"/>
      <c r="WHF195" s="779"/>
      <c r="WHG195" s="779"/>
      <c r="WHH195" s="779"/>
      <c r="WHI195" s="779"/>
      <c r="WHJ195" s="779"/>
      <c r="WHK195" s="779"/>
      <c r="WHL195" s="779"/>
      <c r="WHM195" s="779"/>
      <c r="WHN195" s="779"/>
      <c r="WHO195" s="779"/>
      <c r="WHP195" s="779"/>
      <c r="WHQ195" s="779"/>
      <c r="WHR195" s="779"/>
      <c r="WHS195" s="779"/>
      <c r="WHT195" s="779"/>
      <c r="WHU195" s="779"/>
      <c r="WHV195" s="779"/>
      <c r="WHW195" s="779"/>
      <c r="WHX195" s="779"/>
      <c r="WHY195" s="779"/>
      <c r="WHZ195" s="779"/>
      <c r="WIA195" s="779"/>
      <c r="WIB195" s="779"/>
      <c r="WIC195" s="779"/>
      <c r="WID195" s="779"/>
      <c r="WIE195" s="779"/>
      <c r="WIF195" s="779"/>
      <c r="WIG195" s="779"/>
      <c r="WIH195" s="779"/>
      <c r="WII195" s="779"/>
      <c r="WIJ195" s="779"/>
      <c r="WIK195" s="779"/>
      <c r="WIL195" s="779"/>
      <c r="WIM195" s="779"/>
      <c r="WIN195" s="779"/>
      <c r="WIO195" s="779"/>
      <c r="WIP195" s="779"/>
      <c r="WIQ195" s="779"/>
      <c r="WIR195" s="779"/>
      <c r="WIS195" s="779"/>
      <c r="WIT195" s="779"/>
      <c r="WIU195" s="779"/>
      <c r="WIV195" s="779"/>
      <c r="WIW195" s="779"/>
      <c r="WIX195" s="779"/>
      <c r="WIY195" s="779"/>
      <c r="WIZ195" s="779"/>
      <c r="WJA195" s="779"/>
      <c r="WJB195" s="779"/>
      <c r="WJC195" s="779"/>
      <c r="WJD195" s="779"/>
      <c r="WJE195" s="779"/>
      <c r="WJF195" s="779"/>
      <c r="WJG195" s="779"/>
      <c r="WJH195" s="779"/>
      <c r="WJI195" s="779"/>
      <c r="WJJ195" s="779"/>
      <c r="WJK195" s="779"/>
      <c r="WJL195" s="779"/>
      <c r="WJM195" s="779"/>
      <c r="WJN195" s="779"/>
      <c r="WJO195" s="779"/>
      <c r="WJP195" s="779"/>
      <c r="WJQ195" s="779"/>
      <c r="WJR195" s="779"/>
      <c r="WJS195" s="779"/>
      <c r="WJT195" s="779"/>
      <c r="WJU195" s="779"/>
      <c r="WJV195" s="779"/>
      <c r="WJW195" s="779"/>
      <c r="WJX195" s="779"/>
      <c r="WJY195" s="779"/>
      <c r="WJZ195" s="779"/>
      <c r="WKA195" s="779"/>
      <c r="WKB195" s="779"/>
      <c r="WKC195" s="779"/>
      <c r="WKD195" s="779"/>
      <c r="WKE195" s="779"/>
      <c r="WKF195" s="779"/>
      <c r="WKG195" s="779"/>
      <c r="WKH195" s="779"/>
      <c r="WKI195" s="779"/>
      <c r="WKJ195" s="779"/>
      <c r="WKK195" s="779"/>
      <c r="WKL195" s="779"/>
      <c r="WKM195" s="779"/>
      <c r="WKN195" s="779"/>
      <c r="WKO195" s="779"/>
      <c r="WKP195" s="779"/>
      <c r="WKQ195" s="779"/>
      <c r="WKR195" s="779"/>
      <c r="WKS195" s="779"/>
      <c r="WKT195" s="779"/>
      <c r="WKU195" s="779"/>
      <c r="WKV195" s="779"/>
      <c r="WKW195" s="779"/>
      <c r="WKX195" s="779"/>
      <c r="WKY195" s="779"/>
      <c r="WKZ195" s="779"/>
      <c r="WLA195" s="779"/>
      <c r="WLB195" s="779"/>
      <c r="WLC195" s="779"/>
      <c r="WLD195" s="779"/>
      <c r="WLE195" s="779"/>
      <c r="WLF195" s="779"/>
      <c r="WLG195" s="779"/>
      <c r="WLH195" s="779"/>
      <c r="WLI195" s="779"/>
      <c r="WLJ195" s="779"/>
      <c r="WLK195" s="779"/>
      <c r="WLL195" s="779"/>
      <c r="WLM195" s="779"/>
      <c r="WLN195" s="779"/>
      <c r="WLO195" s="779"/>
      <c r="WLP195" s="779"/>
      <c r="WLQ195" s="779"/>
      <c r="WLR195" s="779"/>
      <c r="WLS195" s="779"/>
      <c r="WLT195" s="779"/>
      <c r="WLU195" s="779"/>
      <c r="WLV195" s="779"/>
      <c r="WLW195" s="779"/>
      <c r="WLX195" s="779"/>
      <c r="WLY195" s="779"/>
      <c r="WLZ195" s="779"/>
      <c r="WMA195" s="779"/>
      <c r="WMB195" s="779"/>
      <c r="WMC195" s="779"/>
      <c r="WMD195" s="779"/>
      <c r="WME195" s="779"/>
      <c r="WMF195" s="779"/>
      <c r="WMG195" s="779"/>
      <c r="WMH195" s="779"/>
      <c r="WMI195" s="779"/>
      <c r="WMJ195" s="779"/>
      <c r="WMK195" s="779"/>
      <c r="WML195" s="779"/>
      <c r="WMM195" s="779"/>
      <c r="WMN195" s="779"/>
      <c r="WMO195" s="779"/>
      <c r="WMP195" s="779"/>
      <c r="WMQ195" s="779"/>
      <c r="WMR195" s="779"/>
      <c r="WMS195" s="779"/>
      <c r="WMT195" s="779"/>
      <c r="WMU195" s="779"/>
      <c r="WMV195" s="779"/>
      <c r="WMW195" s="779"/>
      <c r="WMX195" s="779"/>
      <c r="WMY195" s="779"/>
      <c r="WMZ195" s="779"/>
      <c r="WNA195" s="779"/>
      <c r="WNB195" s="779"/>
      <c r="WNC195" s="779"/>
      <c r="WND195" s="779"/>
      <c r="WNE195" s="779"/>
      <c r="WNF195" s="779"/>
      <c r="WNG195" s="779"/>
      <c r="WNH195" s="779"/>
      <c r="WNI195" s="779"/>
      <c r="WNJ195" s="779"/>
      <c r="WNK195" s="779"/>
      <c r="WNL195" s="779"/>
      <c r="WNM195" s="779"/>
      <c r="WNN195" s="779"/>
      <c r="WNO195" s="779"/>
      <c r="WNP195" s="779"/>
      <c r="WNQ195" s="779"/>
      <c r="WNR195" s="779"/>
      <c r="WNS195" s="779"/>
      <c r="WNT195" s="779"/>
      <c r="WNU195" s="779"/>
      <c r="WNV195" s="779"/>
      <c r="WNW195" s="779"/>
      <c r="WNX195" s="779"/>
      <c r="WNY195" s="779"/>
      <c r="WNZ195" s="779"/>
      <c r="WOA195" s="779"/>
      <c r="WOB195" s="779"/>
      <c r="WOC195" s="779"/>
      <c r="WOD195" s="779"/>
      <c r="WOE195" s="779"/>
      <c r="WOF195" s="779"/>
      <c r="WOG195" s="779"/>
      <c r="WOH195" s="779"/>
      <c r="WOI195" s="779"/>
      <c r="WOJ195" s="779"/>
      <c r="WOK195" s="779"/>
      <c r="WOL195" s="779"/>
      <c r="WOM195" s="779"/>
      <c r="WON195" s="779"/>
      <c r="WOO195" s="779"/>
      <c r="WOP195" s="779"/>
      <c r="WOQ195" s="779"/>
      <c r="WOR195" s="779"/>
      <c r="WOS195" s="779"/>
      <c r="WOT195" s="779"/>
      <c r="WOU195" s="779"/>
      <c r="WOV195" s="779"/>
      <c r="WOW195" s="779"/>
      <c r="WOX195" s="779"/>
      <c r="WOY195" s="779"/>
      <c r="WOZ195" s="779"/>
      <c r="WPA195" s="779"/>
      <c r="WPB195" s="779"/>
      <c r="WPC195" s="779"/>
      <c r="WPD195" s="779"/>
      <c r="WPE195" s="779"/>
      <c r="WPF195" s="779"/>
      <c r="WPG195" s="779"/>
      <c r="WPH195" s="779"/>
      <c r="WPI195" s="779"/>
      <c r="WPJ195" s="779"/>
      <c r="WPK195" s="779"/>
      <c r="WPL195" s="779"/>
      <c r="WPM195" s="779"/>
      <c r="WPN195" s="779"/>
      <c r="WPO195" s="779"/>
      <c r="WPP195" s="779"/>
      <c r="WPQ195" s="779"/>
      <c r="WPR195" s="779"/>
      <c r="WPS195" s="779"/>
      <c r="WPT195" s="779"/>
      <c r="WPU195" s="779"/>
      <c r="WPV195" s="779"/>
      <c r="WPW195" s="779"/>
      <c r="WPX195" s="779"/>
      <c r="WPY195" s="779"/>
      <c r="WPZ195" s="779"/>
      <c r="WQA195" s="779"/>
      <c r="WQB195" s="779"/>
      <c r="WQC195" s="779"/>
      <c r="WQD195" s="779"/>
      <c r="WQE195" s="779"/>
      <c r="WQF195" s="779"/>
      <c r="WQG195" s="779"/>
      <c r="WQH195" s="779"/>
      <c r="WQI195" s="779"/>
      <c r="WQJ195" s="779"/>
      <c r="WQK195" s="779"/>
      <c r="WQL195" s="779"/>
      <c r="WQM195" s="779"/>
      <c r="WQN195" s="779"/>
      <c r="WQO195" s="779"/>
      <c r="WQP195" s="779"/>
      <c r="WQQ195" s="779"/>
      <c r="WQR195" s="779"/>
      <c r="WQS195" s="779"/>
      <c r="WQT195" s="779"/>
      <c r="WQU195" s="779"/>
      <c r="WQV195" s="779"/>
      <c r="WQW195" s="779"/>
      <c r="WQX195" s="779"/>
      <c r="WQY195" s="779"/>
      <c r="WQZ195" s="779"/>
      <c r="WRA195" s="779"/>
      <c r="WRB195" s="779"/>
      <c r="WRC195" s="779"/>
      <c r="WRD195" s="779"/>
      <c r="WRE195" s="779"/>
      <c r="WRF195" s="779"/>
      <c r="WRG195" s="779"/>
      <c r="WRH195" s="779"/>
      <c r="WRI195" s="779"/>
      <c r="WRJ195" s="779"/>
      <c r="WRK195" s="779"/>
      <c r="WRL195" s="779"/>
      <c r="WRM195" s="779"/>
      <c r="WRN195" s="779"/>
      <c r="WRO195" s="779"/>
      <c r="WRP195" s="779"/>
      <c r="WRQ195" s="779"/>
      <c r="WRR195" s="779"/>
      <c r="WRS195" s="779"/>
      <c r="WRT195" s="779"/>
      <c r="WRU195" s="779"/>
      <c r="WRV195" s="779"/>
      <c r="WRW195" s="779"/>
      <c r="WRX195" s="779"/>
      <c r="WRY195" s="779"/>
      <c r="WRZ195" s="779"/>
      <c r="WSA195" s="779"/>
      <c r="WSB195" s="779"/>
      <c r="WSC195" s="779"/>
      <c r="WSD195" s="779"/>
      <c r="WSE195" s="779"/>
      <c r="WSF195" s="779"/>
      <c r="WSG195" s="779"/>
      <c r="WSH195" s="779"/>
      <c r="WSI195" s="779"/>
      <c r="WSJ195" s="779"/>
      <c r="WSK195" s="779"/>
      <c r="WSL195" s="779"/>
      <c r="WSM195" s="779"/>
      <c r="WSN195" s="779"/>
      <c r="WSO195" s="779"/>
      <c r="WSP195" s="779"/>
      <c r="WSQ195" s="779"/>
      <c r="WSR195" s="779"/>
      <c r="WSS195" s="779"/>
      <c r="WST195" s="779"/>
      <c r="WSU195" s="779"/>
      <c r="WSV195" s="779"/>
      <c r="WSW195" s="779"/>
      <c r="WSX195" s="779"/>
      <c r="WSY195" s="779"/>
      <c r="WSZ195" s="779"/>
      <c r="WTA195" s="779"/>
      <c r="WTB195" s="779"/>
      <c r="WTC195" s="779"/>
      <c r="WTD195" s="779"/>
      <c r="WTE195" s="779"/>
      <c r="WTF195" s="779"/>
      <c r="WTG195" s="779"/>
      <c r="WTH195" s="779"/>
      <c r="WTI195" s="779"/>
      <c r="WTJ195" s="779"/>
      <c r="WTK195" s="779"/>
      <c r="WTL195" s="779"/>
      <c r="WTM195" s="779"/>
      <c r="WTN195" s="779"/>
      <c r="WTO195" s="779"/>
      <c r="WTP195" s="779"/>
      <c r="WTQ195" s="779"/>
      <c r="WTR195" s="779"/>
      <c r="WTS195" s="779"/>
      <c r="WTT195" s="779"/>
      <c r="WTU195" s="779"/>
      <c r="WTV195" s="779"/>
      <c r="WTW195" s="779"/>
      <c r="WTX195" s="779"/>
      <c r="WTY195" s="779"/>
      <c r="WTZ195" s="779"/>
      <c r="WUA195" s="779"/>
      <c r="WUB195" s="779"/>
      <c r="WUC195" s="779"/>
      <c r="WUD195" s="779"/>
      <c r="WUE195" s="779"/>
      <c r="WUF195" s="779"/>
      <c r="WUG195" s="779"/>
      <c r="WUH195" s="779"/>
      <c r="WUI195" s="779"/>
      <c r="WUJ195" s="779"/>
      <c r="WUK195" s="779"/>
      <c r="WUL195" s="779"/>
      <c r="WUM195" s="779"/>
      <c r="WUN195" s="779"/>
      <c r="WUO195" s="779"/>
      <c r="WUP195" s="779"/>
      <c r="WUQ195" s="779"/>
      <c r="WUR195" s="779"/>
      <c r="WUS195" s="779"/>
      <c r="WUT195" s="779"/>
      <c r="WUU195" s="779"/>
      <c r="WUV195" s="779"/>
      <c r="WUW195" s="779"/>
      <c r="WUX195" s="779"/>
      <c r="WUY195" s="779"/>
      <c r="WUZ195" s="779"/>
      <c r="WVA195" s="779"/>
      <c r="WVB195" s="779"/>
      <c r="WVC195" s="779"/>
      <c r="WVD195" s="779"/>
      <c r="WVE195" s="779"/>
      <c r="WVF195" s="779"/>
      <c r="WVG195" s="779"/>
      <c r="WVH195" s="779"/>
      <c r="WVI195" s="779"/>
      <c r="WVJ195" s="779"/>
      <c r="WVK195" s="779"/>
      <c r="WVL195" s="779"/>
      <c r="WVM195" s="779"/>
      <c r="WVN195" s="779"/>
      <c r="WVO195" s="779"/>
      <c r="WVP195" s="779"/>
      <c r="WVQ195" s="779"/>
      <c r="WVR195" s="779"/>
      <c r="WVS195" s="779"/>
      <c r="WVT195" s="779"/>
      <c r="WVU195" s="779"/>
      <c r="WVV195" s="779"/>
      <c r="WVW195" s="779"/>
      <c r="WVX195" s="779"/>
      <c r="WVY195" s="779"/>
      <c r="WVZ195" s="779"/>
      <c r="WWA195" s="779"/>
      <c r="WWB195" s="779"/>
      <c r="WWC195" s="779"/>
      <c r="WWD195" s="779"/>
      <c r="WWE195" s="779"/>
      <c r="WWF195" s="779"/>
      <c r="WWG195" s="779"/>
      <c r="WWH195" s="779"/>
      <c r="WWI195" s="779"/>
      <c r="WWJ195" s="779"/>
      <c r="WWK195" s="779"/>
      <c r="WWL195" s="779"/>
      <c r="WWM195" s="779"/>
      <c r="WWN195" s="779"/>
      <c r="WWO195" s="779"/>
      <c r="WWP195" s="779"/>
      <c r="WWQ195" s="779"/>
      <c r="WWR195" s="779"/>
      <c r="WWS195" s="779"/>
      <c r="WWT195" s="779"/>
      <c r="WWU195" s="779"/>
      <c r="WWV195" s="779"/>
      <c r="WWW195" s="779"/>
      <c r="WWX195" s="779"/>
      <c r="WWY195" s="779"/>
      <c r="WWZ195" s="779"/>
      <c r="WXA195" s="779"/>
      <c r="WXB195" s="779"/>
      <c r="WXC195" s="779"/>
      <c r="WXD195" s="779"/>
      <c r="WXE195" s="779"/>
      <c r="WXF195" s="779"/>
      <c r="WXG195" s="779"/>
      <c r="WXH195" s="779"/>
      <c r="WXI195" s="779"/>
      <c r="WXJ195" s="779"/>
      <c r="WXK195" s="779"/>
      <c r="WXL195" s="779"/>
      <c r="WXM195" s="779"/>
      <c r="WXN195" s="779"/>
      <c r="WXO195" s="779"/>
      <c r="WXP195" s="779"/>
      <c r="WXQ195" s="779"/>
      <c r="WXR195" s="779"/>
      <c r="WXS195" s="779"/>
      <c r="WXT195" s="779"/>
      <c r="WXU195" s="779"/>
      <c r="WXV195" s="779"/>
      <c r="WXW195" s="779"/>
      <c r="WXX195" s="779"/>
      <c r="WXY195" s="779"/>
      <c r="WXZ195" s="779"/>
      <c r="WYA195" s="779"/>
      <c r="WYB195" s="779"/>
      <c r="WYC195" s="779"/>
      <c r="WYD195" s="779"/>
      <c r="WYE195" s="779"/>
      <c r="WYF195" s="779"/>
      <c r="WYG195" s="779"/>
      <c r="WYH195" s="779"/>
      <c r="WYI195" s="779"/>
      <c r="WYJ195" s="779"/>
      <c r="WYK195" s="779"/>
      <c r="WYL195" s="779"/>
      <c r="WYM195" s="779"/>
      <c r="WYN195" s="779"/>
      <c r="WYO195" s="779"/>
      <c r="WYP195" s="779"/>
      <c r="WYQ195" s="779"/>
      <c r="WYR195" s="779"/>
      <c r="WYS195" s="779"/>
      <c r="WYT195" s="779"/>
      <c r="WYU195" s="779"/>
      <c r="WYV195" s="779"/>
      <c r="WYW195" s="779"/>
      <c r="WYX195" s="779"/>
      <c r="WYY195" s="779"/>
      <c r="WYZ195" s="779"/>
      <c r="WZA195" s="779"/>
      <c r="WZB195" s="779"/>
      <c r="WZC195" s="779"/>
      <c r="WZD195" s="779"/>
      <c r="WZE195" s="779"/>
      <c r="WZF195" s="779"/>
      <c r="WZG195" s="779"/>
      <c r="WZH195" s="779"/>
      <c r="WZI195" s="779"/>
      <c r="WZJ195" s="779"/>
      <c r="WZK195" s="779"/>
      <c r="WZL195" s="779"/>
      <c r="WZM195" s="779"/>
      <c r="WZN195" s="779"/>
      <c r="WZO195" s="779"/>
      <c r="WZP195" s="779"/>
      <c r="WZQ195" s="779"/>
      <c r="WZR195" s="779"/>
      <c r="WZS195" s="779"/>
      <c r="WZT195" s="779"/>
      <c r="WZU195" s="779"/>
      <c r="WZV195" s="779"/>
      <c r="WZW195" s="779"/>
      <c r="WZX195" s="779"/>
      <c r="WZY195" s="779"/>
      <c r="WZZ195" s="779"/>
      <c r="XAA195" s="779"/>
      <c r="XAB195" s="779"/>
      <c r="XAC195" s="779"/>
      <c r="XAD195" s="779"/>
      <c r="XAE195" s="779"/>
      <c r="XAF195" s="779"/>
      <c r="XAG195" s="779"/>
      <c r="XAH195" s="779"/>
      <c r="XAI195" s="779"/>
      <c r="XAJ195" s="779"/>
      <c r="XAK195" s="779"/>
      <c r="XAL195" s="779"/>
      <c r="XAM195" s="779"/>
      <c r="XAN195" s="779"/>
      <c r="XAO195" s="779"/>
      <c r="XAP195" s="779"/>
      <c r="XAQ195" s="779"/>
      <c r="XAR195" s="779"/>
      <c r="XAS195" s="779"/>
      <c r="XAT195" s="779"/>
      <c r="XAU195" s="779"/>
      <c r="XAV195" s="779"/>
      <c r="XAW195" s="779"/>
      <c r="XAX195" s="779"/>
      <c r="XAY195" s="779"/>
      <c r="XAZ195" s="779"/>
      <c r="XBA195" s="779"/>
      <c r="XBB195" s="779"/>
      <c r="XBC195" s="779"/>
      <c r="XBD195" s="779"/>
      <c r="XBE195" s="779"/>
      <c r="XBF195" s="779"/>
      <c r="XBG195" s="779"/>
      <c r="XBH195" s="779"/>
      <c r="XBI195" s="779"/>
      <c r="XBJ195" s="779"/>
      <c r="XBK195" s="779"/>
      <c r="XBL195" s="779"/>
      <c r="XBM195" s="779"/>
      <c r="XBN195" s="779"/>
      <c r="XBO195" s="779"/>
      <c r="XBP195" s="779"/>
      <c r="XBQ195" s="779"/>
      <c r="XBR195" s="779"/>
      <c r="XBS195" s="779"/>
      <c r="XBT195" s="779"/>
      <c r="XBU195" s="779"/>
      <c r="XBV195" s="779"/>
      <c r="XBW195" s="779"/>
      <c r="XBX195" s="779"/>
      <c r="XBY195" s="779"/>
      <c r="XBZ195" s="779"/>
      <c r="XCA195" s="779"/>
      <c r="XCB195" s="779"/>
      <c r="XCC195" s="779"/>
      <c r="XCD195" s="779"/>
      <c r="XCE195" s="779"/>
      <c r="XCF195" s="779"/>
      <c r="XCG195" s="779"/>
      <c r="XCH195" s="779"/>
      <c r="XCI195" s="779"/>
      <c r="XCJ195" s="779"/>
      <c r="XCK195" s="779"/>
      <c r="XCL195" s="779"/>
      <c r="XCM195" s="779"/>
      <c r="XCN195" s="779"/>
      <c r="XCO195" s="779"/>
      <c r="XCP195" s="779"/>
      <c r="XCQ195" s="779"/>
      <c r="XCR195" s="779"/>
      <c r="XCS195" s="779"/>
      <c r="XCT195" s="779"/>
      <c r="XCU195" s="779"/>
      <c r="XCV195" s="779"/>
      <c r="XCW195" s="779"/>
      <c r="XCX195" s="779"/>
      <c r="XCY195" s="779"/>
      <c r="XCZ195" s="779"/>
      <c r="XDA195" s="779"/>
      <c r="XDB195" s="779"/>
      <c r="XDC195" s="779"/>
      <c r="XDD195" s="779"/>
      <c r="XDE195" s="779"/>
      <c r="XDF195" s="779"/>
      <c r="XDG195" s="779"/>
      <c r="XDH195" s="779"/>
      <c r="XDI195" s="779"/>
      <c r="XDJ195" s="779"/>
      <c r="XDK195" s="779"/>
      <c r="XDL195" s="779"/>
      <c r="XDM195" s="779"/>
      <c r="XDN195" s="779"/>
      <c r="XDO195" s="779"/>
      <c r="XDP195" s="779"/>
      <c r="XDQ195" s="779"/>
      <c r="XDR195" s="779"/>
      <c r="XDS195" s="779"/>
      <c r="XDT195" s="779"/>
      <c r="XDU195" s="779"/>
      <c r="XDV195" s="779"/>
      <c r="XDW195" s="779"/>
      <c r="XDX195" s="779"/>
      <c r="XDY195" s="779"/>
      <c r="XDZ195" s="779"/>
      <c r="XEA195" s="779"/>
      <c r="XEB195" s="779"/>
      <c r="XEC195" s="779"/>
      <c r="XED195" s="779"/>
      <c r="XEE195" s="779"/>
      <c r="XEF195" s="779"/>
      <c r="XEG195" s="779"/>
      <c r="XEH195" s="779"/>
      <c r="XEI195" s="779"/>
      <c r="XEJ195" s="779"/>
      <c r="XEK195" s="779"/>
      <c r="XEL195" s="779"/>
      <c r="XEM195" s="779"/>
      <c r="XEN195" s="779"/>
      <c r="XEO195" s="779"/>
      <c r="XEP195" s="779"/>
      <c r="XEQ195" s="779"/>
      <c r="XER195" s="779"/>
      <c r="XES195" s="779"/>
      <c r="XET195" s="779"/>
      <c r="XEU195" s="779"/>
      <c r="XEV195" s="779"/>
      <c r="XEW195" s="779"/>
      <c r="XEX195" s="779"/>
      <c r="XEY195" s="779"/>
      <c r="XEZ195" s="779"/>
      <c r="XFA195" s="779"/>
      <c r="XFB195" s="779"/>
      <c r="XFC195" s="779"/>
      <c r="XFD195" s="779"/>
    </row>
    <row r="196" spans="1:16384" ht="12.6" customHeight="1" x14ac:dyDescent="0.25">
      <c r="A196" s="142" t="s">
        <v>5206</v>
      </c>
    </row>
    <row r="197" spans="1:16384" ht="12.6" customHeight="1" x14ac:dyDescent="0.25">
      <c r="A197" s="130" t="s">
        <v>1396</v>
      </c>
    </row>
    <row r="198" spans="1:16384" ht="12.6" customHeight="1" x14ac:dyDescent="0.25">
      <c r="A198" s="171"/>
      <c r="B198" s="172"/>
      <c r="C198" s="172"/>
      <c r="D198" s="172"/>
      <c r="E198" s="172"/>
      <c r="F198" s="172"/>
      <c r="G198" s="172"/>
      <c r="H198" s="172"/>
      <c r="I198" s="172"/>
      <c r="J198" s="172"/>
      <c r="K198" s="172"/>
      <c r="L198" s="803" t="s">
        <v>1265</v>
      </c>
      <c r="M198" s="804"/>
      <c r="N198" s="804"/>
      <c r="O198" s="804"/>
      <c r="P198" s="804"/>
      <c r="Q198" s="804"/>
      <c r="R198" s="804"/>
      <c r="S198" s="804"/>
      <c r="T198" s="804"/>
      <c r="U198" s="804"/>
      <c r="V198" s="804"/>
      <c r="W198" s="804"/>
      <c r="X198" s="804"/>
      <c r="Y198" s="804"/>
      <c r="Z198" s="804"/>
      <c r="AA198" s="804"/>
      <c r="AB198" s="804"/>
      <c r="AC198" s="804"/>
      <c r="AD198" s="804"/>
      <c r="AE198" s="804"/>
      <c r="AF198" s="804"/>
      <c r="AG198" s="804"/>
      <c r="AH198" s="804"/>
      <c r="AI198" s="804"/>
      <c r="AJ198" s="804"/>
      <c r="AK198" s="804"/>
      <c r="AL198" s="804"/>
      <c r="AM198" s="804"/>
      <c r="AN198" s="804"/>
      <c r="AO198" s="804"/>
      <c r="AP198" s="804"/>
      <c r="AQ198" s="804"/>
      <c r="AR198" s="804"/>
      <c r="AS198" s="804"/>
      <c r="AT198" s="804"/>
      <c r="AU198" s="804"/>
      <c r="AV198" s="804"/>
      <c r="AW198" s="804"/>
      <c r="AX198" s="805"/>
      <c r="AY198" s="142"/>
      <c r="AZ198" s="142"/>
      <c r="BA198" s="142"/>
      <c r="BB198" s="142"/>
    </row>
    <row r="199" spans="1:16384" ht="12.6" customHeight="1" x14ac:dyDescent="0.25">
      <c r="A199" s="141"/>
      <c r="B199" s="142"/>
      <c r="C199" s="142"/>
      <c r="D199" s="142"/>
      <c r="E199" s="142"/>
      <c r="F199" s="142"/>
      <c r="G199" s="142"/>
      <c r="H199" s="142"/>
      <c r="I199" s="142"/>
      <c r="J199" s="142"/>
      <c r="K199" s="142"/>
      <c r="L199" s="801" t="s">
        <v>1397</v>
      </c>
      <c r="M199" s="801"/>
      <c r="N199" s="801"/>
      <c r="O199" s="801"/>
      <c r="P199" s="806" t="s">
        <v>1325</v>
      </c>
      <c r="Q199" s="806"/>
      <c r="R199" s="806"/>
      <c r="S199" s="806"/>
      <c r="T199" s="801" t="s">
        <v>1398</v>
      </c>
      <c r="U199" s="801"/>
      <c r="V199" s="801"/>
      <c r="W199" s="801"/>
      <c r="X199" s="806" t="s">
        <v>147</v>
      </c>
      <c r="Y199" s="806"/>
      <c r="Z199" s="806"/>
      <c r="AA199" s="806"/>
      <c r="AB199" s="806"/>
      <c r="AC199" s="801" t="s">
        <v>1399</v>
      </c>
      <c r="AD199" s="801"/>
      <c r="AE199" s="801"/>
      <c r="AF199" s="801"/>
      <c r="AG199" s="801"/>
      <c r="AH199" s="801" t="s">
        <v>1400</v>
      </c>
      <c r="AI199" s="801"/>
      <c r="AJ199" s="801"/>
      <c r="AK199" s="801"/>
      <c r="AL199" s="799"/>
      <c r="AM199" s="799" t="s">
        <v>1401</v>
      </c>
      <c r="AN199" s="800"/>
      <c r="AO199" s="800"/>
      <c r="AP199" s="800"/>
      <c r="AQ199" s="800"/>
      <c r="AR199" s="800"/>
      <c r="AS199" s="802"/>
      <c r="AT199" s="806" t="s">
        <v>1402</v>
      </c>
      <c r="AU199" s="806"/>
      <c r="AV199" s="806"/>
      <c r="AW199" s="807"/>
      <c r="AX199" s="173"/>
    </row>
    <row r="200" spans="1:16384" ht="12.6" customHeight="1" x14ac:dyDescent="0.25">
      <c r="A200" s="799" t="s">
        <v>1403</v>
      </c>
      <c r="B200" s="800"/>
      <c r="C200" s="800"/>
      <c r="D200" s="800"/>
      <c r="E200" s="800"/>
      <c r="F200" s="800"/>
      <c r="G200" s="800"/>
      <c r="H200" s="800"/>
      <c r="I200" s="800"/>
      <c r="J200" s="800"/>
      <c r="K200" s="800"/>
      <c r="L200" s="801" t="s">
        <v>1404</v>
      </c>
      <c r="M200" s="801"/>
      <c r="N200" s="801"/>
      <c r="O200" s="801"/>
      <c r="P200" s="806"/>
      <c r="Q200" s="806"/>
      <c r="R200" s="806"/>
      <c r="S200" s="806"/>
      <c r="T200" s="801" t="s">
        <v>1405</v>
      </c>
      <c r="U200" s="801"/>
      <c r="V200" s="801"/>
      <c r="W200" s="801"/>
      <c r="X200" s="806"/>
      <c r="Y200" s="806"/>
      <c r="Z200" s="806"/>
      <c r="AA200" s="806"/>
      <c r="AB200" s="806"/>
      <c r="AC200" s="801" t="s">
        <v>1406</v>
      </c>
      <c r="AD200" s="801"/>
      <c r="AE200" s="801"/>
      <c r="AF200" s="801"/>
      <c r="AG200" s="801"/>
      <c r="AH200" s="801" t="s">
        <v>1407</v>
      </c>
      <c r="AI200" s="801"/>
      <c r="AJ200" s="801"/>
      <c r="AK200" s="801"/>
      <c r="AL200" s="799"/>
      <c r="AM200" s="799" t="s">
        <v>1408</v>
      </c>
      <c r="AN200" s="800"/>
      <c r="AO200" s="800"/>
      <c r="AP200" s="800"/>
      <c r="AQ200" s="800"/>
      <c r="AR200" s="800"/>
      <c r="AS200" s="802"/>
      <c r="AT200" s="806"/>
      <c r="AU200" s="806"/>
      <c r="AV200" s="806"/>
      <c r="AW200" s="807"/>
      <c r="AX200" s="173"/>
    </row>
    <row r="201" spans="1:16384" ht="12.6" customHeight="1" x14ac:dyDescent="0.25">
      <c r="A201" s="799" t="s">
        <v>1409</v>
      </c>
      <c r="B201" s="800"/>
      <c r="C201" s="800"/>
      <c r="D201" s="800"/>
      <c r="E201" s="800"/>
      <c r="F201" s="800"/>
      <c r="G201" s="800"/>
      <c r="H201" s="800"/>
      <c r="I201" s="800"/>
      <c r="J201" s="800"/>
      <c r="K201" s="800"/>
      <c r="L201" s="801" t="s">
        <v>1410</v>
      </c>
      <c r="M201" s="801"/>
      <c r="N201" s="801"/>
      <c r="O201" s="801"/>
      <c r="P201" s="806"/>
      <c r="Q201" s="806"/>
      <c r="R201" s="806"/>
      <c r="S201" s="806"/>
      <c r="T201" s="801" t="s">
        <v>1411</v>
      </c>
      <c r="U201" s="801"/>
      <c r="V201" s="801"/>
      <c r="W201" s="801"/>
      <c r="X201" s="806"/>
      <c r="Y201" s="806"/>
      <c r="Z201" s="806"/>
      <c r="AA201" s="806"/>
      <c r="AB201" s="806"/>
      <c r="AC201" s="801" t="s">
        <v>1412</v>
      </c>
      <c r="AD201" s="801"/>
      <c r="AE201" s="801"/>
      <c r="AF201" s="801"/>
      <c r="AG201" s="801"/>
      <c r="AH201" s="801" t="s">
        <v>1412</v>
      </c>
      <c r="AI201" s="801"/>
      <c r="AJ201" s="801"/>
      <c r="AK201" s="801"/>
      <c r="AL201" s="799"/>
      <c r="AM201" s="799" t="s">
        <v>1413</v>
      </c>
      <c r="AN201" s="800"/>
      <c r="AO201" s="800"/>
      <c r="AP201" s="800"/>
      <c r="AQ201" s="800"/>
      <c r="AR201" s="800"/>
      <c r="AS201" s="802"/>
      <c r="AT201" s="806"/>
      <c r="AU201" s="806"/>
      <c r="AV201" s="806"/>
      <c r="AW201" s="807"/>
      <c r="AX201" s="173"/>
    </row>
    <row r="202" spans="1:16384" ht="12.6" customHeight="1" x14ac:dyDescent="0.25">
      <c r="A202" s="141"/>
      <c r="B202" s="142"/>
      <c r="C202" s="142"/>
      <c r="D202" s="142"/>
      <c r="E202" s="142"/>
      <c r="F202" s="142"/>
      <c r="G202" s="142"/>
      <c r="H202" s="142"/>
      <c r="I202" s="142"/>
      <c r="J202" s="142"/>
      <c r="K202" s="142"/>
      <c r="L202" s="801" t="s">
        <v>1414</v>
      </c>
      <c r="M202" s="801"/>
      <c r="N202" s="801"/>
      <c r="O202" s="801"/>
      <c r="P202" s="806"/>
      <c r="Q202" s="806"/>
      <c r="R202" s="806"/>
      <c r="S202" s="806"/>
      <c r="T202" s="801"/>
      <c r="U202" s="801"/>
      <c r="V202" s="801"/>
      <c r="W202" s="801"/>
      <c r="X202" s="806"/>
      <c r="Y202" s="806"/>
      <c r="Z202" s="806"/>
      <c r="AA202" s="806"/>
      <c r="AB202" s="806"/>
      <c r="AC202" s="799"/>
      <c r="AD202" s="800"/>
      <c r="AE202" s="800"/>
      <c r="AF202" s="800"/>
      <c r="AG202" s="802"/>
      <c r="AH202" s="799"/>
      <c r="AI202" s="800"/>
      <c r="AJ202" s="800"/>
      <c r="AK202" s="800"/>
      <c r="AL202" s="800"/>
      <c r="AM202" s="141"/>
      <c r="AN202" s="142"/>
      <c r="AO202" s="142"/>
      <c r="AP202" s="142"/>
      <c r="AQ202" s="142"/>
      <c r="AR202" s="142"/>
      <c r="AS202" s="142"/>
      <c r="AT202" s="806"/>
      <c r="AU202" s="806"/>
      <c r="AV202" s="806"/>
      <c r="AW202" s="807"/>
      <c r="AX202" s="173"/>
    </row>
    <row r="203" spans="1:16384" ht="12.6" customHeight="1" x14ac:dyDescent="0.25">
      <c r="A203" s="809" t="s">
        <v>1415</v>
      </c>
      <c r="B203" s="810"/>
      <c r="C203" s="810"/>
      <c r="D203" s="810"/>
      <c r="E203" s="810"/>
      <c r="F203" s="810"/>
      <c r="G203" s="810"/>
      <c r="H203" s="810"/>
      <c r="I203" s="810"/>
      <c r="J203" s="810"/>
      <c r="K203" s="810"/>
      <c r="L203" s="808" t="s">
        <v>1416</v>
      </c>
      <c r="M203" s="808"/>
      <c r="N203" s="808"/>
      <c r="O203" s="808"/>
      <c r="P203" s="808" t="s">
        <v>1417</v>
      </c>
      <c r="Q203" s="808"/>
      <c r="R203" s="808"/>
      <c r="S203" s="808"/>
      <c r="T203" s="808" t="s">
        <v>1418</v>
      </c>
      <c r="U203" s="808"/>
      <c r="V203" s="808"/>
      <c r="W203" s="808"/>
      <c r="X203" s="808" t="s">
        <v>1419</v>
      </c>
      <c r="Y203" s="808"/>
      <c r="Z203" s="808"/>
      <c r="AA203" s="808"/>
      <c r="AB203" s="808"/>
      <c r="AC203" s="808" t="s">
        <v>1420</v>
      </c>
      <c r="AD203" s="808"/>
      <c r="AE203" s="808"/>
      <c r="AF203" s="808"/>
      <c r="AG203" s="808"/>
      <c r="AH203" s="808" t="s">
        <v>1421</v>
      </c>
      <c r="AI203" s="808"/>
      <c r="AJ203" s="808"/>
      <c r="AK203" s="808"/>
      <c r="AL203" s="809"/>
      <c r="AM203" s="809" t="s">
        <v>1422</v>
      </c>
      <c r="AN203" s="810"/>
      <c r="AO203" s="810"/>
      <c r="AP203" s="810"/>
      <c r="AQ203" s="810"/>
      <c r="AR203" s="810"/>
      <c r="AS203" s="811"/>
      <c r="AT203" s="808" t="s">
        <v>1423</v>
      </c>
      <c r="AU203" s="808"/>
      <c r="AV203" s="808"/>
      <c r="AW203" s="809"/>
      <c r="AX203" s="173"/>
    </row>
    <row r="204" spans="1:16384" ht="12.6" customHeight="1" x14ac:dyDescent="0.25">
      <c r="A204" s="144" t="s">
        <v>1424</v>
      </c>
      <c r="B204" s="144"/>
      <c r="C204" s="144"/>
      <c r="D204" s="144"/>
      <c r="E204" s="144"/>
      <c r="F204" s="144"/>
      <c r="G204" s="144"/>
      <c r="H204" s="144"/>
      <c r="I204" s="144"/>
      <c r="J204" s="144"/>
      <c r="K204" s="144"/>
      <c r="L204" s="144"/>
      <c r="M204" s="144"/>
      <c r="N204" s="144"/>
      <c r="O204" s="144"/>
      <c r="P204" s="144"/>
      <c r="Q204" s="144"/>
      <c r="R204" s="144"/>
      <c r="S204" s="144"/>
      <c r="T204" s="144"/>
      <c r="U204" s="144"/>
      <c r="V204" s="144"/>
      <c r="W204" s="144"/>
      <c r="X204" s="144"/>
      <c r="Y204" s="144"/>
      <c r="Z204" s="144"/>
      <c r="AA204" s="144"/>
      <c r="AB204" s="144"/>
      <c r="AC204" s="144"/>
      <c r="AD204" s="144"/>
      <c r="AE204" s="144"/>
      <c r="AF204" s="144"/>
      <c r="AG204" s="144"/>
      <c r="AH204" s="144"/>
      <c r="AI204" s="144"/>
      <c r="AJ204" s="144"/>
      <c r="AK204" s="144"/>
      <c r="AL204" s="144"/>
      <c r="AM204" s="152"/>
      <c r="AN204" s="152"/>
      <c r="AO204" s="152"/>
      <c r="AP204" s="152"/>
      <c r="AQ204" s="152"/>
      <c r="AR204" s="152"/>
      <c r="AS204" s="152"/>
      <c r="AT204" s="144"/>
      <c r="AU204" s="144"/>
      <c r="AV204" s="144"/>
      <c r="AW204" s="144"/>
      <c r="AX204" s="145"/>
    </row>
    <row r="205" spans="1:16384" ht="12.6" customHeight="1" x14ac:dyDescent="0.25">
      <c r="A205" s="171" t="s">
        <v>1425</v>
      </c>
      <c r="B205" s="149"/>
      <c r="C205" s="149"/>
      <c r="D205" s="149"/>
      <c r="E205" s="149"/>
      <c r="F205" s="149"/>
      <c r="G205" s="149"/>
      <c r="H205" s="149"/>
      <c r="I205" s="149"/>
      <c r="J205" s="149"/>
      <c r="K205" s="150"/>
      <c r="L205" s="812">
        <f>SUM('HL KNIHA VYPOC'!$D$8)</f>
        <v>0</v>
      </c>
      <c r="M205" s="813"/>
      <c r="N205" s="813"/>
      <c r="O205" s="814"/>
      <c r="P205" s="813">
        <f>SUM('HL KNIHA VYPOC'!$D$9)</f>
        <v>0</v>
      </c>
      <c r="Q205" s="813"/>
      <c r="R205" s="813"/>
      <c r="S205" s="814"/>
      <c r="T205" s="813">
        <f>SUM('HL KNIHA VYPOC'!$D$10)</f>
        <v>0</v>
      </c>
      <c r="U205" s="813"/>
      <c r="V205" s="813"/>
      <c r="W205" s="814"/>
      <c r="X205" s="812">
        <f>SUM('HL KNIHA VYPOC'!$D$11)</f>
        <v>0</v>
      </c>
      <c r="Y205" s="813"/>
      <c r="Z205" s="813"/>
      <c r="AA205" s="813"/>
      <c r="AB205" s="814"/>
      <c r="AC205" s="812">
        <f>SUM('HL KNIHA VYPOC'!$D$13)</f>
        <v>0</v>
      </c>
      <c r="AD205" s="813"/>
      <c r="AE205" s="813"/>
      <c r="AF205" s="813"/>
      <c r="AG205" s="814"/>
      <c r="AH205" s="812">
        <f>SUM('HL KNIHA VYPOC'!$D$31)</f>
        <v>0</v>
      </c>
      <c r="AI205" s="813"/>
      <c r="AJ205" s="813"/>
      <c r="AK205" s="813"/>
      <c r="AL205" s="814"/>
      <c r="AM205" s="818">
        <f>SUM('HL KNIHA VYPOC'!$D$37)</f>
        <v>0</v>
      </c>
      <c r="AN205" s="819"/>
      <c r="AO205" s="819"/>
      <c r="AP205" s="819"/>
      <c r="AQ205" s="819"/>
      <c r="AR205" s="819"/>
      <c r="AS205" s="820"/>
      <c r="AT205" s="845">
        <f>SUM(L205:AS206)</f>
        <v>0</v>
      </c>
      <c r="AU205" s="846"/>
      <c r="AV205" s="846"/>
      <c r="AW205" s="846"/>
      <c r="AX205" s="847"/>
    </row>
    <row r="206" spans="1:16384" ht="12.6" customHeight="1" x14ac:dyDescent="0.25">
      <c r="A206" s="174" t="s">
        <v>1426</v>
      </c>
      <c r="B206" s="152"/>
      <c r="C206" s="152"/>
      <c r="D206" s="152"/>
      <c r="E206" s="152"/>
      <c r="F206" s="152"/>
      <c r="G206" s="152"/>
      <c r="H206" s="152"/>
      <c r="I206" s="152"/>
      <c r="J206" s="152"/>
      <c r="K206" s="153"/>
      <c r="L206" s="815"/>
      <c r="M206" s="816"/>
      <c r="N206" s="816"/>
      <c r="O206" s="817"/>
      <c r="P206" s="816"/>
      <c r="Q206" s="816"/>
      <c r="R206" s="816"/>
      <c r="S206" s="817"/>
      <c r="T206" s="816"/>
      <c r="U206" s="816"/>
      <c r="V206" s="816"/>
      <c r="W206" s="817"/>
      <c r="X206" s="815"/>
      <c r="Y206" s="816"/>
      <c r="Z206" s="816"/>
      <c r="AA206" s="816"/>
      <c r="AB206" s="817"/>
      <c r="AC206" s="815"/>
      <c r="AD206" s="816"/>
      <c r="AE206" s="816"/>
      <c r="AF206" s="816"/>
      <c r="AG206" s="817"/>
      <c r="AH206" s="815"/>
      <c r="AI206" s="816"/>
      <c r="AJ206" s="816"/>
      <c r="AK206" s="816"/>
      <c r="AL206" s="817"/>
      <c r="AM206" s="821"/>
      <c r="AN206" s="822"/>
      <c r="AO206" s="822"/>
      <c r="AP206" s="822"/>
      <c r="AQ206" s="822"/>
      <c r="AR206" s="822"/>
      <c r="AS206" s="823"/>
      <c r="AT206" s="848"/>
      <c r="AU206" s="849"/>
      <c r="AV206" s="849"/>
      <c r="AW206" s="849"/>
      <c r="AX206" s="850"/>
    </row>
    <row r="207" spans="1:16384" ht="12.6" customHeight="1" x14ac:dyDescent="0.25">
      <c r="A207" s="143" t="s">
        <v>1427</v>
      </c>
      <c r="B207" s="144"/>
      <c r="C207" s="144"/>
      <c r="D207" s="144"/>
      <c r="E207" s="144"/>
      <c r="F207" s="144"/>
      <c r="G207" s="144"/>
      <c r="H207" s="144"/>
      <c r="I207" s="144"/>
      <c r="J207" s="144"/>
      <c r="K207" s="145"/>
      <c r="L207" s="842">
        <f>SUM('HL KNIHA VYPOC'!$E$8)</f>
        <v>0</v>
      </c>
      <c r="M207" s="843"/>
      <c r="N207" s="843"/>
      <c r="O207" s="844"/>
      <c r="P207" s="842">
        <f>SUM('HL KNIHA VYPOC'!$E$9)</f>
        <v>0</v>
      </c>
      <c r="Q207" s="843"/>
      <c r="R207" s="843"/>
      <c r="S207" s="844"/>
      <c r="T207" s="843">
        <f>SUM('HL KNIHA VYPOC'!$E$10)</f>
        <v>0</v>
      </c>
      <c r="U207" s="843"/>
      <c r="V207" s="843"/>
      <c r="W207" s="844"/>
      <c r="X207" s="839">
        <f>SUM('HL KNIHA VYPOC'!$E$11)</f>
        <v>0</v>
      </c>
      <c r="Y207" s="840"/>
      <c r="Z207" s="840"/>
      <c r="AA207" s="840"/>
      <c r="AB207" s="841"/>
      <c r="AC207" s="839">
        <f>SUM('HL KNIHA VYPOC'!$E$13)</f>
        <v>0</v>
      </c>
      <c r="AD207" s="840"/>
      <c r="AE207" s="840"/>
      <c r="AF207" s="840"/>
      <c r="AG207" s="841"/>
      <c r="AH207" s="839">
        <f>SUM('HL KNIHA VYPOC'!$E$31)</f>
        <v>0</v>
      </c>
      <c r="AI207" s="840"/>
      <c r="AJ207" s="840"/>
      <c r="AK207" s="840"/>
      <c r="AL207" s="841"/>
      <c r="AM207" s="824">
        <f>SUM('HL KNIHA VYPOC'!$E$37)</f>
        <v>0</v>
      </c>
      <c r="AN207" s="825"/>
      <c r="AO207" s="825"/>
      <c r="AP207" s="825"/>
      <c r="AQ207" s="825"/>
      <c r="AR207" s="825"/>
      <c r="AS207" s="826"/>
      <c r="AT207" s="827">
        <f>SUM(L207:AS207)</f>
        <v>0</v>
      </c>
      <c r="AU207" s="828"/>
      <c r="AV207" s="828"/>
      <c r="AW207" s="828"/>
      <c r="AX207" s="829"/>
    </row>
    <row r="208" spans="1:16384" ht="12.6" customHeight="1" x14ac:dyDescent="0.25">
      <c r="A208" s="143" t="s">
        <v>1428</v>
      </c>
      <c r="B208" s="144"/>
      <c r="C208" s="144"/>
      <c r="D208" s="144"/>
      <c r="E208" s="144"/>
      <c r="F208" s="144"/>
      <c r="G208" s="144"/>
      <c r="H208" s="144"/>
      <c r="I208" s="144"/>
      <c r="J208" s="144"/>
      <c r="K208" s="145"/>
      <c r="L208" s="839">
        <f>SUM('HL KNIHA VYPOC'!$F$8)</f>
        <v>0</v>
      </c>
      <c r="M208" s="840"/>
      <c r="N208" s="840"/>
      <c r="O208" s="841"/>
      <c r="P208" s="842">
        <f>SUM('HL KNIHA VYPOC'!$F$9)</f>
        <v>0</v>
      </c>
      <c r="Q208" s="843"/>
      <c r="R208" s="843"/>
      <c r="S208" s="844"/>
      <c r="T208" s="842">
        <f>SUM('HL KNIHA VYPOC'!$F$10)</f>
        <v>0</v>
      </c>
      <c r="U208" s="843"/>
      <c r="V208" s="843"/>
      <c r="W208" s="844"/>
      <c r="X208" s="839">
        <f>SUM('HL KNIHA VYPOC'!$F$11)</f>
        <v>0</v>
      </c>
      <c r="Y208" s="840"/>
      <c r="Z208" s="840"/>
      <c r="AA208" s="840"/>
      <c r="AB208" s="841"/>
      <c r="AC208" s="839">
        <f>SUM('HL KNIHA VYPOC'!$F$13)</f>
        <v>0</v>
      </c>
      <c r="AD208" s="840"/>
      <c r="AE208" s="840"/>
      <c r="AF208" s="840"/>
      <c r="AG208" s="841"/>
      <c r="AH208" s="839">
        <f>SUM('HL KNIHA VYPOC'!$F$31)</f>
        <v>0</v>
      </c>
      <c r="AI208" s="840"/>
      <c r="AJ208" s="840"/>
      <c r="AK208" s="840"/>
      <c r="AL208" s="841"/>
      <c r="AM208" s="824">
        <f>SUM('HL KNIHA VYPOC'!$F$37)</f>
        <v>0</v>
      </c>
      <c r="AN208" s="825"/>
      <c r="AO208" s="825"/>
      <c r="AP208" s="825"/>
      <c r="AQ208" s="825"/>
      <c r="AR208" s="825"/>
      <c r="AS208" s="826"/>
      <c r="AT208" s="827">
        <f>SUM(L208:AS208)</f>
        <v>0</v>
      </c>
      <c r="AU208" s="828"/>
      <c r="AV208" s="828"/>
      <c r="AW208" s="828"/>
      <c r="AX208" s="829"/>
    </row>
    <row r="209" spans="1:50" ht="12.6" customHeight="1" x14ac:dyDescent="0.25">
      <c r="A209" s="143" t="s">
        <v>1429</v>
      </c>
      <c r="B209" s="144"/>
      <c r="C209" s="144"/>
      <c r="D209" s="144"/>
      <c r="E209" s="144"/>
      <c r="F209" s="144"/>
      <c r="G209" s="144"/>
      <c r="H209" s="144"/>
      <c r="I209" s="144"/>
      <c r="J209" s="144"/>
      <c r="K209" s="145"/>
      <c r="L209" s="830"/>
      <c r="M209" s="831"/>
      <c r="N209" s="831"/>
      <c r="O209" s="832"/>
      <c r="P209" s="833"/>
      <c r="Q209" s="834"/>
      <c r="R209" s="834"/>
      <c r="S209" s="835"/>
      <c r="T209" s="833"/>
      <c r="U209" s="834"/>
      <c r="V209" s="834"/>
      <c r="W209" s="835"/>
      <c r="X209" s="830"/>
      <c r="Y209" s="831"/>
      <c r="Z209" s="831"/>
      <c r="AA209" s="831"/>
      <c r="AB209" s="832"/>
      <c r="AC209" s="830"/>
      <c r="AD209" s="831"/>
      <c r="AE209" s="831"/>
      <c r="AF209" s="831"/>
      <c r="AG209" s="832"/>
      <c r="AH209" s="830"/>
      <c r="AI209" s="831"/>
      <c r="AJ209" s="831"/>
      <c r="AK209" s="831"/>
      <c r="AL209" s="832"/>
      <c r="AM209" s="836"/>
      <c r="AN209" s="837"/>
      <c r="AO209" s="837"/>
      <c r="AP209" s="837"/>
      <c r="AQ209" s="837"/>
      <c r="AR209" s="837"/>
      <c r="AS209" s="838"/>
      <c r="AT209" s="827">
        <f>SUM(L209:AS209)</f>
        <v>0</v>
      </c>
      <c r="AU209" s="828"/>
      <c r="AV209" s="828"/>
      <c r="AW209" s="828"/>
      <c r="AX209" s="829"/>
    </row>
    <row r="210" spans="1:50" ht="12.6" customHeight="1" x14ac:dyDescent="0.25">
      <c r="A210" s="141" t="s">
        <v>1430</v>
      </c>
      <c r="K210" s="173"/>
      <c r="L210" s="851">
        <f>SUM(L205+L207-L208+L209)</f>
        <v>0</v>
      </c>
      <c r="M210" s="852"/>
      <c r="N210" s="852"/>
      <c r="O210" s="853"/>
      <c r="P210" s="852">
        <f>SUM(P205+P207-P208+P209)</f>
        <v>0</v>
      </c>
      <c r="Q210" s="852"/>
      <c r="R210" s="852"/>
      <c r="S210" s="853"/>
      <c r="T210" s="852">
        <f>SUM(T205+T207-T208+T209)</f>
        <v>0</v>
      </c>
      <c r="U210" s="852"/>
      <c r="V210" s="852"/>
      <c r="W210" s="853"/>
      <c r="X210" s="851">
        <f>SUM(X205+X207-X208+X209)</f>
        <v>0</v>
      </c>
      <c r="Y210" s="852"/>
      <c r="Z210" s="852"/>
      <c r="AA210" s="852"/>
      <c r="AB210" s="853"/>
      <c r="AC210" s="851">
        <f>SUM(AC205+AC207-AC208+AC209)</f>
        <v>0</v>
      </c>
      <c r="AD210" s="852"/>
      <c r="AE210" s="852"/>
      <c r="AF210" s="852"/>
      <c r="AG210" s="853"/>
      <c r="AH210" s="851">
        <f>SUM(AH205+AH207-AH208+AH209)</f>
        <v>0</v>
      </c>
      <c r="AI210" s="852"/>
      <c r="AJ210" s="852"/>
      <c r="AK210" s="852"/>
      <c r="AL210" s="853"/>
      <c r="AM210" s="818">
        <f>SUM(AM205+AM207-AM208+AM209)</f>
        <v>0</v>
      </c>
      <c r="AN210" s="819"/>
      <c r="AO210" s="819"/>
      <c r="AP210" s="819"/>
      <c r="AQ210" s="819"/>
      <c r="AR210" s="819"/>
      <c r="AS210" s="820"/>
      <c r="AT210" s="845">
        <f>SUM(L210:AS211)</f>
        <v>0</v>
      </c>
      <c r="AU210" s="846"/>
      <c r="AV210" s="846"/>
      <c r="AW210" s="846"/>
      <c r="AX210" s="847"/>
    </row>
    <row r="211" spans="1:50" ht="12.6" customHeight="1" x14ac:dyDescent="0.25">
      <c r="A211" s="174" t="s">
        <v>1426</v>
      </c>
      <c r="B211" s="152"/>
      <c r="C211" s="152"/>
      <c r="D211" s="152"/>
      <c r="E211" s="152"/>
      <c r="F211" s="152"/>
      <c r="G211" s="152"/>
      <c r="H211" s="152"/>
      <c r="I211" s="152"/>
      <c r="J211" s="152"/>
      <c r="K211" s="153"/>
      <c r="L211" s="815"/>
      <c r="M211" s="816"/>
      <c r="N211" s="816"/>
      <c r="O211" s="817"/>
      <c r="P211" s="816"/>
      <c r="Q211" s="816"/>
      <c r="R211" s="816"/>
      <c r="S211" s="817"/>
      <c r="T211" s="816"/>
      <c r="U211" s="816"/>
      <c r="V211" s="816"/>
      <c r="W211" s="817"/>
      <c r="X211" s="815"/>
      <c r="Y211" s="816"/>
      <c r="Z211" s="816"/>
      <c r="AA211" s="816"/>
      <c r="AB211" s="817"/>
      <c r="AC211" s="815"/>
      <c r="AD211" s="816"/>
      <c r="AE211" s="816"/>
      <c r="AF211" s="816"/>
      <c r="AG211" s="817"/>
      <c r="AH211" s="815"/>
      <c r="AI211" s="816"/>
      <c r="AJ211" s="816"/>
      <c r="AK211" s="816"/>
      <c r="AL211" s="817"/>
      <c r="AM211" s="821"/>
      <c r="AN211" s="822"/>
      <c r="AO211" s="822"/>
      <c r="AP211" s="822"/>
      <c r="AQ211" s="822"/>
      <c r="AR211" s="822"/>
      <c r="AS211" s="823"/>
      <c r="AT211" s="848"/>
      <c r="AU211" s="849"/>
      <c r="AV211" s="849"/>
      <c r="AW211" s="849"/>
      <c r="AX211" s="850"/>
    </row>
    <row r="212" spans="1:50" ht="12.6" customHeight="1" x14ac:dyDescent="0.25">
      <c r="A212" s="144" t="s">
        <v>1431</v>
      </c>
      <c r="B212" s="144"/>
      <c r="C212" s="144"/>
      <c r="D212" s="144"/>
      <c r="E212" s="144"/>
      <c r="F212" s="144"/>
      <c r="G212" s="144"/>
      <c r="H212" s="144"/>
      <c r="I212" s="144"/>
      <c r="J212" s="144"/>
      <c r="K212" s="144"/>
      <c r="L212" s="175"/>
      <c r="M212" s="175"/>
      <c r="N212" s="175"/>
      <c r="O212" s="175"/>
      <c r="P212" s="175"/>
      <c r="Q212" s="175"/>
      <c r="R212" s="175"/>
      <c r="S212" s="175"/>
      <c r="T212" s="175"/>
      <c r="U212" s="175"/>
      <c r="V212" s="175"/>
      <c r="W212" s="175"/>
      <c r="X212" s="175"/>
      <c r="Y212" s="175"/>
      <c r="Z212" s="175"/>
      <c r="AA212" s="175"/>
      <c r="AB212" s="175"/>
      <c r="AC212" s="175"/>
      <c r="AD212" s="175"/>
      <c r="AE212" s="175"/>
      <c r="AF212" s="175"/>
      <c r="AG212" s="175"/>
      <c r="AH212" s="175"/>
      <c r="AI212" s="175"/>
      <c r="AJ212" s="175"/>
      <c r="AK212" s="175"/>
      <c r="AL212" s="175"/>
      <c r="AM212" s="175"/>
      <c r="AN212" s="175"/>
      <c r="AO212" s="175"/>
      <c r="AP212" s="175"/>
      <c r="AQ212" s="175"/>
      <c r="AR212" s="175"/>
      <c r="AS212" s="175"/>
      <c r="AT212" s="176"/>
      <c r="AU212" s="176"/>
      <c r="AV212" s="176"/>
      <c r="AW212" s="176"/>
      <c r="AX212" s="177"/>
    </row>
    <row r="213" spans="1:50" ht="12.6" customHeight="1" x14ac:dyDescent="0.25">
      <c r="A213" s="171" t="s">
        <v>1425</v>
      </c>
      <c r="B213" s="148"/>
      <c r="C213" s="149"/>
      <c r="D213" s="149"/>
      <c r="E213" s="149"/>
      <c r="F213" s="149"/>
      <c r="G213" s="149"/>
      <c r="H213" s="149"/>
      <c r="I213" s="149"/>
      <c r="J213" s="149"/>
      <c r="K213" s="150"/>
      <c r="L213" s="813">
        <f>SUM('HL KNIHA VYPOC'!$D$53)*-1</f>
        <v>0</v>
      </c>
      <c r="M213" s="813"/>
      <c r="N213" s="813"/>
      <c r="O213" s="814"/>
      <c r="P213" s="813">
        <f>SUM('HL KNIHA VYPOC'!$D$54)*-1</f>
        <v>0</v>
      </c>
      <c r="Q213" s="813"/>
      <c r="R213" s="813"/>
      <c r="S213" s="814"/>
      <c r="T213" s="813">
        <f>SUM('HL KNIHA VYPOC'!$D$55)*-1</f>
        <v>0</v>
      </c>
      <c r="U213" s="813"/>
      <c r="V213" s="813"/>
      <c r="W213" s="814"/>
      <c r="X213" s="812">
        <f>SUM('HL KNIHA VYPOC'!$D$56)*-1</f>
        <v>0</v>
      </c>
      <c r="Y213" s="813"/>
      <c r="Z213" s="813"/>
      <c r="AA213" s="813"/>
      <c r="AB213" s="814"/>
      <c r="AC213" s="812">
        <f>SUM('HL KNIHA VYPOC'!$D$58)*-1</f>
        <v>0</v>
      </c>
      <c r="AD213" s="813"/>
      <c r="AE213" s="813"/>
      <c r="AF213" s="813"/>
      <c r="AG213" s="814"/>
      <c r="AH213" s="812"/>
      <c r="AI213" s="813"/>
      <c r="AJ213" s="813"/>
      <c r="AK213" s="813"/>
      <c r="AL213" s="814"/>
      <c r="AM213" s="818"/>
      <c r="AN213" s="819"/>
      <c r="AO213" s="819"/>
      <c r="AP213" s="819"/>
      <c r="AQ213" s="819"/>
      <c r="AR213" s="819"/>
      <c r="AS213" s="820"/>
      <c r="AT213" s="845">
        <f>SUM(L213:AS214)</f>
        <v>0</v>
      </c>
      <c r="AU213" s="846"/>
      <c r="AV213" s="846"/>
      <c r="AW213" s="846"/>
      <c r="AX213" s="847"/>
    </row>
    <row r="214" spans="1:50" ht="12.6" customHeight="1" x14ac:dyDescent="0.25">
      <c r="A214" s="174" t="s">
        <v>1426</v>
      </c>
      <c r="B214" s="151"/>
      <c r="C214" s="152"/>
      <c r="D214" s="152"/>
      <c r="E214" s="152"/>
      <c r="F214" s="152"/>
      <c r="G214" s="152"/>
      <c r="H214" s="152"/>
      <c r="I214" s="152"/>
      <c r="J214" s="152"/>
      <c r="K214" s="153"/>
      <c r="L214" s="816"/>
      <c r="M214" s="816"/>
      <c r="N214" s="816"/>
      <c r="O214" s="817"/>
      <c r="P214" s="816"/>
      <c r="Q214" s="816"/>
      <c r="R214" s="816"/>
      <c r="S214" s="817"/>
      <c r="T214" s="816"/>
      <c r="U214" s="816"/>
      <c r="V214" s="816"/>
      <c r="W214" s="817"/>
      <c r="X214" s="815"/>
      <c r="Y214" s="816"/>
      <c r="Z214" s="816"/>
      <c r="AA214" s="816"/>
      <c r="AB214" s="817"/>
      <c r="AC214" s="815"/>
      <c r="AD214" s="816"/>
      <c r="AE214" s="816"/>
      <c r="AF214" s="816"/>
      <c r="AG214" s="817"/>
      <c r="AH214" s="815"/>
      <c r="AI214" s="816"/>
      <c r="AJ214" s="816"/>
      <c r="AK214" s="816"/>
      <c r="AL214" s="817"/>
      <c r="AM214" s="821"/>
      <c r="AN214" s="822"/>
      <c r="AO214" s="822"/>
      <c r="AP214" s="822"/>
      <c r="AQ214" s="822"/>
      <c r="AR214" s="822"/>
      <c r="AS214" s="823"/>
      <c r="AT214" s="848"/>
      <c r="AU214" s="849"/>
      <c r="AV214" s="849"/>
      <c r="AW214" s="849"/>
      <c r="AX214" s="850"/>
    </row>
    <row r="215" spans="1:50" ht="12.6" customHeight="1" x14ac:dyDescent="0.25">
      <c r="A215" s="143" t="s">
        <v>1427</v>
      </c>
      <c r="B215" s="143"/>
      <c r="C215" s="144"/>
      <c r="D215" s="144"/>
      <c r="E215" s="144"/>
      <c r="F215" s="144"/>
      <c r="G215" s="144"/>
      <c r="H215" s="144"/>
      <c r="I215" s="144"/>
      <c r="J215" s="144"/>
      <c r="K215" s="145"/>
      <c r="L215" s="843">
        <f>SUM('HL KNIHA VYPOC'!$F$53)</f>
        <v>0</v>
      </c>
      <c r="M215" s="843"/>
      <c r="N215" s="843"/>
      <c r="O215" s="844"/>
      <c r="P215" s="842">
        <f>SUM('HL KNIHA VYPOC'!$F$54)</f>
        <v>0</v>
      </c>
      <c r="Q215" s="843"/>
      <c r="R215" s="843"/>
      <c r="S215" s="844"/>
      <c r="T215" s="843">
        <f>SUM('HL KNIHA VYPOC'!$F$55)</f>
        <v>0</v>
      </c>
      <c r="U215" s="843"/>
      <c r="V215" s="843"/>
      <c r="W215" s="844"/>
      <c r="X215" s="839">
        <f>SUM('HL KNIHA VYPOC'!$F$56)</f>
        <v>0</v>
      </c>
      <c r="Y215" s="840"/>
      <c r="Z215" s="840"/>
      <c r="AA215" s="840"/>
      <c r="AB215" s="841"/>
      <c r="AC215" s="839">
        <f>SUM('HL KNIHA VYPOC'!$F$58)</f>
        <v>0</v>
      </c>
      <c r="AD215" s="840"/>
      <c r="AE215" s="840"/>
      <c r="AF215" s="840"/>
      <c r="AG215" s="841"/>
      <c r="AH215" s="839"/>
      <c r="AI215" s="840"/>
      <c r="AJ215" s="840"/>
      <c r="AK215" s="840"/>
      <c r="AL215" s="841"/>
      <c r="AM215" s="824"/>
      <c r="AN215" s="825"/>
      <c r="AO215" s="825"/>
      <c r="AP215" s="825"/>
      <c r="AQ215" s="825"/>
      <c r="AR215" s="825"/>
      <c r="AS215" s="826"/>
      <c r="AT215" s="827">
        <f>SUM(L215:AS215)</f>
        <v>0</v>
      </c>
      <c r="AU215" s="828"/>
      <c r="AV215" s="828"/>
      <c r="AW215" s="828"/>
      <c r="AX215" s="829"/>
    </row>
    <row r="216" spans="1:50" ht="12.6" customHeight="1" x14ac:dyDescent="0.25">
      <c r="A216" s="143" t="s">
        <v>1428</v>
      </c>
      <c r="B216" s="178"/>
      <c r="C216" s="144"/>
      <c r="D216" s="144"/>
      <c r="E216" s="144"/>
      <c r="F216" s="144"/>
      <c r="G216" s="144"/>
      <c r="H216" s="144"/>
      <c r="I216" s="144"/>
      <c r="J216" s="144"/>
      <c r="K216" s="144"/>
      <c r="L216" s="839">
        <f>SUM('HL KNIHA VYPOC'!$E$53)</f>
        <v>0</v>
      </c>
      <c r="M216" s="840"/>
      <c r="N216" s="840"/>
      <c r="O216" s="841"/>
      <c r="P216" s="842">
        <f>SUM('HL KNIHA VYPOC'!$E$54)</f>
        <v>0</v>
      </c>
      <c r="Q216" s="843"/>
      <c r="R216" s="843"/>
      <c r="S216" s="844"/>
      <c r="T216" s="843">
        <f>SUM('HL KNIHA VYPOC'!$E$55)</f>
        <v>0</v>
      </c>
      <c r="U216" s="843"/>
      <c r="V216" s="843"/>
      <c r="W216" s="844"/>
      <c r="X216" s="839">
        <f>SUM('HL KNIHA VYPOC'!$E$56)</f>
        <v>0</v>
      </c>
      <c r="Y216" s="840"/>
      <c r="Z216" s="840"/>
      <c r="AA216" s="840"/>
      <c r="AB216" s="841"/>
      <c r="AC216" s="839">
        <f>SUM('HL KNIHA VYPOC'!$E$58)</f>
        <v>0</v>
      </c>
      <c r="AD216" s="840"/>
      <c r="AE216" s="840"/>
      <c r="AF216" s="840"/>
      <c r="AG216" s="841"/>
      <c r="AH216" s="839"/>
      <c r="AI216" s="840"/>
      <c r="AJ216" s="840"/>
      <c r="AK216" s="840"/>
      <c r="AL216" s="841"/>
      <c r="AM216" s="824"/>
      <c r="AN216" s="825"/>
      <c r="AO216" s="825"/>
      <c r="AP216" s="825"/>
      <c r="AQ216" s="825"/>
      <c r="AR216" s="825"/>
      <c r="AS216" s="826"/>
      <c r="AT216" s="827">
        <f>SUM(L216:AS216)</f>
        <v>0</v>
      </c>
      <c r="AU216" s="828"/>
      <c r="AV216" s="828"/>
      <c r="AW216" s="828"/>
      <c r="AX216" s="829"/>
    </row>
    <row r="217" spans="1:50" ht="12.6" customHeight="1" x14ac:dyDescent="0.25">
      <c r="A217" s="143" t="s">
        <v>1429</v>
      </c>
      <c r="B217" s="178"/>
      <c r="C217" s="144"/>
      <c r="D217" s="144"/>
      <c r="E217" s="144"/>
      <c r="F217" s="144"/>
      <c r="G217" s="144"/>
      <c r="H217" s="144"/>
      <c r="I217" s="144"/>
      <c r="J217" s="144"/>
      <c r="K217" s="144"/>
      <c r="L217" s="830"/>
      <c r="M217" s="831"/>
      <c r="N217" s="831"/>
      <c r="O217" s="832"/>
      <c r="P217" s="833"/>
      <c r="Q217" s="834"/>
      <c r="R217" s="834"/>
      <c r="S217" s="835"/>
      <c r="T217" s="834"/>
      <c r="U217" s="834"/>
      <c r="V217" s="834"/>
      <c r="W217" s="835"/>
      <c r="X217" s="830"/>
      <c r="Y217" s="831"/>
      <c r="Z217" s="831"/>
      <c r="AA217" s="831"/>
      <c r="AB217" s="832"/>
      <c r="AC217" s="830"/>
      <c r="AD217" s="831"/>
      <c r="AE217" s="831"/>
      <c r="AF217" s="831"/>
      <c r="AG217" s="832"/>
      <c r="AH217" s="830"/>
      <c r="AI217" s="831"/>
      <c r="AJ217" s="831"/>
      <c r="AK217" s="831"/>
      <c r="AL217" s="832"/>
      <c r="AM217" s="836"/>
      <c r="AN217" s="837"/>
      <c r="AO217" s="837"/>
      <c r="AP217" s="837"/>
      <c r="AQ217" s="837"/>
      <c r="AR217" s="837"/>
      <c r="AS217" s="838"/>
      <c r="AT217" s="827">
        <f>SUM(L217:AS217)</f>
        <v>0</v>
      </c>
      <c r="AU217" s="828"/>
      <c r="AV217" s="828"/>
      <c r="AW217" s="828"/>
      <c r="AX217" s="829"/>
    </row>
    <row r="218" spans="1:50" ht="12.6" customHeight="1" x14ac:dyDescent="0.25">
      <c r="A218" s="141" t="s">
        <v>1430</v>
      </c>
      <c r="B218" s="179"/>
      <c r="L218" s="851">
        <f>SUM(L213+L215-L216+L217)</f>
        <v>0</v>
      </c>
      <c r="M218" s="852"/>
      <c r="N218" s="852"/>
      <c r="O218" s="853"/>
      <c r="P218" s="852">
        <f>SUM(P213+P215-P216)</f>
        <v>0</v>
      </c>
      <c r="Q218" s="852"/>
      <c r="R218" s="852"/>
      <c r="S218" s="853"/>
      <c r="T218" s="852">
        <f>SUM(T213+T215-T216)</f>
        <v>0</v>
      </c>
      <c r="U218" s="852"/>
      <c r="V218" s="852"/>
      <c r="W218" s="853"/>
      <c r="X218" s="851">
        <f>SUM(X213+X215-X216)</f>
        <v>0</v>
      </c>
      <c r="Y218" s="852"/>
      <c r="Z218" s="852"/>
      <c r="AA218" s="852"/>
      <c r="AB218" s="853"/>
      <c r="AC218" s="851">
        <f>SUM(AC213+AC215-AC216)</f>
        <v>0</v>
      </c>
      <c r="AD218" s="852"/>
      <c r="AE218" s="852"/>
      <c r="AF218" s="852"/>
      <c r="AG218" s="853"/>
      <c r="AH218" s="851"/>
      <c r="AI218" s="852"/>
      <c r="AJ218" s="852"/>
      <c r="AK218" s="852"/>
      <c r="AL218" s="853"/>
      <c r="AM218" s="818"/>
      <c r="AN218" s="819"/>
      <c r="AO218" s="819"/>
      <c r="AP218" s="819"/>
      <c r="AQ218" s="819"/>
      <c r="AR218" s="819"/>
      <c r="AS218" s="820"/>
      <c r="AT218" s="845">
        <f>SUM(L218:AS219)</f>
        <v>0</v>
      </c>
      <c r="AU218" s="846"/>
      <c r="AV218" s="846"/>
      <c r="AW218" s="846"/>
      <c r="AX218" s="847"/>
    </row>
    <row r="219" spans="1:50" ht="12.6" customHeight="1" x14ac:dyDescent="0.25">
      <c r="A219" s="174" t="s">
        <v>1426</v>
      </c>
      <c r="B219" s="180"/>
      <c r="C219" s="152"/>
      <c r="D219" s="152"/>
      <c r="E219" s="152"/>
      <c r="F219" s="152"/>
      <c r="G219" s="152"/>
      <c r="H219" s="152"/>
      <c r="I219" s="152"/>
      <c r="J219" s="152"/>
      <c r="K219" s="152"/>
      <c r="L219" s="815"/>
      <c r="M219" s="816"/>
      <c r="N219" s="816"/>
      <c r="O219" s="817"/>
      <c r="P219" s="816"/>
      <c r="Q219" s="816"/>
      <c r="R219" s="816"/>
      <c r="S219" s="817"/>
      <c r="T219" s="816"/>
      <c r="U219" s="816"/>
      <c r="V219" s="816"/>
      <c r="W219" s="817"/>
      <c r="X219" s="815"/>
      <c r="Y219" s="816"/>
      <c r="Z219" s="816"/>
      <c r="AA219" s="816"/>
      <c r="AB219" s="817"/>
      <c r="AC219" s="815"/>
      <c r="AD219" s="816"/>
      <c r="AE219" s="816"/>
      <c r="AF219" s="816"/>
      <c r="AG219" s="817"/>
      <c r="AH219" s="815"/>
      <c r="AI219" s="816"/>
      <c r="AJ219" s="816"/>
      <c r="AK219" s="816"/>
      <c r="AL219" s="817"/>
      <c r="AM219" s="821"/>
      <c r="AN219" s="822"/>
      <c r="AO219" s="822"/>
      <c r="AP219" s="822"/>
      <c r="AQ219" s="822"/>
      <c r="AR219" s="822"/>
      <c r="AS219" s="823"/>
      <c r="AT219" s="848"/>
      <c r="AU219" s="849"/>
      <c r="AV219" s="849"/>
      <c r="AW219" s="849"/>
      <c r="AX219" s="850"/>
    </row>
    <row r="220" spans="1:50" ht="12.6" customHeight="1" x14ac:dyDescent="0.25">
      <c r="A220" s="130" t="s">
        <v>1432</v>
      </c>
      <c r="L220" s="181"/>
      <c r="M220" s="181"/>
      <c r="N220" s="181"/>
      <c r="O220" s="181"/>
      <c r="P220" s="181"/>
      <c r="Q220" s="181"/>
      <c r="R220" s="181"/>
      <c r="S220" s="181"/>
      <c r="T220" s="181"/>
      <c r="U220" s="181"/>
      <c r="V220" s="181"/>
      <c r="W220" s="181"/>
      <c r="X220" s="181"/>
      <c r="Y220" s="181"/>
      <c r="Z220" s="181"/>
      <c r="AA220" s="181"/>
      <c r="AB220" s="181"/>
      <c r="AC220" s="181"/>
      <c r="AD220" s="181"/>
      <c r="AE220" s="181"/>
      <c r="AF220" s="181"/>
      <c r="AG220" s="181"/>
      <c r="AH220" s="181"/>
      <c r="AI220" s="181"/>
      <c r="AJ220" s="181"/>
      <c r="AK220" s="181"/>
      <c r="AL220" s="181"/>
      <c r="AM220" s="181"/>
      <c r="AN220" s="181"/>
      <c r="AO220" s="181"/>
      <c r="AP220" s="181"/>
      <c r="AQ220" s="181"/>
      <c r="AR220" s="181"/>
      <c r="AS220" s="181"/>
      <c r="AT220" s="182"/>
      <c r="AU220" s="182"/>
      <c r="AV220" s="182"/>
      <c r="AW220" s="182"/>
      <c r="AX220" s="177"/>
    </row>
    <row r="221" spans="1:50" ht="12.6" customHeight="1" x14ac:dyDescent="0.25">
      <c r="A221" s="171" t="s">
        <v>1425</v>
      </c>
      <c r="B221" s="149"/>
      <c r="C221" s="149"/>
      <c r="D221" s="149"/>
      <c r="E221" s="149"/>
      <c r="F221" s="149"/>
      <c r="G221" s="149"/>
      <c r="H221" s="149"/>
      <c r="I221" s="149"/>
      <c r="J221" s="149"/>
      <c r="K221" s="149"/>
      <c r="L221" s="812">
        <f>SUM(L226-L225+L224-L223)</f>
        <v>0</v>
      </c>
      <c r="M221" s="813"/>
      <c r="N221" s="813"/>
      <c r="O221" s="814"/>
      <c r="P221" s="813">
        <f>SUM(P226-P225+P224-P223)</f>
        <v>0</v>
      </c>
      <c r="Q221" s="813"/>
      <c r="R221" s="813"/>
      <c r="S221" s="814"/>
      <c r="T221" s="813">
        <f>SUM(T226-T225+T224-T223)</f>
        <v>0</v>
      </c>
      <c r="U221" s="813"/>
      <c r="V221" s="813"/>
      <c r="W221" s="814"/>
      <c r="X221" s="812">
        <f>SUM(X226-X225+X224-X223)</f>
        <v>0</v>
      </c>
      <c r="Y221" s="813"/>
      <c r="Z221" s="813"/>
      <c r="AA221" s="813"/>
      <c r="AB221" s="814"/>
      <c r="AC221" s="812">
        <f>SUM(AC226-AC225+AC224-AC223)</f>
        <v>0</v>
      </c>
      <c r="AD221" s="813"/>
      <c r="AE221" s="813"/>
      <c r="AF221" s="813"/>
      <c r="AG221" s="814"/>
      <c r="AH221" s="812">
        <f>SUM(AH226-AH225+AH224-AH223)</f>
        <v>0</v>
      </c>
      <c r="AI221" s="813"/>
      <c r="AJ221" s="813"/>
      <c r="AK221" s="813"/>
      <c r="AL221" s="814"/>
      <c r="AM221" s="818">
        <f>SUM(AM226-AM225+AM224-AM223)</f>
        <v>0</v>
      </c>
      <c r="AN221" s="819"/>
      <c r="AO221" s="819"/>
      <c r="AP221" s="819"/>
      <c r="AQ221" s="819"/>
      <c r="AR221" s="819"/>
      <c r="AS221" s="820"/>
      <c r="AT221" s="845">
        <f>SUM(L221:AS222)</f>
        <v>0</v>
      </c>
      <c r="AU221" s="846"/>
      <c r="AV221" s="846"/>
      <c r="AW221" s="846"/>
      <c r="AX221" s="847"/>
    </row>
    <row r="222" spans="1:50" ht="12.6" customHeight="1" x14ac:dyDescent="0.25">
      <c r="A222" s="174" t="s">
        <v>1426</v>
      </c>
      <c r="B222" s="152"/>
      <c r="C222" s="152"/>
      <c r="D222" s="152"/>
      <c r="E222" s="152"/>
      <c r="F222" s="152"/>
      <c r="G222" s="152"/>
      <c r="H222" s="152"/>
      <c r="I222" s="152"/>
      <c r="J222" s="152"/>
      <c r="K222" s="152"/>
      <c r="L222" s="815"/>
      <c r="M222" s="816"/>
      <c r="N222" s="816"/>
      <c r="O222" s="817"/>
      <c r="P222" s="816"/>
      <c r="Q222" s="816"/>
      <c r="R222" s="816"/>
      <c r="S222" s="817"/>
      <c r="T222" s="816"/>
      <c r="U222" s="816"/>
      <c r="V222" s="816"/>
      <c r="W222" s="817"/>
      <c r="X222" s="815"/>
      <c r="Y222" s="816"/>
      <c r="Z222" s="816"/>
      <c r="AA222" s="816"/>
      <c r="AB222" s="817"/>
      <c r="AC222" s="815"/>
      <c r="AD222" s="816"/>
      <c r="AE222" s="816"/>
      <c r="AF222" s="816"/>
      <c r="AG222" s="817"/>
      <c r="AH222" s="815"/>
      <c r="AI222" s="816"/>
      <c r="AJ222" s="816"/>
      <c r="AK222" s="816"/>
      <c r="AL222" s="817"/>
      <c r="AM222" s="821"/>
      <c r="AN222" s="822"/>
      <c r="AO222" s="822"/>
      <c r="AP222" s="822"/>
      <c r="AQ222" s="822"/>
      <c r="AR222" s="822"/>
      <c r="AS222" s="823"/>
      <c r="AT222" s="848"/>
      <c r="AU222" s="849"/>
      <c r="AV222" s="849"/>
      <c r="AW222" s="849"/>
      <c r="AX222" s="850"/>
    </row>
    <row r="223" spans="1:50" ht="12.6" customHeight="1" x14ac:dyDescent="0.25">
      <c r="A223" s="143" t="s">
        <v>1427</v>
      </c>
      <c r="B223" s="144"/>
      <c r="C223" s="144"/>
      <c r="D223" s="144"/>
      <c r="E223" s="144"/>
      <c r="F223" s="144"/>
      <c r="G223" s="144"/>
      <c r="H223" s="144"/>
      <c r="I223" s="144"/>
      <c r="J223" s="144"/>
      <c r="K223" s="144"/>
      <c r="L223" s="833"/>
      <c r="M223" s="834"/>
      <c r="N223" s="834"/>
      <c r="O223" s="835"/>
      <c r="P223" s="833"/>
      <c r="Q223" s="834"/>
      <c r="R223" s="834"/>
      <c r="S223" s="835"/>
      <c r="T223" s="834"/>
      <c r="U223" s="834"/>
      <c r="V223" s="834"/>
      <c r="W223" s="835"/>
      <c r="X223" s="830"/>
      <c r="Y223" s="831"/>
      <c r="Z223" s="831"/>
      <c r="AA223" s="831"/>
      <c r="AB223" s="832"/>
      <c r="AC223" s="830"/>
      <c r="AD223" s="831"/>
      <c r="AE223" s="831"/>
      <c r="AF223" s="831"/>
      <c r="AG223" s="832"/>
      <c r="AH223" s="830"/>
      <c r="AI223" s="831"/>
      <c r="AJ223" s="831"/>
      <c r="AK223" s="831"/>
      <c r="AL223" s="832"/>
      <c r="AM223" s="836"/>
      <c r="AN223" s="837"/>
      <c r="AO223" s="837"/>
      <c r="AP223" s="837"/>
      <c r="AQ223" s="837"/>
      <c r="AR223" s="837"/>
      <c r="AS223" s="838"/>
      <c r="AT223" s="827">
        <f>SUM(L223:AS223)</f>
        <v>0</v>
      </c>
      <c r="AU223" s="828"/>
      <c r="AV223" s="828"/>
      <c r="AW223" s="828"/>
      <c r="AX223" s="829"/>
    </row>
    <row r="224" spans="1:50" ht="12.6" customHeight="1" x14ac:dyDescent="0.25">
      <c r="A224" s="143" t="s">
        <v>1428</v>
      </c>
      <c r="B224" s="144"/>
      <c r="C224" s="144"/>
      <c r="D224" s="144"/>
      <c r="E224" s="144"/>
      <c r="F224" s="144"/>
      <c r="G224" s="144"/>
      <c r="H224" s="144"/>
      <c r="I224" s="144"/>
      <c r="J224" s="144"/>
      <c r="K224" s="144"/>
      <c r="L224" s="830"/>
      <c r="M224" s="831"/>
      <c r="N224" s="831"/>
      <c r="O224" s="832"/>
      <c r="P224" s="833"/>
      <c r="Q224" s="834"/>
      <c r="R224" s="834"/>
      <c r="S224" s="835"/>
      <c r="T224" s="834"/>
      <c r="U224" s="834"/>
      <c r="V224" s="834"/>
      <c r="W224" s="835"/>
      <c r="X224" s="830"/>
      <c r="Y224" s="831"/>
      <c r="Z224" s="831"/>
      <c r="AA224" s="831"/>
      <c r="AB224" s="832"/>
      <c r="AC224" s="830"/>
      <c r="AD224" s="831"/>
      <c r="AE224" s="831"/>
      <c r="AF224" s="831"/>
      <c r="AG224" s="832"/>
      <c r="AH224" s="830"/>
      <c r="AI224" s="831"/>
      <c r="AJ224" s="831"/>
      <c r="AK224" s="831"/>
      <c r="AL224" s="832"/>
      <c r="AM224" s="836"/>
      <c r="AN224" s="837"/>
      <c r="AO224" s="837"/>
      <c r="AP224" s="837"/>
      <c r="AQ224" s="837"/>
      <c r="AR224" s="837"/>
      <c r="AS224" s="838"/>
      <c r="AT224" s="827">
        <f>SUM(L224:AS224)</f>
        <v>0</v>
      </c>
      <c r="AU224" s="828"/>
      <c r="AV224" s="828"/>
      <c r="AW224" s="828"/>
      <c r="AX224" s="829"/>
    </row>
    <row r="225" spans="1:54" ht="12.6" customHeight="1" x14ac:dyDescent="0.25">
      <c r="A225" s="143" t="s">
        <v>1429</v>
      </c>
      <c r="B225" s="144"/>
      <c r="C225" s="144"/>
      <c r="D225" s="144"/>
      <c r="E225" s="144"/>
      <c r="F225" s="144"/>
      <c r="G225" s="144"/>
      <c r="H225" s="144"/>
      <c r="I225" s="144"/>
      <c r="J225" s="144"/>
      <c r="K225" s="144"/>
      <c r="L225" s="830"/>
      <c r="M225" s="831"/>
      <c r="N225" s="831"/>
      <c r="O225" s="832"/>
      <c r="P225" s="833"/>
      <c r="Q225" s="834"/>
      <c r="R225" s="834"/>
      <c r="S225" s="835"/>
      <c r="T225" s="834"/>
      <c r="U225" s="834"/>
      <c r="V225" s="834"/>
      <c r="W225" s="835"/>
      <c r="X225" s="830"/>
      <c r="Y225" s="831"/>
      <c r="Z225" s="831"/>
      <c r="AA225" s="831"/>
      <c r="AB225" s="832"/>
      <c r="AC225" s="830"/>
      <c r="AD225" s="831"/>
      <c r="AE225" s="831"/>
      <c r="AF225" s="831"/>
      <c r="AG225" s="832"/>
      <c r="AH225" s="830"/>
      <c r="AI225" s="831"/>
      <c r="AJ225" s="831"/>
      <c r="AK225" s="831"/>
      <c r="AL225" s="832"/>
      <c r="AM225" s="836"/>
      <c r="AN225" s="837"/>
      <c r="AO225" s="837"/>
      <c r="AP225" s="837"/>
      <c r="AQ225" s="837"/>
      <c r="AR225" s="837"/>
      <c r="AS225" s="838"/>
      <c r="AT225" s="827">
        <f>SUM(L225:AS225)</f>
        <v>0</v>
      </c>
      <c r="AU225" s="828"/>
      <c r="AV225" s="828"/>
      <c r="AW225" s="828"/>
      <c r="AX225" s="829"/>
    </row>
    <row r="226" spans="1:54" ht="12.6" customHeight="1" x14ac:dyDescent="0.25">
      <c r="A226" s="141" t="s">
        <v>1430</v>
      </c>
      <c r="L226" s="851">
        <f>SUM(ANALYTIKAVUJ!$C$26)*-1</f>
        <v>0</v>
      </c>
      <c r="M226" s="852"/>
      <c r="N226" s="852"/>
      <c r="O226" s="853"/>
      <c r="P226" s="852">
        <f>SUM(ANALYTIKAVUJ!$C$27)*-1</f>
        <v>0</v>
      </c>
      <c r="Q226" s="852"/>
      <c r="R226" s="852"/>
      <c r="S226" s="853"/>
      <c r="T226" s="852">
        <f>SUM(ANALYTIKAVUJ!$C$28)*-1</f>
        <v>0</v>
      </c>
      <c r="U226" s="852"/>
      <c r="V226" s="852"/>
      <c r="W226" s="853"/>
      <c r="X226" s="851">
        <f>SUM(ANALYTIKAVUJ!$C$29)*-1</f>
        <v>0</v>
      </c>
      <c r="Y226" s="852"/>
      <c r="Z226" s="852"/>
      <c r="AA226" s="852"/>
      <c r="AB226" s="853"/>
      <c r="AC226" s="851">
        <f>SUM(ANALYTIKAVUJ!$C$30)*-1</f>
        <v>0</v>
      </c>
      <c r="AD226" s="852"/>
      <c r="AE226" s="852"/>
      <c r="AF226" s="852"/>
      <c r="AG226" s="853"/>
      <c r="AH226" s="851">
        <f>SUM('HL KNIHA VYPOC'!$G$73)*-1</f>
        <v>0</v>
      </c>
      <c r="AI226" s="852"/>
      <c r="AJ226" s="852"/>
      <c r="AK226" s="852"/>
      <c r="AL226" s="853"/>
      <c r="AM226" s="818">
        <f>SUM(ANALYTIKAVUJ!$C$41)*-1</f>
        <v>0</v>
      </c>
      <c r="AN226" s="819"/>
      <c r="AO226" s="819"/>
      <c r="AP226" s="819"/>
      <c r="AQ226" s="819"/>
      <c r="AR226" s="819"/>
      <c r="AS226" s="820"/>
      <c r="AT226" s="845">
        <f>SUM(L226:AS227)</f>
        <v>0</v>
      </c>
      <c r="AU226" s="846"/>
      <c r="AV226" s="846"/>
      <c r="AW226" s="846"/>
      <c r="AX226" s="847"/>
    </row>
    <row r="227" spans="1:54" ht="12.6" customHeight="1" x14ac:dyDescent="0.25">
      <c r="A227" s="174" t="s">
        <v>1426</v>
      </c>
      <c r="B227" s="152"/>
      <c r="C227" s="152"/>
      <c r="D227" s="152"/>
      <c r="E227" s="152"/>
      <c r="F227" s="152"/>
      <c r="G227" s="152"/>
      <c r="H227" s="152"/>
      <c r="I227" s="152"/>
      <c r="J227" s="152"/>
      <c r="K227" s="152"/>
      <c r="L227" s="815"/>
      <c r="M227" s="816"/>
      <c r="N227" s="816"/>
      <c r="O227" s="817"/>
      <c r="P227" s="816"/>
      <c r="Q227" s="816"/>
      <c r="R227" s="816"/>
      <c r="S227" s="817"/>
      <c r="T227" s="816"/>
      <c r="U227" s="816"/>
      <c r="V227" s="816"/>
      <c r="W227" s="817"/>
      <c r="X227" s="815"/>
      <c r="Y227" s="816"/>
      <c r="Z227" s="816"/>
      <c r="AA227" s="816"/>
      <c r="AB227" s="817"/>
      <c r="AC227" s="815"/>
      <c r="AD227" s="816"/>
      <c r="AE227" s="816"/>
      <c r="AF227" s="816"/>
      <c r="AG227" s="817"/>
      <c r="AH227" s="815"/>
      <c r="AI227" s="816"/>
      <c r="AJ227" s="816"/>
      <c r="AK227" s="816"/>
      <c r="AL227" s="817"/>
      <c r="AM227" s="821"/>
      <c r="AN227" s="822"/>
      <c r="AO227" s="822"/>
      <c r="AP227" s="822"/>
      <c r="AQ227" s="822"/>
      <c r="AR227" s="822"/>
      <c r="AS227" s="823"/>
      <c r="AT227" s="848"/>
      <c r="AU227" s="849"/>
      <c r="AV227" s="849"/>
      <c r="AW227" s="849"/>
      <c r="AX227" s="850"/>
    </row>
    <row r="228" spans="1:54" ht="12.6" customHeight="1" x14ac:dyDescent="0.25">
      <c r="A228" s="130" t="s">
        <v>1433</v>
      </c>
      <c r="L228" s="181"/>
      <c r="M228" s="181"/>
      <c r="N228" s="181"/>
      <c r="O228" s="181"/>
      <c r="P228" s="181"/>
      <c r="Q228" s="181"/>
      <c r="R228" s="181"/>
      <c r="S228" s="181"/>
      <c r="T228" s="181"/>
      <c r="U228" s="181"/>
      <c r="V228" s="181"/>
      <c r="W228" s="181"/>
      <c r="X228" s="181"/>
      <c r="Y228" s="181"/>
      <c r="Z228" s="181"/>
      <c r="AA228" s="181"/>
      <c r="AB228" s="181"/>
      <c r="AC228" s="181"/>
      <c r="AD228" s="181"/>
      <c r="AE228" s="181"/>
      <c r="AF228" s="181"/>
      <c r="AG228" s="181"/>
      <c r="AH228" s="181"/>
      <c r="AI228" s="181"/>
      <c r="AJ228" s="181"/>
      <c r="AK228" s="181"/>
      <c r="AL228" s="181"/>
      <c r="AM228" s="181"/>
      <c r="AN228" s="181"/>
      <c r="AO228" s="181"/>
      <c r="AP228" s="181"/>
      <c r="AQ228" s="181"/>
      <c r="AR228" s="181"/>
      <c r="AS228" s="181"/>
      <c r="AT228" s="182"/>
      <c r="AU228" s="182"/>
      <c r="AV228" s="182"/>
      <c r="AW228" s="182"/>
      <c r="AX228" s="177"/>
    </row>
    <row r="229" spans="1:54" ht="12.6" customHeight="1" x14ac:dyDescent="0.25">
      <c r="A229" s="171" t="s">
        <v>1425</v>
      </c>
      <c r="B229" s="149"/>
      <c r="C229" s="149"/>
      <c r="D229" s="149"/>
      <c r="E229" s="149"/>
      <c r="F229" s="149"/>
      <c r="G229" s="149"/>
      <c r="H229" s="149"/>
      <c r="I229" s="149"/>
      <c r="J229" s="149"/>
      <c r="K229" s="150"/>
      <c r="L229" s="812">
        <f>SUM(L205-L213-L221)</f>
        <v>0</v>
      </c>
      <c r="M229" s="813"/>
      <c r="N229" s="813"/>
      <c r="O229" s="814"/>
      <c r="P229" s="813">
        <f>SUM(P205-P213-P221)</f>
        <v>0</v>
      </c>
      <c r="Q229" s="813"/>
      <c r="R229" s="813"/>
      <c r="S229" s="814"/>
      <c r="T229" s="813">
        <f>SUM(T205-T213-T221)</f>
        <v>0</v>
      </c>
      <c r="U229" s="813"/>
      <c r="V229" s="813"/>
      <c r="W229" s="814"/>
      <c r="X229" s="812">
        <f>SUM(X205-X213-X221)</f>
        <v>0</v>
      </c>
      <c r="Y229" s="813"/>
      <c r="Z229" s="813"/>
      <c r="AA229" s="813"/>
      <c r="AB229" s="814"/>
      <c r="AC229" s="812">
        <f>SUM(AC205-AC213-AC221)</f>
        <v>0</v>
      </c>
      <c r="AD229" s="813"/>
      <c r="AE229" s="813"/>
      <c r="AF229" s="813"/>
      <c r="AG229" s="814"/>
      <c r="AH229" s="812">
        <f>SUM(AH205-AH213-AH221)</f>
        <v>0</v>
      </c>
      <c r="AI229" s="813"/>
      <c r="AJ229" s="813"/>
      <c r="AK229" s="813"/>
      <c r="AL229" s="814"/>
      <c r="AM229" s="818">
        <f>SUM(AM205-AM213-AM221)</f>
        <v>0</v>
      </c>
      <c r="AN229" s="819"/>
      <c r="AO229" s="819"/>
      <c r="AP229" s="819"/>
      <c r="AQ229" s="819"/>
      <c r="AR229" s="819"/>
      <c r="AS229" s="820"/>
      <c r="AT229" s="845">
        <f>SUM(L229:AS230)</f>
        <v>0</v>
      </c>
      <c r="AU229" s="846"/>
      <c r="AV229" s="846"/>
      <c r="AW229" s="846"/>
      <c r="AX229" s="847"/>
    </row>
    <row r="230" spans="1:54" ht="12.6" customHeight="1" x14ac:dyDescent="0.25">
      <c r="A230" s="174" t="s">
        <v>1426</v>
      </c>
      <c r="B230" s="152"/>
      <c r="C230" s="152"/>
      <c r="D230" s="152"/>
      <c r="E230" s="152"/>
      <c r="F230" s="152"/>
      <c r="G230" s="152"/>
      <c r="H230" s="152"/>
      <c r="I230" s="152"/>
      <c r="J230" s="152"/>
      <c r="K230" s="153"/>
      <c r="L230" s="815"/>
      <c r="M230" s="816"/>
      <c r="N230" s="816"/>
      <c r="O230" s="817"/>
      <c r="P230" s="816"/>
      <c r="Q230" s="816"/>
      <c r="R230" s="816"/>
      <c r="S230" s="817"/>
      <c r="T230" s="816"/>
      <c r="U230" s="816"/>
      <c r="V230" s="816"/>
      <c r="W230" s="817"/>
      <c r="X230" s="815"/>
      <c r="Y230" s="816"/>
      <c r="Z230" s="816"/>
      <c r="AA230" s="816"/>
      <c r="AB230" s="817"/>
      <c r="AC230" s="815"/>
      <c r="AD230" s="816"/>
      <c r="AE230" s="816"/>
      <c r="AF230" s="816"/>
      <c r="AG230" s="817"/>
      <c r="AH230" s="815"/>
      <c r="AI230" s="816"/>
      <c r="AJ230" s="816"/>
      <c r="AK230" s="816"/>
      <c r="AL230" s="817"/>
      <c r="AM230" s="821"/>
      <c r="AN230" s="822"/>
      <c r="AO230" s="822"/>
      <c r="AP230" s="822"/>
      <c r="AQ230" s="822"/>
      <c r="AR230" s="822"/>
      <c r="AS230" s="823"/>
      <c r="AT230" s="848"/>
      <c r="AU230" s="849"/>
      <c r="AV230" s="849"/>
      <c r="AW230" s="849"/>
      <c r="AX230" s="850"/>
    </row>
    <row r="231" spans="1:54" ht="12.6" customHeight="1" x14ac:dyDescent="0.25">
      <c r="A231" s="141" t="s">
        <v>1430</v>
      </c>
      <c r="K231" s="173"/>
      <c r="L231" s="851">
        <f>SUM(L210-L218-L226)</f>
        <v>0</v>
      </c>
      <c r="M231" s="852"/>
      <c r="N231" s="852"/>
      <c r="O231" s="853"/>
      <c r="P231" s="852">
        <f>SUM(P210-P218-P226)</f>
        <v>0</v>
      </c>
      <c r="Q231" s="852"/>
      <c r="R231" s="852"/>
      <c r="S231" s="853"/>
      <c r="T231" s="852">
        <f>SUM(T210-T218-T226)</f>
        <v>0</v>
      </c>
      <c r="U231" s="852"/>
      <c r="V231" s="852"/>
      <c r="W231" s="853"/>
      <c r="X231" s="851">
        <f>SUM(X210-X218-X226)</f>
        <v>0</v>
      </c>
      <c r="Y231" s="852"/>
      <c r="Z231" s="852"/>
      <c r="AA231" s="852"/>
      <c r="AB231" s="853"/>
      <c r="AC231" s="851">
        <f>SUM(AC210-AC218-AC226)</f>
        <v>0</v>
      </c>
      <c r="AD231" s="852"/>
      <c r="AE231" s="852"/>
      <c r="AF231" s="852"/>
      <c r="AG231" s="853"/>
      <c r="AH231" s="851">
        <f>SUM(AH210-AH218-AH226)</f>
        <v>0</v>
      </c>
      <c r="AI231" s="852"/>
      <c r="AJ231" s="852"/>
      <c r="AK231" s="852"/>
      <c r="AL231" s="853"/>
      <c r="AM231" s="818">
        <f>SUM(AM210-AM218-AM226)</f>
        <v>0</v>
      </c>
      <c r="AN231" s="819"/>
      <c r="AO231" s="819"/>
      <c r="AP231" s="819"/>
      <c r="AQ231" s="819"/>
      <c r="AR231" s="819"/>
      <c r="AS231" s="820"/>
      <c r="AT231" s="845">
        <f>SUM(L231:AS232)</f>
        <v>0</v>
      </c>
      <c r="AU231" s="846"/>
      <c r="AV231" s="846"/>
      <c r="AW231" s="846"/>
      <c r="AX231" s="847"/>
    </row>
    <row r="232" spans="1:54" ht="12.6" customHeight="1" x14ac:dyDescent="0.25">
      <c r="A232" s="174" t="s">
        <v>1426</v>
      </c>
      <c r="B232" s="152"/>
      <c r="C232" s="152"/>
      <c r="D232" s="152"/>
      <c r="E232" s="152"/>
      <c r="F232" s="152"/>
      <c r="G232" s="152"/>
      <c r="H232" s="152"/>
      <c r="I232" s="152"/>
      <c r="J232" s="152"/>
      <c r="K232" s="153"/>
      <c r="L232" s="815"/>
      <c r="M232" s="816"/>
      <c r="N232" s="816"/>
      <c r="O232" s="817"/>
      <c r="P232" s="816"/>
      <c r="Q232" s="816"/>
      <c r="R232" s="816"/>
      <c r="S232" s="817"/>
      <c r="T232" s="816"/>
      <c r="U232" s="816"/>
      <c r="V232" s="816"/>
      <c r="W232" s="817"/>
      <c r="X232" s="815"/>
      <c r="Y232" s="816"/>
      <c r="Z232" s="816"/>
      <c r="AA232" s="816"/>
      <c r="AB232" s="817"/>
      <c r="AC232" s="815"/>
      <c r="AD232" s="816"/>
      <c r="AE232" s="816"/>
      <c r="AF232" s="816"/>
      <c r="AG232" s="817"/>
      <c r="AH232" s="815"/>
      <c r="AI232" s="816"/>
      <c r="AJ232" s="816"/>
      <c r="AK232" s="816"/>
      <c r="AL232" s="817"/>
      <c r="AM232" s="821"/>
      <c r="AN232" s="822"/>
      <c r="AO232" s="822"/>
      <c r="AP232" s="822"/>
      <c r="AQ232" s="822"/>
      <c r="AR232" s="822"/>
      <c r="AS232" s="823"/>
      <c r="AT232" s="848"/>
      <c r="AU232" s="849"/>
      <c r="AV232" s="849"/>
      <c r="AW232" s="849"/>
      <c r="AX232" s="850"/>
    </row>
    <row r="233" spans="1:54" ht="12.6" customHeight="1" x14ac:dyDescent="0.25">
      <c r="A233" s="142"/>
      <c r="L233" s="183"/>
      <c r="M233" s="183"/>
      <c r="N233" s="183"/>
      <c r="O233" s="183"/>
      <c r="P233" s="183"/>
      <c r="Q233" s="183"/>
      <c r="R233" s="183"/>
      <c r="S233" s="183"/>
      <c r="T233" s="183"/>
      <c r="U233" s="183"/>
      <c r="V233" s="183"/>
      <c r="W233" s="183"/>
      <c r="X233" s="183"/>
      <c r="Y233" s="183"/>
      <c r="Z233" s="183"/>
      <c r="AA233" s="183"/>
      <c r="AB233" s="183"/>
      <c r="AC233" s="183"/>
      <c r="AD233" s="183"/>
      <c r="AE233" s="183"/>
      <c r="AF233" s="183"/>
      <c r="AG233" s="183"/>
      <c r="AH233" s="183"/>
      <c r="AI233" s="183"/>
      <c r="AJ233" s="183"/>
      <c r="AK233" s="183"/>
      <c r="AL233" s="183"/>
      <c r="AM233" s="183"/>
      <c r="AN233" s="183"/>
      <c r="AO233" s="183"/>
      <c r="AP233" s="183"/>
      <c r="AQ233" s="183"/>
      <c r="AR233" s="183"/>
      <c r="AS233" s="183"/>
      <c r="AT233" s="183"/>
      <c r="AU233" s="183"/>
      <c r="AV233" s="183"/>
      <c r="AW233" s="183"/>
      <c r="AX233" s="183"/>
      <c r="AY233" s="183"/>
      <c r="AZ233" s="183"/>
      <c r="BA233" s="183"/>
      <c r="BB233" s="183"/>
    </row>
    <row r="234" spans="1:54" ht="12.6" customHeight="1" x14ac:dyDescent="0.25">
      <c r="A234" s="130" t="s">
        <v>1434</v>
      </c>
    </row>
    <row r="235" spans="1:54" ht="12.6" customHeight="1" x14ac:dyDescent="0.25">
      <c r="A235" s="171"/>
      <c r="B235" s="172"/>
      <c r="C235" s="172"/>
      <c r="D235" s="172"/>
      <c r="E235" s="172"/>
      <c r="F235" s="172"/>
      <c r="G235" s="172"/>
      <c r="H235" s="172"/>
      <c r="I235" s="172"/>
      <c r="J235" s="172"/>
      <c r="K235" s="172"/>
      <c r="L235" s="803" t="s">
        <v>1279</v>
      </c>
      <c r="M235" s="804"/>
      <c r="N235" s="804"/>
      <c r="O235" s="804"/>
      <c r="P235" s="804"/>
      <c r="Q235" s="804"/>
      <c r="R235" s="804"/>
      <c r="S235" s="804"/>
      <c r="T235" s="804"/>
      <c r="U235" s="804"/>
      <c r="V235" s="804"/>
      <c r="W235" s="804"/>
      <c r="X235" s="804"/>
      <c r="Y235" s="804"/>
      <c r="Z235" s="804"/>
      <c r="AA235" s="804"/>
      <c r="AB235" s="804"/>
      <c r="AC235" s="804"/>
      <c r="AD235" s="804"/>
      <c r="AE235" s="804"/>
      <c r="AF235" s="804"/>
      <c r="AG235" s="804"/>
      <c r="AH235" s="804"/>
      <c r="AI235" s="804"/>
      <c r="AJ235" s="804"/>
      <c r="AK235" s="804"/>
      <c r="AL235" s="804"/>
      <c r="AM235" s="804"/>
      <c r="AN235" s="804"/>
      <c r="AO235" s="804"/>
      <c r="AP235" s="804"/>
      <c r="AQ235" s="804"/>
      <c r="AR235" s="804"/>
      <c r="AS235" s="804"/>
      <c r="AT235" s="804"/>
      <c r="AU235" s="804"/>
      <c r="AV235" s="804"/>
      <c r="AW235" s="804"/>
      <c r="AX235" s="805"/>
      <c r="AY235" s="142"/>
      <c r="AZ235" s="142"/>
      <c r="BA235" s="142"/>
      <c r="BB235" s="142"/>
    </row>
    <row r="236" spans="1:54" ht="12.6" customHeight="1" x14ac:dyDescent="0.25">
      <c r="A236" s="141"/>
      <c r="B236" s="142"/>
      <c r="C236" s="142"/>
      <c r="D236" s="142"/>
      <c r="E236" s="142"/>
      <c r="F236" s="142"/>
      <c r="G236" s="142"/>
      <c r="H236" s="142"/>
      <c r="I236" s="142"/>
      <c r="J236" s="142"/>
      <c r="K236" s="142"/>
      <c r="L236" s="801" t="s">
        <v>1435</v>
      </c>
      <c r="M236" s="801"/>
      <c r="N236" s="801"/>
      <c r="O236" s="801"/>
      <c r="P236" s="806" t="s">
        <v>1325</v>
      </c>
      <c r="Q236" s="806"/>
      <c r="R236" s="806"/>
      <c r="S236" s="806"/>
      <c r="T236" s="801" t="s">
        <v>1398</v>
      </c>
      <c r="U236" s="801"/>
      <c r="V236" s="801"/>
      <c r="W236" s="801"/>
      <c r="X236" s="806" t="s">
        <v>147</v>
      </c>
      <c r="Y236" s="806"/>
      <c r="Z236" s="806"/>
      <c r="AA236" s="806"/>
      <c r="AB236" s="806"/>
      <c r="AC236" s="801" t="s">
        <v>1399</v>
      </c>
      <c r="AD236" s="801"/>
      <c r="AE236" s="801"/>
      <c r="AF236" s="801"/>
      <c r="AG236" s="801"/>
      <c r="AH236" s="801" t="s">
        <v>1400</v>
      </c>
      <c r="AI236" s="801"/>
      <c r="AJ236" s="801"/>
      <c r="AK236" s="801"/>
      <c r="AL236" s="801"/>
      <c r="AM236" s="801" t="s">
        <v>1401</v>
      </c>
      <c r="AN236" s="801"/>
      <c r="AO236" s="801"/>
      <c r="AP236" s="801"/>
      <c r="AQ236" s="801"/>
      <c r="AR236" s="801"/>
      <c r="AS236" s="801"/>
      <c r="AT236" s="806" t="s">
        <v>1402</v>
      </c>
      <c r="AU236" s="806"/>
      <c r="AV236" s="806"/>
      <c r="AW236" s="807"/>
      <c r="AX236" s="173"/>
    </row>
    <row r="237" spans="1:54" ht="12.6" customHeight="1" x14ac:dyDescent="0.25">
      <c r="A237" s="799" t="s">
        <v>1403</v>
      </c>
      <c r="B237" s="800"/>
      <c r="C237" s="800"/>
      <c r="D237" s="800"/>
      <c r="E237" s="800"/>
      <c r="F237" s="800"/>
      <c r="G237" s="800"/>
      <c r="H237" s="800"/>
      <c r="I237" s="800"/>
      <c r="J237" s="800"/>
      <c r="K237" s="800"/>
      <c r="L237" s="801" t="s">
        <v>1404</v>
      </c>
      <c r="M237" s="801"/>
      <c r="N237" s="801"/>
      <c r="O237" s="801"/>
      <c r="P237" s="806"/>
      <c r="Q237" s="806"/>
      <c r="R237" s="806"/>
      <c r="S237" s="806"/>
      <c r="T237" s="801" t="s">
        <v>1405</v>
      </c>
      <c r="U237" s="801"/>
      <c r="V237" s="801"/>
      <c r="W237" s="801"/>
      <c r="X237" s="806"/>
      <c r="Y237" s="806"/>
      <c r="Z237" s="806"/>
      <c r="AA237" s="806"/>
      <c r="AB237" s="806"/>
      <c r="AC237" s="801" t="s">
        <v>1406</v>
      </c>
      <c r="AD237" s="801"/>
      <c r="AE237" s="801"/>
      <c r="AF237" s="801"/>
      <c r="AG237" s="801"/>
      <c r="AH237" s="801" t="s">
        <v>1407</v>
      </c>
      <c r="AI237" s="801"/>
      <c r="AJ237" s="801"/>
      <c r="AK237" s="801"/>
      <c r="AL237" s="801"/>
      <c r="AM237" s="801" t="s">
        <v>1408</v>
      </c>
      <c r="AN237" s="801"/>
      <c r="AO237" s="801"/>
      <c r="AP237" s="801"/>
      <c r="AQ237" s="801"/>
      <c r="AR237" s="801"/>
      <c r="AS237" s="801"/>
      <c r="AT237" s="806"/>
      <c r="AU237" s="806"/>
      <c r="AV237" s="806"/>
      <c r="AW237" s="807"/>
      <c r="AX237" s="173"/>
    </row>
    <row r="238" spans="1:54" ht="12.6" customHeight="1" x14ac:dyDescent="0.25">
      <c r="A238" s="799" t="s">
        <v>1409</v>
      </c>
      <c r="B238" s="800"/>
      <c r="C238" s="800"/>
      <c r="D238" s="800"/>
      <c r="E238" s="800"/>
      <c r="F238" s="800"/>
      <c r="G238" s="800"/>
      <c r="H238" s="800"/>
      <c r="I238" s="800"/>
      <c r="J238" s="800"/>
      <c r="K238" s="800"/>
      <c r="L238" s="801" t="s">
        <v>1410</v>
      </c>
      <c r="M238" s="801"/>
      <c r="N238" s="801"/>
      <c r="O238" s="801"/>
      <c r="P238" s="806"/>
      <c r="Q238" s="806"/>
      <c r="R238" s="806"/>
      <c r="S238" s="806"/>
      <c r="T238" s="801" t="s">
        <v>1411</v>
      </c>
      <c r="U238" s="801"/>
      <c r="V238" s="801"/>
      <c r="W238" s="801"/>
      <c r="X238" s="806"/>
      <c r="Y238" s="806"/>
      <c r="Z238" s="806"/>
      <c r="AA238" s="806"/>
      <c r="AB238" s="806"/>
      <c r="AC238" s="801" t="s">
        <v>1412</v>
      </c>
      <c r="AD238" s="801"/>
      <c r="AE238" s="801"/>
      <c r="AF238" s="801"/>
      <c r="AG238" s="801"/>
      <c r="AH238" s="801" t="s">
        <v>1412</v>
      </c>
      <c r="AI238" s="801"/>
      <c r="AJ238" s="801"/>
      <c r="AK238" s="801"/>
      <c r="AL238" s="801"/>
      <c r="AM238" s="801" t="s">
        <v>1413</v>
      </c>
      <c r="AN238" s="801"/>
      <c r="AO238" s="801"/>
      <c r="AP238" s="801"/>
      <c r="AQ238" s="801"/>
      <c r="AR238" s="801"/>
      <c r="AS238" s="801"/>
      <c r="AT238" s="806"/>
      <c r="AU238" s="806"/>
      <c r="AV238" s="806"/>
      <c r="AW238" s="807"/>
      <c r="AX238" s="173"/>
    </row>
    <row r="239" spans="1:54" ht="12.6" customHeight="1" x14ac:dyDescent="0.25">
      <c r="A239" s="141"/>
      <c r="B239" s="142"/>
      <c r="C239" s="142"/>
      <c r="D239" s="142"/>
      <c r="E239" s="142"/>
      <c r="F239" s="142"/>
      <c r="G239" s="142"/>
      <c r="H239" s="142"/>
      <c r="I239" s="142"/>
      <c r="J239" s="142"/>
      <c r="K239" s="142"/>
      <c r="L239" s="801" t="s">
        <v>1414</v>
      </c>
      <c r="M239" s="801"/>
      <c r="N239" s="801"/>
      <c r="O239" s="801"/>
      <c r="P239" s="806"/>
      <c r="Q239" s="806"/>
      <c r="R239" s="806"/>
      <c r="S239" s="806"/>
      <c r="T239" s="801"/>
      <c r="U239" s="801"/>
      <c r="V239" s="801"/>
      <c r="W239" s="801"/>
      <c r="X239" s="806"/>
      <c r="Y239" s="806"/>
      <c r="Z239" s="806"/>
      <c r="AA239" s="806"/>
      <c r="AB239" s="806"/>
      <c r="AC239" s="799"/>
      <c r="AD239" s="800"/>
      <c r="AE239" s="800"/>
      <c r="AF239" s="800"/>
      <c r="AG239" s="802"/>
      <c r="AH239" s="799"/>
      <c r="AI239" s="800"/>
      <c r="AJ239" s="800"/>
      <c r="AK239" s="800"/>
      <c r="AL239" s="802"/>
      <c r="AM239" s="799"/>
      <c r="AN239" s="800"/>
      <c r="AO239" s="800"/>
      <c r="AP239" s="800"/>
      <c r="AQ239" s="800"/>
      <c r="AR239" s="800"/>
      <c r="AS239" s="802"/>
      <c r="AT239" s="806"/>
      <c r="AU239" s="806"/>
      <c r="AV239" s="806"/>
      <c r="AW239" s="807"/>
      <c r="AX239" s="173"/>
    </row>
    <row r="240" spans="1:54" ht="12.6" customHeight="1" x14ac:dyDescent="0.25">
      <c r="A240" s="809" t="s">
        <v>1415</v>
      </c>
      <c r="B240" s="810"/>
      <c r="C240" s="810"/>
      <c r="D240" s="810"/>
      <c r="E240" s="810"/>
      <c r="F240" s="810"/>
      <c r="G240" s="810"/>
      <c r="H240" s="810"/>
      <c r="I240" s="810"/>
      <c r="J240" s="810"/>
      <c r="K240" s="810"/>
      <c r="L240" s="808" t="s">
        <v>1416</v>
      </c>
      <c r="M240" s="808"/>
      <c r="N240" s="808"/>
      <c r="O240" s="808"/>
      <c r="P240" s="808" t="s">
        <v>1417</v>
      </c>
      <c r="Q240" s="808"/>
      <c r="R240" s="808"/>
      <c r="S240" s="808"/>
      <c r="T240" s="808" t="s">
        <v>1418</v>
      </c>
      <c r="U240" s="808"/>
      <c r="V240" s="808"/>
      <c r="W240" s="808"/>
      <c r="X240" s="808" t="s">
        <v>1419</v>
      </c>
      <c r="Y240" s="808"/>
      <c r="Z240" s="808"/>
      <c r="AA240" s="808"/>
      <c r="AB240" s="808"/>
      <c r="AC240" s="808" t="s">
        <v>1420</v>
      </c>
      <c r="AD240" s="808"/>
      <c r="AE240" s="808"/>
      <c r="AF240" s="808"/>
      <c r="AG240" s="808"/>
      <c r="AH240" s="808" t="s">
        <v>1421</v>
      </c>
      <c r="AI240" s="808"/>
      <c r="AJ240" s="808"/>
      <c r="AK240" s="808"/>
      <c r="AL240" s="808"/>
      <c r="AM240" s="808" t="s">
        <v>1422</v>
      </c>
      <c r="AN240" s="808"/>
      <c r="AO240" s="808"/>
      <c r="AP240" s="808"/>
      <c r="AQ240" s="808"/>
      <c r="AR240" s="808"/>
      <c r="AS240" s="808"/>
      <c r="AT240" s="808" t="s">
        <v>1423</v>
      </c>
      <c r="AU240" s="808"/>
      <c r="AV240" s="808"/>
      <c r="AW240" s="809"/>
      <c r="AX240" s="173"/>
    </row>
    <row r="241" spans="1:50" ht="12.6" customHeight="1" x14ac:dyDescent="0.25">
      <c r="A241" s="144" t="s">
        <v>1424</v>
      </c>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5"/>
    </row>
    <row r="242" spans="1:50" ht="12.6" customHeight="1" x14ac:dyDescent="0.25">
      <c r="A242" s="171" t="s">
        <v>1425</v>
      </c>
      <c r="B242" s="149"/>
      <c r="C242" s="149"/>
      <c r="D242" s="149"/>
      <c r="E242" s="149"/>
      <c r="F242" s="149"/>
      <c r="G242" s="149"/>
      <c r="H242" s="149"/>
      <c r="I242" s="149"/>
      <c r="J242" s="149"/>
      <c r="K242" s="150"/>
      <c r="L242" s="812">
        <f>SUM('HL KNIHA VYPOC'!$H$8)</f>
        <v>0</v>
      </c>
      <c r="M242" s="813"/>
      <c r="N242" s="813"/>
      <c r="O242" s="814"/>
      <c r="P242" s="813">
        <f>SUM('HL KNIHA VYPOC'!$H$9)</f>
        <v>0</v>
      </c>
      <c r="Q242" s="813"/>
      <c r="R242" s="813"/>
      <c r="S242" s="814"/>
      <c r="T242" s="813">
        <f>SUM('HL KNIHA VYPOC'!$H$10)</f>
        <v>0</v>
      </c>
      <c r="U242" s="813"/>
      <c r="V242" s="813"/>
      <c r="W242" s="814"/>
      <c r="X242" s="812">
        <f>SUM('HL KNIHA VYPOC'!$H$11)</f>
        <v>0</v>
      </c>
      <c r="Y242" s="813"/>
      <c r="Z242" s="813"/>
      <c r="AA242" s="813"/>
      <c r="AB242" s="814"/>
      <c r="AC242" s="812">
        <f>SUM('HL KNIHA VYPOC'!$H$13)</f>
        <v>0</v>
      </c>
      <c r="AD242" s="813"/>
      <c r="AE242" s="813"/>
      <c r="AF242" s="813"/>
      <c r="AG242" s="814"/>
      <c r="AH242" s="812">
        <f>SUM('HL KNIHA VYPOC'!$H$31)</f>
        <v>0</v>
      </c>
      <c r="AI242" s="813"/>
      <c r="AJ242" s="813"/>
      <c r="AK242" s="813"/>
      <c r="AL242" s="814"/>
      <c r="AM242" s="812">
        <f>SUM('HL KNIHA VYPOC'!$H$38)</f>
        <v>0</v>
      </c>
      <c r="AN242" s="813"/>
      <c r="AO242" s="813"/>
      <c r="AP242" s="813"/>
      <c r="AQ242" s="813"/>
      <c r="AR242" s="813"/>
      <c r="AS242" s="814"/>
      <c r="AT242" s="845">
        <f>SUM(L242:AS243)</f>
        <v>0</v>
      </c>
      <c r="AU242" s="846"/>
      <c r="AV242" s="846"/>
      <c r="AW242" s="846"/>
      <c r="AX242" s="847"/>
    </row>
    <row r="243" spans="1:50" ht="12.6" customHeight="1" x14ac:dyDescent="0.25">
      <c r="A243" s="174" t="s">
        <v>1426</v>
      </c>
      <c r="B243" s="152"/>
      <c r="C243" s="152"/>
      <c r="D243" s="152"/>
      <c r="E243" s="152"/>
      <c r="F243" s="152"/>
      <c r="G243" s="152"/>
      <c r="H243" s="152"/>
      <c r="I243" s="152"/>
      <c r="J243" s="152"/>
      <c r="K243" s="153"/>
      <c r="L243" s="815"/>
      <c r="M243" s="816"/>
      <c r="N243" s="816"/>
      <c r="O243" s="817"/>
      <c r="P243" s="816"/>
      <c r="Q243" s="816"/>
      <c r="R243" s="816"/>
      <c r="S243" s="817"/>
      <c r="T243" s="816"/>
      <c r="U243" s="816"/>
      <c r="V243" s="816"/>
      <c r="W243" s="817"/>
      <c r="X243" s="815"/>
      <c r="Y243" s="816"/>
      <c r="Z243" s="816"/>
      <c r="AA243" s="816"/>
      <c r="AB243" s="817"/>
      <c r="AC243" s="815"/>
      <c r="AD243" s="816"/>
      <c r="AE243" s="816"/>
      <c r="AF243" s="816"/>
      <c r="AG243" s="817"/>
      <c r="AH243" s="815"/>
      <c r="AI243" s="816"/>
      <c r="AJ243" s="816"/>
      <c r="AK243" s="816"/>
      <c r="AL243" s="817"/>
      <c r="AM243" s="815"/>
      <c r="AN243" s="816"/>
      <c r="AO243" s="816"/>
      <c r="AP243" s="816"/>
      <c r="AQ243" s="816"/>
      <c r="AR243" s="816"/>
      <c r="AS243" s="817"/>
      <c r="AT243" s="848"/>
      <c r="AU243" s="849"/>
      <c r="AV243" s="849"/>
      <c r="AW243" s="849"/>
      <c r="AX243" s="850"/>
    </row>
    <row r="244" spans="1:50" ht="12.6" customHeight="1" x14ac:dyDescent="0.25">
      <c r="A244" s="143" t="s">
        <v>1427</v>
      </c>
      <c r="B244" s="144"/>
      <c r="C244" s="144"/>
      <c r="D244" s="144"/>
      <c r="E244" s="144"/>
      <c r="F244" s="144"/>
      <c r="G244" s="144"/>
      <c r="H244" s="144"/>
      <c r="I244" s="144"/>
      <c r="J244" s="144"/>
      <c r="K244" s="145"/>
      <c r="L244" s="842">
        <f>SUM('HL KNIHA VYPOC'!$I$8)</f>
        <v>0</v>
      </c>
      <c r="M244" s="843"/>
      <c r="N244" s="843"/>
      <c r="O244" s="844"/>
      <c r="P244" s="842">
        <f>SUM('HL KNIHA VYPOC'!$I$9)</f>
        <v>0</v>
      </c>
      <c r="Q244" s="843"/>
      <c r="R244" s="843"/>
      <c r="S244" s="844"/>
      <c r="T244" s="843">
        <f>SUM('HL KNIHA VYPOC'!$I$10)</f>
        <v>0</v>
      </c>
      <c r="U244" s="843"/>
      <c r="V244" s="843"/>
      <c r="W244" s="844"/>
      <c r="X244" s="839">
        <f>SUM('HL KNIHA VYPOC'!$I$11)</f>
        <v>0</v>
      </c>
      <c r="Y244" s="840"/>
      <c r="Z244" s="840"/>
      <c r="AA244" s="840"/>
      <c r="AB244" s="841"/>
      <c r="AC244" s="839">
        <f>SUM('HL KNIHA VYPOC'!$I$13)</f>
        <v>0</v>
      </c>
      <c r="AD244" s="840"/>
      <c r="AE244" s="840"/>
      <c r="AF244" s="840"/>
      <c r="AG244" s="841"/>
      <c r="AH244" s="839">
        <f>SUM('HL KNIHA VYPOC'!$I$31)</f>
        <v>0</v>
      </c>
      <c r="AI244" s="840"/>
      <c r="AJ244" s="840"/>
      <c r="AK244" s="840"/>
      <c r="AL244" s="841"/>
      <c r="AM244" s="839">
        <f>SUM('HL KNIHA VYPOC'!$I$38)</f>
        <v>0</v>
      </c>
      <c r="AN244" s="840"/>
      <c r="AO244" s="840"/>
      <c r="AP244" s="840"/>
      <c r="AQ244" s="840"/>
      <c r="AR244" s="840"/>
      <c r="AS244" s="841"/>
      <c r="AT244" s="827">
        <f>SUM(L244:AS244)</f>
        <v>0</v>
      </c>
      <c r="AU244" s="828"/>
      <c r="AV244" s="828"/>
      <c r="AW244" s="828"/>
      <c r="AX244" s="829"/>
    </row>
    <row r="245" spans="1:50" ht="12.6" customHeight="1" x14ac:dyDescent="0.25">
      <c r="A245" s="143" t="s">
        <v>1428</v>
      </c>
      <c r="B245" s="144"/>
      <c r="C245" s="144"/>
      <c r="D245" s="144"/>
      <c r="E245" s="144"/>
      <c r="F245" s="144"/>
      <c r="G245" s="144"/>
      <c r="H245" s="144"/>
      <c r="I245" s="144"/>
      <c r="J245" s="144"/>
      <c r="K245" s="145"/>
      <c r="L245" s="839">
        <f>SUM('HL KNIHA VYPOC'!$J$8)</f>
        <v>0</v>
      </c>
      <c r="M245" s="840"/>
      <c r="N245" s="840"/>
      <c r="O245" s="841"/>
      <c r="P245" s="842">
        <f>SUM('HL KNIHA VYPOC'!$J$9)</f>
        <v>0</v>
      </c>
      <c r="Q245" s="843"/>
      <c r="R245" s="843"/>
      <c r="S245" s="844"/>
      <c r="T245" s="842">
        <f>SUM('HL KNIHA VYPOC'!$J$10)</f>
        <v>0</v>
      </c>
      <c r="U245" s="843"/>
      <c r="V245" s="843"/>
      <c r="W245" s="844"/>
      <c r="X245" s="839">
        <f>SUM('HL KNIHA VYPOC'!$J$11)</f>
        <v>0</v>
      </c>
      <c r="Y245" s="840"/>
      <c r="Z245" s="840"/>
      <c r="AA245" s="840"/>
      <c r="AB245" s="841"/>
      <c r="AC245" s="839">
        <f>SUM('HL KNIHA VYPOC'!$J$13)</f>
        <v>0</v>
      </c>
      <c r="AD245" s="840"/>
      <c r="AE245" s="840"/>
      <c r="AF245" s="840"/>
      <c r="AG245" s="841"/>
      <c r="AH245" s="839">
        <f>SUM('HL KNIHA VYPOC'!$J$31)</f>
        <v>0</v>
      </c>
      <c r="AI245" s="840"/>
      <c r="AJ245" s="840"/>
      <c r="AK245" s="840"/>
      <c r="AL245" s="841"/>
      <c r="AM245" s="839">
        <f>SUM('HL KNIHA VYPOC'!$J$38)</f>
        <v>0</v>
      </c>
      <c r="AN245" s="840"/>
      <c r="AO245" s="840"/>
      <c r="AP245" s="840"/>
      <c r="AQ245" s="840"/>
      <c r="AR245" s="840"/>
      <c r="AS245" s="841"/>
      <c r="AT245" s="827">
        <f>SUM(L245:AS245)</f>
        <v>0</v>
      </c>
      <c r="AU245" s="828"/>
      <c r="AV245" s="828"/>
      <c r="AW245" s="828"/>
      <c r="AX245" s="829"/>
    </row>
    <row r="246" spans="1:50" ht="12.6" customHeight="1" x14ac:dyDescent="0.25">
      <c r="A246" s="143" t="s">
        <v>1429</v>
      </c>
      <c r="B246" s="144"/>
      <c r="C246" s="144"/>
      <c r="D246" s="144"/>
      <c r="E246" s="144"/>
      <c r="F246" s="144"/>
      <c r="G246" s="144"/>
      <c r="H246" s="144"/>
      <c r="I246" s="144"/>
      <c r="J246" s="144"/>
      <c r="K246" s="145"/>
      <c r="L246" s="830"/>
      <c r="M246" s="831"/>
      <c r="N246" s="831"/>
      <c r="O246" s="832"/>
      <c r="P246" s="833"/>
      <c r="Q246" s="834"/>
      <c r="R246" s="834"/>
      <c r="S246" s="835"/>
      <c r="T246" s="833"/>
      <c r="U246" s="834"/>
      <c r="V246" s="834"/>
      <c r="W246" s="835"/>
      <c r="X246" s="830"/>
      <c r="Y246" s="831"/>
      <c r="Z246" s="831"/>
      <c r="AA246" s="831"/>
      <c r="AB246" s="832"/>
      <c r="AC246" s="830"/>
      <c r="AD246" s="831"/>
      <c r="AE246" s="831"/>
      <c r="AF246" s="831"/>
      <c r="AG246" s="832"/>
      <c r="AH246" s="830"/>
      <c r="AI246" s="831"/>
      <c r="AJ246" s="831"/>
      <c r="AK246" s="831"/>
      <c r="AL246" s="832"/>
      <c r="AM246" s="830"/>
      <c r="AN246" s="831"/>
      <c r="AO246" s="831"/>
      <c r="AP246" s="831"/>
      <c r="AQ246" s="831"/>
      <c r="AR246" s="831"/>
      <c r="AS246" s="832"/>
      <c r="AT246" s="827">
        <f>SUM(L246:AS246)</f>
        <v>0</v>
      </c>
      <c r="AU246" s="828"/>
      <c r="AV246" s="828"/>
      <c r="AW246" s="828"/>
      <c r="AX246" s="829"/>
    </row>
    <row r="247" spans="1:50" ht="12.6" customHeight="1" x14ac:dyDescent="0.25">
      <c r="A247" s="141" t="s">
        <v>1430</v>
      </c>
      <c r="K247" s="173"/>
      <c r="L247" s="851">
        <f>SUM(L242+L244-L245+L246)</f>
        <v>0</v>
      </c>
      <c r="M247" s="852"/>
      <c r="N247" s="852"/>
      <c r="O247" s="853"/>
      <c r="P247" s="852">
        <f>SUM(P242+P244-P245+P246)</f>
        <v>0</v>
      </c>
      <c r="Q247" s="852"/>
      <c r="R247" s="852"/>
      <c r="S247" s="853"/>
      <c r="T247" s="852">
        <f>SUM(T242+T244-T245+T246)</f>
        <v>0</v>
      </c>
      <c r="U247" s="852"/>
      <c r="V247" s="852"/>
      <c r="W247" s="853"/>
      <c r="X247" s="851">
        <f>SUM(X242+X244-X245+X246)</f>
        <v>0</v>
      </c>
      <c r="Y247" s="852"/>
      <c r="Z247" s="852"/>
      <c r="AA247" s="852"/>
      <c r="AB247" s="853"/>
      <c r="AC247" s="851">
        <f>SUM(AC242+AC244-AC245+AC246)</f>
        <v>0</v>
      </c>
      <c r="AD247" s="852"/>
      <c r="AE247" s="852"/>
      <c r="AF247" s="852"/>
      <c r="AG247" s="853"/>
      <c r="AH247" s="851">
        <f>SUM(AH242+AH244-AH245+AH246)</f>
        <v>0</v>
      </c>
      <c r="AI247" s="852"/>
      <c r="AJ247" s="852"/>
      <c r="AK247" s="852"/>
      <c r="AL247" s="853"/>
      <c r="AM247" s="851">
        <f>SUM(AM242+AM244-AM245+AM246)</f>
        <v>0</v>
      </c>
      <c r="AN247" s="852"/>
      <c r="AO247" s="852"/>
      <c r="AP247" s="852"/>
      <c r="AQ247" s="852"/>
      <c r="AR247" s="852"/>
      <c r="AS247" s="853"/>
      <c r="AT247" s="845">
        <f>SUM(L247:AS248)</f>
        <v>0</v>
      </c>
      <c r="AU247" s="846"/>
      <c r="AV247" s="846"/>
      <c r="AW247" s="846"/>
      <c r="AX247" s="847"/>
    </row>
    <row r="248" spans="1:50" ht="12.6" customHeight="1" x14ac:dyDescent="0.25">
      <c r="A248" s="174" t="s">
        <v>1426</v>
      </c>
      <c r="B248" s="152"/>
      <c r="C248" s="152"/>
      <c r="D248" s="152"/>
      <c r="E248" s="152"/>
      <c r="F248" s="152"/>
      <c r="G248" s="152"/>
      <c r="H248" s="152"/>
      <c r="I248" s="152"/>
      <c r="J248" s="152"/>
      <c r="K248" s="153"/>
      <c r="L248" s="815"/>
      <c r="M248" s="816"/>
      <c r="N248" s="816"/>
      <c r="O248" s="817"/>
      <c r="P248" s="816"/>
      <c r="Q248" s="816"/>
      <c r="R248" s="816"/>
      <c r="S248" s="817"/>
      <c r="T248" s="816"/>
      <c r="U248" s="816"/>
      <c r="V248" s="816"/>
      <c r="W248" s="817"/>
      <c r="X248" s="815"/>
      <c r="Y248" s="816"/>
      <c r="Z248" s="816"/>
      <c r="AA248" s="816"/>
      <c r="AB248" s="817"/>
      <c r="AC248" s="815"/>
      <c r="AD248" s="816"/>
      <c r="AE248" s="816"/>
      <c r="AF248" s="816"/>
      <c r="AG248" s="817"/>
      <c r="AH248" s="815"/>
      <c r="AI248" s="816"/>
      <c r="AJ248" s="816"/>
      <c r="AK248" s="816"/>
      <c r="AL248" s="817"/>
      <c r="AM248" s="815"/>
      <c r="AN248" s="816"/>
      <c r="AO248" s="816"/>
      <c r="AP248" s="816"/>
      <c r="AQ248" s="816"/>
      <c r="AR248" s="816"/>
      <c r="AS248" s="817"/>
      <c r="AT248" s="848"/>
      <c r="AU248" s="849"/>
      <c r="AV248" s="849"/>
      <c r="AW248" s="849"/>
      <c r="AX248" s="850"/>
    </row>
    <row r="249" spans="1:50" ht="12.6" customHeight="1" x14ac:dyDescent="0.25">
      <c r="A249" s="144" t="s">
        <v>1431</v>
      </c>
      <c r="B249" s="144"/>
      <c r="C249" s="144"/>
      <c r="D249" s="144"/>
      <c r="E249" s="144"/>
      <c r="F249" s="144"/>
      <c r="G249" s="144"/>
      <c r="H249" s="144"/>
      <c r="I249" s="144"/>
      <c r="J249" s="144"/>
      <c r="K249" s="144"/>
      <c r="L249" s="175"/>
      <c r="M249" s="175"/>
      <c r="N249" s="175"/>
      <c r="O249" s="175"/>
      <c r="P249" s="175"/>
      <c r="Q249" s="175"/>
      <c r="R249" s="175"/>
      <c r="S249" s="175"/>
      <c r="T249" s="175"/>
      <c r="U249" s="175"/>
      <c r="V249" s="175"/>
      <c r="W249" s="175"/>
      <c r="X249" s="175"/>
      <c r="Y249" s="175"/>
      <c r="Z249" s="175"/>
      <c r="AA249" s="175"/>
      <c r="AB249" s="175"/>
      <c r="AC249" s="175"/>
      <c r="AD249" s="175"/>
      <c r="AE249" s="175"/>
      <c r="AF249" s="175"/>
      <c r="AG249" s="175"/>
      <c r="AH249" s="175"/>
      <c r="AI249" s="175"/>
      <c r="AJ249" s="175"/>
      <c r="AK249" s="175"/>
      <c r="AL249" s="175"/>
      <c r="AM249" s="175"/>
      <c r="AN249" s="175"/>
      <c r="AO249" s="175"/>
      <c r="AP249" s="175"/>
      <c r="AQ249" s="175"/>
      <c r="AR249" s="175"/>
      <c r="AS249" s="175"/>
      <c r="AT249" s="176"/>
      <c r="AU249" s="176"/>
      <c r="AV249" s="176"/>
      <c r="AW249" s="176"/>
      <c r="AX249" s="177"/>
    </row>
    <row r="250" spans="1:50" ht="12.6" customHeight="1" x14ac:dyDescent="0.25">
      <c r="A250" s="171" t="s">
        <v>1425</v>
      </c>
      <c r="B250" s="148"/>
      <c r="C250" s="149"/>
      <c r="D250" s="149"/>
      <c r="E250" s="149"/>
      <c r="F250" s="149"/>
      <c r="G250" s="149"/>
      <c r="H250" s="149"/>
      <c r="I250" s="149"/>
      <c r="J250" s="149"/>
      <c r="K250" s="150"/>
      <c r="L250" s="813">
        <f>SUM('HL KNIHA VYPOC'!$H$53)*-1</f>
        <v>0</v>
      </c>
      <c r="M250" s="813"/>
      <c r="N250" s="813"/>
      <c r="O250" s="814"/>
      <c r="P250" s="813">
        <f>SUM('HL KNIHA VYPOC'!$H$54)*-1</f>
        <v>0</v>
      </c>
      <c r="Q250" s="813"/>
      <c r="R250" s="813"/>
      <c r="S250" s="814"/>
      <c r="T250" s="813">
        <f>SUM('HL KNIHA VYPOC'!$H$55)*-1</f>
        <v>0</v>
      </c>
      <c r="U250" s="813"/>
      <c r="V250" s="813"/>
      <c r="W250" s="814"/>
      <c r="X250" s="812">
        <f>SUM('HL KNIHA VYPOC'!$H$56)*-1</f>
        <v>0</v>
      </c>
      <c r="Y250" s="813"/>
      <c r="Z250" s="813"/>
      <c r="AA250" s="813"/>
      <c r="AB250" s="814"/>
      <c r="AC250" s="812">
        <f>SUM('HL KNIHA VYPOC'!$H$58)*-1</f>
        <v>0</v>
      </c>
      <c r="AD250" s="813"/>
      <c r="AE250" s="813"/>
      <c r="AF250" s="813"/>
      <c r="AG250" s="814"/>
      <c r="AH250" s="812"/>
      <c r="AI250" s="813"/>
      <c r="AJ250" s="813"/>
      <c r="AK250" s="813"/>
      <c r="AL250" s="814"/>
      <c r="AM250" s="812"/>
      <c r="AN250" s="813"/>
      <c r="AO250" s="813"/>
      <c r="AP250" s="813"/>
      <c r="AQ250" s="813"/>
      <c r="AR250" s="813"/>
      <c r="AS250" s="814"/>
      <c r="AT250" s="845">
        <f>SUM(L250:AS251)</f>
        <v>0</v>
      </c>
      <c r="AU250" s="846"/>
      <c r="AV250" s="846"/>
      <c r="AW250" s="846"/>
      <c r="AX250" s="847"/>
    </row>
    <row r="251" spans="1:50" ht="12.6" customHeight="1" x14ac:dyDescent="0.25">
      <c r="A251" s="174" t="s">
        <v>1426</v>
      </c>
      <c r="B251" s="151"/>
      <c r="C251" s="152"/>
      <c r="D251" s="152"/>
      <c r="E251" s="152"/>
      <c r="F251" s="152"/>
      <c r="G251" s="152"/>
      <c r="H251" s="152"/>
      <c r="I251" s="152"/>
      <c r="J251" s="152"/>
      <c r="K251" s="153"/>
      <c r="L251" s="816"/>
      <c r="M251" s="816"/>
      <c r="N251" s="816"/>
      <c r="O251" s="817"/>
      <c r="P251" s="816"/>
      <c r="Q251" s="816"/>
      <c r="R251" s="816"/>
      <c r="S251" s="817"/>
      <c r="T251" s="816"/>
      <c r="U251" s="816"/>
      <c r="V251" s="816"/>
      <c r="W251" s="817"/>
      <c r="X251" s="815"/>
      <c r="Y251" s="816"/>
      <c r="Z251" s="816"/>
      <c r="AA251" s="816"/>
      <c r="AB251" s="817"/>
      <c r="AC251" s="815"/>
      <c r="AD251" s="816"/>
      <c r="AE251" s="816"/>
      <c r="AF251" s="816"/>
      <c r="AG251" s="817"/>
      <c r="AH251" s="815"/>
      <c r="AI251" s="816"/>
      <c r="AJ251" s="816"/>
      <c r="AK251" s="816"/>
      <c r="AL251" s="817"/>
      <c r="AM251" s="815"/>
      <c r="AN251" s="816"/>
      <c r="AO251" s="816"/>
      <c r="AP251" s="816"/>
      <c r="AQ251" s="816"/>
      <c r="AR251" s="816"/>
      <c r="AS251" s="817"/>
      <c r="AT251" s="848"/>
      <c r="AU251" s="849"/>
      <c r="AV251" s="849"/>
      <c r="AW251" s="849"/>
      <c r="AX251" s="850"/>
    </row>
    <row r="252" spans="1:50" ht="12.6" customHeight="1" x14ac:dyDescent="0.25">
      <c r="A252" s="143" t="s">
        <v>1427</v>
      </c>
      <c r="B252" s="143"/>
      <c r="C252" s="144"/>
      <c r="D252" s="144"/>
      <c r="E252" s="144"/>
      <c r="F252" s="144"/>
      <c r="G252" s="144"/>
      <c r="H252" s="144"/>
      <c r="I252" s="144"/>
      <c r="J252" s="144"/>
      <c r="K252" s="145"/>
      <c r="L252" s="843">
        <f>SUM('HL KNIHA VYPOC'!$J$53)</f>
        <v>0</v>
      </c>
      <c r="M252" s="843"/>
      <c r="N252" s="843"/>
      <c r="O252" s="844"/>
      <c r="P252" s="842">
        <f>SUM('HL KNIHA VYPOC'!$J$54)</f>
        <v>0</v>
      </c>
      <c r="Q252" s="843"/>
      <c r="R252" s="843"/>
      <c r="S252" s="844"/>
      <c r="T252" s="843">
        <f>SUM('HL KNIHA VYPOC'!$J$55)</f>
        <v>0</v>
      </c>
      <c r="U252" s="843"/>
      <c r="V252" s="843"/>
      <c r="W252" s="844"/>
      <c r="X252" s="839">
        <f>SUM('HL KNIHA VYPOC'!$J$56)</f>
        <v>0</v>
      </c>
      <c r="Y252" s="840"/>
      <c r="Z252" s="840"/>
      <c r="AA252" s="840"/>
      <c r="AB252" s="841"/>
      <c r="AC252" s="839">
        <f>SUM('HL KNIHA VYPOC'!$J$58)</f>
        <v>0</v>
      </c>
      <c r="AD252" s="840"/>
      <c r="AE252" s="840"/>
      <c r="AF252" s="840"/>
      <c r="AG252" s="841"/>
      <c r="AH252" s="839"/>
      <c r="AI252" s="840"/>
      <c r="AJ252" s="840"/>
      <c r="AK252" s="840"/>
      <c r="AL252" s="841"/>
      <c r="AM252" s="839"/>
      <c r="AN252" s="840"/>
      <c r="AO252" s="840"/>
      <c r="AP252" s="840"/>
      <c r="AQ252" s="840"/>
      <c r="AR252" s="840"/>
      <c r="AS252" s="841"/>
      <c r="AT252" s="827">
        <f>SUM(L252:AS252)</f>
        <v>0</v>
      </c>
      <c r="AU252" s="828"/>
      <c r="AV252" s="828"/>
      <c r="AW252" s="828"/>
      <c r="AX252" s="829"/>
    </row>
    <row r="253" spans="1:50" ht="12.6" customHeight="1" x14ac:dyDescent="0.25">
      <c r="A253" s="143" t="s">
        <v>1428</v>
      </c>
      <c r="B253" s="178"/>
      <c r="C253" s="144"/>
      <c r="D253" s="144"/>
      <c r="E253" s="144"/>
      <c r="F253" s="144"/>
      <c r="G253" s="144"/>
      <c r="H253" s="144"/>
      <c r="I253" s="144"/>
      <c r="J253" s="144"/>
      <c r="K253" s="144"/>
      <c r="L253" s="839">
        <f>SUM('HL KNIHA VYPOC'!$I$53)</f>
        <v>0</v>
      </c>
      <c r="M253" s="840"/>
      <c r="N253" s="840"/>
      <c r="O253" s="841"/>
      <c r="P253" s="842">
        <f>SUM('HL KNIHA VYPOC'!$I$54)</f>
        <v>0</v>
      </c>
      <c r="Q253" s="843"/>
      <c r="R253" s="843"/>
      <c r="S253" s="844"/>
      <c r="T253" s="843">
        <f>SUM('HL KNIHA VYPOC'!$I$55)</f>
        <v>0</v>
      </c>
      <c r="U253" s="843"/>
      <c r="V253" s="843"/>
      <c r="W253" s="844"/>
      <c r="X253" s="839">
        <f>SUM('HL KNIHA VYPOC'!$I$56)</f>
        <v>0</v>
      </c>
      <c r="Y253" s="840"/>
      <c r="Z253" s="840"/>
      <c r="AA253" s="840"/>
      <c r="AB253" s="841"/>
      <c r="AC253" s="839">
        <f>SUM('HL KNIHA VYPOC'!$I$58)</f>
        <v>0</v>
      </c>
      <c r="AD253" s="840"/>
      <c r="AE253" s="840"/>
      <c r="AF253" s="840"/>
      <c r="AG253" s="841"/>
      <c r="AH253" s="839"/>
      <c r="AI253" s="840"/>
      <c r="AJ253" s="840"/>
      <c r="AK253" s="840"/>
      <c r="AL253" s="841"/>
      <c r="AM253" s="839"/>
      <c r="AN253" s="840"/>
      <c r="AO253" s="840"/>
      <c r="AP253" s="840"/>
      <c r="AQ253" s="840"/>
      <c r="AR253" s="840"/>
      <c r="AS253" s="841"/>
      <c r="AT253" s="827">
        <f>SUM(L253:AS253)</f>
        <v>0</v>
      </c>
      <c r="AU253" s="828"/>
      <c r="AV253" s="828"/>
      <c r="AW253" s="828"/>
      <c r="AX253" s="829"/>
    </row>
    <row r="254" spans="1:50" ht="12.6" customHeight="1" x14ac:dyDescent="0.25">
      <c r="A254" s="143" t="s">
        <v>1429</v>
      </c>
      <c r="B254" s="178"/>
      <c r="C254" s="144"/>
      <c r="D254" s="144"/>
      <c r="E254" s="144"/>
      <c r="F254" s="144"/>
      <c r="G254" s="144"/>
      <c r="H254" s="144"/>
      <c r="I254" s="144"/>
      <c r="J254" s="144"/>
      <c r="K254" s="144"/>
      <c r="L254" s="830"/>
      <c r="M254" s="831"/>
      <c r="N254" s="831"/>
      <c r="O254" s="832"/>
      <c r="P254" s="833"/>
      <c r="Q254" s="834"/>
      <c r="R254" s="834"/>
      <c r="S254" s="835"/>
      <c r="T254" s="834"/>
      <c r="U254" s="834"/>
      <c r="V254" s="834"/>
      <c r="W254" s="835"/>
      <c r="X254" s="830"/>
      <c r="Y254" s="831"/>
      <c r="Z254" s="831"/>
      <c r="AA254" s="831"/>
      <c r="AB254" s="832"/>
      <c r="AC254" s="830"/>
      <c r="AD254" s="831"/>
      <c r="AE254" s="831"/>
      <c r="AF254" s="831"/>
      <c r="AG254" s="832"/>
      <c r="AH254" s="830"/>
      <c r="AI254" s="831"/>
      <c r="AJ254" s="831"/>
      <c r="AK254" s="831"/>
      <c r="AL254" s="832"/>
      <c r="AM254" s="830"/>
      <c r="AN254" s="831"/>
      <c r="AO254" s="831"/>
      <c r="AP254" s="831"/>
      <c r="AQ254" s="831"/>
      <c r="AR254" s="831"/>
      <c r="AS254" s="832"/>
      <c r="AT254" s="827">
        <f>SUM(L254:AS254)</f>
        <v>0</v>
      </c>
      <c r="AU254" s="828"/>
      <c r="AV254" s="828"/>
      <c r="AW254" s="828"/>
      <c r="AX254" s="829"/>
    </row>
    <row r="255" spans="1:50" ht="12.6" customHeight="1" x14ac:dyDescent="0.25">
      <c r="A255" s="141" t="s">
        <v>1430</v>
      </c>
      <c r="B255" s="179"/>
      <c r="L255" s="851">
        <f>SUM(L250+L252-L253+L254)</f>
        <v>0</v>
      </c>
      <c r="M255" s="852"/>
      <c r="N255" s="852"/>
      <c r="O255" s="853"/>
      <c r="P255" s="852">
        <f>SUM(P250+P252-P253)</f>
        <v>0</v>
      </c>
      <c r="Q255" s="852"/>
      <c r="R255" s="852"/>
      <c r="S255" s="853"/>
      <c r="T255" s="852">
        <f>SUM(T250+T252-T253)</f>
        <v>0</v>
      </c>
      <c r="U255" s="852"/>
      <c r="V255" s="852"/>
      <c r="W255" s="853"/>
      <c r="X255" s="851">
        <f>SUM(X250+X252-X253)</f>
        <v>0</v>
      </c>
      <c r="Y255" s="852"/>
      <c r="Z255" s="852"/>
      <c r="AA255" s="852"/>
      <c r="AB255" s="853"/>
      <c r="AC255" s="851">
        <f>SUM(AC250+AC252-AC253)</f>
        <v>0</v>
      </c>
      <c r="AD255" s="852"/>
      <c r="AE255" s="852"/>
      <c r="AF255" s="852"/>
      <c r="AG255" s="853"/>
      <c r="AH255" s="851"/>
      <c r="AI255" s="852"/>
      <c r="AJ255" s="852"/>
      <c r="AK255" s="852"/>
      <c r="AL255" s="853"/>
      <c r="AM255" s="851"/>
      <c r="AN255" s="852"/>
      <c r="AO255" s="852"/>
      <c r="AP255" s="852"/>
      <c r="AQ255" s="852"/>
      <c r="AR255" s="852"/>
      <c r="AS255" s="853"/>
      <c r="AT255" s="845">
        <f>SUM(L255:AS256)</f>
        <v>0</v>
      </c>
      <c r="AU255" s="846"/>
      <c r="AV255" s="846"/>
      <c r="AW255" s="846"/>
      <c r="AX255" s="847"/>
    </row>
    <row r="256" spans="1:50" ht="12.6" customHeight="1" x14ac:dyDescent="0.25">
      <c r="A256" s="174" t="s">
        <v>1426</v>
      </c>
      <c r="B256" s="180"/>
      <c r="C256" s="152"/>
      <c r="D256" s="152"/>
      <c r="E256" s="152"/>
      <c r="F256" s="152"/>
      <c r="G256" s="152"/>
      <c r="H256" s="152"/>
      <c r="I256" s="152"/>
      <c r="J256" s="152"/>
      <c r="K256" s="152"/>
      <c r="L256" s="815"/>
      <c r="M256" s="816"/>
      <c r="N256" s="816"/>
      <c r="O256" s="817"/>
      <c r="P256" s="816"/>
      <c r="Q256" s="816"/>
      <c r="R256" s="816"/>
      <c r="S256" s="817"/>
      <c r="T256" s="816"/>
      <c r="U256" s="816"/>
      <c r="V256" s="816"/>
      <c r="W256" s="817"/>
      <c r="X256" s="815"/>
      <c r="Y256" s="816"/>
      <c r="Z256" s="816"/>
      <c r="AA256" s="816"/>
      <c r="AB256" s="817"/>
      <c r="AC256" s="815"/>
      <c r="AD256" s="816"/>
      <c r="AE256" s="816"/>
      <c r="AF256" s="816"/>
      <c r="AG256" s="817"/>
      <c r="AH256" s="815"/>
      <c r="AI256" s="816"/>
      <c r="AJ256" s="816"/>
      <c r="AK256" s="816"/>
      <c r="AL256" s="817"/>
      <c r="AM256" s="815"/>
      <c r="AN256" s="816"/>
      <c r="AO256" s="816"/>
      <c r="AP256" s="816"/>
      <c r="AQ256" s="816"/>
      <c r="AR256" s="816"/>
      <c r="AS256" s="817"/>
      <c r="AT256" s="848"/>
      <c r="AU256" s="849"/>
      <c r="AV256" s="849"/>
      <c r="AW256" s="849"/>
      <c r="AX256" s="850"/>
    </row>
    <row r="257" spans="1:54" ht="12.6" customHeight="1" x14ac:dyDescent="0.25">
      <c r="A257" s="130" t="s">
        <v>1432</v>
      </c>
      <c r="L257" s="181"/>
      <c r="M257" s="181"/>
      <c r="N257" s="181"/>
      <c r="O257" s="181"/>
      <c r="P257" s="181"/>
      <c r="Q257" s="181"/>
      <c r="R257" s="181"/>
      <c r="S257" s="181"/>
      <c r="T257" s="181"/>
      <c r="U257" s="181"/>
      <c r="V257" s="181"/>
      <c r="W257" s="181"/>
      <c r="X257" s="181"/>
      <c r="Y257" s="181"/>
      <c r="Z257" s="181"/>
      <c r="AA257" s="181"/>
      <c r="AB257" s="181"/>
      <c r="AC257" s="181"/>
      <c r="AD257" s="181"/>
      <c r="AE257" s="181"/>
      <c r="AF257" s="181"/>
      <c r="AG257" s="181"/>
      <c r="AH257" s="181"/>
      <c r="AI257" s="181"/>
      <c r="AJ257" s="181"/>
      <c r="AK257" s="181"/>
      <c r="AL257" s="181"/>
      <c r="AM257" s="181"/>
      <c r="AN257" s="181"/>
      <c r="AO257" s="181"/>
      <c r="AP257" s="181"/>
      <c r="AQ257" s="181"/>
      <c r="AR257" s="181"/>
      <c r="AS257" s="181"/>
      <c r="AT257" s="182"/>
      <c r="AU257" s="182"/>
      <c r="AV257" s="182"/>
      <c r="AW257" s="182"/>
      <c r="AX257" s="177"/>
    </row>
    <row r="258" spans="1:54" ht="12.6" customHeight="1" x14ac:dyDescent="0.25">
      <c r="A258" s="171" t="s">
        <v>1425</v>
      </c>
      <c r="B258" s="149"/>
      <c r="C258" s="149"/>
      <c r="D258" s="149"/>
      <c r="E258" s="149"/>
      <c r="F258" s="149"/>
      <c r="G258" s="149"/>
      <c r="H258" s="149"/>
      <c r="I258" s="149"/>
      <c r="J258" s="149"/>
      <c r="K258" s="149"/>
      <c r="L258" s="812">
        <f>SUM(L263-L262+L261-L260)</f>
        <v>0</v>
      </c>
      <c r="M258" s="813"/>
      <c r="N258" s="813"/>
      <c r="O258" s="814"/>
      <c r="P258" s="813">
        <f>SUM(P263-P262+P261-P260)</f>
        <v>0</v>
      </c>
      <c r="Q258" s="813"/>
      <c r="R258" s="813"/>
      <c r="S258" s="814"/>
      <c r="T258" s="813">
        <f>SUM(T263-T262+T261-T260)</f>
        <v>0</v>
      </c>
      <c r="U258" s="813"/>
      <c r="V258" s="813"/>
      <c r="W258" s="814"/>
      <c r="X258" s="812">
        <f>SUM(X263-X262+X261-X260)</f>
        <v>0</v>
      </c>
      <c r="Y258" s="813"/>
      <c r="Z258" s="813"/>
      <c r="AA258" s="813"/>
      <c r="AB258" s="814"/>
      <c r="AC258" s="812">
        <f>SUM(AC263-AC262+AC261-AC260)</f>
        <v>0</v>
      </c>
      <c r="AD258" s="813"/>
      <c r="AE258" s="813"/>
      <c r="AF258" s="813"/>
      <c r="AG258" s="814"/>
      <c r="AH258" s="812">
        <f>SUM(AH263-AH262+AH261-AH260)</f>
        <v>0</v>
      </c>
      <c r="AI258" s="813"/>
      <c r="AJ258" s="813"/>
      <c r="AK258" s="813"/>
      <c r="AL258" s="814"/>
      <c r="AM258" s="812">
        <f>SUM(AM263-AM262+AM261-AM260)</f>
        <v>0</v>
      </c>
      <c r="AN258" s="813"/>
      <c r="AO258" s="813"/>
      <c r="AP258" s="813"/>
      <c r="AQ258" s="813"/>
      <c r="AR258" s="813"/>
      <c r="AS258" s="814"/>
      <c r="AT258" s="845">
        <f>SUM(L258:AS259)</f>
        <v>0</v>
      </c>
      <c r="AU258" s="846"/>
      <c r="AV258" s="846"/>
      <c r="AW258" s="846"/>
      <c r="AX258" s="847"/>
    </row>
    <row r="259" spans="1:54" ht="12.6" customHeight="1" x14ac:dyDescent="0.25">
      <c r="A259" s="174" t="s">
        <v>1426</v>
      </c>
      <c r="B259" s="152"/>
      <c r="C259" s="152"/>
      <c r="D259" s="152"/>
      <c r="E259" s="152"/>
      <c r="F259" s="152"/>
      <c r="G259" s="152"/>
      <c r="H259" s="152"/>
      <c r="I259" s="152"/>
      <c r="J259" s="152"/>
      <c r="K259" s="152"/>
      <c r="L259" s="815"/>
      <c r="M259" s="816"/>
      <c r="N259" s="816"/>
      <c r="O259" s="817"/>
      <c r="P259" s="816"/>
      <c r="Q259" s="816"/>
      <c r="R259" s="816"/>
      <c r="S259" s="817"/>
      <c r="T259" s="816"/>
      <c r="U259" s="816"/>
      <c r="V259" s="816"/>
      <c r="W259" s="817"/>
      <c r="X259" s="815"/>
      <c r="Y259" s="816"/>
      <c r="Z259" s="816"/>
      <c r="AA259" s="816"/>
      <c r="AB259" s="817"/>
      <c r="AC259" s="815"/>
      <c r="AD259" s="816"/>
      <c r="AE259" s="816"/>
      <c r="AF259" s="816"/>
      <c r="AG259" s="817"/>
      <c r="AH259" s="815"/>
      <c r="AI259" s="816"/>
      <c r="AJ259" s="816"/>
      <c r="AK259" s="816"/>
      <c r="AL259" s="817"/>
      <c r="AM259" s="815"/>
      <c r="AN259" s="816"/>
      <c r="AO259" s="816"/>
      <c r="AP259" s="816"/>
      <c r="AQ259" s="816"/>
      <c r="AR259" s="816"/>
      <c r="AS259" s="817"/>
      <c r="AT259" s="848"/>
      <c r="AU259" s="849"/>
      <c r="AV259" s="849"/>
      <c r="AW259" s="849"/>
      <c r="AX259" s="850"/>
    </row>
    <row r="260" spans="1:54" ht="12.6" customHeight="1" x14ac:dyDescent="0.25">
      <c r="A260" s="143" t="s">
        <v>1427</v>
      </c>
      <c r="B260" s="144"/>
      <c r="C260" s="144"/>
      <c r="D260" s="144"/>
      <c r="E260" s="144"/>
      <c r="F260" s="144"/>
      <c r="G260" s="144"/>
      <c r="H260" s="144"/>
      <c r="I260" s="144"/>
      <c r="J260" s="144"/>
      <c r="K260" s="144"/>
      <c r="L260" s="833"/>
      <c r="M260" s="834"/>
      <c r="N260" s="834"/>
      <c r="O260" s="835"/>
      <c r="P260" s="833"/>
      <c r="Q260" s="834"/>
      <c r="R260" s="834"/>
      <c r="S260" s="835"/>
      <c r="T260" s="834"/>
      <c r="U260" s="834"/>
      <c r="V260" s="834"/>
      <c r="W260" s="835"/>
      <c r="X260" s="830"/>
      <c r="Y260" s="831"/>
      <c r="Z260" s="831"/>
      <c r="AA260" s="831"/>
      <c r="AB260" s="832"/>
      <c r="AC260" s="830"/>
      <c r="AD260" s="831"/>
      <c r="AE260" s="831"/>
      <c r="AF260" s="831"/>
      <c r="AG260" s="832"/>
      <c r="AH260" s="830"/>
      <c r="AI260" s="831"/>
      <c r="AJ260" s="831"/>
      <c r="AK260" s="831"/>
      <c r="AL260" s="832"/>
      <c r="AM260" s="830"/>
      <c r="AN260" s="831"/>
      <c r="AO260" s="831"/>
      <c r="AP260" s="831"/>
      <c r="AQ260" s="831"/>
      <c r="AR260" s="831"/>
      <c r="AS260" s="832"/>
      <c r="AT260" s="827">
        <f>SUM(L260:AS260)</f>
        <v>0</v>
      </c>
      <c r="AU260" s="828"/>
      <c r="AV260" s="828"/>
      <c r="AW260" s="828"/>
      <c r="AX260" s="829"/>
    </row>
    <row r="261" spans="1:54" ht="12.6" customHeight="1" x14ac:dyDescent="0.25">
      <c r="A261" s="143" t="s">
        <v>1428</v>
      </c>
      <c r="B261" s="144"/>
      <c r="C261" s="144"/>
      <c r="D261" s="144"/>
      <c r="E261" s="144"/>
      <c r="F261" s="144"/>
      <c r="G261" s="144"/>
      <c r="H261" s="144"/>
      <c r="I261" s="144"/>
      <c r="J261" s="144"/>
      <c r="K261" s="144"/>
      <c r="L261" s="830"/>
      <c r="M261" s="831"/>
      <c r="N261" s="831"/>
      <c r="O261" s="832"/>
      <c r="P261" s="833"/>
      <c r="Q261" s="834"/>
      <c r="R261" s="834"/>
      <c r="S261" s="835"/>
      <c r="T261" s="834"/>
      <c r="U261" s="834"/>
      <c r="V261" s="834"/>
      <c r="W261" s="835"/>
      <c r="X261" s="830"/>
      <c r="Y261" s="831"/>
      <c r="Z261" s="831"/>
      <c r="AA261" s="831"/>
      <c r="AB261" s="832"/>
      <c r="AC261" s="830"/>
      <c r="AD261" s="831"/>
      <c r="AE261" s="831"/>
      <c r="AF261" s="831"/>
      <c r="AG261" s="832"/>
      <c r="AH261" s="830"/>
      <c r="AI261" s="831"/>
      <c r="AJ261" s="831"/>
      <c r="AK261" s="831"/>
      <c r="AL261" s="832"/>
      <c r="AM261" s="830"/>
      <c r="AN261" s="831"/>
      <c r="AO261" s="831"/>
      <c r="AP261" s="831"/>
      <c r="AQ261" s="831"/>
      <c r="AR261" s="831"/>
      <c r="AS261" s="832"/>
      <c r="AT261" s="827">
        <f>SUM(L261:AS261)</f>
        <v>0</v>
      </c>
      <c r="AU261" s="828"/>
      <c r="AV261" s="828"/>
      <c r="AW261" s="828"/>
      <c r="AX261" s="829"/>
    </row>
    <row r="262" spans="1:54" ht="12.6" customHeight="1" x14ac:dyDescent="0.25">
      <c r="A262" s="143" t="s">
        <v>1429</v>
      </c>
      <c r="B262" s="144"/>
      <c r="C262" s="144"/>
      <c r="D262" s="144"/>
      <c r="E262" s="144"/>
      <c r="F262" s="144"/>
      <c r="G262" s="144"/>
      <c r="H262" s="144"/>
      <c r="I262" s="144"/>
      <c r="J262" s="144"/>
      <c r="K262" s="144"/>
      <c r="L262" s="830"/>
      <c r="M262" s="831"/>
      <c r="N262" s="831"/>
      <c r="O262" s="832"/>
      <c r="P262" s="833"/>
      <c r="Q262" s="834"/>
      <c r="R262" s="834"/>
      <c r="S262" s="835"/>
      <c r="T262" s="834"/>
      <c r="U262" s="834"/>
      <c r="V262" s="834"/>
      <c r="W262" s="835"/>
      <c r="X262" s="830"/>
      <c r="Y262" s="831"/>
      <c r="Z262" s="831"/>
      <c r="AA262" s="831"/>
      <c r="AB262" s="832"/>
      <c r="AC262" s="830"/>
      <c r="AD262" s="831"/>
      <c r="AE262" s="831"/>
      <c r="AF262" s="831"/>
      <c r="AG262" s="832"/>
      <c r="AH262" s="830"/>
      <c r="AI262" s="831"/>
      <c r="AJ262" s="831"/>
      <c r="AK262" s="831"/>
      <c r="AL262" s="832"/>
      <c r="AM262" s="830"/>
      <c r="AN262" s="831"/>
      <c r="AO262" s="831"/>
      <c r="AP262" s="831"/>
      <c r="AQ262" s="831"/>
      <c r="AR262" s="831"/>
      <c r="AS262" s="832"/>
      <c r="AT262" s="827">
        <f>SUM(L262:AS262)</f>
        <v>0</v>
      </c>
      <c r="AU262" s="828"/>
      <c r="AV262" s="828"/>
      <c r="AW262" s="828"/>
      <c r="AX262" s="829"/>
    </row>
    <row r="263" spans="1:54" ht="12.6" customHeight="1" x14ac:dyDescent="0.25">
      <c r="A263" s="141" t="s">
        <v>1430</v>
      </c>
      <c r="L263" s="851">
        <f>SUM(ANALYTIKAVUJ!$D$26)*-1</f>
        <v>0</v>
      </c>
      <c r="M263" s="852"/>
      <c r="N263" s="852"/>
      <c r="O263" s="853"/>
      <c r="P263" s="852">
        <f>SUM(ANALYTIKAVUJ!$D$27)*-1</f>
        <v>0</v>
      </c>
      <c r="Q263" s="852"/>
      <c r="R263" s="852"/>
      <c r="S263" s="853"/>
      <c r="T263" s="852">
        <f>SUM(ANALYTIKAVUJ!$D$28)*-1</f>
        <v>0</v>
      </c>
      <c r="U263" s="852"/>
      <c r="V263" s="852"/>
      <c r="W263" s="853"/>
      <c r="X263" s="851">
        <f>SUM(ANALYTIKAVUJ!$D$29)*-1</f>
        <v>0</v>
      </c>
      <c r="Y263" s="852"/>
      <c r="Z263" s="852"/>
      <c r="AA263" s="852"/>
      <c r="AB263" s="853"/>
      <c r="AC263" s="851">
        <f>SUM(ANALYTIKAVUJ!$D$30)*-1</f>
        <v>0</v>
      </c>
      <c r="AD263" s="852"/>
      <c r="AE263" s="852"/>
      <c r="AF263" s="852"/>
      <c r="AG263" s="853"/>
      <c r="AH263" s="851">
        <f>SUM('HL KNIHA VYPOC'!$K$73)*-1</f>
        <v>0</v>
      </c>
      <c r="AI263" s="852"/>
      <c r="AJ263" s="852"/>
      <c r="AK263" s="852"/>
      <c r="AL263" s="853"/>
      <c r="AM263" s="851">
        <f>SUM(ANALYTIKAVUJ!$D$41)*-1</f>
        <v>0</v>
      </c>
      <c r="AN263" s="852"/>
      <c r="AO263" s="852"/>
      <c r="AP263" s="852"/>
      <c r="AQ263" s="852"/>
      <c r="AR263" s="852"/>
      <c r="AS263" s="853"/>
      <c r="AT263" s="845">
        <f>SUM(L263:AS264)</f>
        <v>0</v>
      </c>
      <c r="AU263" s="846"/>
      <c r="AV263" s="846"/>
      <c r="AW263" s="846"/>
      <c r="AX263" s="847"/>
    </row>
    <row r="264" spans="1:54" ht="12.6" customHeight="1" x14ac:dyDescent="0.25">
      <c r="A264" s="174" t="s">
        <v>1426</v>
      </c>
      <c r="B264" s="152"/>
      <c r="C264" s="152"/>
      <c r="D264" s="152"/>
      <c r="E264" s="152"/>
      <c r="F264" s="152"/>
      <c r="G264" s="152"/>
      <c r="H264" s="152"/>
      <c r="I264" s="152"/>
      <c r="J264" s="152"/>
      <c r="K264" s="152"/>
      <c r="L264" s="815"/>
      <c r="M264" s="816"/>
      <c r="N264" s="816"/>
      <c r="O264" s="817"/>
      <c r="P264" s="816"/>
      <c r="Q264" s="816"/>
      <c r="R264" s="816"/>
      <c r="S264" s="817"/>
      <c r="T264" s="816"/>
      <c r="U264" s="816"/>
      <c r="V264" s="816"/>
      <c r="W264" s="817"/>
      <c r="X264" s="815"/>
      <c r="Y264" s="816"/>
      <c r="Z264" s="816"/>
      <c r="AA264" s="816"/>
      <c r="AB264" s="817"/>
      <c r="AC264" s="815"/>
      <c r="AD264" s="816"/>
      <c r="AE264" s="816"/>
      <c r="AF264" s="816"/>
      <c r="AG264" s="817"/>
      <c r="AH264" s="815"/>
      <c r="AI264" s="816"/>
      <c r="AJ264" s="816"/>
      <c r="AK264" s="816"/>
      <c r="AL264" s="817"/>
      <c r="AM264" s="815"/>
      <c r="AN264" s="816"/>
      <c r="AO264" s="816"/>
      <c r="AP264" s="816"/>
      <c r="AQ264" s="816"/>
      <c r="AR264" s="816"/>
      <c r="AS264" s="817"/>
      <c r="AT264" s="848"/>
      <c r="AU264" s="849"/>
      <c r="AV264" s="849"/>
      <c r="AW264" s="849"/>
      <c r="AX264" s="850"/>
    </row>
    <row r="265" spans="1:54" ht="12.6" customHeight="1" x14ac:dyDescent="0.25">
      <c r="A265" s="130" t="s">
        <v>1433</v>
      </c>
      <c r="L265" s="181"/>
      <c r="M265" s="181"/>
      <c r="N265" s="181"/>
      <c r="O265" s="181"/>
      <c r="P265" s="181"/>
      <c r="Q265" s="181"/>
      <c r="R265" s="181"/>
      <c r="S265" s="181"/>
      <c r="T265" s="181"/>
      <c r="U265" s="181"/>
      <c r="V265" s="181"/>
      <c r="W265" s="181"/>
      <c r="X265" s="181"/>
      <c r="Y265" s="181"/>
      <c r="Z265" s="181"/>
      <c r="AA265" s="181"/>
      <c r="AB265" s="181"/>
      <c r="AC265" s="181"/>
      <c r="AD265" s="181"/>
      <c r="AE265" s="181"/>
      <c r="AF265" s="181"/>
      <c r="AG265" s="181"/>
      <c r="AH265" s="181"/>
      <c r="AI265" s="181"/>
      <c r="AJ265" s="181"/>
      <c r="AK265" s="181"/>
      <c r="AL265" s="181"/>
      <c r="AM265" s="181"/>
      <c r="AN265" s="181"/>
      <c r="AO265" s="181"/>
      <c r="AP265" s="181"/>
      <c r="AQ265" s="181"/>
      <c r="AR265" s="181"/>
      <c r="AS265" s="181"/>
      <c r="AT265" s="182"/>
      <c r="AU265" s="182"/>
      <c r="AV265" s="182"/>
      <c r="AW265" s="182"/>
      <c r="AX265" s="177"/>
    </row>
    <row r="266" spans="1:54" ht="12.6" customHeight="1" x14ac:dyDescent="0.25">
      <c r="A266" s="171" t="s">
        <v>1425</v>
      </c>
      <c r="B266" s="149"/>
      <c r="C266" s="149"/>
      <c r="D266" s="149"/>
      <c r="E266" s="149"/>
      <c r="F266" s="149"/>
      <c r="G266" s="149"/>
      <c r="H266" s="149"/>
      <c r="I266" s="149"/>
      <c r="J266" s="149"/>
      <c r="K266" s="150"/>
      <c r="L266" s="812">
        <f>SUM(L242-L250-L258)</f>
        <v>0</v>
      </c>
      <c r="M266" s="813"/>
      <c r="N266" s="813"/>
      <c r="O266" s="814"/>
      <c r="P266" s="813">
        <f>SUM(P242-P250-P258)</f>
        <v>0</v>
      </c>
      <c r="Q266" s="813"/>
      <c r="R266" s="813"/>
      <c r="S266" s="814"/>
      <c r="T266" s="813">
        <f>SUM(T242-T250-T258)</f>
        <v>0</v>
      </c>
      <c r="U266" s="813"/>
      <c r="V266" s="813"/>
      <c r="W266" s="814"/>
      <c r="X266" s="812">
        <f>SUM(X242-X250-X258)</f>
        <v>0</v>
      </c>
      <c r="Y266" s="813"/>
      <c r="Z266" s="813"/>
      <c r="AA266" s="813"/>
      <c r="AB266" s="814"/>
      <c r="AC266" s="812">
        <f>SUM(AC242-AC250-AC258)</f>
        <v>0</v>
      </c>
      <c r="AD266" s="813"/>
      <c r="AE266" s="813"/>
      <c r="AF266" s="813"/>
      <c r="AG266" s="814"/>
      <c r="AH266" s="812">
        <f>SUM(AH242-AH250-AH258)</f>
        <v>0</v>
      </c>
      <c r="AI266" s="813"/>
      <c r="AJ266" s="813"/>
      <c r="AK266" s="813"/>
      <c r="AL266" s="814"/>
      <c r="AM266" s="812">
        <f>SUM(AM242-AM250-AM258)</f>
        <v>0</v>
      </c>
      <c r="AN266" s="813"/>
      <c r="AO266" s="813"/>
      <c r="AP266" s="813"/>
      <c r="AQ266" s="813"/>
      <c r="AR266" s="813"/>
      <c r="AS266" s="814"/>
      <c r="AT266" s="845">
        <f>SUM(L266:AS267)</f>
        <v>0</v>
      </c>
      <c r="AU266" s="846"/>
      <c r="AV266" s="846"/>
      <c r="AW266" s="846"/>
      <c r="AX266" s="847"/>
    </row>
    <row r="267" spans="1:54" ht="12.6" customHeight="1" x14ac:dyDescent="0.25">
      <c r="A267" s="174" t="s">
        <v>1426</v>
      </c>
      <c r="B267" s="152"/>
      <c r="C267" s="152"/>
      <c r="D267" s="152"/>
      <c r="E267" s="152"/>
      <c r="F267" s="152"/>
      <c r="G267" s="152"/>
      <c r="H267" s="152"/>
      <c r="I267" s="152"/>
      <c r="J267" s="152"/>
      <c r="K267" s="153"/>
      <c r="L267" s="815"/>
      <c r="M267" s="816"/>
      <c r="N267" s="816"/>
      <c r="O267" s="817"/>
      <c r="P267" s="816"/>
      <c r="Q267" s="816"/>
      <c r="R267" s="816"/>
      <c r="S267" s="817"/>
      <c r="T267" s="816"/>
      <c r="U267" s="816"/>
      <c r="V267" s="816"/>
      <c r="W267" s="817"/>
      <c r="X267" s="815"/>
      <c r="Y267" s="816"/>
      <c r="Z267" s="816"/>
      <c r="AA267" s="816"/>
      <c r="AB267" s="817"/>
      <c r="AC267" s="815"/>
      <c r="AD267" s="816"/>
      <c r="AE267" s="816"/>
      <c r="AF267" s="816"/>
      <c r="AG267" s="817"/>
      <c r="AH267" s="815"/>
      <c r="AI267" s="816"/>
      <c r="AJ267" s="816"/>
      <c r="AK267" s="816"/>
      <c r="AL267" s="817"/>
      <c r="AM267" s="815"/>
      <c r="AN267" s="816"/>
      <c r="AO267" s="816"/>
      <c r="AP267" s="816"/>
      <c r="AQ267" s="816"/>
      <c r="AR267" s="816"/>
      <c r="AS267" s="817"/>
      <c r="AT267" s="848"/>
      <c r="AU267" s="849"/>
      <c r="AV267" s="849"/>
      <c r="AW267" s="849"/>
      <c r="AX267" s="850"/>
    </row>
    <row r="268" spans="1:54" ht="12.6" customHeight="1" x14ac:dyDescent="0.25">
      <c r="A268" s="141" t="s">
        <v>1430</v>
      </c>
      <c r="K268" s="173"/>
      <c r="L268" s="851">
        <f>SUM(L247-L255-L263)</f>
        <v>0</v>
      </c>
      <c r="M268" s="852"/>
      <c r="N268" s="852"/>
      <c r="O268" s="853"/>
      <c r="P268" s="852">
        <f>SUM(P247-P255-P263)</f>
        <v>0</v>
      </c>
      <c r="Q268" s="852"/>
      <c r="R268" s="852"/>
      <c r="S268" s="853"/>
      <c r="T268" s="852">
        <f>SUM(T247-T255-T263)</f>
        <v>0</v>
      </c>
      <c r="U268" s="852"/>
      <c r="V268" s="852"/>
      <c r="W268" s="853"/>
      <c r="X268" s="851">
        <f>SUM(X247-X255-X263)</f>
        <v>0</v>
      </c>
      <c r="Y268" s="852"/>
      <c r="Z268" s="852"/>
      <c r="AA268" s="852"/>
      <c r="AB268" s="853"/>
      <c r="AC268" s="851">
        <f>SUM(AC247-AC255-AC263)</f>
        <v>0</v>
      </c>
      <c r="AD268" s="852"/>
      <c r="AE268" s="852"/>
      <c r="AF268" s="852"/>
      <c r="AG268" s="853"/>
      <c r="AH268" s="851">
        <f>SUM(AH247-AH255-AH263)</f>
        <v>0</v>
      </c>
      <c r="AI268" s="852"/>
      <c r="AJ268" s="852"/>
      <c r="AK268" s="852"/>
      <c r="AL268" s="853"/>
      <c r="AM268" s="851">
        <f>SUM(AM247-AM255-AM263)</f>
        <v>0</v>
      </c>
      <c r="AN268" s="852"/>
      <c r="AO268" s="852"/>
      <c r="AP268" s="852"/>
      <c r="AQ268" s="852"/>
      <c r="AR268" s="852"/>
      <c r="AS268" s="853"/>
      <c r="AT268" s="845">
        <f>SUM(L268:AS269)</f>
        <v>0</v>
      </c>
      <c r="AU268" s="846"/>
      <c r="AV268" s="846"/>
      <c r="AW268" s="846"/>
      <c r="AX268" s="847"/>
    </row>
    <row r="269" spans="1:54" ht="12.6" customHeight="1" x14ac:dyDescent="0.25">
      <c r="A269" s="174" t="s">
        <v>1426</v>
      </c>
      <c r="B269" s="152"/>
      <c r="C269" s="152"/>
      <c r="D269" s="152"/>
      <c r="E269" s="152"/>
      <c r="F269" s="152"/>
      <c r="G269" s="152"/>
      <c r="H269" s="152"/>
      <c r="I269" s="152"/>
      <c r="J269" s="152"/>
      <c r="K269" s="153"/>
      <c r="L269" s="815"/>
      <c r="M269" s="816"/>
      <c r="N269" s="816"/>
      <c r="O269" s="817"/>
      <c r="P269" s="816"/>
      <c r="Q269" s="816"/>
      <c r="R269" s="816"/>
      <c r="S269" s="817"/>
      <c r="T269" s="816"/>
      <c r="U269" s="816"/>
      <c r="V269" s="816"/>
      <c r="W269" s="817"/>
      <c r="X269" s="815"/>
      <c r="Y269" s="816"/>
      <c r="Z269" s="816"/>
      <c r="AA269" s="816"/>
      <c r="AB269" s="817"/>
      <c r="AC269" s="815"/>
      <c r="AD269" s="816"/>
      <c r="AE269" s="816"/>
      <c r="AF269" s="816"/>
      <c r="AG269" s="817"/>
      <c r="AH269" s="815"/>
      <c r="AI269" s="816"/>
      <c r="AJ269" s="816"/>
      <c r="AK269" s="816"/>
      <c r="AL269" s="817"/>
      <c r="AM269" s="815"/>
      <c r="AN269" s="816"/>
      <c r="AO269" s="816"/>
      <c r="AP269" s="816"/>
      <c r="AQ269" s="816"/>
      <c r="AR269" s="816"/>
      <c r="AS269" s="817"/>
      <c r="AT269" s="848"/>
      <c r="AU269" s="849"/>
      <c r="AV269" s="849"/>
      <c r="AW269" s="849"/>
      <c r="AX269" s="850"/>
    </row>
    <row r="270" spans="1:54" ht="12.6" customHeight="1" x14ac:dyDescent="0.25">
      <c r="A270" s="142" t="s">
        <v>5207</v>
      </c>
    </row>
    <row r="271" spans="1:54" ht="15" customHeight="1" x14ac:dyDescent="0.25">
      <c r="A271" s="863"/>
      <c r="B271" s="864"/>
      <c r="C271" s="864"/>
      <c r="D271" s="864"/>
      <c r="E271" s="864"/>
      <c r="F271" s="864"/>
      <c r="G271" s="864"/>
      <c r="H271" s="864"/>
      <c r="I271" s="864"/>
      <c r="J271" s="864"/>
      <c r="K271" s="864"/>
      <c r="L271" s="864"/>
      <c r="M271" s="864"/>
      <c r="N271" s="864"/>
      <c r="O271" s="864"/>
      <c r="P271" s="864"/>
      <c r="Q271" s="864"/>
      <c r="R271" s="864"/>
      <c r="S271" s="864"/>
      <c r="T271" s="864"/>
      <c r="U271" s="864"/>
      <c r="V271" s="864"/>
      <c r="W271" s="864"/>
      <c r="X271" s="864"/>
      <c r="Y271" s="864"/>
      <c r="Z271" s="864"/>
      <c r="AA271" s="864"/>
      <c r="AB271" s="864"/>
      <c r="AC271" s="864"/>
      <c r="AD271" s="864"/>
      <c r="AE271" s="864"/>
      <c r="AF271" s="864"/>
      <c r="AG271" s="864"/>
      <c r="AH271" s="864"/>
      <c r="AI271" s="864"/>
      <c r="AJ271" s="864"/>
      <c r="AK271" s="864"/>
      <c r="AL271" s="864"/>
      <c r="AM271" s="864"/>
      <c r="AN271" s="864"/>
      <c r="AO271" s="864"/>
      <c r="AP271" s="864"/>
      <c r="AQ271" s="864"/>
      <c r="AR271" s="864"/>
      <c r="AS271" s="864"/>
      <c r="AT271" s="864"/>
      <c r="AU271" s="864"/>
      <c r="AV271" s="864"/>
      <c r="AW271" s="864"/>
      <c r="AX271" s="864"/>
      <c r="AY271" s="497"/>
      <c r="AZ271" s="497"/>
      <c r="BA271" s="497"/>
      <c r="BB271" s="497"/>
    </row>
    <row r="272" spans="1:54" ht="15" customHeight="1" x14ac:dyDescent="0.25">
      <c r="A272" s="865"/>
      <c r="B272" s="866"/>
      <c r="C272" s="866"/>
      <c r="D272" s="866"/>
      <c r="E272" s="866"/>
      <c r="F272" s="866"/>
      <c r="G272" s="866"/>
      <c r="H272" s="866"/>
      <c r="I272" s="866"/>
      <c r="J272" s="866"/>
      <c r="K272" s="866"/>
      <c r="L272" s="866"/>
      <c r="M272" s="866"/>
      <c r="N272" s="866"/>
      <c r="O272" s="866"/>
      <c r="P272" s="866"/>
      <c r="Q272" s="866"/>
      <c r="R272" s="866"/>
      <c r="S272" s="866"/>
      <c r="T272" s="866"/>
      <c r="U272" s="866"/>
      <c r="V272" s="866"/>
      <c r="W272" s="866"/>
      <c r="X272" s="866"/>
      <c r="Y272" s="866"/>
      <c r="Z272" s="866"/>
      <c r="AA272" s="866"/>
      <c r="AB272" s="866"/>
      <c r="AC272" s="866"/>
      <c r="AD272" s="866"/>
      <c r="AE272" s="866"/>
      <c r="AF272" s="866"/>
      <c r="AG272" s="866"/>
      <c r="AH272" s="866"/>
      <c r="AI272" s="866"/>
      <c r="AJ272" s="866"/>
      <c r="AK272" s="866"/>
      <c r="AL272" s="866"/>
      <c r="AM272" s="866"/>
      <c r="AN272" s="866"/>
      <c r="AO272" s="866"/>
      <c r="AP272" s="866"/>
      <c r="AQ272" s="866"/>
      <c r="AR272" s="866"/>
      <c r="AS272" s="866"/>
      <c r="AT272" s="866"/>
      <c r="AU272" s="866"/>
      <c r="AV272" s="866"/>
      <c r="AW272" s="866"/>
      <c r="AX272" s="866"/>
      <c r="AY272" s="497"/>
      <c r="AZ272" s="497"/>
      <c r="BA272" s="497"/>
      <c r="BB272" s="497"/>
    </row>
    <row r="274" spans="1:55" ht="12.6" customHeight="1" x14ac:dyDescent="0.25">
      <c r="A274" s="142" t="s">
        <v>5208</v>
      </c>
    </row>
    <row r="275" spans="1:55" ht="12.6" customHeight="1" x14ac:dyDescent="0.25">
      <c r="A275" s="857" t="s">
        <v>1436</v>
      </c>
      <c r="B275" s="858"/>
      <c r="C275" s="858"/>
      <c r="D275" s="858"/>
      <c r="E275" s="858"/>
      <c r="F275" s="858"/>
      <c r="G275" s="858"/>
      <c r="H275" s="858"/>
      <c r="I275" s="858"/>
      <c r="J275" s="858"/>
      <c r="K275" s="858"/>
      <c r="L275" s="858"/>
      <c r="M275" s="858"/>
      <c r="N275" s="858"/>
      <c r="O275" s="858"/>
      <c r="P275" s="858"/>
      <c r="Q275" s="858"/>
      <c r="R275" s="858"/>
      <c r="S275" s="858"/>
      <c r="T275" s="858"/>
      <c r="U275" s="858"/>
      <c r="V275" s="858"/>
      <c r="W275" s="858"/>
      <c r="X275" s="858"/>
      <c r="Y275" s="858"/>
      <c r="Z275" s="858"/>
      <c r="AA275" s="858"/>
      <c r="AB275" s="858"/>
      <c r="AC275" s="858"/>
      <c r="AD275" s="858"/>
      <c r="AE275" s="858"/>
      <c r="AF275" s="858"/>
      <c r="AG275" s="859"/>
      <c r="AH275" s="867" t="s">
        <v>1437</v>
      </c>
      <c r="AI275" s="868"/>
      <c r="AJ275" s="868"/>
      <c r="AK275" s="868"/>
      <c r="AL275" s="868"/>
      <c r="AM275" s="868"/>
      <c r="AN275" s="868"/>
      <c r="AO275" s="868"/>
      <c r="AP275" s="868"/>
      <c r="AQ275" s="868"/>
      <c r="AR275" s="868"/>
      <c r="AS275" s="868"/>
      <c r="AT275" s="868"/>
      <c r="AU275" s="868"/>
      <c r="AV275" s="868"/>
      <c r="AW275" s="868"/>
      <c r="AX275" s="868"/>
      <c r="AY275" s="141"/>
      <c r="AZ275" s="142"/>
      <c r="BA275" s="142"/>
      <c r="BB275" s="142"/>
    </row>
    <row r="276" spans="1:55" ht="12.6" customHeight="1" x14ac:dyDescent="0.25">
      <c r="A276" s="860"/>
      <c r="B276" s="861"/>
      <c r="C276" s="861"/>
      <c r="D276" s="861"/>
      <c r="E276" s="861"/>
      <c r="F276" s="861"/>
      <c r="G276" s="861"/>
      <c r="H276" s="861"/>
      <c r="I276" s="861"/>
      <c r="J276" s="861"/>
      <c r="K276" s="861"/>
      <c r="L276" s="861"/>
      <c r="M276" s="861"/>
      <c r="N276" s="861"/>
      <c r="O276" s="861"/>
      <c r="P276" s="861"/>
      <c r="Q276" s="861"/>
      <c r="R276" s="861"/>
      <c r="S276" s="861"/>
      <c r="T276" s="861"/>
      <c r="U276" s="861"/>
      <c r="V276" s="861"/>
      <c r="W276" s="861"/>
      <c r="X276" s="861"/>
      <c r="Y276" s="861"/>
      <c r="Z276" s="861"/>
      <c r="AA276" s="861"/>
      <c r="AB276" s="861"/>
      <c r="AC276" s="861"/>
      <c r="AD276" s="861"/>
      <c r="AE276" s="861"/>
      <c r="AF276" s="861"/>
      <c r="AG276" s="862"/>
      <c r="AH276" s="860" t="s">
        <v>1438</v>
      </c>
      <c r="AI276" s="861"/>
      <c r="AJ276" s="861"/>
      <c r="AK276" s="861"/>
      <c r="AL276" s="861"/>
      <c r="AM276" s="861"/>
      <c r="AN276" s="861"/>
      <c r="AO276" s="861"/>
      <c r="AP276" s="861"/>
      <c r="AQ276" s="861"/>
      <c r="AR276" s="861"/>
      <c r="AS276" s="861"/>
      <c r="AT276" s="861"/>
      <c r="AU276" s="861"/>
      <c r="AV276" s="861"/>
      <c r="AW276" s="861"/>
      <c r="AX276" s="861"/>
      <c r="AY276" s="498"/>
      <c r="AZ276" s="499"/>
      <c r="BA276" s="499"/>
      <c r="BB276" s="499"/>
    </row>
    <row r="277" spans="1:55" ht="12.6" customHeight="1" x14ac:dyDescent="0.25">
      <c r="A277" s="143" t="s">
        <v>1439</v>
      </c>
      <c r="B277" s="144"/>
      <c r="C277" s="144"/>
      <c r="D277" s="144"/>
      <c r="E277" s="144"/>
      <c r="F277" s="144"/>
      <c r="G277" s="144"/>
      <c r="H277" s="144"/>
      <c r="I277" s="144"/>
      <c r="J277" s="144"/>
      <c r="K277" s="144"/>
      <c r="L277" s="144"/>
      <c r="M277" s="144"/>
      <c r="N277" s="144"/>
      <c r="O277" s="144"/>
      <c r="P277" s="144"/>
      <c r="Q277" s="144"/>
      <c r="R277" s="144"/>
      <c r="S277" s="144"/>
      <c r="T277" s="144"/>
      <c r="U277" s="144"/>
      <c r="V277" s="144"/>
      <c r="W277" s="144"/>
      <c r="X277" s="144"/>
      <c r="Y277" s="144"/>
      <c r="Z277" s="144"/>
      <c r="AA277" s="144"/>
      <c r="AB277" s="144"/>
      <c r="AC277" s="144"/>
      <c r="AD277" s="144"/>
      <c r="AE277" s="144"/>
      <c r="AF277" s="144"/>
      <c r="AG277" s="144"/>
      <c r="AH277" s="855"/>
      <c r="AI277" s="856"/>
      <c r="AJ277" s="856"/>
      <c r="AK277" s="856"/>
      <c r="AL277" s="856"/>
      <c r="AM277" s="856"/>
      <c r="AN277" s="856"/>
      <c r="AO277" s="856"/>
      <c r="AP277" s="856"/>
      <c r="AQ277" s="856"/>
      <c r="AR277" s="856"/>
      <c r="AS277" s="856"/>
      <c r="AT277" s="856"/>
      <c r="AU277" s="856"/>
      <c r="AV277" s="856"/>
      <c r="AW277" s="856"/>
      <c r="AX277" s="856"/>
      <c r="AY277" s="146"/>
      <c r="AZ277" s="147"/>
      <c r="BA277" s="147"/>
      <c r="BB277" s="147"/>
    </row>
    <row r="278" spans="1:55" ht="30.75" customHeight="1" x14ac:dyDescent="0.25">
      <c r="A278" s="897" t="s">
        <v>5209</v>
      </c>
      <c r="B278" s="898"/>
      <c r="C278" s="898"/>
      <c r="D278" s="898"/>
      <c r="E278" s="898"/>
      <c r="F278" s="898"/>
      <c r="G278" s="898"/>
      <c r="H278" s="898"/>
      <c r="I278" s="898"/>
      <c r="J278" s="898"/>
      <c r="K278" s="898"/>
      <c r="L278" s="898"/>
      <c r="M278" s="898"/>
      <c r="N278" s="898"/>
      <c r="O278" s="898"/>
      <c r="P278" s="898"/>
      <c r="Q278" s="898"/>
      <c r="R278" s="898"/>
      <c r="S278" s="898"/>
      <c r="T278" s="898"/>
      <c r="U278" s="898"/>
      <c r="V278" s="898"/>
      <c r="W278" s="898"/>
      <c r="X278" s="898"/>
      <c r="Y278" s="898"/>
      <c r="Z278" s="898"/>
      <c r="AA278" s="898"/>
      <c r="AB278" s="898"/>
      <c r="AC278" s="898"/>
      <c r="AD278" s="898"/>
      <c r="AE278" s="898"/>
      <c r="AF278" s="898"/>
      <c r="AG278" s="899"/>
      <c r="AH278" s="855"/>
      <c r="AI278" s="856"/>
      <c r="AJ278" s="856"/>
      <c r="AK278" s="856"/>
      <c r="AL278" s="856"/>
      <c r="AM278" s="856"/>
      <c r="AN278" s="856"/>
      <c r="AO278" s="856"/>
      <c r="AP278" s="856"/>
      <c r="AQ278" s="856"/>
      <c r="AR278" s="856"/>
      <c r="AS278" s="856"/>
      <c r="AT278" s="856"/>
      <c r="AU278" s="856"/>
      <c r="AV278" s="856"/>
      <c r="AW278" s="856"/>
      <c r="AX278" s="856"/>
      <c r="AY278" s="146"/>
      <c r="AZ278" s="147"/>
      <c r="BA278" s="147"/>
      <c r="BB278" s="147"/>
    </row>
    <row r="279" spans="1:55" ht="12.6" customHeight="1" x14ac:dyDescent="0.25">
      <c r="A279" s="142" t="s">
        <v>5105</v>
      </c>
    </row>
    <row r="280" spans="1:55" ht="15" customHeight="1" x14ac:dyDescent="0.25">
      <c r="A280" s="863"/>
      <c r="B280" s="864"/>
      <c r="C280" s="864"/>
      <c r="D280" s="864"/>
      <c r="E280" s="864"/>
      <c r="F280" s="864"/>
      <c r="G280" s="864"/>
      <c r="H280" s="864"/>
      <c r="I280" s="864"/>
      <c r="J280" s="864"/>
      <c r="K280" s="864"/>
      <c r="L280" s="864"/>
      <c r="M280" s="864"/>
      <c r="N280" s="864"/>
      <c r="O280" s="864"/>
      <c r="P280" s="864"/>
      <c r="Q280" s="864"/>
      <c r="R280" s="864"/>
      <c r="S280" s="864"/>
      <c r="T280" s="864"/>
      <c r="U280" s="864"/>
      <c r="V280" s="864"/>
      <c r="W280" s="864"/>
      <c r="X280" s="864"/>
      <c r="Y280" s="864"/>
      <c r="Z280" s="864"/>
      <c r="AA280" s="864"/>
      <c r="AB280" s="864"/>
      <c r="AC280" s="864"/>
      <c r="AD280" s="864"/>
      <c r="AE280" s="864"/>
      <c r="AF280" s="864"/>
      <c r="AG280" s="864"/>
      <c r="AH280" s="864"/>
      <c r="AI280" s="864"/>
      <c r="AJ280" s="864"/>
      <c r="AK280" s="864"/>
      <c r="AL280" s="864"/>
      <c r="AM280" s="864"/>
      <c r="AN280" s="864"/>
      <c r="AO280" s="864"/>
      <c r="AP280" s="864"/>
      <c r="AQ280" s="864"/>
      <c r="AR280" s="864"/>
      <c r="AS280" s="864"/>
      <c r="AT280" s="864"/>
      <c r="AU280" s="864"/>
      <c r="AV280" s="864"/>
      <c r="AW280" s="864"/>
      <c r="AX280" s="864"/>
      <c r="AY280" s="497"/>
      <c r="AZ280" s="497"/>
      <c r="BA280" s="497"/>
      <c r="BB280" s="497"/>
    </row>
    <row r="281" spans="1:55" ht="15" customHeight="1" x14ac:dyDescent="0.25">
      <c r="A281" s="865"/>
      <c r="B281" s="866"/>
      <c r="C281" s="866"/>
      <c r="D281" s="866"/>
      <c r="E281" s="866"/>
      <c r="F281" s="866"/>
      <c r="G281" s="866"/>
      <c r="H281" s="866"/>
      <c r="I281" s="866"/>
      <c r="J281" s="866"/>
      <c r="K281" s="866"/>
      <c r="L281" s="866"/>
      <c r="M281" s="866"/>
      <c r="N281" s="866"/>
      <c r="O281" s="866"/>
      <c r="P281" s="866"/>
      <c r="Q281" s="866"/>
      <c r="R281" s="866"/>
      <c r="S281" s="866"/>
      <c r="T281" s="866"/>
      <c r="U281" s="866"/>
      <c r="V281" s="866"/>
      <c r="W281" s="866"/>
      <c r="X281" s="866"/>
      <c r="Y281" s="866"/>
      <c r="Z281" s="866"/>
      <c r="AA281" s="866"/>
      <c r="AB281" s="866"/>
      <c r="AC281" s="866"/>
      <c r="AD281" s="866"/>
      <c r="AE281" s="866"/>
      <c r="AF281" s="866"/>
      <c r="AG281" s="866"/>
      <c r="AH281" s="866"/>
      <c r="AI281" s="866"/>
      <c r="AJ281" s="866"/>
      <c r="AK281" s="866"/>
      <c r="AL281" s="866"/>
      <c r="AM281" s="866"/>
      <c r="AN281" s="866"/>
      <c r="AO281" s="866"/>
      <c r="AP281" s="866"/>
      <c r="AQ281" s="866"/>
      <c r="AR281" s="866"/>
      <c r="AS281" s="866"/>
      <c r="AT281" s="866"/>
      <c r="AU281" s="866"/>
      <c r="AV281" s="866"/>
      <c r="AW281" s="866"/>
      <c r="AX281" s="866"/>
      <c r="AY281" s="497"/>
      <c r="AZ281" s="497"/>
      <c r="BA281" s="497"/>
      <c r="BB281" s="497"/>
    </row>
    <row r="282" spans="1:55" ht="0.75" customHeight="1" x14ac:dyDescent="0.25">
      <c r="A282" s="157"/>
      <c r="B282" s="157"/>
      <c r="C282" s="157"/>
      <c r="D282" s="157"/>
      <c r="E282" s="157"/>
      <c r="F282" s="157"/>
      <c r="G282" s="157"/>
      <c r="H282" s="157"/>
      <c r="I282" s="157"/>
      <c r="J282" s="157"/>
      <c r="K282" s="157"/>
      <c r="L282" s="157"/>
      <c r="M282" s="157"/>
      <c r="N282" s="157"/>
      <c r="O282" s="157"/>
      <c r="P282" s="157"/>
      <c r="Q282" s="157"/>
      <c r="R282" s="157"/>
      <c r="S282" s="157"/>
      <c r="T282" s="157"/>
      <c r="U282" s="157"/>
      <c r="V282" s="157"/>
      <c r="W282" s="157"/>
      <c r="X282" s="157"/>
      <c r="Y282" s="157"/>
      <c r="Z282" s="157"/>
      <c r="AA282" s="157"/>
      <c r="AB282" s="157"/>
      <c r="AC282" s="157"/>
      <c r="AD282" s="157"/>
      <c r="AE282" s="157"/>
      <c r="AF282" s="157"/>
      <c r="AG282" s="157"/>
      <c r="AH282" s="157"/>
      <c r="AI282" s="157"/>
      <c r="AJ282" s="157"/>
      <c r="AK282" s="157"/>
      <c r="AL282" s="157"/>
      <c r="AM282" s="157"/>
      <c r="AN282" s="157"/>
      <c r="AO282" s="157"/>
      <c r="AP282" s="157"/>
      <c r="AQ282" s="157"/>
      <c r="AR282" s="157"/>
      <c r="AS282" s="157"/>
      <c r="AT282" s="157"/>
      <c r="AU282" s="157"/>
      <c r="AV282" s="157"/>
      <c r="AW282" s="157"/>
      <c r="AX282" s="157"/>
      <c r="AY282" s="157"/>
      <c r="AZ282" s="157"/>
      <c r="BA282" s="157"/>
      <c r="BB282" s="157"/>
    </row>
    <row r="283" spans="1:55" ht="4.5" customHeight="1" x14ac:dyDescent="0.25"/>
    <row r="284" spans="1:55" ht="12.6" customHeight="1" x14ac:dyDescent="0.25">
      <c r="A284" s="142" t="s">
        <v>5210</v>
      </c>
    </row>
    <row r="285" spans="1:55" ht="12.6" customHeight="1" x14ac:dyDescent="0.25">
      <c r="A285" s="130" t="s">
        <v>1396</v>
      </c>
    </row>
    <row r="286" spans="1:55" ht="12.6" customHeight="1" x14ac:dyDescent="0.25">
      <c r="A286" s="171"/>
      <c r="B286" s="172"/>
      <c r="C286" s="172"/>
      <c r="D286" s="172"/>
      <c r="E286" s="172"/>
      <c r="F286" s="172"/>
      <c r="G286" s="172"/>
      <c r="H286" s="803" t="s">
        <v>1265</v>
      </c>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804"/>
      <c r="AF286" s="804"/>
      <c r="AG286" s="804"/>
      <c r="AH286" s="804"/>
      <c r="AI286" s="804"/>
      <c r="AJ286" s="804"/>
      <c r="AK286" s="804"/>
      <c r="AL286" s="804"/>
      <c r="AM286" s="804"/>
      <c r="AN286" s="804"/>
      <c r="AO286" s="804"/>
      <c r="AP286" s="804"/>
      <c r="AQ286" s="804"/>
      <c r="AR286" s="804"/>
      <c r="AS286" s="804"/>
      <c r="AT286" s="804"/>
      <c r="AU286" s="804"/>
      <c r="AV286" s="804"/>
      <c r="AW286" s="804"/>
      <c r="AX286" s="805"/>
      <c r="AY286" s="142"/>
      <c r="AZ286" s="142"/>
      <c r="BA286" s="142"/>
      <c r="BB286" s="142"/>
      <c r="BC286" s="142"/>
    </row>
    <row r="287" spans="1:55" ht="12.6" customHeight="1" x14ac:dyDescent="0.25">
      <c r="A287" s="141"/>
      <c r="B287" s="142"/>
      <c r="C287" s="142"/>
      <c r="D287" s="142"/>
      <c r="E287" s="142"/>
      <c r="F287" s="142"/>
      <c r="G287" s="142"/>
      <c r="H287" s="854"/>
      <c r="I287" s="854"/>
      <c r="J287" s="854"/>
      <c r="K287" s="854"/>
      <c r="L287" s="854"/>
      <c r="M287" s="854"/>
      <c r="N287" s="854"/>
      <c r="O287" s="854"/>
      <c r="P287" s="854"/>
      <c r="Q287" s="854"/>
      <c r="R287" s="854" t="s">
        <v>1440</v>
      </c>
      <c r="S287" s="854"/>
      <c r="T287" s="854"/>
      <c r="U287" s="854"/>
      <c r="V287" s="854"/>
      <c r="W287" s="854"/>
      <c r="X287" s="854"/>
      <c r="Y287" s="854"/>
      <c r="Z287" s="854"/>
      <c r="AA287" s="854"/>
      <c r="AB287" s="854"/>
      <c r="AC287" s="854"/>
      <c r="AD287" s="854"/>
      <c r="AE287" s="854"/>
      <c r="AF287" s="854"/>
      <c r="AG287" s="171"/>
      <c r="AH287" s="172"/>
      <c r="AI287" s="172"/>
      <c r="AJ287" s="184"/>
      <c r="AK287" s="171"/>
      <c r="AL287" s="172"/>
      <c r="AM287" s="172"/>
      <c r="AN287" s="184"/>
      <c r="AO287" s="171"/>
      <c r="AP287" s="172"/>
      <c r="AQ287" s="172"/>
      <c r="AR287" s="172"/>
      <c r="AS287" s="184"/>
      <c r="AT287" s="171"/>
      <c r="AU287" s="172"/>
      <c r="AV287" s="172"/>
      <c r="AW287" s="172"/>
      <c r="AX287" s="173"/>
    </row>
    <row r="288" spans="1:55" ht="12.6" customHeight="1" x14ac:dyDescent="0.25">
      <c r="A288" s="141"/>
      <c r="B288" s="142"/>
      <c r="C288" s="142"/>
      <c r="D288" s="142"/>
      <c r="E288" s="142"/>
      <c r="F288" s="142"/>
      <c r="G288" s="142"/>
      <c r="H288" s="801"/>
      <c r="I288" s="801"/>
      <c r="J288" s="801"/>
      <c r="K288" s="801"/>
      <c r="L288" s="801"/>
      <c r="M288" s="801"/>
      <c r="N288" s="801"/>
      <c r="O288" s="801"/>
      <c r="P288" s="801"/>
      <c r="Q288" s="801"/>
      <c r="R288" s="801" t="s">
        <v>1441</v>
      </c>
      <c r="S288" s="801"/>
      <c r="T288" s="801"/>
      <c r="U288" s="801"/>
      <c r="V288" s="801"/>
      <c r="W288" s="801"/>
      <c r="X288" s="801"/>
      <c r="Y288" s="801"/>
      <c r="Z288" s="801"/>
      <c r="AA288" s="801"/>
      <c r="AB288" s="801"/>
      <c r="AC288" s="801"/>
      <c r="AD288" s="801"/>
      <c r="AE288" s="801"/>
      <c r="AF288" s="801"/>
      <c r="AG288" s="141"/>
      <c r="AH288" s="142"/>
      <c r="AI288" s="142"/>
      <c r="AJ288" s="185"/>
      <c r="AK288" s="141"/>
      <c r="AL288" s="142"/>
      <c r="AM288" s="142"/>
      <c r="AN288" s="185"/>
      <c r="AO288" s="799" t="s">
        <v>1442</v>
      </c>
      <c r="AP288" s="800"/>
      <c r="AQ288" s="800"/>
      <c r="AR288" s="800"/>
      <c r="AS288" s="802"/>
      <c r="AT288" s="141"/>
      <c r="AU288" s="142"/>
      <c r="AV288" s="142"/>
      <c r="AW288" s="142"/>
      <c r="AX288" s="173"/>
    </row>
    <row r="289" spans="1:50" ht="12.6" customHeight="1" x14ac:dyDescent="0.25">
      <c r="A289" s="799" t="s">
        <v>1443</v>
      </c>
      <c r="B289" s="800"/>
      <c r="C289" s="800"/>
      <c r="D289" s="800"/>
      <c r="E289" s="800"/>
      <c r="F289" s="800"/>
      <c r="G289" s="800"/>
      <c r="H289" s="801"/>
      <c r="I289" s="801"/>
      <c r="J289" s="801"/>
      <c r="K289" s="801"/>
      <c r="L289" s="801"/>
      <c r="M289" s="801"/>
      <c r="N289" s="801"/>
      <c r="O289" s="801"/>
      <c r="P289" s="801"/>
      <c r="Q289" s="801"/>
      <c r="R289" s="801" t="s">
        <v>1444</v>
      </c>
      <c r="S289" s="801"/>
      <c r="T289" s="801"/>
      <c r="U289" s="801"/>
      <c r="V289" s="801"/>
      <c r="W289" s="801" t="s">
        <v>1445</v>
      </c>
      <c r="X289" s="801"/>
      <c r="Y289" s="801"/>
      <c r="Z289" s="801"/>
      <c r="AA289" s="801"/>
      <c r="AB289" s="801"/>
      <c r="AC289" s="801"/>
      <c r="AD289" s="801"/>
      <c r="AE289" s="801"/>
      <c r="AF289" s="801"/>
      <c r="AG289" s="141"/>
      <c r="AH289" s="142"/>
      <c r="AI289" s="142"/>
      <c r="AJ289" s="185"/>
      <c r="AK289" s="141"/>
      <c r="AL289" s="142"/>
      <c r="AM289" s="142"/>
      <c r="AN289" s="185"/>
      <c r="AO289" s="799" t="s">
        <v>1446</v>
      </c>
      <c r="AP289" s="800"/>
      <c r="AQ289" s="800"/>
      <c r="AR289" s="800"/>
      <c r="AS289" s="802"/>
      <c r="AT289" s="141"/>
      <c r="AU289" s="142"/>
      <c r="AV289" s="142"/>
      <c r="AW289" s="142"/>
      <c r="AX289" s="173"/>
    </row>
    <row r="290" spans="1:50" ht="12.6" customHeight="1" x14ac:dyDescent="0.25">
      <c r="A290" s="799" t="s">
        <v>1447</v>
      </c>
      <c r="B290" s="800"/>
      <c r="C290" s="800"/>
      <c r="D290" s="800"/>
      <c r="E290" s="800"/>
      <c r="F290" s="800"/>
      <c r="G290" s="800"/>
      <c r="H290" s="801" t="s">
        <v>1448</v>
      </c>
      <c r="I290" s="801"/>
      <c r="J290" s="801"/>
      <c r="K290" s="801"/>
      <c r="L290" s="801"/>
      <c r="M290" s="801" t="s">
        <v>1449</v>
      </c>
      <c r="N290" s="801"/>
      <c r="O290" s="801"/>
      <c r="P290" s="801"/>
      <c r="Q290" s="801"/>
      <c r="R290" s="801" t="s">
        <v>1450</v>
      </c>
      <c r="S290" s="801"/>
      <c r="T290" s="801"/>
      <c r="U290" s="801"/>
      <c r="V290" s="801"/>
      <c r="W290" s="801" t="s">
        <v>1451</v>
      </c>
      <c r="X290" s="801"/>
      <c r="Y290" s="801"/>
      <c r="Z290" s="801"/>
      <c r="AA290" s="801"/>
      <c r="AB290" s="801" t="s">
        <v>1452</v>
      </c>
      <c r="AC290" s="801"/>
      <c r="AD290" s="801"/>
      <c r="AE290" s="801"/>
      <c r="AF290" s="801"/>
      <c r="AG290" s="799"/>
      <c r="AH290" s="800"/>
      <c r="AI290" s="800"/>
      <c r="AJ290" s="802"/>
      <c r="AK290" s="799" t="s">
        <v>1453</v>
      </c>
      <c r="AL290" s="800"/>
      <c r="AM290" s="800"/>
      <c r="AN290" s="802"/>
      <c r="AO290" s="799" t="s">
        <v>1454</v>
      </c>
      <c r="AP290" s="800"/>
      <c r="AQ290" s="800"/>
      <c r="AR290" s="800"/>
      <c r="AS290" s="802"/>
      <c r="AT290" s="799" t="s">
        <v>1402</v>
      </c>
      <c r="AU290" s="800"/>
      <c r="AV290" s="800"/>
      <c r="AW290" s="800"/>
      <c r="AX290" s="173"/>
    </row>
    <row r="291" spans="1:50" ht="12.6" customHeight="1" x14ac:dyDescent="0.25">
      <c r="A291" s="141"/>
      <c r="B291" s="142"/>
      <c r="C291" s="142"/>
      <c r="D291" s="142"/>
      <c r="E291" s="142"/>
      <c r="F291" s="142"/>
      <c r="G291" s="142"/>
      <c r="H291" s="801"/>
      <c r="I291" s="801"/>
      <c r="J291" s="801"/>
      <c r="K291" s="801"/>
      <c r="L291" s="801"/>
      <c r="M291" s="801"/>
      <c r="N291" s="801"/>
      <c r="O291" s="801"/>
      <c r="P291" s="801"/>
      <c r="Q291" s="801"/>
      <c r="R291" s="801" t="s">
        <v>1415</v>
      </c>
      <c r="S291" s="801"/>
      <c r="T291" s="801"/>
      <c r="U291" s="801"/>
      <c r="V291" s="801"/>
      <c r="W291" s="801" t="s">
        <v>1455</v>
      </c>
      <c r="X291" s="801"/>
      <c r="Y291" s="801"/>
      <c r="Z291" s="801"/>
      <c r="AA291" s="801"/>
      <c r="AB291" s="801" t="s">
        <v>1456</v>
      </c>
      <c r="AC291" s="801"/>
      <c r="AD291" s="801"/>
      <c r="AE291" s="801"/>
      <c r="AF291" s="801"/>
      <c r="AG291" s="799" t="s">
        <v>1457</v>
      </c>
      <c r="AH291" s="800"/>
      <c r="AI291" s="800"/>
      <c r="AJ291" s="802"/>
      <c r="AK291" s="799" t="s">
        <v>1458</v>
      </c>
      <c r="AL291" s="800"/>
      <c r="AM291" s="800"/>
      <c r="AN291" s="802"/>
      <c r="AO291" s="799" t="s">
        <v>1459</v>
      </c>
      <c r="AP291" s="800"/>
      <c r="AQ291" s="800"/>
      <c r="AR291" s="800"/>
      <c r="AS291" s="802"/>
      <c r="AT291" s="141"/>
      <c r="AU291" s="142"/>
      <c r="AV291" s="142"/>
      <c r="AW291" s="142"/>
      <c r="AX291" s="173"/>
    </row>
    <row r="292" spans="1:50" ht="12.6" customHeight="1" x14ac:dyDescent="0.25">
      <c r="A292" s="141"/>
      <c r="B292" s="142"/>
      <c r="C292" s="142"/>
      <c r="D292" s="142"/>
      <c r="E292" s="142"/>
      <c r="F292" s="142"/>
      <c r="G292" s="142"/>
      <c r="H292" s="801"/>
      <c r="I292" s="801"/>
      <c r="J292" s="801"/>
      <c r="K292" s="801"/>
      <c r="L292" s="801"/>
      <c r="M292" s="801"/>
      <c r="N292" s="801"/>
      <c r="O292" s="801"/>
      <c r="P292" s="801"/>
      <c r="Q292" s="801"/>
      <c r="R292" s="801" t="s">
        <v>1460</v>
      </c>
      <c r="S292" s="801"/>
      <c r="T292" s="801"/>
      <c r="U292" s="801"/>
      <c r="V292" s="801"/>
      <c r="W292" s="801" t="s">
        <v>1461</v>
      </c>
      <c r="X292" s="801"/>
      <c r="Y292" s="801"/>
      <c r="Z292" s="801"/>
      <c r="AA292" s="801"/>
      <c r="AB292" s="801" t="s">
        <v>1462</v>
      </c>
      <c r="AC292" s="801"/>
      <c r="AD292" s="801"/>
      <c r="AE292" s="801"/>
      <c r="AF292" s="801"/>
      <c r="AG292" s="799" t="s">
        <v>1463</v>
      </c>
      <c r="AH292" s="800"/>
      <c r="AI292" s="800"/>
      <c r="AJ292" s="802"/>
      <c r="AK292" s="799" t="s">
        <v>1464</v>
      </c>
      <c r="AL292" s="800"/>
      <c r="AM292" s="800"/>
      <c r="AN292" s="802"/>
      <c r="AO292" s="799" t="s">
        <v>1465</v>
      </c>
      <c r="AP292" s="800"/>
      <c r="AQ292" s="800"/>
      <c r="AR292" s="800"/>
      <c r="AS292" s="802"/>
      <c r="AT292" s="141"/>
      <c r="AU292" s="142"/>
      <c r="AV292" s="142"/>
      <c r="AW292" s="142"/>
      <c r="AX292" s="173"/>
    </row>
    <row r="293" spans="1:50" ht="12.6" customHeight="1" x14ac:dyDescent="0.25">
      <c r="A293" s="141"/>
      <c r="B293" s="142"/>
      <c r="C293" s="142"/>
      <c r="D293" s="142"/>
      <c r="E293" s="142"/>
      <c r="F293" s="142"/>
      <c r="G293" s="142"/>
      <c r="H293" s="801"/>
      <c r="I293" s="801"/>
      <c r="J293" s="801"/>
      <c r="K293" s="801"/>
      <c r="L293" s="801"/>
      <c r="M293" s="801"/>
      <c r="N293" s="801"/>
      <c r="O293" s="801"/>
      <c r="P293" s="801"/>
      <c r="Q293" s="801"/>
      <c r="R293" s="801" t="s">
        <v>1444</v>
      </c>
      <c r="S293" s="801"/>
      <c r="T293" s="801"/>
      <c r="U293" s="801"/>
      <c r="V293" s="801"/>
      <c r="W293" s="801" t="s">
        <v>1466</v>
      </c>
      <c r="X293" s="801"/>
      <c r="Y293" s="801"/>
      <c r="Z293" s="801"/>
      <c r="AA293" s="801"/>
      <c r="AB293" s="801" t="s">
        <v>1467</v>
      </c>
      <c r="AC293" s="801"/>
      <c r="AD293" s="801"/>
      <c r="AE293" s="801"/>
      <c r="AF293" s="801"/>
      <c r="AG293" s="799" t="s">
        <v>1468</v>
      </c>
      <c r="AH293" s="800"/>
      <c r="AI293" s="800"/>
      <c r="AJ293" s="802"/>
      <c r="AK293" s="799" t="s">
        <v>1468</v>
      </c>
      <c r="AL293" s="800"/>
      <c r="AM293" s="800"/>
      <c r="AN293" s="802"/>
      <c r="AO293" s="799" t="s">
        <v>1468</v>
      </c>
      <c r="AP293" s="800"/>
      <c r="AQ293" s="800"/>
      <c r="AR293" s="800"/>
      <c r="AS293" s="802"/>
      <c r="AT293" s="141"/>
      <c r="AU293" s="142"/>
      <c r="AV293" s="142"/>
      <c r="AW293" s="142"/>
      <c r="AX293" s="173"/>
    </row>
    <row r="294" spans="1:50" ht="12.6" customHeight="1" x14ac:dyDescent="0.25">
      <c r="A294" s="141"/>
      <c r="B294" s="142"/>
      <c r="C294" s="142"/>
      <c r="D294" s="142"/>
      <c r="E294" s="142"/>
      <c r="F294" s="142"/>
      <c r="G294" s="142"/>
      <c r="H294" s="801"/>
      <c r="I294" s="801"/>
      <c r="J294" s="801"/>
      <c r="K294" s="801"/>
      <c r="L294" s="801"/>
      <c r="M294" s="801"/>
      <c r="N294" s="801"/>
      <c r="O294" s="801"/>
      <c r="P294" s="801"/>
      <c r="Q294" s="801"/>
      <c r="R294" s="801" t="s">
        <v>1469</v>
      </c>
      <c r="S294" s="801"/>
      <c r="T294" s="801"/>
      <c r="U294" s="801"/>
      <c r="V294" s="801"/>
      <c r="W294" s="801"/>
      <c r="X294" s="801"/>
      <c r="Y294" s="801"/>
      <c r="Z294" s="801"/>
      <c r="AA294" s="801"/>
      <c r="AB294" s="801"/>
      <c r="AC294" s="801"/>
      <c r="AD294" s="801"/>
      <c r="AE294" s="801"/>
      <c r="AF294" s="801"/>
      <c r="AG294" s="141"/>
      <c r="AH294" s="142"/>
      <c r="AI294" s="142"/>
      <c r="AJ294" s="185"/>
      <c r="AK294" s="141"/>
      <c r="AL294" s="142"/>
      <c r="AM294" s="142"/>
      <c r="AN294" s="185"/>
      <c r="AO294" s="141"/>
      <c r="AP294" s="142"/>
      <c r="AQ294" s="142"/>
      <c r="AR294" s="142"/>
      <c r="AS294" s="185"/>
      <c r="AT294" s="141"/>
      <c r="AU294" s="142"/>
      <c r="AV294" s="142"/>
      <c r="AW294" s="142"/>
      <c r="AX294" s="173"/>
    </row>
    <row r="295" spans="1:50" ht="12.6" customHeight="1" x14ac:dyDescent="0.25">
      <c r="A295" s="141"/>
      <c r="B295" s="142"/>
      <c r="C295" s="142"/>
      <c r="D295" s="142"/>
      <c r="E295" s="142"/>
      <c r="F295" s="142"/>
      <c r="G295" s="142"/>
      <c r="H295" s="801"/>
      <c r="I295" s="801"/>
      <c r="J295" s="801"/>
      <c r="K295" s="801"/>
      <c r="L295" s="801"/>
      <c r="M295" s="801"/>
      <c r="N295" s="801"/>
      <c r="O295" s="801"/>
      <c r="P295" s="801"/>
      <c r="Q295" s="801"/>
      <c r="R295" s="801" t="s">
        <v>1470</v>
      </c>
      <c r="S295" s="801"/>
      <c r="T295" s="801"/>
      <c r="U295" s="801"/>
      <c r="V295" s="801"/>
      <c r="W295" s="801"/>
      <c r="X295" s="801"/>
      <c r="Y295" s="801"/>
      <c r="Z295" s="801"/>
      <c r="AA295" s="801"/>
      <c r="AB295" s="801"/>
      <c r="AC295" s="801"/>
      <c r="AD295" s="801"/>
      <c r="AE295" s="801"/>
      <c r="AF295" s="801"/>
      <c r="AG295" s="141"/>
      <c r="AH295" s="142"/>
      <c r="AI295" s="142"/>
      <c r="AJ295" s="185"/>
      <c r="AK295" s="141"/>
      <c r="AL295" s="142"/>
      <c r="AM295" s="142"/>
      <c r="AN295" s="185"/>
      <c r="AO295" s="141"/>
      <c r="AP295" s="142"/>
      <c r="AQ295" s="142"/>
      <c r="AR295" s="142"/>
      <c r="AS295" s="185"/>
      <c r="AT295" s="141"/>
      <c r="AU295" s="142"/>
      <c r="AV295" s="142"/>
      <c r="AW295" s="142"/>
      <c r="AX295" s="173"/>
    </row>
    <row r="296" spans="1:50" ht="12.6" customHeight="1" x14ac:dyDescent="0.25">
      <c r="A296" s="809" t="s">
        <v>1415</v>
      </c>
      <c r="B296" s="810"/>
      <c r="C296" s="810"/>
      <c r="D296" s="810"/>
      <c r="E296" s="810"/>
      <c r="F296" s="810"/>
      <c r="G296" s="810"/>
      <c r="H296" s="808" t="s">
        <v>1416</v>
      </c>
      <c r="I296" s="808"/>
      <c r="J296" s="808"/>
      <c r="K296" s="808"/>
      <c r="L296" s="808"/>
      <c r="M296" s="808" t="s">
        <v>1417</v>
      </c>
      <c r="N296" s="808"/>
      <c r="O296" s="808"/>
      <c r="P296" s="808"/>
      <c r="Q296" s="808"/>
      <c r="R296" s="808" t="s">
        <v>1418</v>
      </c>
      <c r="S296" s="808"/>
      <c r="T296" s="808"/>
      <c r="U296" s="808"/>
      <c r="V296" s="808"/>
      <c r="W296" s="808" t="s">
        <v>1419</v>
      </c>
      <c r="X296" s="808"/>
      <c r="Y296" s="808"/>
      <c r="Z296" s="808"/>
      <c r="AA296" s="808"/>
      <c r="AB296" s="808" t="s">
        <v>1420</v>
      </c>
      <c r="AC296" s="808"/>
      <c r="AD296" s="808"/>
      <c r="AE296" s="808"/>
      <c r="AF296" s="808"/>
      <c r="AG296" s="809" t="s">
        <v>1421</v>
      </c>
      <c r="AH296" s="810"/>
      <c r="AI296" s="810"/>
      <c r="AJ296" s="811"/>
      <c r="AK296" s="809" t="s">
        <v>1422</v>
      </c>
      <c r="AL296" s="810"/>
      <c r="AM296" s="810"/>
      <c r="AN296" s="811"/>
      <c r="AO296" s="809" t="s">
        <v>1423</v>
      </c>
      <c r="AP296" s="810"/>
      <c r="AQ296" s="810"/>
      <c r="AR296" s="810"/>
      <c r="AS296" s="811"/>
      <c r="AT296" s="809" t="s">
        <v>1471</v>
      </c>
      <c r="AU296" s="810"/>
      <c r="AV296" s="810"/>
      <c r="AW296" s="810"/>
      <c r="AX296" s="173"/>
    </row>
    <row r="297" spans="1:50" ht="12.6" customHeight="1" x14ac:dyDescent="0.25">
      <c r="A297" s="130" t="s">
        <v>1424</v>
      </c>
      <c r="AX297" s="145"/>
    </row>
    <row r="298" spans="1:50" ht="12.6" customHeight="1" x14ac:dyDescent="0.25">
      <c r="A298" s="171" t="s">
        <v>1472</v>
      </c>
      <c r="B298" s="186"/>
      <c r="C298" s="149"/>
      <c r="D298" s="149"/>
      <c r="E298" s="149"/>
      <c r="F298" s="149"/>
      <c r="G298" s="149"/>
      <c r="H298" s="869">
        <f>SUM('HL KNIHA VYPOC'!$D$26)</f>
        <v>0</v>
      </c>
      <c r="I298" s="869"/>
      <c r="J298" s="869"/>
      <c r="K298" s="869"/>
      <c r="L298" s="869"/>
      <c r="M298" s="869">
        <f>SUM('HL KNIHA VYPOC'!$D$16)</f>
        <v>0</v>
      </c>
      <c r="N298" s="869"/>
      <c r="O298" s="869"/>
      <c r="P298" s="869"/>
      <c r="Q298" s="869"/>
      <c r="R298" s="869">
        <f>SUM('HL KNIHA VYPOC'!$D$17)</f>
        <v>0</v>
      </c>
      <c r="S298" s="869"/>
      <c r="T298" s="869"/>
      <c r="U298" s="869"/>
      <c r="V298" s="869"/>
      <c r="W298" s="869">
        <f>SUM('HL KNIHA VYPOC'!$D$20)</f>
        <v>0</v>
      </c>
      <c r="X298" s="869"/>
      <c r="Y298" s="869"/>
      <c r="Z298" s="869"/>
      <c r="AA298" s="869"/>
      <c r="AB298" s="869">
        <f>SUM('HL KNIHA VYPOC'!$D$21)</f>
        <v>0</v>
      </c>
      <c r="AC298" s="869"/>
      <c r="AD298" s="869"/>
      <c r="AE298" s="869"/>
      <c r="AF298" s="869"/>
      <c r="AG298" s="869">
        <f>SUM('HL KNIHA VYPOC'!$D$22+'HL KNIHA VYPOC'!$D$23+'HL KNIHA VYPOC'!D27)</f>
        <v>0</v>
      </c>
      <c r="AH298" s="869"/>
      <c r="AI298" s="869"/>
      <c r="AJ298" s="869"/>
      <c r="AK298" s="869">
        <f>SUM('HL KNIHA VYPOC'!$D$32)</f>
        <v>0</v>
      </c>
      <c r="AL298" s="869"/>
      <c r="AM298" s="869"/>
      <c r="AN298" s="869"/>
      <c r="AO298" s="869">
        <f>SUM('HL KNIHA VYPOC'!$D$38)</f>
        <v>0</v>
      </c>
      <c r="AP298" s="869"/>
      <c r="AQ298" s="869"/>
      <c r="AR298" s="869"/>
      <c r="AS298" s="869"/>
      <c r="AT298" s="812">
        <f>SUM(H298:AS301)</f>
        <v>0</v>
      </c>
      <c r="AU298" s="813"/>
      <c r="AV298" s="813"/>
      <c r="AW298" s="813"/>
      <c r="AX298" s="814"/>
    </row>
    <row r="299" spans="1:50" ht="12.6" customHeight="1" x14ac:dyDescent="0.25">
      <c r="A299" s="141" t="s">
        <v>1473</v>
      </c>
      <c r="B299" s="179"/>
      <c r="H299" s="869"/>
      <c r="I299" s="869"/>
      <c r="J299" s="869"/>
      <c r="K299" s="869"/>
      <c r="L299" s="869"/>
      <c r="M299" s="869"/>
      <c r="N299" s="869"/>
      <c r="O299" s="869"/>
      <c r="P299" s="869"/>
      <c r="Q299" s="869"/>
      <c r="R299" s="869"/>
      <c r="S299" s="869"/>
      <c r="T299" s="869"/>
      <c r="U299" s="869"/>
      <c r="V299" s="869"/>
      <c r="W299" s="869"/>
      <c r="X299" s="869"/>
      <c r="Y299" s="869"/>
      <c r="Z299" s="869"/>
      <c r="AA299" s="869"/>
      <c r="AB299" s="869"/>
      <c r="AC299" s="869"/>
      <c r="AD299" s="869"/>
      <c r="AE299" s="869"/>
      <c r="AF299" s="869"/>
      <c r="AG299" s="869"/>
      <c r="AH299" s="869"/>
      <c r="AI299" s="869"/>
      <c r="AJ299" s="869"/>
      <c r="AK299" s="869"/>
      <c r="AL299" s="869"/>
      <c r="AM299" s="869"/>
      <c r="AN299" s="869"/>
      <c r="AO299" s="869"/>
      <c r="AP299" s="869"/>
      <c r="AQ299" s="869"/>
      <c r="AR299" s="869"/>
      <c r="AS299" s="869"/>
      <c r="AT299" s="851"/>
      <c r="AU299" s="852"/>
      <c r="AV299" s="852"/>
      <c r="AW299" s="852"/>
      <c r="AX299" s="853"/>
    </row>
    <row r="300" spans="1:50" ht="12.6" customHeight="1" x14ac:dyDescent="0.25">
      <c r="A300" s="141" t="s">
        <v>1474</v>
      </c>
      <c r="B300" s="179"/>
      <c r="H300" s="869"/>
      <c r="I300" s="869"/>
      <c r="J300" s="869"/>
      <c r="K300" s="869"/>
      <c r="L300" s="869"/>
      <c r="M300" s="869"/>
      <c r="N300" s="869"/>
      <c r="O300" s="869"/>
      <c r="P300" s="869"/>
      <c r="Q300" s="869"/>
      <c r="R300" s="869"/>
      <c r="S300" s="869"/>
      <c r="T300" s="869"/>
      <c r="U300" s="869"/>
      <c r="V300" s="869"/>
      <c r="W300" s="869"/>
      <c r="X300" s="869"/>
      <c r="Y300" s="869"/>
      <c r="Z300" s="869"/>
      <c r="AA300" s="869"/>
      <c r="AB300" s="869"/>
      <c r="AC300" s="869"/>
      <c r="AD300" s="869"/>
      <c r="AE300" s="869"/>
      <c r="AF300" s="869"/>
      <c r="AG300" s="869"/>
      <c r="AH300" s="869"/>
      <c r="AI300" s="869"/>
      <c r="AJ300" s="869"/>
      <c r="AK300" s="869"/>
      <c r="AL300" s="869"/>
      <c r="AM300" s="869"/>
      <c r="AN300" s="869"/>
      <c r="AO300" s="869"/>
      <c r="AP300" s="869"/>
      <c r="AQ300" s="869"/>
      <c r="AR300" s="869"/>
      <c r="AS300" s="869"/>
      <c r="AT300" s="851"/>
      <c r="AU300" s="852"/>
      <c r="AV300" s="852"/>
      <c r="AW300" s="852"/>
      <c r="AX300" s="853"/>
    </row>
    <row r="301" spans="1:50" ht="12.6" customHeight="1" x14ac:dyDescent="0.25">
      <c r="A301" s="141" t="s">
        <v>1475</v>
      </c>
      <c r="B301" s="179"/>
      <c r="H301" s="869"/>
      <c r="I301" s="869"/>
      <c r="J301" s="869"/>
      <c r="K301" s="869"/>
      <c r="L301" s="869"/>
      <c r="M301" s="869"/>
      <c r="N301" s="869"/>
      <c r="O301" s="869"/>
      <c r="P301" s="869"/>
      <c r="Q301" s="869"/>
      <c r="R301" s="869"/>
      <c r="S301" s="869"/>
      <c r="T301" s="869"/>
      <c r="U301" s="869"/>
      <c r="V301" s="869"/>
      <c r="W301" s="869"/>
      <c r="X301" s="869"/>
      <c r="Y301" s="869"/>
      <c r="Z301" s="869"/>
      <c r="AA301" s="869"/>
      <c r="AB301" s="869"/>
      <c r="AC301" s="869"/>
      <c r="AD301" s="869"/>
      <c r="AE301" s="869"/>
      <c r="AF301" s="869"/>
      <c r="AG301" s="869"/>
      <c r="AH301" s="869"/>
      <c r="AI301" s="869"/>
      <c r="AJ301" s="869"/>
      <c r="AK301" s="869"/>
      <c r="AL301" s="869"/>
      <c r="AM301" s="869"/>
      <c r="AN301" s="869"/>
      <c r="AO301" s="869"/>
      <c r="AP301" s="869"/>
      <c r="AQ301" s="869"/>
      <c r="AR301" s="869"/>
      <c r="AS301" s="869"/>
      <c r="AT301" s="815"/>
      <c r="AU301" s="816"/>
      <c r="AV301" s="816"/>
      <c r="AW301" s="816"/>
      <c r="AX301" s="817"/>
    </row>
    <row r="302" spans="1:50" ht="12.6" customHeight="1" x14ac:dyDescent="0.25">
      <c r="A302" s="143" t="s">
        <v>1427</v>
      </c>
      <c r="B302" s="178"/>
      <c r="C302" s="144"/>
      <c r="D302" s="144"/>
      <c r="E302" s="144"/>
      <c r="F302" s="144"/>
      <c r="G302" s="144"/>
      <c r="H302" s="869">
        <f>SUM('HL KNIHA VYPOC'!$E$26)</f>
        <v>0</v>
      </c>
      <c r="I302" s="869"/>
      <c r="J302" s="869"/>
      <c r="K302" s="869"/>
      <c r="L302" s="869"/>
      <c r="M302" s="869">
        <f>SUM('HL KNIHA VYPOC'!$E$16)</f>
        <v>0</v>
      </c>
      <c r="N302" s="869"/>
      <c r="O302" s="869"/>
      <c r="P302" s="869"/>
      <c r="Q302" s="869"/>
      <c r="R302" s="869">
        <f>SUM('HL KNIHA VYPOC'!$E$17)</f>
        <v>0</v>
      </c>
      <c r="S302" s="869"/>
      <c r="T302" s="869"/>
      <c r="U302" s="869"/>
      <c r="V302" s="869"/>
      <c r="W302" s="869">
        <f>SUM('HL KNIHA VYPOC'!$E$20)</f>
        <v>0</v>
      </c>
      <c r="X302" s="869"/>
      <c r="Y302" s="869"/>
      <c r="Z302" s="869"/>
      <c r="AA302" s="869"/>
      <c r="AB302" s="869">
        <f>SUM('HL KNIHA VYPOC'!$E$21)</f>
        <v>0</v>
      </c>
      <c r="AC302" s="869"/>
      <c r="AD302" s="869"/>
      <c r="AE302" s="869"/>
      <c r="AF302" s="869"/>
      <c r="AG302" s="869">
        <f>SUM('HL KNIHA VYPOC'!$E$22+'HL KNIHA VYPOC'!$E$23+'HL KNIHA VYPOC'!E27)</f>
        <v>0</v>
      </c>
      <c r="AH302" s="869"/>
      <c r="AI302" s="869"/>
      <c r="AJ302" s="869"/>
      <c r="AK302" s="869">
        <f>SUM('HL KNIHA VYPOC'!$E$32)</f>
        <v>0</v>
      </c>
      <c r="AL302" s="869"/>
      <c r="AM302" s="869"/>
      <c r="AN302" s="869"/>
      <c r="AO302" s="869">
        <f>SUM('HL KNIHA VYPOC'!$E$38)</f>
        <v>0</v>
      </c>
      <c r="AP302" s="869"/>
      <c r="AQ302" s="869"/>
      <c r="AR302" s="869"/>
      <c r="AS302" s="869"/>
      <c r="AT302" s="839">
        <f>SUM(H302:AS302)</f>
        <v>0</v>
      </c>
      <c r="AU302" s="840"/>
      <c r="AV302" s="840"/>
      <c r="AW302" s="840"/>
      <c r="AX302" s="841"/>
    </row>
    <row r="303" spans="1:50" ht="12.6" customHeight="1" x14ac:dyDescent="0.25">
      <c r="A303" s="143" t="s">
        <v>1428</v>
      </c>
      <c r="B303" s="178"/>
      <c r="C303" s="144"/>
      <c r="D303" s="144"/>
      <c r="E303" s="144"/>
      <c r="F303" s="144"/>
      <c r="G303" s="144"/>
      <c r="H303" s="869">
        <f>SUM('HL KNIHA VYPOC'!$F$26)</f>
        <v>0</v>
      </c>
      <c r="I303" s="869"/>
      <c r="J303" s="869"/>
      <c r="K303" s="869"/>
      <c r="L303" s="869"/>
      <c r="M303" s="869">
        <f>SUM('HL KNIHA VYPOC'!$F$16)</f>
        <v>0</v>
      </c>
      <c r="N303" s="869"/>
      <c r="O303" s="869"/>
      <c r="P303" s="869"/>
      <c r="Q303" s="869"/>
      <c r="R303" s="869">
        <f>SUM('HL KNIHA VYPOC'!$F$17)</f>
        <v>0</v>
      </c>
      <c r="S303" s="869"/>
      <c r="T303" s="869"/>
      <c r="U303" s="869"/>
      <c r="V303" s="869"/>
      <c r="W303" s="869">
        <f>SUM('HL KNIHA VYPOC'!$F$20)</f>
        <v>0</v>
      </c>
      <c r="X303" s="869"/>
      <c r="Y303" s="869"/>
      <c r="Z303" s="869"/>
      <c r="AA303" s="869"/>
      <c r="AB303" s="869">
        <f>SUM('HL KNIHA VYPOC'!$F$21)</f>
        <v>0</v>
      </c>
      <c r="AC303" s="869"/>
      <c r="AD303" s="869"/>
      <c r="AE303" s="869"/>
      <c r="AF303" s="869"/>
      <c r="AG303" s="869">
        <f>SUM('HL KNIHA VYPOC'!$F$22+'HL KNIHA VYPOC'!$F$23+'HL KNIHA VYPOC'!F27)</f>
        <v>0</v>
      </c>
      <c r="AH303" s="869"/>
      <c r="AI303" s="869"/>
      <c r="AJ303" s="869"/>
      <c r="AK303" s="869">
        <f>SUM('HL KNIHA VYPOC'!$F$32)</f>
        <v>0</v>
      </c>
      <c r="AL303" s="869"/>
      <c r="AM303" s="869"/>
      <c r="AN303" s="869"/>
      <c r="AO303" s="869">
        <f>SUM('HL KNIHA VYPOC'!$F$38)</f>
        <v>0</v>
      </c>
      <c r="AP303" s="869"/>
      <c r="AQ303" s="869"/>
      <c r="AR303" s="869"/>
      <c r="AS303" s="869"/>
      <c r="AT303" s="839">
        <f>SUM(H303:AS303)</f>
        <v>0</v>
      </c>
      <c r="AU303" s="840"/>
      <c r="AV303" s="840"/>
      <c r="AW303" s="840"/>
      <c r="AX303" s="841"/>
    </row>
    <row r="304" spans="1:50" ht="12.6" customHeight="1" x14ac:dyDescent="0.25">
      <c r="A304" s="143" t="s">
        <v>1429</v>
      </c>
      <c r="B304" s="178"/>
      <c r="C304" s="144"/>
      <c r="D304" s="144"/>
      <c r="E304" s="144"/>
      <c r="F304" s="144"/>
      <c r="G304" s="144"/>
      <c r="H304" s="870"/>
      <c r="I304" s="870"/>
      <c r="J304" s="870"/>
      <c r="K304" s="870"/>
      <c r="L304" s="870"/>
      <c r="M304" s="870"/>
      <c r="N304" s="870"/>
      <c r="O304" s="870"/>
      <c r="P304" s="870"/>
      <c r="Q304" s="870"/>
      <c r="R304" s="870"/>
      <c r="S304" s="870"/>
      <c r="T304" s="870"/>
      <c r="U304" s="870"/>
      <c r="V304" s="870"/>
      <c r="W304" s="870"/>
      <c r="X304" s="870"/>
      <c r="Y304" s="870"/>
      <c r="Z304" s="870"/>
      <c r="AA304" s="870"/>
      <c r="AB304" s="870"/>
      <c r="AC304" s="870"/>
      <c r="AD304" s="870"/>
      <c r="AE304" s="870"/>
      <c r="AF304" s="870"/>
      <c r="AG304" s="870"/>
      <c r="AH304" s="870"/>
      <c r="AI304" s="870"/>
      <c r="AJ304" s="870"/>
      <c r="AK304" s="870"/>
      <c r="AL304" s="870"/>
      <c r="AM304" s="870"/>
      <c r="AN304" s="870"/>
      <c r="AO304" s="870"/>
      <c r="AP304" s="870"/>
      <c r="AQ304" s="870"/>
      <c r="AR304" s="870"/>
      <c r="AS304" s="870"/>
      <c r="AT304" s="839">
        <f>SUM(H304:AS304)</f>
        <v>0</v>
      </c>
      <c r="AU304" s="840"/>
      <c r="AV304" s="840"/>
      <c r="AW304" s="840"/>
      <c r="AX304" s="841"/>
    </row>
    <row r="305" spans="1:50" ht="12.6" customHeight="1" x14ac:dyDescent="0.25">
      <c r="A305" s="141" t="s">
        <v>1430</v>
      </c>
      <c r="B305" s="179"/>
      <c r="H305" s="869">
        <f>SUM(H298+H302-H303+H304)</f>
        <v>0</v>
      </c>
      <c r="I305" s="869"/>
      <c r="J305" s="869"/>
      <c r="K305" s="869"/>
      <c r="L305" s="869"/>
      <c r="M305" s="869">
        <f>SUM(M298+M302-M303+M304)</f>
        <v>0</v>
      </c>
      <c r="N305" s="869"/>
      <c r="O305" s="869"/>
      <c r="P305" s="869"/>
      <c r="Q305" s="869"/>
      <c r="R305" s="869">
        <f>SUM(R298+R302-R303+R304)</f>
        <v>0</v>
      </c>
      <c r="S305" s="869"/>
      <c r="T305" s="869"/>
      <c r="U305" s="869"/>
      <c r="V305" s="869"/>
      <c r="W305" s="869">
        <f>SUM(W298+W302-W303+W304)</f>
        <v>0</v>
      </c>
      <c r="X305" s="869"/>
      <c r="Y305" s="869"/>
      <c r="Z305" s="869"/>
      <c r="AA305" s="869"/>
      <c r="AB305" s="869">
        <f>SUM(AB298+AB302-AB303+AB304)</f>
        <v>0</v>
      </c>
      <c r="AC305" s="869"/>
      <c r="AD305" s="869"/>
      <c r="AE305" s="869"/>
      <c r="AF305" s="869"/>
      <c r="AG305" s="869">
        <f>SUM(AG298+AG302-AG303+AG304)</f>
        <v>0</v>
      </c>
      <c r="AH305" s="869"/>
      <c r="AI305" s="869"/>
      <c r="AJ305" s="869"/>
      <c r="AK305" s="869">
        <f>SUM(AK298+AK302-AK303+AK304)</f>
        <v>0</v>
      </c>
      <c r="AL305" s="869"/>
      <c r="AM305" s="869"/>
      <c r="AN305" s="869"/>
      <c r="AO305" s="869">
        <f>SUM(AO298+AO302-AO303+AO304)</f>
        <v>0</v>
      </c>
      <c r="AP305" s="869"/>
      <c r="AQ305" s="869"/>
      <c r="AR305" s="869"/>
      <c r="AS305" s="869"/>
      <c r="AT305" s="812">
        <f>SUM(H305:AS307)</f>
        <v>0</v>
      </c>
      <c r="AU305" s="813"/>
      <c r="AV305" s="813"/>
      <c r="AW305" s="813"/>
      <c r="AX305" s="814"/>
    </row>
    <row r="306" spans="1:50" ht="12.6" customHeight="1" x14ac:dyDescent="0.25">
      <c r="A306" s="141" t="s">
        <v>1474</v>
      </c>
      <c r="B306" s="179"/>
      <c r="H306" s="869"/>
      <c r="I306" s="869"/>
      <c r="J306" s="869"/>
      <c r="K306" s="869"/>
      <c r="L306" s="869"/>
      <c r="M306" s="869"/>
      <c r="N306" s="869"/>
      <c r="O306" s="869"/>
      <c r="P306" s="869"/>
      <c r="Q306" s="869"/>
      <c r="R306" s="869"/>
      <c r="S306" s="869"/>
      <c r="T306" s="869"/>
      <c r="U306" s="869"/>
      <c r="V306" s="869"/>
      <c r="W306" s="869"/>
      <c r="X306" s="869"/>
      <c r="Y306" s="869"/>
      <c r="Z306" s="869"/>
      <c r="AA306" s="869"/>
      <c r="AB306" s="869"/>
      <c r="AC306" s="869"/>
      <c r="AD306" s="869"/>
      <c r="AE306" s="869"/>
      <c r="AF306" s="869"/>
      <c r="AG306" s="869"/>
      <c r="AH306" s="869"/>
      <c r="AI306" s="869"/>
      <c r="AJ306" s="869"/>
      <c r="AK306" s="869"/>
      <c r="AL306" s="869"/>
      <c r="AM306" s="869"/>
      <c r="AN306" s="869"/>
      <c r="AO306" s="869"/>
      <c r="AP306" s="869"/>
      <c r="AQ306" s="869"/>
      <c r="AR306" s="869"/>
      <c r="AS306" s="869"/>
      <c r="AT306" s="851"/>
      <c r="AU306" s="852"/>
      <c r="AV306" s="852"/>
      <c r="AW306" s="852"/>
      <c r="AX306" s="853"/>
    </row>
    <row r="307" spans="1:50" ht="12.6" customHeight="1" x14ac:dyDescent="0.25">
      <c r="A307" s="174" t="s">
        <v>1475</v>
      </c>
      <c r="B307" s="180"/>
      <c r="C307" s="152"/>
      <c r="D307" s="152"/>
      <c r="E307" s="152"/>
      <c r="F307" s="152"/>
      <c r="G307" s="152"/>
      <c r="H307" s="869"/>
      <c r="I307" s="869"/>
      <c r="J307" s="869"/>
      <c r="K307" s="869"/>
      <c r="L307" s="869"/>
      <c r="M307" s="869"/>
      <c r="N307" s="869"/>
      <c r="O307" s="869"/>
      <c r="P307" s="869"/>
      <c r="Q307" s="869"/>
      <c r="R307" s="869"/>
      <c r="S307" s="869"/>
      <c r="T307" s="869"/>
      <c r="U307" s="869"/>
      <c r="V307" s="869"/>
      <c r="W307" s="869"/>
      <c r="X307" s="869"/>
      <c r="Y307" s="869"/>
      <c r="Z307" s="869"/>
      <c r="AA307" s="869"/>
      <c r="AB307" s="869"/>
      <c r="AC307" s="869"/>
      <c r="AD307" s="869"/>
      <c r="AE307" s="869"/>
      <c r="AF307" s="869"/>
      <c r="AG307" s="869"/>
      <c r="AH307" s="869"/>
      <c r="AI307" s="869"/>
      <c r="AJ307" s="869"/>
      <c r="AK307" s="869"/>
      <c r="AL307" s="869"/>
      <c r="AM307" s="869"/>
      <c r="AN307" s="869"/>
      <c r="AO307" s="869"/>
      <c r="AP307" s="869"/>
      <c r="AQ307" s="869"/>
      <c r="AR307" s="869"/>
      <c r="AS307" s="869"/>
      <c r="AT307" s="851"/>
      <c r="AU307" s="852"/>
      <c r="AV307" s="852"/>
      <c r="AW307" s="852"/>
      <c r="AX307" s="853"/>
    </row>
    <row r="308" spans="1:50" ht="12.6" customHeight="1" x14ac:dyDescent="0.25">
      <c r="A308" s="149" t="s">
        <v>1431</v>
      </c>
      <c r="B308" s="149"/>
      <c r="C308" s="149"/>
      <c r="D308" s="149"/>
      <c r="E308" s="149"/>
      <c r="F308" s="149"/>
      <c r="G308" s="149"/>
      <c r="H308" s="187"/>
      <c r="I308" s="187"/>
      <c r="J308" s="187"/>
      <c r="K308" s="187"/>
      <c r="L308" s="187"/>
      <c r="M308" s="187"/>
      <c r="N308" s="187"/>
      <c r="O308" s="187"/>
      <c r="P308" s="187"/>
      <c r="Q308" s="187"/>
      <c r="R308" s="187"/>
      <c r="S308" s="187"/>
      <c r="T308" s="187"/>
      <c r="U308" s="187"/>
      <c r="V308" s="187"/>
      <c r="W308" s="187"/>
      <c r="X308" s="187"/>
      <c r="Y308" s="187"/>
      <c r="Z308" s="187"/>
      <c r="AA308" s="187"/>
      <c r="AB308" s="187"/>
      <c r="AC308" s="187"/>
      <c r="AD308" s="187"/>
      <c r="AE308" s="187"/>
      <c r="AF308" s="187"/>
      <c r="AG308" s="187"/>
      <c r="AH308" s="187"/>
      <c r="AI308" s="187"/>
      <c r="AJ308" s="187"/>
      <c r="AK308" s="187"/>
      <c r="AL308" s="187"/>
      <c r="AM308" s="187"/>
      <c r="AN308" s="187"/>
      <c r="AO308" s="187"/>
      <c r="AP308" s="187"/>
      <c r="AQ308" s="187"/>
      <c r="AR308" s="187"/>
      <c r="AS308" s="188"/>
      <c r="AT308" s="187"/>
      <c r="AU308" s="187"/>
      <c r="AV308" s="187"/>
      <c r="AW308" s="187"/>
      <c r="AX308" s="177"/>
    </row>
    <row r="309" spans="1:50" ht="12.6" customHeight="1" x14ac:dyDescent="0.25">
      <c r="A309" s="171" t="s">
        <v>1472</v>
      </c>
      <c r="B309" s="149"/>
      <c r="C309" s="149"/>
      <c r="D309" s="149"/>
      <c r="E309" s="149"/>
      <c r="F309" s="149"/>
      <c r="G309" s="149"/>
      <c r="H309" s="869"/>
      <c r="I309" s="869"/>
      <c r="J309" s="869"/>
      <c r="K309" s="869"/>
      <c r="L309" s="869"/>
      <c r="M309" s="869">
        <f>SUM('HL KNIHA VYPOC'!$D$61)*-1</f>
        <v>0</v>
      </c>
      <c r="N309" s="869"/>
      <c r="O309" s="869"/>
      <c r="P309" s="869"/>
      <c r="Q309" s="869"/>
      <c r="R309" s="869">
        <f>SUM('HL KNIHA VYPOC'!$D$62)*-1</f>
        <v>0</v>
      </c>
      <c r="S309" s="869"/>
      <c r="T309" s="869"/>
      <c r="U309" s="869"/>
      <c r="V309" s="869"/>
      <c r="W309" s="869">
        <f>SUM('HL KNIHA VYPOC'!$D$65)*-1</f>
        <v>0</v>
      </c>
      <c r="X309" s="869"/>
      <c r="Y309" s="869"/>
      <c r="Z309" s="869"/>
      <c r="AA309" s="869"/>
      <c r="AB309" s="869">
        <f>SUM('HL KNIHA VYPOC'!$D$66)*-1</f>
        <v>0</v>
      </c>
      <c r="AC309" s="869"/>
      <c r="AD309" s="869"/>
      <c r="AE309" s="869"/>
      <c r="AF309" s="869"/>
      <c r="AG309" s="869">
        <f>SUM('HL KNIHA VYPOC'!$D$68)*-1+'HL KNIHA VYPOC'!$D$67</f>
        <v>0</v>
      </c>
      <c r="AH309" s="869"/>
      <c r="AI309" s="869"/>
      <c r="AJ309" s="869"/>
      <c r="AK309" s="869"/>
      <c r="AL309" s="869"/>
      <c r="AM309" s="869"/>
      <c r="AN309" s="869"/>
      <c r="AO309" s="869"/>
      <c r="AP309" s="869"/>
      <c r="AQ309" s="869"/>
      <c r="AR309" s="869"/>
      <c r="AS309" s="869"/>
      <c r="AT309" s="812">
        <f>SUM(H309:AS312)</f>
        <v>0</v>
      </c>
      <c r="AU309" s="813"/>
      <c r="AV309" s="813"/>
      <c r="AW309" s="813"/>
      <c r="AX309" s="814"/>
    </row>
    <row r="310" spans="1:50" ht="12.6" customHeight="1" x14ac:dyDescent="0.25">
      <c r="A310" s="141" t="s">
        <v>1473</v>
      </c>
      <c r="H310" s="869"/>
      <c r="I310" s="869"/>
      <c r="J310" s="869"/>
      <c r="K310" s="869"/>
      <c r="L310" s="869"/>
      <c r="M310" s="869"/>
      <c r="N310" s="869"/>
      <c r="O310" s="869"/>
      <c r="P310" s="869"/>
      <c r="Q310" s="869"/>
      <c r="R310" s="869"/>
      <c r="S310" s="869"/>
      <c r="T310" s="869"/>
      <c r="U310" s="869"/>
      <c r="V310" s="869"/>
      <c r="W310" s="869"/>
      <c r="X310" s="869"/>
      <c r="Y310" s="869"/>
      <c r="Z310" s="869"/>
      <c r="AA310" s="869"/>
      <c r="AB310" s="869"/>
      <c r="AC310" s="869"/>
      <c r="AD310" s="869"/>
      <c r="AE310" s="869"/>
      <c r="AF310" s="869"/>
      <c r="AG310" s="869"/>
      <c r="AH310" s="869"/>
      <c r="AI310" s="869"/>
      <c r="AJ310" s="869"/>
      <c r="AK310" s="869"/>
      <c r="AL310" s="869"/>
      <c r="AM310" s="869"/>
      <c r="AN310" s="869"/>
      <c r="AO310" s="869"/>
      <c r="AP310" s="869"/>
      <c r="AQ310" s="869"/>
      <c r="AR310" s="869"/>
      <c r="AS310" s="869"/>
      <c r="AT310" s="851"/>
      <c r="AU310" s="852"/>
      <c r="AV310" s="852"/>
      <c r="AW310" s="852"/>
      <c r="AX310" s="853"/>
    </row>
    <row r="311" spans="1:50" ht="12.6" customHeight="1" x14ac:dyDescent="0.25">
      <c r="A311" s="141" t="s">
        <v>1474</v>
      </c>
      <c r="H311" s="869"/>
      <c r="I311" s="869"/>
      <c r="J311" s="869"/>
      <c r="K311" s="869"/>
      <c r="L311" s="869"/>
      <c r="M311" s="869"/>
      <c r="N311" s="869"/>
      <c r="O311" s="869"/>
      <c r="P311" s="869"/>
      <c r="Q311" s="869"/>
      <c r="R311" s="869"/>
      <c r="S311" s="869"/>
      <c r="T311" s="869"/>
      <c r="U311" s="869"/>
      <c r="V311" s="869"/>
      <c r="W311" s="869"/>
      <c r="X311" s="869"/>
      <c r="Y311" s="869"/>
      <c r="Z311" s="869"/>
      <c r="AA311" s="869"/>
      <c r="AB311" s="869"/>
      <c r="AC311" s="869"/>
      <c r="AD311" s="869"/>
      <c r="AE311" s="869"/>
      <c r="AF311" s="869"/>
      <c r="AG311" s="869"/>
      <c r="AH311" s="869"/>
      <c r="AI311" s="869"/>
      <c r="AJ311" s="869"/>
      <c r="AK311" s="869"/>
      <c r="AL311" s="869"/>
      <c r="AM311" s="869"/>
      <c r="AN311" s="869"/>
      <c r="AO311" s="869"/>
      <c r="AP311" s="869"/>
      <c r="AQ311" s="869"/>
      <c r="AR311" s="869"/>
      <c r="AS311" s="869"/>
      <c r="AT311" s="851"/>
      <c r="AU311" s="852"/>
      <c r="AV311" s="852"/>
      <c r="AW311" s="852"/>
      <c r="AX311" s="853"/>
    </row>
    <row r="312" spans="1:50" ht="12.6" customHeight="1" x14ac:dyDescent="0.25">
      <c r="A312" s="174" t="s">
        <v>1475</v>
      </c>
      <c r="B312" s="152"/>
      <c r="C312" s="152"/>
      <c r="D312" s="152"/>
      <c r="E312" s="152"/>
      <c r="F312" s="152"/>
      <c r="G312" s="152"/>
      <c r="H312" s="869"/>
      <c r="I312" s="869"/>
      <c r="J312" s="869"/>
      <c r="K312" s="869"/>
      <c r="L312" s="869"/>
      <c r="M312" s="869"/>
      <c r="N312" s="869"/>
      <c r="O312" s="869"/>
      <c r="P312" s="869"/>
      <c r="Q312" s="869"/>
      <c r="R312" s="869"/>
      <c r="S312" s="869"/>
      <c r="T312" s="869"/>
      <c r="U312" s="869"/>
      <c r="V312" s="869"/>
      <c r="W312" s="869"/>
      <c r="X312" s="869"/>
      <c r="Y312" s="869"/>
      <c r="Z312" s="869"/>
      <c r="AA312" s="869"/>
      <c r="AB312" s="869"/>
      <c r="AC312" s="869"/>
      <c r="AD312" s="869"/>
      <c r="AE312" s="869"/>
      <c r="AF312" s="869"/>
      <c r="AG312" s="869"/>
      <c r="AH312" s="869"/>
      <c r="AI312" s="869"/>
      <c r="AJ312" s="869"/>
      <c r="AK312" s="869"/>
      <c r="AL312" s="869"/>
      <c r="AM312" s="869"/>
      <c r="AN312" s="869"/>
      <c r="AO312" s="869"/>
      <c r="AP312" s="869"/>
      <c r="AQ312" s="869"/>
      <c r="AR312" s="869"/>
      <c r="AS312" s="869"/>
      <c r="AT312" s="815"/>
      <c r="AU312" s="816"/>
      <c r="AV312" s="816"/>
      <c r="AW312" s="816"/>
      <c r="AX312" s="817"/>
    </row>
    <row r="313" spans="1:50" ht="12.6" customHeight="1" x14ac:dyDescent="0.25">
      <c r="A313" s="143" t="s">
        <v>1427</v>
      </c>
      <c r="B313" s="144"/>
      <c r="C313" s="144"/>
      <c r="D313" s="144"/>
      <c r="E313" s="144"/>
      <c r="F313" s="144"/>
      <c r="G313" s="144"/>
      <c r="H313" s="869"/>
      <c r="I313" s="869"/>
      <c r="J313" s="869"/>
      <c r="K313" s="869"/>
      <c r="L313" s="869"/>
      <c r="M313" s="869">
        <f>SUM('HL KNIHA VYPOC'!$F$61)</f>
        <v>0</v>
      </c>
      <c r="N313" s="869"/>
      <c r="O313" s="869"/>
      <c r="P313" s="869"/>
      <c r="Q313" s="869"/>
      <c r="R313" s="869">
        <f>SUM('HL KNIHA VYPOC'!$F$62)</f>
        <v>0</v>
      </c>
      <c r="S313" s="869"/>
      <c r="T313" s="869"/>
      <c r="U313" s="869"/>
      <c r="V313" s="869"/>
      <c r="W313" s="869">
        <f>SUM('HL KNIHA VYPOC'!$F$65)</f>
        <v>0</v>
      </c>
      <c r="X313" s="869"/>
      <c r="Y313" s="869"/>
      <c r="Z313" s="869"/>
      <c r="AA313" s="869"/>
      <c r="AB313" s="869">
        <f>SUM('HL KNIHA VYPOC'!$F$66)</f>
        <v>0</v>
      </c>
      <c r="AC313" s="869"/>
      <c r="AD313" s="869"/>
      <c r="AE313" s="869"/>
      <c r="AF313" s="869"/>
      <c r="AG313" s="869">
        <f>SUM('HL KNIHA VYPOC'!$F$68+'HL KNIHA VYPOC'!$F$67)</f>
        <v>0</v>
      </c>
      <c r="AH313" s="869"/>
      <c r="AI313" s="869"/>
      <c r="AJ313" s="869"/>
      <c r="AK313" s="869"/>
      <c r="AL313" s="869"/>
      <c r="AM313" s="869"/>
      <c r="AN313" s="869"/>
      <c r="AO313" s="869"/>
      <c r="AP313" s="869"/>
      <c r="AQ313" s="869"/>
      <c r="AR313" s="869"/>
      <c r="AS313" s="869"/>
      <c r="AT313" s="839">
        <f>SUM(H313:AS313)</f>
        <v>0</v>
      </c>
      <c r="AU313" s="840"/>
      <c r="AV313" s="840"/>
      <c r="AW313" s="840"/>
      <c r="AX313" s="841"/>
    </row>
    <row r="314" spans="1:50" ht="12.6" customHeight="1" x14ac:dyDescent="0.25">
      <c r="A314" s="143" t="s">
        <v>1428</v>
      </c>
      <c r="B314" s="178"/>
      <c r="C314" s="144"/>
      <c r="D314" s="144"/>
      <c r="E314" s="144"/>
      <c r="F314" s="144"/>
      <c r="G314" s="144"/>
      <c r="H314" s="869"/>
      <c r="I314" s="869"/>
      <c r="J314" s="869"/>
      <c r="K314" s="869"/>
      <c r="L314" s="869"/>
      <c r="M314" s="869">
        <f>SUM('HL KNIHA VYPOC'!$E$61)</f>
        <v>0</v>
      </c>
      <c r="N314" s="869"/>
      <c r="O314" s="869"/>
      <c r="P314" s="869"/>
      <c r="Q314" s="869"/>
      <c r="R314" s="869">
        <f>SUM('HL KNIHA VYPOC'!$E$62)</f>
        <v>0</v>
      </c>
      <c r="S314" s="869"/>
      <c r="T314" s="869"/>
      <c r="U314" s="869"/>
      <c r="V314" s="869"/>
      <c r="W314" s="869">
        <f>SUM('HL KNIHA VYPOC'!$E$65)</f>
        <v>0</v>
      </c>
      <c r="X314" s="869"/>
      <c r="Y314" s="869"/>
      <c r="Z314" s="869"/>
      <c r="AA314" s="869"/>
      <c r="AB314" s="869">
        <f>SUM('HL KNIHA VYPOC'!$E$66)</f>
        <v>0</v>
      </c>
      <c r="AC314" s="869"/>
      <c r="AD314" s="869"/>
      <c r="AE314" s="869"/>
      <c r="AF314" s="869"/>
      <c r="AG314" s="869">
        <f>SUM('HL KNIHA VYPOC'!$E$68)+'HL KNIHA VYPOC'!$E$67</f>
        <v>0</v>
      </c>
      <c r="AH314" s="869"/>
      <c r="AI314" s="869"/>
      <c r="AJ314" s="869"/>
      <c r="AK314" s="869"/>
      <c r="AL314" s="869"/>
      <c r="AM314" s="869"/>
      <c r="AN314" s="869"/>
      <c r="AO314" s="869"/>
      <c r="AP314" s="869"/>
      <c r="AQ314" s="869"/>
      <c r="AR314" s="869"/>
      <c r="AS314" s="869"/>
      <c r="AT314" s="839">
        <f>SUM(H314:AS314)</f>
        <v>0</v>
      </c>
      <c r="AU314" s="840"/>
      <c r="AV314" s="840"/>
      <c r="AW314" s="840"/>
      <c r="AX314" s="841"/>
    </row>
    <row r="315" spans="1:50" ht="12.6" customHeight="1" x14ac:dyDescent="0.25">
      <c r="A315" s="143" t="s">
        <v>1429</v>
      </c>
      <c r="B315" s="178"/>
      <c r="C315" s="144"/>
      <c r="D315" s="144"/>
      <c r="E315" s="144"/>
      <c r="F315" s="144"/>
      <c r="G315" s="144"/>
      <c r="H315" s="870"/>
      <c r="I315" s="870"/>
      <c r="J315" s="870"/>
      <c r="K315" s="870"/>
      <c r="L315" s="870"/>
      <c r="M315" s="870"/>
      <c r="N315" s="870"/>
      <c r="O315" s="870"/>
      <c r="P315" s="870"/>
      <c r="Q315" s="870"/>
      <c r="R315" s="870"/>
      <c r="S315" s="870"/>
      <c r="T315" s="870"/>
      <c r="U315" s="870"/>
      <c r="V315" s="870"/>
      <c r="W315" s="870"/>
      <c r="X315" s="870"/>
      <c r="Y315" s="870"/>
      <c r="Z315" s="870"/>
      <c r="AA315" s="870"/>
      <c r="AB315" s="870"/>
      <c r="AC315" s="870"/>
      <c r="AD315" s="870"/>
      <c r="AE315" s="870"/>
      <c r="AF315" s="870"/>
      <c r="AG315" s="870"/>
      <c r="AH315" s="870"/>
      <c r="AI315" s="870"/>
      <c r="AJ315" s="870"/>
      <c r="AK315" s="870"/>
      <c r="AL315" s="870"/>
      <c r="AM315" s="870"/>
      <c r="AN315" s="870"/>
      <c r="AO315" s="870"/>
      <c r="AP315" s="870"/>
      <c r="AQ315" s="870"/>
      <c r="AR315" s="870"/>
      <c r="AS315" s="870"/>
      <c r="AT315" s="839">
        <f>SUM(H315:AS315)</f>
        <v>0</v>
      </c>
      <c r="AU315" s="840"/>
      <c r="AV315" s="840"/>
      <c r="AW315" s="840"/>
      <c r="AX315" s="841"/>
    </row>
    <row r="316" spans="1:50" ht="12.6" customHeight="1" x14ac:dyDescent="0.25">
      <c r="A316" s="141" t="s">
        <v>1430</v>
      </c>
      <c r="H316" s="869"/>
      <c r="I316" s="869"/>
      <c r="J316" s="869"/>
      <c r="K316" s="869"/>
      <c r="L316" s="869"/>
      <c r="M316" s="869">
        <f>SUM(M309+M313-M314+M315)</f>
        <v>0</v>
      </c>
      <c r="N316" s="869"/>
      <c r="O316" s="869"/>
      <c r="P316" s="869"/>
      <c r="Q316" s="869"/>
      <c r="R316" s="869">
        <f>SUM(R309+R313-R314+R315)</f>
        <v>0</v>
      </c>
      <c r="S316" s="869"/>
      <c r="T316" s="869"/>
      <c r="U316" s="869"/>
      <c r="V316" s="869"/>
      <c r="W316" s="869">
        <f>SUM(W309+W313-W314+W315)</f>
        <v>0</v>
      </c>
      <c r="X316" s="869"/>
      <c r="Y316" s="869"/>
      <c r="Z316" s="869"/>
      <c r="AA316" s="869"/>
      <c r="AB316" s="869">
        <f>SUM(AB309+AB313-AB314+AB315)</f>
        <v>0</v>
      </c>
      <c r="AC316" s="869"/>
      <c r="AD316" s="869"/>
      <c r="AE316" s="869"/>
      <c r="AF316" s="869"/>
      <c r="AG316" s="869">
        <f>SUM(AG309+AG313-AG314+AG315)</f>
        <v>0</v>
      </c>
      <c r="AH316" s="869"/>
      <c r="AI316" s="869"/>
      <c r="AJ316" s="869"/>
      <c r="AK316" s="869"/>
      <c r="AL316" s="869"/>
      <c r="AM316" s="869"/>
      <c r="AN316" s="869"/>
      <c r="AO316" s="869"/>
      <c r="AP316" s="869"/>
      <c r="AQ316" s="869"/>
      <c r="AR316" s="869"/>
      <c r="AS316" s="869"/>
      <c r="AT316" s="812">
        <f>SUM(H316:AS318)</f>
        <v>0</v>
      </c>
      <c r="AU316" s="813"/>
      <c r="AV316" s="813"/>
      <c r="AW316" s="813"/>
      <c r="AX316" s="814"/>
    </row>
    <row r="317" spans="1:50" ht="12.6" customHeight="1" x14ac:dyDescent="0.25">
      <c r="A317" s="141" t="s">
        <v>1474</v>
      </c>
      <c r="H317" s="869"/>
      <c r="I317" s="869"/>
      <c r="J317" s="869"/>
      <c r="K317" s="869"/>
      <c r="L317" s="869"/>
      <c r="M317" s="869"/>
      <c r="N317" s="869"/>
      <c r="O317" s="869"/>
      <c r="P317" s="869"/>
      <c r="Q317" s="869"/>
      <c r="R317" s="869"/>
      <c r="S317" s="869"/>
      <c r="T317" s="869"/>
      <c r="U317" s="869"/>
      <c r="V317" s="869"/>
      <c r="W317" s="869"/>
      <c r="X317" s="869"/>
      <c r="Y317" s="869"/>
      <c r="Z317" s="869"/>
      <c r="AA317" s="869"/>
      <c r="AB317" s="869"/>
      <c r="AC317" s="869"/>
      <c r="AD317" s="869"/>
      <c r="AE317" s="869"/>
      <c r="AF317" s="869"/>
      <c r="AG317" s="869"/>
      <c r="AH317" s="869"/>
      <c r="AI317" s="869"/>
      <c r="AJ317" s="869"/>
      <c r="AK317" s="869"/>
      <c r="AL317" s="869"/>
      <c r="AM317" s="869"/>
      <c r="AN317" s="869"/>
      <c r="AO317" s="869"/>
      <c r="AP317" s="869"/>
      <c r="AQ317" s="869"/>
      <c r="AR317" s="869"/>
      <c r="AS317" s="869"/>
      <c r="AT317" s="851"/>
      <c r="AU317" s="852"/>
      <c r="AV317" s="852"/>
      <c r="AW317" s="852"/>
      <c r="AX317" s="853"/>
    </row>
    <row r="318" spans="1:50" ht="12.6" customHeight="1" x14ac:dyDescent="0.25">
      <c r="A318" s="174" t="s">
        <v>1475</v>
      </c>
      <c r="B318" s="152"/>
      <c r="C318" s="152"/>
      <c r="D318" s="152"/>
      <c r="E318" s="152"/>
      <c r="F318" s="152"/>
      <c r="G318" s="152"/>
      <c r="H318" s="869"/>
      <c r="I318" s="869"/>
      <c r="J318" s="869"/>
      <c r="K318" s="869"/>
      <c r="L318" s="869"/>
      <c r="M318" s="869"/>
      <c r="N318" s="869"/>
      <c r="O318" s="869"/>
      <c r="P318" s="869"/>
      <c r="Q318" s="869"/>
      <c r="R318" s="869"/>
      <c r="S318" s="869"/>
      <c r="T318" s="869"/>
      <c r="U318" s="869"/>
      <c r="V318" s="869"/>
      <c r="W318" s="869"/>
      <c r="X318" s="869"/>
      <c r="Y318" s="869"/>
      <c r="Z318" s="869"/>
      <c r="AA318" s="869"/>
      <c r="AB318" s="869"/>
      <c r="AC318" s="869"/>
      <c r="AD318" s="869"/>
      <c r="AE318" s="869"/>
      <c r="AF318" s="869"/>
      <c r="AG318" s="869"/>
      <c r="AH318" s="869"/>
      <c r="AI318" s="869"/>
      <c r="AJ318" s="869"/>
      <c r="AK318" s="869"/>
      <c r="AL318" s="869"/>
      <c r="AM318" s="869"/>
      <c r="AN318" s="869"/>
      <c r="AO318" s="869"/>
      <c r="AP318" s="869"/>
      <c r="AQ318" s="869"/>
      <c r="AR318" s="869"/>
      <c r="AS318" s="869"/>
      <c r="AT318" s="815"/>
      <c r="AU318" s="816"/>
      <c r="AV318" s="816"/>
      <c r="AW318" s="816"/>
      <c r="AX318" s="817"/>
    </row>
    <row r="319" spans="1:50" ht="12.6" customHeight="1" x14ac:dyDescent="0.25">
      <c r="A319" s="130" t="s">
        <v>1432</v>
      </c>
      <c r="H319" s="181"/>
      <c r="I319" s="181"/>
      <c r="J319" s="181"/>
      <c r="K319" s="181"/>
      <c r="L319" s="181"/>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77"/>
    </row>
    <row r="320" spans="1:50" ht="12.6" customHeight="1" x14ac:dyDescent="0.25">
      <c r="A320" s="171" t="s">
        <v>1472</v>
      </c>
      <c r="B320" s="149"/>
      <c r="C320" s="149"/>
      <c r="D320" s="149"/>
      <c r="E320" s="149"/>
      <c r="F320" s="149"/>
      <c r="G320" s="149"/>
      <c r="H320" s="869">
        <f>SUM(H327-H326+H325-H324)</f>
        <v>0</v>
      </c>
      <c r="I320" s="869"/>
      <c r="J320" s="869"/>
      <c r="K320" s="869"/>
      <c r="L320" s="869"/>
      <c r="M320" s="869">
        <f>SUM(M327-M326+M325-M324)</f>
        <v>0</v>
      </c>
      <c r="N320" s="869"/>
      <c r="O320" s="869"/>
      <c r="P320" s="869"/>
      <c r="Q320" s="869"/>
      <c r="R320" s="869">
        <f>SUM(R327-R326+R325-R324)</f>
        <v>0</v>
      </c>
      <c r="S320" s="869"/>
      <c r="T320" s="869"/>
      <c r="U320" s="869"/>
      <c r="V320" s="869"/>
      <c r="W320" s="869">
        <f>SUM(W327-W326+W325-W324)</f>
        <v>0</v>
      </c>
      <c r="X320" s="869"/>
      <c r="Y320" s="869"/>
      <c r="Z320" s="869"/>
      <c r="AA320" s="869"/>
      <c r="AB320" s="869">
        <f>SUM(AB327-AB326+AB325-AB324)</f>
        <v>0</v>
      </c>
      <c r="AC320" s="869"/>
      <c r="AD320" s="869"/>
      <c r="AE320" s="869"/>
      <c r="AF320" s="869"/>
      <c r="AG320" s="869">
        <f>SUM(AG327-AG326+AG325-AG324)</f>
        <v>0</v>
      </c>
      <c r="AH320" s="869"/>
      <c r="AI320" s="869"/>
      <c r="AJ320" s="869"/>
      <c r="AK320" s="869">
        <f>SUM(AK327-AK326+AK325-AK324)</f>
        <v>0</v>
      </c>
      <c r="AL320" s="869"/>
      <c r="AM320" s="869"/>
      <c r="AN320" s="869"/>
      <c r="AO320" s="869">
        <f>SUM(AO327-AO326+AO325-AO324)</f>
        <v>0</v>
      </c>
      <c r="AP320" s="869"/>
      <c r="AQ320" s="869"/>
      <c r="AR320" s="869"/>
      <c r="AS320" s="869"/>
      <c r="AT320" s="812">
        <f>SUM(H320:AS323)</f>
        <v>0</v>
      </c>
      <c r="AU320" s="813"/>
      <c r="AV320" s="813"/>
      <c r="AW320" s="813"/>
      <c r="AX320" s="814"/>
    </row>
    <row r="321" spans="1:50" ht="12.6" customHeight="1" x14ac:dyDescent="0.25">
      <c r="A321" s="141" t="s">
        <v>1473</v>
      </c>
      <c r="H321" s="869"/>
      <c r="I321" s="869"/>
      <c r="J321" s="869"/>
      <c r="K321" s="869"/>
      <c r="L321" s="869"/>
      <c r="M321" s="869"/>
      <c r="N321" s="869"/>
      <c r="O321" s="869"/>
      <c r="P321" s="869"/>
      <c r="Q321" s="869"/>
      <c r="R321" s="869"/>
      <c r="S321" s="869"/>
      <c r="T321" s="869"/>
      <c r="U321" s="869"/>
      <c r="V321" s="869"/>
      <c r="W321" s="869"/>
      <c r="X321" s="869"/>
      <c r="Y321" s="869"/>
      <c r="Z321" s="869"/>
      <c r="AA321" s="869"/>
      <c r="AB321" s="869"/>
      <c r="AC321" s="869"/>
      <c r="AD321" s="869"/>
      <c r="AE321" s="869"/>
      <c r="AF321" s="869"/>
      <c r="AG321" s="869"/>
      <c r="AH321" s="869"/>
      <c r="AI321" s="869"/>
      <c r="AJ321" s="869"/>
      <c r="AK321" s="869"/>
      <c r="AL321" s="869"/>
      <c r="AM321" s="869"/>
      <c r="AN321" s="869"/>
      <c r="AO321" s="869"/>
      <c r="AP321" s="869"/>
      <c r="AQ321" s="869"/>
      <c r="AR321" s="869"/>
      <c r="AS321" s="869"/>
      <c r="AT321" s="851"/>
      <c r="AU321" s="852"/>
      <c r="AV321" s="852"/>
      <c r="AW321" s="852"/>
      <c r="AX321" s="853"/>
    </row>
    <row r="322" spans="1:50" ht="12.6" customHeight="1" x14ac:dyDescent="0.25">
      <c r="A322" s="141" t="s">
        <v>1474</v>
      </c>
      <c r="H322" s="869"/>
      <c r="I322" s="869"/>
      <c r="J322" s="869"/>
      <c r="K322" s="869"/>
      <c r="L322" s="869"/>
      <c r="M322" s="869"/>
      <c r="N322" s="869"/>
      <c r="O322" s="869"/>
      <c r="P322" s="869"/>
      <c r="Q322" s="869"/>
      <c r="R322" s="869"/>
      <c r="S322" s="869"/>
      <c r="T322" s="869"/>
      <c r="U322" s="869"/>
      <c r="V322" s="869"/>
      <c r="W322" s="869"/>
      <c r="X322" s="869"/>
      <c r="Y322" s="869"/>
      <c r="Z322" s="869"/>
      <c r="AA322" s="869"/>
      <c r="AB322" s="869"/>
      <c r="AC322" s="869"/>
      <c r="AD322" s="869"/>
      <c r="AE322" s="869"/>
      <c r="AF322" s="869"/>
      <c r="AG322" s="869"/>
      <c r="AH322" s="869"/>
      <c r="AI322" s="869"/>
      <c r="AJ322" s="869"/>
      <c r="AK322" s="869"/>
      <c r="AL322" s="869"/>
      <c r="AM322" s="869"/>
      <c r="AN322" s="869"/>
      <c r="AO322" s="869"/>
      <c r="AP322" s="869"/>
      <c r="AQ322" s="869"/>
      <c r="AR322" s="869"/>
      <c r="AS322" s="869"/>
      <c r="AT322" s="851"/>
      <c r="AU322" s="852"/>
      <c r="AV322" s="852"/>
      <c r="AW322" s="852"/>
      <c r="AX322" s="853"/>
    </row>
    <row r="323" spans="1:50" ht="12.6" customHeight="1" x14ac:dyDescent="0.25">
      <c r="A323" s="141" t="s">
        <v>1475</v>
      </c>
      <c r="H323" s="869"/>
      <c r="I323" s="869"/>
      <c r="J323" s="869"/>
      <c r="K323" s="869"/>
      <c r="L323" s="869"/>
      <c r="M323" s="869"/>
      <c r="N323" s="869"/>
      <c r="O323" s="869"/>
      <c r="P323" s="869"/>
      <c r="Q323" s="869"/>
      <c r="R323" s="869"/>
      <c r="S323" s="869"/>
      <c r="T323" s="869"/>
      <c r="U323" s="869"/>
      <c r="V323" s="869"/>
      <c r="W323" s="869"/>
      <c r="X323" s="869"/>
      <c r="Y323" s="869"/>
      <c r="Z323" s="869"/>
      <c r="AA323" s="869"/>
      <c r="AB323" s="869"/>
      <c r="AC323" s="869"/>
      <c r="AD323" s="869"/>
      <c r="AE323" s="869"/>
      <c r="AF323" s="869"/>
      <c r="AG323" s="869"/>
      <c r="AH323" s="869"/>
      <c r="AI323" s="869"/>
      <c r="AJ323" s="869"/>
      <c r="AK323" s="869"/>
      <c r="AL323" s="869"/>
      <c r="AM323" s="869"/>
      <c r="AN323" s="869"/>
      <c r="AO323" s="869"/>
      <c r="AP323" s="869"/>
      <c r="AQ323" s="869"/>
      <c r="AR323" s="869"/>
      <c r="AS323" s="869"/>
      <c r="AT323" s="815"/>
      <c r="AU323" s="816"/>
      <c r="AV323" s="816"/>
      <c r="AW323" s="816"/>
      <c r="AX323" s="817"/>
    </row>
    <row r="324" spans="1:50" ht="12.6" customHeight="1" x14ac:dyDescent="0.25">
      <c r="A324" s="143" t="s">
        <v>1427</v>
      </c>
      <c r="B324" s="144"/>
      <c r="C324" s="144"/>
      <c r="D324" s="144"/>
      <c r="E324" s="144"/>
      <c r="F324" s="144"/>
      <c r="G324" s="144"/>
      <c r="H324" s="870"/>
      <c r="I324" s="870"/>
      <c r="J324" s="870"/>
      <c r="K324" s="870"/>
      <c r="L324" s="870"/>
      <c r="M324" s="870"/>
      <c r="N324" s="870"/>
      <c r="O324" s="870"/>
      <c r="P324" s="870"/>
      <c r="Q324" s="870"/>
      <c r="R324" s="870"/>
      <c r="S324" s="870"/>
      <c r="T324" s="870"/>
      <c r="U324" s="870"/>
      <c r="V324" s="870"/>
      <c r="W324" s="870"/>
      <c r="X324" s="870"/>
      <c r="Y324" s="870"/>
      <c r="Z324" s="870"/>
      <c r="AA324" s="870"/>
      <c r="AB324" s="870"/>
      <c r="AC324" s="870"/>
      <c r="AD324" s="870"/>
      <c r="AE324" s="870"/>
      <c r="AF324" s="870"/>
      <c r="AG324" s="870"/>
      <c r="AH324" s="870"/>
      <c r="AI324" s="870"/>
      <c r="AJ324" s="870"/>
      <c r="AK324" s="870"/>
      <c r="AL324" s="870"/>
      <c r="AM324" s="870"/>
      <c r="AN324" s="870"/>
      <c r="AO324" s="870"/>
      <c r="AP324" s="870"/>
      <c r="AQ324" s="870"/>
      <c r="AR324" s="870"/>
      <c r="AS324" s="870"/>
      <c r="AT324" s="839">
        <f>SUM(H324:AS324)</f>
        <v>0</v>
      </c>
      <c r="AU324" s="840"/>
      <c r="AV324" s="840"/>
      <c r="AW324" s="840"/>
      <c r="AX324" s="841"/>
    </row>
    <row r="325" spans="1:50" ht="12.6" customHeight="1" x14ac:dyDescent="0.25">
      <c r="A325" s="143" t="s">
        <v>1428</v>
      </c>
      <c r="B325" s="178"/>
      <c r="C325" s="144"/>
      <c r="D325" s="144"/>
      <c r="E325" s="144"/>
      <c r="F325" s="144"/>
      <c r="G325" s="144"/>
      <c r="H325" s="870"/>
      <c r="I325" s="870"/>
      <c r="J325" s="870"/>
      <c r="K325" s="870"/>
      <c r="L325" s="870"/>
      <c r="M325" s="870"/>
      <c r="N325" s="870"/>
      <c r="O325" s="870"/>
      <c r="P325" s="870"/>
      <c r="Q325" s="870"/>
      <c r="R325" s="870"/>
      <c r="S325" s="870"/>
      <c r="T325" s="870"/>
      <c r="U325" s="870"/>
      <c r="V325" s="870"/>
      <c r="W325" s="870"/>
      <c r="X325" s="870"/>
      <c r="Y325" s="870"/>
      <c r="Z325" s="870"/>
      <c r="AA325" s="870"/>
      <c r="AB325" s="870"/>
      <c r="AC325" s="870"/>
      <c r="AD325" s="870"/>
      <c r="AE325" s="870"/>
      <c r="AF325" s="870"/>
      <c r="AG325" s="870"/>
      <c r="AH325" s="870"/>
      <c r="AI325" s="870"/>
      <c r="AJ325" s="870"/>
      <c r="AK325" s="870"/>
      <c r="AL325" s="870"/>
      <c r="AM325" s="870"/>
      <c r="AN325" s="870"/>
      <c r="AO325" s="870"/>
      <c r="AP325" s="870"/>
      <c r="AQ325" s="870"/>
      <c r="AR325" s="870"/>
      <c r="AS325" s="870"/>
      <c r="AT325" s="839">
        <f>SUM(H325:AS325)</f>
        <v>0</v>
      </c>
      <c r="AU325" s="840"/>
      <c r="AV325" s="840"/>
      <c r="AW325" s="840"/>
      <c r="AX325" s="841"/>
    </row>
    <row r="326" spans="1:50" ht="12.6" customHeight="1" x14ac:dyDescent="0.25">
      <c r="A326" s="143" t="s">
        <v>1429</v>
      </c>
      <c r="B326" s="178"/>
      <c r="C326" s="144"/>
      <c r="D326" s="144"/>
      <c r="E326" s="144"/>
      <c r="F326" s="144"/>
      <c r="G326" s="144"/>
      <c r="H326" s="870"/>
      <c r="I326" s="870"/>
      <c r="J326" s="870"/>
      <c r="K326" s="870"/>
      <c r="L326" s="870"/>
      <c r="M326" s="870"/>
      <c r="N326" s="870"/>
      <c r="O326" s="870"/>
      <c r="P326" s="870"/>
      <c r="Q326" s="870"/>
      <c r="R326" s="870"/>
      <c r="S326" s="870"/>
      <c r="T326" s="870"/>
      <c r="U326" s="870"/>
      <c r="V326" s="870"/>
      <c r="W326" s="870"/>
      <c r="X326" s="870"/>
      <c r="Y326" s="870"/>
      <c r="Z326" s="870"/>
      <c r="AA326" s="870"/>
      <c r="AB326" s="870"/>
      <c r="AC326" s="870"/>
      <c r="AD326" s="870"/>
      <c r="AE326" s="870"/>
      <c r="AF326" s="870"/>
      <c r="AG326" s="870"/>
      <c r="AH326" s="870"/>
      <c r="AI326" s="870"/>
      <c r="AJ326" s="870"/>
      <c r="AK326" s="870"/>
      <c r="AL326" s="870"/>
      <c r="AM326" s="870"/>
      <c r="AN326" s="870"/>
      <c r="AO326" s="870"/>
      <c r="AP326" s="870"/>
      <c r="AQ326" s="870"/>
      <c r="AR326" s="870"/>
      <c r="AS326" s="870"/>
      <c r="AT326" s="839">
        <f>SUM(H326:AS326)</f>
        <v>0</v>
      </c>
      <c r="AU326" s="840"/>
      <c r="AV326" s="840"/>
      <c r="AW326" s="840"/>
      <c r="AX326" s="841"/>
    </row>
    <row r="327" spans="1:50" ht="12.6" customHeight="1" x14ac:dyDescent="0.25">
      <c r="A327" s="141" t="s">
        <v>1430</v>
      </c>
      <c r="H327" s="869">
        <f>SUM(ANALYTIKAVUJ!$C$33)*-1</f>
        <v>0</v>
      </c>
      <c r="I327" s="869"/>
      <c r="J327" s="869"/>
      <c r="K327" s="869"/>
      <c r="L327" s="869"/>
      <c r="M327" s="869">
        <f>SUM(ANALYTIKAVUJ!$C$34)*-1</f>
        <v>0</v>
      </c>
      <c r="N327" s="869"/>
      <c r="O327" s="869"/>
      <c r="P327" s="869"/>
      <c r="Q327" s="869"/>
      <c r="R327" s="869">
        <f>SUM(ANALYTIKAVUJ!$C$35)*-1</f>
        <v>0</v>
      </c>
      <c r="S327" s="869"/>
      <c r="T327" s="869"/>
      <c r="U327" s="869"/>
      <c r="V327" s="869"/>
      <c r="W327" s="869">
        <f>SUM(ANALYTIKAVUJ!$C$36)*-1</f>
        <v>0</v>
      </c>
      <c r="X327" s="869"/>
      <c r="Y327" s="869"/>
      <c r="Z327" s="869"/>
      <c r="AA327" s="869"/>
      <c r="AB327" s="869">
        <f>SUM(ANALYTIKAVUJ!$C$37)*-1</f>
        <v>0</v>
      </c>
      <c r="AC327" s="869"/>
      <c r="AD327" s="869"/>
      <c r="AE327" s="869"/>
      <c r="AF327" s="869"/>
      <c r="AG327" s="869">
        <f>SUM(ANALYTIKAVUJ!$C$38)*-1</f>
        <v>0</v>
      </c>
      <c r="AH327" s="869"/>
      <c r="AI327" s="869"/>
      <c r="AJ327" s="869"/>
      <c r="AK327" s="869">
        <f>SUM('HL KNIHA VYPOC'!$G$74)*-1</f>
        <v>0</v>
      </c>
      <c r="AL327" s="869"/>
      <c r="AM327" s="869"/>
      <c r="AN327" s="869"/>
      <c r="AO327" s="869">
        <f>SUM(ANALYTIKAVUJ!$C$42)*-1</f>
        <v>0</v>
      </c>
      <c r="AP327" s="869"/>
      <c r="AQ327" s="869"/>
      <c r="AR327" s="869"/>
      <c r="AS327" s="869"/>
      <c r="AT327" s="845">
        <f>SUM(H327:AS329)</f>
        <v>0</v>
      </c>
      <c r="AU327" s="846"/>
      <c r="AV327" s="846"/>
      <c r="AW327" s="846"/>
      <c r="AX327" s="847"/>
    </row>
    <row r="328" spans="1:50" ht="12.6" customHeight="1" x14ac:dyDescent="0.25">
      <c r="A328" s="141" t="s">
        <v>1474</v>
      </c>
      <c r="H328" s="869"/>
      <c r="I328" s="869"/>
      <c r="J328" s="869"/>
      <c r="K328" s="869"/>
      <c r="L328" s="869"/>
      <c r="M328" s="869"/>
      <c r="N328" s="869"/>
      <c r="O328" s="869"/>
      <c r="P328" s="869"/>
      <c r="Q328" s="869"/>
      <c r="R328" s="869"/>
      <c r="S328" s="869"/>
      <c r="T328" s="869"/>
      <c r="U328" s="869"/>
      <c r="V328" s="869"/>
      <c r="W328" s="869"/>
      <c r="X328" s="869"/>
      <c r="Y328" s="869"/>
      <c r="Z328" s="869"/>
      <c r="AA328" s="869"/>
      <c r="AB328" s="869"/>
      <c r="AC328" s="869"/>
      <c r="AD328" s="869"/>
      <c r="AE328" s="869"/>
      <c r="AF328" s="869"/>
      <c r="AG328" s="869"/>
      <c r="AH328" s="869"/>
      <c r="AI328" s="869"/>
      <c r="AJ328" s="869"/>
      <c r="AK328" s="869"/>
      <c r="AL328" s="869"/>
      <c r="AM328" s="869"/>
      <c r="AN328" s="869"/>
      <c r="AO328" s="869"/>
      <c r="AP328" s="869"/>
      <c r="AQ328" s="869"/>
      <c r="AR328" s="869"/>
      <c r="AS328" s="869"/>
      <c r="AT328" s="880"/>
      <c r="AU328" s="881"/>
      <c r="AV328" s="881"/>
      <c r="AW328" s="881"/>
      <c r="AX328" s="882"/>
    </row>
    <row r="329" spans="1:50" ht="12.6" customHeight="1" x14ac:dyDescent="0.25">
      <c r="A329" s="174" t="s">
        <v>1475</v>
      </c>
      <c r="B329" s="152"/>
      <c r="C329" s="152"/>
      <c r="D329" s="152"/>
      <c r="E329" s="152"/>
      <c r="F329" s="152"/>
      <c r="G329" s="152"/>
      <c r="H329" s="869"/>
      <c r="I329" s="869"/>
      <c r="J329" s="869"/>
      <c r="K329" s="869"/>
      <c r="L329" s="869"/>
      <c r="M329" s="869"/>
      <c r="N329" s="869"/>
      <c r="O329" s="869"/>
      <c r="P329" s="869"/>
      <c r="Q329" s="869"/>
      <c r="R329" s="869"/>
      <c r="S329" s="869"/>
      <c r="T329" s="869"/>
      <c r="U329" s="869"/>
      <c r="V329" s="869"/>
      <c r="W329" s="869"/>
      <c r="X329" s="869"/>
      <c r="Y329" s="869"/>
      <c r="Z329" s="869"/>
      <c r="AA329" s="869"/>
      <c r="AB329" s="869"/>
      <c r="AC329" s="869"/>
      <c r="AD329" s="869"/>
      <c r="AE329" s="869"/>
      <c r="AF329" s="869"/>
      <c r="AG329" s="869"/>
      <c r="AH329" s="869"/>
      <c r="AI329" s="869"/>
      <c r="AJ329" s="869"/>
      <c r="AK329" s="869"/>
      <c r="AL329" s="869"/>
      <c r="AM329" s="869"/>
      <c r="AN329" s="869"/>
      <c r="AO329" s="869"/>
      <c r="AP329" s="869"/>
      <c r="AQ329" s="869"/>
      <c r="AR329" s="869"/>
      <c r="AS329" s="869"/>
      <c r="AT329" s="848"/>
      <c r="AU329" s="849"/>
      <c r="AV329" s="849"/>
      <c r="AW329" s="849"/>
      <c r="AX329" s="850"/>
    </row>
    <row r="330" spans="1:50" ht="12.6" customHeight="1" x14ac:dyDescent="0.25">
      <c r="A330" s="144" t="s">
        <v>1433</v>
      </c>
      <c r="B330" s="144"/>
      <c r="C330" s="144"/>
      <c r="D330" s="144"/>
      <c r="E330" s="144"/>
      <c r="F330" s="144"/>
      <c r="G330" s="144"/>
      <c r="H330" s="176"/>
      <c r="I330" s="176"/>
      <c r="J330" s="176"/>
      <c r="K330" s="176"/>
      <c r="L330" s="176"/>
      <c r="M330" s="176"/>
      <c r="N330" s="176"/>
      <c r="O330" s="176"/>
      <c r="P330" s="176"/>
      <c r="Q330" s="176"/>
      <c r="R330" s="176"/>
      <c r="S330" s="176"/>
      <c r="T330" s="176"/>
      <c r="U330" s="176"/>
      <c r="V330" s="176"/>
      <c r="W330" s="176"/>
      <c r="X330" s="176"/>
      <c r="Y330" s="176"/>
      <c r="Z330" s="176"/>
      <c r="AA330" s="176"/>
      <c r="AB330" s="176"/>
      <c r="AC330" s="176"/>
      <c r="AD330" s="176"/>
      <c r="AE330" s="176"/>
      <c r="AF330" s="176"/>
      <c r="AG330" s="176"/>
      <c r="AH330" s="176"/>
      <c r="AI330" s="176"/>
      <c r="AJ330" s="176"/>
      <c r="AK330" s="176"/>
      <c r="AL330" s="176"/>
      <c r="AM330" s="176"/>
      <c r="AN330" s="176"/>
      <c r="AO330" s="176"/>
      <c r="AP330" s="176"/>
      <c r="AQ330" s="176"/>
      <c r="AR330" s="176"/>
      <c r="AS330" s="176"/>
      <c r="AT330" s="176"/>
      <c r="AU330" s="176"/>
      <c r="AV330" s="176"/>
      <c r="AW330" s="176"/>
      <c r="AX330" s="177"/>
    </row>
    <row r="331" spans="1:50" ht="12.6" customHeight="1" x14ac:dyDescent="0.25">
      <c r="A331" s="171" t="s">
        <v>1472</v>
      </c>
      <c r="B331" s="149"/>
      <c r="C331" s="149"/>
      <c r="D331" s="149"/>
      <c r="E331" s="149"/>
      <c r="F331" s="149"/>
      <c r="G331" s="149"/>
      <c r="H331" s="869">
        <f>SUM(H298-H309-H320)</f>
        <v>0</v>
      </c>
      <c r="I331" s="869"/>
      <c r="J331" s="869"/>
      <c r="K331" s="869"/>
      <c r="L331" s="869"/>
      <c r="M331" s="869">
        <f>SUM(M298-M309-M320)</f>
        <v>0</v>
      </c>
      <c r="N331" s="869"/>
      <c r="O331" s="869"/>
      <c r="P331" s="869"/>
      <c r="Q331" s="869"/>
      <c r="R331" s="869">
        <f>SUM(R298-R309-R320)</f>
        <v>0</v>
      </c>
      <c r="S331" s="869"/>
      <c r="T331" s="869"/>
      <c r="U331" s="869"/>
      <c r="V331" s="869"/>
      <c r="W331" s="869">
        <f>SUM(W298-W309-W320)</f>
        <v>0</v>
      </c>
      <c r="X331" s="869"/>
      <c r="Y331" s="869"/>
      <c r="Z331" s="869"/>
      <c r="AA331" s="869"/>
      <c r="AB331" s="869">
        <f>SUM(AB298-AB309-AB320)</f>
        <v>0</v>
      </c>
      <c r="AC331" s="869"/>
      <c r="AD331" s="869"/>
      <c r="AE331" s="869"/>
      <c r="AF331" s="869"/>
      <c r="AG331" s="869">
        <f>SUM(AG298-AG309-AG320)</f>
        <v>0</v>
      </c>
      <c r="AH331" s="869"/>
      <c r="AI331" s="869"/>
      <c r="AJ331" s="869"/>
      <c r="AK331" s="869">
        <f>SUM(AK298-AK309-AK320)</f>
        <v>0</v>
      </c>
      <c r="AL331" s="869"/>
      <c r="AM331" s="869"/>
      <c r="AN331" s="869"/>
      <c r="AO331" s="869">
        <f>SUM(AO298-AO309-AO320)</f>
        <v>0</v>
      </c>
      <c r="AP331" s="869"/>
      <c r="AQ331" s="869"/>
      <c r="AR331" s="869"/>
      <c r="AS331" s="869"/>
      <c r="AT331" s="871">
        <f>SUM(AT298-AT309-AT320)</f>
        <v>0</v>
      </c>
      <c r="AU331" s="872"/>
      <c r="AV331" s="872"/>
      <c r="AW331" s="872"/>
      <c r="AX331" s="873"/>
    </row>
    <row r="332" spans="1:50" ht="12.6" customHeight="1" x14ac:dyDescent="0.25">
      <c r="A332" s="141" t="s">
        <v>1473</v>
      </c>
      <c r="H332" s="869"/>
      <c r="I332" s="869"/>
      <c r="J332" s="869"/>
      <c r="K332" s="869"/>
      <c r="L332" s="869"/>
      <c r="M332" s="869"/>
      <c r="N332" s="869"/>
      <c r="O332" s="869"/>
      <c r="P332" s="869"/>
      <c r="Q332" s="869"/>
      <c r="R332" s="869"/>
      <c r="S332" s="869"/>
      <c r="T332" s="869"/>
      <c r="U332" s="869"/>
      <c r="V332" s="869"/>
      <c r="W332" s="869"/>
      <c r="X332" s="869"/>
      <c r="Y332" s="869"/>
      <c r="Z332" s="869"/>
      <c r="AA332" s="869"/>
      <c r="AB332" s="869"/>
      <c r="AC332" s="869"/>
      <c r="AD332" s="869"/>
      <c r="AE332" s="869"/>
      <c r="AF332" s="869"/>
      <c r="AG332" s="869"/>
      <c r="AH332" s="869"/>
      <c r="AI332" s="869"/>
      <c r="AJ332" s="869"/>
      <c r="AK332" s="869"/>
      <c r="AL332" s="869"/>
      <c r="AM332" s="869"/>
      <c r="AN332" s="869"/>
      <c r="AO332" s="869"/>
      <c r="AP332" s="869"/>
      <c r="AQ332" s="869"/>
      <c r="AR332" s="869"/>
      <c r="AS332" s="869"/>
      <c r="AT332" s="874"/>
      <c r="AU332" s="875"/>
      <c r="AV332" s="875"/>
      <c r="AW332" s="875"/>
      <c r="AX332" s="876"/>
    </row>
    <row r="333" spans="1:50" ht="12.6" customHeight="1" x14ac:dyDescent="0.25">
      <c r="A333" s="141" t="s">
        <v>1474</v>
      </c>
      <c r="H333" s="869"/>
      <c r="I333" s="869"/>
      <c r="J333" s="869"/>
      <c r="K333" s="869"/>
      <c r="L333" s="869"/>
      <c r="M333" s="869"/>
      <c r="N333" s="869"/>
      <c r="O333" s="869"/>
      <c r="P333" s="869"/>
      <c r="Q333" s="869"/>
      <c r="R333" s="869"/>
      <c r="S333" s="869"/>
      <c r="T333" s="869"/>
      <c r="U333" s="869"/>
      <c r="V333" s="869"/>
      <c r="W333" s="869"/>
      <c r="X333" s="869"/>
      <c r="Y333" s="869"/>
      <c r="Z333" s="869"/>
      <c r="AA333" s="869"/>
      <c r="AB333" s="869"/>
      <c r="AC333" s="869"/>
      <c r="AD333" s="869"/>
      <c r="AE333" s="869"/>
      <c r="AF333" s="869"/>
      <c r="AG333" s="869"/>
      <c r="AH333" s="869"/>
      <c r="AI333" s="869"/>
      <c r="AJ333" s="869"/>
      <c r="AK333" s="869"/>
      <c r="AL333" s="869"/>
      <c r="AM333" s="869"/>
      <c r="AN333" s="869"/>
      <c r="AO333" s="869"/>
      <c r="AP333" s="869"/>
      <c r="AQ333" s="869"/>
      <c r="AR333" s="869"/>
      <c r="AS333" s="869"/>
      <c r="AT333" s="874"/>
      <c r="AU333" s="875"/>
      <c r="AV333" s="875"/>
      <c r="AW333" s="875"/>
      <c r="AX333" s="876"/>
    </row>
    <row r="334" spans="1:50" ht="12.6" customHeight="1" x14ac:dyDescent="0.25">
      <c r="A334" s="141" t="s">
        <v>1475</v>
      </c>
      <c r="H334" s="869"/>
      <c r="I334" s="869"/>
      <c r="J334" s="869"/>
      <c r="K334" s="869"/>
      <c r="L334" s="869"/>
      <c r="M334" s="869"/>
      <c r="N334" s="869"/>
      <c r="O334" s="869"/>
      <c r="P334" s="869"/>
      <c r="Q334" s="869"/>
      <c r="R334" s="869"/>
      <c r="S334" s="869"/>
      <c r="T334" s="869"/>
      <c r="U334" s="869"/>
      <c r="V334" s="869"/>
      <c r="W334" s="869"/>
      <c r="X334" s="869"/>
      <c r="Y334" s="869"/>
      <c r="Z334" s="869"/>
      <c r="AA334" s="869"/>
      <c r="AB334" s="869"/>
      <c r="AC334" s="869"/>
      <c r="AD334" s="869"/>
      <c r="AE334" s="869"/>
      <c r="AF334" s="869"/>
      <c r="AG334" s="869"/>
      <c r="AH334" s="869"/>
      <c r="AI334" s="869"/>
      <c r="AJ334" s="869"/>
      <c r="AK334" s="869"/>
      <c r="AL334" s="869"/>
      <c r="AM334" s="869"/>
      <c r="AN334" s="869"/>
      <c r="AO334" s="869"/>
      <c r="AP334" s="869"/>
      <c r="AQ334" s="869"/>
      <c r="AR334" s="869"/>
      <c r="AS334" s="869"/>
      <c r="AT334" s="877"/>
      <c r="AU334" s="878"/>
      <c r="AV334" s="878"/>
      <c r="AW334" s="878"/>
      <c r="AX334" s="879"/>
    </row>
    <row r="335" spans="1:50" ht="12.6" customHeight="1" x14ac:dyDescent="0.25">
      <c r="A335" s="171" t="s">
        <v>1430</v>
      </c>
      <c r="B335" s="149"/>
      <c r="C335" s="149"/>
      <c r="D335" s="149"/>
      <c r="E335" s="149"/>
      <c r="F335" s="149"/>
      <c r="G335" s="150"/>
      <c r="H335" s="869">
        <f>SUM(H305-H316-H327)</f>
        <v>0</v>
      </c>
      <c r="I335" s="869"/>
      <c r="J335" s="869"/>
      <c r="K335" s="869"/>
      <c r="L335" s="869"/>
      <c r="M335" s="869">
        <f>SUM(M305-M316-M327)</f>
        <v>0</v>
      </c>
      <c r="N335" s="869"/>
      <c r="O335" s="869"/>
      <c r="P335" s="869"/>
      <c r="Q335" s="869"/>
      <c r="R335" s="869">
        <f>SUM(R305-R316-R327)</f>
        <v>0</v>
      </c>
      <c r="S335" s="869"/>
      <c r="T335" s="869"/>
      <c r="U335" s="869"/>
      <c r="V335" s="869"/>
      <c r="W335" s="869">
        <f>SUM(W305-W316-W327)</f>
        <v>0</v>
      </c>
      <c r="X335" s="869"/>
      <c r="Y335" s="869"/>
      <c r="Z335" s="869"/>
      <c r="AA335" s="869"/>
      <c r="AB335" s="869">
        <f>SUM(AB305-AB316-AB327)</f>
        <v>0</v>
      </c>
      <c r="AC335" s="869"/>
      <c r="AD335" s="869"/>
      <c r="AE335" s="869"/>
      <c r="AF335" s="869"/>
      <c r="AG335" s="869">
        <f>SUM(AG305-AG316-AG327)</f>
        <v>0</v>
      </c>
      <c r="AH335" s="869"/>
      <c r="AI335" s="869"/>
      <c r="AJ335" s="869"/>
      <c r="AK335" s="869">
        <f>SUM(AK305-AK316-AK327)</f>
        <v>0</v>
      </c>
      <c r="AL335" s="869"/>
      <c r="AM335" s="869"/>
      <c r="AN335" s="869"/>
      <c r="AO335" s="869">
        <f>SUM(AO305-AO316-AO327)</f>
        <v>0</v>
      </c>
      <c r="AP335" s="869"/>
      <c r="AQ335" s="869"/>
      <c r="AR335" s="869"/>
      <c r="AS335" s="869"/>
      <c r="AT335" s="871">
        <f>SUM(H335:AS337)</f>
        <v>0</v>
      </c>
      <c r="AU335" s="872"/>
      <c r="AV335" s="872"/>
      <c r="AW335" s="872"/>
      <c r="AX335" s="873"/>
    </row>
    <row r="336" spans="1:50" ht="12.6" customHeight="1" x14ac:dyDescent="0.25">
      <c r="A336" s="141" t="s">
        <v>1474</v>
      </c>
      <c r="G336" s="173"/>
      <c r="H336" s="869"/>
      <c r="I336" s="869"/>
      <c r="J336" s="869"/>
      <c r="K336" s="869"/>
      <c r="L336" s="869"/>
      <c r="M336" s="869"/>
      <c r="N336" s="869"/>
      <c r="O336" s="869"/>
      <c r="P336" s="869"/>
      <c r="Q336" s="869"/>
      <c r="R336" s="869"/>
      <c r="S336" s="869"/>
      <c r="T336" s="869"/>
      <c r="U336" s="869"/>
      <c r="V336" s="869"/>
      <c r="W336" s="869"/>
      <c r="X336" s="869"/>
      <c r="Y336" s="869"/>
      <c r="Z336" s="869"/>
      <c r="AA336" s="869"/>
      <c r="AB336" s="869"/>
      <c r="AC336" s="869"/>
      <c r="AD336" s="869"/>
      <c r="AE336" s="869"/>
      <c r="AF336" s="869"/>
      <c r="AG336" s="869"/>
      <c r="AH336" s="869"/>
      <c r="AI336" s="869"/>
      <c r="AJ336" s="869"/>
      <c r="AK336" s="869"/>
      <c r="AL336" s="869"/>
      <c r="AM336" s="869"/>
      <c r="AN336" s="869"/>
      <c r="AO336" s="869"/>
      <c r="AP336" s="869"/>
      <c r="AQ336" s="869"/>
      <c r="AR336" s="869"/>
      <c r="AS336" s="869"/>
      <c r="AT336" s="874"/>
      <c r="AU336" s="875"/>
      <c r="AV336" s="875"/>
      <c r="AW336" s="875"/>
      <c r="AX336" s="876"/>
    </row>
    <row r="337" spans="1:54" ht="12.6" customHeight="1" x14ac:dyDescent="0.25">
      <c r="A337" s="174" t="s">
        <v>1475</v>
      </c>
      <c r="B337" s="152"/>
      <c r="C337" s="152"/>
      <c r="D337" s="152"/>
      <c r="E337" s="152"/>
      <c r="F337" s="152"/>
      <c r="G337" s="153"/>
      <c r="H337" s="869"/>
      <c r="I337" s="869"/>
      <c r="J337" s="869"/>
      <c r="K337" s="869"/>
      <c r="L337" s="869"/>
      <c r="M337" s="869"/>
      <c r="N337" s="869"/>
      <c r="O337" s="869"/>
      <c r="P337" s="869"/>
      <c r="Q337" s="869"/>
      <c r="R337" s="869"/>
      <c r="S337" s="869"/>
      <c r="T337" s="869"/>
      <c r="U337" s="869"/>
      <c r="V337" s="869"/>
      <c r="W337" s="869"/>
      <c r="X337" s="869"/>
      <c r="Y337" s="869"/>
      <c r="Z337" s="869"/>
      <c r="AA337" s="869"/>
      <c r="AB337" s="869"/>
      <c r="AC337" s="869"/>
      <c r="AD337" s="869"/>
      <c r="AE337" s="869"/>
      <c r="AF337" s="869"/>
      <c r="AG337" s="869"/>
      <c r="AH337" s="869"/>
      <c r="AI337" s="869"/>
      <c r="AJ337" s="869"/>
      <c r="AK337" s="869"/>
      <c r="AL337" s="869"/>
      <c r="AM337" s="869"/>
      <c r="AN337" s="869"/>
      <c r="AO337" s="869"/>
      <c r="AP337" s="869"/>
      <c r="AQ337" s="869"/>
      <c r="AR337" s="869"/>
      <c r="AS337" s="869"/>
      <c r="AT337" s="877"/>
      <c r="AU337" s="878"/>
      <c r="AV337" s="878"/>
      <c r="AW337" s="878"/>
      <c r="AX337" s="879"/>
    </row>
    <row r="339" spans="1:54" ht="12.6" customHeight="1" x14ac:dyDescent="0.25">
      <c r="A339" s="130" t="s">
        <v>1434</v>
      </c>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c r="AB339" s="142"/>
      <c r="AC339" s="142"/>
      <c r="AD339" s="142"/>
      <c r="AE339" s="142"/>
      <c r="AF339" s="142"/>
      <c r="AG339" s="142"/>
      <c r="AH339" s="142"/>
      <c r="AI339" s="142"/>
      <c r="AJ339" s="142"/>
      <c r="AK339" s="142"/>
      <c r="AL339" s="142"/>
      <c r="AM339" s="142"/>
      <c r="AN339" s="142"/>
      <c r="AO339" s="142"/>
      <c r="AP339" s="142"/>
      <c r="AQ339" s="142"/>
      <c r="AR339" s="142"/>
      <c r="AS339" s="142"/>
      <c r="AT339" s="142"/>
      <c r="AU339" s="142"/>
      <c r="AV339" s="142"/>
      <c r="AW339" s="142"/>
      <c r="AX339" s="142"/>
      <c r="AY339" s="142"/>
      <c r="AZ339" s="142"/>
      <c r="BA339" s="142"/>
      <c r="BB339" s="142"/>
    </row>
    <row r="340" spans="1:54" ht="12.6" customHeight="1" x14ac:dyDescent="0.25">
      <c r="A340" s="171"/>
      <c r="B340" s="172"/>
      <c r="C340" s="172"/>
      <c r="D340" s="172"/>
      <c r="E340" s="172"/>
      <c r="F340" s="172"/>
      <c r="G340" s="172"/>
      <c r="H340" s="803" t="s">
        <v>1279</v>
      </c>
      <c r="I340" s="804"/>
      <c r="J340" s="804"/>
      <c r="K340" s="804"/>
      <c r="L340" s="804"/>
      <c r="M340" s="804"/>
      <c r="N340" s="804"/>
      <c r="O340" s="804"/>
      <c r="P340" s="804"/>
      <c r="Q340" s="804"/>
      <c r="R340" s="804"/>
      <c r="S340" s="804"/>
      <c r="T340" s="804"/>
      <c r="U340" s="804"/>
      <c r="V340" s="804"/>
      <c r="W340" s="804"/>
      <c r="X340" s="804"/>
      <c r="Y340" s="804"/>
      <c r="Z340" s="804"/>
      <c r="AA340" s="804"/>
      <c r="AB340" s="804"/>
      <c r="AC340" s="804"/>
      <c r="AD340" s="804"/>
      <c r="AE340" s="804"/>
      <c r="AF340" s="804"/>
      <c r="AG340" s="804"/>
      <c r="AH340" s="804"/>
      <c r="AI340" s="804"/>
      <c r="AJ340" s="804"/>
      <c r="AK340" s="804"/>
      <c r="AL340" s="804"/>
      <c r="AM340" s="804"/>
      <c r="AN340" s="804"/>
      <c r="AO340" s="804"/>
      <c r="AP340" s="804"/>
      <c r="AQ340" s="804"/>
      <c r="AR340" s="804"/>
      <c r="AS340" s="804"/>
      <c r="AT340" s="804"/>
      <c r="AU340" s="804"/>
      <c r="AV340" s="804"/>
      <c r="AW340" s="804"/>
      <c r="AX340" s="805"/>
      <c r="AY340" s="142"/>
      <c r="AZ340" s="142"/>
      <c r="BA340" s="142"/>
      <c r="BB340" s="142"/>
    </row>
    <row r="341" spans="1:54" ht="12.6" customHeight="1" x14ac:dyDescent="0.25">
      <c r="A341" s="141"/>
      <c r="B341" s="142"/>
      <c r="C341" s="142"/>
      <c r="D341" s="142"/>
      <c r="E341" s="142"/>
      <c r="F341" s="142"/>
      <c r="G341" s="142"/>
      <c r="H341" s="801"/>
      <c r="I341" s="801"/>
      <c r="J341" s="801"/>
      <c r="K341" s="801"/>
      <c r="L341" s="801"/>
      <c r="M341" s="801"/>
      <c r="N341" s="801"/>
      <c r="O341" s="801"/>
      <c r="P341" s="801"/>
      <c r="Q341" s="801"/>
      <c r="R341" s="801" t="s">
        <v>1440</v>
      </c>
      <c r="S341" s="801"/>
      <c r="T341" s="801"/>
      <c r="U341" s="801"/>
      <c r="V341" s="801"/>
      <c r="W341" s="801"/>
      <c r="X341" s="801"/>
      <c r="Y341" s="801"/>
      <c r="Z341" s="801"/>
      <c r="AA341" s="801"/>
      <c r="AB341" s="801"/>
      <c r="AC341" s="801"/>
      <c r="AD341" s="801"/>
      <c r="AE341" s="801"/>
      <c r="AF341" s="801"/>
      <c r="AG341" s="141"/>
      <c r="AH341" s="142"/>
      <c r="AI341" s="142"/>
      <c r="AJ341" s="185"/>
      <c r="AK341" s="141"/>
      <c r="AL341" s="142"/>
      <c r="AM341" s="142"/>
      <c r="AN341" s="185"/>
      <c r="AO341" s="141"/>
      <c r="AP341" s="142"/>
      <c r="AQ341" s="142"/>
      <c r="AR341" s="142"/>
      <c r="AS341" s="185"/>
      <c r="AT341" s="141"/>
      <c r="AU341" s="142"/>
      <c r="AV341" s="142"/>
      <c r="AW341" s="142"/>
      <c r="AX341" s="173"/>
    </row>
    <row r="342" spans="1:54" ht="12.6" customHeight="1" x14ac:dyDescent="0.25">
      <c r="A342" s="141"/>
      <c r="B342" s="142"/>
      <c r="C342" s="142"/>
      <c r="D342" s="142"/>
      <c r="E342" s="142"/>
      <c r="F342" s="142"/>
      <c r="G342" s="142"/>
      <c r="H342" s="801"/>
      <c r="I342" s="801"/>
      <c r="J342" s="801"/>
      <c r="K342" s="801"/>
      <c r="L342" s="801"/>
      <c r="M342" s="801"/>
      <c r="N342" s="801"/>
      <c r="O342" s="801"/>
      <c r="P342" s="801"/>
      <c r="Q342" s="801"/>
      <c r="R342" s="801" t="s">
        <v>1441</v>
      </c>
      <c r="S342" s="801"/>
      <c r="T342" s="801"/>
      <c r="U342" s="801"/>
      <c r="V342" s="801"/>
      <c r="W342" s="801"/>
      <c r="X342" s="801"/>
      <c r="Y342" s="801"/>
      <c r="Z342" s="801"/>
      <c r="AA342" s="801"/>
      <c r="AB342" s="801"/>
      <c r="AC342" s="801"/>
      <c r="AD342" s="801"/>
      <c r="AE342" s="801"/>
      <c r="AF342" s="801"/>
      <c r="AG342" s="141"/>
      <c r="AH342" s="142"/>
      <c r="AI342" s="142"/>
      <c r="AJ342" s="185"/>
      <c r="AK342" s="141"/>
      <c r="AL342" s="142"/>
      <c r="AM342" s="142"/>
      <c r="AN342" s="185"/>
      <c r="AO342" s="799" t="s">
        <v>1442</v>
      </c>
      <c r="AP342" s="800"/>
      <c r="AQ342" s="800"/>
      <c r="AR342" s="800"/>
      <c r="AS342" s="802"/>
      <c r="AT342" s="141"/>
      <c r="AU342" s="142"/>
      <c r="AV342" s="142"/>
      <c r="AW342" s="142"/>
      <c r="AX342" s="173"/>
    </row>
    <row r="343" spans="1:54" ht="12.6" customHeight="1" x14ac:dyDescent="0.25">
      <c r="A343" s="799" t="s">
        <v>1443</v>
      </c>
      <c r="B343" s="800"/>
      <c r="C343" s="800"/>
      <c r="D343" s="800"/>
      <c r="E343" s="800"/>
      <c r="F343" s="800"/>
      <c r="G343" s="800"/>
      <c r="H343" s="801"/>
      <c r="I343" s="801"/>
      <c r="J343" s="801"/>
      <c r="K343" s="801"/>
      <c r="L343" s="801"/>
      <c r="M343" s="801"/>
      <c r="N343" s="801"/>
      <c r="O343" s="801"/>
      <c r="P343" s="801"/>
      <c r="Q343" s="801"/>
      <c r="R343" s="801" t="s">
        <v>1444</v>
      </c>
      <c r="S343" s="801"/>
      <c r="T343" s="801"/>
      <c r="U343" s="801"/>
      <c r="V343" s="801"/>
      <c r="W343" s="801" t="s">
        <v>1445</v>
      </c>
      <c r="X343" s="801"/>
      <c r="Y343" s="801"/>
      <c r="Z343" s="801"/>
      <c r="AA343" s="801"/>
      <c r="AB343" s="801"/>
      <c r="AC343" s="801"/>
      <c r="AD343" s="801"/>
      <c r="AE343" s="801"/>
      <c r="AF343" s="801"/>
      <c r="AG343" s="141"/>
      <c r="AH343" s="142"/>
      <c r="AI343" s="142"/>
      <c r="AJ343" s="185"/>
      <c r="AK343" s="141"/>
      <c r="AL343" s="142"/>
      <c r="AM343" s="142"/>
      <c r="AN343" s="185"/>
      <c r="AO343" s="799" t="s">
        <v>1446</v>
      </c>
      <c r="AP343" s="800"/>
      <c r="AQ343" s="800"/>
      <c r="AR343" s="800"/>
      <c r="AS343" s="802"/>
      <c r="AT343" s="141"/>
      <c r="AU343" s="142"/>
      <c r="AV343" s="142"/>
      <c r="AW343" s="142"/>
      <c r="AX343" s="173"/>
    </row>
    <row r="344" spans="1:54" ht="12.6" customHeight="1" x14ac:dyDescent="0.25">
      <c r="A344" s="799" t="s">
        <v>1447</v>
      </c>
      <c r="B344" s="800"/>
      <c r="C344" s="800"/>
      <c r="D344" s="800"/>
      <c r="E344" s="800"/>
      <c r="F344" s="800"/>
      <c r="G344" s="800"/>
      <c r="H344" s="801" t="s">
        <v>1448</v>
      </c>
      <c r="I344" s="801"/>
      <c r="J344" s="801"/>
      <c r="K344" s="801"/>
      <c r="L344" s="801"/>
      <c r="M344" s="801" t="s">
        <v>1449</v>
      </c>
      <c r="N344" s="801"/>
      <c r="O344" s="801"/>
      <c r="P344" s="801"/>
      <c r="Q344" s="801"/>
      <c r="R344" s="801" t="s">
        <v>1450</v>
      </c>
      <c r="S344" s="801"/>
      <c r="T344" s="801"/>
      <c r="U344" s="801"/>
      <c r="V344" s="801"/>
      <c r="W344" s="801" t="s">
        <v>1451</v>
      </c>
      <c r="X344" s="801"/>
      <c r="Y344" s="801"/>
      <c r="Z344" s="801"/>
      <c r="AA344" s="801"/>
      <c r="AB344" s="801" t="s">
        <v>1452</v>
      </c>
      <c r="AC344" s="801"/>
      <c r="AD344" s="801"/>
      <c r="AE344" s="801"/>
      <c r="AF344" s="801"/>
      <c r="AG344" s="799"/>
      <c r="AH344" s="800"/>
      <c r="AI344" s="800"/>
      <c r="AJ344" s="802"/>
      <c r="AK344" s="799" t="s">
        <v>1453</v>
      </c>
      <c r="AL344" s="800"/>
      <c r="AM344" s="800"/>
      <c r="AN344" s="802"/>
      <c r="AO344" s="799" t="s">
        <v>1454</v>
      </c>
      <c r="AP344" s="800"/>
      <c r="AQ344" s="800"/>
      <c r="AR344" s="800"/>
      <c r="AS344" s="802"/>
      <c r="AT344" s="799" t="s">
        <v>1402</v>
      </c>
      <c r="AU344" s="800"/>
      <c r="AV344" s="800"/>
      <c r="AW344" s="800"/>
      <c r="AX344" s="173"/>
    </row>
    <row r="345" spans="1:54" ht="12.6" customHeight="1" x14ac:dyDescent="0.25">
      <c r="A345" s="141"/>
      <c r="B345" s="142"/>
      <c r="C345" s="142"/>
      <c r="D345" s="142"/>
      <c r="E345" s="142"/>
      <c r="F345" s="142"/>
      <c r="G345" s="142"/>
      <c r="H345" s="801"/>
      <c r="I345" s="801"/>
      <c r="J345" s="801"/>
      <c r="K345" s="801"/>
      <c r="L345" s="801"/>
      <c r="M345" s="801"/>
      <c r="N345" s="801"/>
      <c r="O345" s="801"/>
      <c r="P345" s="801"/>
      <c r="Q345" s="801"/>
      <c r="R345" s="801" t="s">
        <v>1415</v>
      </c>
      <c r="S345" s="801"/>
      <c r="T345" s="801"/>
      <c r="U345" s="801"/>
      <c r="V345" s="801"/>
      <c r="W345" s="801" t="s">
        <v>1455</v>
      </c>
      <c r="X345" s="801"/>
      <c r="Y345" s="801"/>
      <c r="Z345" s="801"/>
      <c r="AA345" s="801"/>
      <c r="AB345" s="801" t="s">
        <v>1456</v>
      </c>
      <c r="AC345" s="801"/>
      <c r="AD345" s="801"/>
      <c r="AE345" s="801"/>
      <c r="AF345" s="801"/>
      <c r="AG345" s="799" t="s">
        <v>1457</v>
      </c>
      <c r="AH345" s="800"/>
      <c r="AI345" s="800"/>
      <c r="AJ345" s="802"/>
      <c r="AK345" s="799" t="s">
        <v>1458</v>
      </c>
      <c r="AL345" s="800"/>
      <c r="AM345" s="800"/>
      <c r="AN345" s="802"/>
      <c r="AO345" s="799" t="s">
        <v>1476</v>
      </c>
      <c r="AP345" s="800"/>
      <c r="AQ345" s="800"/>
      <c r="AR345" s="800"/>
      <c r="AS345" s="802"/>
      <c r="AT345" s="141"/>
      <c r="AU345" s="142"/>
      <c r="AV345" s="142"/>
      <c r="AW345" s="142"/>
      <c r="AX345" s="173"/>
    </row>
    <row r="346" spans="1:54" ht="12.6" customHeight="1" x14ac:dyDescent="0.25">
      <c r="A346" s="141"/>
      <c r="B346" s="142"/>
      <c r="C346" s="142"/>
      <c r="D346" s="142"/>
      <c r="E346" s="142"/>
      <c r="F346" s="142"/>
      <c r="G346" s="142"/>
      <c r="H346" s="801"/>
      <c r="I346" s="801"/>
      <c r="J346" s="801"/>
      <c r="K346" s="801"/>
      <c r="L346" s="801"/>
      <c r="M346" s="801"/>
      <c r="N346" s="801"/>
      <c r="O346" s="801"/>
      <c r="P346" s="801"/>
      <c r="Q346" s="801"/>
      <c r="R346" s="801" t="s">
        <v>1460</v>
      </c>
      <c r="S346" s="801"/>
      <c r="T346" s="801"/>
      <c r="U346" s="801"/>
      <c r="V346" s="801"/>
      <c r="W346" s="801" t="s">
        <v>1461</v>
      </c>
      <c r="X346" s="801"/>
      <c r="Y346" s="801"/>
      <c r="Z346" s="801"/>
      <c r="AA346" s="801"/>
      <c r="AB346" s="801" t="s">
        <v>1462</v>
      </c>
      <c r="AC346" s="801"/>
      <c r="AD346" s="801"/>
      <c r="AE346" s="801"/>
      <c r="AF346" s="801"/>
      <c r="AG346" s="799" t="s">
        <v>1463</v>
      </c>
      <c r="AH346" s="800"/>
      <c r="AI346" s="800"/>
      <c r="AJ346" s="802"/>
      <c r="AK346" s="799" t="s">
        <v>1464</v>
      </c>
      <c r="AL346" s="800"/>
      <c r="AM346" s="800"/>
      <c r="AN346" s="802"/>
      <c r="AO346" s="799" t="s">
        <v>1465</v>
      </c>
      <c r="AP346" s="800"/>
      <c r="AQ346" s="800"/>
      <c r="AR346" s="800"/>
      <c r="AS346" s="802"/>
      <c r="AT346" s="141"/>
      <c r="AU346" s="142"/>
      <c r="AV346" s="142"/>
      <c r="AW346" s="142"/>
      <c r="AX346" s="173"/>
    </row>
    <row r="347" spans="1:54" ht="12.6" customHeight="1" x14ac:dyDescent="0.25">
      <c r="A347" s="141"/>
      <c r="B347" s="142"/>
      <c r="C347" s="142"/>
      <c r="D347" s="142"/>
      <c r="E347" s="142"/>
      <c r="F347" s="142"/>
      <c r="G347" s="142"/>
      <c r="H347" s="801"/>
      <c r="I347" s="801"/>
      <c r="J347" s="801"/>
      <c r="K347" s="801"/>
      <c r="L347" s="801"/>
      <c r="M347" s="801"/>
      <c r="N347" s="801"/>
      <c r="O347" s="801"/>
      <c r="P347" s="801"/>
      <c r="Q347" s="801"/>
      <c r="R347" s="801" t="s">
        <v>1444</v>
      </c>
      <c r="S347" s="801"/>
      <c r="T347" s="801"/>
      <c r="U347" s="801"/>
      <c r="V347" s="801"/>
      <c r="W347" s="801" t="s">
        <v>1466</v>
      </c>
      <c r="X347" s="801"/>
      <c r="Y347" s="801"/>
      <c r="Z347" s="801"/>
      <c r="AA347" s="801"/>
      <c r="AB347" s="801" t="s">
        <v>1467</v>
      </c>
      <c r="AC347" s="801"/>
      <c r="AD347" s="801"/>
      <c r="AE347" s="801"/>
      <c r="AF347" s="801"/>
      <c r="AG347" s="799" t="s">
        <v>1468</v>
      </c>
      <c r="AH347" s="800"/>
      <c r="AI347" s="800"/>
      <c r="AJ347" s="802"/>
      <c r="AK347" s="799" t="s">
        <v>1468</v>
      </c>
      <c r="AL347" s="800"/>
      <c r="AM347" s="800"/>
      <c r="AN347" s="802"/>
      <c r="AO347" s="799" t="s">
        <v>1468</v>
      </c>
      <c r="AP347" s="800"/>
      <c r="AQ347" s="800"/>
      <c r="AR347" s="800"/>
      <c r="AS347" s="802"/>
      <c r="AT347" s="141"/>
      <c r="AU347" s="142"/>
      <c r="AV347" s="142"/>
      <c r="AW347" s="142"/>
      <c r="AX347" s="173"/>
    </row>
    <row r="348" spans="1:54" ht="12.6" customHeight="1" x14ac:dyDescent="0.25">
      <c r="A348" s="141"/>
      <c r="B348" s="142"/>
      <c r="C348" s="142"/>
      <c r="D348" s="142"/>
      <c r="E348" s="142"/>
      <c r="F348" s="142"/>
      <c r="G348" s="142"/>
      <c r="H348" s="801"/>
      <c r="I348" s="801"/>
      <c r="J348" s="801"/>
      <c r="K348" s="801"/>
      <c r="L348" s="801"/>
      <c r="M348" s="801"/>
      <c r="N348" s="801"/>
      <c r="O348" s="801"/>
      <c r="P348" s="801"/>
      <c r="Q348" s="801"/>
      <c r="R348" s="801" t="s">
        <v>1469</v>
      </c>
      <c r="S348" s="801"/>
      <c r="T348" s="801"/>
      <c r="U348" s="801"/>
      <c r="V348" s="801"/>
      <c r="W348" s="801"/>
      <c r="X348" s="801"/>
      <c r="Y348" s="801"/>
      <c r="Z348" s="801"/>
      <c r="AA348" s="801"/>
      <c r="AB348" s="801"/>
      <c r="AC348" s="801"/>
      <c r="AD348" s="801"/>
      <c r="AE348" s="801"/>
      <c r="AF348" s="801"/>
      <c r="AG348" s="141"/>
      <c r="AH348" s="142"/>
      <c r="AI348" s="142"/>
      <c r="AJ348" s="185"/>
      <c r="AK348" s="141"/>
      <c r="AL348" s="142"/>
      <c r="AM348" s="142"/>
      <c r="AN348" s="185"/>
      <c r="AO348" s="141"/>
      <c r="AP348" s="142"/>
      <c r="AQ348" s="142"/>
      <c r="AR348" s="142"/>
      <c r="AS348" s="185"/>
      <c r="AT348" s="141"/>
      <c r="AU348" s="142"/>
      <c r="AV348" s="142"/>
      <c r="AW348" s="142"/>
      <c r="AX348" s="173"/>
    </row>
    <row r="349" spans="1:54" ht="12.6" customHeight="1" x14ac:dyDescent="0.25">
      <c r="A349" s="141"/>
      <c r="B349" s="142"/>
      <c r="C349" s="142"/>
      <c r="D349" s="142"/>
      <c r="E349" s="142"/>
      <c r="F349" s="142"/>
      <c r="G349" s="142"/>
      <c r="H349" s="801"/>
      <c r="I349" s="801"/>
      <c r="J349" s="801"/>
      <c r="K349" s="801"/>
      <c r="L349" s="801"/>
      <c r="M349" s="801"/>
      <c r="N349" s="801"/>
      <c r="O349" s="801"/>
      <c r="P349" s="801"/>
      <c r="Q349" s="801"/>
      <c r="R349" s="801" t="s">
        <v>1470</v>
      </c>
      <c r="S349" s="801"/>
      <c r="T349" s="801"/>
      <c r="U349" s="801"/>
      <c r="V349" s="801"/>
      <c r="W349" s="801"/>
      <c r="X349" s="801"/>
      <c r="Y349" s="801"/>
      <c r="Z349" s="801"/>
      <c r="AA349" s="801"/>
      <c r="AB349" s="801"/>
      <c r="AC349" s="801"/>
      <c r="AD349" s="801"/>
      <c r="AE349" s="801"/>
      <c r="AF349" s="801"/>
      <c r="AG349" s="141"/>
      <c r="AH349" s="142"/>
      <c r="AI349" s="142"/>
      <c r="AJ349" s="185"/>
      <c r="AK349" s="141"/>
      <c r="AL349" s="142"/>
      <c r="AM349" s="142"/>
      <c r="AN349" s="185"/>
      <c r="AO349" s="141"/>
      <c r="AP349" s="142"/>
      <c r="AQ349" s="142"/>
      <c r="AR349" s="142"/>
      <c r="AS349" s="185"/>
      <c r="AT349" s="141"/>
      <c r="AU349" s="142"/>
      <c r="AV349" s="142"/>
      <c r="AW349" s="142"/>
      <c r="AX349" s="173"/>
    </row>
    <row r="350" spans="1:54" ht="12.6" customHeight="1" x14ac:dyDescent="0.25">
      <c r="A350" s="809" t="s">
        <v>1415</v>
      </c>
      <c r="B350" s="810"/>
      <c r="C350" s="810"/>
      <c r="D350" s="810"/>
      <c r="E350" s="810"/>
      <c r="F350" s="810"/>
      <c r="G350" s="810"/>
      <c r="H350" s="808" t="s">
        <v>1416</v>
      </c>
      <c r="I350" s="808"/>
      <c r="J350" s="808"/>
      <c r="K350" s="808"/>
      <c r="L350" s="808"/>
      <c r="M350" s="808" t="s">
        <v>1417</v>
      </c>
      <c r="N350" s="808"/>
      <c r="O350" s="808"/>
      <c r="P350" s="808"/>
      <c r="Q350" s="808"/>
      <c r="R350" s="808" t="s">
        <v>1418</v>
      </c>
      <c r="S350" s="808"/>
      <c r="T350" s="808"/>
      <c r="U350" s="808"/>
      <c r="V350" s="808"/>
      <c r="W350" s="808" t="s">
        <v>1419</v>
      </c>
      <c r="X350" s="808"/>
      <c r="Y350" s="808"/>
      <c r="Z350" s="808"/>
      <c r="AA350" s="808"/>
      <c r="AB350" s="808" t="s">
        <v>1420</v>
      </c>
      <c r="AC350" s="808"/>
      <c r="AD350" s="808"/>
      <c r="AE350" s="808"/>
      <c r="AF350" s="808"/>
      <c r="AG350" s="809" t="s">
        <v>1421</v>
      </c>
      <c r="AH350" s="810"/>
      <c r="AI350" s="810"/>
      <c r="AJ350" s="811"/>
      <c r="AK350" s="809" t="s">
        <v>1422</v>
      </c>
      <c r="AL350" s="810"/>
      <c r="AM350" s="810"/>
      <c r="AN350" s="811"/>
      <c r="AO350" s="809" t="s">
        <v>1423</v>
      </c>
      <c r="AP350" s="810"/>
      <c r="AQ350" s="810"/>
      <c r="AR350" s="810"/>
      <c r="AS350" s="811"/>
      <c r="AT350" s="809" t="s">
        <v>1471</v>
      </c>
      <c r="AU350" s="810"/>
      <c r="AV350" s="810"/>
      <c r="AW350" s="810"/>
      <c r="AX350" s="173"/>
    </row>
    <row r="351" spans="1:54" ht="12.6" customHeight="1" x14ac:dyDescent="0.25">
      <c r="A351" s="130" t="s">
        <v>1424</v>
      </c>
      <c r="AX351" s="145"/>
    </row>
    <row r="352" spans="1:54" ht="12.6" customHeight="1" x14ac:dyDescent="0.25">
      <c r="A352" s="171" t="s">
        <v>1472</v>
      </c>
      <c r="B352" s="186"/>
      <c r="C352" s="149"/>
      <c r="D352" s="149"/>
      <c r="E352" s="149"/>
      <c r="F352" s="149"/>
      <c r="G352" s="149"/>
      <c r="H352" s="869">
        <f>SUM('HL KNIHA VYPOC'!$H$26)</f>
        <v>0</v>
      </c>
      <c r="I352" s="869"/>
      <c r="J352" s="869"/>
      <c r="K352" s="869"/>
      <c r="L352" s="869"/>
      <c r="M352" s="869">
        <f>SUM('HL KNIHA VYPOC'!$H$16)</f>
        <v>0</v>
      </c>
      <c r="N352" s="869"/>
      <c r="O352" s="869"/>
      <c r="P352" s="869"/>
      <c r="Q352" s="869"/>
      <c r="R352" s="869">
        <f>SUM('HL KNIHA VYPOC'!$H$17)</f>
        <v>0</v>
      </c>
      <c r="S352" s="869"/>
      <c r="T352" s="869"/>
      <c r="U352" s="869"/>
      <c r="V352" s="869"/>
      <c r="W352" s="869">
        <f>SUM('HL KNIHA VYPOC'!$H$20)</f>
        <v>0</v>
      </c>
      <c r="X352" s="869"/>
      <c r="Y352" s="869"/>
      <c r="Z352" s="869"/>
      <c r="AA352" s="869"/>
      <c r="AB352" s="869">
        <f>SUM('HL KNIHA VYPOC'!$H$21)</f>
        <v>0</v>
      </c>
      <c r="AC352" s="869"/>
      <c r="AD352" s="869"/>
      <c r="AE352" s="869"/>
      <c r="AF352" s="869"/>
      <c r="AG352" s="869">
        <f>SUM('HL KNIHA VYPOC'!$H$22+'HL KNIHA VYPOC'!$H$23+'HL KNIHA VYPOC'!H27)</f>
        <v>0</v>
      </c>
      <c r="AH352" s="869"/>
      <c r="AI352" s="869"/>
      <c r="AJ352" s="869"/>
      <c r="AK352" s="869">
        <f>SUM('HL KNIHA VYPOC'!$H$32)</f>
        <v>0</v>
      </c>
      <c r="AL352" s="869"/>
      <c r="AM352" s="869"/>
      <c r="AN352" s="869"/>
      <c r="AO352" s="869">
        <f>SUM('HL KNIHA VYPOC'!$H$38)</f>
        <v>0</v>
      </c>
      <c r="AP352" s="869"/>
      <c r="AQ352" s="869"/>
      <c r="AR352" s="869"/>
      <c r="AS352" s="869"/>
      <c r="AT352" s="812">
        <f>SUM(H352:AS355)</f>
        <v>0</v>
      </c>
      <c r="AU352" s="813"/>
      <c r="AV352" s="813"/>
      <c r="AW352" s="813"/>
      <c r="AX352" s="814"/>
    </row>
    <row r="353" spans="1:50" ht="12.6" customHeight="1" x14ac:dyDescent="0.25">
      <c r="A353" s="141" t="s">
        <v>1473</v>
      </c>
      <c r="B353" s="179"/>
      <c r="H353" s="869"/>
      <c r="I353" s="869"/>
      <c r="J353" s="869"/>
      <c r="K353" s="869"/>
      <c r="L353" s="869"/>
      <c r="M353" s="869"/>
      <c r="N353" s="869"/>
      <c r="O353" s="869"/>
      <c r="P353" s="869"/>
      <c r="Q353" s="869"/>
      <c r="R353" s="869"/>
      <c r="S353" s="869"/>
      <c r="T353" s="869"/>
      <c r="U353" s="869"/>
      <c r="V353" s="869"/>
      <c r="W353" s="869"/>
      <c r="X353" s="869"/>
      <c r="Y353" s="869"/>
      <c r="Z353" s="869"/>
      <c r="AA353" s="869"/>
      <c r="AB353" s="869"/>
      <c r="AC353" s="869"/>
      <c r="AD353" s="869"/>
      <c r="AE353" s="869"/>
      <c r="AF353" s="869"/>
      <c r="AG353" s="869"/>
      <c r="AH353" s="869"/>
      <c r="AI353" s="869"/>
      <c r="AJ353" s="869"/>
      <c r="AK353" s="869"/>
      <c r="AL353" s="869"/>
      <c r="AM353" s="869"/>
      <c r="AN353" s="869"/>
      <c r="AO353" s="869"/>
      <c r="AP353" s="869"/>
      <c r="AQ353" s="869"/>
      <c r="AR353" s="869"/>
      <c r="AS353" s="869"/>
      <c r="AT353" s="851"/>
      <c r="AU353" s="852"/>
      <c r="AV353" s="852"/>
      <c r="AW353" s="852"/>
      <c r="AX353" s="853"/>
    </row>
    <row r="354" spans="1:50" ht="12.6" customHeight="1" x14ac:dyDescent="0.25">
      <c r="A354" s="141" t="s">
        <v>1474</v>
      </c>
      <c r="B354" s="179"/>
      <c r="H354" s="869"/>
      <c r="I354" s="869"/>
      <c r="J354" s="869"/>
      <c r="K354" s="869"/>
      <c r="L354" s="869"/>
      <c r="M354" s="869"/>
      <c r="N354" s="869"/>
      <c r="O354" s="869"/>
      <c r="P354" s="869"/>
      <c r="Q354" s="869"/>
      <c r="R354" s="869"/>
      <c r="S354" s="869"/>
      <c r="T354" s="869"/>
      <c r="U354" s="869"/>
      <c r="V354" s="869"/>
      <c r="W354" s="869"/>
      <c r="X354" s="869"/>
      <c r="Y354" s="869"/>
      <c r="Z354" s="869"/>
      <c r="AA354" s="869"/>
      <c r="AB354" s="869"/>
      <c r="AC354" s="869"/>
      <c r="AD354" s="869"/>
      <c r="AE354" s="869"/>
      <c r="AF354" s="869"/>
      <c r="AG354" s="869"/>
      <c r="AH354" s="869"/>
      <c r="AI354" s="869"/>
      <c r="AJ354" s="869"/>
      <c r="AK354" s="869"/>
      <c r="AL354" s="869"/>
      <c r="AM354" s="869"/>
      <c r="AN354" s="869"/>
      <c r="AO354" s="869"/>
      <c r="AP354" s="869"/>
      <c r="AQ354" s="869"/>
      <c r="AR354" s="869"/>
      <c r="AS354" s="869"/>
      <c r="AT354" s="851"/>
      <c r="AU354" s="852"/>
      <c r="AV354" s="852"/>
      <c r="AW354" s="852"/>
      <c r="AX354" s="853"/>
    </row>
    <row r="355" spans="1:50" ht="12.6" customHeight="1" x14ac:dyDescent="0.25">
      <c r="A355" s="141" t="s">
        <v>1475</v>
      </c>
      <c r="B355" s="179"/>
      <c r="H355" s="869"/>
      <c r="I355" s="869"/>
      <c r="J355" s="869"/>
      <c r="K355" s="869"/>
      <c r="L355" s="869"/>
      <c r="M355" s="869"/>
      <c r="N355" s="869"/>
      <c r="O355" s="869"/>
      <c r="P355" s="869"/>
      <c r="Q355" s="869"/>
      <c r="R355" s="869"/>
      <c r="S355" s="869"/>
      <c r="T355" s="869"/>
      <c r="U355" s="869"/>
      <c r="V355" s="869"/>
      <c r="W355" s="869"/>
      <c r="X355" s="869"/>
      <c r="Y355" s="869"/>
      <c r="Z355" s="869"/>
      <c r="AA355" s="869"/>
      <c r="AB355" s="869"/>
      <c r="AC355" s="869"/>
      <c r="AD355" s="869"/>
      <c r="AE355" s="869"/>
      <c r="AF355" s="869"/>
      <c r="AG355" s="869"/>
      <c r="AH355" s="869"/>
      <c r="AI355" s="869"/>
      <c r="AJ355" s="869"/>
      <c r="AK355" s="869"/>
      <c r="AL355" s="869"/>
      <c r="AM355" s="869"/>
      <c r="AN355" s="869"/>
      <c r="AO355" s="869"/>
      <c r="AP355" s="869"/>
      <c r="AQ355" s="869"/>
      <c r="AR355" s="869"/>
      <c r="AS355" s="869"/>
      <c r="AT355" s="815"/>
      <c r="AU355" s="816"/>
      <c r="AV355" s="816"/>
      <c r="AW355" s="816"/>
      <c r="AX355" s="817"/>
    </row>
    <row r="356" spans="1:50" ht="12.6" customHeight="1" x14ac:dyDescent="0.25">
      <c r="A356" s="143" t="s">
        <v>1427</v>
      </c>
      <c r="B356" s="178"/>
      <c r="C356" s="144"/>
      <c r="D356" s="144"/>
      <c r="E356" s="144"/>
      <c r="F356" s="144"/>
      <c r="G356" s="144"/>
      <c r="H356" s="869">
        <f>SUM('HL KNIHA VYPOC'!$I$26)</f>
        <v>0</v>
      </c>
      <c r="I356" s="869"/>
      <c r="J356" s="869"/>
      <c r="K356" s="869"/>
      <c r="L356" s="869"/>
      <c r="M356" s="869">
        <f>SUM('HL KNIHA VYPOC'!$I$16)</f>
        <v>0</v>
      </c>
      <c r="N356" s="869"/>
      <c r="O356" s="869"/>
      <c r="P356" s="869"/>
      <c r="Q356" s="869"/>
      <c r="R356" s="869">
        <f>SUM('HL KNIHA VYPOC'!$I$17)</f>
        <v>0</v>
      </c>
      <c r="S356" s="869"/>
      <c r="T356" s="869"/>
      <c r="U356" s="869"/>
      <c r="V356" s="869"/>
      <c r="W356" s="869">
        <f>SUM('HL KNIHA VYPOC'!$I$20)</f>
        <v>0</v>
      </c>
      <c r="X356" s="869"/>
      <c r="Y356" s="869"/>
      <c r="Z356" s="869"/>
      <c r="AA356" s="869"/>
      <c r="AB356" s="869">
        <f>SUM('HL KNIHA VYPOC'!$I$21)</f>
        <v>0</v>
      </c>
      <c r="AC356" s="869"/>
      <c r="AD356" s="869"/>
      <c r="AE356" s="869"/>
      <c r="AF356" s="869"/>
      <c r="AG356" s="869">
        <f>SUM('HL KNIHA VYPOC'!$I$22+'HL KNIHA VYPOC'!$I$23+'HL KNIHA VYPOC'!I27)</f>
        <v>0</v>
      </c>
      <c r="AH356" s="869"/>
      <c r="AI356" s="869"/>
      <c r="AJ356" s="869"/>
      <c r="AK356" s="869">
        <f>SUM('HL KNIHA VYPOC'!$I$32)</f>
        <v>0</v>
      </c>
      <c r="AL356" s="869"/>
      <c r="AM356" s="869"/>
      <c r="AN356" s="869"/>
      <c r="AO356" s="869">
        <f>SUM('HL KNIHA VYPOC'!$I$38)</f>
        <v>0</v>
      </c>
      <c r="AP356" s="869"/>
      <c r="AQ356" s="869"/>
      <c r="AR356" s="869"/>
      <c r="AS356" s="869"/>
      <c r="AT356" s="839">
        <f>SUM(H356:AS356)</f>
        <v>0</v>
      </c>
      <c r="AU356" s="840"/>
      <c r="AV356" s="840"/>
      <c r="AW356" s="840"/>
      <c r="AX356" s="841"/>
    </row>
    <row r="357" spans="1:50" ht="12.6" customHeight="1" x14ac:dyDescent="0.25">
      <c r="A357" s="143" t="s">
        <v>1428</v>
      </c>
      <c r="B357" s="178"/>
      <c r="C357" s="144"/>
      <c r="D357" s="144"/>
      <c r="E357" s="144"/>
      <c r="F357" s="144"/>
      <c r="G357" s="144"/>
      <c r="H357" s="869">
        <f>SUM('HL KNIHA VYPOC'!$J$26)</f>
        <v>0</v>
      </c>
      <c r="I357" s="869"/>
      <c r="J357" s="869"/>
      <c r="K357" s="869"/>
      <c r="L357" s="869"/>
      <c r="M357" s="869">
        <f>SUM('HL KNIHA VYPOC'!$J$16)</f>
        <v>0</v>
      </c>
      <c r="N357" s="869"/>
      <c r="O357" s="869"/>
      <c r="P357" s="869"/>
      <c r="Q357" s="869"/>
      <c r="R357" s="869">
        <f>SUM('HL KNIHA VYPOC'!$J$17)</f>
        <v>0</v>
      </c>
      <c r="S357" s="869"/>
      <c r="T357" s="869"/>
      <c r="U357" s="869"/>
      <c r="V357" s="869"/>
      <c r="W357" s="869">
        <f>SUM('HL KNIHA VYPOC'!$J$20)</f>
        <v>0</v>
      </c>
      <c r="X357" s="869"/>
      <c r="Y357" s="869"/>
      <c r="Z357" s="869"/>
      <c r="AA357" s="869"/>
      <c r="AB357" s="869">
        <f>SUM('HL KNIHA VYPOC'!$J$21)</f>
        <v>0</v>
      </c>
      <c r="AC357" s="869"/>
      <c r="AD357" s="869"/>
      <c r="AE357" s="869"/>
      <c r="AF357" s="869"/>
      <c r="AG357" s="869">
        <f>SUM('HL KNIHA VYPOC'!$J$22+'HL KNIHA VYPOC'!$J$23+'HL KNIHA VYPOC'!J27)</f>
        <v>0</v>
      </c>
      <c r="AH357" s="869"/>
      <c r="AI357" s="869"/>
      <c r="AJ357" s="869"/>
      <c r="AK357" s="869">
        <f>SUM('HL KNIHA VYPOC'!$J$32)</f>
        <v>0</v>
      </c>
      <c r="AL357" s="869"/>
      <c r="AM357" s="869"/>
      <c r="AN357" s="869"/>
      <c r="AO357" s="869">
        <f>SUM('HL KNIHA VYPOC'!$J$38)</f>
        <v>0</v>
      </c>
      <c r="AP357" s="869"/>
      <c r="AQ357" s="869"/>
      <c r="AR357" s="869"/>
      <c r="AS357" s="869"/>
      <c r="AT357" s="839">
        <f>SUM(H357:AS357)</f>
        <v>0</v>
      </c>
      <c r="AU357" s="840"/>
      <c r="AV357" s="840"/>
      <c r="AW357" s="840"/>
      <c r="AX357" s="841"/>
    </row>
    <row r="358" spans="1:50" ht="12.6" customHeight="1" x14ac:dyDescent="0.25">
      <c r="A358" s="143" t="s">
        <v>1429</v>
      </c>
      <c r="B358" s="178"/>
      <c r="C358" s="144"/>
      <c r="D358" s="144"/>
      <c r="E358" s="144"/>
      <c r="F358" s="144"/>
      <c r="G358" s="144"/>
      <c r="H358" s="870"/>
      <c r="I358" s="870"/>
      <c r="J358" s="870"/>
      <c r="K358" s="870"/>
      <c r="L358" s="870"/>
      <c r="M358" s="870"/>
      <c r="N358" s="870"/>
      <c r="O358" s="870"/>
      <c r="P358" s="870"/>
      <c r="Q358" s="870"/>
      <c r="R358" s="870"/>
      <c r="S358" s="870"/>
      <c r="T358" s="870"/>
      <c r="U358" s="870"/>
      <c r="V358" s="870"/>
      <c r="W358" s="870"/>
      <c r="X358" s="870"/>
      <c r="Y358" s="870"/>
      <c r="Z358" s="870"/>
      <c r="AA358" s="870"/>
      <c r="AB358" s="870"/>
      <c r="AC358" s="870"/>
      <c r="AD358" s="870"/>
      <c r="AE358" s="870"/>
      <c r="AF358" s="870"/>
      <c r="AG358" s="870"/>
      <c r="AH358" s="870"/>
      <c r="AI358" s="870"/>
      <c r="AJ358" s="870"/>
      <c r="AK358" s="870"/>
      <c r="AL358" s="870"/>
      <c r="AM358" s="870"/>
      <c r="AN358" s="870"/>
      <c r="AO358" s="870"/>
      <c r="AP358" s="870"/>
      <c r="AQ358" s="870"/>
      <c r="AR358" s="870"/>
      <c r="AS358" s="870"/>
      <c r="AT358" s="839">
        <f>SUM(H358:AS358)</f>
        <v>0</v>
      </c>
      <c r="AU358" s="840"/>
      <c r="AV358" s="840"/>
      <c r="AW358" s="840"/>
      <c r="AX358" s="841"/>
    </row>
    <row r="359" spans="1:50" ht="12.6" customHeight="1" x14ac:dyDescent="0.25">
      <c r="A359" s="141" t="s">
        <v>1430</v>
      </c>
      <c r="B359" s="179"/>
      <c r="H359" s="869">
        <f>SUM(H352+H356-H357+H358)</f>
        <v>0</v>
      </c>
      <c r="I359" s="869"/>
      <c r="J359" s="869"/>
      <c r="K359" s="869"/>
      <c r="L359" s="869"/>
      <c r="M359" s="869">
        <f>SUM(M352+M356-M357+M358)</f>
        <v>0</v>
      </c>
      <c r="N359" s="869"/>
      <c r="O359" s="869"/>
      <c r="P359" s="869"/>
      <c r="Q359" s="869"/>
      <c r="R359" s="869">
        <f>SUM(R352+R356-R357+R358)</f>
        <v>0</v>
      </c>
      <c r="S359" s="869"/>
      <c r="T359" s="869"/>
      <c r="U359" s="869"/>
      <c r="V359" s="869"/>
      <c r="W359" s="869">
        <f>SUM(W352+W356-W357+W358)</f>
        <v>0</v>
      </c>
      <c r="X359" s="869"/>
      <c r="Y359" s="869"/>
      <c r="Z359" s="869"/>
      <c r="AA359" s="869"/>
      <c r="AB359" s="869">
        <f>SUM(AB352+AB356-AB357+AB358)</f>
        <v>0</v>
      </c>
      <c r="AC359" s="869"/>
      <c r="AD359" s="869"/>
      <c r="AE359" s="869"/>
      <c r="AF359" s="869"/>
      <c r="AG359" s="869">
        <f>SUM(AG352+AG356-AG357+AG358)</f>
        <v>0</v>
      </c>
      <c r="AH359" s="869"/>
      <c r="AI359" s="869"/>
      <c r="AJ359" s="869"/>
      <c r="AK359" s="869">
        <f>SUM(AK352+AK356-AK357+AK358)</f>
        <v>0</v>
      </c>
      <c r="AL359" s="869"/>
      <c r="AM359" s="869"/>
      <c r="AN359" s="869"/>
      <c r="AO359" s="869">
        <f>SUM(AO352+AO356-AO357+AO358)</f>
        <v>0</v>
      </c>
      <c r="AP359" s="869"/>
      <c r="AQ359" s="869"/>
      <c r="AR359" s="869"/>
      <c r="AS359" s="869"/>
      <c r="AT359" s="812">
        <f>SUM(H359:AS361)</f>
        <v>0</v>
      </c>
      <c r="AU359" s="813"/>
      <c r="AV359" s="813"/>
      <c r="AW359" s="813"/>
      <c r="AX359" s="814"/>
    </row>
    <row r="360" spans="1:50" ht="12.6" customHeight="1" x14ac:dyDescent="0.25">
      <c r="A360" s="141" t="s">
        <v>1474</v>
      </c>
      <c r="B360" s="179"/>
      <c r="H360" s="869"/>
      <c r="I360" s="869"/>
      <c r="J360" s="869"/>
      <c r="K360" s="869"/>
      <c r="L360" s="869"/>
      <c r="M360" s="869"/>
      <c r="N360" s="869"/>
      <c r="O360" s="869"/>
      <c r="P360" s="869"/>
      <c r="Q360" s="869"/>
      <c r="R360" s="869"/>
      <c r="S360" s="869"/>
      <c r="T360" s="869"/>
      <c r="U360" s="869"/>
      <c r="V360" s="869"/>
      <c r="W360" s="869"/>
      <c r="X360" s="869"/>
      <c r="Y360" s="869"/>
      <c r="Z360" s="869"/>
      <c r="AA360" s="869"/>
      <c r="AB360" s="869"/>
      <c r="AC360" s="869"/>
      <c r="AD360" s="869"/>
      <c r="AE360" s="869"/>
      <c r="AF360" s="869"/>
      <c r="AG360" s="869"/>
      <c r="AH360" s="869"/>
      <c r="AI360" s="869"/>
      <c r="AJ360" s="869"/>
      <c r="AK360" s="869"/>
      <c r="AL360" s="869"/>
      <c r="AM360" s="869"/>
      <c r="AN360" s="869"/>
      <c r="AO360" s="869"/>
      <c r="AP360" s="869"/>
      <c r="AQ360" s="869"/>
      <c r="AR360" s="869"/>
      <c r="AS360" s="869"/>
      <c r="AT360" s="851"/>
      <c r="AU360" s="852"/>
      <c r="AV360" s="852"/>
      <c r="AW360" s="852"/>
      <c r="AX360" s="853"/>
    </row>
    <row r="361" spans="1:50" ht="12.6" customHeight="1" x14ac:dyDescent="0.25">
      <c r="A361" s="174" t="s">
        <v>1475</v>
      </c>
      <c r="B361" s="180"/>
      <c r="C361" s="152"/>
      <c r="D361" s="152"/>
      <c r="E361" s="152"/>
      <c r="F361" s="152"/>
      <c r="G361" s="152"/>
      <c r="H361" s="869"/>
      <c r="I361" s="869"/>
      <c r="J361" s="869"/>
      <c r="K361" s="869"/>
      <c r="L361" s="869"/>
      <c r="M361" s="869"/>
      <c r="N361" s="869"/>
      <c r="O361" s="869"/>
      <c r="P361" s="869"/>
      <c r="Q361" s="869"/>
      <c r="R361" s="869"/>
      <c r="S361" s="869"/>
      <c r="T361" s="869"/>
      <c r="U361" s="869"/>
      <c r="V361" s="869"/>
      <c r="W361" s="869"/>
      <c r="X361" s="869"/>
      <c r="Y361" s="869"/>
      <c r="Z361" s="869"/>
      <c r="AA361" s="869"/>
      <c r="AB361" s="869"/>
      <c r="AC361" s="869"/>
      <c r="AD361" s="869"/>
      <c r="AE361" s="869"/>
      <c r="AF361" s="869"/>
      <c r="AG361" s="869"/>
      <c r="AH361" s="869"/>
      <c r="AI361" s="869"/>
      <c r="AJ361" s="869"/>
      <c r="AK361" s="869"/>
      <c r="AL361" s="869"/>
      <c r="AM361" s="869"/>
      <c r="AN361" s="869"/>
      <c r="AO361" s="869"/>
      <c r="AP361" s="869"/>
      <c r="AQ361" s="869"/>
      <c r="AR361" s="869"/>
      <c r="AS361" s="869"/>
      <c r="AT361" s="851"/>
      <c r="AU361" s="852"/>
      <c r="AV361" s="852"/>
      <c r="AW361" s="852"/>
      <c r="AX361" s="853"/>
    </row>
    <row r="362" spans="1:50" ht="12.6" customHeight="1" x14ac:dyDescent="0.25">
      <c r="A362" s="130" t="s">
        <v>1431</v>
      </c>
      <c r="H362" s="181"/>
      <c r="I362" s="181"/>
      <c r="J362" s="181"/>
      <c r="K362" s="181"/>
      <c r="L362" s="181"/>
      <c r="M362" s="181"/>
      <c r="N362" s="181"/>
      <c r="O362" s="181"/>
      <c r="P362" s="181"/>
      <c r="Q362" s="181"/>
      <c r="R362" s="181"/>
      <c r="S362" s="181"/>
      <c r="T362" s="181"/>
      <c r="U362" s="181"/>
      <c r="V362" s="181"/>
      <c r="W362" s="181"/>
      <c r="X362" s="181"/>
      <c r="Y362" s="181"/>
      <c r="Z362" s="181"/>
      <c r="AA362" s="181"/>
      <c r="AB362" s="181"/>
      <c r="AC362" s="181"/>
      <c r="AD362" s="181"/>
      <c r="AE362" s="181"/>
      <c r="AF362" s="181"/>
      <c r="AG362" s="181"/>
      <c r="AH362" s="181"/>
      <c r="AI362" s="181"/>
      <c r="AJ362" s="181"/>
      <c r="AK362" s="181"/>
      <c r="AL362" s="181"/>
      <c r="AM362" s="181"/>
      <c r="AN362" s="181"/>
      <c r="AO362" s="181"/>
      <c r="AP362" s="181"/>
      <c r="AQ362" s="181"/>
      <c r="AR362" s="181"/>
      <c r="AS362" s="181"/>
      <c r="AT362" s="187"/>
      <c r="AU362" s="187"/>
      <c r="AV362" s="187"/>
      <c r="AW362" s="187"/>
      <c r="AX362" s="177"/>
    </row>
    <row r="363" spans="1:50" ht="12.6" customHeight="1" x14ac:dyDescent="0.25">
      <c r="A363" s="171" t="s">
        <v>1472</v>
      </c>
      <c r="B363" s="149"/>
      <c r="C363" s="149"/>
      <c r="D363" s="149"/>
      <c r="E363" s="149"/>
      <c r="F363" s="149"/>
      <c r="G363" s="149"/>
      <c r="H363" s="883"/>
      <c r="I363" s="883"/>
      <c r="J363" s="883"/>
      <c r="K363" s="883"/>
      <c r="L363" s="883"/>
      <c r="M363" s="883">
        <f>SUM('HL KNIHA VYPOC'!$H$61)*-1</f>
        <v>0</v>
      </c>
      <c r="N363" s="883"/>
      <c r="O363" s="883"/>
      <c r="P363" s="883"/>
      <c r="Q363" s="883"/>
      <c r="R363" s="883">
        <f>SUM('HL KNIHA VYPOC'!$H$62)*-1</f>
        <v>0</v>
      </c>
      <c r="S363" s="883"/>
      <c r="T363" s="883"/>
      <c r="U363" s="883"/>
      <c r="V363" s="883"/>
      <c r="W363" s="883">
        <f>SUM('HL KNIHA VYPOC'!$H$65)*-1</f>
        <v>0</v>
      </c>
      <c r="X363" s="883"/>
      <c r="Y363" s="883"/>
      <c r="Z363" s="883"/>
      <c r="AA363" s="883"/>
      <c r="AB363" s="883">
        <f>SUM('HL KNIHA VYPOC'!$H$66)*-1</f>
        <v>0</v>
      </c>
      <c r="AC363" s="883"/>
      <c r="AD363" s="883"/>
      <c r="AE363" s="883"/>
      <c r="AF363" s="883"/>
      <c r="AG363" s="883">
        <f>SUM('HL KNIHA VYPOC'!$H$68)*-1+'HL KNIHA VYPOC'!$H$67</f>
        <v>0</v>
      </c>
      <c r="AH363" s="883"/>
      <c r="AI363" s="883"/>
      <c r="AJ363" s="883"/>
      <c r="AK363" s="883"/>
      <c r="AL363" s="883"/>
      <c r="AM363" s="883"/>
      <c r="AN363" s="883"/>
      <c r="AO363" s="883"/>
      <c r="AP363" s="883"/>
      <c r="AQ363" s="883"/>
      <c r="AR363" s="883"/>
      <c r="AS363" s="883"/>
      <c r="AT363" s="812">
        <f>SUM(H363:AS366)</f>
        <v>0</v>
      </c>
      <c r="AU363" s="813"/>
      <c r="AV363" s="813"/>
      <c r="AW363" s="813"/>
      <c r="AX363" s="814"/>
    </row>
    <row r="364" spans="1:50" ht="12.6" customHeight="1" x14ac:dyDescent="0.25">
      <c r="A364" s="141" t="s">
        <v>1473</v>
      </c>
      <c r="H364" s="883"/>
      <c r="I364" s="883"/>
      <c r="J364" s="883"/>
      <c r="K364" s="883"/>
      <c r="L364" s="883"/>
      <c r="M364" s="883"/>
      <c r="N364" s="883"/>
      <c r="O364" s="883"/>
      <c r="P364" s="883"/>
      <c r="Q364" s="883"/>
      <c r="R364" s="883"/>
      <c r="S364" s="883"/>
      <c r="T364" s="883"/>
      <c r="U364" s="883"/>
      <c r="V364" s="883"/>
      <c r="W364" s="883"/>
      <c r="X364" s="883"/>
      <c r="Y364" s="883"/>
      <c r="Z364" s="883"/>
      <c r="AA364" s="883"/>
      <c r="AB364" s="883"/>
      <c r="AC364" s="883"/>
      <c r="AD364" s="883"/>
      <c r="AE364" s="883"/>
      <c r="AF364" s="883"/>
      <c r="AG364" s="883"/>
      <c r="AH364" s="883"/>
      <c r="AI364" s="883"/>
      <c r="AJ364" s="883"/>
      <c r="AK364" s="883"/>
      <c r="AL364" s="883"/>
      <c r="AM364" s="883"/>
      <c r="AN364" s="883"/>
      <c r="AO364" s="883"/>
      <c r="AP364" s="883"/>
      <c r="AQ364" s="883"/>
      <c r="AR364" s="883"/>
      <c r="AS364" s="883"/>
      <c r="AT364" s="851"/>
      <c r="AU364" s="852"/>
      <c r="AV364" s="852"/>
      <c r="AW364" s="852"/>
      <c r="AX364" s="853"/>
    </row>
    <row r="365" spans="1:50" ht="12.6" customHeight="1" x14ac:dyDescent="0.25">
      <c r="A365" s="141" t="s">
        <v>1474</v>
      </c>
      <c r="H365" s="883"/>
      <c r="I365" s="883"/>
      <c r="J365" s="883"/>
      <c r="K365" s="883"/>
      <c r="L365" s="883"/>
      <c r="M365" s="883"/>
      <c r="N365" s="883"/>
      <c r="O365" s="883"/>
      <c r="P365" s="883"/>
      <c r="Q365" s="883"/>
      <c r="R365" s="883"/>
      <c r="S365" s="883"/>
      <c r="T365" s="883"/>
      <c r="U365" s="883"/>
      <c r="V365" s="883"/>
      <c r="W365" s="883"/>
      <c r="X365" s="883"/>
      <c r="Y365" s="883"/>
      <c r="Z365" s="883"/>
      <c r="AA365" s="883"/>
      <c r="AB365" s="883"/>
      <c r="AC365" s="883"/>
      <c r="AD365" s="883"/>
      <c r="AE365" s="883"/>
      <c r="AF365" s="883"/>
      <c r="AG365" s="883"/>
      <c r="AH365" s="883"/>
      <c r="AI365" s="883"/>
      <c r="AJ365" s="883"/>
      <c r="AK365" s="883"/>
      <c r="AL365" s="883"/>
      <c r="AM365" s="883"/>
      <c r="AN365" s="883"/>
      <c r="AO365" s="883"/>
      <c r="AP365" s="883"/>
      <c r="AQ365" s="883"/>
      <c r="AR365" s="883"/>
      <c r="AS365" s="883"/>
      <c r="AT365" s="851"/>
      <c r="AU365" s="852"/>
      <c r="AV365" s="852"/>
      <c r="AW365" s="852"/>
      <c r="AX365" s="853"/>
    </row>
    <row r="366" spans="1:50" ht="12.6" customHeight="1" x14ac:dyDescent="0.25">
      <c r="A366" s="141" t="s">
        <v>1475</v>
      </c>
      <c r="H366" s="883"/>
      <c r="I366" s="883"/>
      <c r="J366" s="883"/>
      <c r="K366" s="883"/>
      <c r="L366" s="883"/>
      <c r="M366" s="883"/>
      <c r="N366" s="883"/>
      <c r="O366" s="883"/>
      <c r="P366" s="883"/>
      <c r="Q366" s="883"/>
      <c r="R366" s="883"/>
      <c r="S366" s="883"/>
      <c r="T366" s="883"/>
      <c r="U366" s="883"/>
      <c r="V366" s="883"/>
      <c r="W366" s="883"/>
      <c r="X366" s="883"/>
      <c r="Y366" s="883"/>
      <c r="Z366" s="883"/>
      <c r="AA366" s="883"/>
      <c r="AB366" s="883"/>
      <c r="AC366" s="883"/>
      <c r="AD366" s="883"/>
      <c r="AE366" s="883"/>
      <c r="AF366" s="883"/>
      <c r="AG366" s="883"/>
      <c r="AH366" s="883"/>
      <c r="AI366" s="883"/>
      <c r="AJ366" s="883"/>
      <c r="AK366" s="883"/>
      <c r="AL366" s="883"/>
      <c r="AM366" s="883"/>
      <c r="AN366" s="883"/>
      <c r="AO366" s="883"/>
      <c r="AP366" s="883"/>
      <c r="AQ366" s="883"/>
      <c r="AR366" s="883"/>
      <c r="AS366" s="883"/>
      <c r="AT366" s="815"/>
      <c r="AU366" s="816"/>
      <c r="AV366" s="816"/>
      <c r="AW366" s="816"/>
      <c r="AX366" s="817"/>
    </row>
    <row r="367" spans="1:50" ht="12.6" customHeight="1" x14ac:dyDescent="0.25">
      <c r="A367" s="143" t="s">
        <v>1427</v>
      </c>
      <c r="B367" s="144"/>
      <c r="C367" s="144"/>
      <c r="D367" s="144"/>
      <c r="E367" s="144"/>
      <c r="F367" s="144"/>
      <c r="G367" s="144"/>
      <c r="H367" s="883"/>
      <c r="I367" s="883"/>
      <c r="J367" s="883"/>
      <c r="K367" s="883"/>
      <c r="L367" s="883"/>
      <c r="M367" s="883">
        <f>SUM('HL KNIHA VYPOC'!$J$61)</f>
        <v>0</v>
      </c>
      <c r="N367" s="883"/>
      <c r="O367" s="883"/>
      <c r="P367" s="883"/>
      <c r="Q367" s="883"/>
      <c r="R367" s="883">
        <f>SUM('HL KNIHA VYPOC'!$J$62)</f>
        <v>0</v>
      </c>
      <c r="S367" s="883"/>
      <c r="T367" s="883"/>
      <c r="U367" s="883"/>
      <c r="V367" s="883"/>
      <c r="W367" s="883">
        <f>SUM('HL KNIHA VYPOC'!$J$65)</f>
        <v>0</v>
      </c>
      <c r="X367" s="883"/>
      <c r="Y367" s="883"/>
      <c r="Z367" s="883"/>
      <c r="AA367" s="883"/>
      <c r="AB367" s="883">
        <f>SUM('HL KNIHA VYPOC'!$J$66)</f>
        <v>0</v>
      </c>
      <c r="AC367" s="883"/>
      <c r="AD367" s="883"/>
      <c r="AE367" s="883"/>
      <c r="AF367" s="883"/>
      <c r="AG367" s="883">
        <f>SUM('HL KNIHA VYPOC'!$J$68+'HL KNIHA VYPOC'!$J$67)</f>
        <v>0</v>
      </c>
      <c r="AH367" s="883"/>
      <c r="AI367" s="883"/>
      <c r="AJ367" s="883"/>
      <c r="AK367" s="883"/>
      <c r="AL367" s="883"/>
      <c r="AM367" s="883"/>
      <c r="AN367" s="883"/>
      <c r="AO367" s="883"/>
      <c r="AP367" s="883"/>
      <c r="AQ367" s="883"/>
      <c r="AR367" s="883"/>
      <c r="AS367" s="883"/>
      <c r="AT367" s="839">
        <f>SUM(H367:AS367)</f>
        <v>0</v>
      </c>
      <c r="AU367" s="840"/>
      <c r="AV367" s="840"/>
      <c r="AW367" s="840"/>
      <c r="AX367" s="841"/>
    </row>
    <row r="368" spans="1:50" ht="12.6" customHeight="1" x14ac:dyDescent="0.25">
      <c r="A368" s="143" t="s">
        <v>1428</v>
      </c>
      <c r="B368" s="178"/>
      <c r="C368" s="144"/>
      <c r="D368" s="144"/>
      <c r="E368" s="144"/>
      <c r="F368" s="144"/>
      <c r="G368" s="144"/>
      <c r="H368" s="883"/>
      <c r="I368" s="883"/>
      <c r="J368" s="883"/>
      <c r="K368" s="883"/>
      <c r="L368" s="883"/>
      <c r="M368" s="883">
        <f>SUM('HL KNIHA VYPOC'!$I$61)</f>
        <v>0</v>
      </c>
      <c r="N368" s="883"/>
      <c r="O368" s="883"/>
      <c r="P368" s="883"/>
      <c r="Q368" s="883"/>
      <c r="R368" s="883">
        <f>SUM('HL KNIHA VYPOC'!$I$62)</f>
        <v>0</v>
      </c>
      <c r="S368" s="883"/>
      <c r="T368" s="883"/>
      <c r="U368" s="883"/>
      <c r="V368" s="883"/>
      <c r="W368" s="883">
        <f>SUM('HL KNIHA VYPOC'!$I$65)</f>
        <v>0</v>
      </c>
      <c r="X368" s="883"/>
      <c r="Y368" s="883"/>
      <c r="Z368" s="883"/>
      <c r="AA368" s="883"/>
      <c r="AB368" s="883">
        <f>SUM('HL KNIHA VYPOC'!$I$66)</f>
        <v>0</v>
      </c>
      <c r="AC368" s="883"/>
      <c r="AD368" s="883"/>
      <c r="AE368" s="883"/>
      <c r="AF368" s="883"/>
      <c r="AG368" s="883">
        <f>SUM('HL KNIHA VYPOC'!$I$68)+'HL KNIHA VYPOC'!$I$67</f>
        <v>0</v>
      </c>
      <c r="AH368" s="883"/>
      <c r="AI368" s="883"/>
      <c r="AJ368" s="883"/>
      <c r="AK368" s="883"/>
      <c r="AL368" s="883"/>
      <c r="AM368" s="883"/>
      <c r="AN368" s="883"/>
      <c r="AO368" s="883"/>
      <c r="AP368" s="883"/>
      <c r="AQ368" s="883"/>
      <c r="AR368" s="883"/>
      <c r="AS368" s="883"/>
      <c r="AT368" s="839">
        <f>SUM(H368:AS368)</f>
        <v>0</v>
      </c>
      <c r="AU368" s="840"/>
      <c r="AV368" s="840"/>
      <c r="AW368" s="840"/>
      <c r="AX368" s="841"/>
    </row>
    <row r="369" spans="1:50" ht="12.6" customHeight="1" x14ac:dyDescent="0.25">
      <c r="A369" s="143" t="s">
        <v>1429</v>
      </c>
      <c r="B369" s="178"/>
      <c r="C369" s="144"/>
      <c r="D369" s="144"/>
      <c r="E369" s="144"/>
      <c r="F369" s="144"/>
      <c r="G369" s="144"/>
      <c r="H369" s="884"/>
      <c r="I369" s="884"/>
      <c r="J369" s="884"/>
      <c r="K369" s="884"/>
      <c r="L369" s="884"/>
      <c r="M369" s="884"/>
      <c r="N369" s="884"/>
      <c r="O369" s="884"/>
      <c r="P369" s="884"/>
      <c r="Q369" s="884"/>
      <c r="R369" s="884"/>
      <c r="S369" s="884"/>
      <c r="T369" s="884"/>
      <c r="U369" s="884"/>
      <c r="V369" s="884"/>
      <c r="W369" s="884"/>
      <c r="X369" s="884"/>
      <c r="Y369" s="884"/>
      <c r="Z369" s="884"/>
      <c r="AA369" s="884"/>
      <c r="AB369" s="884"/>
      <c r="AC369" s="884"/>
      <c r="AD369" s="884"/>
      <c r="AE369" s="884"/>
      <c r="AF369" s="884"/>
      <c r="AG369" s="884"/>
      <c r="AH369" s="884"/>
      <c r="AI369" s="884"/>
      <c r="AJ369" s="884"/>
      <c r="AK369" s="884"/>
      <c r="AL369" s="884"/>
      <c r="AM369" s="884"/>
      <c r="AN369" s="884"/>
      <c r="AO369" s="884"/>
      <c r="AP369" s="884"/>
      <c r="AQ369" s="884"/>
      <c r="AR369" s="884"/>
      <c r="AS369" s="884"/>
      <c r="AT369" s="839">
        <f>SUM(H369:AS369)</f>
        <v>0</v>
      </c>
      <c r="AU369" s="840"/>
      <c r="AV369" s="840"/>
      <c r="AW369" s="840"/>
      <c r="AX369" s="841"/>
    </row>
    <row r="370" spans="1:50" ht="12.6" customHeight="1" x14ac:dyDescent="0.25">
      <c r="A370" s="141" t="s">
        <v>1430</v>
      </c>
      <c r="H370" s="883"/>
      <c r="I370" s="883"/>
      <c r="J370" s="883"/>
      <c r="K370" s="883"/>
      <c r="L370" s="883"/>
      <c r="M370" s="883">
        <f>SUM(M363+M367-M368+M369)</f>
        <v>0</v>
      </c>
      <c r="N370" s="883"/>
      <c r="O370" s="883"/>
      <c r="P370" s="883"/>
      <c r="Q370" s="883"/>
      <c r="R370" s="883">
        <f>SUM(R363+R367-R368+R369)</f>
        <v>0</v>
      </c>
      <c r="S370" s="883"/>
      <c r="T370" s="883"/>
      <c r="U370" s="883"/>
      <c r="V370" s="883"/>
      <c r="W370" s="883">
        <f>SUM(W363+W367-W368+W369)</f>
        <v>0</v>
      </c>
      <c r="X370" s="883"/>
      <c r="Y370" s="883"/>
      <c r="Z370" s="883"/>
      <c r="AA370" s="883"/>
      <c r="AB370" s="883">
        <f>SUM(AB363+AB367-AB368+AB369)</f>
        <v>0</v>
      </c>
      <c r="AC370" s="883"/>
      <c r="AD370" s="883"/>
      <c r="AE370" s="883"/>
      <c r="AF370" s="883"/>
      <c r="AG370" s="883">
        <f>SUM(AG363+AG367-AG368+AG369)</f>
        <v>0</v>
      </c>
      <c r="AH370" s="883"/>
      <c r="AI370" s="883"/>
      <c r="AJ370" s="883"/>
      <c r="AK370" s="883"/>
      <c r="AL370" s="883"/>
      <c r="AM370" s="883"/>
      <c r="AN370" s="883"/>
      <c r="AO370" s="883"/>
      <c r="AP370" s="883"/>
      <c r="AQ370" s="883"/>
      <c r="AR370" s="883"/>
      <c r="AS370" s="883"/>
      <c r="AT370" s="812">
        <f>SUM(H370:AS372)</f>
        <v>0</v>
      </c>
      <c r="AU370" s="813"/>
      <c r="AV370" s="813"/>
      <c r="AW370" s="813"/>
      <c r="AX370" s="814"/>
    </row>
    <row r="371" spans="1:50" ht="12.6" customHeight="1" x14ac:dyDescent="0.25">
      <c r="A371" s="141" t="s">
        <v>1474</v>
      </c>
      <c r="H371" s="883"/>
      <c r="I371" s="883"/>
      <c r="J371" s="883"/>
      <c r="K371" s="883"/>
      <c r="L371" s="883"/>
      <c r="M371" s="883"/>
      <c r="N371" s="883"/>
      <c r="O371" s="883"/>
      <c r="P371" s="883"/>
      <c r="Q371" s="883"/>
      <c r="R371" s="883"/>
      <c r="S371" s="883"/>
      <c r="T371" s="883"/>
      <c r="U371" s="883"/>
      <c r="V371" s="883"/>
      <c r="W371" s="883"/>
      <c r="X371" s="883"/>
      <c r="Y371" s="883"/>
      <c r="Z371" s="883"/>
      <c r="AA371" s="883"/>
      <c r="AB371" s="883"/>
      <c r="AC371" s="883"/>
      <c r="AD371" s="883"/>
      <c r="AE371" s="883"/>
      <c r="AF371" s="883"/>
      <c r="AG371" s="883"/>
      <c r="AH371" s="883"/>
      <c r="AI371" s="883"/>
      <c r="AJ371" s="883"/>
      <c r="AK371" s="883"/>
      <c r="AL371" s="883"/>
      <c r="AM371" s="883"/>
      <c r="AN371" s="883"/>
      <c r="AO371" s="883"/>
      <c r="AP371" s="883"/>
      <c r="AQ371" s="883"/>
      <c r="AR371" s="883"/>
      <c r="AS371" s="883"/>
      <c r="AT371" s="851"/>
      <c r="AU371" s="852"/>
      <c r="AV371" s="852"/>
      <c r="AW371" s="852"/>
      <c r="AX371" s="853"/>
    </row>
    <row r="372" spans="1:50" ht="12.6" customHeight="1" x14ac:dyDescent="0.25">
      <c r="A372" s="174" t="s">
        <v>1475</v>
      </c>
      <c r="B372" s="152"/>
      <c r="C372" s="152"/>
      <c r="D372" s="152"/>
      <c r="E372" s="152"/>
      <c r="F372" s="152"/>
      <c r="G372" s="152"/>
      <c r="H372" s="883"/>
      <c r="I372" s="883"/>
      <c r="J372" s="883"/>
      <c r="K372" s="883"/>
      <c r="L372" s="883"/>
      <c r="M372" s="883"/>
      <c r="N372" s="883"/>
      <c r="O372" s="883"/>
      <c r="P372" s="883"/>
      <c r="Q372" s="883"/>
      <c r="R372" s="883"/>
      <c r="S372" s="883"/>
      <c r="T372" s="883"/>
      <c r="U372" s="883"/>
      <c r="V372" s="883"/>
      <c r="W372" s="883"/>
      <c r="X372" s="883"/>
      <c r="Y372" s="883"/>
      <c r="Z372" s="883"/>
      <c r="AA372" s="883"/>
      <c r="AB372" s="883"/>
      <c r="AC372" s="883"/>
      <c r="AD372" s="883"/>
      <c r="AE372" s="883"/>
      <c r="AF372" s="883"/>
      <c r="AG372" s="883"/>
      <c r="AH372" s="883"/>
      <c r="AI372" s="883"/>
      <c r="AJ372" s="883"/>
      <c r="AK372" s="883"/>
      <c r="AL372" s="883"/>
      <c r="AM372" s="883"/>
      <c r="AN372" s="883"/>
      <c r="AO372" s="883"/>
      <c r="AP372" s="883"/>
      <c r="AQ372" s="883"/>
      <c r="AR372" s="883"/>
      <c r="AS372" s="883"/>
      <c r="AT372" s="815"/>
      <c r="AU372" s="816"/>
      <c r="AV372" s="816"/>
      <c r="AW372" s="816"/>
      <c r="AX372" s="817"/>
    </row>
    <row r="373" spans="1:50" ht="12.6" customHeight="1" x14ac:dyDescent="0.25">
      <c r="A373" s="130" t="s">
        <v>1432</v>
      </c>
      <c r="H373" s="181"/>
      <c r="I373" s="181"/>
      <c r="J373" s="181"/>
      <c r="K373" s="181"/>
      <c r="L373" s="181"/>
      <c r="M373" s="181"/>
      <c r="N373" s="181"/>
      <c r="O373" s="181"/>
      <c r="P373" s="181"/>
      <c r="Q373" s="181"/>
      <c r="R373" s="181"/>
      <c r="S373" s="181"/>
      <c r="T373" s="181"/>
      <c r="U373" s="181"/>
      <c r="V373" s="181"/>
      <c r="W373" s="181"/>
      <c r="X373" s="181"/>
      <c r="Y373" s="181"/>
      <c r="Z373" s="181"/>
      <c r="AA373" s="181"/>
      <c r="AB373" s="181"/>
      <c r="AC373" s="181"/>
      <c r="AD373" s="181"/>
      <c r="AE373" s="181"/>
      <c r="AF373" s="181"/>
      <c r="AG373" s="181"/>
      <c r="AH373" s="181"/>
      <c r="AI373" s="181"/>
      <c r="AJ373" s="181"/>
      <c r="AK373" s="181"/>
      <c r="AL373" s="181"/>
      <c r="AM373" s="181"/>
      <c r="AN373" s="181"/>
      <c r="AO373" s="181"/>
      <c r="AP373" s="181"/>
      <c r="AQ373" s="181"/>
      <c r="AR373" s="181"/>
      <c r="AS373" s="181"/>
      <c r="AT373" s="175"/>
      <c r="AU373" s="175"/>
      <c r="AV373" s="175"/>
      <c r="AW373" s="175"/>
      <c r="AX373" s="176"/>
    </row>
    <row r="374" spans="1:50" ht="12.6" customHeight="1" x14ac:dyDescent="0.25">
      <c r="A374" s="171" t="s">
        <v>1472</v>
      </c>
      <c r="B374" s="149"/>
      <c r="C374" s="149"/>
      <c r="D374" s="149"/>
      <c r="E374" s="149"/>
      <c r="F374" s="149"/>
      <c r="G374" s="149"/>
      <c r="H374" s="883">
        <f>SUM(H381-H380+H379-H378)</f>
        <v>0</v>
      </c>
      <c r="I374" s="883"/>
      <c r="J374" s="883"/>
      <c r="K374" s="883"/>
      <c r="L374" s="883"/>
      <c r="M374" s="883">
        <f>SUM(M381-M380+M379-M378)</f>
        <v>0</v>
      </c>
      <c r="N374" s="883"/>
      <c r="O374" s="883"/>
      <c r="P374" s="883"/>
      <c r="Q374" s="883"/>
      <c r="R374" s="883">
        <f>SUM(R381-R380+R379-R378)</f>
        <v>0</v>
      </c>
      <c r="S374" s="883"/>
      <c r="T374" s="883"/>
      <c r="U374" s="883"/>
      <c r="V374" s="883"/>
      <c r="W374" s="883">
        <f>SUM(W381-W380+W379-W378)</f>
        <v>0</v>
      </c>
      <c r="X374" s="883"/>
      <c r="Y374" s="883"/>
      <c r="Z374" s="883"/>
      <c r="AA374" s="883"/>
      <c r="AB374" s="883">
        <f>SUM(AB381-AB380+AB379-AB378)</f>
        <v>0</v>
      </c>
      <c r="AC374" s="883"/>
      <c r="AD374" s="883"/>
      <c r="AE374" s="883"/>
      <c r="AF374" s="883"/>
      <c r="AG374" s="883">
        <f>SUM(AG381-AG380+AG379-AG378)</f>
        <v>0</v>
      </c>
      <c r="AH374" s="883"/>
      <c r="AI374" s="883"/>
      <c r="AJ374" s="883"/>
      <c r="AK374" s="883">
        <f>SUM(AK381-AK380+AK379-AK378)</f>
        <v>0</v>
      </c>
      <c r="AL374" s="883"/>
      <c r="AM374" s="883"/>
      <c r="AN374" s="883"/>
      <c r="AO374" s="883">
        <f>SUM(AO381-AO380+AO379-AO378)</f>
        <v>0</v>
      </c>
      <c r="AP374" s="883"/>
      <c r="AQ374" s="883"/>
      <c r="AR374" s="883"/>
      <c r="AS374" s="883"/>
      <c r="AT374" s="812">
        <f>SUM(H374:AS377)</f>
        <v>0</v>
      </c>
      <c r="AU374" s="813"/>
      <c r="AV374" s="813"/>
      <c r="AW374" s="813"/>
      <c r="AX374" s="814"/>
    </row>
    <row r="375" spans="1:50" ht="12.6" customHeight="1" x14ac:dyDescent="0.25">
      <c r="A375" s="141" t="s">
        <v>1473</v>
      </c>
      <c r="H375" s="883"/>
      <c r="I375" s="883"/>
      <c r="J375" s="883"/>
      <c r="K375" s="883"/>
      <c r="L375" s="883"/>
      <c r="M375" s="883"/>
      <c r="N375" s="883"/>
      <c r="O375" s="883"/>
      <c r="P375" s="883"/>
      <c r="Q375" s="883"/>
      <c r="R375" s="883"/>
      <c r="S375" s="883"/>
      <c r="T375" s="883"/>
      <c r="U375" s="883"/>
      <c r="V375" s="883"/>
      <c r="W375" s="883"/>
      <c r="X375" s="883"/>
      <c r="Y375" s="883"/>
      <c r="Z375" s="883"/>
      <c r="AA375" s="883"/>
      <c r="AB375" s="883"/>
      <c r="AC375" s="883"/>
      <c r="AD375" s="883"/>
      <c r="AE375" s="883"/>
      <c r="AF375" s="883"/>
      <c r="AG375" s="883"/>
      <c r="AH375" s="883"/>
      <c r="AI375" s="883"/>
      <c r="AJ375" s="883"/>
      <c r="AK375" s="883"/>
      <c r="AL375" s="883"/>
      <c r="AM375" s="883"/>
      <c r="AN375" s="883"/>
      <c r="AO375" s="883"/>
      <c r="AP375" s="883"/>
      <c r="AQ375" s="883"/>
      <c r="AR375" s="883"/>
      <c r="AS375" s="883"/>
      <c r="AT375" s="851"/>
      <c r="AU375" s="852"/>
      <c r="AV375" s="852"/>
      <c r="AW375" s="852"/>
      <c r="AX375" s="853"/>
    </row>
    <row r="376" spans="1:50" ht="12.6" customHeight="1" x14ac:dyDescent="0.25">
      <c r="A376" s="141" t="s">
        <v>1474</v>
      </c>
      <c r="H376" s="883"/>
      <c r="I376" s="883"/>
      <c r="J376" s="883"/>
      <c r="K376" s="883"/>
      <c r="L376" s="883"/>
      <c r="M376" s="883"/>
      <c r="N376" s="883"/>
      <c r="O376" s="883"/>
      <c r="P376" s="883"/>
      <c r="Q376" s="883"/>
      <c r="R376" s="883"/>
      <c r="S376" s="883"/>
      <c r="T376" s="883"/>
      <c r="U376" s="883"/>
      <c r="V376" s="883"/>
      <c r="W376" s="883"/>
      <c r="X376" s="883"/>
      <c r="Y376" s="883"/>
      <c r="Z376" s="883"/>
      <c r="AA376" s="883"/>
      <c r="AB376" s="883"/>
      <c r="AC376" s="883"/>
      <c r="AD376" s="883"/>
      <c r="AE376" s="883"/>
      <c r="AF376" s="883"/>
      <c r="AG376" s="883"/>
      <c r="AH376" s="883"/>
      <c r="AI376" s="883"/>
      <c r="AJ376" s="883"/>
      <c r="AK376" s="883"/>
      <c r="AL376" s="883"/>
      <c r="AM376" s="883"/>
      <c r="AN376" s="883"/>
      <c r="AO376" s="883"/>
      <c r="AP376" s="883"/>
      <c r="AQ376" s="883"/>
      <c r="AR376" s="883"/>
      <c r="AS376" s="883"/>
      <c r="AT376" s="851"/>
      <c r="AU376" s="852"/>
      <c r="AV376" s="852"/>
      <c r="AW376" s="852"/>
      <c r="AX376" s="853"/>
    </row>
    <row r="377" spans="1:50" ht="12.6" customHeight="1" x14ac:dyDescent="0.25">
      <c r="A377" s="141" t="s">
        <v>1475</v>
      </c>
      <c r="H377" s="883"/>
      <c r="I377" s="883"/>
      <c r="J377" s="883"/>
      <c r="K377" s="883"/>
      <c r="L377" s="883"/>
      <c r="M377" s="883"/>
      <c r="N377" s="883"/>
      <c r="O377" s="883"/>
      <c r="P377" s="883"/>
      <c r="Q377" s="883"/>
      <c r="R377" s="883"/>
      <c r="S377" s="883"/>
      <c r="T377" s="883"/>
      <c r="U377" s="883"/>
      <c r="V377" s="883"/>
      <c r="W377" s="883"/>
      <c r="X377" s="883"/>
      <c r="Y377" s="883"/>
      <c r="Z377" s="883"/>
      <c r="AA377" s="883"/>
      <c r="AB377" s="883"/>
      <c r="AC377" s="883"/>
      <c r="AD377" s="883"/>
      <c r="AE377" s="883"/>
      <c r="AF377" s="883"/>
      <c r="AG377" s="883"/>
      <c r="AH377" s="883"/>
      <c r="AI377" s="883"/>
      <c r="AJ377" s="883"/>
      <c r="AK377" s="883"/>
      <c r="AL377" s="883"/>
      <c r="AM377" s="883"/>
      <c r="AN377" s="883"/>
      <c r="AO377" s="883"/>
      <c r="AP377" s="883"/>
      <c r="AQ377" s="883"/>
      <c r="AR377" s="883"/>
      <c r="AS377" s="883"/>
      <c r="AT377" s="815"/>
      <c r="AU377" s="816"/>
      <c r="AV377" s="816"/>
      <c r="AW377" s="816"/>
      <c r="AX377" s="817"/>
    </row>
    <row r="378" spans="1:50" ht="12.6" customHeight="1" x14ac:dyDescent="0.25">
      <c r="A378" s="143" t="s">
        <v>1427</v>
      </c>
      <c r="B378" s="144"/>
      <c r="C378" s="144"/>
      <c r="D378" s="144"/>
      <c r="E378" s="144"/>
      <c r="F378" s="144"/>
      <c r="G378" s="144"/>
      <c r="H378" s="884"/>
      <c r="I378" s="884"/>
      <c r="J378" s="884"/>
      <c r="K378" s="884"/>
      <c r="L378" s="884"/>
      <c r="M378" s="884"/>
      <c r="N378" s="884"/>
      <c r="O378" s="884"/>
      <c r="P378" s="884"/>
      <c r="Q378" s="884"/>
      <c r="R378" s="884"/>
      <c r="S378" s="884"/>
      <c r="T378" s="884"/>
      <c r="U378" s="884"/>
      <c r="V378" s="884"/>
      <c r="W378" s="884"/>
      <c r="X378" s="884"/>
      <c r="Y378" s="884"/>
      <c r="Z378" s="884"/>
      <c r="AA378" s="884"/>
      <c r="AB378" s="884"/>
      <c r="AC378" s="884"/>
      <c r="AD378" s="884"/>
      <c r="AE378" s="884"/>
      <c r="AF378" s="884"/>
      <c r="AG378" s="884"/>
      <c r="AH378" s="884"/>
      <c r="AI378" s="884"/>
      <c r="AJ378" s="884"/>
      <c r="AK378" s="884"/>
      <c r="AL378" s="884"/>
      <c r="AM378" s="884"/>
      <c r="AN378" s="884"/>
      <c r="AO378" s="884"/>
      <c r="AP378" s="884"/>
      <c r="AQ378" s="884"/>
      <c r="AR378" s="884"/>
      <c r="AS378" s="884"/>
      <c r="AT378" s="839">
        <f>SUM(H378:AS378)</f>
        <v>0</v>
      </c>
      <c r="AU378" s="840"/>
      <c r="AV378" s="840"/>
      <c r="AW378" s="840"/>
      <c r="AX378" s="841"/>
    </row>
    <row r="379" spans="1:50" ht="12.6" customHeight="1" x14ac:dyDescent="0.25">
      <c r="A379" s="143" t="s">
        <v>1428</v>
      </c>
      <c r="B379" s="178"/>
      <c r="C379" s="144"/>
      <c r="D379" s="144"/>
      <c r="E379" s="144"/>
      <c r="F379" s="144"/>
      <c r="G379" s="144"/>
      <c r="H379" s="884"/>
      <c r="I379" s="884"/>
      <c r="J379" s="884"/>
      <c r="K379" s="884"/>
      <c r="L379" s="884"/>
      <c r="M379" s="870"/>
      <c r="N379" s="870"/>
      <c r="O379" s="870"/>
      <c r="P379" s="870"/>
      <c r="Q379" s="870"/>
      <c r="R379" s="870"/>
      <c r="S379" s="870"/>
      <c r="T379" s="870"/>
      <c r="U379" s="870"/>
      <c r="V379" s="870"/>
      <c r="W379" s="870"/>
      <c r="X379" s="870"/>
      <c r="Y379" s="870"/>
      <c r="Z379" s="870"/>
      <c r="AA379" s="870"/>
      <c r="AB379" s="870"/>
      <c r="AC379" s="870"/>
      <c r="AD379" s="870"/>
      <c r="AE379" s="870"/>
      <c r="AF379" s="870"/>
      <c r="AG379" s="870"/>
      <c r="AH379" s="870"/>
      <c r="AI379" s="870"/>
      <c r="AJ379" s="870"/>
      <c r="AK379" s="870"/>
      <c r="AL379" s="870"/>
      <c r="AM379" s="870"/>
      <c r="AN379" s="870"/>
      <c r="AO379" s="870"/>
      <c r="AP379" s="870"/>
      <c r="AQ379" s="870"/>
      <c r="AR379" s="870"/>
      <c r="AS379" s="870"/>
      <c r="AT379" s="839">
        <f>SUM(H379:AS379)</f>
        <v>0</v>
      </c>
      <c r="AU379" s="840"/>
      <c r="AV379" s="840"/>
      <c r="AW379" s="840"/>
      <c r="AX379" s="841"/>
    </row>
    <row r="380" spans="1:50" ht="12.6" customHeight="1" x14ac:dyDescent="0.25">
      <c r="A380" s="143" t="s">
        <v>1429</v>
      </c>
      <c r="B380" s="178"/>
      <c r="C380" s="144"/>
      <c r="D380" s="144"/>
      <c r="E380" s="144"/>
      <c r="F380" s="144"/>
      <c r="G380" s="144"/>
      <c r="H380" s="870"/>
      <c r="I380" s="870"/>
      <c r="J380" s="870"/>
      <c r="K380" s="870"/>
      <c r="L380" s="870"/>
      <c r="M380" s="870"/>
      <c r="N380" s="870"/>
      <c r="O380" s="870"/>
      <c r="P380" s="870"/>
      <c r="Q380" s="870"/>
      <c r="R380" s="870"/>
      <c r="S380" s="870"/>
      <c r="T380" s="870"/>
      <c r="U380" s="870"/>
      <c r="V380" s="870"/>
      <c r="W380" s="870"/>
      <c r="X380" s="870"/>
      <c r="Y380" s="870"/>
      <c r="Z380" s="870"/>
      <c r="AA380" s="870"/>
      <c r="AB380" s="870"/>
      <c r="AC380" s="870"/>
      <c r="AD380" s="870"/>
      <c r="AE380" s="870"/>
      <c r="AF380" s="870"/>
      <c r="AG380" s="870"/>
      <c r="AH380" s="870"/>
      <c r="AI380" s="870"/>
      <c r="AJ380" s="870"/>
      <c r="AK380" s="870"/>
      <c r="AL380" s="870"/>
      <c r="AM380" s="870"/>
      <c r="AN380" s="870"/>
      <c r="AO380" s="870"/>
      <c r="AP380" s="870"/>
      <c r="AQ380" s="870"/>
      <c r="AR380" s="870"/>
      <c r="AS380" s="870"/>
      <c r="AT380" s="839">
        <f>SUM(H380:AS380)</f>
        <v>0</v>
      </c>
      <c r="AU380" s="840"/>
      <c r="AV380" s="840"/>
      <c r="AW380" s="840"/>
      <c r="AX380" s="841"/>
    </row>
    <row r="381" spans="1:50" ht="12.6" customHeight="1" x14ac:dyDescent="0.25">
      <c r="A381" s="141" t="s">
        <v>1430</v>
      </c>
      <c r="H381" s="869">
        <f>SUM(ANALYTIKAVUJ!$D$33)*-1</f>
        <v>0</v>
      </c>
      <c r="I381" s="869"/>
      <c r="J381" s="869"/>
      <c r="K381" s="869"/>
      <c r="L381" s="869"/>
      <c r="M381" s="869">
        <f>SUM(ANALYTIKAVUJ!$D$34)*-1</f>
        <v>0</v>
      </c>
      <c r="N381" s="869"/>
      <c r="O381" s="869"/>
      <c r="P381" s="869"/>
      <c r="Q381" s="869"/>
      <c r="R381" s="869">
        <f>SUM(ANALYTIKAVUJ!$D$35)*-1</f>
        <v>0</v>
      </c>
      <c r="S381" s="869"/>
      <c r="T381" s="869"/>
      <c r="U381" s="869"/>
      <c r="V381" s="869"/>
      <c r="W381" s="869">
        <f>SUM(ANALYTIKAVUJ!$D$36)*-1</f>
        <v>0</v>
      </c>
      <c r="X381" s="869"/>
      <c r="Y381" s="869"/>
      <c r="Z381" s="869"/>
      <c r="AA381" s="869"/>
      <c r="AB381" s="869">
        <f>SUM(ANALYTIKAVUJ!$D$37)*-1</f>
        <v>0</v>
      </c>
      <c r="AC381" s="869"/>
      <c r="AD381" s="869"/>
      <c r="AE381" s="869"/>
      <c r="AF381" s="869"/>
      <c r="AG381" s="869">
        <f>SUM(ANALYTIKAVUJ!$D$38)*-1</f>
        <v>0</v>
      </c>
      <c r="AH381" s="869"/>
      <c r="AI381" s="869"/>
      <c r="AJ381" s="869"/>
      <c r="AK381" s="869">
        <f>SUM('HL KNIHA VYPOC'!$K$74)*-1</f>
        <v>0</v>
      </c>
      <c r="AL381" s="869"/>
      <c r="AM381" s="869"/>
      <c r="AN381" s="869"/>
      <c r="AO381" s="869">
        <f>SUM(ANALYTIKAVUJ!$D$42)*-1</f>
        <v>0</v>
      </c>
      <c r="AP381" s="869"/>
      <c r="AQ381" s="869"/>
      <c r="AR381" s="869"/>
      <c r="AS381" s="869"/>
      <c r="AT381" s="845">
        <f>SUM(H381:AS383)</f>
        <v>0</v>
      </c>
      <c r="AU381" s="846"/>
      <c r="AV381" s="846"/>
      <c r="AW381" s="846"/>
      <c r="AX381" s="847"/>
    </row>
    <row r="382" spans="1:50" ht="12.6" customHeight="1" x14ac:dyDescent="0.25">
      <c r="A382" s="141" t="s">
        <v>1474</v>
      </c>
      <c r="H382" s="869"/>
      <c r="I382" s="869"/>
      <c r="J382" s="869"/>
      <c r="K382" s="869"/>
      <c r="L382" s="869"/>
      <c r="M382" s="869"/>
      <c r="N382" s="869"/>
      <c r="O382" s="869"/>
      <c r="P382" s="869"/>
      <c r="Q382" s="869"/>
      <c r="R382" s="869"/>
      <c r="S382" s="869"/>
      <c r="T382" s="869"/>
      <c r="U382" s="869"/>
      <c r="V382" s="869"/>
      <c r="W382" s="869"/>
      <c r="X382" s="869"/>
      <c r="Y382" s="869"/>
      <c r="Z382" s="869"/>
      <c r="AA382" s="869"/>
      <c r="AB382" s="869"/>
      <c r="AC382" s="869"/>
      <c r="AD382" s="869"/>
      <c r="AE382" s="869"/>
      <c r="AF382" s="869"/>
      <c r="AG382" s="869"/>
      <c r="AH382" s="869"/>
      <c r="AI382" s="869"/>
      <c r="AJ382" s="869"/>
      <c r="AK382" s="869"/>
      <c r="AL382" s="869"/>
      <c r="AM382" s="869"/>
      <c r="AN382" s="869"/>
      <c r="AO382" s="869"/>
      <c r="AP382" s="869"/>
      <c r="AQ382" s="869"/>
      <c r="AR382" s="869"/>
      <c r="AS382" s="869"/>
      <c r="AT382" s="880"/>
      <c r="AU382" s="881"/>
      <c r="AV382" s="881"/>
      <c r="AW382" s="881"/>
      <c r="AX382" s="882"/>
    </row>
    <row r="383" spans="1:50" ht="12.6" customHeight="1" x14ac:dyDescent="0.25">
      <c r="A383" s="174" t="s">
        <v>1475</v>
      </c>
      <c r="B383" s="152"/>
      <c r="C383" s="152"/>
      <c r="D383" s="152"/>
      <c r="E383" s="152"/>
      <c r="F383" s="152"/>
      <c r="G383" s="152"/>
      <c r="H383" s="869"/>
      <c r="I383" s="869"/>
      <c r="J383" s="869"/>
      <c r="K383" s="869"/>
      <c r="L383" s="869"/>
      <c r="M383" s="869"/>
      <c r="N383" s="869"/>
      <c r="O383" s="869"/>
      <c r="P383" s="869"/>
      <c r="Q383" s="869"/>
      <c r="R383" s="869"/>
      <c r="S383" s="869"/>
      <c r="T383" s="869"/>
      <c r="U383" s="869"/>
      <c r="V383" s="869"/>
      <c r="W383" s="869"/>
      <c r="X383" s="869"/>
      <c r="Y383" s="869"/>
      <c r="Z383" s="869"/>
      <c r="AA383" s="869"/>
      <c r="AB383" s="869"/>
      <c r="AC383" s="869"/>
      <c r="AD383" s="869"/>
      <c r="AE383" s="869"/>
      <c r="AF383" s="869"/>
      <c r="AG383" s="869"/>
      <c r="AH383" s="869"/>
      <c r="AI383" s="869"/>
      <c r="AJ383" s="869"/>
      <c r="AK383" s="869"/>
      <c r="AL383" s="869"/>
      <c r="AM383" s="869"/>
      <c r="AN383" s="869"/>
      <c r="AO383" s="869"/>
      <c r="AP383" s="869"/>
      <c r="AQ383" s="869"/>
      <c r="AR383" s="869"/>
      <c r="AS383" s="869"/>
      <c r="AT383" s="848"/>
      <c r="AU383" s="849"/>
      <c r="AV383" s="849"/>
      <c r="AW383" s="849"/>
      <c r="AX383" s="850"/>
    </row>
    <row r="384" spans="1:50" ht="12.6" customHeight="1" x14ac:dyDescent="0.25">
      <c r="A384" s="144" t="s">
        <v>1433</v>
      </c>
      <c r="B384" s="144"/>
      <c r="C384" s="144"/>
      <c r="D384" s="144"/>
      <c r="E384" s="144"/>
      <c r="F384" s="144"/>
      <c r="G384" s="144"/>
      <c r="H384" s="176"/>
      <c r="I384" s="176"/>
      <c r="J384" s="176"/>
      <c r="K384" s="176"/>
      <c r="L384" s="176"/>
      <c r="M384" s="176"/>
      <c r="N384" s="176"/>
      <c r="O384" s="176"/>
      <c r="P384" s="176"/>
      <c r="Q384" s="176"/>
      <c r="R384" s="176"/>
      <c r="S384" s="176"/>
      <c r="T384" s="176"/>
      <c r="U384" s="176"/>
      <c r="V384" s="176"/>
      <c r="W384" s="176"/>
      <c r="X384" s="176"/>
      <c r="Y384" s="176"/>
      <c r="Z384" s="176"/>
      <c r="AA384" s="176"/>
      <c r="AB384" s="176"/>
      <c r="AC384" s="176"/>
      <c r="AD384" s="176"/>
      <c r="AE384" s="176"/>
      <c r="AF384" s="176"/>
      <c r="AG384" s="176"/>
      <c r="AH384" s="176"/>
      <c r="AI384" s="176"/>
      <c r="AJ384" s="176"/>
      <c r="AK384" s="176"/>
      <c r="AL384" s="176"/>
      <c r="AM384" s="176"/>
      <c r="AN384" s="176"/>
      <c r="AO384" s="176"/>
      <c r="AP384" s="176"/>
      <c r="AQ384" s="176"/>
      <c r="AR384" s="176"/>
      <c r="AS384" s="176"/>
      <c r="AT384" s="176"/>
      <c r="AU384" s="176"/>
      <c r="AV384" s="176"/>
      <c r="AW384" s="176"/>
      <c r="AX384" s="177"/>
    </row>
    <row r="385" spans="1:54" ht="12.6" customHeight="1" x14ac:dyDescent="0.25">
      <c r="A385" s="171" t="s">
        <v>1472</v>
      </c>
      <c r="B385" s="149"/>
      <c r="C385" s="149"/>
      <c r="D385" s="149"/>
      <c r="E385" s="149"/>
      <c r="F385" s="149"/>
      <c r="G385" s="150"/>
      <c r="H385" s="869">
        <f>SUM(H352-H363--H374)</f>
        <v>0</v>
      </c>
      <c r="I385" s="869"/>
      <c r="J385" s="869"/>
      <c r="K385" s="869"/>
      <c r="L385" s="869"/>
      <c r="M385" s="869">
        <f>SUM(M352-M363--M374)</f>
        <v>0</v>
      </c>
      <c r="N385" s="869"/>
      <c r="O385" s="869"/>
      <c r="P385" s="869"/>
      <c r="Q385" s="869"/>
      <c r="R385" s="869">
        <f>SUM(R352-R363-R374)</f>
        <v>0</v>
      </c>
      <c r="S385" s="869"/>
      <c r="T385" s="869"/>
      <c r="U385" s="869"/>
      <c r="V385" s="869"/>
      <c r="W385" s="869">
        <f>SUM(W352-W363--W374)</f>
        <v>0</v>
      </c>
      <c r="X385" s="869"/>
      <c r="Y385" s="869"/>
      <c r="Z385" s="869"/>
      <c r="AA385" s="869"/>
      <c r="AB385" s="869">
        <f>SUM(AB352-AB363--AB374)</f>
        <v>0</v>
      </c>
      <c r="AC385" s="869"/>
      <c r="AD385" s="869"/>
      <c r="AE385" s="869"/>
      <c r="AF385" s="869"/>
      <c r="AG385" s="869">
        <f>SUM(AG352-AG363-AG374)</f>
        <v>0</v>
      </c>
      <c r="AH385" s="869"/>
      <c r="AI385" s="869"/>
      <c r="AJ385" s="869"/>
      <c r="AK385" s="869">
        <f>SUM(AK352-AK363-AK374)</f>
        <v>0</v>
      </c>
      <c r="AL385" s="869"/>
      <c r="AM385" s="869"/>
      <c r="AN385" s="869"/>
      <c r="AO385" s="869">
        <f>SUM(AO352-AO363--AO374)</f>
        <v>0</v>
      </c>
      <c r="AP385" s="869"/>
      <c r="AQ385" s="869"/>
      <c r="AR385" s="869"/>
      <c r="AS385" s="869"/>
      <c r="AT385" s="812">
        <f>SUM(H385:AS388)</f>
        <v>0</v>
      </c>
      <c r="AU385" s="813"/>
      <c r="AV385" s="813"/>
      <c r="AW385" s="813"/>
      <c r="AX385" s="814"/>
    </row>
    <row r="386" spans="1:54" ht="12.6" customHeight="1" x14ac:dyDescent="0.25">
      <c r="A386" s="141" t="s">
        <v>1473</v>
      </c>
      <c r="G386" s="173"/>
      <c r="H386" s="869"/>
      <c r="I386" s="869"/>
      <c r="J386" s="869"/>
      <c r="K386" s="869"/>
      <c r="L386" s="869"/>
      <c r="M386" s="869"/>
      <c r="N386" s="869"/>
      <c r="O386" s="869"/>
      <c r="P386" s="869"/>
      <c r="Q386" s="869"/>
      <c r="R386" s="869"/>
      <c r="S386" s="869"/>
      <c r="T386" s="869"/>
      <c r="U386" s="869"/>
      <c r="V386" s="869"/>
      <c r="W386" s="869"/>
      <c r="X386" s="869"/>
      <c r="Y386" s="869"/>
      <c r="Z386" s="869"/>
      <c r="AA386" s="869"/>
      <c r="AB386" s="869"/>
      <c r="AC386" s="869"/>
      <c r="AD386" s="869"/>
      <c r="AE386" s="869"/>
      <c r="AF386" s="869"/>
      <c r="AG386" s="869"/>
      <c r="AH386" s="869"/>
      <c r="AI386" s="869"/>
      <c r="AJ386" s="869"/>
      <c r="AK386" s="869"/>
      <c r="AL386" s="869"/>
      <c r="AM386" s="869"/>
      <c r="AN386" s="869"/>
      <c r="AO386" s="869"/>
      <c r="AP386" s="869"/>
      <c r="AQ386" s="869"/>
      <c r="AR386" s="869"/>
      <c r="AS386" s="869"/>
      <c r="AT386" s="851"/>
      <c r="AU386" s="852"/>
      <c r="AV386" s="852"/>
      <c r="AW386" s="852"/>
      <c r="AX386" s="853"/>
    </row>
    <row r="387" spans="1:54" ht="12.6" customHeight="1" x14ac:dyDescent="0.25">
      <c r="A387" s="141" t="s">
        <v>1474</v>
      </c>
      <c r="G387" s="173"/>
      <c r="H387" s="869"/>
      <c r="I387" s="869"/>
      <c r="J387" s="869"/>
      <c r="K387" s="869"/>
      <c r="L387" s="869"/>
      <c r="M387" s="869"/>
      <c r="N387" s="869"/>
      <c r="O387" s="869"/>
      <c r="P387" s="869"/>
      <c r="Q387" s="869"/>
      <c r="R387" s="869"/>
      <c r="S387" s="869"/>
      <c r="T387" s="869"/>
      <c r="U387" s="869"/>
      <c r="V387" s="869"/>
      <c r="W387" s="869"/>
      <c r="X387" s="869"/>
      <c r="Y387" s="869"/>
      <c r="Z387" s="869"/>
      <c r="AA387" s="869"/>
      <c r="AB387" s="869"/>
      <c r="AC387" s="869"/>
      <c r="AD387" s="869"/>
      <c r="AE387" s="869"/>
      <c r="AF387" s="869"/>
      <c r="AG387" s="869"/>
      <c r="AH387" s="869"/>
      <c r="AI387" s="869"/>
      <c r="AJ387" s="869"/>
      <c r="AK387" s="869"/>
      <c r="AL387" s="869"/>
      <c r="AM387" s="869"/>
      <c r="AN387" s="869"/>
      <c r="AO387" s="869"/>
      <c r="AP387" s="869"/>
      <c r="AQ387" s="869"/>
      <c r="AR387" s="869"/>
      <c r="AS387" s="869"/>
      <c r="AT387" s="851"/>
      <c r="AU387" s="852"/>
      <c r="AV387" s="852"/>
      <c r="AW387" s="852"/>
      <c r="AX387" s="853"/>
    </row>
    <row r="388" spans="1:54" ht="12.6" customHeight="1" x14ac:dyDescent="0.25">
      <c r="A388" s="174" t="s">
        <v>1475</v>
      </c>
      <c r="B388" s="152"/>
      <c r="C388" s="152"/>
      <c r="D388" s="152"/>
      <c r="E388" s="152"/>
      <c r="F388" s="152"/>
      <c r="G388" s="153"/>
      <c r="H388" s="869"/>
      <c r="I388" s="869"/>
      <c r="J388" s="869"/>
      <c r="K388" s="869"/>
      <c r="L388" s="869"/>
      <c r="M388" s="869"/>
      <c r="N388" s="869"/>
      <c r="O388" s="869"/>
      <c r="P388" s="869"/>
      <c r="Q388" s="869"/>
      <c r="R388" s="869"/>
      <c r="S388" s="869"/>
      <c r="T388" s="869"/>
      <c r="U388" s="869"/>
      <c r="V388" s="869"/>
      <c r="W388" s="869"/>
      <c r="X388" s="869"/>
      <c r="Y388" s="869"/>
      <c r="Z388" s="869"/>
      <c r="AA388" s="869"/>
      <c r="AB388" s="869"/>
      <c r="AC388" s="869"/>
      <c r="AD388" s="869"/>
      <c r="AE388" s="869"/>
      <c r="AF388" s="869"/>
      <c r="AG388" s="869"/>
      <c r="AH388" s="869"/>
      <c r="AI388" s="869"/>
      <c r="AJ388" s="869"/>
      <c r="AK388" s="869"/>
      <c r="AL388" s="869"/>
      <c r="AM388" s="869"/>
      <c r="AN388" s="869"/>
      <c r="AO388" s="869"/>
      <c r="AP388" s="869"/>
      <c r="AQ388" s="869"/>
      <c r="AR388" s="869"/>
      <c r="AS388" s="869"/>
      <c r="AT388" s="815"/>
      <c r="AU388" s="816"/>
      <c r="AV388" s="816"/>
      <c r="AW388" s="816"/>
      <c r="AX388" s="817"/>
    </row>
    <row r="389" spans="1:54" ht="12.6" customHeight="1" x14ac:dyDescent="0.25">
      <c r="A389" s="141" t="s">
        <v>1430</v>
      </c>
      <c r="H389" s="869">
        <f>SUM(H359-H370-H381)</f>
        <v>0</v>
      </c>
      <c r="I389" s="869"/>
      <c r="J389" s="869"/>
      <c r="K389" s="869"/>
      <c r="L389" s="869"/>
      <c r="M389" s="869">
        <f>SUM(M359-M370-M381)</f>
        <v>0</v>
      </c>
      <c r="N389" s="869"/>
      <c r="O389" s="869"/>
      <c r="P389" s="869"/>
      <c r="Q389" s="869"/>
      <c r="R389" s="869">
        <f>SUM(R359-R370-R381)</f>
        <v>0</v>
      </c>
      <c r="S389" s="869"/>
      <c r="T389" s="869"/>
      <c r="U389" s="869"/>
      <c r="V389" s="869"/>
      <c r="W389" s="869">
        <f>SUM(W359-W370-W381)</f>
        <v>0</v>
      </c>
      <c r="X389" s="869"/>
      <c r="Y389" s="869"/>
      <c r="Z389" s="869"/>
      <c r="AA389" s="869"/>
      <c r="AB389" s="869">
        <f>SUM(AB359-AB370-AB381)</f>
        <v>0</v>
      </c>
      <c r="AC389" s="869"/>
      <c r="AD389" s="869"/>
      <c r="AE389" s="869"/>
      <c r="AF389" s="869"/>
      <c r="AG389" s="869">
        <f>SUM(AG359-AG370-AG381)</f>
        <v>0</v>
      </c>
      <c r="AH389" s="869"/>
      <c r="AI389" s="869"/>
      <c r="AJ389" s="869"/>
      <c r="AK389" s="869">
        <f>SUM(AK359-AK370-AK381)</f>
        <v>0</v>
      </c>
      <c r="AL389" s="869"/>
      <c r="AM389" s="869"/>
      <c r="AN389" s="869"/>
      <c r="AO389" s="869">
        <f>SUM(AO359-AO370-AO381)</f>
        <v>0</v>
      </c>
      <c r="AP389" s="869"/>
      <c r="AQ389" s="869"/>
      <c r="AR389" s="869"/>
      <c r="AS389" s="869"/>
      <c r="AT389" s="871">
        <f>SUVAHAVUJ!$X$13</f>
        <v>0</v>
      </c>
      <c r="AU389" s="872"/>
      <c r="AV389" s="872"/>
      <c r="AW389" s="872"/>
      <c r="AX389" s="873"/>
    </row>
    <row r="390" spans="1:54" ht="12.6" customHeight="1" x14ac:dyDescent="0.25">
      <c r="A390" s="141" t="s">
        <v>1474</v>
      </c>
      <c r="H390" s="869"/>
      <c r="I390" s="869"/>
      <c r="J390" s="869"/>
      <c r="K390" s="869"/>
      <c r="L390" s="869"/>
      <c r="M390" s="869"/>
      <c r="N390" s="869"/>
      <c r="O390" s="869"/>
      <c r="P390" s="869"/>
      <c r="Q390" s="869"/>
      <c r="R390" s="869"/>
      <c r="S390" s="869"/>
      <c r="T390" s="869"/>
      <c r="U390" s="869"/>
      <c r="V390" s="869"/>
      <c r="W390" s="869"/>
      <c r="X390" s="869"/>
      <c r="Y390" s="869"/>
      <c r="Z390" s="869"/>
      <c r="AA390" s="869"/>
      <c r="AB390" s="869"/>
      <c r="AC390" s="869"/>
      <c r="AD390" s="869"/>
      <c r="AE390" s="869"/>
      <c r="AF390" s="869"/>
      <c r="AG390" s="869"/>
      <c r="AH390" s="869"/>
      <c r="AI390" s="869"/>
      <c r="AJ390" s="869"/>
      <c r="AK390" s="869"/>
      <c r="AL390" s="869"/>
      <c r="AM390" s="869"/>
      <c r="AN390" s="869"/>
      <c r="AO390" s="869"/>
      <c r="AP390" s="869"/>
      <c r="AQ390" s="869"/>
      <c r="AR390" s="869"/>
      <c r="AS390" s="869"/>
      <c r="AT390" s="874"/>
      <c r="AU390" s="875"/>
      <c r="AV390" s="875"/>
      <c r="AW390" s="875"/>
      <c r="AX390" s="876"/>
    </row>
    <row r="391" spans="1:54" ht="12.6" customHeight="1" x14ac:dyDescent="0.25">
      <c r="A391" s="174" t="s">
        <v>1475</v>
      </c>
      <c r="B391" s="152"/>
      <c r="C391" s="152"/>
      <c r="D391" s="152"/>
      <c r="E391" s="152"/>
      <c r="F391" s="152"/>
      <c r="G391" s="152"/>
      <c r="H391" s="869"/>
      <c r="I391" s="869"/>
      <c r="J391" s="869"/>
      <c r="K391" s="869"/>
      <c r="L391" s="869"/>
      <c r="M391" s="869"/>
      <c r="N391" s="869"/>
      <c r="O391" s="869"/>
      <c r="P391" s="869"/>
      <c r="Q391" s="869"/>
      <c r="R391" s="869"/>
      <c r="S391" s="869"/>
      <c r="T391" s="869"/>
      <c r="U391" s="869"/>
      <c r="V391" s="869"/>
      <c r="W391" s="869"/>
      <c r="X391" s="869"/>
      <c r="Y391" s="869"/>
      <c r="Z391" s="869"/>
      <c r="AA391" s="869"/>
      <c r="AB391" s="869"/>
      <c r="AC391" s="869"/>
      <c r="AD391" s="869"/>
      <c r="AE391" s="869"/>
      <c r="AF391" s="869"/>
      <c r="AG391" s="869"/>
      <c r="AH391" s="869"/>
      <c r="AI391" s="869"/>
      <c r="AJ391" s="869"/>
      <c r="AK391" s="869"/>
      <c r="AL391" s="869"/>
      <c r="AM391" s="869"/>
      <c r="AN391" s="869"/>
      <c r="AO391" s="869"/>
      <c r="AP391" s="869"/>
      <c r="AQ391" s="869"/>
      <c r="AR391" s="869"/>
      <c r="AS391" s="869"/>
      <c r="AT391" s="877"/>
      <c r="AU391" s="878"/>
      <c r="AV391" s="878"/>
      <c r="AW391" s="878"/>
      <c r="AX391" s="879"/>
    </row>
    <row r="392" spans="1:54" ht="12.6" customHeight="1" x14ac:dyDescent="0.25">
      <c r="A392" s="142" t="s">
        <v>5207</v>
      </c>
    </row>
    <row r="393" spans="1:54" ht="15" customHeight="1" x14ac:dyDescent="0.25">
      <c r="A393" s="863"/>
      <c r="B393" s="864"/>
      <c r="C393" s="864"/>
      <c r="D393" s="864"/>
      <c r="E393" s="864"/>
      <c r="F393" s="864"/>
      <c r="G393" s="864"/>
      <c r="H393" s="864"/>
      <c r="I393" s="864"/>
      <c r="J393" s="864"/>
      <c r="K393" s="864"/>
      <c r="L393" s="864"/>
      <c r="M393" s="864"/>
      <c r="N393" s="864"/>
      <c r="O393" s="864"/>
      <c r="P393" s="864"/>
      <c r="Q393" s="864"/>
      <c r="R393" s="864"/>
      <c r="S393" s="864"/>
      <c r="T393" s="864"/>
      <c r="U393" s="864"/>
      <c r="V393" s="864"/>
      <c r="W393" s="864"/>
      <c r="X393" s="864"/>
      <c r="Y393" s="864"/>
      <c r="Z393" s="864"/>
      <c r="AA393" s="864"/>
      <c r="AB393" s="864"/>
      <c r="AC393" s="864"/>
      <c r="AD393" s="864"/>
      <c r="AE393" s="864"/>
      <c r="AF393" s="864"/>
      <c r="AG393" s="864"/>
      <c r="AH393" s="864"/>
      <c r="AI393" s="864"/>
      <c r="AJ393" s="864"/>
      <c r="AK393" s="864"/>
      <c r="AL393" s="864"/>
      <c r="AM393" s="864"/>
      <c r="AN393" s="864"/>
      <c r="AO393" s="864"/>
      <c r="AP393" s="864"/>
      <c r="AQ393" s="864"/>
      <c r="AR393" s="864"/>
      <c r="AS393" s="864"/>
      <c r="AT393" s="864"/>
      <c r="AU393" s="864"/>
      <c r="AV393" s="864"/>
      <c r="AW393" s="864"/>
      <c r="AX393" s="864"/>
      <c r="AY393" s="497"/>
      <c r="AZ393" s="497"/>
      <c r="BA393" s="497"/>
      <c r="BB393" s="497"/>
    </row>
    <row r="394" spans="1:54" ht="15" customHeight="1" x14ac:dyDescent="0.25">
      <c r="A394" s="865"/>
      <c r="B394" s="866"/>
      <c r="C394" s="866"/>
      <c r="D394" s="866"/>
      <c r="E394" s="866"/>
      <c r="F394" s="866"/>
      <c r="G394" s="866"/>
      <c r="H394" s="866"/>
      <c r="I394" s="866"/>
      <c r="J394" s="866"/>
      <c r="K394" s="866"/>
      <c r="L394" s="866"/>
      <c r="M394" s="866"/>
      <c r="N394" s="866"/>
      <c r="O394" s="866"/>
      <c r="P394" s="866"/>
      <c r="Q394" s="866"/>
      <c r="R394" s="866"/>
      <c r="S394" s="866"/>
      <c r="T394" s="866"/>
      <c r="U394" s="866"/>
      <c r="V394" s="866"/>
      <c r="W394" s="866"/>
      <c r="X394" s="866"/>
      <c r="Y394" s="866"/>
      <c r="Z394" s="866"/>
      <c r="AA394" s="866"/>
      <c r="AB394" s="866"/>
      <c r="AC394" s="866"/>
      <c r="AD394" s="866"/>
      <c r="AE394" s="866"/>
      <c r="AF394" s="866"/>
      <c r="AG394" s="866"/>
      <c r="AH394" s="866"/>
      <c r="AI394" s="866"/>
      <c r="AJ394" s="866"/>
      <c r="AK394" s="866"/>
      <c r="AL394" s="866"/>
      <c r="AM394" s="866"/>
      <c r="AN394" s="866"/>
      <c r="AO394" s="866"/>
      <c r="AP394" s="866"/>
      <c r="AQ394" s="866"/>
      <c r="AR394" s="866"/>
      <c r="AS394" s="866"/>
      <c r="AT394" s="866"/>
      <c r="AU394" s="866"/>
      <c r="AV394" s="866"/>
      <c r="AW394" s="866"/>
      <c r="AX394" s="866"/>
      <c r="AY394" s="497"/>
      <c r="AZ394" s="497"/>
      <c r="BA394" s="497"/>
      <c r="BB394" s="497"/>
    </row>
    <row r="396" spans="1:54" ht="12.6" customHeight="1" x14ac:dyDescent="0.25">
      <c r="A396" s="142" t="s">
        <v>5211</v>
      </c>
    </row>
    <row r="397" spans="1:54" ht="12.6" customHeight="1" x14ac:dyDescent="0.25">
      <c r="A397" s="857" t="s">
        <v>1477</v>
      </c>
      <c r="B397" s="858"/>
      <c r="C397" s="858"/>
      <c r="D397" s="858"/>
      <c r="E397" s="858"/>
      <c r="F397" s="858"/>
      <c r="G397" s="858"/>
      <c r="H397" s="858"/>
      <c r="I397" s="858"/>
      <c r="J397" s="858"/>
      <c r="K397" s="858"/>
      <c r="L397" s="858"/>
      <c r="M397" s="858"/>
      <c r="N397" s="858"/>
      <c r="O397" s="858"/>
      <c r="P397" s="858"/>
      <c r="Q397" s="858"/>
      <c r="R397" s="858"/>
      <c r="S397" s="858"/>
      <c r="T397" s="858"/>
      <c r="U397" s="858"/>
      <c r="V397" s="858"/>
      <c r="W397" s="858"/>
      <c r="X397" s="858"/>
      <c r="Y397" s="858"/>
      <c r="Z397" s="858"/>
      <c r="AA397" s="858"/>
      <c r="AB397" s="858"/>
      <c r="AC397" s="858"/>
      <c r="AD397" s="858"/>
      <c r="AE397" s="858"/>
      <c r="AF397" s="858"/>
      <c r="AG397" s="859"/>
      <c r="AH397" s="867" t="s">
        <v>1437</v>
      </c>
      <c r="AI397" s="868"/>
      <c r="AJ397" s="868"/>
      <c r="AK397" s="868"/>
      <c r="AL397" s="868"/>
      <c r="AM397" s="868"/>
      <c r="AN397" s="868"/>
      <c r="AO397" s="868"/>
      <c r="AP397" s="868"/>
      <c r="AQ397" s="868"/>
      <c r="AR397" s="868"/>
      <c r="AS397" s="868"/>
      <c r="AT397" s="868"/>
      <c r="AU397" s="868"/>
      <c r="AV397" s="868"/>
      <c r="AW397" s="868"/>
      <c r="AX397" s="868"/>
      <c r="AY397" s="141"/>
      <c r="AZ397" s="142"/>
      <c r="BA397" s="142"/>
      <c r="BB397" s="142"/>
    </row>
    <row r="398" spans="1:54" ht="12.6" customHeight="1" x14ac:dyDescent="0.25">
      <c r="A398" s="860"/>
      <c r="B398" s="861"/>
      <c r="C398" s="861"/>
      <c r="D398" s="861"/>
      <c r="E398" s="861"/>
      <c r="F398" s="861"/>
      <c r="G398" s="861"/>
      <c r="H398" s="861"/>
      <c r="I398" s="861"/>
      <c r="J398" s="861"/>
      <c r="K398" s="861"/>
      <c r="L398" s="861"/>
      <c r="M398" s="861"/>
      <c r="N398" s="861"/>
      <c r="O398" s="861"/>
      <c r="P398" s="861"/>
      <c r="Q398" s="861"/>
      <c r="R398" s="861"/>
      <c r="S398" s="861"/>
      <c r="T398" s="861"/>
      <c r="U398" s="861"/>
      <c r="V398" s="861"/>
      <c r="W398" s="861"/>
      <c r="X398" s="861"/>
      <c r="Y398" s="861"/>
      <c r="Z398" s="861"/>
      <c r="AA398" s="861"/>
      <c r="AB398" s="861"/>
      <c r="AC398" s="861"/>
      <c r="AD398" s="861"/>
      <c r="AE398" s="861"/>
      <c r="AF398" s="861"/>
      <c r="AG398" s="862"/>
      <c r="AH398" s="860" t="s">
        <v>1438</v>
      </c>
      <c r="AI398" s="861"/>
      <c r="AJ398" s="861"/>
      <c r="AK398" s="861"/>
      <c r="AL398" s="861"/>
      <c r="AM398" s="861"/>
      <c r="AN398" s="861"/>
      <c r="AO398" s="861"/>
      <c r="AP398" s="861"/>
      <c r="AQ398" s="861"/>
      <c r="AR398" s="861"/>
      <c r="AS398" s="861"/>
      <c r="AT398" s="861"/>
      <c r="AU398" s="861"/>
      <c r="AV398" s="861"/>
      <c r="AW398" s="861"/>
      <c r="AX398" s="861"/>
      <c r="AY398" s="498"/>
      <c r="AZ398" s="499"/>
      <c r="BA398" s="499"/>
      <c r="BB398" s="499"/>
    </row>
    <row r="399" spans="1:54" ht="12.6" customHeight="1" x14ac:dyDescent="0.25">
      <c r="A399" s="143" t="s">
        <v>1478</v>
      </c>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4"/>
      <c r="X399" s="144"/>
      <c r="Y399" s="144"/>
      <c r="Z399" s="144"/>
      <c r="AA399" s="144"/>
      <c r="AB399" s="144"/>
      <c r="AC399" s="144"/>
      <c r="AD399" s="144"/>
      <c r="AE399" s="144"/>
      <c r="AF399" s="144"/>
      <c r="AG399" s="144"/>
      <c r="AH399" s="855"/>
      <c r="AI399" s="856"/>
      <c r="AJ399" s="856"/>
      <c r="AK399" s="856"/>
      <c r="AL399" s="856"/>
      <c r="AM399" s="856"/>
      <c r="AN399" s="856"/>
      <c r="AO399" s="856"/>
      <c r="AP399" s="856"/>
      <c r="AQ399" s="856"/>
      <c r="AR399" s="856"/>
      <c r="AS399" s="856"/>
      <c r="AT399" s="856"/>
      <c r="AU399" s="856"/>
      <c r="AV399" s="856"/>
      <c r="AW399" s="856"/>
      <c r="AX399" s="856"/>
      <c r="AY399" s="146"/>
      <c r="AZ399" s="147"/>
      <c r="BA399" s="147"/>
      <c r="BB399" s="147"/>
    </row>
    <row r="400" spans="1:54" ht="27.75" customHeight="1" x14ac:dyDescent="0.25">
      <c r="A400" s="897" t="s">
        <v>5212</v>
      </c>
      <c r="B400" s="898"/>
      <c r="C400" s="898"/>
      <c r="D400" s="898"/>
      <c r="E400" s="898"/>
      <c r="F400" s="898"/>
      <c r="G400" s="898"/>
      <c r="H400" s="898"/>
      <c r="I400" s="898"/>
      <c r="J400" s="898"/>
      <c r="K400" s="898"/>
      <c r="L400" s="898"/>
      <c r="M400" s="898"/>
      <c r="N400" s="898"/>
      <c r="O400" s="898"/>
      <c r="P400" s="898"/>
      <c r="Q400" s="898"/>
      <c r="R400" s="898"/>
      <c r="S400" s="898"/>
      <c r="T400" s="898"/>
      <c r="U400" s="898"/>
      <c r="V400" s="898"/>
      <c r="W400" s="898"/>
      <c r="X400" s="898"/>
      <c r="Y400" s="898"/>
      <c r="Z400" s="898"/>
      <c r="AA400" s="898"/>
      <c r="AB400" s="898"/>
      <c r="AC400" s="898"/>
      <c r="AD400" s="898"/>
      <c r="AE400" s="898"/>
      <c r="AF400" s="898"/>
      <c r="AG400" s="899"/>
      <c r="AH400" s="855"/>
      <c r="AI400" s="856"/>
      <c r="AJ400" s="856"/>
      <c r="AK400" s="856"/>
      <c r="AL400" s="856"/>
      <c r="AM400" s="856"/>
      <c r="AN400" s="856"/>
      <c r="AO400" s="856"/>
      <c r="AP400" s="856"/>
      <c r="AQ400" s="856"/>
      <c r="AR400" s="856"/>
      <c r="AS400" s="856"/>
      <c r="AT400" s="856"/>
      <c r="AU400" s="856"/>
      <c r="AV400" s="856"/>
      <c r="AW400" s="856"/>
      <c r="AX400" s="856"/>
      <c r="AY400" s="146"/>
      <c r="AZ400" s="147"/>
      <c r="BA400" s="147"/>
      <c r="BB400" s="147"/>
    </row>
    <row r="401" spans="1:58" ht="12.6" customHeight="1" x14ac:dyDescent="0.25">
      <c r="A401" s="142" t="s">
        <v>5105</v>
      </c>
      <c r="AH401" s="147"/>
      <c r="AI401" s="147"/>
      <c r="AJ401" s="147"/>
      <c r="AK401" s="147"/>
      <c r="AL401" s="147"/>
      <c r="AM401" s="147"/>
      <c r="AN401" s="147"/>
      <c r="AO401" s="147"/>
      <c r="AP401" s="147"/>
      <c r="AQ401" s="147"/>
      <c r="AR401" s="147"/>
      <c r="AS401" s="147"/>
      <c r="AT401" s="147"/>
      <c r="AU401" s="147"/>
      <c r="AV401" s="147"/>
      <c r="AW401" s="147"/>
      <c r="AX401" s="147"/>
      <c r="AY401" s="147"/>
      <c r="AZ401" s="147"/>
      <c r="BA401" s="147"/>
      <c r="BB401" s="147"/>
    </row>
    <row r="402" spans="1:58" ht="15" customHeight="1" x14ac:dyDescent="0.25">
      <c r="A402" s="863"/>
      <c r="B402" s="864"/>
      <c r="C402" s="864"/>
      <c r="D402" s="864"/>
      <c r="E402" s="864"/>
      <c r="F402" s="864"/>
      <c r="G402" s="864"/>
      <c r="H402" s="864"/>
      <c r="I402" s="864"/>
      <c r="J402" s="864"/>
      <c r="K402" s="864"/>
      <c r="L402" s="864"/>
      <c r="M402" s="864"/>
      <c r="N402" s="864"/>
      <c r="O402" s="864"/>
      <c r="P402" s="864"/>
      <c r="Q402" s="864"/>
      <c r="R402" s="864"/>
      <c r="S402" s="864"/>
      <c r="T402" s="864"/>
      <c r="U402" s="864"/>
      <c r="V402" s="864"/>
      <c r="W402" s="864"/>
      <c r="X402" s="864"/>
      <c r="Y402" s="864"/>
      <c r="Z402" s="864"/>
      <c r="AA402" s="864"/>
      <c r="AB402" s="864"/>
      <c r="AC402" s="864"/>
      <c r="AD402" s="864"/>
      <c r="AE402" s="864"/>
      <c r="AF402" s="864"/>
      <c r="AG402" s="864"/>
      <c r="AH402" s="864"/>
      <c r="AI402" s="864"/>
      <c r="AJ402" s="864"/>
      <c r="AK402" s="864"/>
      <c r="AL402" s="864"/>
      <c r="AM402" s="864"/>
      <c r="AN402" s="864"/>
      <c r="AO402" s="864"/>
      <c r="AP402" s="864"/>
      <c r="AQ402" s="864"/>
      <c r="AR402" s="864"/>
      <c r="AS402" s="864"/>
      <c r="AT402" s="864"/>
      <c r="AU402" s="864"/>
      <c r="AV402" s="864"/>
      <c r="AW402" s="864"/>
      <c r="AX402" s="864"/>
      <c r="AY402" s="497"/>
      <c r="AZ402" s="497"/>
      <c r="BA402" s="497"/>
      <c r="BB402" s="497"/>
    </row>
    <row r="403" spans="1:58" ht="15" customHeight="1" x14ac:dyDescent="0.25">
      <c r="A403" s="865"/>
      <c r="B403" s="866"/>
      <c r="C403" s="866"/>
      <c r="D403" s="866"/>
      <c r="E403" s="866"/>
      <c r="F403" s="866"/>
      <c r="G403" s="866"/>
      <c r="H403" s="866"/>
      <c r="I403" s="866"/>
      <c r="J403" s="866"/>
      <c r="K403" s="866"/>
      <c r="L403" s="866"/>
      <c r="M403" s="866"/>
      <c r="N403" s="866"/>
      <c r="O403" s="866"/>
      <c r="P403" s="866"/>
      <c r="Q403" s="866"/>
      <c r="R403" s="866"/>
      <c r="S403" s="866"/>
      <c r="T403" s="866"/>
      <c r="U403" s="866"/>
      <c r="V403" s="866"/>
      <c r="W403" s="866"/>
      <c r="X403" s="866"/>
      <c r="Y403" s="866"/>
      <c r="Z403" s="866"/>
      <c r="AA403" s="866"/>
      <c r="AB403" s="866"/>
      <c r="AC403" s="866"/>
      <c r="AD403" s="866"/>
      <c r="AE403" s="866"/>
      <c r="AF403" s="866"/>
      <c r="AG403" s="866"/>
      <c r="AH403" s="866"/>
      <c r="AI403" s="866"/>
      <c r="AJ403" s="866"/>
      <c r="AK403" s="866"/>
      <c r="AL403" s="866"/>
      <c r="AM403" s="866"/>
      <c r="AN403" s="866"/>
      <c r="AO403" s="866"/>
      <c r="AP403" s="866"/>
      <c r="AQ403" s="866"/>
      <c r="AR403" s="866"/>
      <c r="AS403" s="866"/>
      <c r="AT403" s="866"/>
      <c r="AU403" s="866"/>
      <c r="AV403" s="866"/>
      <c r="AW403" s="866"/>
      <c r="AX403" s="866"/>
      <c r="AY403" s="497"/>
      <c r="AZ403" s="497"/>
      <c r="BA403" s="497"/>
      <c r="BB403" s="497"/>
    </row>
    <row r="404" spans="1:58" ht="12.6" customHeight="1" x14ac:dyDescent="0.25">
      <c r="A404" s="142" t="s">
        <v>5213</v>
      </c>
    </row>
    <row r="405" spans="1:58" ht="12.6" customHeight="1" x14ac:dyDescent="0.25">
      <c r="A405" s="130" t="s">
        <v>1396</v>
      </c>
    </row>
    <row r="406" spans="1:58" ht="12.6" customHeight="1" x14ac:dyDescent="0.25">
      <c r="A406" s="189"/>
      <c r="B406" s="190"/>
      <c r="C406" s="190"/>
      <c r="D406" s="190"/>
      <c r="E406" s="190"/>
      <c r="F406" s="894" t="s">
        <v>1265</v>
      </c>
      <c r="G406" s="895"/>
      <c r="H406" s="895"/>
      <c r="I406" s="895"/>
      <c r="J406" s="895"/>
      <c r="K406" s="895"/>
      <c r="L406" s="895"/>
      <c r="M406" s="895"/>
      <c r="N406" s="895"/>
      <c r="O406" s="895"/>
      <c r="P406" s="895"/>
      <c r="Q406" s="895"/>
      <c r="R406" s="895"/>
      <c r="S406" s="895"/>
      <c r="T406" s="895"/>
      <c r="U406" s="895"/>
      <c r="V406" s="895"/>
      <c r="W406" s="895"/>
      <c r="X406" s="895"/>
      <c r="Y406" s="895"/>
      <c r="Z406" s="895"/>
      <c r="AA406" s="895"/>
      <c r="AB406" s="895"/>
      <c r="AC406" s="895"/>
      <c r="AD406" s="895"/>
      <c r="AE406" s="895"/>
      <c r="AF406" s="895"/>
      <c r="AG406" s="895"/>
      <c r="AH406" s="895"/>
      <c r="AI406" s="895"/>
      <c r="AJ406" s="895"/>
      <c r="AK406" s="895"/>
      <c r="AL406" s="895"/>
      <c r="AM406" s="895"/>
      <c r="AN406" s="895"/>
      <c r="AO406" s="895"/>
      <c r="AP406" s="895"/>
      <c r="AQ406" s="895"/>
      <c r="AR406" s="895"/>
      <c r="AS406" s="895"/>
      <c r="AT406" s="895"/>
      <c r="AU406" s="895"/>
      <c r="AV406" s="895"/>
      <c r="AW406" s="895"/>
      <c r="AX406" s="895"/>
      <c r="AY406" s="896"/>
      <c r="AZ406" s="191"/>
      <c r="BA406" s="191"/>
      <c r="BB406" s="191"/>
      <c r="BC406" s="191"/>
      <c r="BD406" s="191"/>
      <c r="BE406" s="191"/>
      <c r="BF406" s="191"/>
    </row>
    <row r="407" spans="1:58" ht="12.6" customHeight="1" x14ac:dyDescent="0.25">
      <c r="A407" s="192"/>
      <c r="B407" s="193"/>
      <c r="C407" s="193"/>
      <c r="D407" s="193"/>
      <c r="E407" s="193"/>
      <c r="F407" s="900" t="s">
        <v>1479</v>
      </c>
      <c r="G407" s="901"/>
      <c r="H407" s="902"/>
      <c r="I407" s="891" t="s">
        <v>1480</v>
      </c>
      <c r="J407" s="891"/>
      <c r="K407" s="891"/>
      <c r="L407" s="891"/>
      <c r="M407" s="891" t="s">
        <v>1481</v>
      </c>
      <c r="N407" s="891"/>
      <c r="O407" s="891"/>
      <c r="P407" s="891"/>
      <c r="Q407" s="891" t="s">
        <v>1482</v>
      </c>
      <c r="R407" s="891"/>
      <c r="S407" s="891"/>
      <c r="T407" s="891"/>
      <c r="U407" s="891" t="s">
        <v>1483</v>
      </c>
      <c r="V407" s="891"/>
      <c r="W407" s="891"/>
      <c r="X407" s="891"/>
      <c r="Y407" s="891" t="s">
        <v>1484</v>
      </c>
      <c r="Z407" s="891"/>
      <c r="AA407" s="891"/>
      <c r="AB407" s="891"/>
      <c r="AC407" s="891" t="s">
        <v>1485</v>
      </c>
      <c r="AD407" s="891"/>
      <c r="AE407" s="891"/>
      <c r="AF407" s="891"/>
      <c r="AG407" s="891" t="s">
        <v>1486</v>
      </c>
      <c r="AH407" s="891"/>
      <c r="AI407" s="891"/>
      <c r="AJ407" s="891"/>
      <c r="AK407" s="891" t="s">
        <v>1487</v>
      </c>
      <c r="AL407" s="891"/>
      <c r="AM407" s="891"/>
      <c r="AN407" s="891"/>
      <c r="AO407" s="891" t="s">
        <v>1488</v>
      </c>
      <c r="AP407" s="891"/>
      <c r="AQ407" s="891"/>
      <c r="AR407" s="891"/>
      <c r="AS407" s="891" t="s">
        <v>1489</v>
      </c>
      <c r="AT407" s="891"/>
      <c r="AU407" s="891"/>
      <c r="AV407" s="891"/>
      <c r="AW407" s="1247" t="s">
        <v>1402</v>
      </c>
      <c r="AX407" s="1248"/>
      <c r="AY407" s="1249"/>
      <c r="AZ407" s="502"/>
      <c r="BA407" s="893"/>
      <c r="BB407" s="893"/>
      <c r="BC407" s="893"/>
      <c r="BD407" s="893"/>
      <c r="BE407" s="893"/>
    </row>
    <row r="408" spans="1:58" ht="12.6" customHeight="1" x14ac:dyDescent="0.25">
      <c r="A408" s="192"/>
      <c r="B408" s="193"/>
      <c r="C408" s="193"/>
      <c r="D408" s="193"/>
      <c r="E408" s="193"/>
      <c r="F408" s="903"/>
      <c r="G408" s="904"/>
      <c r="H408" s="905"/>
      <c r="I408" s="892"/>
      <c r="J408" s="892"/>
      <c r="K408" s="892"/>
      <c r="L408" s="892"/>
      <c r="M408" s="892"/>
      <c r="N408" s="892"/>
      <c r="O408" s="892"/>
      <c r="P408" s="892"/>
      <c r="Q408" s="892"/>
      <c r="R408" s="892"/>
      <c r="S408" s="892"/>
      <c r="T408" s="892"/>
      <c r="U408" s="892"/>
      <c r="V408" s="892"/>
      <c r="W408" s="892"/>
      <c r="X408" s="892"/>
      <c r="Y408" s="892"/>
      <c r="Z408" s="892"/>
      <c r="AA408" s="892"/>
      <c r="AB408" s="892"/>
      <c r="AC408" s="892"/>
      <c r="AD408" s="892"/>
      <c r="AE408" s="892"/>
      <c r="AF408" s="892"/>
      <c r="AG408" s="892"/>
      <c r="AH408" s="892"/>
      <c r="AI408" s="892"/>
      <c r="AJ408" s="892"/>
      <c r="AK408" s="892"/>
      <c r="AL408" s="892"/>
      <c r="AM408" s="892"/>
      <c r="AN408" s="892"/>
      <c r="AO408" s="892"/>
      <c r="AP408" s="892"/>
      <c r="AQ408" s="892"/>
      <c r="AR408" s="892"/>
      <c r="AS408" s="892"/>
      <c r="AT408" s="892"/>
      <c r="AU408" s="892"/>
      <c r="AV408" s="892"/>
      <c r="AW408" s="947"/>
      <c r="AX408" s="893"/>
      <c r="AY408" s="1250"/>
      <c r="AZ408" s="502"/>
      <c r="BA408" s="893"/>
      <c r="BB408" s="893"/>
      <c r="BC408" s="893"/>
      <c r="BD408" s="893"/>
      <c r="BE408" s="893"/>
    </row>
    <row r="409" spans="1:58" ht="12.6" customHeight="1" x14ac:dyDescent="0.25">
      <c r="A409" s="885" t="s">
        <v>1443</v>
      </c>
      <c r="B409" s="886"/>
      <c r="C409" s="886"/>
      <c r="D409" s="886"/>
      <c r="E409" s="887"/>
      <c r="F409" s="903"/>
      <c r="G409" s="904"/>
      <c r="H409" s="905"/>
      <c r="I409" s="892"/>
      <c r="J409" s="892"/>
      <c r="K409" s="892"/>
      <c r="L409" s="892"/>
      <c r="M409" s="892"/>
      <c r="N409" s="892"/>
      <c r="O409" s="892"/>
      <c r="P409" s="892"/>
      <c r="Q409" s="892"/>
      <c r="R409" s="892"/>
      <c r="S409" s="892"/>
      <c r="T409" s="892"/>
      <c r="U409" s="892"/>
      <c r="V409" s="892"/>
      <c r="W409" s="892"/>
      <c r="X409" s="892"/>
      <c r="Y409" s="892"/>
      <c r="Z409" s="892"/>
      <c r="AA409" s="892"/>
      <c r="AB409" s="892"/>
      <c r="AC409" s="892"/>
      <c r="AD409" s="892"/>
      <c r="AE409" s="892"/>
      <c r="AF409" s="892"/>
      <c r="AG409" s="892"/>
      <c r="AH409" s="892"/>
      <c r="AI409" s="892"/>
      <c r="AJ409" s="892"/>
      <c r="AK409" s="892"/>
      <c r="AL409" s="892"/>
      <c r="AM409" s="892"/>
      <c r="AN409" s="892"/>
      <c r="AO409" s="892"/>
      <c r="AP409" s="892"/>
      <c r="AQ409" s="892"/>
      <c r="AR409" s="892"/>
      <c r="AS409" s="892"/>
      <c r="AT409" s="892"/>
      <c r="AU409" s="892"/>
      <c r="AV409" s="892"/>
      <c r="AW409" s="947"/>
      <c r="AX409" s="893"/>
      <c r="AY409" s="1250"/>
      <c r="AZ409" s="502"/>
      <c r="BA409" s="893"/>
      <c r="BB409" s="893"/>
      <c r="BC409" s="893"/>
      <c r="BD409" s="893"/>
      <c r="BE409" s="893"/>
    </row>
    <row r="410" spans="1:58" ht="12.6" customHeight="1" x14ac:dyDescent="0.25">
      <c r="A410" s="885" t="s">
        <v>1490</v>
      </c>
      <c r="B410" s="886"/>
      <c r="C410" s="886"/>
      <c r="D410" s="886"/>
      <c r="E410" s="887"/>
      <c r="F410" s="903"/>
      <c r="G410" s="904"/>
      <c r="H410" s="905"/>
      <c r="I410" s="892"/>
      <c r="J410" s="892"/>
      <c r="K410" s="892"/>
      <c r="L410" s="892"/>
      <c r="M410" s="892"/>
      <c r="N410" s="892"/>
      <c r="O410" s="892"/>
      <c r="P410" s="892"/>
      <c r="Q410" s="892"/>
      <c r="R410" s="892"/>
      <c r="S410" s="892"/>
      <c r="T410" s="892"/>
      <c r="U410" s="892"/>
      <c r="V410" s="892"/>
      <c r="W410" s="892"/>
      <c r="X410" s="892"/>
      <c r="Y410" s="892"/>
      <c r="Z410" s="892"/>
      <c r="AA410" s="892"/>
      <c r="AB410" s="892"/>
      <c r="AC410" s="892"/>
      <c r="AD410" s="892"/>
      <c r="AE410" s="892"/>
      <c r="AF410" s="892"/>
      <c r="AG410" s="892"/>
      <c r="AH410" s="892"/>
      <c r="AI410" s="892"/>
      <c r="AJ410" s="892"/>
      <c r="AK410" s="892"/>
      <c r="AL410" s="892"/>
      <c r="AM410" s="892"/>
      <c r="AN410" s="892"/>
      <c r="AO410" s="892"/>
      <c r="AP410" s="892"/>
      <c r="AQ410" s="892"/>
      <c r="AR410" s="892"/>
      <c r="AS410" s="892"/>
      <c r="AT410" s="892"/>
      <c r="AU410" s="892"/>
      <c r="AV410" s="892"/>
      <c r="AW410" s="947"/>
      <c r="AX410" s="893"/>
      <c r="AY410" s="1250"/>
      <c r="AZ410" s="502"/>
      <c r="BA410" s="893"/>
      <c r="BB410" s="893"/>
      <c r="BC410" s="893"/>
      <c r="BD410" s="893"/>
      <c r="BE410" s="893"/>
    </row>
    <row r="411" spans="1:58" ht="12.6" customHeight="1" x14ac:dyDescent="0.25">
      <c r="A411" s="885" t="s">
        <v>1409</v>
      </c>
      <c r="B411" s="886"/>
      <c r="C411" s="886"/>
      <c r="D411" s="886"/>
      <c r="E411" s="887"/>
      <c r="F411" s="903"/>
      <c r="G411" s="904"/>
      <c r="H411" s="905"/>
      <c r="I411" s="892"/>
      <c r="J411" s="892"/>
      <c r="K411" s="892"/>
      <c r="L411" s="892"/>
      <c r="M411" s="892"/>
      <c r="N411" s="892"/>
      <c r="O411" s="892"/>
      <c r="P411" s="892"/>
      <c r="Q411" s="892"/>
      <c r="R411" s="892"/>
      <c r="S411" s="892"/>
      <c r="T411" s="892"/>
      <c r="U411" s="892"/>
      <c r="V411" s="892"/>
      <c r="W411" s="892"/>
      <c r="X411" s="892"/>
      <c r="Y411" s="892"/>
      <c r="Z411" s="892"/>
      <c r="AA411" s="892"/>
      <c r="AB411" s="892"/>
      <c r="AC411" s="892"/>
      <c r="AD411" s="892"/>
      <c r="AE411" s="892"/>
      <c r="AF411" s="892"/>
      <c r="AG411" s="892"/>
      <c r="AH411" s="892"/>
      <c r="AI411" s="892"/>
      <c r="AJ411" s="892"/>
      <c r="AK411" s="892"/>
      <c r="AL411" s="892"/>
      <c r="AM411" s="892"/>
      <c r="AN411" s="892"/>
      <c r="AO411" s="892"/>
      <c r="AP411" s="892"/>
      <c r="AQ411" s="892"/>
      <c r="AR411" s="892"/>
      <c r="AS411" s="892"/>
      <c r="AT411" s="892"/>
      <c r="AU411" s="892"/>
      <c r="AV411" s="892"/>
      <c r="AW411" s="947"/>
      <c r="AX411" s="893"/>
      <c r="AY411" s="1250"/>
      <c r="AZ411" s="502"/>
      <c r="BA411" s="893"/>
      <c r="BB411" s="893"/>
      <c r="BC411" s="893"/>
      <c r="BD411" s="893"/>
      <c r="BE411" s="893"/>
    </row>
    <row r="412" spans="1:58" ht="12.6" customHeight="1" x14ac:dyDescent="0.25">
      <c r="A412" s="192"/>
      <c r="B412" s="193"/>
      <c r="C412" s="193"/>
      <c r="D412" s="193"/>
      <c r="E412" s="193"/>
      <c r="F412" s="903"/>
      <c r="G412" s="904"/>
      <c r="H412" s="905"/>
      <c r="I412" s="892"/>
      <c r="J412" s="892"/>
      <c r="K412" s="892"/>
      <c r="L412" s="892"/>
      <c r="M412" s="892"/>
      <c r="N412" s="892"/>
      <c r="O412" s="892"/>
      <c r="P412" s="892"/>
      <c r="Q412" s="892"/>
      <c r="R412" s="892"/>
      <c r="S412" s="892"/>
      <c r="T412" s="892"/>
      <c r="U412" s="892"/>
      <c r="V412" s="892"/>
      <c r="W412" s="892"/>
      <c r="X412" s="892"/>
      <c r="Y412" s="892"/>
      <c r="Z412" s="892"/>
      <c r="AA412" s="892"/>
      <c r="AB412" s="892"/>
      <c r="AC412" s="892"/>
      <c r="AD412" s="892"/>
      <c r="AE412" s="892"/>
      <c r="AF412" s="892"/>
      <c r="AG412" s="892"/>
      <c r="AH412" s="892"/>
      <c r="AI412" s="892"/>
      <c r="AJ412" s="892"/>
      <c r="AK412" s="892"/>
      <c r="AL412" s="892"/>
      <c r="AM412" s="892"/>
      <c r="AN412" s="892"/>
      <c r="AO412" s="892"/>
      <c r="AP412" s="892"/>
      <c r="AQ412" s="892"/>
      <c r="AR412" s="892"/>
      <c r="AS412" s="892"/>
      <c r="AT412" s="892"/>
      <c r="AU412" s="892"/>
      <c r="AV412" s="892"/>
      <c r="AW412" s="947"/>
      <c r="AX412" s="893"/>
      <c r="AY412" s="1250"/>
      <c r="AZ412" s="502"/>
      <c r="BA412" s="893"/>
      <c r="BB412" s="893"/>
      <c r="BC412" s="893"/>
      <c r="BD412" s="893"/>
      <c r="BE412" s="893"/>
    </row>
    <row r="413" spans="1:58" ht="12.6" customHeight="1" x14ac:dyDescent="0.25">
      <c r="A413" s="192"/>
      <c r="B413" s="193"/>
      <c r="C413" s="193"/>
      <c r="D413" s="193"/>
      <c r="E413" s="193"/>
      <c r="F413" s="903"/>
      <c r="G413" s="904"/>
      <c r="H413" s="905"/>
      <c r="I413" s="892"/>
      <c r="J413" s="892"/>
      <c r="K413" s="892"/>
      <c r="L413" s="892"/>
      <c r="M413" s="892"/>
      <c r="N413" s="892"/>
      <c r="O413" s="892"/>
      <c r="P413" s="892"/>
      <c r="Q413" s="892"/>
      <c r="R413" s="892"/>
      <c r="S413" s="892"/>
      <c r="T413" s="892"/>
      <c r="U413" s="892"/>
      <c r="V413" s="892"/>
      <c r="W413" s="892"/>
      <c r="X413" s="892"/>
      <c r="Y413" s="892"/>
      <c r="Z413" s="892"/>
      <c r="AA413" s="892"/>
      <c r="AB413" s="892"/>
      <c r="AC413" s="892"/>
      <c r="AD413" s="892"/>
      <c r="AE413" s="892"/>
      <c r="AF413" s="892"/>
      <c r="AG413" s="892"/>
      <c r="AH413" s="892"/>
      <c r="AI413" s="892"/>
      <c r="AJ413" s="892"/>
      <c r="AK413" s="892"/>
      <c r="AL413" s="892"/>
      <c r="AM413" s="892"/>
      <c r="AN413" s="892"/>
      <c r="AO413" s="892"/>
      <c r="AP413" s="892"/>
      <c r="AQ413" s="892"/>
      <c r="AR413" s="892"/>
      <c r="AS413" s="892"/>
      <c r="AT413" s="892"/>
      <c r="AU413" s="892"/>
      <c r="AV413" s="892"/>
      <c r="AW413" s="947"/>
      <c r="AX413" s="893"/>
      <c r="AY413" s="1250"/>
      <c r="AZ413" s="502"/>
      <c r="BA413" s="893"/>
      <c r="BB413" s="893"/>
      <c r="BC413" s="893"/>
      <c r="BD413" s="893"/>
      <c r="BE413" s="893"/>
    </row>
    <row r="414" spans="1:58" ht="12.6" customHeight="1" x14ac:dyDescent="0.25">
      <c r="A414" s="192"/>
      <c r="B414" s="193"/>
      <c r="C414" s="193"/>
      <c r="D414" s="193"/>
      <c r="E414" s="193"/>
      <c r="F414" s="903"/>
      <c r="G414" s="904"/>
      <c r="H414" s="905"/>
      <c r="I414" s="892"/>
      <c r="J414" s="892"/>
      <c r="K414" s="892"/>
      <c r="L414" s="892"/>
      <c r="M414" s="892"/>
      <c r="N414" s="892"/>
      <c r="O414" s="892"/>
      <c r="P414" s="892"/>
      <c r="Q414" s="892"/>
      <c r="R414" s="892"/>
      <c r="S414" s="892"/>
      <c r="T414" s="892"/>
      <c r="U414" s="892"/>
      <c r="V414" s="892"/>
      <c r="W414" s="892"/>
      <c r="X414" s="892"/>
      <c r="Y414" s="892"/>
      <c r="Z414" s="892"/>
      <c r="AA414" s="892"/>
      <c r="AB414" s="892"/>
      <c r="AC414" s="892"/>
      <c r="AD414" s="892"/>
      <c r="AE414" s="892"/>
      <c r="AF414" s="892"/>
      <c r="AG414" s="892"/>
      <c r="AH414" s="892"/>
      <c r="AI414" s="892"/>
      <c r="AJ414" s="892"/>
      <c r="AK414" s="892"/>
      <c r="AL414" s="892"/>
      <c r="AM414" s="892"/>
      <c r="AN414" s="892"/>
      <c r="AO414" s="892"/>
      <c r="AP414" s="892"/>
      <c r="AQ414" s="892"/>
      <c r="AR414" s="892"/>
      <c r="AS414" s="892"/>
      <c r="AT414" s="892"/>
      <c r="AU414" s="892"/>
      <c r="AV414" s="892"/>
      <c r="AW414" s="947"/>
      <c r="AX414" s="893"/>
      <c r="AY414" s="1250"/>
      <c r="AZ414" s="502"/>
      <c r="BA414" s="893"/>
      <c r="BB414" s="893"/>
      <c r="BC414" s="893"/>
      <c r="BD414" s="893"/>
      <c r="BE414" s="893"/>
    </row>
    <row r="415" spans="1:58" ht="12.6" customHeight="1" x14ac:dyDescent="0.25">
      <c r="A415" s="192"/>
      <c r="B415" s="193"/>
      <c r="C415" s="193"/>
      <c r="D415" s="193"/>
      <c r="E415" s="193"/>
      <c r="F415" s="903"/>
      <c r="G415" s="904"/>
      <c r="H415" s="905"/>
      <c r="I415" s="892"/>
      <c r="J415" s="892"/>
      <c r="K415" s="892"/>
      <c r="L415" s="892"/>
      <c r="M415" s="892"/>
      <c r="N415" s="892"/>
      <c r="O415" s="892"/>
      <c r="P415" s="892"/>
      <c r="Q415" s="892"/>
      <c r="R415" s="892"/>
      <c r="S415" s="892"/>
      <c r="T415" s="892"/>
      <c r="U415" s="892"/>
      <c r="V415" s="892"/>
      <c r="W415" s="892"/>
      <c r="X415" s="892"/>
      <c r="Y415" s="892"/>
      <c r="Z415" s="892"/>
      <c r="AA415" s="892"/>
      <c r="AB415" s="892"/>
      <c r="AC415" s="892"/>
      <c r="AD415" s="892"/>
      <c r="AE415" s="892"/>
      <c r="AF415" s="892"/>
      <c r="AG415" s="892"/>
      <c r="AH415" s="892"/>
      <c r="AI415" s="892"/>
      <c r="AJ415" s="892"/>
      <c r="AK415" s="892"/>
      <c r="AL415" s="892"/>
      <c r="AM415" s="892"/>
      <c r="AN415" s="892"/>
      <c r="AO415" s="892"/>
      <c r="AP415" s="892"/>
      <c r="AQ415" s="892"/>
      <c r="AR415" s="892"/>
      <c r="AS415" s="892"/>
      <c r="AT415" s="892"/>
      <c r="AU415" s="892"/>
      <c r="AV415" s="892"/>
      <c r="AW415" s="947"/>
      <c r="AX415" s="893"/>
      <c r="AY415" s="1250"/>
      <c r="AZ415" s="502"/>
      <c r="BA415" s="893"/>
      <c r="BB415" s="893"/>
      <c r="BC415" s="893"/>
      <c r="BD415" s="893"/>
      <c r="BE415" s="893"/>
    </row>
    <row r="416" spans="1:58" ht="12.6" customHeight="1" x14ac:dyDescent="0.25">
      <c r="A416" s="888" t="s">
        <v>1415</v>
      </c>
      <c r="B416" s="889"/>
      <c r="C416" s="889"/>
      <c r="D416" s="889"/>
      <c r="E416" s="890"/>
      <c r="F416" s="906" t="s">
        <v>1416</v>
      </c>
      <c r="G416" s="907"/>
      <c r="H416" s="908"/>
      <c r="I416" s="808" t="s">
        <v>1417</v>
      </c>
      <c r="J416" s="808"/>
      <c r="K416" s="808"/>
      <c r="L416" s="808"/>
      <c r="M416" s="808" t="s">
        <v>1418</v>
      </c>
      <c r="N416" s="808"/>
      <c r="O416" s="808"/>
      <c r="P416" s="808"/>
      <c r="Q416" s="808" t="s">
        <v>1419</v>
      </c>
      <c r="R416" s="808"/>
      <c r="S416" s="808"/>
      <c r="T416" s="808"/>
      <c r="U416" s="808" t="s">
        <v>1420</v>
      </c>
      <c r="V416" s="808"/>
      <c r="W416" s="808"/>
      <c r="X416" s="808"/>
      <c r="Y416" s="808" t="s">
        <v>1421</v>
      </c>
      <c r="Z416" s="808"/>
      <c r="AA416" s="808"/>
      <c r="AB416" s="808"/>
      <c r="AC416" s="808" t="s">
        <v>1422</v>
      </c>
      <c r="AD416" s="808"/>
      <c r="AE416" s="808"/>
      <c r="AF416" s="808"/>
      <c r="AG416" s="808" t="s">
        <v>1423</v>
      </c>
      <c r="AH416" s="808"/>
      <c r="AI416" s="808"/>
      <c r="AJ416" s="808"/>
      <c r="AK416" s="808" t="s">
        <v>1471</v>
      </c>
      <c r="AL416" s="808"/>
      <c r="AM416" s="808"/>
      <c r="AN416" s="808"/>
      <c r="AO416" s="808" t="s">
        <v>1491</v>
      </c>
      <c r="AP416" s="808"/>
      <c r="AQ416" s="808"/>
      <c r="AR416" s="808"/>
      <c r="AS416" s="808" t="s">
        <v>1492</v>
      </c>
      <c r="AT416" s="808"/>
      <c r="AU416" s="808"/>
      <c r="AV416" s="808"/>
      <c r="AW416" s="809" t="s">
        <v>1493</v>
      </c>
      <c r="AX416" s="810"/>
      <c r="AY416" s="811"/>
      <c r="AZ416" s="142"/>
      <c r="BA416" s="800"/>
      <c r="BB416" s="800"/>
      <c r="BC416" s="800"/>
      <c r="BD416" s="800"/>
      <c r="BE416" s="800"/>
    </row>
    <row r="417" spans="1:57" ht="12.6" customHeight="1" x14ac:dyDescent="0.25">
      <c r="A417" s="130" t="s">
        <v>1424</v>
      </c>
      <c r="F417" s="134"/>
      <c r="G417" s="134"/>
      <c r="H417" s="134"/>
    </row>
    <row r="418" spans="1:57" ht="12.6" customHeight="1" x14ac:dyDescent="0.25">
      <c r="A418" s="171" t="s">
        <v>1472</v>
      </c>
      <c r="B418" s="148"/>
      <c r="C418" s="149"/>
      <c r="D418" s="149"/>
      <c r="E418" s="150"/>
      <c r="F418" s="925">
        <f>SUM(F425-F424+F423-F422)</f>
        <v>0</v>
      </c>
      <c r="G418" s="926"/>
      <c r="H418" s="927"/>
      <c r="I418" s="913">
        <f>SUM(I425-I424+I423-I422)</f>
        <v>0</v>
      </c>
      <c r="J418" s="914"/>
      <c r="K418" s="914"/>
      <c r="L418" s="915"/>
      <c r="M418" s="913">
        <f>SUM(M425-M424+M423-M422)</f>
        <v>0</v>
      </c>
      <c r="N418" s="914"/>
      <c r="O418" s="914"/>
      <c r="P418" s="915"/>
      <c r="Q418" s="913">
        <f>SUM(Q425-Q424+Q423-Q422)</f>
        <v>0</v>
      </c>
      <c r="R418" s="914"/>
      <c r="S418" s="914"/>
      <c r="T418" s="915"/>
      <c r="U418" s="913">
        <f>SUM(U425-U424+U423-U422)</f>
        <v>0</v>
      </c>
      <c r="V418" s="914"/>
      <c r="W418" s="914"/>
      <c r="X418" s="915"/>
      <c r="Y418" s="913">
        <f>SUM(Y425-Y424+Y423-Y422)</f>
        <v>0</v>
      </c>
      <c r="Z418" s="914"/>
      <c r="AA418" s="914"/>
      <c r="AB418" s="915"/>
      <c r="AC418" s="913">
        <f>SUM(AC425-AC424+AC423-AC422)</f>
        <v>0</v>
      </c>
      <c r="AD418" s="914"/>
      <c r="AE418" s="914"/>
      <c r="AF418" s="915"/>
      <c r="AG418" s="913">
        <f>SUM(AG425-AG424+AG423-AG422)</f>
        <v>0</v>
      </c>
      <c r="AH418" s="914"/>
      <c r="AI418" s="914"/>
      <c r="AJ418" s="915"/>
      <c r="AK418" s="913">
        <f>SUM(AK425-AK424+AK423-AK422)</f>
        <v>0</v>
      </c>
      <c r="AL418" s="914"/>
      <c r="AM418" s="914"/>
      <c r="AN418" s="915"/>
      <c r="AO418" s="913">
        <f>SUM('HL KNIHA VYPOC'!D390)</f>
        <v>0</v>
      </c>
      <c r="AP418" s="914"/>
      <c r="AQ418" s="914"/>
      <c r="AR418" s="915"/>
      <c r="AS418" s="913">
        <f>SUM('HL KNIHA VYPOC'!D396)</f>
        <v>0</v>
      </c>
      <c r="AT418" s="914"/>
      <c r="AU418" s="914"/>
      <c r="AV418" s="915"/>
      <c r="AW418" s="925">
        <f>SUM(F418:AV421)</f>
        <v>0</v>
      </c>
      <c r="AX418" s="926"/>
      <c r="AY418" s="927"/>
      <c r="AZ418" s="182"/>
      <c r="BA418" s="909"/>
      <c r="BB418" s="909"/>
      <c r="BC418" s="909"/>
      <c r="BD418" s="909"/>
      <c r="BE418" s="909"/>
    </row>
    <row r="419" spans="1:57" ht="12.6" customHeight="1" x14ac:dyDescent="0.25">
      <c r="A419" s="141" t="s">
        <v>1473</v>
      </c>
      <c r="B419" s="197"/>
      <c r="E419" s="173"/>
      <c r="F419" s="928"/>
      <c r="G419" s="929"/>
      <c r="H419" s="930"/>
      <c r="I419" s="916"/>
      <c r="J419" s="917"/>
      <c r="K419" s="917"/>
      <c r="L419" s="918"/>
      <c r="M419" s="916"/>
      <c r="N419" s="917"/>
      <c r="O419" s="917"/>
      <c r="P419" s="918"/>
      <c r="Q419" s="916"/>
      <c r="R419" s="917"/>
      <c r="S419" s="917"/>
      <c r="T419" s="918"/>
      <c r="U419" s="916"/>
      <c r="V419" s="917"/>
      <c r="W419" s="917"/>
      <c r="X419" s="918"/>
      <c r="Y419" s="916"/>
      <c r="Z419" s="917"/>
      <c r="AA419" s="917"/>
      <c r="AB419" s="918"/>
      <c r="AC419" s="916"/>
      <c r="AD419" s="917"/>
      <c r="AE419" s="917"/>
      <c r="AF419" s="918"/>
      <c r="AG419" s="916"/>
      <c r="AH419" s="917"/>
      <c r="AI419" s="917"/>
      <c r="AJ419" s="918"/>
      <c r="AK419" s="916"/>
      <c r="AL419" s="917"/>
      <c r="AM419" s="917"/>
      <c r="AN419" s="918"/>
      <c r="AO419" s="916"/>
      <c r="AP419" s="917"/>
      <c r="AQ419" s="917"/>
      <c r="AR419" s="918"/>
      <c r="AS419" s="916"/>
      <c r="AT419" s="917"/>
      <c r="AU419" s="917"/>
      <c r="AV419" s="918"/>
      <c r="AW419" s="928"/>
      <c r="AX419" s="929"/>
      <c r="AY419" s="930"/>
      <c r="AZ419" s="182"/>
      <c r="BA419" s="909"/>
      <c r="BB419" s="909"/>
      <c r="BC419" s="909"/>
      <c r="BD419" s="909"/>
      <c r="BE419" s="909"/>
    </row>
    <row r="420" spans="1:57" ht="12.6" customHeight="1" x14ac:dyDescent="0.25">
      <c r="A420" s="141" t="s">
        <v>1474</v>
      </c>
      <c r="B420" s="197"/>
      <c r="E420" s="173"/>
      <c r="F420" s="928"/>
      <c r="G420" s="929"/>
      <c r="H420" s="930"/>
      <c r="I420" s="916"/>
      <c r="J420" s="917"/>
      <c r="K420" s="917"/>
      <c r="L420" s="918"/>
      <c r="M420" s="916"/>
      <c r="N420" s="917"/>
      <c r="O420" s="917"/>
      <c r="P420" s="918"/>
      <c r="Q420" s="916"/>
      <c r="R420" s="917"/>
      <c r="S420" s="917"/>
      <c r="T420" s="918"/>
      <c r="U420" s="916"/>
      <c r="V420" s="917"/>
      <c r="W420" s="917"/>
      <c r="X420" s="918"/>
      <c r="Y420" s="916"/>
      <c r="Z420" s="917"/>
      <c r="AA420" s="917"/>
      <c r="AB420" s="918"/>
      <c r="AC420" s="916"/>
      <c r="AD420" s="917"/>
      <c r="AE420" s="917"/>
      <c r="AF420" s="918"/>
      <c r="AG420" s="916"/>
      <c r="AH420" s="917"/>
      <c r="AI420" s="917"/>
      <c r="AJ420" s="918"/>
      <c r="AK420" s="916"/>
      <c r="AL420" s="917"/>
      <c r="AM420" s="917"/>
      <c r="AN420" s="918"/>
      <c r="AO420" s="916"/>
      <c r="AP420" s="917"/>
      <c r="AQ420" s="917"/>
      <c r="AR420" s="918"/>
      <c r="AS420" s="916"/>
      <c r="AT420" s="917"/>
      <c r="AU420" s="917"/>
      <c r="AV420" s="918"/>
      <c r="AW420" s="928"/>
      <c r="AX420" s="929"/>
      <c r="AY420" s="930"/>
      <c r="AZ420" s="182"/>
      <c r="BA420" s="909"/>
      <c r="BB420" s="909"/>
      <c r="BC420" s="909"/>
      <c r="BD420" s="909"/>
      <c r="BE420" s="909"/>
    </row>
    <row r="421" spans="1:57" ht="12.6" customHeight="1" x14ac:dyDescent="0.25">
      <c r="A421" s="141" t="s">
        <v>1475</v>
      </c>
      <c r="B421" s="197"/>
      <c r="E421" s="173"/>
      <c r="F421" s="931"/>
      <c r="G421" s="932"/>
      <c r="H421" s="933"/>
      <c r="I421" s="919"/>
      <c r="J421" s="920"/>
      <c r="K421" s="920"/>
      <c r="L421" s="921"/>
      <c r="M421" s="919"/>
      <c r="N421" s="920"/>
      <c r="O421" s="920"/>
      <c r="P421" s="921"/>
      <c r="Q421" s="919"/>
      <c r="R421" s="920"/>
      <c r="S421" s="920"/>
      <c r="T421" s="921"/>
      <c r="U421" s="919"/>
      <c r="V421" s="920"/>
      <c r="W421" s="920"/>
      <c r="X421" s="921"/>
      <c r="Y421" s="919"/>
      <c r="Z421" s="920"/>
      <c r="AA421" s="920"/>
      <c r="AB421" s="921"/>
      <c r="AC421" s="919"/>
      <c r="AD421" s="920"/>
      <c r="AE421" s="920"/>
      <c r="AF421" s="921"/>
      <c r="AG421" s="919"/>
      <c r="AH421" s="920"/>
      <c r="AI421" s="920"/>
      <c r="AJ421" s="921"/>
      <c r="AK421" s="919"/>
      <c r="AL421" s="920"/>
      <c r="AM421" s="920"/>
      <c r="AN421" s="921"/>
      <c r="AO421" s="919"/>
      <c r="AP421" s="920"/>
      <c r="AQ421" s="920"/>
      <c r="AR421" s="921"/>
      <c r="AS421" s="919"/>
      <c r="AT421" s="920"/>
      <c r="AU421" s="920"/>
      <c r="AV421" s="921"/>
      <c r="AW421" s="931"/>
      <c r="AX421" s="932"/>
      <c r="AY421" s="933"/>
      <c r="AZ421" s="182"/>
      <c r="BA421" s="909"/>
      <c r="BB421" s="909"/>
      <c r="BC421" s="909"/>
      <c r="BD421" s="909"/>
      <c r="BE421" s="909"/>
    </row>
    <row r="422" spans="1:57" ht="12.6" customHeight="1" x14ac:dyDescent="0.25">
      <c r="A422" s="143" t="s">
        <v>1427</v>
      </c>
      <c r="B422" s="143"/>
      <c r="C422" s="144"/>
      <c r="D422" s="144"/>
      <c r="E422" s="145"/>
      <c r="F422" s="934"/>
      <c r="G422" s="935"/>
      <c r="H422" s="936"/>
      <c r="I422" s="910"/>
      <c r="J422" s="911"/>
      <c r="K422" s="911"/>
      <c r="L422" s="912"/>
      <c r="M422" s="910"/>
      <c r="N422" s="911"/>
      <c r="O422" s="911"/>
      <c r="P422" s="912"/>
      <c r="Q422" s="910"/>
      <c r="R422" s="911"/>
      <c r="S422" s="911"/>
      <c r="T422" s="912"/>
      <c r="U422" s="910"/>
      <c r="V422" s="911"/>
      <c r="W422" s="911"/>
      <c r="X422" s="912"/>
      <c r="Y422" s="910"/>
      <c r="Z422" s="911"/>
      <c r="AA422" s="911"/>
      <c r="AB422" s="912"/>
      <c r="AC422" s="910"/>
      <c r="AD422" s="911"/>
      <c r="AE422" s="911"/>
      <c r="AF422" s="912"/>
      <c r="AG422" s="910"/>
      <c r="AH422" s="911"/>
      <c r="AI422" s="911"/>
      <c r="AJ422" s="912"/>
      <c r="AK422" s="910"/>
      <c r="AL422" s="911"/>
      <c r="AM422" s="911"/>
      <c r="AN422" s="912"/>
      <c r="AO422" s="910">
        <f>SUM('HL KNIHA VYPOC'!$E$33)</f>
        <v>0</v>
      </c>
      <c r="AP422" s="911"/>
      <c r="AQ422" s="911"/>
      <c r="AR422" s="912"/>
      <c r="AS422" s="910">
        <f>SUM('HL KNIHA VYPOC'!$E$39)</f>
        <v>0</v>
      </c>
      <c r="AT422" s="911"/>
      <c r="AU422" s="911"/>
      <c r="AV422" s="912"/>
      <c r="AW422" s="934">
        <f>SUM(F422:AV422)</f>
        <v>0</v>
      </c>
      <c r="AX422" s="935"/>
      <c r="AY422" s="936"/>
      <c r="AZ422" s="182"/>
      <c r="BA422" s="909"/>
      <c r="BB422" s="909"/>
      <c r="BC422" s="909"/>
      <c r="BD422" s="909"/>
      <c r="BE422" s="909"/>
    </row>
    <row r="423" spans="1:57" ht="12.6" customHeight="1" x14ac:dyDescent="0.25">
      <c r="A423" s="143" t="s">
        <v>1428</v>
      </c>
      <c r="B423" s="143"/>
      <c r="C423" s="144"/>
      <c r="D423" s="144"/>
      <c r="E423" s="145"/>
      <c r="F423" s="934"/>
      <c r="G423" s="935"/>
      <c r="H423" s="936"/>
      <c r="I423" s="910"/>
      <c r="J423" s="911"/>
      <c r="K423" s="911"/>
      <c r="L423" s="912"/>
      <c r="M423" s="910"/>
      <c r="N423" s="911"/>
      <c r="O423" s="911"/>
      <c r="P423" s="912"/>
      <c r="Q423" s="910"/>
      <c r="R423" s="911"/>
      <c r="S423" s="911"/>
      <c r="T423" s="912"/>
      <c r="U423" s="910"/>
      <c r="V423" s="911"/>
      <c r="W423" s="911"/>
      <c r="X423" s="912"/>
      <c r="Y423" s="910"/>
      <c r="Z423" s="911"/>
      <c r="AA423" s="911"/>
      <c r="AB423" s="912"/>
      <c r="AC423" s="910"/>
      <c r="AD423" s="911"/>
      <c r="AE423" s="911"/>
      <c r="AF423" s="912"/>
      <c r="AG423" s="910"/>
      <c r="AH423" s="911"/>
      <c r="AI423" s="911"/>
      <c r="AJ423" s="912"/>
      <c r="AK423" s="910"/>
      <c r="AL423" s="911"/>
      <c r="AM423" s="911"/>
      <c r="AN423" s="912"/>
      <c r="AO423" s="910">
        <f>SUM('HL KNIHA VYPOC'!$F$33)</f>
        <v>0</v>
      </c>
      <c r="AP423" s="911"/>
      <c r="AQ423" s="911"/>
      <c r="AR423" s="912"/>
      <c r="AS423" s="910">
        <f>SUM('HL KNIHA VYPOC'!$F$39)</f>
        <v>0</v>
      </c>
      <c r="AT423" s="911"/>
      <c r="AU423" s="911"/>
      <c r="AV423" s="912"/>
      <c r="AW423" s="934">
        <f>SUM(F423:AV423)</f>
        <v>0</v>
      </c>
      <c r="AX423" s="935"/>
      <c r="AY423" s="936"/>
      <c r="AZ423" s="182"/>
      <c r="BA423" s="909"/>
      <c r="BB423" s="909"/>
      <c r="BC423" s="909"/>
      <c r="BD423" s="909"/>
      <c r="BE423" s="909"/>
    </row>
    <row r="424" spans="1:57" ht="12.6" customHeight="1" x14ac:dyDescent="0.25">
      <c r="A424" s="143" t="s">
        <v>1429</v>
      </c>
      <c r="B424" s="143"/>
      <c r="C424" s="144"/>
      <c r="D424" s="144"/>
      <c r="E424" s="145"/>
      <c r="F424" s="1244"/>
      <c r="G424" s="1245"/>
      <c r="H424" s="1246"/>
      <c r="I424" s="922"/>
      <c r="J424" s="923"/>
      <c r="K424" s="923"/>
      <c r="L424" s="924"/>
      <c r="M424" s="922"/>
      <c r="N424" s="923"/>
      <c r="O424" s="923"/>
      <c r="P424" s="924"/>
      <c r="Q424" s="922"/>
      <c r="R424" s="923"/>
      <c r="S424" s="923"/>
      <c r="T424" s="924"/>
      <c r="U424" s="922"/>
      <c r="V424" s="923"/>
      <c r="W424" s="923"/>
      <c r="X424" s="924"/>
      <c r="Y424" s="922"/>
      <c r="Z424" s="923"/>
      <c r="AA424" s="923"/>
      <c r="AB424" s="924"/>
      <c r="AC424" s="922"/>
      <c r="AD424" s="923"/>
      <c r="AE424" s="923"/>
      <c r="AF424" s="924"/>
      <c r="AG424" s="922"/>
      <c r="AH424" s="923"/>
      <c r="AI424" s="923"/>
      <c r="AJ424" s="924"/>
      <c r="AK424" s="922"/>
      <c r="AL424" s="923"/>
      <c r="AM424" s="923"/>
      <c r="AN424" s="924"/>
      <c r="AO424" s="922"/>
      <c r="AP424" s="923"/>
      <c r="AQ424" s="923"/>
      <c r="AR424" s="924"/>
      <c r="AS424" s="922"/>
      <c r="AT424" s="923"/>
      <c r="AU424" s="923"/>
      <c r="AV424" s="924"/>
      <c r="AW424" s="934">
        <f>SUM(F424:AV424)</f>
        <v>0</v>
      </c>
      <c r="AX424" s="935"/>
      <c r="AY424" s="936"/>
      <c r="AZ424" s="182"/>
      <c r="BA424" s="909"/>
      <c r="BB424" s="909"/>
      <c r="BC424" s="909"/>
      <c r="BD424" s="909"/>
      <c r="BE424" s="909"/>
    </row>
    <row r="425" spans="1:57" ht="12.6" customHeight="1" x14ac:dyDescent="0.25">
      <c r="A425" s="171" t="s">
        <v>1430</v>
      </c>
      <c r="B425" s="148"/>
      <c r="C425" s="149"/>
      <c r="D425" s="149"/>
      <c r="E425" s="150"/>
      <c r="F425" s="925">
        <f>SUM(ANALYTIKAVUJ!$C$5+ANALYTIKAVUJ!$C$9+'HL KNIHA VYPOC'!$G$42)</f>
        <v>0</v>
      </c>
      <c r="G425" s="926"/>
      <c r="H425" s="927"/>
      <c r="I425" s="913">
        <f>SUM(ANALYTIKAVUJ!$C$6)</f>
        <v>0</v>
      </c>
      <c r="J425" s="914"/>
      <c r="K425" s="914"/>
      <c r="L425" s="915"/>
      <c r="M425" s="913">
        <f>SUM(ANALYTIKAVUJ!$C$10)</f>
        <v>0</v>
      </c>
      <c r="N425" s="914"/>
      <c r="O425" s="914"/>
      <c r="P425" s="915"/>
      <c r="Q425" s="913">
        <f>SUM(ANALYTIKAVUJ!$C$13)</f>
        <v>0</v>
      </c>
      <c r="R425" s="914"/>
      <c r="S425" s="914"/>
      <c r="T425" s="915"/>
      <c r="U425" s="913">
        <f>SUM(ANALYTIKAVUJ!$C$14)</f>
        <v>0</v>
      </c>
      <c r="V425" s="914"/>
      <c r="W425" s="914"/>
      <c r="X425" s="915"/>
      <c r="Y425" s="913">
        <f>SUM(ANALYTIKAVUJ!$C$18)</f>
        <v>0</v>
      </c>
      <c r="Z425" s="914"/>
      <c r="AA425" s="914"/>
      <c r="AB425" s="915"/>
      <c r="AC425" s="913">
        <f>SUM(ANALYTIKAVUJ!$C$22+'HL KNIHA VYPOC'!$G$45)</f>
        <v>0</v>
      </c>
      <c r="AD425" s="914"/>
      <c r="AE425" s="914"/>
      <c r="AF425" s="915"/>
      <c r="AG425" s="913">
        <f>SUM(ANALYTIKAVUJ!$C$15+ANALYTIKAVUJ!$C$19+ANALYTIKAVUJ!$C$23)</f>
        <v>0</v>
      </c>
      <c r="AH425" s="914"/>
      <c r="AI425" s="914"/>
      <c r="AJ425" s="915"/>
      <c r="AK425" s="913">
        <f>SUM(ANALYTIKAVUJ!$C$108)</f>
        <v>0</v>
      </c>
      <c r="AL425" s="914"/>
      <c r="AM425" s="914"/>
      <c r="AN425" s="915"/>
      <c r="AO425" s="913">
        <f>SUM('HL KNIHA VYPOC'!$G$33)</f>
        <v>0</v>
      </c>
      <c r="AP425" s="914"/>
      <c r="AQ425" s="914"/>
      <c r="AR425" s="915"/>
      <c r="AS425" s="913">
        <f>SUM('HL KNIHA VYPOC'!$G$39)</f>
        <v>0</v>
      </c>
      <c r="AT425" s="914"/>
      <c r="AU425" s="914"/>
      <c r="AV425" s="915"/>
      <c r="AW425" s="925">
        <f>SUM(F425:AV427)</f>
        <v>0</v>
      </c>
      <c r="AX425" s="926"/>
      <c r="AY425" s="927"/>
      <c r="AZ425" s="182"/>
      <c r="BA425" s="909"/>
      <c r="BB425" s="909"/>
      <c r="BC425" s="909"/>
      <c r="BD425" s="909"/>
      <c r="BE425" s="909"/>
    </row>
    <row r="426" spans="1:57" ht="12.6" customHeight="1" x14ac:dyDescent="0.25">
      <c r="A426" s="141" t="s">
        <v>1474</v>
      </c>
      <c r="B426" s="197"/>
      <c r="E426" s="173"/>
      <c r="F426" s="928"/>
      <c r="G426" s="929"/>
      <c r="H426" s="930"/>
      <c r="I426" s="916"/>
      <c r="J426" s="917"/>
      <c r="K426" s="917"/>
      <c r="L426" s="918"/>
      <c r="M426" s="916"/>
      <c r="N426" s="917"/>
      <c r="O426" s="917"/>
      <c r="P426" s="918"/>
      <c r="Q426" s="916"/>
      <c r="R426" s="917"/>
      <c r="S426" s="917"/>
      <c r="T426" s="918"/>
      <c r="U426" s="916"/>
      <c r="V426" s="917"/>
      <c r="W426" s="917"/>
      <c r="X426" s="918"/>
      <c r="Y426" s="916"/>
      <c r="Z426" s="917"/>
      <c r="AA426" s="917"/>
      <c r="AB426" s="918"/>
      <c r="AC426" s="916"/>
      <c r="AD426" s="917"/>
      <c r="AE426" s="917"/>
      <c r="AF426" s="918"/>
      <c r="AG426" s="916"/>
      <c r="AH426" s="917"/>
      <c r="AI426" s="917"/>
      <c r="AJ426" s="918"/>
      <c r="AK426" s="916"/>
      <c r="AL426" s="917"/>
      <c r="AM426" s="917"/>
      <c r="AN426" s="918"/>
      <c r="AO426" s="916"/>
      <c r="AP426" s="917"/>
      <c r="AQ426" s="917"/>
      <c r="AR426" s="918"/>
      <c r="AS426" s="916"/>
      <c r="AT426" s="917"/>
      <c r="AU426" s="917"/>
      <c r="AV426" s="918"/>
      <c r="AW426" s="928"/>
      <c r="AX426" s="929"/>
      <c r="AY426" s="930"/>
      <c r="AZ426" s="182"/>
      <c r="BA426" s="909"/>
      <c r="BB426" s="909"/>
      <c r="BC426" s="909"/>
      <c r="BD426" s="909"/>
      <c r="BE426" s="909"/>
    </row>
    <row r="427" spans="1:57" ht="12.6" customHeight="1" x14ac:dyDescent="0.25">
      <c r="A427" s="174" t="s">
        <v>1475</v>
      </c>
      <c r="B427" s="151"/>
      <c r="C427" s="152"/>
      <c r="D427" s="152"/>
      <c r="E427" s="153"/>
      <c r="F427" s="931"/>
      <c r="G427" s="932"/>
      <c r="H427" s="933"/>
      <c r="I427" s="919"/>
      <c r="J427" s="920"/>
      <c r="K427" s="920"/>
      <c r="L427" s="921"/>
      <c r="M427" s="919"/>
      <c r="N427" s="920"/>
      <c r="O427" s="920"/>
      <c r="P427" s="921"/>
      <c r="Q427" s="919"/>
      <c r="R427" s="920"/>
      <c r="S427" s="920"/>
      <c r="T427" s="921"/>
      <c r="U427" s="919"/>
      <c r="V427" s="920"/>
      <c r="W427" s="920"/>
      <c r="X427" s="921"/>
      <c r="Y427" s="919"/>
      <c r="Z427" s="920"/>
      <c r="AA427" s="920"/>
      <c r="AB427" s="921"/>
      <c r="AC427" s="919"/>
      <c r="AD427" s="920"/>
      <c r="AE427" s="920"/>
      <c r="AF427" s="921"/>
      <c r="AG427" s="919"/>
      <c r="AH427" s="920"/>
      <c r="AI427" s="920"/>
      <c r="AJ427" s="921"/>
      <c r="AK427" s="919"/>
      <c r="AL427" s="920"/>
      <c r="AM427" s="920"/>
      <c r="AN427" s="921"/>
      <c r="AO427" s="919"/>
      <c r="AP427" s="920"/>
      <c r="AQ427" s="920"/>
      <c r="AR427" s="921"/>
      <c r="AS427" s="919"/>
      <c r="AT427" s="920"/>
      <c r="AU427" s="920"/>
      <c r="AV427" s="921"/>
      <c r="AW427" s="931"/>
      <c r="AX427" s="932"/>
      <c r="AY427" s="933"/>
      <c r="AZ427" s="182"/>
      <c r="BA427" s="909"/>
      <c r="BB427" s="909"/>
      <c r="BC427" s="909"/>
      <c r="BD427" s="909"/>
      <c r="BE427" s="909"/>
    </row>
    <row r="428" spans="1:57" ht="12.6" customHeight="1" x14ac:dyDescent="0.25">
      <c r="A428" s="130" t="s">
        <v>1432</v>
      </c>
      <c r="F428" s="500"/>
      <c r="G428" s="500"/>
      <c r="H428" s="500"/>
      <c r="I428" s="500"/>
      <c r="J428" s="500"/>
      <c r="K428" s="500"/>
      <c r="L428" s="500"/>
      <c r="M428" s="500"/>
      <c r="N428" s="500"/>
      <c r="O428" s="500"/>
      <c r="P428" s="500"/>
      <c r="Q428" s="500"/>
      <c r="R428" s="500"/>
      <c r="S428" s="500"/>
      <c r="T428" s="500"/>
      <c r="U428" s="500"/>
      <c r="V428" s="500"/>
      <c r="W428" s="500"/>
      <c r="X428" s="500"/>
      <c r="Y428" s="500"/>
      <c r="Z428" s="500"/>
      <c r="AA428" s="500"/>
      <c r="AB428" s="500"/>
      <c r="AC428" s="500"/>
      <c r="AD428" s="500"/>
      <c r="AE428" s="500"/>
      <c r="AF428" s="500"/>
      <c r="AG428" s="500"/>
      <c r="AH428" s="500"/>
      <c r="AI428" s="500"/>
      <c r="AJ428" s="500"/>
      <c r="AK428" s="500"/>
      <c r="AL428" s="500"/>
      <c r="AM428" s="500"/>
      <c r="AN428" s="500"/>
      <c r="AO428" s="500"/>
      <c r="AP428" s="500"/>
      <c r="AQ428" s="500"/>
      <c r="AR428" s="500"/>
      <c r="AS428" s="500"/>
      <c r="AT428" s="500"/>
      <c r="AU428" s="500"/>
      <c r="AV428" s="500"/>
      <c r="AW428" s="500"/>
      <c r="AX428" s="500"/>
      <c r="AY428" s="500"/>
      <c r="AZ428" s="182"/>
      <c r="BA428" s="147"/>
      <c r="BB428" s="147"/>
      <c r="BC428" s="147"/>
      <c r="BD428" s="147"/>
      <c r="BE428" s="147"/>
    </row>
    <row r="429" spans="1:57" ht="12.6" customHeight="1" x14ac:dyDescent="0.25">
      <c r="A429" s="171" t="s">
        <v>1472</v>
      </c>
      <c r="B429" s="149"/>
      <c r="C429" s="149"/>
      <c r="D429" s="149"/>
      <c r="E429" s="149"/>
      <c r="F429" s="913">
        <f>SUM(F436-F435+F434-F433)</f>
        <v>0</v>
      </c>
      <c r="G429" s="914"/>
      <c r="H429" s="915"/>
      <c r="I429" s="913">
        <f>SUM(I436-I435+I434-I433)</f>
        <v>0</v>
      </c>
      <c r="J429" s="914"/>
      <c r="K429" s="914"/>
      <c r="L429" s="915"/>
      <c r="M429" s="913">
        <f>SUM(M436-M435+M434-M433)</f>
        <v>0</v>
      </c>
      <c r="N429" s="914"/>
      <c r="O429" s="914"/>
      <c r="P429" s="915"/>
      <c r="Q429" s="913">
        <f>SUM(Q436-Q435+Q434-Q433)</f>
        <v>0</v>
      </c>
      <c r="R429" s="914"/>
      <c r="S429" s="914"/>
      <c r="T429" s="915"/>
      <c r="U429" s="913">
        <f>SUM(U436-U435+U434-U433)</f>
        <v>0</v>
      </c>
      <c r="V429" s="914"/>
      <c r="W429" s="914"/>
      <c r="X429" s="915"/>
      <c r="Y429" s="913">
        <f>SUM(Y436-Y435+Y434-Y433)</f>
        <v>0</v>
      </c>
      <c r="Z429" s="914"/>
      <c r="AA429" s="914"/>
      <c r="AB429" s="915"/>
      <c r="AC429" s="913">
        <f>SUM(AC436-AC435+AC434-AC433)</f>
        <v>0</v>
      </c>
      <c r="AD429" s="914"/>
      <c r="AE429" s="914"/>
      <c r="AF429" s="915"/>
      <c r="AG429" s="913">
        <f>SUM(AG436-AG435+AG434-AG433)</f>
        <v>0</v>
      </c>
      <c r="AH429" s="914"/>
      <c r="AI429" s="914"/>
      <c r="AJ429" s="915"/>
      <c r="AK429" s="913"/>
      <c r="AL429" s="914"/>
      <c r="AM429" s="914"/>
      <c r="AN429" s="915"/>
      <c r="AO429" s="913">
        <f>SUM(AO436-AO435+AO434-AO433)</f>
        <v>0</v>
      </c>
      <c r="AP429" s="914"/>
      <c r="AQ429" s="914"/>
      <c r="AR429" s="915"/>
      <c r="AS429" s="913">
        <f>SUM(AS436-AS435+AS434-AS433)</f>
        <v>0</v>
      </c>
      <c r="AT429" s="914"/>
      <c r="AU429" s="914"/>
      <c r="AV429" s="915"/>
      <c r="AW429" s="913">
        <f>SUM(F429:AV432)</f>
        <v>0</v>
      </c>
      <c r="AX429" s="914"/>
      <c r="AY429" s="915"/>
      <c r="AZ429" s="182"/>
      <c r="BA429" s="909"/>
      <c r="BB429" s="909"/>
      <c r="BC429" s="909"/>
      <c r="BD429" s="909"/>
      <c r="BE429" s="909"/>
    </row>
    <row r="430" spans="1:57" ht="12.6" customHeight="1" x14ac:dyDescent="0.25">
      <c r="A430" s="141" t="s">
        <v>1473</v>
      </c>
      <c r="F430" s="916"/>
      <c r="G430" s="917"/>
      <c r="H430" s="918"/>
      <c r="I430" s="916"/>
      <c r="J430" s="917"/>
      <c r="K430" s="917"/>
      <c r="L430" s="918"/>
      <c r="M430" s="916"/>
      <c r="N430" s="917"/>
      <c r="O430" s="917"/>
      <c r="P430" s="918"/>
      <c r="Q430" s="916"/>
      <c r="R430" s="917"/>
      <c r="S430" s="917"/>
      <c r="T430" s="918"/>
      <c r="U430" s="916"/>
      <c r="V430" s="917"/>
      <c r="W430" s="917"/>
      <c r="X430" s="918"/>
      <c r="Y430" s="916"/>
      <c r="Z430" s="917"/>
      <c r="AA430" s="917"/>
      <c r="AB430" s="918"/>
      <c r="AC430" s="916"/>
      <c r="AD430" s="917"/>
      <c r="AE430" s="917"/>
      <c r="AF430" s="918"/>
      <c r="AG430" s="916"/>
      <c r="AH430" s="917"/>
      <c r="AI430" s="917"/>
      <c r="AJ430" s="918"/>
      <c r="AK430" s="916"/>
      <c r="AL430" s="917"/>
      <c r="AM430" s="917"/>
      <c r="AN430" s="918"/>
      <c r="AO430" s="916"/>
      <c r="AP430" s="917"/>
      <c r="AQ430" s="917"/>
      <c r="AR430" s="918"/>
      <c r="AS430" s="916"/>
      <c r="AT430" s="917"/>
      <c r="AU430" s="917"/>
      <c r="AV430" s="918"/>
      <c r="AW430" s="916"/>
      <c r="AX430" s="917"/>
      <c r="AY430" s="918"/>
      <c r="AZ430" s="182"/>
      <c r="BA430" s="909"/>
      <c r="BB430" s="909"/>
      <c r="BC430" s="909"/>
      <c r="BD430" s="909"/>
      <c r="BE430" s="909"/>
    </row>
    <row r="431" spans="1:57" ht="12.6" customHeight="1" x14ac:dyDescent="0.25">
      <c r="A431" s="141" t="s">
        <v>1474</v>
      </c>
      <c r="F431" s="916"/>
      <c r="G431" s="917"/>
      <c r="H431" s="918"/>
      <c r="I431" s="916"/>
      <c r="J431" s="917"/>
      <c r="K431" s="917"/>
      <c r="L431" s="918"/>
      <c r="M431" s="916"/>
      <c r="N431" s="917"/>
      <c r="O431" s="917"/>
      <c r="P431" s="918"/>
      <c r="Q431" s="916"/>
      <c r="R431" s="917"/>
      <c r="S431" s="917"/>
      <c r="T431" s="918"/>
      <c r="U431" s="916"/>
      <c r="V431" s="917"/>
      <c r="W431" s="917"/>
      <c r="X431" s="918"/>
      <c r="Y431" s="916"/>
      <c r="Z431" s="917"/>
      <c r="AA431" s="917"/>
      <c r="AB431" s="918"/>
      <c r="AC431" s="916"/>
      <c r="AD431" s="917"/>
      <c r="AE431" s="917"/>
      <c r="AF431" s="918"/>
      <c r="AG431" s="916"/>
      <c r="AH431" s="917"/>
      <c r="AI431" s="917"/>
      <c r="AJ431" s="918"/>
      <c r="AK431" s="916"/>
      <c r="AL431" s="917"/>
      <c r="AM431" s="917"/>
      <c r="AN431" s="918"/>
      <c r="AO431" s="916"/>
      <c r="AP431" s="917"/>
      <c r="AQ431" s="917"/>
      <c r="AR431" s="918"/>
      <c r="AS431" s="916"/>
      <c r="AT431" s="917"/>
      <c r="AU431" s="917"/>
      <c r="AV431" s="918"/>
      <c r="AW431" s="916"/>
      <c r="AX431" s="917"/>
      <c r="AY431" s="918"/>
      <c r="AZ431" s="182"/>
      <c r="BA431" s="909"/>
      <c r="BB431" s="909"/>
      <c r="BC431" s="909"/>
      <c r="BD431" s="909"/>
      <c r="BE431" s="909"/>
    </row>
    <row r="432" spans="1:57" ht="12.6" customHeight="1" x14ac:dyDescent="0.25">
      <c r="A432" s="174" t="s">
        <v>1475</v>
      </c>
      <c r="B432" s="152"/>
      <c r="C432" s="152"/>
      <c r="D432" s="152"/>
      <c r="E432" s="152"/>
      <c r="F432" s="919"/>
      <c r="G432" s="920"/>
      <c r="H432" s="921"/>
      <c r="I432" s="919"/>
      <c r="J432" s="920"/>
      <c r="K432" s="920"/>
      <c r="L432" s="921"/>
      <c r="M432" s="919"/>
      <c r="N432" s="920"/>
      <c r="O432" s="920"/>
      <c r="P432" s="921"/>
      <c r="Q432" s="919"/>
      <c r="R432" s="920"/>
      <c r="S432" s="920"/>
      <c r="T432" s="921"/>
      <c r="U432" s="919"/>
      <c r="V432" s="920"/>
      <c r="W432" s="920"/>
      <c r="X432" s="921"/>
      <c r="Y432" s="919"/>
      <c r="Z432" s="920"/>
      <c r="AA432" s="920"/>
      <c r="AB432" s="921"/>
      <c r="AC432" s="919"/>
      <c r="AD432" s="920"/>
      <c r="AE432" s="920"/>
      <c r="AF432" s="921"/>
      <c r="AG432" s="919"/>
      <c r="AH432" s="920"/>
      <c r="AI432" s="920"/>
      <c r="AJ432" s="921"/>
      <c r="AK432" s="919"/>
      <c r="AL432" s="920"/>
      <c r="AM432" s="920"/>
      <c r="AN432" s="921"/>
      <c r="AO432" s="919"/>
      <c r="AP432" s="920"/>
      <c r="AQ432" s="920"/>
      <c r="AR432" s="921"/>
      <c r="AS432" s="919"/>
      <c r="AT432" s="920"/>
      <c r="AU432" s="920"/>
      <c r="AV432" s="921"/>
      <c r="AW432" s="919"/>
      <c r="AX432" s="920"/>
      <c r="AY432" s="921"/>
      <c r="AZ432" s="182"/>
      <c r="BA432" s="909"/>
      <c r="BB432" s="909"/>
      <c r="BC432" s="909"/>
      <c r="BD432" s="909"/>
      <c r="BE432" s="909"/>
    </row>
    <row r="433" spans="1:57" ht="12.6" customHeight="1" x14ac:dyDescent="0.25">
      <c r="A433" s="143" t="s">
        <v>1427</v>
      </c>
      <c r="B433" s="144"/>
      <c r="C433" s="144"/>
      <c r="D433" s="144"/>
      <c r="E433" s="144"/>
      <c r="F433" s="1244"/>
      <c r="G433" s="1245"/>
      <c r="H433" s="1246"/>
      <c r="I433" s="922"/>
      <c r="J433" s="923"/>
      <c r="K433" s="923"/>
      <c r="L433" s="924"/>
      <c r="M433" s="922"/>
      <c r="N433" s="923"/>
      <c r="O433" s="923"/>
      <c r="P433" s="924"/>
      <c r="Q433" s="922"/>
      <c r="R433" s="923"/>
      <c r="S433" s="923"/>
      <c r="T433" s="924"/>
      <c r="U433" s="922"/>
      <c r="V433" s="923"/>
      <c r="W433" s="923"/>
      <c r="X433" s="924"/>
      <c r="Y433" s="922"/>
      <c r="Z433" s="923"/>
      <c r="AA433" s="923"/>
      <c r="AB433" s="924"/>
      <c r="AC433" s="922"/>
      <c r="AD433" s="923"/>
      <c r="AE433" s="923"/>
      <c r="AF433" s="924"/>
      <c r="AG433" s="922"/>
      <c r="AH433" s="923"/>
      <c r="AI433" s="923"/>
      <c r="AJ433" s="924"/>
      <c r="AK433" s="922"/>
      <c r="AL433" s="923"/>
      <c r="AM433" s="923"/>
      <c r="AN433" s="924"/>
      <c r="AO433" s="922"/>
      <c r="AP433" s="923"/>
      <c r="AQ433" s="923"/>
      <c r="AR433" s="924"/>
      <c r="AS433" s="922"/>
      <c r="AT433" s="923"/>
      <c r="AU433" s="923"/>
      <c r="AV433" s="924"/>
      <c r="AW433" s="934">
        <f>SUM(F433:AV433)</f>
        <v>0</v>
      </c>
      <c r="AX433" s="935"/>
      <c r="AY433" s="936"/>
      <c r="AZ433" s="182"/>
      <c r="BA433" s="909"/>
      <c r="BB433" s="909"/>
      <c r="BC433" s="909"/>
      <c r="BD433" s="909"/>
      <c r="BE433" s="909"/>
    </row>
    <row r="434" spans="1:57" ht="12.6" customHeight="1" x14ac:dyDescent="0.25">
      <c r="A434" s="143" t="s">
        <v>1428</v>
      </c>
      <c r="B434" s="178"/>
      <c r="C434" s="144"/>
      <c r="D434" s="144"/>
      <c r="E434" s="144"/>
      <c r="F434" s="1244"/>
      <c r="G434" s="1245"/>
      <c r="H434" s="1246"/>
      <c r="I434" s="922"/>
      <c r="J434" s="923"/>
      <c r="K434" s="923"/>
      <c r="L434" s="924"/>
      <c r="M434" s="922"/>
      <c r="N434" s="923"/>
      <c r="O434" s="923"/>
      <c r="P434" s="924"/>
      <c r="Q434" s="922"/>
      <c r="R434" s="923"/>
      <c r="S434" s="923"/>
      <c r="T434" s="924"/>
      <c r="U434" s="922"/>
      <c r="V434" s="923"/>
      <c r="W434" s="923"/>
      <c r="X434" s="924"/>
      <c r="Y434" s="922"/>
      <c r="Z434" s="923"/>
      <c r="AA434" s="923"/>
      <c r="AB434" s="924"/>
      <c r="AC434" s="922"/>
      <c r="AD434" s="923"/>
      <c r="AE434" s="923"/>
      <c r="AF434" s="924"/>
      <c r="AG434" s="922"/>
      <c r="AH434" s="923"/>
      <c r="AI434" s="923"/>
      <c r="AJ434" s="924"/>
      <c r="AK434" s="922"/>
      <c r="AL434" s="923"/>
      <c r="AM434" s="923"/>
      <c r="AN434" s="924"/>
      <c r="AO434" s="922"/>
      <c r="AP434" s="923"/>
      <c r="AQ434" s="923"/>
      <c r="AR434" s="924"/>
      <c r="AS434" s="922"/>
      <c r="AT434" s="923"/>
      <c r="AU434" s="923"/>
      <c r="AV434" s="924"/>
      <c r="AW434" s="934">
        <f>SUM(F434:AV434)</f>
        <v>0</v>
      </c>
      <c r="AX434" s="935"/>
      <c r="AY434" s="936"/>
      <c r="AZ434" s="182"/>
      <c r="BA434" s="909"/>
      <c r="BB434" s="909"/>
      <c r="BC434" s="909"/>
      <c r="BD434" s="909"/>
      <c r="BE434" s="909"/>
    </row>
    <row r="435" spans="1:57" ht="12.6" customHeight="1" x14ac:dyDescent="0.25">
      <c r="A435" s="143" t="s">
        <v>1429</v>
      </c>
      <c r="B435" s="178"/>
      <c r="C435" s="144"/>
      <c r="D435" s="144"/>
      <c r="E435" s="144"/>
      <c r="F435" s="1244"/>
      <c r="G435" s="1245"/>
      <c r="H435" s="1246"/>
      <c r="I435" s="922"/>
      <c r="J435" s="923"/>
      <c r="K435" s="923"/>
      <c r="L435" s="924"/>
      <c r="M435" s="922"/>
      <c r="N435" s="923"/>
      <c r="O435" s="923"/>
      <c r="P435" s="924"/>
      <c r="Q435" s="922"/>
      <c r="R435" s="923"/>
      <c r="S435" s="923"/>
      <c r="T435" s="924"/>
      <c r="U435" s="922"/>
      <c r="V435" s="923"/>
      <c r="W435" s="923"/>
      <c r="X435" s="924"/>
      <c r="Y435" s="922"/>
      <c r="Z435" s="923"/>
      <c r="AA435" s="923"/>
      <c r="AB435" s="924"/>
      <c r="AC435" s="922"/>
      <c r="AD435" s="923"/>
      <c r="AE435" s="923"/>
      <c r="AF435" s="924"/>
      <c r="AG435" s="922"/>
      <c r="AH435" s="923"/>
      <c r="AI435" s="923"/>
      <c r="AJ435" s="924"/>
      <c r="AK435" s="922"/>
      <c r="AL435" s="923"/>
      <c r="AM435" s="923"/>
      <c r="AN435" s="924"/>
      <c r="AO435" s="922"/>
      <c r="AP435" s="923"/>
      <c r="AQ435" s="923"/>
      <c r="AR435" s="924"/>
      <c r="AS435" s="922"/>
      <c r="AT435" s="923"/>
      <c r="AU435" s="923"/>
      <c r="AV435" s="924"/>
      <c r="AW435" s="934">
        <f>SUM(F435:AV435)</f>
        <v>0</v>
      </c>
      <c r="AX435" s="935"/>
      <c r="AY435" s="936"/>
      <c r="AZ435" s="182"/>
      <c r="BA435" s="909"/>
      <c r="BB435" s="909"/>
      <c r="BC435" s="909"/>
      <c r="BD435" s="909"/>
      <c r="BE435" s="909"/>
    </row>
    <row r="436" spans="1:57" ht="12.6" customHeight="1" x14ac:dyDescent="0.25">
      <c r="A436" s="141" t="s">
        <v>1430</v>
      </c>
      <c r="F436" s="925">
        <f>SUM(ANALYTIKAVUJ!$C$46)*-1</f>
        <v>0</v>
      </c>
      <c r="G436" s="926"/>
      <c r="H436" s="927"/>
      <c r="I436" s="913">
        <f>SUM(ANALYTIKAVUJ!$C$47)*-1</f>
        <v>0</v>
      </c>
      <c r="J436" s="914"/>
      <c r="K436" s="914"/>
      <c r="L436" s="915"/>
      <c r="M436" s="913">
        <f>SUM(ANALYTIKAVUJ!$C$48)*-1</f>
        <v>0</v>
      </c>
      <c r="N436" s="914"/>
      <c r="O436" s="914"/>
      <c r="P436" s="915"/>
      <c r="Q436" s="913">
        <f>SUM(ANALYTIKAVUJ!$C$49)*-1</f>
        <v>0</v>
      </c>
      <c r="R436" s="914"/>
      <c r="S436" s="914"/>
      <c r="T436" s="915"/>
      <c r="U436" s="913">
        <f>SUM(ANALYTIKAVUJ!$C$50)*-1</f>
        <v>0</v>
      </c>
      <c r="V436" s="914"/>
      <c r="W436" s="914"/>
      <c r="X436" s="915"/>
      <c r="Y436" s="913">
        <f>SUM(ANALYTIKAVUJ!$C$51)*-1</f>
        <v>0</v>
      </c>
      <c r="Z436" s="914"/>
      <c r="AA436" s="914"/>
      <c r="AB436" s="915"/>
      <c r="AC436" s="913">
        <f>SUM(ANALYTIKAVUJ!$C$52)*-1</f>
        <v>0</v>
      </c>
      <c r="AD436" s="914"/>
      <c r="AE436" s="914"/>
      <c r="AF436" s="915"/>
      <c r="AG436" s="913">
        <f>SUM(ANALYTIKAVUJ!$C$53)*-1</f>
        <v>0</v>
      </c>
      <c r="AH436" s="914"/>
      <c r="AI436" s="914"/>
      <c r="AJ436" s="915"/>
      <c r="AK436" s="913"/>
      <c r="AL436" s="914"/>
      <c r="AM436" s="914"/>
      <c r="AN436" s="915"/>
      <c r="AO436" s="913">
        <f>SUM(ANALYTIKAVUJ!$C$54)*-1</f>
        <v>0</v>
      </c>
      <c r="AP436" s="914"/>
      <c r="AQ436" s="914"/>
      <c r="AR436" s="915"/>
      <c r="AS436" s="913">
        <f>SUM(ANALYTIKAVUJ!$C$43)*-1</f>
        <v>0</v>
      </c>
      <c r="AT436" s="914"/>
      <c r="AU436" s="914"/>
      <c r="AV436" s="915"/>
      <c r="AW436" s="925">
        <f>SUM(F436:AV438)</f>
        <v>0</v>
      </c>
      <c r="AX436" s="926"/>
      <c r="AY436" s="927"/>
      <c r="AZ436" s="182"/>
      <c r="BA436" s="909"/>
      <c r="BB436" s="909"/>
      <c r="BC436" s="909"/>
      <c r="BD436" s="909"/>
      <c r="BE436" s="909"/>
    </row>
    <row r="437" spans="1:57" ht="12.6" customHeight="1" x14ac:dyDescent="0.25">
      <c r="A437" s="141" t="s">
        <v>1474</v>
      </c>
      <c r="F437" s="928"/>
      <c r="G437" s="929"/>
      <c r="H437" s="930"/>
      <c r="I437" s="916"/>
      <c r="J437" s="917"/>
      <c r="K437" s="917"/>
      <c r="L437" s="918"/>
      <c r="M437" s="916"/>
      <c r="N437" s="917"/>
      <c r="O437" s="917"/>
      <c r="P437" s="918"/>
      <c r="Q437" s="916"/>
      <c r="R437" s="917"/>
      <c r="S437" s="917"/>
      <c r="T437" s="918"/>
      <c r="U437" s="916"/>
      <c r="V437" s="917"/>
      <c r="W437" s="917"/>
      <c r="X437" s="918"/>
      <c r="Y437" s="916"/>
      <c r="Z437" s="917"/>
      <c r="AA437" s="917"/>
      <c r="AB437" s="918"/>
      <c r="AC437" s="916"/>
      <c r="AD437" s="917"/>
      <c r="AE437" s="917"/>
      <c r="AF437" s="918"/>
      <c r="AG437" s="916"/>
      <c r="AH437" s="917"/>
      <c r="AI437" s="917"/>
      <c r="AJ437" s="918"/>
      <c r="AK437" s="916"/>
      <c r="AL437" s="917"/>
      <c r="AM437" s="917"/>
      <c r="AN437" s="918"/>
      <c r="AO437" s="916"/>
      <c r="AP437" s="917"/>
      <c r="AQ437" s="917"/>
      <c r="AR437" s="918"/>
      <c r="AS437" s="916"/>
      <c r="AT437" s="917"/>
      <c r="AU437" s="917"/>
      <c r="AV437" s="918"/>
      <c r="AW437" s="928"/>
      <c r="AX437" s="929"/>
      <c r="AY437" s="930"/>
      <c r="AZ437" s="182"/>
      <c r="BA437" s="909"/>
      <c r="BB437" s="909"/>
      <c r="BC437" s="909"/>
      <c r="BD437" s="909"/>
      <c r="BE437" s="909"/>
    </row>
    <row r="438" spans="1:57" ht="12.6" customHeight="1" x14ac:dyDescent="0.25">
      <c r="A438" s="174" t="s">
        <v>1475</v>
      </c>
      <c r="B438" s="152"/>
      <c r="C438" s="152"/>
      <c r="D438" s="152"/>
      <c r="E438" s="152"/>
      <c r="F438" s="931"/>
      <c r="G438" s="932"/>
      <c r="H438" s="933"/>
      <c r="I438" s="919"/>
      <c r="J438" s="920"/>
      <c r="K438" s="920"/>
      <c r="L438" s="921"/>
      <c r="M438" s="919"/>
      <c r="N438" s="920"/>
      <c r="O438" s="920"/>
      <c r="P438" s="921"/>
      <c r="Q438" s="919"/>
      <c r="R438" s="920"/>
      <c r="S438" s="920"/>
      <c r="T438" s="921"/>
      <c r="U438" s="919"/>
      <c r="V438" s="920"/>
      <c r="W438" s="920"/>
      <c r="X438" s="921"/>
      <c r="Y438" s="919"/>
      <c r="Z438" s="920"/>
      <c r="AA438" s="920"/>
      <c r="AB438" s="921"/>
      <c r="AC438" s="919"/>
      <c r="AD438" s="920"/>
      <c r="AE438" s="920"/>
      <c r="AF438" s="921"/>
      <c r="AG438" s="919"/>
      <c r="AH438" s="920"/>
      <c r="AI438" s="920"/>
      <c r="AJ438" s="921"/>
      <c r="AK438" s="919"/>
      <c r="AL438" s="920"/>
      <c r="AM438" s="920"/>
      <c r="AN438" s="921"/>
      <c r="AO438" s="919"/>
      <c r="AP438" s="920"/>
      <c r="AQ438" s="920"/>
      <c r="AR438" s="921"/>
      <c r="AS438" s="919"/>
      <c r="AT438" s="920"/>
      <c r="AU438" s="920"/>
      <c r="AV438" s="921"/>
      <c r="AW438" s="931"/>
      <c r="AX438" s="932"/>
      <c r="AY438" s="933"/>
      <c r="AZ438" s="182"/>
      <c r="BA438" s="909"/>
      <c r="BB438" s="909"/>
      <c r="BC438" s="909"/>
      <c r="BD438" s="909"/>
      <c r="BE438" s="909"/>
    </row>
    <row r="439" spans="1:57" ht="12.6" customHeight="1" x14ac:dyDescent="0.25">
      <c r="A439" s="144" t="s">
        <v>1494</v>
      </c>
      <c r="B439" s="144"/>
      <c r="C439" s="144"/>
      <c r="D439" s="144"/>
      <c r="E439" s="144"/>
      <c r="F439" s="501"/>
      <c r="G439" s="501"/>
      <c r="H439" s="501"/>
      <c r="I439" s="501"/>
      <c r="J439" s="501"/>
      <c r="K439" s="501"/>
      <c r="L439" s="501"/>
      <c r="M439" s="501"/>
      <c r="N439" s="501"/>
      <c r="O439" s="501"/>
      <c r="P439" s="501"/>
      <c r="Q439" s="501"/>
      <c r="R439" s="501"/>
      <c r="S439" s="501"/>
      <c r="T439" s="501"/>
      <c r="U439" s="501"/>
      <c r="V439" s="501"/>
      <c r="W439" s="501"/>
      <c r="X439" s="501"/>
      <c r="Y439" s="501"/>
      <c r="Z439" s="501"/>
      <c r="AA439" s="501"/>
      <c r="AB439" s="501"/>
      <c r="AC439" s="501"/>
      <c r="AD439" s="501"/>
      <c r="AE439" s="501"/>
      <c r="AF439" s="501"/>
      <c r="AG439" s="501"/>
      <c r="AH439" s="501"/>
      <c r="AI439" s="501"/>
      <c r="AJ439" s="501"/>
      <c r="AK439" s="501"/>
      <c r="AL439" s="501"/>
      <c r="AM439" s="501"/>
      <c r="AN439" s="501"/>
      <c r="AO439" s="501"/>
      <c r="AP439" s="501"/>
      <c r="AQ439" s="501"/>
      <c r="AR439" s="501"/>
      <c r="AS439" s="501"/>
      <c r="AT439" s="501"/>
      <c r="AU439" s="501"/>
      <c r="AV439" s="501"/>
      <c r="AW439" s="501"/>
      <c r="AX439" s="501"/>
      <c r="AY439" s="501"/>
      <c r="AZ439" s="182"/>
      <c r="BA439" s="147"/>
      <c r="BB439" s="147"/>
      <c r="BC439" s="147"/>
      <c r="BD439" s="147"/>
      <c r="BE439" s="147"/>
    </row>
    <row r="440" spans="1:57" ht="12.6" customHeight="1" x14ac:dyDescent="0.25">
      <c r="A440" s="171" t="s">
        <v>1472</v>
      </c>
      <c r="B440" s="149"/>
      <c r="C440" s="149"/>
      <c r="D440" s="149"/>
      <c r="E440" s="149"/>
      <c r="F440" s="925">
        <f>SUM(F418-F429)</f>
        <v>0</v>
      </c>
      <c r="G440" s="926"/>
      <c r="H440" s="927"/>
      <c r="I440" s="913">
        <f>SUM(I418-I429)</f>
        <v>0</v>
      </c>
      <c r="J440" s="914"/>
      <c r="K440" s="914"/>
      <c r="L440" s="915"/>
      <c r="M440" s="913">
        <f>SUM(M418-M429)</f>
        <v>0</v>
      </c>
      <c r="N440" s="914"/>
      <c r="O440" s="914"/>
      <c r="P440" s="915"/>
      <c r="Q440" s="913">
        <f>SUM(Q418-Q429)</f>
        <v>0</v>
      </c>
      <c r="R440" s="914"/>
      <c r="S440" s="914"/>
      <c r="T440" s="915"/>
      <c r="U440" s="913">
        <f>SUM(U418-U429)</f>
        <v>0</v>
      </c>
      <c r="V440" s="914"/>
      <c r="W440" s="914"/>
      <c r="X440" s="915"/>
      <c r="Y440" s="913">
        <f>SUM(Y418-Y429)</f>
        <v>0</v>
      </c>
      <c r="Z440" s="914"/>
      <c r="AA440" s="914"/>
      <c r="AB440" s="915"/>
      <c r="AC440" s="913">
        <f>SUM(AC418-AC429)</f>
        <v>0</v>
      </c>
      <c r="AD440" s="914"/>
      <c r="AE440" s="914"/>
      <c r="AF440" s="915"/>
      <c r="AG440" s="913">
        <f>SUM(AG418-AG429)</f>
        <v>0</v>
      </c>
      <c r="AH440" s="914"/>
      <c r="AI440" s="914"/>
      <c r="AJ440" s="915"/>
      <c r="AK440" s="913">
        <f>SUM(AK418-AK429)</f>
        <v>0</v>
      </c>
      <c r="AL440" s="914"/>
      <c r="AM440" s="914"/>
      <c r="AN440" s="915"/>
      <c r="AO440" s="913">
        <f>SUM(AO418-AO429)</f>
        <v>0</v>
      </c>
      <c r="AP440" s="914"/>
      <c r="AQ440" s="914"/>
      <c r="AR440" s="915"/>
      <c r="AS440" s="913">
        <f>SUM(AS418-AS429)</f>
        <v>0</v>
      </c>
      <c r="AT440" s="914"/>
      <c r="AU440" s="914"/>
      <c r="AV440" s="915"/>
      <c r="AW440" s="925">
        <f>SUM(F440:AV443)</f>
        <v>0</v>
      </c>
      <c r="AX440" s="926"/>
      <c r="AY440" s="927"/>
      <c r="AZ440" s="182"/>
      <c r="BA440" s="937"/>
      <c r="BB440" s="937"/>
      <c r="BC440" s="937"/>
      <c r="BD440" s="937"/>
      <c r="BE440" s="937"/>
    </row>
    <row r="441" spans="1:57" ht="12.6" customHeight="1" x14ac:dyDescent="0.25">
      <c r="A441" s="141" t="s">
        <v>1473</v>
      </c>
      <c r="F441" s="928"/>
      <c r="G441" s="929"/>
      <c r="H441" s="930"/>
      <c r="I441" s="916"/>
      <c r="J441" s="917"/>
      <c r="K441" s="917"/>
      <c r="L441" s="918"/>
      <c r="M441" s="916"/>
      <c r="N441" s="917"/>
      <c r="O441" s="917"/>
      <c r="P441" s="918"/>
      <c r="Q441" s="916"/>
      <c r="R441" s="917"/>
      <c r="S441" s="917"/>
      <c r="T441" s="918"/>
      <c r="U441" s="916"/>
      <c r="V441" s="917"/>
      <c r="W441" s="917"/>
      <c r="X441" s="918"/>
      <c r="Y441" s="916"/>
      <c r="Z441" s="917"/>
      <c r="AA441" s="917"/>
      <c r="AB441" s="918"/>
      <c r="AC441" s="916"/>
      <c r="AD441" s="917"/>
      <c r="AE441" s="917"/>
      <c r="AF441" s="918"/>
      <c r="AG441" s="916"/>
      <c r="AH441" s="917"/>
      <c r="AI441" s="917"/>
      <c r="AJ441" s="918"/>
      <c r="AK441" s="916"/>
      <c r="AL441" s="917"/>
      <c r="AM441" s="917"/>
      <c r="AN441" s="918"/>
      <c r="AO441" s="916"/>
      <c r="AP441" s="917"/>
      <c r="AQ441" s="917"/>
      <c r="AR441" s="918"/>
      <c r="AS441" s="916"/>
      <c r="AT441" s="917"/>
      <c r="AU441" s="917"/>
      <c r="AV441" s="918"/>
      <c r="AW441" s="928"/>
      <c r="AX441" s="929"/>
      <c r="AY441" s="930"/>
      <c r="AZ441" s="182"/>
      <c r="BA441" s="937"/>
      <c r="BB441" s="937"/>
      <c r="BC441" s="937"/>
      <c r="BD441" s="937"/>
      <c r="BE441" s="937"/>
    </row>
    <row r="442" spans="1:57" ht="12.6" customHeight="1" x14ac:dyDescent="0.25">
      <c r="A442" s="141" t="s">
        <v>1474</v>
      </c>
      <c r="F442" s="928"/>
      <c r="G442" s="929"/>
      <c r="H442" s="930"/>
      <c r="I442" s="916"/>
      <c r="J442" s="917"/>
      <c r="K442" s="917"/>
      <c r="L442" s="918"/>
      <c r="M442" s="916"/>
      <c r="N442" s="917"/>
      <c r="O442" s="917"/>
      <c r="P442" s="918"/>
      <c r="Q442" s="916"/>
      <c r="R442" s="917"/>
      <c r="S442" s="917"/>
      <c r="T442" s="918"/>
      <c r="U442" s="916"/>
      <c r="V442" s="917"/>
      <c r="W442" s="917"/>
      <c r="X442" s="918"/>
      <c r="Y442" s="916"/>
      <c r="Z442" s="917"/>
      <c r="AA442" s="917"/>
      <c r="AB442" s="918"/>
      <c r="AC442" s="916"/>
      <c r="AD442" s="917"/>
      <c r="AE442" s="917"/>
      <c r="AF442" s="918"/>
      <c r="AG442" s="916"/>
      <c r="AH442" s="917"/>
      <c r="AI442" s="917"/>
      <c r="AJ442" s="918"/>
      <c r="AK442" s="916"/>
      <c r="AL442" s="917"/>
      <c r="AM442" s="917"/>
      <c r="AN442" s="918"/>
      <c r="AO442" s="916"/>
      <c r="AP442" s="917"/>
      <c r="AQ442" s="917"/>
      <c r="AR442" s="918"/>
      <c r="AS442" s="916"/>
      <c r="AT442" s="917"/>
      <c r="AU442" s="917"/>
      <c r="AV442" s="918"/>
      <c r="AW442" s="928"/>
      <c r="AX442" s="929"/>
      <c r="AY442" s="930"/>
      <c r="AZ442" s="182"/>
      <c r="BA442" s="937"/>
      <c r="BB442" s="937"/>
      <c r="BC442" s="937"/>
      <c r="BD442" s="937"/>
      <c r="BE442" s="937"/>
    </row>
    <row r="443" spans="1:57" ht="12.6" customHeight="1" x14ac:dyDescent="0.25">
      <c r="A443" s="141" t="s">
        <v>1475</v>
      </c>
      <c r="F443" s="931"/>
      <c r="G443" s="932"/>
      <c r="H443" s="933"/>
      <c r="I443" s="919"/>
      <c r="J443" s="920"/>
      <c r="K443" s="920"/>
      <c r="L443" s="921"/>
      <c r="M443" s="919"/>
      <c r="N443" s="920"/>
      <c r="O443" s="920"/>
      <c r="P443" s="921"/>
      <c r="Q443" s="919"/>
      <c r="R443" s="920"/>
      <c r="S443" s="920"/>
      <c r="T443" s="921"/>
      <c r="U443" s="919"/>
      <c r="V443" s="920"/>
      <c r="W443" s="920"/>
      <c r="X443" s="921"/>
      <c r="Y443" s="919"/>
      <c r="Z443" s="920"/>
      <c r="AA443" s="920"/>
      <c r="AB443" s="921"/>
      <c r="AC443" s="919"/>
      <c r="AD443" s="920"/>
      <c r="AE443" s="920"/>
      <c r="AF443" s="921"/>
      <c r="AG443" s="919"/>
      <c r="AH443" s="920"/>
      <c r="AI443" s="920"/>
      <c r="AJ443" s="921"/>
      <c r="AK443" s="919"/>
      <c r="AL443" s="920"/>
      <c r="AM443" s="920"/>
      <c r="AN443" s="921"/>
      <c r="AO443" s="919"/>
      <c r="AP443" s="920"/>
      <c r="AQ443" s="920"/>
      <c r="AR443" s="921"/>
      <c r="AS443" s="919"/>
      <c r="AT443" s="920"/>
      <c r="AU443" s="920"/>
      <c r="AV443" s="921"/>
      <c r="AW443" s="931"/>
      <c r="AX443" s="932"/>
      <c r="AY443" s="933"/>
      <c r="AZ443" s="182"/>
      <c r="BA443" s="937"/>
      <c r="BB443" s="937"/>
      <c r="BC443" s="937"/>
      <c r="BD443" s="937"/>
      <c r="BE443" s="937"/>
    </row>
    <row r="444" spans="1:57" ht="12.6" customHeight="1" x14ac:dyDescent="0.25">
      <c r="A444" s="171" t="s">
        <v>1430</v>
      </c>
      <c r="B444" s="149"/>
      <c r="C444" s="149"/>
      <c r="D444" s="149"/>
      <c r="E444" s="149"/>
      <c r="F444" s="925">
        <f>SUM(F425-F436)</f>
        <v>0</v>
      </c>
      <c r="G444" s="926"/>
      <c r="H444" s="927"/>
      <c r="I444" s="913">
        <f>SUM(I425-I436)</f>
        <v>0</v>
      </c>
      <c r="J444" s="914"/>
      <c r="K444" s="914"/>
      <c r="L444" s="915"/>
      <c r="M444" s="913">
        <f>SUM(M425-M436)</f>
        <v>0</v>
      </c>
      <c r="N444" s="914"/>
      <c r="O444" s="914"/>
      <c r="P444" s="915"/>
      <c r="Q444" s="913">
        <f>SUM(Q425-Q436)</f>
        <v>0</v>
      </c>
      <c r="R444" s="914"/>
      <c r="S444" s="914"/>
      <c r="T444" s="915"/>
      <c r="U444" s="913">
        <f>SUM(U425-U436)</f>
        <v>0</v>
      </c>
      <c r="V444" s="914"/>
      <c r="W444" s="914"/>
      <c r="X444" s="915"/>
      <c r="Y444" s="913">
        <f>SUM(Y425-Y436)</f>
        <v>0</v>
      </c>
      <c r="Z444" s="914"/>
      <c r="AA444" s="914"/>
      <c r="AB444" s="915"/>
      <c r="AC444" s="913">
        <f>SUM(AC425-AC436)</f>
        <v>0</v>
      </c>
      <c r="AD444" s="914"/>
      <c r="AE444" s="914"/>
      <c r="AF444" s="915"/>
      <c r="AG444" s="913">
        <f>SUM(AG425-AG436)</f>
        <v>0</v>
      </c>
      <c r="AH444" s="914"/>
      <c r="AI444" s="914"/>
      <c r="AJ444" s="915"/>
      <c r="AK444" s="913">
        <f>SUM(AK425-AK436)</f>
        <v>0</v>
      </c>
      <c r="AL444" s="914"/>
      <c r="AM444" s="914"/>
      <c r="AN444" s="915"/>
      <c r="AO444" s="913">
        <f>SUM(AO425-AO436)</f>
        <v>0</v>
      </c>
      <c r="AP444" s="914"/>
      <c r="AQ444" s="914"/>
      <c r="AR444" s="915"/>
      <c r="AS444" s="913">
        <f>SUM(AS425-AS436)</f>
        <v>0</v>
      </c>
      <c r="AT444" s="914"/>
      <c r="AU444" s="914"/>
      <c r="AV444" s="915"/>
      <c r="AW444" s="938">
        <f>SUM(F444:AV446)</f>
        <v>0</v>
      </c>
      <c r="AX444" s="939"/>
      <c r="AY444" s="940"/>
      <c r="AZ444" s="182"/>
      <c r="BA444" s="937"/>
      <c r="BB444" s="937"/>
      <c r="BC444" s="937"/>
      <c r="BD444" s="937"/>
      <c r="BE444" s="937"/>
    </row>
    <row r="445" spans="1:57" ht="12.6" customHeight="1" x14ac:dyDescent="0.25">
      <c r="A445" s="141" t="s">
        <v>1474</v>
      </c>
      <c r="F445" s="928"/>
      <c r="G445" s="929"/>
      <c r="H445" s="930"/>
      <c r="I445" s="916"/>
      <c r="J445" s="917"/>
      <c r="K445" s="917"/>
      <c r="L445" s="918"/>
      <c r="M445" s="916"/>
      <c r="N445" s="917"/>
      <c r="O445" s="917"/>
      <c r="P445" s="918"/>
      <c r="Q445" s="916"/>
      <c r="R445" s="917"/>
      <c r="S445" s="917"/>
      <c r="T445" s="918"/>
      <c r="U445" s="916"/>
      <c r="V445" s="917"/>
      <c r="W445" s="917"/>
      <c r="X445" s="918"/>
      <c r="Y445" s="916"/>
      <c r="Z445" s="917"/>
      <c r="AA445" s="917"/>
      <c r="AB445" s="918"/>
      <c r="AC445" s="916"/>
      <c r="AD445" s="917"/>
      <c r="AE445" s="917"/>
      <c r="AF445" s="918"/>
      <c r="AG445" s="916"/>
      <c r="AH445" s="917"/>
      <c r="AI445" s="917"/>
      <c r="AJ445" s="918"/>
      <c r="AK445" s="916"/>
      <c r="AL445" s="917"/>
      <c r="AM445" s="917"/>
      <c r="AN445" s="918"/>
      <c r="AO445" s="916"/>
      <c r="AP445" s="917"/>
      <c r="AQ445" s="917"/>
      <c r="AR445" s="918"/>
      <c r="AS445" s="916"/>
      <c r="AT445" s="917"/>
      <c r="AU445" s="917"/>
      <c r="AV445" s="918"/>
      <c r="AW445" s="941"/>
      <c r="AX445" s="942"/>
      <c r="AY445" s="943"/>
      <c r="AZ445" s="182"/>
      <c r="BA445" s="937"/>
      <c r="BB445" s="937"/>
      <c r="BC445" s="937"/>
      <c r="BD445" s="937"/>
      <c r="BE445" s="937"/>
    </row>
    <row r="446" spans="1:57" ht="12.6" customHeight="1" x14ac:dyDescent="0.25">
      <c r="A446" s="174" t="s">
        <v>1475</v>
      </c>
      <c r="B446" s="152"/>
      <c r="C446" s="152"/>
      <c r="D446" s="152"/>
      <c r="E446" s="152"/>
      <c r="F446" s="931"/>
      <c r="G446" s="932"/>
      <c r="H446" s="933"/>
      <c r="I446" s="919"/>
      <c r="J446" s="920"/>
      <c r="K446" s="920"/>
      <c r="L446" s="921"/>
      <c r="M446" s="919"/>
      <c r="N446" s="920"/>
      <c r="O446" s="920"/>
      <c r="P446" s="921"/>
      <c r="Q446" s="919"/>
      <c r="R446" s="920"/>
      <c r="S446" s="920"/>
      <c r="T446" s="921"/>
      <c r="U446" s="919"/>
      <c r="V446" s="920"/>
      <c r="W446" s="920"/>
      <c r="X446" s="921"/>
      <c r="Y446" s="919"/>
      <c r="Z446" s="920"/>
      <c r="AA446" s="920"/>
      <c r="AB446" s="921"/>
      <c r="AC446" s="919"/>
      <c r="AD446" s="920"/>
      <c r="AE446" s="920"/>
      <c r="AF446" s="921"/>
      <c r="AG446" s="919"/>
      <c r="AH446" s="920"/>
      <c r="AI446" s="920"/>
      <c r="AJ446" s="921"/>
      <c r="AK446" s="919"/>
      <c r="AL446" s="920"/>
      <c r="AM446" s="920"/>
      <c r="AN446" s="921"/>
      <c r="AO446" s="919"/>
      <c r="AP446" s="920"/>
      <c r="AQ446" s="920"/>
      <c r="AR446" s="921"/>
      <c r="AS446" s="919"/>
      <c r="AT446" s="920"/>
      <c r="AU446" s="920"/>
      <c r="AV446" s="921"/>
      <c r="AW446" s="944"/>
      <c r="AX446" s="945"/>
      <c r="AY446" s="946"/>
      <c r="AZ446" s="182"/>
      <c r="BA446" s="937"/>
      <c r="BB446" s="937"/>
      <c r="BC446" s="937"/>
      <c r="BD446" s="937"/>
      <c r="BE446" s="937"/>
    </row>
    <row r="447" spans="1:57" ht="12.6" customHeight="1" x14ac:dyDescent="0.25">
      <c r="F447" s="134"/>
      <c r="G447" s="134"/>
      <c r="H447" s="134"/>
      <c r="AW447" s="1257"/>
      <c r="AX447" s="1257"/>
      <c r="AY447" s="1257"/>
    </row>
    <row r="448" spans="1:57" ht="12.6" customHeight="1" x14ac:dyDescent="0.25">
      <c r="F448" s="134"/>
      <c r="G448" s="134"/>
      <c r="H448" s="134"/>
    </row>
    <row r="449" spans="1:57" ht="12.6" customHeight="1" x14ac:dyDescent="0.25">
      <c r="A449" s="130" t="s">
        <v>1434</v>
      </c>
      <c r="F449" s="134"/>
      <c r="G449" s="134"/>
      <c r="H449" s="134"/>
    </row>
    <row r="450" spans="1:57" ht="12.6" customHeight="1" x14ac:dyDescent="0.25">
      <c r="A450" s="194"/>
      <c r="B450" s="195"/>
      <c r="C450" s="195"/>
      <c r="D450" s="195"/>
      <c r="E450" s="195"/>
      <c r="F450" s="1258" t="s">
        <v>1279</v>
      </c>
      <c r="G450" s="1259"/>
      <c r="H450" s="1259"/>
      <c r="I450" s="1259"/>
      <c r="J450" s="1259"/>
      <c r="K450" s="1259"/>
      <c r="L450" s="1259"/>
      <c r="M450" s="1259"/>
      <c r="N450" s="1259"/>
      <c r="O450" s="1259"/>
      <c r="P450" s="1259"/>
      <c r="Q450" s="1259"/>
      <c r="R450" s="1259"/>
      <c r="S450" s="1259"/>
      <c r="T450" s="1259"/>
      <c r="U450" s="1259"/>
      <c r="V450" s="1259"/>
      <c r="W450" s="1259"/>
      <c r="X450" s="1259"/>
      <c r="Y450" s="1259"/>
      <c r="Z450" s="1259"/>
      <c r="AA450" s="1259"/>
      <c r="AB450" s="1259"/>
      <c r="AC450" s="1259"/>
      <c r="AD450" s="1259"/>
      <c r="AE450" s="1259"/>
      <c r="AF450" s="1259"/>
      <c r="AG450" s="1259"/>
      <c r="AH450" s="1259"/>
      <c r="AI450" s="1259"/>
      <c r="AJ450" s="1259"/>
      <c r="AK450" s="1259"/>
      <c r="AL450" s="1259"/>
      <c r="AM450" s="1259"/>
      <c r="AN450" s="1259"/>
      <c r="AO450" s="1259"/>
      <c r="AP450" s="1259"/>
      <c r="AQ450" s="1259"/>
      <c r="AR450" s="1259"/>
      <c r="AS450" s="1259"/>
      <c r="AT450" s="1259"/>
      <c r="AU450" s="1259"/>
      <c r="AV450" s="1259"/>
      <c r="AW450" s="1259"/>
      <c r="AX450" s="1259"/>
      <c r="AY450" s="1259"/>
      <c r="AZ450" s="1260"/>
      <c r="BA450" s="191"/>
      <c r="BB450" s="191"/>
      <c r="BC450" s="191"/>
      <c r="BD450" s="191"/>
      <c r="BE450" s="191"/>
    </row>
    <row r="451" spans="1:57" ht="12.6" customHeight="1" x14ac:dyDescent="0.25">
      <c r="A451" s="196" t="s">
        <v>1443</v>
      </c>
      <c r="B451" s="191"/>
      <c r="C451" s="191"/>
      <c r="D451" s="191"/>
      <c r="E451" s="191"/>
      <c r="F451" s="1251" t="s">
        <v>1495</v>
      </c>
      <c r="G451" s="1252"/>
      <c r="H451" s="1253"/>
      <c r="I451" s="948" t="s">
        <v>1496</v>
      </c>
      <c r="J451" s="948"/>
      <c r="K451" s="948"/>
      <c r="L451" s="948"/>
      <c r="M451" s="948" t="s">
        <v>1497</v>
      </c>
      <c r="N451" s="948"/>
      <c r="O451" s="948"/>
      <c r="P451" s="948"/>
      <c r="Q451" s="948" t="s">
        <v>1482</v>
      </c>
      <c r="R451" s="948"/>
      <c r="S451" s="948"/>
      <c r="T451" s="948"/>
      <c r="U451" s="948" t="s">
        <v>1498</v>
      </c>
      <c r="V451" s="948"/>
      <c r="W451" s="948"/>
      <c r="X451" s="948"/>
      <c r="Y451" s="948" t="s">
        <v>1484</v>
      </c>
      <c r="Z451" s="948"/>
      <c r="AA451" s="948"/>
      <c r="AB451" s="948"/>
      <c r="AC451" s="948" t="s">
        <v>1485</v>
      </c>
      <c r="AD451" s="948"/>
      <c r="AE451" s="948"/>
      <c r="AF451" s="948"/>
      <c r="AG451" s="948" t="s">
        <v>1499</v>
      </c>
      <c r="AH451" s="948"/>
      <c r="AI451" s="948"/>
      <c r="AJ451" s="948"/>
      <c r="AK451" s="948" t="s">
        <v>1487</v>
      </c>
      <c r="AL451" s="948"/>
      <c r="AM451" s="948"/>
      <c r="AN451" s="948"/>
      <c r="AO451" s="948" t="s">
        <v>1500</v>
      </c>
      <c r="AP451" s="948"/>
      <c r="AQ451" s="948"/>
      <c r="AR451" s="948"/>
      <c r="AS451" s="891" t="s">
        <v>1489</v>
      </c>
      <c r="AT451" s="891"/>
      <c r="AU451" s="891"/>
      <c r="AV451" s="891"/>
      <c r="AW451" s="948" t="s">
        <v>1501</v>
      </c>
      <c r="AX451" s="948"/>
      <c r="AY451" s="948"/>
      <c r="AZ451" s="948"/>
      <c r="BA451" s="947"/>
      <c r="BB451" s="893"/>
      <c r="BC451" s="893"/>
      <c r="BD451" s="893"/>
      <c r="BE451" s="893"/>
    </row>
    <row r="452" spans="1:57" ht="12.6" customHeight="1" x14ac:dyDescent="0.25">
      <c r="A452" s="196" t="s">
        <v>1490</v>
      </c>
      <c r="B452" s="191"/>
      <c r="C452" s="191"/>
      <c r="D452" s="191"/>
      <c r="E452" s="191"/>
      <c r="F452" s="1254"/>
      <c r="G452" s="1255"/>
      <c r="H452" s="1256"/>
      <c r="I452" s="949"/>
      <c r="J452" s="949"/>
      <c r="K452" s="949"/>
      <c r="L452" s="949"/>
      <c r="M452" s="949"/>
      <c r="N452" s="949"/>
      <c r="O452" s="949"/>
      <c r="P452" s="949"/>
      <c r="Q452" s="949"/>
      <c r="R452" s="949"/>
      <c r="S452" s="949"/>
      <c r="T452" s="949"/>
      <c r="U452" s="949"/>
      <c r="V452" s="949"/>
      <c r="W452" s="949"/>
      <c r="X452" s="949"/>
      <c r="Y452" s="949"/>
      <c r="Z452" s="949"/>
      <c r="AA452" s="949"/>
      <c r="AB452" s="949"/>
      <c r="AC452" s="949"/>
      <c r="AD452" s="949"/>
      <c r="AE452" s="949"/>
      <c r="AF452" s="949"/>
      <c r="AG452" s="949"/>
      <c r="AH452" s="949"/>
      <c r="AI452" s="949"/>
      <c r="AJ452" s="949"/>
      <c r="AK452" s="949"/>
      <c r="AL452" s="949"/>
      <c r="AM452" s="949"/>
      <c r="AN452" s="949"/>
      <c r="AO452" s="949"/>
      <c r="AP452" s="949"/>
      <c r="AQ452" s="949"/>
      <c r="AR452" s="949"/>
      <c r="AS452" s="892"/>
      <c r="AT452" s="892"/>
      <c r="AU452" s="892"/>
      <c r="AV452" s="892"/>
      <c r="AW452" s="949"/>
      <c r="AX452" s="949"/>
      <c r="AY452" s="949"/>
      <c r="AZ452" s="949"/>
      <c r="BA452" s="947"/>
      <c r="BB452" s="893"/>
      <c r="BC452" s="893"/>
      <c r="BD452" s="893"/>
      <c r="BE452" s="893"/>
    </row>
    <row r="453" spans="1:57" ht="12.6" customHeight="1" x14ac:dyDescent="0.25">
      <c r="A453" s="196" t="s">
        <v>1409</v>
      </c>
      <c r="B453" s="191"/>
      <c r="C453" s="191"/>
      <c r="D453" s="191"/>
      <c r="E453" s="191"/>
      <c r="F453" s="1254"/>
      <c r="G453" s="1255"/>
      <c r="H453" s="1256"/>
      <c r="I453" s="949"/>
      <c r="J453" s="949"/>
      <c r="K453" s="949"/>
      <c r="L453" s="949"/>
      <c r="M453" s="949"/>
      <c r="N453" s="949"/>
      <c r="O453" s="949"/>
      <c r="P453" s="949"/>
      <c r="Q453" s="949"/>
      <c r="R453" s="949"/>
      <c r="S453" s="949"/>
      <c r="T453" s="949"/>
      <c r="U453" s="949"/>
      <c r="V453" s="949"/>
      <c r="W453" s="949"/>
      <c r="X453" s="949"/>
      <c r="Y453" s="949"/>
      <c r="Z453" s="949"/>
      <c r="AA453" s="949"/>
      <c r="AB453" s="949"/>
      <c r="AC453" s="949"/>
      <c r="AD453" s="949"/>
      <c r="AE453" s="949"/>
      <c r="AF453" s="949"/>
      <c r="AG453" s="949"/>
      <c r="AH453" s="949"/>
      <c r="AI453" s="949"/>
      <c r="AJ453" s="949"/>
      <c r="AK453" s="949"/>
      <c r="AL453" s="949"/>
      <c r="AM453" s="949"/>
      <c r="AN453" s="949"/>
      <c r="AO453" s="949"/>
      <c r="AP453" s="949"/>
      <c r="AQ453" s="949"/>
      <c r="AR453" s="949"/>
      <c r="AS453" s="892"/>
      <c r="AT453" s="892"/>
      <c r="AU453" s="892"/>
      <c r="AV453" s="892"/>
      <c r="AW453" s="949"/>
      <c r="AX453" s="949"/>
      <c r="AY453" s="949"/>
      <c r="AZ453" s="949"/>
      <c r="BA453" s="947"/>
      <c r="BB453" s="893"/>
      <c r="BC453" s="893"/>
      <c r="BD453" s="893"/>
      <c r="BE453" s="893"/>
    </row>
    <row r="454" spans="1:57" ht="12.6" customHeight="1" x14ac:dyDescent="0.25">
      <c r="A454" s="197"/>
      <c r="B454" s="191"/>
      <c r="C454" s="191"/>
      <c r="D454" s="191"/>
      <c r="E454" s="191"/>
      <c r="F454" s="1254"/>
      <c r="G454" s="1255"/>
      <c r="H454" s="1256"/>
      <c r="I454" s="949"/>
      <c r="J454" s="949"/>
      <c r="K454" s="949"/>
      <c r="L454" s="949"/>
      <c r="M454" s="949"/>
      <c r="N454" s="949"/>
      <c r="O454" s="949"/>
      <c r="P454" s="949"/>
      <c r="Q454" s="949"/>
      <c r="R454" s="949"/>
      <c r="S454" s="949"/>
      <c r="T454" s="949"/>
      <c r="U454" s="949"/>
      <c r="V454" s="949"/>
      <c r="W454" s="949"/>
      <c r="X454" s="949"/>
      <c r="Y454" s="949"/>
      <c r="Z454" s="949"/>
      <c r="AA454" s="949"/>
      <c r="AB454" s="949"/>
      <c r="AC454" s="949"/>
      <c r="AD454" s="949"/>
      <c r="AE454" s="949"/>
      <c r="AF454" s="949"/>
      <c r="AG454" s="949"/>
      <c r="AH454" s="949"/>
      <c r="AI454" s="949"/>
      <c r="AJ454" s="949"/>
      <c r="AK454" s="949"/>
      <c r="AL454" s="949"/>
      <c r="AM454" s="949"/>
      <c r="AN454" s="949"/>
      <c r="AO454" s="949"/>
      <c r="AP454" s="949"/>
      <c r="AQ454" s="949"/>
      <c r="AR454" s="949"/>
      <c r="AS454" s="892"/>
      <c r="AT454" s="892"/>
      <c r="AU454" s="892"/>
      <c r="AV454" s="892"/>
      <c r="AW454" s="949"/>
      <c r="AX454" s="949"/>
      <c r="AY454" s="949"/>
      <c r="AZ454" s="949"/>
      <c r="BA454" s="947"/>
      <c r="BB454" s="893"/>
      <c r="BC454" s="893"/>
      <c r="BD454" s="893"/>
      <c r="BE454" s="893"/>
    </row>
    <row r="455" spans="1:57" ht="12.6" customHeight="1" x14ac:dyDescent="0.25">
      <c r="A455" s="197"/>
      <c r="B455" s="191"/>
      <c r="C455" s="191"/>
      <c r="D455" s="191"/>
      <c r="E455" s="191"/>
      <c r="F455" s="1254"/>
      <c r="G455" s="1255"/>
      <c r="H455" s="1256"/>
      <c r="I455" s="949"/>
      <c r="J455" s="949"/>
      <c r="K455" s="949"/>
      <c r="L455" s="949"/>
      <c r="M455" s="949"/>
      <c r="N455" s="949"/>
      <c r="O455" s="949"/>
      <c r="P455" s="949"/>
      <c r="Q455" s="949"/>
      <c r="R455" s="949"/>
      <c r="S455" s="949"/>
      <c r="T455" s="949"/>
      <c r="U455" s="949"/>
      <c r="V455" s="949"/>
      <c r="W455" s="949"/>
      <c r="X455" s="949"/>
      <c r="Y455" s="949"/>
      <c r="Z455" s="949"/>
      <c r="AA455" s="949"/>
      <c r="AB455" s="949"/>
      <c r="AC455" s="949"/>
      <c r="AD455" s="949"/>
      <c r="AE455" s="949"/>
      <c r="AF455" s="949"/>
      <c r="AG455" s="949"/>
      <c r="AH455" s="949"/>
      <c r="AI455" s="949"/>
      <c r="AJ455" s="949"/>
      <c r="AK455" s="949"/>
      <c r="AL455" s="949"/>
      <c r="AM455" s="949"/>
      <c r="AN455" s="949"/>
      <c r="AO455" s="949"/>
      <c r="AP455" s="949"/>
      <c r="AQ455" s="949"/>
      <c r="AR455" s="949"/>
      <c r="AS455" s="892"/>
      <c r="AT455" s="892"/>
      <c r="AU455" s="892"/>
      <c r="AV455" s="892"/>
      <c r="AW455" s="949"/>
      <c r="AX455" s="949"/>
      <c r="AY455" s="949"/>
      <c r="AZ455" s="949"/>
      <c r="BA455" s="947"/>
      <c r="BB455" s="893"/>
      <c r="BC455" s="893"/>
      <c r="BD455" s="893"/>
      <c r="BE455" s="893"/>
    </row>
    <row r="456" spans="1:57" ht="12.6" customHeight="1" x14ac:dyDescent="0.25">
      <c r="A456" s="196"/>
      <c r="B456" s="191"/>
      <c r="C456" s="191"/>
      <c r="D456" s="191"/>
      <c r="E456" s="191"/>
      <c r="F456" s="1254"/>
      <c r="G456" s="1255"/>
      <c r="H456" s="1256"/>
      <c r="I456" s="949"/>
      <c r="J456" s="949"/>
      <c r="K456" s="949"/>
      <c r="L456" s="949"/>
      <c r="M456" s="949"/>
      <c r="N456" s="949"/>
      <c r="O456" s="949"/>
      <c r="P456" s="949"/>
      <c r="Q456" s="949"/>
      <c r="R456" s="949"/>
      <c r="S456" s="949"/>
      <c r="T456" s="949"/>
      <c r="U456" s="949"/>
      <c r="V456" s="949"/>
      <c r="W456" s="949"/>
      <c r="X456" s="949"/>
      <c r="Y456" s="949"/>
      <c r="Z456" s="949"/>
      <c r="AA456" s="949"/>
      <c r="AB456" s="949"/>
      <c r="AC456" s="949"/>
      <c r="AD456" s="949"/>
      <c r="AE456" s="949"/>
      <c r="AF456" s="949"/>
      <c r="AG456" s="949"/>
      <c r="AH456" s="949"/>
      <c r="AI456" s="949"/>
      <c r="AJ456" s="949"/>
      <c r="AK456" s="949"/>
      <c r="AL456" s="949"/>
      <c r="AM456" s="949"/>
      <c r="AN456" s="949"/>
      <c r="AO456" s="949"/>
      <c r="AP456" s="949"/>
      <c r="AQ456" s="949"/>
      <c r="AR456" s="949"/>
      <c r="AS456" s="892"/>
      <c r="AT456" s="892"/>
      <c r="AU456" s="892"/>
      <c r="AV456" s="892"/>
      <c r="AW456" s="949"/>
      <c r="AX456" s="949"/>
      <c r="AY456" s="949"/>
      <c r="AZ456" s="949"/>
      <c r="BA456" s="947"/>
      <c r="BB456" s="893"/>
      <c r="BC456" s="893"/>
      <c r="BD456" s="893"/>
      <c r="BE456" s="893"/>
    </row>
    <row r="457" spans="1:57" ht="12.6" customHeight="1" x14ac:dyDescent="0.25">
      <c r="A457" s="196"/>
      <c r="B457" s="191"/>
      <c r="C457" s="191"/>
      <c r="D457" s="191"/>
      <c r="E457" s="191"/>
      <c r="F457" s="1254"/>
      <c r="G457" s="1255"/>
      <c r="H457" s="1256"/>
      <c r="I457" s="949"/>
      <c r="J457" s="949"/>
      <c r="K457" s="949"/>
      <c r="L457" s="949"/>
      <c r="M457" s="949"/>
      <c r="N457" s="949"/>
      <c r="O457" s="949"/>
      <c r="P457" s="949"/>
      <c r="Q457" s="949"/>
      <c r="R457" s="949"/>
      <c r="S457" s="949"/>
      <c r="T457" s="949"/>
      <c r="U457" s="949"/>
      <c r="V457" s="949"/>
      <c r="W457" s="949"/>
      <c r="X457" s="949"/>
      <c r="Y457" s="949"/>
      <c r="Z457" s="949"/>
      <c r="AA457" s="949"/>
      <c r="AB457" s="949"/>
      <c r="AC457" s="949"/>
      <c r="AD457" s="949"/>
      <c r="AE457" s="949"/>
      <c r="AF457" s="949"/>
      <c r="AG457" s="949"/>
      <c r="AH457" s="949"/>
      <c r="AI457" s="949"/>
      <c r="AJ457" s="949"/>
      <c r="AK457" s="949"/>
      <c r="AL457" s="949"/>
      <c r="AM457" s="949"/>
      <c r="AN457" s="949"/>
      <c r="AO457" s="949"/>
      <c r="AP457" s="949"/>
      <c r="AQ457" s="949"/>
      <c r="AR457" s="949"/>
      <c r="AS457" s="892"/>
      <c r="AT457" s="892"/>
      <c r="AU457" s="892"/>
      <c r="AV457" s="892"/>
      <c r="AW457" s="949"/>
      <c r="AX457" s="949"/>
      <c r="AY457" s="949"/>
      <c r="AZ457" s="949"/>
      <c r="BA457" s="947"/>
      <c r="BB457" s="893"/>
      <c r="BC457" s="893"/>
      <c r="BD457" s="893"/>
      <c r="BE457" s="893"/>
    </row>
    <row r="458" spans="1:57" ht="12.6" customHeight="1" x14ac:dyDescent="0.25">
      <c r="A458" s="196"/>
      <c r="B458" s="191"/>
      <c r="C458" s="191"/>
      <c r="D458" s="191"/>
      <c r="E458" s="191"/>
      <c r="F458" s="1254"/>
      <c r="G458" s="1255"/>
      <c r="H458" s="1256"/>
      <c r="I458" s="949"/>
      <c r="J458" s="949"/>
      <c r="K458" s="949"/>
      <c r="L458" s="949"/>
      <c r="M458" s="949"/>
      <c r="N458" s="949"/>
      <c r="O458" s="949"/>
      <c r="P458" s="949"/>
      <c r="Q458" s="949"/>
      <c r="R458" s="949"/>
      <c r="S458" s="949"/>
      <c r="T458" s="949"/>
      <c r="U458" s="949"/>
      <c r="V458" s="949"/>
      <c r="W458" s="949"/>
      <c r="X458" s="949"/>
      <c r="Y458" s="949"/>
      <c r="Z458" s="949"/>
      <c r="AA458" s="949"/>
      <c r="AB458" s="949"/>
      <c r="AC458" s="949"/>
      <c r="AD458" s="949"/>
      <c r="AE458" s="949"/>
      <c r="AF458" s="949"/>
      <c r="AG458" s="949"/>
      <c r="AH458" s="949"/>
      <c r="AI458" s="949"/>
      <c r="AJ458" s="949"/>
      <c r="AK458" s="949"/>
      <c r="AL458" s="949"/>
      <c r="AM458" s="949"/>
      <c r="AN458" s="949"/>
      <c r="AO458" s="949"/>
      <c r="AP458" s="949"/>
      <c r="AQ458" s="949"/>
      <c r="AR458" s="949"/>
      <c r="AS458" s="892"/>
      <c r="AT458" s="892"/>
      <c r="AU458" s="892"/>
      <c r="AV458" s="892"/>
      <c r="AW458" s="949"/>
      <c r="AX458" s="949"/>
      <c r="AY458" s="949"/>
      <c r="AZ458" s="949"/>
      <c r="BA458" s="947"/>
      <c r="BB458" s="893"/>
      <c r="BC458" s="893"/>
      <c r="BD458" s="893"/>
      <c r="BE458" s="893"/>
    </row>
    <row r="459" spans="1:57" ht="12.6" customHeight="1" x14ac:dyDescent="0.25">
      <c r="A459" s="196"/>
      <c r="B459" s="191"/>
      <c r="C459" s="191"/>
      <c r="D459" s="191"/>
      <c r="E459" s="191"/>
      <c r="F459" s="1254"/>
      <c r="G459" s="1255"/>
      <c r="H459" s="1256"/>
      <c r="I459" s="949"/>
      <c r="J459" s="949"/>
      <c r="K459" s="949"/>
      <c r="L459" s="949"/>
      <c r="M459" s="949"/>
      <c r="N459" s="949"/>
      <c r="O459" s="949"/>
      <c r="P459" s="949"/>
      <c r="Q459" s="949"/>
      <c r="R459" s="949"/>
      <c r="S459" s="949"/>
      <c r="T459" s="949"/>
      <c r="U459" s="949"/>
      <c r="V459" s="949"/>
      <c r="W459" s="949"/>
      <c r="X459" s="949"/>
      <c r="Y459" s="949"/>
      <c r="Z459" s="949"/>
      <c r="AA459" s="949"/>
      <c r="AB459" s="949"/>
      <c r="AC459" s="949"/>
      <c r="AD459" s="949"/>
      <c r="AE459" s="949"/>
      <c r="AF459" s="949"/>
      <c r="AG459" s="949"/>
      <c r="AH459" s="949"/>
      <c r="AI459" s="949"/>
      <c r="AJ459" s="949"/>
      <c r="AK459" s="949"/>
      <c r="AL459" s="949"/>
      <c r="AM459" s="949"/>
      <c r="AN459" s="949"/>
      <c r="AO459" s="949"/>
      <c r="AP459" s="949"/>
      <c r="AQ459" s="949"/>
      <c r="AR459" s="949"/>
      <c r="AS459" s="892"/>
      <c r="AT459" s="892"/>
      <c r="AU459" s="892"/>
      <c r="AV459" s="892"/>
      <c r="AW459" s="949"/>
      <c r="AX459" s="949"/>
      <c r="AY459" s="949"/>
      <c r="AZ459" s="949"/>
      <c r="BA459" s="947"/>
      <c r="BB459" s="893"/>
      <c r="BC459" s="893"/>
      <c r="BD459" s="893"/>
      <c r="BE459" s="893"/>
    </row>
    <row r="460" spans="1:57" ht="12.6" customHeight="1" x14ac:dyDescent="0.25">
      <c r="A460" s="888" t="s">
        <v>1415</v>
      </c>
      <c r="B460" s="889"/>
      <c r="C460" s="889"/>
      <c r="D460" s="889"/>
      <c r="E460" s="890"/>
      <c r="F460" s="906" t="s">
        <v>1416</v>
      </c>
      <c r="G460" s="907"/>
      <c r="H460" s="908"/>
      <c r="I460" s="808" t="s">
        <v>1417</v>
      </c>
      <c r="J460" s="808"/>
      <c r="K460" s="808"/>
      <c r="L460" s="808"/>
      <c r="M460" s="808" t="s">
        <v>1418</v>
      </c>
      <c r="N460" s="808"/>
      <c r="O460" s="808"/>
      <c r="P460" s="808"/>
      <c r="Q460" s="808" t="s">
        <v>1419</v>
      </c>
      <c r="R460" s="808"/>
      <c r="S460" s="808"/>
      <c r="T460" s="808"/>
      <c r="U460" s="808" t="s">
        <v>1420</v>
      </c>
      <c r="V460" s="808"/>
      <c r="W460" s="808"/>
      <c r="X460" s="808"/>
      <c r="Y460" s="808" t="s">
        <v>1421</v>
      </c>
      <c r="Z460" s="808"/>
      <c r="AA460" s="808"/>
      <c r="AB460" s="808"/>
      <c r="AC460" s="808" t="s">
        <v>1422</v>
      </c>
      <c r="AD460" s="808"/>
      <c r="AE460" s="808"/>
      <c r="AF460" s="808"/>
      <c r="AG460" s="808" t="s">
        <v>1423</v>
      </c>
      <c r="AH460" s="808"/>
      <c r="AI460" s="808"/>
      <c r="AJ460" s="808"/>
      <c r="AK460" s="808" t="s">
        <v>1471</v>
      </c>
      <c r="AL460" s="808"/>
      <c r="AM460" s="808"/>
      <c r="AN460" s="808"/>
      <c r="AO460" s="808" t="s">
        <v>1491</v>
      </c>
      <c r="AP460" s="808"/>
      <c r="AQ460" s="808"/>
      <c r="AR460" s="808"/>
      <c r="AS460" s="808" t="s">
        <v>1492</v>
      </c>
      <c r="AT460" s="808"/>
      <c r="AU460" s="808"/>
      <c r="AV460" s="808"/>
      <c r="AW460" s="808" t="s">
        <v>1493</v>
      </c>
      <c r="AX460" s="808"/>
      <c r="AY460" s="808"/>
      <c r="AZ460" s="808"/>
      <c r="BA460" s="799"/>
      <c r="BB460" s="800"/>
      <c r="BC460" s="800"/>
      <c r="BD460" s="800"/>
      <c r="BE460" s="800"/>
    </row>
    <row r="461" spans="1:57" ht="12.6" customHeight="1" x14ac:dyDescent="0.25">
      <c r="A461" s="130" t="s">
        <v>1424</v>
      </c>
      <c r="F461" s="134"/>
      <c r="G461" s="134"/>
      <c r="H461" s="134"/>
    </row>
    <row r="462" spans="1:57" ht="12.6" customHeight="1" x14ac:dyDescent="0.25">
      <c r="A462" s="171" t="s">
        <v>1472</v>
      </c>
      <c r="B462" s="186"/>
      <c r="C462" s="149"/>
      <c r="D462" s="149"/>
      <c r="E462" s="150"/>
      <c r="F462" s="812">
        <f>SUM(F469-F468+F467-F466)</f>
        <v>0</v>
      </c>
      <c r="G462" s="813"/>
      <c r="H462" s="814"/>
      <c r="I462" s="812">
        <f>SUM(I469-I468+I467-I466)</f>
        <v>0</v>
      </c>
      <c r="J462" s="813"/>
      <c r="K462" s="813"/>
      <c r="L462" s="814"/>
      <c r="M462" s="812">
        <f>SUM(M469-M468+M467-M466)</f>
        <v>0</v>
      </c>
      <c r="N462" s="813"/>
      <c r="O462" s="813"/>
      <c r="P462" s="814"/>
      <c r="Q462" s="812">
        <f>SUM(Q469-Q468+Q467-Q466)</f>
        <v>0</v>
      </c>
      <c r="R462" s="813"/>
      <c r="S462" s="813"/>
      <c r="T462" s="814"/>
      <c r="U462" s="812">
        <f>SUM(U469-U468+U467-U466)</f>
        <v>0</v>
      </c>
      <c r="V462" s="813"/>
      <c r="W462" s="813"/>
      <c r="X462" s="814"/>
      <c r="Y462" s="812">
        <f>SUM(Y469-Y468+Y467-Y466)</f>
        <v>0</v>
      </c>
      <c r="Z462" s="813"/>
      <c r="AA462" s="813"/>
      <c r="AB462" s="814"/>
      <c r="AC462" s="812">
        <f>SUM(AC469-AC468+AC467-AC466)</f>
        <v>0</v>
      </c>
      <c r="AD462" s="813"/>
      <c r="AE462" s="813"/>
      <c r="AF462" s="814"/>
      <c r="AG462" s="812">
        <f>SUM(AG469-AG468+AG467-AG466)</f>
        <v>0</v>
      </c>
      <c r="AH462" s="813"/>
      <c r="AI462" s="813"/>
      <c r="AJ462" s="814"/>
      <c r="AK462" s="812">
        <f>SUM(AK469-AK468+AK467-AK466)</f>
        <v>0</v>
      </c>
      <c r="AL462" s="813"/>
      <c r="AM462" s="813"/>
      <c r="AN462" s="814"/>
      <c r="AO462" s="812">
        <f>SUM('HL KNIHA VYPOC'!H434)</f>
        <v>0</v>
      </c>
      <c r="AP462" s="813"/>
      <c r="AQ462" s="813"/>
      <c r="AR462" s="814"/>
      <c r="AS462" s="812">
        <f>SUM('HL KNIHA VYPOC'!H440)</f>
        <v>0</v>
      </c>
      <c r="AT462" s="813"/>
      <c r="AU462" s="813"/>
      <c r="AV462" s="814"/>
      <c r="AW462" s="812">
        <f>SUM(F462:AV465)</f>
        <v>0</v>
      </c>
      <c r="AX462" s="813"/>
      <c r="AY462" s="813"/>
      <c r="AZ462" s="814"/>
      <c r="BA462" s="950"/>
      <c r="BB462" s="909"/>
      <c r="BC462" s="909"/>
      <c r="BD462" s="909"/>
      <c r="BE462" s="909"/>
    </row>
    <row r="463" spans="1:57" ht="12.6" customHeight="1" x14ac:dyDescent="0.25">
      <c r="A463" s="141" t="s">
        <v>1473</v>
      </c>
      <c r="B463" s="179"/>
      <c r="E463" s="173"/>
      <c r="F463" s="851"/>
      <c r="G463" s="852"/>
      <c r="H463" s="853"/>
      <c r="I463" s="851"/>
      <c r="J463" s="852"/>
      <c r="K463" s="852"/>
      <c r="L463" s="853"/>
      <c r="M463" s="851"/>
      <c r="N463" s="852"/>
      <c r="O463" s="852"/>
      <c r="P463" s="853"/>
      <c r="Q463" s="851"/>
      <c r="R463" s="852"/>
      <c r="S463" s="852"/>
      <c r="T463" s="853"/>
      <c r="U463" s="851"/>
      <c r="V463" s="852"/>
      <c r="W463" s="852"/>
      <c r="X463" s="853"/>
      <c r="Y463" s="851"/>
      <c r="Z463" s="852"/>
      <c r="AA463" s="852"/>
      <c r="AB463" s="853"/>
      <c r="AC463" s="851"/>
      <c r="AD463" s="852"/>
      <c r="AE463" s="852"/>
      <c r="AF463" s="853"/>
      <c r="AG463" s="851"/>
      <c r="AH463" s="852"/>
      <c r="AI463" s="852"/>
      <c r="AJ463" s="853"/>
      <c r="AK463" s="851"/>
      <c r="AL463" s="852"/>
      <c r="AM463" s="852"/>
      <c r="AN463" s="853"/>
      <c r="AO463" s="851"/>
      <c r="AP463" s="852"/>
      <c r="AQ463" s="852"/>
      <c r="AR463" s="853"/>
      <c r="AS463" s="851"/>
      <c r="AT463" s="852"/>
      <c r="AU463" s="852"/>
      <c r="AV463" s="853"/>
      <c r="AW463" s="851"/>
      <c r="AX463" s="852"/>
      <c r="AY463" s="852"/>
      <c r="AZ463" s="853"/>
      <c r="BA463" s="950"/>
      <c r="BB463" s="909"/>
      <c r="BC463" s="909"/>
      <c r="BD463" s="909"/>
      <c r="BE463" s="909"/>
    </row>
    <row r="464" spans="1:57" ht="12.6" customHeight="1" x14ac:dyDescent="0.25">
      <c r="A464" s="141" t="s">
        <v>1474</v>
      </c>
      <c r="B464" s="179"/>
      <c r="E464" s="173"/>
      <c r="F464" s="851"/>
      <c r="G464" s="852"/>
      <c r="H464" s="853"/>
      <c r="I464" s="851"/>
      <c r="J464" s="852"/>
      <c r="K464" s="852"/>
      <c r="L464" s="853"/>
      <c r="M464" s="851"/>
      <c r="N464" s="852"/>
      <c r="O464" s="852"/>
      <c r="P464" s="853"/>
      <c r="Q464" s="851"/>
      <c r="R464" s="852"/>
      <c r="S464" s="852"/>
      <c r="T464" s="853"/>
      <c r="U464" s="851"/>
      <c r="V464" s="852"/>
      <c r="W464" s="852"/>
      <c r="X464" s="853"/>
      <c r="Y464" s="851"/>
      <c r="Z464" s="852"/>
      <c r="AA464" s="852"/>
      <c r="AB464" s="853"/>
      <c r="AC464" s="851"/>
      <c r="AD464" s="852"/>
      <c r="AE464" s="852"/>
      <c r="AF464" s="853"/>
      <c r="AG464" s="851"/>
      <c r="AH464" s="852"/>
      <c r="AI464" s="852"/>
      <c r="AJ464" s="853"/>
      <c r="AK464" s="851"/>
      <c r="AL464" s="852"/>
      <c r="AM464" s="852"/>
      <c r="AN464" s="853"/>
      <c r="AO464" s="851"/>
      <c r="AP464" s="852"/>
      <c r="AQ464" s="852"/>
      <c r="AR464" s="853"/>
      <c r="AS464" s="851"/>
      <c r="AT464" s="852"/>
      <c r="AU464" s="852"/>
      <c r="AV464" s="853"/>
      <c r="AW464" s="851"/>
      <c r="AX464" s="852"/>
      <c r="AY464" s="852"/>
      <c r="AZ464" s="853"/>
      <c r="BA464" s="950"/>
      <c r="BB464" s="909"/>
      <c r="BC464" s="909"/>
      <c r="BD464" s="909"/>
      <c r="BE464" s="909"/>
    </row>
    <row r="465" spans="1:57" ht="12.6" customHeight="1" x14ac:dyDescent="0.25">
      <c r="A465" s="141" t="s">
        <v>1475</v>
      </c>
      <c r="B465" s="179"/>
      <c r="E465" s="173"/>
      <c r="F465" s="815"/>
      <c r="G465" s="816"/>
      <c r="H465" s="817"/>
      <c r="I465" s="815"/>
      <c r="J465" s="816"/>
      <c r="K465" s="816"/>
      <c r="L465" s="817"/>
      <c r="M465" s="815"/>
      <c r="N465" s="816"/>
      <c r="O465" s="816"/>
      <c r="P465" s="817"/>
      <c r="Q465" s="815"/>
      <c r="R465" s="816"/>
      <c r="S465" s="816"/>
      <c r="T465" s="817"/>
      <c r="U465" s="815"/>
      <c r="V465" s="816"/>
      <c r="W465" s="816"/>
      <c r="X465" s="817"/>
      <c r="Y465" s="815"/>
      <c r="Z465" s="816"/>
      <c r="AA465" s="816"/>
      <c r="AB465" s="817"/>
      <c r="AC465" s="815"/>
      <c r="AD465" s="816"/>
      <c r="AE465" s="816"/>
      <c r="AF465" s="817"/>
      <c r="AG465" s="815"/>
      <c r="AH465" s="816"/>
      <c r="AI465" s="816"/>
      <c r="AJ465" s="817"/>
      <c r="AK465" s="815"/>
      <c r="AL465" s="816"/>
      <c r="AM465" s="816"/>
      <c r="AN465" s="817"/>
      <c r="AO465" s="815"/>
      <c r="AP465" s="816"/>
      <c r="AQ465" s="816"/>
      <c r="AR465" s="817"/>
      <c r="AS465" s="815"/>
      <c r="AT465" s="816"/>
      <c r="AU465" s="816"/>
      <c r="AV465" s="817"/>
      <c r="AW465" s="815"/>
      <c r="AX465" s="816"/>
      <c r="AY465" s="816"/>
      <c r="AZ465" s="817"/>
      <c r="BA465" s="950"/>
      <c r="BB465" s="909"/>
      <c r="BC465" s="909"/>
      <c r="BD465" s="909"/>
      <c r="BE465" s="909"/>
    </row>
    <row r="466" spans="1:57" ht="12.6" customHeight="1" x14ac:dyDescent="0.25">
      <c r="A466" s="143" t="s">
        <v>1427</v>
      </c>
      <c r="B466" s="178"/>
      <c r="C466" s="144"/>
      <c r="D466" s="144"/>
      <c r="E466" s="145"/>
      <c r="F466" s="839"/>
      <c r="G466" s="840"/>
      <c r="H466" s="841"/>
      <c r="I466" s="839"/>
      <c r="J466" s="840"/>
      <c r="K466" s="840"/>
      <c r="L466" s="841"/>
      <c r="M466" s="839"/>
      <c r="N466" s="840"/>
      <c r="O466" s="840"/>
      <c r="P466" s="841"/>
      <c r="Q466" s="839"/>
      <c r="R466" s="840"/>
      <c r="S466" s="840"/>
      <c r="T466" s="841"/>
      <c r="U466" s="839"/>
      <c r="V466" s="840"/>
      <c r="W466" s="840"/>
      <c r="X466" s="841"/>
      <c r="Y466" s="839"/>
      <c r="Z466" s="840"/>
      <c r="AA466" s="840"/>
      <c r="AB466" s="841"/>
      <c r="AC466" s="839"/>
      <c r="AD466" s="840"/>
      <c r="AE466" s="840"/>
      <c r="AF466" s="841"/>
      <c r="AG466" s="839"/>
      <c r="AH466" s="840"/>
      <c r="AI466" s="840"/>
      <c r="AJ466" s="841"/>
      <c r="AK466" s="839"/>
      <c r="AL466" s="840"/>
      <c r="AM466" s="840"/>
      <c r="AN466" s="841"/>
      <c r="AO466" s="839">
        <f>SUM('HL KNIHA VYPOC'!$I$33)</f>
        <v>0</v>
      </c>
      <c r="AP466" s="840"/>
      <c r="AQ466" s="840"/>
      <c r="AR466" s="841"/>
      <c r="AS466" s="839">
        <f>SUM('HL KNIHA VYPOC'!$I$39)</f>
        <v>0</v>
      </c>
      <c r="AT466" s="840"/>
      <c r="AU466" s="840"/>
      <c r="AV466" s="841"/>
      <c r="AW466" s="839">
        <f>SUM(F466:AV466)</f>
        <v>0</v>
      </c>
      <c r="AX466" s="840"/>
      <c r="AY466" s="840"/>
      <c r="AZ466" s="841"/>
      <c r="BA466" s="950"/>
      <c r="BB466" s="909"/>
      <c r="BC466" s="909"/>
      <c r="BD466" s="909"/>
      <c r="BE466" s="909"/>
    </row>
    <row r="467" spans="1:57" ht="12.6" customHeight="1" x14ac:dyDescent="0.25">
      <c r="A467" s="143" t="s">
        <v>1428</v>
      </c>
      <c r="B467" s="178"/>
      <c r="C467" s="144"/>
      <c r="D467" s="144"/>
      <c r="E467" s="145"/>
      <c r="F467" s="839"/>
      <c r="G467" s="840"/>
      <c r="H467" s="841"/>
      <c r="I467" s="839"/>
      <c r="J467" s="840"/>
      <c r="K467" s="840"/>
      <c r="L467" s="841"/>
      <c r="M467" s="839"/>
      <c r="N467" s="840"/>
      <c r="O467" s="840"/>
      <c r="P467" s="841"/>
      <c r="Q467" s="839"/>
      <c r="R467" s="840"/>
      <c r="S467" s="840"/>
      <c r="T467" s="841"/>
      <c r="U467" s="839"/>
      <c r="V467" s="840"/>
      <c r="W467" s="840"/>
      <c r="X467" s="841"/>
      <c r="Y467" s="839"/>
      <c r="Z467" s="840"/>
      <c r="AA467" s="840"/>
      <c r="AB467" s="841"/>
      <c r="AC467" s="839"/>
      <c r="AD467" s="840"/>
      <c r="AE467" s="840"/>
      <c r="AF467" s="841"/>
      <c r="AG467" s="839"/>
      <c r="AH467" s="840"/>
      <c r="AI467" s="840"/>
      <c r="AJ467" s="841"/>
      <c r="AK467" s="839"/>
      <c r="AL467" s="840"/>
      <c r="AM467" s="840"/>
      <c r="AN467" s="841"/>
      <c r="AO467" s="839">
        <f>SUM('HL KNIHA VYPOC'!$J$33)</f>
        <v>0</v>
      </c>
      <c r="AP467" s="840"/>
      <c r="AQ467" s="840"/>
      <c r="AR467" s="841"/>
      <c r="AS467" s="839">
        <f>SUM('HL KNIHA VYPOC'!$J$39)</f>
        <v>0</v>
      </c>
      <c r="AT467" s="840"/>
      <c r="AU467" s="840"/>
      <c r="AV467" s="841"/>
      <c r="AW467" s="839">
        <f>SUM(F467:AV467)</f>
        <v>0</v>
      </c>
      <c r="AX467" s="840"/>
      <c r="AY467" s="840"/>
      <c r="AZ467" s="841"/>
      <c r="BA467" s="950"/>
      <c r="BB467" s="909"/>
      <c r="BC467" s="909"/>
      <c r="BD467" s="909"/>
      <c r="BE467" s="909"/>
    </row>
    <row r="468" spans="1:57" ht="12.6" customHeight="1" x14ac:dyDescent="0.25">
      <c r="A468" s="143" t="s">
        <v>1429</v>
      </c>
      <c r="B468" s="178"/>
      <c r="C468" s="144"/>
      <c r="D468" s="144"/>
      <c r="E468" s="145"/>
      <c r="F468" s="830"/>
      <c r="G468" s="831"/>
      <c r="H468" s="832"/>
      <c r="I468" s="830"/>
      <c r="J468" s="831"/>
      <c r="K468" s="831"/>
      <c r="L468" s="832"/>
      <c r="M468" s="830"/>
      <c r="N468" s="831"/>
      <c r="O468" s="831"/>
      <c r="P468" s="832"/>
      <c r="Q468" s="830"/>
      <c r="R468" s="831"/>
      <c r="S468" s="831"/>
      <c r="T468" s="832"/>
      <c r="U468" s="830"/>
      <c r="V468" s="831"/>
      <c r="W468" s="831"/>
      <c r="X468" s="832"/>
      <c r="Y468" s="830"/>
      <c r="Z468" s="831"/>
      <c r="AA468" s="831"/>
      <c r="AB468" s="832"/>
      <c r="AC468" s="830"/>
      <c r="AD468" s="831"/>
      <c r="AE468" s="831"/>
      <c r="AF468" s="832"/>
      <c r="AG468" s="830"/>
      <c r="AH468" s="831"/>
      <c r="AI468" s="831"/>
      <c r="AJ468" s="832"/>
      <c r="AK468" s="830"/>
      <c r="AL468" s="831"/>
      <c r="AM468" s="831"/>
      <c r="AN468" s="832"/>
      <c r="AO468" s="830"/>
      <c r="AP468" s="831"/>
      <c r="AQ468" s="831"/>
      <c r="AR468" s="832"/>
      <c r="AS468" s="830"/>
      <c r="AT468" s="831"/>
      <c r="AU468" s="831"/>
      <c r="AV468" s="832"/>
      <c r="AW468" s="839">
        <f>SUM(F468:AV468)</f>
        <v>0</v>
      </c>
      <c r="AX468" s="840"/>
      <c r="AY468" s="840"/>
      <c r="AZ468" s="841"/>
      <c r="BA468" s="950"/>
      <c r="BB468" s="909"/>
      <c r="BC468" s="909"/>
      <c r="BD468" s="909"/>
      <c r="BE468" s="909"/>
    </row>
    <row r="469" spans="1:57" ht="12.6" customHeight="1" x14ac:dyDescent="0.25">
      <c r="A469" s="171" t="s">
        <v>1430</v>
      </c>
      <c r="B469" s="186"/>
      <c r="C469" s="149"/>
      <c r="D469" s="149"/>
      <c r="E469" s="150"/>
      <c r="F469" s="812">
        <f>SUM(ANALYTIKAVUJ!$D$5+ANALYTIKAVUJ!$D$9+'HL KNIHA VYPOC'!$K$42)</f>
        <v>0</v>
      </c>
      <c r="G469" s="813"/>
      <c r="H469" s="814"/>
      <c r="I469" s="812">
        <f>SUM(ANALYTIKAVUJ!$D$6)</f>
        <v>0</v>
      </c>
      <c r="J469" s="813"/>
      <c r="K469" s="813"/>
      <c r="L469" s="814"/>
      <c r="M469" s="812">
        <f>SUM(ANALYTIKAVUJ!$D$10)</f>
        <v>0</v>
      </c>
      <c r="N469" s="813"/>
      <c r="O469" s="813"/>
      <c r="P469" s="814"/>
      <c r="Q469" s="812">
        <f>SUM(ANALYTIKAVUJ!$D$13)</f>
        <v>0</v>
      </c>
      <c r="R469" s="813"/>
      <c r="S469" s="813"/>
      <c r="T469" s="814"/>
      <c r="U469" s="812">
        <f>SUM(ANALYTIKAVUJ!$D$14)</f>
        <v>0</v>
      </c>
      <c r="V469" s="813"/>
      <c r="W469" s="813"/>
      <c r="X469" s="814"/>
      <c r="Y469" s="812">
        <f>SUM(ANALYTIKAVUJ!$D$18)</f>
        <v>0</v>
      </c>
      <c r="Z469" s="813"/>
      <c r="AA469" s="813"/>
      <c r="AB469" s="814"/>
      <c r="AC469" s="812">
        <f>SUM(ANALYTIKAVUJ!$D$22+'HL KNIHA VYPOC'!$K$45)</f>
        <v>0</v>
      </c>
      <c r="AD469" s="813"/>
      <c r="AE469" s="813"/>
      <c r="AF469" s="814"/>
      <c r="AG469" s="812">
        <f>SUM(ANALYTIKAVUJ!$D$15+ANALYTIKAVUJ!$D$19+ANALYTIKAVUJ!$D$23)</f>
        <v>0</v>
      </c>
      <c r="AH469" s="813"/>
      <c r="AI469" s="813"/>
      <c r="AJ469" s="814"/>
      <c r="AK469" s="812">
        <f>SUM(ANALYTIKAVUJ!$D$108)</f>
        <v>0</v>
      </c>
      <c r="AL469" s="813"/>
      <c r="AM469" s="813"/>
      <c r="AN469" s="814"/>
      <c r="AO469" s="812">
        <f>SUM('HL KNIHA VYPOC'!$K$33)</f>
        <v>0</v>
      </c>
      <c r="AP469" s="813"/>
      <c r="AQ469" s="813"/>
      <c r="AR469" s="814"/>
      <c r="AS469" s="812">
        <f>SUM('HL KNIHA VYPOC'!$K$39)</f>
        <v>0</v>
      </c>
      <c r="AT469" s="813"/>
      <c r="AU469" s="813"/>
      <c r="AV469" s="814"/>
      <c r="AW469" s="812">
        <f>SUM(F469:AV471)</f>
        <v>0</v>
      </c>
      <c r="AX469" s="813"/>
      <c r="AY469" s="813"/>
      <c r="AZ469" s="814"/>
      <c r="BA469" s="950"/>
      <c r="BB469" s="909"/>
      <c r="BC469" s="909"/>
      <c r="BD469" s="909"/>
      <c r="BE469" s="909"/>
    </row>
    <row r="470" spans="1:57" ht="12.6" customHeight="1" x14ac:dyDescent="0.25">
      <c r="A470" s="141" t="s">
        <v>1474</v>
      </c>
      <c r="B470" s="179"/>
      <c r="E470" s="173"/>
      <c r="F470" s="851"/>
      <c r="G470" s="852"/>
      <c r="H470" s="853"/>
      <c r="I470" s="851"/>
      <c r="J470" s="852"/>
      <c r="K470" s="852"/>
      <c r="L470" s="853"/>
      <c r="M470" s="851"/>
      <c r="N470" s="852"/>
      <c r="O470" s="852"/>
      <c r="P470" s="853"/>
      <c r="Q470" s="851"/>
      <c r="R470" s="852"/>
      <c r="S470" s="852"/>
      <c r="T470" s="853"/>
      <c r="U470" s="851"/>
      <c r="V470" s="852"/>
      <c r="W470" s="852"/>
      <c r="X470" s="853"/>
      <c r="Y470" s="851"/>
      <c r="Z470" s="852"/>
      <c r="AA470" s="852"/>
      <c r="AB470" s="853"/>
      <c r="AC470" s="851"/>
      <c r="AD470" s="852"/>
      <c r="AE470" s="852"/>
      <c r="AF470" s="853"/>
      <c r="AG470" s="851"/>
      <c r="AH470" s="852"/>
      <c r="AI470" s="852"/>
      <c r="AJ470" s="853"/>
      <c r="AK470" s="851"/>
      <c r="AL470" s="852"/>
      <c r="AM470" s="852"/>
      <c r="AN470" s="853"/>
      <c r="AO470" s="851"/>
      <c r="AP470" s="852"/>
      <c r="AQ470" s="852"/>
      <c r="AR470" s="853"/>
      <c r="AS470" s="851"/>
      <c r="AT470" s="852"/>
      <c r="AU470" s="852"/>
      <c r="AV470" s="853"/>
      <c r="AW470" s="851"/>
      <c r="AX470" s="852"/>
      <c r="AY470" s="852"/>
      <c r="AZ470" s="853"/>
      <c r="BA470" s="950"/>
      <c r="BB470" s="909"/>
      <c r="BC470" s="909"/>
      <c r="BD470" s="909"/>
      <c r="BE470" s="909"/>
    </row>
    <row r="471" spans="1:57" ht="12.6" customHeight="1" x14ac:dyDescent="0.25">
      <c r="A471" s="174" t="s">
        <v>1475</v>
      </c>
      <c r="B471" s="180"/>
      <c r="C471" s="152"/>
      <c r="D471" s="152"/>
      <c r="E471" s="153"/>
      <c r="F471" s="815"/>
      <c r="G471" s="816"/>
      <c r="H471" s="817"/>
      <c r="I471" s="815"/>
      <c r="J471" s="816"/>
      <c r="K471" s="816"/>
      <c r="L471" s="817"/>
      <c r="M471" s="815"/>
      <c r="N471" s="816"/>
      <c r="O471" s="816"/>
      <c r="P471" s="817"/>
      <c r="Q471" s="815"/>
      <c r="R471" s="816"/>
      <c r="S471" s="816"/>
      <c r="T471" s="817"/>
      <c r="U471" s="815"/>
      <c r="V471" s="816"/>
      <c r="W471" s="816"/>
      <c r="X471" s="817"/>
      <c r="Y471" s="815"/>
      <c r="Z471" s="816"/>
      <c r="AA471" s="816"/>
      <c r="AB471" s="817"/>
      <c r="AC471" s="815"/>
      <c r="AD471" s="816"/>
      <c r="AE471" s="816"/>
      <c r="AF471" s="817"/>
      <c r="AG471" s="815"/>
      <c r="AH471" s="816"/>
      <c r="AI471" s="816"/>
      <c r="AJ471" s="817"/>
      <c r="AK471" s="815"/>
      <c r="AL471" s="816"/>
      <c r="AM471" s="816"/>
      <c r="AN471" s="817"/>
      <c r="AO471" s="815"/>
      <c r="AP471" s="816"/>
      <c r="AQ471" s="816"/>
      <c r="AR471" s="817"/>
      <c r="AS471" s="815"/>
      <c r="AT471" s="816"/>
      <c r="AU471" s="816"/>
      <c r="AV471" s="817"/>
      <c r="AW471" s="815"/>
      <c r="AX471" s="816"/>
      <c r="AY471" s="816"/>
      <c r="AZ471" s="817"/>
      <c r="BA471" s="950"/>
      <c r="BB471" s="909"/>
      <c r="BC471" s="909"/>
      <c r="BD471" s="909"/>
      <c r="BE471" s="909"/>
    </row>
    <row r="472" spans="1:57" ht="12.6" customHeight="1" x14ac:dyDescent="0.25">
      <c r="A472" s="130" t="s">
        <v>1432</v>
      </c>
      <c r="F472" s="181"/>
      <c r="G472" s="181"/>
      <c r="H472" s="181"/>
      <c r="I472" s="181"/>
      <c r="J472" s="181"/>
      <c r="K472" s="181"/>
      <c r="L472" s="181"/>
      <c r="M472" s="181"/>
      <c r="N472" s="181"/>
      <c r="O472" s="181"/>
      <c r="P472" s="181"/>
      <c r="Q472" s="181"/>
      <c r="R472" s="181"/>
      <c r="S472" s="181"/>
      <c r="T472" s="181"/>
      <c r="U472" s="181"/>
      <c r="V472" s="181"/>
      <c r="W472" s="181"/>
      <c r="X472" s="181"/>
      <c r="Y472" s="181"/>
      <c r="Z472" s="181"/>
      <c r="AA472" s="181"/>
      <c r="AB472" s="181"/>
      <c r="AC472" s="181"/>
      <c r="AD472" s="181"/>
      <c r="AE472" s="181"/>
      <c r="AF472" s="181"/>
      <c r="AG472" s="181"/>
      <c r="AH472" s="181"/>
      <c r="AI472" s="181"/>
      <c r="AJ472" s="181"/>
      <c r="AK472" s="181"/>
      <c r="AL472" s="181"/>
      <c r="AM472" s="181"/>
      <c r="AN472" s="181"/>
      <c r="AO472" s="181"/>
      <c r="AP472" s="181"/>
      <c r="AQ472" s="181"/>
      <c r="AR472" s="181"/>
      <c r="AS472" s="181"/>
      <c r="AT472" s="181"/>
      <c r="AU472" s="181"/>
      <c r="AV472" s="181"/>
      <c r="AW472" s="181"/>
      <c r="AX472" s="181"/>
      <c r="AY472" s="181"/>
      <c r="AZ472" s="181"/>
      <c r="BA472" s="147"/>
      <c r="BB472" s="147"/>
      <c r="BC472" s="147"/>
      <c r="BD472" s="147"/>
      <c r="BE472" s="147"/>
    </row>
    <row r="473" spans="1:57" ht="12.6" customHeight="1" x14ac:dyDescent="0.25">
      <c r="A473" s="171" t="s">
        <v>1472</v>
      </c>
      <c r="B473" s="149"/>
      <c r="C473" s="149"/>
      <c r="D473" s="149"/>
      <c r="E473" s="149"/>
      <c r="F473" s="812">
        <f>SUM(F480-F479+F478-F477)</f>
        <v>0</v>
      </c>
      <c r="G473" s="813"/>
      <c r="H473" s="814"/>
      <c r="I473" s="812">
        <f>SUM(I480-I479+I478-I477)</f>
        <v>0</v>
      </c>
      <c r="J473" s="813"/>
      <c r="K473" s="813"/>
      <c r="L473" s="814"/>
      <c r="M473" s="812">
        <f>SUM(M480-M479+M478-M477)</f>
        <v>0</v>
      </c>
      <c r="N473" s="813"/>
      <c r="O473" s="813"/>
      <c r="P473" s="814"/>
      <c r="Q473" s="812">
        <f>SUM(Q480-Q479+Q478-Q477)</f>
        <v>0</v>
      </c>
      <c r="R473" s="813"/>
      <c r="S473" s="813"/>
      <c r="T473" s="814"/>
      <c r="U473" s="812">
        <f>SUM(U480-U479+U478-U477)</f>
        <v>0</v>
      </c>
      <c r="V473" s="813"/>
      <c r="W473" s="813"/>
      <c r="X473" s="814"/>
      <c r="Y473" s="812">
        <f>SUM(Y480-Y479+Y478-Y477)</f>
        <v>0</v>
      </c>
      <c r="Z473" s="813"/>
      <c r="AA473" s="813"/>
      <c r="AB473" s="814"/>
      <c r="AC473" s="812">
        <f>SUM(AC480-AC479+AC478-AC477)</f>
        <v>0</v>
      </c>
      <c r="AD473" s="813"/>
      <c r="AE473" s="813"/>
      <c r="AF473" s="814"/>
      <c r="AG473" s="812">
        <f>SUM(AG480-AG479+AG478-AG477)</f>
        <v>0</v>
      </c>
      <c r="AH473" s="813"/>
      <c r="AI473" s="813"/>
      <c r="AJ473" s="814"/>
      <c r="AK473" s="812"/>
      <c r="AL473" s="813"/>
      <c r="AM473" s="813"/>
      <c r="AN473" s="814"/>
      <c r="AO473" s="812">
        <f>SUM(AO480-AO479+AO478-AO477)</f>
        <v>0</v>
      </c>
      <c r="AP473" s="813"/>
      <c r="AQ473" s="813"/>
      <c r="AR473" s="814"/>
      <c r="AS473" s="812">
        <f>SUM(AS480-AS479+AS478-AS477)</f>
        <v>0</v>
      </c>
      <c r="AT473" s="813"/>
      <c r="AU473" s="813"/>
      <c r="AV473" s="814"/>
      <c r="AW473" s="812">
        <f>SUM(F473:AV476)</f>
        <v>0</v>
      </c>
      <c r="AX473" s="813"/>
      <c r="AY473" s="813"/>
      <c r="AZ473" s="814"/>
      <c r="BA473" s="950"/>
      <c r="BB473" s="909"/>
      <c r="BC473" s="909"/>
      <c r="BD473" s="909"/>
      <c r="BE473" s="909"/>
    </row>
    <row r="474" spans="1:57" ht="12.6" customHeight="1" x14ac:dyDescent="0.25">
      <c r="A474" s="141" t="s">
        <v>1473</v>
      </c>
      <c r="F474" s="851"/>
      <c r="G474" s="852"/>
      <c r="H474" s="853"/>
      <c r="I474" s="851"/>
      <c r="J474" s="852"/>
      <c r="K474" s="852"/>
      <c r="L474" s="853"/>
      <c r="M474" s="851"/>
      <c r="N474" s="852"/>
      <c r="O474" s="852"/>
      <c r="P474" s="853"/>
      <c r="Q474" s="851"/>
      <c r="R474" s="852"/>
      <c r="S474" s="852"/>
      <c r="T474" s="853"/>
      <c r="U474" s="851"/>
      <c r="V474" s="852"/>
      <c r="W474" s="852"/>
      <c r="X474" s="853"/>
      <c r="Y474" s="851"/>
      <c r="Z474" s="852"/>
      <c r="AA474" s="852"/>
      <c r="AB474" s="853"/>
      <c r="AC474" s="851"/>
      <c r="AD474" s="852"/>
      <c r="AE474" s="852"/>
      <c r="AF474" s="853"/>
      <c r="AG474" s="851"/>
      <c r="AH474" s="852"/>
      <c r="AI474" s="852"/>
      <c r="AJ474" s="853"/>
      <c r="AK474" s="851"/>
      <c r="AL474" s="852"/>
      <c r="AM474" s="852"/>
      <c r="AN474" s="853"/>
      <c r="AO474" s="851"/>
      <c r="AP474" s="852"/>
      <c r="AQ474" s="852"/>
      <c r="AR474" s="853"/>
      <c r="AS474" s="851"/>
      <c r="AT474" s="852"/>
      <c r="AU474" s="852"/>
      <c r="AV474" s="853"/>
      <c r="AW474" s="851"/>
      <c r="AX474" s="852"/>
      <c r="AY474" s="852"/>
      <c r="AZ474" s="853"/>
      <c r="BA474" s="950"/>
      <c r="BB474" s="909"/>
      <c r="BC474" s="909"/>
      <c r="BD474" s="909"/>
      <c r="BE474" s="909"/>
    </row>
    <row r="475" spans="1:57" ht="12.6" customHeight="1" x14ac:dyDescent="0.25">
      <c r="A475" s="141" t="s">
        <v>1474</v>
      </c>
      <c r="F475" s="851"/>
      <c r="G475" s="852"/>
      <c r="H475" s="853"/>
      <c r="I475" s="851"/>
      <c r="J475" s="852"/>
      <c r="K475" s="852"/>
      <c r="L475" s="853"/>
      <c r="M475" s="851"/>
      <c r="N475" s="852"/>
      <c r="O475" s="852"/>
      <c r="P475" s="853"/>
      <c r="Q475" s="851"/>
      <c r="R475" s="852"/>
      <c r="S475" s="852"/>
      <c r="T475" s="853"/>
      <c r="U475" s="851"/>
      <c r="V475" s="852"/>
      <c r="W475" s="852"/>
      <c r="X475" s="853"/>
      <c r="Y475" s="851"/>
      <c r="Z475" s="852"/>
      <c r="AA475" s="852"/>
      <c r="AB475" s="853"/>
      <c r="AC475" s="851"/>
      <c r="AD475" s="852"/>
      <c r="AE475" s="852"/>
      <c r="AF475" s="853"/>
      <c r="AG475" s="851"/>
      <c r="AH475" s="852"/>
      <c r="AI475" s="852"/>
      <c r="AJ475" s="853"/>
      <c r="AK475" s="851"/>
      <c r="AL475" s="852"/>
      <c r="AM475" s="852"/>
      <c r="AN475" s="853"/>
      <c r="AO475" s="851"/>
      <c r="AP475" s="852"/>
      <c r="AQ475" s="852"/>
      <c r="AR475" s="853"/>
      <c r="AS475" s="851"/>
      <c r="AT475" s="852"/>
      <c r="AU475" s="852"/>
      <c r="AV475" s="853"/>
      <c r="AW475" s="851"/>
      <c r="AX475" s="852"/>
      <c r="AY475" s="852"/>
      <c r="AZ475" s="853"/>
      <c r="BA475" s="950"/>
      <c r="BB475" s="909"/>
      <c r="BC475" s="909"/>
      <c r="BD475" s="909"/>
      <c r="BE475" s="909"/>
    </row>
    <row r="476" spans="1:57" ht="12.6" customHeight="1" x14ac:dyDescent="0.25">
      <c r="A476" s="174" t="s">
        <v>1475</v>
      </c>
      <c r="B476" s="152"/>
      <c r="C476" s="152"/>
      <c r="D476" s="152"/>
      <c r="E476" s="152"/>
      <c r="F476" s="815"/>
      <c r="G476" s="816"/>
      <c r="H476" s="817"/>
      <c r="I476" s="815"/>
      <c r="J476" s="816"/>
      <c r="K476" s="816"/>
      <c r="L476" s="817"/>
      <c r="M476" s="815"/>
      <c r="N476" s="816"/>
      <c r="O476" s="816"/>
      <c r="P476" s="817"/>
      <c r="Q476" s="815"/>
      <c r="R476" s="816"/>
      <c r="S476" s="816"/>
      <c r="T476" s="817"/>
      <c r="U476" s="815"/>
      <c r="V476" s="816"/>
      <c r="W476" s="816"/>
      <c r="X476" s="817"/>
      <c r="Y476" s="815"/>
      <c r="Z476" s="816"/>
      <c r="AA476" s="816"/>
      <c r="AB476" s="817"/>
      <c r="AC476" s="815"/>
      <c r="AD476" s="816"/>
      <c r="AE476" s="816"/>
      <c r="AF476" s="817"/>
      <c r="AG476" s="815"/>
      <c r="AH476" s="816"/>
      <c r="AI476" s="816"/>
      <c r="AJ476" s="817"/>
      <c r="AK476" s="815"/>
      <c r="AL476" s="816"/>
      <c r="AM476" s="816"/>
      <c r="AN476" s="817"/>
      <c r="AO476" s="815"/>
      <c r="AP476" s="816"/>
      <c r="AQ476" s="816"/>
      <c r="AR476" s="817"/>
      <c r="AS476" s="815"/>
      <c r="AT476" s="816"/>
      <c r="AU476" s="816"/>
      <c r="AV476" s="817"/>
      <c r="AW476" s="815"/>
      <c r="AX476" s="816"/>
      <c r="AY476" s="816"/>
      <c r="AZ476" s="817"/>
      <c r="BA476" s="950"/>
      <c r="BB476" s="909"/>
      <c r="BC476" s="909"/>
      <c r="BD476" s="909"/>
      <c r="BE476" s="909"/>
    </row>
    <row r="477" spans="1:57" ht="12.6" customHeight="1" x14ac:dyDescent="0.25">
      <c r="A477" s="143" t="s">
        <v>1427</v>
      </c>
      <c r="B477" s="144"/>
      <c r="C477" s="144"/>
      <c r="D477" s="144"/>
      <c r="E477" s="144"/>
      <c r="F477" s="830"/>
      <c r="G477" s="831"/>
      <c r="H477" s="832"/>
      <c r="I477" s="830"/>
      <c r="J477" s="831"/>
      <c r="K477" s="831"/>
      <c r="L477" s="832"/>
      <c r="M477" s="830"/>
      <c r="N477" s="831"/>
      <c r="O477" s="831"/>
      <c r="P477" s="832"/>
      <c r="Q477" s="830"/>
      <c r="R477" s="831"/>
      <c r="S477" s="831"/>
      <c r="T477" s="832"/>
      <c r="U477" s="830"/>
      <c r="V477" s="831"/>
      <c r="W477" s="831"/>
      <c r="X477" s="832"/>
      <c r="Y477" s="830"/>
      <c r="Z477" s="831"/>
      <c r="AA477" s="831"/>
      <c r="AB477" s="832"/>
      <c r="AC477" s="830"/>
      <c r="AD477" s="831"/>
      <c r="AE477" s="831"/>
      <c r="AF477" s="832"/>
      <c r="AG477" s="830"/>
      <c r="AH477" s="831"/>
      <c r="AI477" s="831"/>
      <c r="AJ477" s="832"/>
      <c r="AK477" s="830"/>
      <c r="AL477" s="831"/>
      <c r="AM477" s="831"/>
      <c r="AN477" s="832"/>
      <c r="AO477" s="830"/>
      <c r="AP477" s="831"/>
      <c r="AQ477" s="831"/>
      <c r="AR477" s="832"/>
      <c r="AS477" s="830"/>
      <c r="AT477" s="831"/>
      <c r="AU477" s="831"/>
      <c r="AV477" s="832"/>
      <c r="AW477" s="839">
        <f>SUM(F477:AV477)</f>
        <v>0</v>
      </c>
      <c r="AX477" s="840"/>
      <c r="AY477" s="840"/>
      <c r="AZ477" s="841"/>
      <c r="BA477" s="950"/>
      <c r="BB477" s="909"/>
      <c r="BC477" s="909"/>
      <c r="BD477" s="909"/>
      <c r="BE477" s="909"/>
    </row>
    <row r="478" spans="1:57" ht="12.6" customHeight="1" x14ac:dyDescent="0.25">
      <c r="A478" s="143" t="s">
        <v>1428</v>
      </c>
      <c r="B478" s="178"/>
      <c r="C478" s="144"/>
      <c r="D478" s="144"/>
      <c r="E478" s="144"/>
      <c r="F478" s="830"/>
      <c r="G478" s="831"/>
      <c r="H478" s="832"/>
      <c r="I478" s="830"/>
      <c r="J478" s="831"/>
      <c r="K478" s="831"/>
      <c r="L478" s="832"/>
      <c r="M478" s="830"/>
      <c r="N478" s="831"/>
      <c r="O478" s="831"/>
      <c r="P478" s="832"/>
      <c r="Q478" s="830"/>
      <c r="R478" s="831"/>
      <c r="S478" s="831"/>
      <c r="T478" s="832"/>
      <c r="U478" s="830"/>
      <c r="V478" s="831"/>
      <c r="W478" s="831"/>
      <c r="X478" s="832"/>
      <c r="Y478" s="830"/>
      <c r="Z478" s="831"/>
      <c r="AA478" s="831"/>
      <c r="AB478" s="832"/>
      <c r="AC478" s="830"/>
      <c r="AD478" s="831"/>
      <c r="AE478" s="831"/>
      <c r="AF478" s="832"/>
      <c r="AG478" s="830"/>
      <c r="AH478" s="831"/>
      <c r="AI478" s="831"/>
      <c r="AJ478" s="832"/>
      <c r="AK478" s="830"/>
      <c r="AL478" s="831"/>
      <c r="AM478" s="831"/>
      <c r="AN478" s="832"/>
      <c r="AO478" s="830"/>
      <c r="AP478" s="831"/>
      <c r="AQ478" s="831"/>
      <c r="AR478" s="832"/>
      <c r="AS478" s="830"/>
      <c r="AT478" s="831"/>
      <c r="AU478" s="831"/>
      <c r="AV478" s="832"/>
      <c r="AW478" s="839">
        <f>SUM(F478:AV478)</f>
        <v>0</v>
      </c>
      <c r="AX478" s="840"/>
      <c r="AY478" s="840"/>
      <c r="AZ478" s="841"/>
      <c r="BA478" s="950"/>
      <c r="BB478" s="909"/>
      <c r="BC478" s="909"/>
      <c r="BD478" s="909"/>
      <c r="BE478" s="909"/>
    </row>
    <row r="479" spans="1:57" ht="12.6" customHeight="1" x14ac:dyDescent="0.25">
      <c r="A479" s="143" t="s">
        <v>1429</v>
      </c>
      <c r="B479" s="178"/>
      <c r="C479" s="144"/>
      <c r="D479" s="144"/>
      <c r="E479" s="144"/>
      <c r="F479" s="830"/>
      <c r="G479" s="831"/>
      <c r="H479" s="832"/>
      <c r="I479" s="830"/>
      <c r="J479" s="831"/>
      <c r="K479" s="831"/>
      <c r="L479" s="832"/>
      <c r="M479" s="830"/>
      <c r="N479" s="831"/>
      <c r="O479" s="831"/>
      <c r="P479" s="832"/>
      <c r="Q479" s="830"/>
      <c r="R479" s="831"/>
      <c r="S479" s="831"/>
      <c r="T479" s="832"/>
      <c r="U479" s="830"/>
      <c r="V479" s="831"/>
      <c r="W479" s="831"/>
      <c r="X479" s="832"/>
      <c r="Y479" s="830"/>
      <c r="Z479" s="831"/>
      <c r="AA479" s="831"/>
      <c r="AB479" s="832"/>
      <c r="AC479" s="830"/>
      <c r="AD479" s="831"/>
      <c r="AE479" s="831"/>
      <c r="AF479" s="832"/>
      <c r="AG479" s="830"/>
      <c r="AH479" s="831"/>
      <c r="AI479" s="831"/>
      <c r="AJ479" s="832"/>
      <c r="AK479" s="830"/>
      <c r="AL479" s="831"/>
      <c r="AM479" s="831"/>
      <c r="AN479" s="832"/>
      <c r="AO479" s="830"/>
      <c r="AP479" s="831"/>
      <c r="AQ479" s="831"/>
      <c r="AR479" s="832"/>
      <c r="AS479" s="830"/>
      <c r="AT479" s="831"/>
      <c r="AU479" s="831"/>
      <c r="AV479" s="832"/>
      <c r="AW479" s="839">
        <f>SUM(F479:AV479)</f>
        <v>0</v>
      </c>
      <c r="AX479" s="840"/>
      <c r="AY479" s="840"/>
      <c r="AZ479" s="841"/>
      <c r="BA479" s="950"/>
      <c r="BB479" s="909"/>
      <c r="BC479" s="909"/>
      <c r="BD479" s="909"/>
      <c r="BE479" s="909"/>
    </row>
    <row r="480" spans="1:57" ht="12.6" customHeight="1" x14ac:dyDescent="0.25">
      <c r="A480" s="141" t="s">
        <v>1430</v>
      </c>
      <c r="F480" s="812">
        <f>SUM(ANALYTIKAVUJ!$D$46)*-1</f>
        <v>0</v>
      </c>
      <c r="G480" s="813"/>
      <c r="H480" s="814"/>
      <c r="I480" s="812">
        <f>SUM(ANALYTIKAVUJ!$D$47)*-1</f>
        <v>0</v>
      </c>
      <c r="J480" s="813"/>
      <c r="K480" s="813"/>
      <c r="L480" s="814"/>
      <c r="M480" s="812">
        <f>SUM(ANALYTIKAVUJ!$D$48)*-1</f>
        <v>0</v>
      </c>
      <c r="N480" s="813"/>
      <c r="O480" s="813"/>
      <c r="P480" s="814"/>
      <c r="Q480" s="812">
        <f>SUM(ANALYTIKAVUJ!$D$49)*-1</f>
        <v>0</v>
      </c>
      <c r="R480" s="813"/>
      <c r="S480" s="813"/>
      <c r="T480" s="814"/>
      <c r="U480" s="812">
        <f>SUM(ANALYTIKAVUJ!$D$50)*-1</f>
        <v>0</v>
      </c>
      <c r="V480" s="813"/>
      <c r="W480" s="813"/>
      <c r="X480" s="814"/>
      <c r="Y480" s="812">
        <f>SUM(ANALYTIKAVUJ!$D$51)*-1</f>
        <v>0</v>
      </c>
      <c r="Z480" s="813"/>
      <c r="AA480" s="813"/>
      <c r="AB480" s="814"/>
      <c r="AC480" s="812">
        <f>SUM(ANALYTIKAVUJ!$D$52)*-1</f>
        <v>0</v>
      </c>
      <c r="AD480" s="813"/>
      <c r="AE480" s="813"/>
      <c r="AF480" s="814"/>
      <c r="AG480" s="812">
        <f>SUM(ANALYTIKAVUJ!$D$53)*-1</f>
        <v>0</v>
      </c>
      <c r="AH480" s="813"/>
      <c r="AI480" s="813"/>
      <c r="AJ480" s="814"/>
      <c r="AK480" s="812"/>
      <c r="AL480" s="813"/>
      <c r="AM480" s="813"/>
      <c r="AN480" s="814"/>
      <c r="AO480" s="812">
        <f>SUM(ANALYTIKAVUJ!$D$54)*-1</f>
        <v>0</v>
      </c>
      <c r="AP480" s="813"/>
      <c r="AQ480" s="813"/>
      <c r="AR480" s="814"/>
      <c r="AS480" s="812">
        <f>SUM(ANALYTIKAVUJ!$D$43)*-1</f>
        <v>0</v>
      </c>
      <c r="AT480" s="813"/>
      <c r="AU480" s="813"/>
      <c r="AV480" s="814"/>
      <c r="AW480" s="812">
        <f>SUM(F480:AV482)</f>
        <v>0</v>
      </c>
      <c r="AX480" s="813"/>
      <c r="AY480" s="813"/>
      <c r="AZ480" s="814"/>
      <c r="BA480" s="950"/>
      <c r="BB480" s="909"/>
      <c r="BC480" s="909"/>
      <c r="BD480" s="909"/>
      <c r="BE480" s="909"/>
    </row>
    <row r="481" spans="1:57" ht="12.6" customHeight="1" x14ac:dyDescent="0.25">
      <c r="A481" s="141" t="s">
        <v>1474</v>
      </c>
      <c r="F481" s="851"/>
      <c r="G481" s="852"/>
      <c r="H481" s="853"/>
      <c r="I481" s="851"/>
      <c r="J481" s="852"/>
      <c r="K481" s="852"/>
      <c r="L481" s="853"/>
      <c r="M481" s="851"/>
      <c r="N481" s="852"/>
      <c r="O481" s="852"/>
      <c r="P481" s="853"/>
      <c r="Q481" s="851"/>
      <c r="R481" s="852"/>
      <c r="S481" s="852"/>
      <c r="T481" s="853"/>
      <c r="U481" s="851"/>
      <c r="V481" s="852"/>
      <c r="W481" s="852"/>
      <c r="X481" s="853"/>
      <c r="Y481" s="851"/>
      <c r="Z481" s="852"/>
      <c r="AA481" s="852"/>
      <c r="AB481" s="853"/>
      <c r="AC481" s="851"/>
      <c r="AD481" s="852"/>
      <c r="AE481" s="852"/>
      <c r="AF481" s="853"/>
      <c r="AG481" s="851"/>
      <c r="AH481" s="852"/>
      <c r="AI481" s="852"/>
      <c r="AJ481" s="853"/>
      <c r="AK481" s="851"/>
      <c r="AL481" s="852"/>
      <c r="AM481" s="852"/>
      <c r="AN481" s="853"/>
      <c r="AO481" s="851"/>
      <c r="AP481" s="852"/>
      <c r="AQ481" s="852"/>
      <c r="AR481" s="853"/>
      <c r="AS481" s="851"/>
      <c r="AT481" s="852"/>
      <c r="AU481" s="852"/>
      <c r="AV481" s="853"/>
      <c r="AW481" s="851"/>
      <c r="AX481" s="852"/>
      <c r="AY481" s="852"/>
      <c r="AZ481" s="853"/>
      <c r="BA481" s="950"/>
      <c r="BB481" s="909"/>
      <c r="BC481" s="909"/>
      <c r="BD481" s="909"/>
      <c r="BE481" s="909"/>
    </row>
    <row r="482" spans="1:57" ht="12.6" customHeight="1" x14ac:dyDescent="0.25">
      <c r="A482" s="174" t="s">
        <v>1475</v>
      </c>
      <c r="B482" s="152"/>
      <c r="C482" s="152"/>
      <c r="D482" s="152"/>
      <c r="E482" s="152"/>
      <c r="F482" s="815"/>
      <c r="G482" s="816"/>
      <c r="H482" s="817"/>
      <c r="I482" s="815"/>
      <c r="J482" s="816"/>
      <c r="K482" s="816"/>
      <c r="L482" s="817"/>
      <c r="M482" s="815"/>
      <c r="N482" s="816"/>
      <c r="O482" s="816"/>
      <c r="P482" s="817"/>
      <c r="Q482" s="815"/>
      <c r="R482" s="816"/>
      <c r="S482" s="816"/>
      <c r="T482" s="817"/>
      <c r="U482" s="815"/>
      <c r="V482" s="816"/>
      <c r="W482" s="816"/>
      <c r="X482" s="817"/>
      <c r="Y482" s="815"/>
      <c r="Z482" s="816"/>
      <c r="AA482" s="816"/>
      <c r="AB482" s="817"/>
      <c r="AC482" s="815"/>
      <c r="AD482" s="816"/>
      <c r="AE482" s="816"/>
      <c r="AF482" s="817"/>
      <c r="AG482" s="815"/>
      <c r="AH482" s="816"/>
      <c r="AI482" s="816"/>
      <c r="AJ482" s="817"/>
      <c r="AK482" s="815"/>
      <c r="AL482" s="816"/>
      <c r="AM482" s="816"/>
      <c r="AN482" s="817"/>
      <c r="AO482" s="815"/>
      <c r="AP482" s="816"/>
      <c r="AQ482" s="816"/>
      <c r="AR482" s="817"/>
      <c r="AS482" s="815"/>
      <c r="AT482" s="816"/>
      <c r="AU482" s="816"/>
      <c r="AV482" s="817"/>
      <c r="AW482" s="815"/>
      <c r="AX482" s="816"/>
      <c r="AY482" s="816"/>
      <c r="AZ482" s="817"/>
      <c r="BA482" s="950"/>
      <c r="BB482" s="909"/>
      <c r="BC482" s="909"/>
      <c r="BD482" s="909"/>
      <c r="BE482" s="909"/>
    </row>
    <row r="483" spans="1:57" ht="12.6" customHeight="1" x14ac:dyDescent="0.25">
      <c r="A483" s="144" t="s">
        <v>1494</v>
      </c>
      <c r="B483" s="144"/>
      <c r="C483" s="144"/>
      <c r="D483" s="144"/>
      <c r="E483" s="144"/>
      <c r="F483" s="175"/>
      <c r="G483" s="175"/>
      <c r="H483" s="175"/>
      <c r="I483" s="175"/>
      <c r="J483" s="175"/>
      <c r="K483" s="175"/>
      <c r="L483" s="175"/>
      <c r="M483" s="175"/>
      <c r="N483" s="175"/>
      <c r="O483" s="175"/>
      <c r="P483" s="175"/>
      <c r="Q483" s="175"/>
      <c r="R483" s="175"/>
      <c r="S483" s="175"/>
      <c r="T483" s="175"/>
      <c r="U483" s="175"/>
      <c r="V483" s="175"/>
      <c r="W483" s="175"/>
      <c r="X483" s="175"/>
      <c r="Y483" s="175"/>
      <c r="Z483" s="175"/>
      <c r="AA483" s="175"/>
      <c r="AB483" s="175"/>
      <c r="AC483" s="175"/>
      <c r="AD483" s="175"/>
      <c r="AE483" s="175"/>
      <c r="AF483" s="175"/>
      <c r="AG483" s="175"/>
      <c r="AH483" s="175"/>
      <c r="AI483" s="175"/>
      <c r="AJ483" s="175"/>
      <c r="AK483" s="175"/>
      <c r="AL483" s="175"/>
      <c r="AM483" s="175"/>
      <c r="AN483" s="175"/>
      <c r="AO483" s="175"/>
      <c r="AP483" s="175"/>
      <c r="AQ483" s="175"/>
      <c r="AR483" s="175"/>
      <c r="AS483" s="175"/>
      <c r="AT483" s="175"/>
      <c r="AU483" s="175"/>
      <c r="AV483" s="175"/>
      <c r="AW483" s="175"/>
      <c r="AX483" s="175"/>
      <c r="AY483" s="175"/>
      <c r="AZ483" s="175"/>
      <c r="BA483" s="147"/>
      <c r="BB483" s="147"/>
      <c r="BC483" s="147"/>
      <c r="BD483" s="147"/>
      <c r="BE483" s="147"/>
    </row>
    <row r="484" spans="1:57" ht="12.6" customHeight="1" x14ac:dyDescent="0.25">
      <c r="A484" s="171" t="s">
        <v>1472</v>
      </c>
      <c r="B484" s="149"/>
      <c r="C484" s="149"/>
      <c r="D484" s="149"/>
      <c r="E484" s="149"/>
      <c r="F484" s="812">
        <f>SUM(F462-F473)</f>
        <v>0</v>
      </c>
      <c r="G484" s="813"/>
      <c r="H484" s="814"/>
      <c r="I484" s="812">
        <f>SUM(I462-I473)</f>
        <v>0</v>
      </c>
      <c r="J484" s="813"/>
      <c r="K484" s="813"/>
      <c r="L484" s="814"/>
      <c r="M484" s="812">
        <f>SUM(M462-M473)</f>
        <v>0</v>
      </c>
      <c r="N484" s="813"/>
      <c r="O484" s="813"/>
      <c r="P484" s="814"/>
      <c r="Q484" s="812">
        <f>SUM(Q462-Q473)</f>
        <v>0</v>
      </c>
      <c r="R484" s="813"/>
      <c r="S484" s="813"/>
      <c r="T484" s="814"/>
      <c r="U484" s="812">
        <f>SUM(U462-U473)</f>
        <v>0</v>
      </c>
      <c r="V484" s="813"/>
      <c r="W484" s="813"/>
      <c r="X484" s="814"/>
      <c r="Y484" s="812">
        <f>SUM(Y462-Y473)</f>
        <v>0</v>
      </c>
      <c r="Z484" s="813"/>
      <c r="AA484" s="813"/>
      <c r="AB484" s="814"/>
      <c r="AC484" s="812">
        <f>SUM(AC462-AC473)</f>
        <v>0</v>
      </c>
      <c r="AD484" s="813"/>
      <c r="AE484" s="813"/>
      <c r="AF484" s="814"/>
      <c r="AG484" s="812">
        <f>SUM(AG462-AG473)</f>
        <v>0</v>
      </c>
      <c r="AH484" s="813"/>
      <c r="AI484" s="813"/>
      <c r="AJ484" s="814"/>
      <c r="AK484" s="812">
        <f>SUM(AK462-AK473)</f>
        <v>0</v>
      </c>
      <c r="AL484" s="813"/>
      <c r="AM484" s="813"/>
      <c r="AN484" s="814"/>
      <c r="AO484" s="812">
        <f>SUM(AO462-AO473)</f>
        <v>0</v>
      </c>
      <c r="AP484" s="813"/>
      <c r="AQ484" s="813"/>
      <c r="AR484" s="814"/>
      <c r="AS484" s="812">
        <f>SUM(AS462-AS473)</f>
        <v>0</v>
      </c>
      <c r="AT484" s="813"/>
      <c r="AU484" s="813"/>
      <c r="AV484" s="814"/>
      <c r="AW484" s="812">
        <f>SUM(F484:AV487)</f>
        <v>0</v>
      </c>
      <c r="AX484" s="813"/>
      <c r="AY484" s="813"/>
      <c r="AZ484" s="814"/>
      <c r="BA484" s="953"/>
      <c r="BB484" s="937"/>
      <c r="BC484" s="937"/>
      <c r="BD484" s="937"/>
      <c r="BE484" s="937"/>
    </row>
    <row r="485" spans="1:57" ht="12.6" customHeight="1" x14ac:dyDescent="0.25">
      <c r="A485" s="141" t="s">
        <v>1473</v>
      </c>
      <c r="F485" s="851"/>
      <c r="G485" s="852"/>
      <c r="H485" s="853"/>
      <c r="I485" s="851"/>
      <c r="J485" s="852"/>
      <c r="K485" s="852"/>
      <c r="L485" s="853"/>
      <c r="M485" s="851"/>
      <c r="N485" s="852"/>
      <c r="O485" s="852"/>
      <c r="P485" s="853"/>
      <c r="Q485" s="851"/>
      <c r="R485" s="852"/>
      <c r="S485" s="852"/>
      <c r="T485" s="853"/>
      <c r="U485" s="851"/>
      <c r="V485" s="852"/>
      <c r="W485" s="852"/>
      <c r="X485" s="853"/>
      <c r="Y485" s="851"/>
      <c r="Z485" s="852"/>
      <c r="AA485" s="852"/>
      <c r="AB485" s="853"/>
      <c r="AC485" s="851"/>
      <c r="AD485" s="852"/>
      <c r="AE485" s="852"/>
      <c r="AF485" s="853"/>
      <c r="AG485" s="851"/>
      <c r="AH485" s="852"/>
      <c r="AI485" s="852"/>
      <c r="AJ485" s="853"/>
      <c r="AK485" s="851"/>
      <c r="AL485" s="852"/>
      <c r="AM485" s="852"/>
      <c r="AN485" s="853"/>
      <c r="AO485" s="851"/>
      <c r="AP485" s="852"/>
      <c r="AQ485" s="852"/>
      <c r="AR485" s="853"/>
      <c r="AS485" s="851"/>
      <c r="AT485" s="852"/>
      <c r="AU485" s="852"/>
      <c r="AV485" s="853"/>
      <c r="AW485" s="851"/>
      <c r="AX485" s="852"/>
      <c r="AY485" s="852"/>
      <c r="AZ485" s="853"/>
      <c r="BA485" s="953"/>
      <c r="BB485" s="937"/>
      <c r="BC485" s="937"/>
      <c r="BD485" s="937"/>
      <c r="BE485" s="937"/>
    </row>
    <row r="486" spans="1:57" ht="12.6" customHeight="1" x14ac:dyDescent="0.25">
      <c r="A486" s="141" t="s">
        <v>1474</v>
      </c>
      <c r="F486" s="851"/>
      <c r="G486" s="852"/>
      <c r="H486" s="853"/>
      <c r="I486" s="851"/>
      <c r="J486" s="852"/>
      <c r="K486" s="852"/>
      <c r="L486" s="853"/>
      <c r="M486" s="851"/>
      <c r="N486" s="852"/>
      <c r="O486" s="852"/>
      <c r="P486" s="853"/>
      <c r="Q486" s="851"/>
      <c r="R486" s="852"/>
      <c r="S486" s="852"/>
      <c r="T486" s="853"/>
      <c r="U486" s="851"/>
      <c r="V486" s="852"/>
      <c r="W486" s="852"/>
      <c r="X486" s="853"/>
      <c r="Y486" s="851"/>
      <c r="Z486" s="852"/>
      <c r="AA486" s="852"/>
      <c r="AB486" s="853"/>
      <c r="AC486" s="851"/>
      <c r="AD486" s="852"/>
      <c r="AE486" s="852"/>
      <c r="AF486" s="853"/>
      <c r="AG486" s="851"/>
      <c r="AH486" s="852"/>
      <c r="AI486" s="852"/>
      <c r="AJ486" s="853"/>
      <c r="AK486" s="851"/>
      <c r="AL486" s="852"/>
      <c r="AM486" s="852"/>
      <c r="AN486" s="853"/>
      <c r="AO486" s="851"/>
      <c r="AP486" s="852"/>
      <c r="AQ486" s="852"/>
      <c r="AR486" s="853"/>
      <c r="AS486" s="851"/>
      <c r="AT486" s="852"/>
      <c r="AU486" s="852"/>
      <c r="AV486" s="853"/>
      <c r="AW486" s="851"/>
      <c r="AX486" s="852"/>
      <c r="AY486" s="852"/>
      <c r="AZ486" s="853"/>
      <c r="BA486" s="953"/>
      <c r="BB486" s="937"/>
      <c r="BC486" s="937"/>
      <c r="BD486" s="937"/>
      <c r="BE486" s="937"/>
    </row>
    <row r="487" spans="1:57" ht="12.6" customHeight="1" x14ac:dyDescent="0.25">
      <c r="A487" s="141" t="s">
        <v>1475</v>
      </c>
      <c r="F487" s="815"/>
      <c r="G487" s="816"/>
      <c r="H487" s="817"/>
      <c r="I487" s="815"/>
      <c r="J487" s="816"/>
      <c r="K487" s="816"/>
      <c r="L487" s="817"/>
      <c r="M487" s="815"/>
      <c r="N487" s="816"/>
      <c r="O487" s="816"/>
      <c r="P487" s="817"/>
      <c r="Q487" s="815"/>
      <c r="R487" s="816"/>
      <c r="S487" s="816"/>
      <c r="T487" s="817"/>
      <c r="U487" s="815"/>
      <c r="V487" s="816"/>
      <c r="W487" s="816"/>
      <c r="X487" s="817"/>
      <c r="Y487" s="815"/>
      <c r="Z487" s="816"/>
      <c r="AA487" s="816"/>
      <c r="AB487" s="817"/>
      <c r="AC487" s="815"/>
      <c r="AD487" s="816"/>
      <c r="AE487" s="816"/>
      <c r="AF487" s="817"/>
      <c r="AG487" s="815"/>
      <c r="AH487" s="816"/>
      <c r="AI487" s="816"/>
      <c r="AJ487" s="817"/>
      <c r="AK487" s="815"/>
      <c r="AL487" s="816"/>
      <c r="AM487" s="816"/>
      <c r="AN487" s="817"/>
      <c r="AO487" s="815"/>
      <c r="AP487" s="816"/>
      <c r="AQ487" s="816"/>
      <c r="AR487" s="817"/>
      <c r="AS487" s="815"/>
      <c r="AT487" s="816"/>
      <c r="AU487" s="816"/>
      <c r="AV487" s="817"/>
      <c r="AW487" s="815"/>
      <c r="AX487" s="816"/>
      <c r="AY487" s="816"/>
      <c r="AZ487" s="817"/>
      <c r="BA487" s="953"/>
      <c r="BB487" s="937"/>
      <c r="BC487" s="937"/>
      <c r="BD487" s="937"/>
      <c r="BE487" s="937"/>
    </row>
    <row r="488" spans="1:57" ht="12.6" customHeight="1" x14ac:dyDescent="0.25">
      <c r="A488" s="171" t="s">
        <v>1430</v>
      </c>
      <c r="B488" s="149"/>
      <c r="C488" s="149"/>
      <c r="D488" s="149"/>
      <c r="E488" s="149"/>
      <c r="F488" s="812">
        <f>SUM(F469-F480)</f>
        <v>0</v>
      </c>
      <c r="G488" s="813"/>
      <c r="H488" s="814"/>
      <c r="I488" s="812">
        <f>SUM(I469-I480)</f>
        <v>0</v>
      </c>
      <c r="J488" s="813"/>
      <c r="K488" s="813"/>
      <c r="L488" s="814"/>
      <c r="M488" s="812">
        <f>SUM(M469-M480)</f>
        <v>0</v>
      </c>
      <c r="N488" s="813"/>
      <c r="O488" s="813"/>
      <c r="P488" s="814"/>
      <c r="Q488" s="812">
        <f>SUM(Q469-Q480)</f>
        <v>0</v>
      </c>
      <c r="R488" s="813"/>
      <c r="S488" s="813"/>
      <c r="T488" s="814"/>
      <c r="U488" s="812">
        <f>SUM(U469-U480)</f>
        <v>0</v>
      </c>
      <c r="V488" s="813"/>
      <c r="W488" s="813"/>
      <c r="X488" s="814"/>
      <c r="Y488" s="812">
        <f>SUM(Y469-Y480)</f>
        <v>0</v>
      </c>
      <c r="Z488" s="813"/>
      <c r="AA488" s="813"/>
      <c r="AB488" s="814"/>
      <c r="AC488" s="812">
        <f>SUM(AC469-AC480)</f>
        <v>0</v>
      </c>
      <c r="AD488" s="813"/>
      <c r="AE488" s="813"/>
      <c r="AF488" s="814"/>
      <c r="AG488" s="812">
        <f>SUM(AG469-AG480)</f>
        <v>0</v>
      </c>
      <c r="AH488" s="813"/>
      <c r="AI488" s="813"/>
      <c r="AJ488" s="814"/>
      <c r="AK488" s="812">
        <f>SUM(AK469-AK480)</f>
        <v>0</v>
      </c>
      <c r="AL488" s="813"/>
      <c r="AM488" s="813"/>
      <c r="AN488" s="814"/>
      <c r="AO488" s="812">
        <f>SUM(AO469-AO480)</f>
        <v>0</v>
      </c>
      <c r="AP488" s="813"/>
      <c r="AQ488" s="813"/>
      <c r="AR488" s="814"/>
      <c r="AS488" s="812">
        <f>SUM(AS469-AS480)</f>
        <v>0</v>
      </c>
      <c r="AT488" s="813"/>
      <c r="AU488" s="813"/>
      <c r="AV488" s="814"/>
      <c r="AW488" s="871">
        <f>SUM(F488:AV490)</f>
        <v>0</v>
      </c>
      <c r="AX488" s="872"/>
      <c r="AY488" s="872"/>
      <c r="AZ488" s="873"/>
      <c r="BA488" s="953"/>
      <c r="BB488" s="937"/>
      <c r="BC488" s="937"/>
      <c r="BD488" s="937"/>
      <c r="BE488" s="937"/>
    </row>
    <row r="489" spans="1:57" ht="12.6" customHeight="1" x14ac:dyDescent="0.25">
      <c r="A489" s="141" t="s">
        <v>1474</v>
      </c>
      <c r="F489" s="851"/>
      <c r="G489" s="852"/>
      <c r="H489" s="853"/>
      <c r="I489" s="851"/>
      <c r="J489" s="852"/>
      <c r="K489" s="852"/>
      <c r="L489" s="853"/>
      <c r="M489" s="851"/>
      <c r="N489" s="852"/>
      <c r="O489" s="852"/>
      <c r="P489" s="853"/>
      <c r="Q489" s="851"/>
      <c r="R489" s="852"/>
      <c r="S489" s="852"/>
      <c r="T489" s="853"/>
      <c r="U489" s="851"/>
      <c r="V489" s="852"/>
      <c r="W489" s="852"/>
      <c r="X489" s="853"/>
      <c r="Y489" s="851"/>
      <c r="Z489" s="852"/>
      <c r="AA489" s="852"/>
      <c r="AB489" s="853"/>
      <c r="AC489" s="851"/>
      <c r="AD489" s="852"/>
      <c r="AE489" s="852"/>
      <c r="AF489" s="853"/>
      <c r="AG489" s="851"/>
      <c r="AH489" s="852"/>
      <c r="AI489" s="852"/>
      <c r="AJ489" s="853"/>
      <c r="AK489" s="851"/>
      <c r="AL489" s="852"/>
      <c r="AM489" s="852"/>
      <c r="AN489" s="853"/>
      <c r="AO489" s="851"/>
      <c r="AP489" s="852"/>
      <c r="AQ489" s="852"/>
      <c r="AR489" s="853"/>
      <c r="AS489" s="851"/>
      <c r="AT489" s="852"/>
      <c r="AU489" s="852"/>
      <c r="AV489" s="853"/>
      <c r="AW489" s="874"/>
      <c r="AX489" s="875"/>
      <c r="AY489" s="875"/>
      <c r="AZ489" s="876"/>
      <c r="BA489" s="953"/>
      <c r="BB489" s="937"/>
      <c r="BC489" s="937"/>
      <c r="BD489" s="937"/>
      <c r="BE489" s="937"/>
    </row>
    <row r="490" spans="1:57" ht="12.6" customHeight="1" x14ac:dyDescent="0.25">
      <c r="A490" s="174" t="s">
        <v>1475</v>
      </c>
      <c r="B490" s="152"/>
      <c r="C490" s="152"/>
      <c r="D490" s="152"/>
      <c r="E490" s="152"/>
      <c r="F490" s="815"/>
      <c r="G490" s="816"/>
      <c r="H490" s="817"/>
      <c r="I490" s="815"/>
      <c r="J490" s="816"/>
      <c r="K490" s="816"/>
      <c r="L490" s="817"/>
      <c r="M490" s="815"/>
      <c r="N490" s="816"/>
      <c r="O490" s="816"/>
      <c r="P490" s="817"/>
      <c r="Q490" s="815"/>
      <c r="R490" s="816"/>
      <c r="S490" s="816"/>
      <c r="T490" s="817"/>
      <c r="U490" s="815"/>
      <c r="V490" s="816"/>
      <c r="W490" s="816"/>
      <c r="X490" s="817"/>
      <c r="Y490" s="815"/>
      <c r="Z490" s="816"/>
      <c r="AA490" s="816"/>
      <c r="AB490" s="817"/>
      <c r="AC490" s="815"/>
      <c r="AD490" s="816"/>
      <c r="AE490" s="816"/>
      <c r="AF490" s="817"/>
      <c r="AG490" s="815"/>
      <c r="AH490" s="816"/>
      <c r="AI490" s="816"/>
      <c r="AJ490" s="817"/>
      <c r="AK490" s="815"/>
      <c r="AL490" s="816"/>
      <c r="AM490" s="816"/>
      <c r="AN490" s="817"/>
      <c r="AO490" s="815"/>
      <c r="AP490" s="816"/>
      <c r="AQ490" s="816"/>
      <c r="AR490" s="817"/>
      <c r="AS490" s="815"/>
      <c r="AT490" s="816"/>
      <c r="AU490" s="816"/>
      <c r="AV490" s="817"/>
      <c r="AW490" s="877"/>
      <c r="AX490" s="878"/>
      <c r="AY490" s="878"/>
      <c r="AZ490" s="879"/>
      <c r="BA490" s="953"/>
      <c r="BB490" s="937"/>
      <c r="BC490" s="937"/>
      <c r="BD490" s="937"/>
      <c r="BE490" s="937"/>
    </row>
    <row r="491" spans="1:57" ht="12.6" customHeight="1" x14ac:dyDescent="0.25">
      <c r="A491" s="142" t="s">
        <v>5105</v>
      </c>
      <c r="E491" s="503"/>
      <c r="H491" s="147"/>
      <c r="I491" s="147"/>
      <c r="J491" s="147"/>
      <c r="K491" s="147"/>
      <c r="L491" s="147"/>
      <c r="M491" s="147"/>
      <c r="N491" s="147"/>
      <c r="O491" s="147"/>
      <c r="P491" s="147"/>
      <c r="Q491" s="147"/>
      <c r="R491" s="147"/>
      <c r="S491" s="147"/>
      <c r="T491" s="147"/>
      <c r="U491" s="147"/>
      <c r="V491" s="147"/>
      <c r="W491" s="147"/>
      <c r="X491" s="147"/>
      <c r="Y491" s="147"/>
      <c r="Z491" s="147"/>
      <c r="AA491" s="147"/>
      <c r="AB491" s="147"/>
      <c r="AC491" s="147"/>
      <c r="AD491" s="147"/>
      <c r="AE491" s="147"/>
      <c r="AF491" s="147"/>
      <c r="AG491" s="147"/>
      <c r="AH491" s="147"/>
      <c r="AI491" s="147"/>
      <c r="AJ491" s="147"/>
      <c r="AK491" s="147"/>
      <c r="AL491" s="147"/>
      <c r="AM491" s="147"/>
      <c r="AN491" s="147"/>
      <c r="AO491" s="147"/>
      <c r="AP491" s="147"/>
      <c r="AQ491" s="147"/>
      <c r="AR491" s="147"/>
      <c r="AS491" s="147"/>
      <c r="AT491" s="147"/>
      <c r="AU491" s="147"/>
      <c r="AV491" s="147"/>
      <c r="AW491" s="147"/>
      <c r="AX491" s="147"/>
      <c r="AY491" s="147"/>
      <c r="AZ491" s="147"/>
      <c r="BA491" s="147"/>
      <c r="BB491" s="147"/>
    </row>
    <row r="492" spans="1:57" ht="15" customHeight="1" x14ac:dyDescent="0.25">
      <c r="A492" s="863"/>
      <c r="B492" s="864"/>
      <c r="C492" s="864"/>
      <c r="D492" s="864"/>
      <c r="E492" s="864"/>
      <c r="F492" s="864"/>
      <c r="G492" s="864"/>
      <c r="H492" s="864"/>
      <c r="I492" s="864"/>
      <c r="J492" s="864"/>
      <c r="K492" s="864"/>
      <c r="L492" s="864"/>
      <c r="M492" s="864"/>
      <c r="N492" s="864"/>
      <c r="O492" s="864"/>
      <c r="P492" s="864"/>
      <c r="Q492" s="864"/>
      <c r="R492" s="864"/>
      <c r="S492" s="864"/>
      <c r="T492" s="864"/>
      <c r="U492" s="864"/>
      <c r="V492" s="864"/>
      <c r="W492" s="864"/>
      <c r="X492" s="864"/>
      <c r="Y492" s="864"/>
      <c r="Z492" s="864"/>
      <c r="AA492" s="864"/>
      <c r="AB492" s="864"/>
      <c r="AC492" s="864"/>
      <c r="AD492" s="864"/>
      <c r="AE492" s="864"/>
      <c r="AF492" s="864"/>
      <c r="AG492" s="864"/>
      <c r="AH492" s="864"/>
      <c r="AI492" s="864"/>
      <c r="AJ492" s="864"/>
      <c r="AK492" s="864"/>
      <c r="AL492" s="864"/>
      <c r="AM492" s="864"/>
      <c r="AN492" s="864"/>
      <c r="AO492" s="864"/>
      <c r="AP492" s="864"/>
      <c r="AQ492" s="864"/>
      <c r="AR492" s="864"/>
      <c r="AS492" s="864"/>
      <c r="AT492" s="864"/>
      <c r="AU492" s="864"/>
      <c r="AV492" s="864"/>
      <c r="AW492" s="864"/>
      <c r="AX492" s="864"/>
      <c r="AY492" s="497"/>
      <c r="AZ492" s="497"/>
      <c r="BA492" s="497"/>
      <c r="BB492" s="497"/>
    </row>
    <row r="493" spans="1:57" ht="15" customHeight="1" x14ac:dyDescent="0.25">
      <c r="A493" s="865"/>
      <c r="B493" s="866"/>
      <c r="C493" s="866"/>
      <c r="D493" s="866"/>
      <c r="E493" s="866"/>
      <c r="F493" s="866"/>
      <c r="G493" s="866"/>
      <c r="H493" s="866"/>
      <c r="I493" s="866"/>
      <c r="J493" s="866"/>
      <c r="K493" s="866"/>
      <c r="L493" s="866"/>
      <c r="M493" s="866"/>
      <c r="N493" s="866"/>
      <c r="O493" s="866"/>
      <c r="P493" s="866"/>
      <c r="Q493" s="866"/>
      <c r="R493" s="866"/>
      <c r="S493" s="866"/>
      <c r="T493" s="866"/>
      <c r="U493" s="866"/>
      <c r="V493" s="866"/>
      <c r="W493" s="866"/>
      <c r="X493" s="866"/>
      <c r="Y493" s="866"/>
      <c r="Z493" s="866"/>
      <c r="AA493" s="866"/>
      <c r="AB493" s="866"/>
      <c r="AC493" s="866"/>
      <c r="AD493" s="866"/>
      <c r="AE493" s="866"/>
      <c r="AF493" s="866"/>
      <c r="AG493" s="866"/>
      <c r="AH493" s="866"/>
      <c r="AI493" s="866"/>
      <c r="AJ493" s="866"/>
      <c r="AK493" s="866"/>
      <c r="AL493" s="866"/>
      <c r="AM493" s="866"/>
      <c r="AN493" s="866"/>
      <c r="AO493" s="866"/>
      <c r="AP493" s="866"/>
      <c r="AQ493" s="866"/>
      <c r="AR493" s="866"/>
      <c r="AS493" s="866"/>
      <c r="AT493" s="866"/>
      <c r="AU493" s="866"/>
      <c r="AV493" s="866"/>
      <c r="AW493" s="866"/>
      <c r="AX493" s="866"/>
      <c r="AY493" s="497"/>
      <c r="AZ493" s="497"/>
      <c r="BA493" s="497"/>
      <c r="BB493" s="497"/>
    </row>
    <row r="494" spans="1:57" ht="12.6" customHeight="1" x14ac:dyDescent="0.25">
      <c r="A494" s="142" t="s">
        <v>5215</v>
      </c>
    </row>
    <row r="495" spans="1:57" ht="12.6" customHeight="1" x14ac:dyDescent="0.25">
      <c r="A495" s="867" t="s">
        <v>1502</v>
      </c>
      <c r="B495" s="868"/>
      <c r="C495" s="868"/>
      <c r="D495" s="868"/>
      <c r="E495" s="868"/>
      <c r="F495" s="868"/>
      <c r="G495" s="868"/>
      <c r="H495" s="868"/>
      <c r="I495" s="868"/>
      <c r="J495" s="868"/>
      <c r="K495" s="868"/>
      <c r="L495" s="868"/>
      <c r="M495" s="868"/>
      <c r="N495" s="868"/>
      <c r="O495" s="868"/>
      <c r="P495" s="868"/>
      <c r="Q495" s="868"/>
      <c r="R495" s="868"/>
      <c r="S495" s="868"/>
      <c r="T495" s="868"/>
      <c r="U495" s="868"/>
      <c r="V495" s="868"/>
      <c r="W495" s="868"/>
      <c r="X495" s="868"/>
      <c r="Y495" s="868"/>
      <c r="Z495" s="868"/>
      <c r="AA495" s="868"/>
      <c r="AB495" s="868"/>
      <c r="AC495" s="868"/>
      <c r="AD495" s="868"/>
      <c r="AE495" s="868"/>
      <c r="AF495" s="868"/>
      <c r="AG495" s="868"/>
      <c r="AH495" s="867" t="s">
        <v>1437</v>
      </c>
      <c r="AI495" s="868"/>
      <c r="AJ495" s="868"/>
      <c r="AK495" s="868"/>
      <c r="AL495" s="868"/>
      <c r="AM495" s="868"/>
      <c r="AN495" s="868"/>
      <c r="AO495" s="868"/>
      <c r="AP495" s="868"/>
      <c r="AQ495" s="868"/>
      <c r="AR495" s="868"/>
      <c r="AS495" s="868"/>
      <c r="AT495" s="868"/>
      <c r="AU495" s="868"/>
      <c r="AV495" s="868"/>
      <c r="AW495" s="868"/>
      <c r="AX495" s="868"/>
      <c r="AY495" s="868"/>
      <c r="AZ495" s="868"/>
      <c r="BA495" s="868"/>
      <c r="BB495" s="951"/>
    </row>
    <row r="496" spans="1:57" ht="12.6" customHeight="1" x14ac:dyDescent="0.25">
      <c r="A496" s="197"/>
      <c r="AH496" s="799" t="s">
        <v>1438</v>
      </c>
      <c r="AI496" s="800"/>
      <c r="AJ496" s="800"/>
      <c r="AK496" s="800"/>
      <c r="AL496" s="800"/>
      <c r="AM496" s="800"/>
      <c r="AN496" s="800"/>
      <c r="AO496" s="800"/>
      <c r="AP496" s="800"/>
      <c r="AQ496" s="800"/>
      <c r="AR496" s="800"/>
      <c r="AS496" s="800"/>
      <c r="AT496" s="800"/>
      <c r="AU496" s="800"/>
      <c r="AV496" s="800"/>
      <c r="AW496" s="800"/>
      <c r="AX496" s="800"/>
      <c r="AY496" s="800"/>
      <c r="AZ496" s="800"/>
      <c r="BA496" s="800"/>
      <c r="BB496" s="802"/>
    </row>
    <row r="497" spans="1:54" ht="12.6" customHeight="1" x14ac:dyDescent="0.25">
      <c r="A497" s="143" t="s">
        <v>1503</v>
      </c>
      <c r="B497" s="144"/>
      <c r="C497" s="144"/>
      <c r="D497" s="144"/>
      <c r="E497" s="144"/>
      <c r="F497" s="144"/>
      <c r="G497" s="144"/>
      <c r="H497" s="144"/>
      <c r="I497" s="144"/>
      <c r="J497" s="144"/>
      <c r="K497" s="144"/>
      <c r="L497" s="144"/>
      <c r="M497" s="144"/>
      <c r="N497" s="144"/>
      <c r="O497" s="144"/>
      <c r="P497" s="144"/>
      <c r="Q497" s="144"/>
      <c r="R497" s="144"/>
      <c r="S497" s="144"/>
      <c r="T497" s="144"/>
      <c r="U497" s="144"/>
      <c r="V497" s="144"/>
      <c r="W497" s="144"/>
      <c r="X497" s="144"/>
      <c r="Y497" s="144"/>
      <c r="Z497" s="144"/>
      <c r="AA497" s="144"/>
      <c r="AB497" s="144"/>
      <c r="AC497" s="144"/>
      <c r="AD497" s="144"/>
      <c r="AE497" s="144"/>
      <c r="AF497" s="144"/>
      <c r="AG497" s="144"/>
      <c r="AH497" s="855"/>
      <c r="AI497" s="856"/>
      <c r="AJ497" s="856"/>
      <c r="AK497" s="856"/>
      <c r="AL497" s="856"/>
      <c r="AM497" s="856"/>
      <c r="AN497" s="856"/>
      <c r="AO497" s="856"/>
      <c r="AP497" s="856"/>
      <c r="AQ497" s="856"/>
      <c r="AR497" s="856"/>
      <c r="AS497" s="856"/>
      <c r="AT497" s="856"/>
      <c r="AU497" s="856"/>
      <c r="AV497" s="856"/>
      <c r="AW497" s="856"/>
      <c r="AX497" s="856"/>
      <c r="AY497" s="856"/>
      <c r="AZ497" s="856"/>
      <c r="BA497" s="856"/>
      <c r="BB497" s="952"/>
    </row>
    <row r="498" spans="1:54" ht="28.5" customHeight="1" x14ac:dyDescent="0.25">
      <c r="A498" s="897" t="s">
        <v>5214</v>
      </c>
      <c r="B498" s="898"/>
      <c r="C498" s="898"/>
      <c r="D498" s="898"/>
      <c r="E498" s="898"/>
      <c r="F498" s="898"/>
      <c r="G498" s="898"/>
      <c r="H498" s="898"/>
      <c r="I498" s="898"/>
      <c r="J498" s="898"/>
      <c r="K498" s="898"/>
      <c r="L498" s="898"/>
      <c r="M498" s="898"/>
      <c r="N498" s="898"/>
      <c r="O498" s="898"/>
      <c r="P498" s="898"/>
      <c r="Q498" s="898"/>
      <c r="R498" s="898"/>
      <c r="S498" s="898"/>
      <c r="T498" s="898"/>
      <c r="U498" s="898"/>
      <c r="V498" s="898"/>
      <c r="W498" s="898"/>
      <c r="X498" s="898"/>
      <c r="Y498" s="898"/>
      <c r="Z498" s="898"/>
      <c r="AA498" s="898"/>
      <c r="AB498" s="898"/>
      <c r="AC498" s="898"/>
      <c r="AD498" s="898"/>
      <c r="AE498" s="898"/>
      <c r="AF498" s="898"/>
      <c r="AG498" s="899"/>
      <c r="AH498" s="855"/>
      <c r="AI498" s="856"/>
      <c r="AJ498" s="856"/>
      <c r="AK498" s="856"/>
      <c r="AL498" s="856"/>
      <c r="AM498" s="856"/>
      <c r="AN498" s="856"/>
      <c r="AO498" s="856"/>
      <c r="AP498" s="856"/>
      <c r="AQ498" s="856"/>
      <c r="AR498" s="856"/>
      <c r="AS498" s="856"/>
      <c r="AT498" s="856"/>
      <c r="AU498" s="856"/>
      <c r="AV498" s="856"/>
      <c r="AW498" s="856"/>
      <c r="AX498" s="856"/>
      <c r="AY498" s="856"/>
      <c r="AZ498" s="856"/>
      <c r="BA498" s="856"/>
      <c r="BB498" s="952"/>
    </row>
    <row r="499" spans="1:54" ht="12.6" customHeight="1" x14ac:dyDescent="0.25">
      <c r="A499" s="142" t="s">
        <v>5105</v>
      </c>
    </row>
    <row r="500" spans="1:54" ht="15" customHeight="1" x14ac:dyDescent="0.25">
      <c r="A500" s="863"/>
      <c r="B500" s="864"/>
      <c r="C500" s="864"/>
      <c r="D500" s="864"/>
      <c r="E500" s="864"/>
      <c r="F500" s="864"/>
      <c r="G500" s="864"/>
      <c r="H500" s="864"/>
      <c r="I500" s="864"/>
      <c r="J500" s="864"/>
      <c r="K500" s="864"/>
      <c r="L500" s="864"/>
      <c r="M500" s="864"/>
      <c r="N500" s="864"/>
      <c r="O500" s="864"/>
      <c r="P500" s="864"/>
      <c r="Q500" s="864"/>
      <c r="R500" s="864"/>
      <c r="S500" s="864"/>
      <c r="T500" s="864"/>
      <c r="U500" s="864"/>
      <c r="V500" s="864"/>
      <c r="W500" s="864"/>
      <c r="X500" s="864"/>
      <c r="Y500" s="864"/>
      <c r="Z500" s="864"/>
      <c r="AA500" s="864"/>
      <c r="AB500" s="864"/>
      <c r="AC500" s="864"/>
      <c r="AD500" s="864"/>
      <c r="AE500" s="864"/>
      <c r="AF500" s="864"/>
      <c r="AG500" s="864"/>
      <c r="AH500" s="864"/>
      <c r="AI500" s="864"/>
      <c r="AJ500" s="864"/>
      <c r="AK500" s="864"/>
      <c r="AL500" s="864"/>
      <c r="AM500" s="864"/>
      <c r="AN500" s="864"/>
      <c r="AO500" s="864"/>
      <c r="AP500" s="864"/>
      <c r="AQ500" s="864"/>
      <c r="AR500" s="864"/>
      <c r="AS500" s="864"/>
      <c r="AT500" s="864"/>
      <c r="AU500" s="864"/>
      <c r="AV500" s="864"/>
      <c r="AW500" s="864"/>
      <c r="AX500" s="864"/>
      <c r="AY500" s="497"/>
      <c r="AZ500" s="497"/>
      <c r="BA500" s="497"/>
      <c r="BB500" s="497"/>
    </row>
    <row r="501" spans="1:54" ht="15" customHeight="1" x14ac:dyDescent="0.25">
      <c r="A501" s="865"/>
      <c r="B501" s="866"/>
      <c r="C501" s="866"/>
      <c r="D501" s="866"/>
      <c r="E501" s="866"/>
      <c r="F501" s="866"/>
      <c r="G501" s="866"/>
      <c r="H501" s="866"/>
      <c r="I501" s="866"/>
      <c r="J501" s="866"/>
      <c r="K501" s="866"/>
      <c r="L501" s="866"/>
      <c r="M501" s="866"/>
      <c r="N501" s="866"/>
      <c r="O501" s="866"/>
      <c r="P501" s="866"/>
      <c r="Q501" s="866"/>
      <c r="R501" s="866"/>
      <c r="S501" s="866"/>
      <c r="T501" s="866"/>
      <c r="U501" s="866"/>
      <c r="V501" s="866"/>
      <c r="W501" s="866"/>
      <c r="X501" s="866"/>
      <c r="Y501" s="866"/>
      <c r="Z501" s="866"/>
      <c r="AA501" s="866"/>
      <c r="AB501" s="866"/>
      <c r="AC501" s="866"/>
      <c r="AD501" s="866"/>
      <c r="AE501" s="866"/>
      <c r="AF501" s="866"/>
      <c r="AG501" s="866"/>
      <c r="AH501" s="866"/>
      <c r="AI501" s="866"/>
      <c r="AJ501" s="866"/>
      <c r="AK501" s="866"/>
      <c r="AL501" s="866"/>
      <c r="AM501" s="866"/>
      <c r="AN501" s="866"/>
      <c r="AO501" s="866"/>
      <c r="AP501" s="866"/>
      <c r="AQ501" s="866"/>
      <c r="AR501" s="866"/>
      <c r="AS501" s="866"/>
      <c r="AT501" s="866"/>
      <c r="AU501" s="866"/>
      <c r="AV501" s="866"/>
      <c r="AW501" s="866"/>
      <c r="AX501" s="866"/>
      <c r="AY501" s="497"/>
      <c r="AZ501" s="497"/>
      <c r="BA501" s="497"/>
      <c r="BB501" s="497"/>
    </row>
    <row r="502" spans="1:54" ht="7.5" customHeight="1" x14ac:dyDescent="0.25"/>
    <row r="503" spans="1:54" ht="12.6" customHeight="1" x14ac:dyDescent="0.25">
      <c r="A503" s="142" t="s">
        <v>5216</v>
      </c>
    </row>
    <row r="504" spans="1:54" ht="12.6" customHeight="1" x14ac:dyDescent="0.25">
      <c r="A504" s="867"/>
      <c r="B504" s="868"/>
      <c r="C504" s="868"/>
      <c r="D504" s="868"/>
      <c r="E504" s="868"/>
      <c r="F504" s="868"/>
      <c r="G504" s="868"/>
      <c r="H504" s="868"/>
      <c r="I504" s="868"/>
      <c r="J504" s="868"/>
      <c r="K504" s="803" t="s">
        <v>1265</v>
      </c>
      <c r="L504" s="804"/>
      <c r="M504" s="804"/>
      <c r="N504" s="804"/>
      <c r="O504" s="804"/>
      <c r="P504" s="804"/>
      <c r="Q504" s="804"/>
      <c r="R504" s="804"/>
      <c r="S504" s="804"/>
      <c r="T504" s="804"/>
      <c r="U504" s="804"/>
      <c r="V504" s="804"/>
      <c r="W504" s="804"/>
      <c r="X504" s="804"/>
      <c r="Y504" s="804"/>
      <c r="Z504" s="804"/>
      <c r="AA504" s="804"/>
      <c r="AB504" s="804"/>
      <c r="AC504" s="804"/>
      <c r="AD504" s="804"/>
      <c r="AE504" s="804"/>
      <c r="AF504" s="804"/>
      <c r="AG504" s="804"/>
      <c r="AH504" s="804"/>
      <c r="AI504" s="804"/>
      <c r="AJ504" s="804"/>
      <c r="AK504" s="804"/>
      <c r="AL504" s="804"/>
      <c r="AM504" s="804"/>
      <c r="AN504" s="804"/>
      <c r="AO504" s="804"/>
      <c r="AP504" s="804"/>
      <c r="AQ504" s="804"/>
      <c r="AR504" s="804"/>
      <c r="AS504" s="804"/>
      <c r="AT504" s="804"/>
      <c r="AU504" s="804"/>
      <c r="AV504" s="804"/>
      <c r="AW504" s="804"/>
      <c r="AX504" s="804"/>
      <c r="AY504" s="804"/>
      <c r="AZ504" s="804"/>
      <c r="BA504" s="804"/>
      <c r="BB504" s="805"/>
    </row>
    <row r="505" spans="1:54" ht="12.6" customHeight="1" x14ac:dyDescent="0.25">
      <c r="A505" s="799" t="s">
        <v>1504</v>
      </c>
      <c r="B505" s="800"/>
      <c r="C505" s="800"/>
      <c r="D505" s="800"/>
      <c r="E505" s="800"/>
      <c r="F505" s="800"/>
      <c r="G505" s="800"/>
      <c r="H505" s="800"/>
      <c r="I505" s="800"/>
      <c r="J505" s="800"/>
      <c r="K505" s="867"/>
      <c r="L505" s="868"/>
      <c r="M505" s="868"/>
      <c r="N505" s="868"/>
      <c r="O505" s="951"/>
      <c r="P505" s="854"/>
      <c r="Q505" s="854"/>
      <c r="R505" s="854"/>
      <c r="S505" s="854"/>
      <c r="T505" s="854"/>
      <c r="U505" s="854"/>
      <c r="V505" s="854"/>
      <c r="W505" s="854"/>
      <c r="X505" s="854" t="s">
        <v>1505</v>
      </c>
      <c r="Y505" s="854"/>
      <c r="Z505" s="854"/>
      <c r="AA505" s="854"/>
      <c r="AB505" s="854"/>
      <c r="AC505" s="854"/>
      <c r="AD505" s="854"/>
      <c r="AE505" s="854"/>
      <c r="AF505" s="854"/>
      <c r="AG505" s="854"/>
      <c r="AH505" s="854"/>
      <c r="AI505" s="854"/>
      <c r="AJ505" s="854"/>
      <c r="AK505" s="854"/>
      <c r="AL505" s="854"/>
      <c r="AM505" s="854"/>
      <c r="AN505" s="854"/>
      <c r="AO505" s="854"/>
      <c r="AP505" s="854"/>
      <c r="AQ505" s="854"/>
      <c r="AR505" s="854"/>
      <c r="AS505" s="854"/>
      <c r="AT505" s="854"/>
      <c r="AU505" s="854"/>
      <c r="AV505" s="854"/>
      <c r="AW505" s="854"/>
      <c r="AX505" s="854"/>
      <c r="AY505" s="854"/>
      <c r="AZ505" s="854"/>
      <c r="BA505" s="854"/>
      <c r="BB505" s="854"/>
    </row>
    <row r="506" spans="1:54" ht="12.6" customHeight="1" x14ac:dyDescent="0.25">
      <c r="A506" s="799" t="s">
        <v>1506</v>
      </c>
      <c r="B506" s="800"/>
      <c r="C506" s="800"/>
      <c r="D506" s="800"/>
      <c r="E506" s="800"/>
      <c r="F506" s="800"/>
      <c r="G506" s="800"/>
      <c r="H506" s="800"/>
      <c r="I506" s="800"/>
      <c r="J506" s="800"/>
      <c r="K506" s="799" t="s">
        <v>1507</v>
      </c>
      <c r="L506" s="800"/>
      <c r="M506" s="800"/>
      <c r="N506" s="800"/>
      <c r="O506" s="802"/>
      <c r="P506" s="801" t="s">
        <v>1507</v>
      </c>
      <c r="Q506" s="801"/>
      <c r="R506" s="801"/>
      <c r="S506" s="801"/>
      <c r="T506" s="801"/>
      <c r="U506" s="801"/>
      <c r="V506" s="801"/>
      <c r="W506" s="801"/>
      <c r="X506" s="801" t="s">
        <v>1508</v>
      </c>
      <c r="Y506" s="801"/>
      <c r="Z506" s="801"/>
      <c r="AA506" s="801"/>
      <c r="AB506" s="801"/>
      <c r="AC506" s="801"/>
      <c r="AD506" s="801"/>
      <c r="AE506" s="801"/>
      <c r="AF506" s="801"/>
      <c r="AG506" s="801" t="s">
        <v>1509</v>
      </c>
      <c r="AH506" s="801"/>
      <c r="AI506" s="801"/>
      <c r="AJ506" s="801"/>
      <c r="AK506" s="801"/>
      <c r="AL506" s="801"/>
      <c r="AM506" s="801"/>
      <c r="AN506" s="801"/>
      <c r="AO506" s="801"/>
      <c r="AP506" s="801" t="s">
        <v>1510</v>
      </c>
      <c r="AQ506" s="801"/>
      <c r="AR506" s="801"/>
      <c r="AS506" s="801"/>
      <c r="AT506" s="801"/>
      <c r="AU506" s="801"/>
      <c r="AV506" s="801"/>
      <c r="AW506" s="801"/>
      <c r="AX506" s="801"/>
      <c r="AY506" s="801"/>
      <c r="AZ506" s="801"/>
      <c r="BA506" s="801"/>
      <c r="BB506" s="801"/>
    </row>
    <row r="507" spans="1:54" ht="12.6" customHeight="1" x14ac:dyDescent="0.25">
      <c r="A507" s="799" t="s">
        <v>1511</v>
      </c>
      <c r="B507" s="800"/>
      <c r="C507" s="800"/>
      <c r="D507" s="800"/>
      <c r="E507" s="800"/>
      <c r="F507" s="800"/>
      <c r="G507" s="800"/>
      <c r="H507" s="800"/>
      <c r="I507" s="800"/>
      <c r="J507" s="800"/>
      <c r="K507" s="799" t="s">
        <v>1512</v>
      </c>
      <c r="L507" s="800"/>
      <c r="M507" s="800"/>
      <c r="N507" s="800"/>
      <c r="O507" s="802"/>
      <c r="P507" s="801" t="s">
        <v>1513</v>
      </c>
      <c r="Q507" s="801"/>
      <c r="R507" s="801"/>
      <c r="S507" s="801"/>
      <c r="T507" s="801"/>
      <c r="U507" s="801"/>
      <c r="V507" s="801"/>
      <c r="W507" s="801"/>
      <c r="X507" s="801" t="s">
        <v>1514</v>
      </c>
      <c r="Y507" s="801"/>
      <c r="Z507" s="801"/>
      <c r="AA507" s="801"/>
      <c r="AB507" s="801"/>
      <c r="AC507" s="801"/>
      <c r="AD507" s="801"/>
      <c r="AE507" s="801"/>
      <c r="AF507" s="801"/>
      <c r="AG507" s="801" t="s">
        <v>1515</v>
      </c>
      <c r="AH507" s="801"/>
      <c r="AI507" s="801"/>
      <c r="AJ507" s="801"/>
      <c r="AK507" s="801"/>
      <c r="AL507" s="801"/>
      <c r="AM507" s="801"/>
      <c r="AN507" s="801"/>
      <c r="AO507" s="801"/>
      <c r="AP507" s="801" t="s">
        <v>1516</v>
      </c>
      <c r="AQ507" s="801"/>
      <c r="AR507" s="801"/>
      <c r="AS507" s="801"/>
      <c r="AT507" s="801"/>
      <c r="AU507" s="801"/>
      <c r="AV507" s="801"/>
      <c r="AW507" s="801"/>
      <c r="AX507" s="801"/>
      <c r="AY507" s="801"/>
      <c r="AZ507" s="801"/>
      <c r="BA507" s="801"/>
      <c r="BB507" s="801"/>
    </row>
    <row r="508" spans="1:54" ht="12.6" customHeight="1" x14ac:dyDescent="0.25">
      <c r="A508" s="799" t="s">
        <v>1517</v>
      </c>
      <c r="B508" s="800"/>
      <c r="C508" s="800"/>
      <c r="D508" s="800"/>
      <c r="E508" s="800"/>
      <c r="F508" s="800"/>
      <c r="G508" s="800"/>
      <c r="H508" s="800"/>
      <c r="I508" s="800"/>
      <c r="J508" s="800"/>
      <c r="K508" s="799" t="s">
        <v>1518</v>
      </c>
      <c r="L508" s="800"/>
      <c r="M508" s="800"/>
      <c r="N508" s="800"/>
      <c r="O508" s="802"/>
      <c r="P508" s="801" t="s">
        <v>1519</v>
      </c>
      <c r="Q508" s="801"/>
      <c r="R508" s="801"/>
      <c r="S508" s="801"/>
      <c r="T508" s="801"/>
      <c r="U508" s="801"/>
      <c r="V508" s="801"/>
      <c r="W508" s="801"/>
      <c r="X508" s="801" t="s">
        <v>1511</v>
      </c>
      <c r="Y508" s="801"/>
      <c r="Z508" s="801"/>
      <c r="AA508" s="801"/>
      <c r="AB508" s="801"/>
      <c r="AC508" s="801"/>
      <c r="AD508" s="801"/>
      <c r="AE508" s="801"/>
      <c r="AF508" s="801"/>
      <c r="AG508" s="801" t="s">
        <v>1511</v>
      </c>
      <c r="AH508" s="801"/>
      <c r="AI508" s="801"/>
      <c r="AJ508" s="801"/>
      <c r="AK508" s="801"/>
      <c r="AL508" s="801"/>
      <c r="AM508" s="801"/>
      <c r="AN508" s="801"/>
      <c r="AO508" s="801"/>
      <c r="AP508" s="801" t="s">
        <v>1520</v>
      </c>
      <c r="AQ508" s="801"/>
      <c r="AR508" s="801"/>
      <c r="AS508" s="801"/>
      <c r="AT508" s="801"/>
      <c r="AU508" s="801"/>
      <c r="AV508" s="801"/>
      <c r="AW508" s="801"/>
      <c r="AX508" s="801"/>
      <c r="AY508" s="801"/>
      <c r="AZ508" s="801"/>
      <c r="BA508" s="801"/>
      <c r="BB508" s="801"/>
    </row>
    <row r="509" spans="1:54" ht="12.6" customHeight="1" x14ac:dyDescent="0.25">
      <c r="A509" s="799"/>
      <c r="B509" s="800"/>
      <c r="C509" s="800"/>
      <c r="D509" s="800"/>
      <c r="E509" s="800"/>
      <c r="F509" s="800"/>
      <c r="G509" s="800"/>
      <c r="H509" s="800"/>
      <c r="I509" s="800"/>
      <c r="J509" s="800"/>
      <c r="K509" s="799"/>
      <c r="L509" s="800"/>
      <c r="M509" s="800"/>
      <c r="N509" s="800"/>
      <c r="O509" s="802"/>
      <c r="P509" s="801" t="s">
        <v>1518</v>
      </c>
      <c r="Q509" s="801"/>
      <c r="R509" s="801"/>
      <c r="S509" s="801"/>
      <c r="T509" s="801"/>
      <c r="U509" s="801"/>
      <c r="V509" s="801"/>
      <c r="W509" s="801"/>
      <c r="X509" s="801" t="s">
        <v>1517</v>
      </c>
      <c r="Y509" s="801"/>
      <c r="Z509" s="801"/>
      <c r="AA509" s="801"/>
      <c r="AB509" s="801"/>
      <c r="AC509" s="801"/>
      <c r="AD509" s="801"/>
      <c r="AE509" s="801"/>
      <c r="AF509" s="801"/>
      <c r="AG509" s="801" t="s">
        <v>1517</v>
      </c>
      <c r="AH509" s="801"/>
      <c r="AI509" s="801"/>
      <c r="AJ509" s="801"/>
      <c r="AK509" s="801"/>
      <c r="AL509" s="801"/>
      <c r="AM509" s="801"/>
      <c r="AN509" s="801"/>
      <c r="AO509" s="801"/>
      <c r="AP509" s="801"/>
      <c r="AQ509" s="801"/>
      <c r="AR509" s="801"/>
      <c r="AS509" s="801"/>
      <c r="AT509" s="801"/>
      <c r="AU509" s="801"/>
      <c r="AV509" s="801"/>
      <c r="AW509" s="801"/>
      <c r="AX509" s="801"/>
      <c r="AY509" s="801"/>
      <c r="AZ509" s="801"/>
      <c r="BA509" s="801"/>
      <c r="BB509" s="801"/>
    </row>
    <row r="510" spans="1:54" ht="12.6" customHeight="1" x14ac:dyDescent="0.25">
      <c r="A510" s="809" t="s">
        <v>1415</v>
      </c>
      <c r="B510" s="810"/>
      <c r="C510" s="810"/>
      <c r="D510" s="810"/>
      <c r="E510" s="810"/>
      <c r="F510" s="810"/>
      <c r="G510" s="810"/>
      <c r="H510" s="810"/>
      <c r="I510" s="810"/>
      <c r="J510" s="810"/>
      <c r="K510" s="809" t="s">
        <v>1416</v>
      </c>
      <c r="L510" s="810"/>
      <c r="M510" s="810"/>
      <c r="N510" s="810"/>
      <c r="O510" s="811"/>
      <c r="P510" s="808" t="s">
        <v>1417</v>
      </c>
      <c r="Q510" s="808"/>
      <c r="R510" s="808"/>
      <c r="S510" s="808"/>
      <c r="T510" s="808"/>
      <c r="U510" s="808"/>
      <c r="V510" s="808"/>
      <c r="W510" s="808"/>
      <c r="X510" s="808" t="s">
        <v>1418</v>
      </c>
      <c r="Y510" s="808"/>
      <c r="Z510" s="808"/>
      <c r="AA510" s="808"/>
      <c r="AB510" s="808"/>
      <c r="AC510" s="808"/>
      <c r="AD510" s="808"/>
      <c r="AE510" s="808"/>
      <c r="AF510" s="808"/>
      <c r="AG510" s="808" t="s">
        <v>1419</v>
      </c>
      <c r="AH510" s="808"/>
      <c r="AI510" s="808"/>
      <c r="AJ510" s="808"/>
      <c r="AK510" s="808"/>
      <c r="AL510" s="808"/>
      <c r="AM510" s="808"/>
      <c r="AN510" s="808"/>
      <c r="AO510" s="808"/>
      <c r="AP510" s="808" t="s">
        <v>1420</v>
      </c>
      <c r="AQ510" s="808"/>
      <c r="AR510" s="808"/>
      <c r="AS510" s="808"/>
      <c r="AT510" s="808"/>
      <c r="AU510" s="808"/>
      <c r="AV510" s="808"/>
      <c r="AW510" s="808"/>
      <c r="AX510" s="808"/>
      <c r="AY510" s="808"/>
      <c r="AZ510" s="808"/>
      <c r="BA510" s="808"/>
      <c r="BB510" s="808"/>
    </row>
    <row r="511" spans="1:54" ht="12.6" customHeight="1" x14ac:dyDescent="0.25">
      <c r="A511" s="130" t="s">
        <v>1521</v>
      </c>
      <c r="AP511" s="749">
        <f>SUVAHAVUJ!$N$24+SUVAHAVUJ!I25</f>
        <v>0</v>
      </c>
      <c r="AQ511" s="749"/>
      <c r="AR511" s="749"/>
      <c r="AS511" s="749"/>
      <c r="AT511" s="749"/>
      <c r="AU511" s="749"/>
      <c r="AV511" s="749"/>
      <c r="AW511" s="749"/>
      <c r="AX511" s="749"/>
      <c r="AY511" s="749"/>
      <c r="AZ511" s="749"/>
      <c r="BA511" s="749"/>
      <c r="BB511" s="749"/>
    </row>
    <row r="512" spans="1:54" ht="12.6" customHeight="1" x14ac:dyDescent="0.25">
      <c r="A512" s="954"/>
      <c r="B512" s="954"/>
      <c r="C512" s="954"/>
      <c r="D512" s="954"/>
      <c r="E512" s="954"/>
      <c r="F512" s="954"/>
      <c r="G512" s="954"/>
      <c r="H512" s="954"/>
      <c r="I512" s="954"/>
      <c r="J512" s="954"/>
      <c r="K512" s="766"/>
      <c r="L512" s="766"/>
      <c r="M512" s="766"/>
      <c r="N512" s="766"/>
      <c r="O512" s="766"/>
      <c r="P512" s="766"/>
      <c r="Q512" s="766"/>
      <c r="R512" s="766"/>
      <c r="S512" s="766"/>
      <c r="T512" s="766"/>
      <c r="U512" s="766"/>
      <c r="V512" s="766"/>
      <c r="W512" s="766"/>
      <c r="X512" s="766"/>
      <c r="Y512" s="766"/>
      <c r="Z512" s="766"/>
      <c r="AA512" s="766"/>
      <c r="AB512" s="766"/>
      <c r="AC512" s="766"/>
      <c r="AD512" s="766"/>
      <c r="AE512" s="766"/>
      <c r="AF512" s="766"/>
      <c r="AG512" s="766"/>
      <c r="AH512" s="766"/>
      <c r="AI512" s="766"/>
      <c r="AJ512" s="766"/>
      <c r="AK512" s="766"/>
      <c r="AL512" s="766"/>
      <c r="AM512" s="766"/>
      <c r="AN512" s="766"/>
      <c r="AO512" s="766"/>
      <c r="AP512" s="766"/>
      <c r="AQ512" s="766"/>
      <c r="AR512" s="766"/>
      <c r="AS512" s="766"/>
      <c r="AT512" s="766"/>
      <c r="AU512" s="766"/>
      <c r="AV512" s="766"/>
      <c r="AW512" s="766"/>
      <c r="AX512" s="766"/>
      <c r="AY512" s="766"/>
      <c r="AZ512" s="766"/>
      <c r="BA512" s="766"/>
      <c r="BB512" s="766"/>
    </row>
    <row r="513" spans="1:54" ht="12.6" customHeight="1" x14ac:dyDescent="0.25">
      <c r="A513" s="954"/>
      <c r="B513" s="954"/>
      <c r="C513" s="954"/>
      <c r="D513" s="954"/>
      <c r="E513" s="954"/>
      <c r="F513" s="954"/>
      <c r="G513" s="954"/>
      <c r="H513" s="954"/>
      <c r="I513" s="954"/>
      <c r="J513" s="954"/>
      <c r="K513" s="766"/>
      <c r="L513" s="766"/>
      <c r="M513" s="766"/>
      <c r="N513" s="766"/>
      <c r="O513" s="766"/>
      <c r="P513" s="766"/>
      <c r="Q513" s="766"/>
      <c r="R513" s="766"/>
      <c r="S513" s="766"/>
      <c r="T513" s="766"/>
      <c r="U513" s="766"/>
      <c r="V513" s="766"/>
      <c r="W513" s="766"/>
      <c r="X513" s="766"/>
      <c r="Y513" s="766"/>
      <c r="Z513" s="766"/>
      <c r="AA513" s="766"/>
      <c r="AB513" s="766"/>
      <c r="AC513" s="766"/>
      <c r="AD513" s="766"/>
      <c r="AE513" s="766"/>
      <c r="AF513" s="766"/>
      <c r="AG513" s="766"/>
      <c r="AH513" s="766"/>
      <c r="AI513" s="766"/>
      <c r="AJ513" s="766"/>
      <c r="AK513" s="766"/>
      <c r="AL513" s="766"/>
      <c r="AM513" s="766"/>
      <c r="AN513" s="766"/>
      <c r="AO513" s="766"/>
      <c r="AP513" s="766"/>
      <c r="AQ513" s="766"/>
      <c r="AR513" s="766"/>
      <c r="AS513" s="766"/>
      <c r="AT513" s="766"/>
      <c r="AU513" s="766"/>
      <c r="AV513" s="766"/>
      <c r="AW513" s="766"/>
      <c r="AX513" s="766"/>
      <c r="AY513" s="766"/>
      <c r="AZ513" s="766"/>
      <c r="BA513" s="766"/>
      <c r="BB513" s="766"/>
    </row>
    <row r="514" spans="1:54" ht="12.6" customHeight="1" x14ac:dyDescent="0.25">
      <c r="A514" s="954"/>
      <c r="B514" s="954"/>
      <c r="C514" s="954"/>
      <c r="D514" s="954"/>
      <c r="E514" s="954"/>
      <c r="F514" s="954"/>
      <c r="G514" s="954"/>
      <c r="H514" s="954"/>
      <c r="I514" s="954"/>
      <c r="J514" s="954"/>
      <c r="K514" s="766"/>
      <c r="L514" s="766"/>
      <c r="M514" s="766"/>
      <c r="N514" s="766"/>
      <c r="O514" s="766"/>
      <c r="P514" s="766"/>
      <c r="Q514" s="766"/>
      <c r="R514" s="766"/>
      <c r="S514" s="766"/>
      <c r="T514" s="766"/>
      <c r="U514" s="766"/>
      <c r="V514" s="766"/>
      <c r="W514" s="766"/>
      <c r="X514" s="766"/>
      <c r="Y514" s="766"/>
      <c r="Z514" s="766"/>
      <c r="AA514" s="766"/>
      <c r="AB514" s="766"/>
      <c r="AC514" s="766"/>
      <c r="AD514" s="766"/>
      <c r="AE514" s="766"/>
      <c r="AF514" s="766"/>
      <c r="AG514" s="766"/>
      <c r="AH514" s="766"/>
      <c r="AI514" s="766"/>
      <c r="AJ514" s="766"/>
      <c r="AK514" s="766"/>
      <c r="AL514" s="766"/>
      <c r="AM514" s="766"/>
      <c r="AN514" s="766"/>
      <c r="AO514" s="766"/>
      <c r="AP514" s="766"/>
      <c r="AQ514" s="766"/>
      <c r="AR514" s="766"/>
      <c r="AS514" s="766"/>
      <c r="AT514" s="766"/>
      <c r="AU514" s="766"/>
      <c r="AV514" s="766"/>
      <c r="AW514" s="766"/>
      <c r="AX514" s="766"/>
      <c r="AY514" s="766"/>
      <c r="AZ514" s="766"/>
      <c r="BA514" s="766"/>
      <c r="BB514" s="766"/>
    </row>
    <row r="515" spans="1:54" ht="12.6" customHeight="1" x14ac:dyDescent="0.25">
      <c r="A515" s="130" t="s">
        <v>1522</v>
      </c>
      <c r="K515" s="147"/>
      <c r="L515" s="147"/>
      <c r="M515" s="147"/>
      <c r="N515" s="147"/>
      <c r="O515" s="147"/>
      <c r="P515" s="147"/>
      <c r="Q515" s="147"/>
      <c r="R515" s="147"/>
      <c r="S515" s="147"/>
      <c r="T515" s="147"/>
      <c r="U515" s="147"/>
      <c r="V515" s="147"/>
      <c r="W515" s="147"/>
      <c r="X515" s="147"/>
      <c r="Y515" s="147"/>
      <c r="Z515" s="147"/>
      <c r="AA515" s="147"/>
      <c r="AB515" s="147"/>
      <c r="AC515" s="147"/>
      <c r="AD515" s="147"/>
      <c r="AE515" s="147"/>
      <c r="AF515" s="147"/>
      <c r="AG515" s="147"/>
      <c r="AH515" s="147"/>
      <c r="AI515" s="147"/>
      <c r="AJ515" s="147"/>
      <c r="AK515" s="147"/>
      <c r="AL515" s="147"/>
      <c r="AM515" s="147"/>
      <c r="AN515" s="147"/>
      <c r="AO515" s="147"/>
      <c r="AP515" s="749">
        <f>SUM(AP526-AP511-AP519-AP523)</f>
        <v>0</v>
      </c>
      <c r="AQ515" s="749"/>
      <c r="AR515" s="749"/>
      <c r="AS515" s="749"/>
      <c r="AT515" s="749"/>
      <c r="AU515" s="749"/>
      <c r="AV515" s="749"/>
      <c r="AW515" s="749"/>
      <c r="AX515" s="749"/>
      <c r="AY515" s="749"/>
      <c r="AZ515" s="749"/>
      <c r="BA515" s="749"/>
      <c r="BB515" s="749"/>
    </row>
    <row r="516" spans="1:54" ht="12.6" customHeight="1" x14ac:dyDescent="0.25">
      <c r="A516" s="954"/>
      <c r="B516" s="954"/>
      <c r="C516" s="954"/>
      <c r="D516" s="954"/>
      <c r="E516" s="954"/>
      <c r="F516" s="954"/>
      <c r="G516" s="954"/>
      <c r="H516" s="954"/>
      <c r="I516" s="954"/>
      <c r="J516" s="954"/>
      <c r="K516" s="766"/>
      <c r="L516" s="766"/>
      <c r="M516" s="766"/>
      <c r="N516" s="766"/>
      <c r="O516" s="766"/>
      <c r="P516" s="766"/>
      <c r="Q516" s="766"/>
      <c r="R516" s="766"/>
      <c r="S516" s="766"/>
      <c r="T516" s="766"/>
      <c r="U516" s="766"/>
      <c r="V516" s="766"/>
      <c r="W516" s="766"/>
      <c r="X516" s="766"/>
      <c r="Y516" s="766"/>
      <c r="Z516" s="766"/>
      <c r="AA516" s="766"/>
      <c r="AB516" s="766"/>
      <c r="AC516" s="766"/>
      <c r="AD516" s="766"/>
      <c r="AE516" s="766"/>
      <c r="AF516" s="766"/>
      <c r="AG516" s="766"/>
      <c r="AH516" s="766"/>
      <c r="AI516" s="766"/>
      <c r="AJ516" s="766"/>
      <c r="AK516" s="766"/>
      <c r="AL516" s="766"/>
      <c r="AM516" s="766"/>
      <c r="AN516" s="766"/>
      <c r="AO516" s="766"/>
      <c r="AP516" s="766"/>
      <c r="AQ516" s="766"/>
      <c r="AR516" s="766"/>
      <c r="AS516" s="766"/>
      <c r="AT516" s="766"/>
      <c r="AU516" s="766"/>
      <c r="AV516" s="766"/>
      <c r="AW516" s="766"/>
      <c r="AX516" s="766"/>
      <c r="AY516" s="766"/>
      <c r="AZ516" s="766"/>
      <c r="BA516" s="766"/>
      <c r="BB516" s="766"/>
    </row>
    <row r="517" spans="1:54" ht="12.6" customHeight="1" x14ac:dyDescent="0.25">
      <c r="A517" s="954"/>
      <c r="B517" s="954"/>
      <c r="C517" s="954"/>
      <c r="D517" s="954"/>
      <c r="E517" s="954"/>
      <c r="F517" s="954"/>
      <c r="G517" s="954"/>
      <c r="H517" s="954"/>
      <c r="I517" s="954"/>
      <c r="J517" s="954"/>
      <c r="K517" s="766"/>
      <c r="L517" s="766"/>
      <c r="M517" s="766"/>
      <c r="N517" s="766"/>
      <c r="O517" s="766"/>
      <c r="P517" s="766"/>
      <c r="Q517" s="766"/>
      <c r="R517" s="766"/>
      <c r="S517" s="766"/>
      <c r="T517" s="766"/>
      <c r="U517" s="766"/>
      <c r="V517" s="766"/>
      <c r="W517" s="766"/>
      <c r="X517" s="766"/>
      <c r="Y517" s="766"/>
      <c r="Z517" s="766"/>
      <c r="AA517" s="766"/>
      <c r="AB517" s="766"/>
      <c r="AC517" s="766"/>
      <c r="AD517" s="766"/>
      <c r="AE517" s="766"/>
      <c r="AF517" s="766"/>
      <c r="AG517" s="766"/>
      <c r="AH517" s="766"/>
      <c r="AI517" s="766"/>
      <c r="AJ517" s="766"/>
      <c r="AK517" s="766"/>
      <c r="AL517" s="766"/>
      <c r="AM517" s="766"/>
      <c r="AN517" s="766"/>
      <c r="AO517" s="766"/>
      <c r="AP517" s="766"/>
      <c r="AQ517" s="766"/>
      <c r="AR517" s="766"/>
      <c r="AS517" s="766"/>
      <c r="AT517" s="766"/>
      <c r="AU517" s="766"/>
      <c r="AV517" s="766"/>
      <c r="AW517" s="766"/>
      <c r="AX517" s="766"/>
      <c r="AY517" s="766"/>
      <c r="AZ517" s="766"/>
      <c r="BA517" s="766"/>
      <c r="BB517" s="766"/>
    </row>
    <row r="518" spans="1:54" ht="12.6" customHeight="1" x14ac:dyDescent="0.25">
      <c r="A518" s="954"/>
      <c r="B518" s="954"/>
      <c r="C518" s="954"/>
      <c r="D518" s="954"/>
      <c r="E518" s="954"/>
      <c r="F518" s="954"/>
      <c r="G518" s="954"/>
      <c r="H518" s="954"/>
      <c r="I518" s="954"/>
      <c r="J518" s="954"/>
      <c r="K518" s="766"/>
      <c r="L518" s="766"/>
      <c r="M518" s="766"/>
      <c r="N518" s="766"/>
      <c r="O518" s="766"/>
      <c r="P518" s="766"/>
      <c r="Q518" s="766"/>
      <c r="R518" s="766"/>
      <c r="S518" s="766"/>
      <c r="T518" s="766"/>
      <c r="U518" s="766"/>
      <c r="V518" s="766"/>
      <c r="W518" s="766"/>
      <c r="X518" s="766"/>
      <c r="Y518" s="766"/>
      <c r="Z518" s="766"/>
      <c r="AA518" s="766"/>
      <c r="AB518" s="766"/>
      <c r="AC518" s="766"/>
      <c r="AD518" s="766"/>
      <c r="AE518" s="766"/>
      <c r="AF518" s="766"/>
      <c r="AG518" s="766"/>
      <c r="AH518" s="766"/>
      <c r="AI518" s="766"/>
      <c r="AJ518" s="766"/>
      <c r="AK518" s="766"/>
      <c r="AL518" s="766"/>
      <c r="AM518" s="766"/>
      <c r="AN518" s="766"/>
      <c r="AO518" s="766"/>
      <c r="AP518" s="766"/>
      <c r="AQ518" s="766"/>
      <c r="AR518" s="766"/>
      <c r="AS518" s="766"/>
      <c r="AT518" s="766"/>
      <c r="AU518" s="766"/>
      <c r="AV518" s="766"/>
      <c r="AW518" s="766"/>
      <c r="AX518" s="766"/>
      <c r="AY518" s="766"/>
      <c r="AZ518" s="766"/>
      <c r="BA518" s="766"/>
      <c r="BB518" s="766"/>
    </row>
    <row r="519" spans="1:54" ht="12.6" customHeight="1" x14ac:dyDescent="0.25">
      <c r="A519" s="130" t="s">
        <v>1497</v>
      </c>
      <c r="K519" s="147"/>
      <c r="L519" s="147"/>
      <c r="M519" s="147"/>
      <c r="N519" s="147"/>
      <c r="O519" s="147"/>
      <c r="P519" s="147"/>
      <c r="Q519" s="147"/>
      <c r="R519" s="147"/>
      <c r="S519" s="147"/>
      <c r="T519" s="147"/>
      <c r="U519" s="147"/>
      <c r="V519" s="147"/>
      <c r="W519" s="147"/>
      <c r="X519" s="147"/>
      <c r="Y519" s="147"/>
      <c r="Z519" s="147"/>
      <c r="AA519" s="147"/>
      <c r="AB519" s="147"/>
      <c r="AC519" s="147"/>
      <c r="AD519" s="147"/>
      <c r="AE519" s="147"/>
      <c r="AF519" s="147"/>
      <c r="AG519" s="147"/>
      <c r="AH519" s="147"/>
      <c r="AI519" s="147"/>
      <c r="AJ519" s="147"/>
      <c r="AK519" s="147"/>
      <c r="AL519" s="147"/>
      <c r="AM519" s="147"/>
      <c r="AN519" s="147"/>
      <c r="AO519" s="147"/>
      <c r="AP519" s="749">
        <f>SUM(SUVAHAVUJ!N26+SUVAHAVUJ!N30)</f>
        <v>0</v>
      </c>
      <c r="AQ519" s="749"/>
      <c r="AR519" s="749"/>
      <c r="AS519" s="749"/>
      <c r="AT519" s="749"/>
      <c r="AU519" s="749"/>
      <c r="AV519" s="749"/>
      <c r="AW519" s="749"/>
      <c r="AX519" s="749"/>
      <c r="AY519" s="749"/>
      <c r="AZ519" s="749"/>
      <c r="BA519" s="749"/>
      <c r="BB519" s="749"/>
    </row>
    <row r="520" spans="1:54" ht="12.6" customHeight="1" x14ac:dyDescent="0.25">
      <c r="A520" s="954"/>
      <c r="B520" s="954"/>
      <c r="C520" s="954"/>
      <c r="D520" s="954"/>
      <c r="E520" s="954"/>
      <c r="F520" s="954"/>
      <c r="G520" s="954"/>
      <c r="H520" s="954"/>
      <c r="I520" s="954"/>
      <c r="J520" s="954"/>
      <c r="K520" s="766"/>
      <c r="L520" s="766"/>
      <c r="M520" s="766"/>
      <c r="N520" s="766"/>
      <c r="O520" s="766"/>
      <c r="P520" s="766"/>
      <c r="Q520" s="766"/>
      <c r="R520" s="766"/>
      <c r="S520" s="766"/>
      <c r="T520" s="766"/>
      <c r="U520" s="766"/>
      <c r="V520" s="766"/>
      <c r="W520" s="766"/>
      <c r="X520" s="766"/>
      <c r="Y520" s="766"/>
      <c r="Z520" s="766"/>
      <c r="AA520" s="766"/>
      <c r="AB520" s="766"/>
      <c r="AC520" s="766"/>
      <c r="AD520" s="766"/>
      <c r="AE520" s="766"/>
      <c r="AF520" s="766"/>
      <c r="AG520" s="766"/>
      <c r="AH520" s="766"/>
      <c r="AI520" s="766"/>
      <c r="AJ520" s="766"/>
      <c r="AK520" s="766"/>
      <c r="AL520" s="766"/>
      <c r="AM520" s="766"/>
      <c r="AN520" s="766"/>
      <c r="AO520" s="766"/>
      <c r="AP520" s="766"/>
      <c r="AQ520" s="766"/>
      <c r="AR520" s="766"/>
      <c r="AS520" s="766"/>
      <c r="AT520" s="766"/>
      <c r="AU520" s="766"/>
      <c r="AV520" s="766"/>
      <c r="AW520" s="766"/>
      <c r="AX520" s="766"/>
      <c r="AY520" s="766"/>
      <c r="AZ520" s="766"/>
      <c r="BA520" s="766"/>
      <c r="BB520" s="766"/>
    </row>
    <row r="521" spans="1:54" ht="12.6" customHeight="1" x14ac:dyDescent="0.25">
      <c r="A521" s="954"/>
      <c r="B521" s="954"/>
      <c r="C521" s="954"/>
      <c r="D521" s="954"/>
      <c r="E521" s="954"/>
      <c r="F521" s="954"/>
      <c r="G521" s="954"/>
      <c r="H521" s="954"/>
      <c r="I521" s="954"/>
      <c r="J521" s="954"/>
      <c r="K521" s="766"/>
      <c r="L521" s="766"/>
      <c r="M521" s="766"/>
      <c r="N521" s="766"/>
      <c r="O521" s="766"/>
      <c r="P521" s="766"/>
      <c r="Q521" s="766"/>
      <c r="R521" s="766"/>
      <c r="S521" s="766"/>
      <c r="T521" s="766"/>
      <c r="U521" s="766"/>
      <c r="V521" s="766"/>
      <c r="W521" s="766"/>
      <c r="X521" s="766"/>
      <c r="Y521" s="766"/>
      <c r="Z521" s="766"/>
      <c r="AA521" s="766"/>
      <c r="AB521" s="766"/>
      <c r="AC521" s="766"/>
      <c r="AD521" s="766"/>
      <c r="AE521" s="766"/>
      <c r="AF521" s="766"/>
      <c r="AG521" s="766"/>
      <c r="AH521" s="766"/>
      <c r="AI521" s="766"/>
      <c r="AJ521" s="766"/>
      <c r="AK521" s="766"/>
      <c r="AL521" s="766"/>
      <c r="AM521" s="766"/>
      <c r="AN521" s="766"/>
      <c r="AO521" s="766"/>
      <c r="AP521" s="766"/>
      <c r="AQ521" s="766"/>
      <c r="AR521" s="766"/>
      <c r="AS521" s="766"/>
      <c r="AT521" s="766"/>
      <c r="AU521" s="766"/>
      <c r="AV521" s="766"/>
      <c r="AW521" s="766"/>
      <c r="AX521" s="766"/>
      <c r="AY521" s="766"/>
      <c r="AZ521" s="766"/>
      <c r="BA521" s="766"/>
      <c r="BB521" s="766"/>
    </row>
    <row r="522" spans="1:54" ht="12.6" customHeight="1" x14ac:dyDescent="0.25">
      <c r="A522" s="954"/>
      <c r="B522" s="954"/>
      <c r="C522" s="954"/>
      <c r="D522" s="954"/>
      <c r="E522" s="954"/>
      <c r="F522" s="954"/>
      <c r="G522" s="954"/>
      <c r="H522" s="954"/>
      <c r="I522" s="954"/>
      <c r="J522" s="954"/>
      <c r="K522" s="766"/>
      <c r="L522" s="766"/>
      <c r="M522" s="766"/>
      <c r="N522" s="766"/>
      <c r="O522" s="766"/>
      <c r="P522" s="766"/>
      <c r="Q522" s="766"/>
      <c r="R522" s="766"/>
      <c r="S522" s="766"/>
      <c r="T522" s="766"/>
      <c r="U522" s="766"/>
      <c r="V522" s="766"/>
      <c r="W522" s="766"/>
      <c r="X522" s="766"/>
      <c r="Y522" s="766"/>
      <c r="Z522" s="766"/>
      <c r="AA522" s="766"/>
      <c r="AB522" s="766"/>
      <c r="AC522" s="766"/>
      <c r="AD522" s="766"/>
      <c r="AE522" s="766"/>
      <c r="AF522" s="766"/>
      <c r="AG522" s="766"/>
      <c r="AH522" s="766"/>
      <c r="AI522" s="766"/>
      <c r="AJ522" s="766"/>
      <c r="AK522" s="766"/>
      <c r="AL522" s="766"/>
      <c r="AM522" s="766"/>
      <c r="AN522" s="766"/>
      <c r="AO522" s="766"/>
      <c r="AP522" s="766"/>
      <c r="AQ522" s="766"/>
      <c r="AR522" s="766"/>
      <c r="AS522" s="766"/>
      <c r="AT522" s="766"/>
      <c r="AU522" s="766"/>
      <c r="AV522" s="766"/>
      <c r="AW522" s="766"/>
      <c r="AX522" s="766"/>
      <c r="AY522" s="766"/>
      <c r="AZ522" s="766"/>
      <c r="BA522" s="766"/>
      <c r="BB522" s="766"/>
    </row>
    <row r="523" spans="1:54" ht="12.6" customHeight="1" x14ac:dyDescent="0.25">
      <c r="A523" s="130" t="s">
        <v>1523</v>
      </c>
      <c r="K523" s="147"/>
      <c r="L523" s="147"/>
      <c r="M523" s="147"/>
      <c r="N523" s="147"/>
      <c r="O523" s="147"/>
      <c r="P523" s="147"/>
      <c r="Q523" s="147"/>
      <c r="R523" s="147"/>
      <c r="S523" s="147"/>
      <c r="T523" s="147"/>
      <c r="U523" s="147"/>
      <c r="V523" s="147"/>
      <c r="W523" s="147"/>
      <c r="X523" s="147"/>
      <c r="Y523" s="147"/>
      <c r="Z523" s="147"/>
      <c r="AA523" s="147"/>
      <c r="AB523" s="147"/>
      <c r="AC523" s="147"/>
      <c r="AD523" s="147"/>
      <c r="AE523" s="147"/>
      <c r="AF523" s="147"/>
      <c r="AG523" s="147"/>
      <c r="AH523" s="147"/>
      <c r="AI523" s="147"/>
      <c r="AJ523" s="147"/>
      <c r="AK523" s="147"/>
      <c r="AL523" s="147"/>
      <c r="AM523" s="147"/>
      <c r="AN523" s="147"/>
      <c r="AO523" s="147"/>
      <c r="AP523" s="749">
        <f>SUVAHAVUJ!$N$33</f>
        <v>0</v>
      </c>
      <c r="AQ523" s="749"/>
      <c r="AR523" s="749"/>
      <c r="AS523" s="749"/>
      <c r="AT523" s="749"/>
      <c r="AU523" s="749"/>
      <c r="AV523" s="749"/>
      <c r="AW523" s="749"/>
      <c r="AX523" s="749"/>
      <c r="AY523" s="749"/>
      <c r="AZ523" s="749"/>
      <c r="BA523" s="749"/>
      <c r="BB523" s="749"/>
    </row>
    <row r="524" spans="1:54" ht="12.6" customHeight="1" x14ac:dyDescent="0.25">
      <c r="A524" s="954"/>
      <c r="B524" s="954"/>
      <c r="C524" s="954"/>
      <c r="D524" s="954"/>
      <c r="E524" s="954"/>
      <c r="F524" s="954"/>
      <c r="G524" s="954"/>
      <c r="H524" s="954"/>
      <c r="I524" s="954"/>
      <c r="J524" s="954"/>
      <c r="K524" s="766"/>
      <c r="L524" s="766"/>
      <c r="M524" s="766"/>
      <c r="N524" s="766"/>
      <c r="O524" s="766"/>
      <c r="P524" s="766"/>
      <c r="Q524" s="766"/>
      <c r="R524" s="766"/>
      <c r="S524" s="766"/>
      <c r="T524" s="766"/>
      <c r="U524" s="766"/>
      <c r="V524" s="766"/>
      <c r="W524" s="766"/>
      <c r="X524" s="766"/>
      <c r="Y524" s="766"/>
      <c r="Z524" s="766"/>
      <c r="AA524" s="766"/>
      <c r="AB524" s="766"/>
      <c r="AC524" s="766"/>
      <c r="AD524" s="766"/>
      <c r="AE524" s="766"/>
      <c r="AF524" s="766"/>
      <c r="AG524" s="766"/>
      <c r="AH524" s="766"/>
      <c r="AI524" s="766"/>
      <c r="AJ524" s="766"/>
      <c r="AK524" s="766"/>
      <c r="AL524" s="766"/>
      <c r="AM524" s="766"/>
      <c r="AN524" s="766"/>
      <c r="AO524" s="766"/>
      <c r="AP524" s="766"/>
      <c r="AQ524" s="766"/>
      <c r="AR524" s="766"/>
      <c r="AS524" s="766"/>
      <c r="AT524" s="766"/>
      <c r="AU524" s="766"/>
      <c r="AV524" s="766"/>
      <c r="AW524" s="766"/>
      <c r="AX524" s="766"/>
      <c r="AY524" s="766"/>
      <c r="AZ524" s="766"/>
      <c r="BA524" s="766"/>
      <c r="BB524" s="766"/>
    </row>
    <row r="525" spans="1:54" ht="12.6" customHeight="1" x14ac:dyDescent="0.25">
      <c r="A525" s="954"/>
      <c r="B525" s="954"/>
      <c r="C525" s="954"/>
      <c r="D525" s="954"/>
      <c r="E525" s="954"/>
      <c r="F525" s="954"/>
      <c r="G525" s="954"/>
      <c r="H525" s="954"/>
      <c r="I525" s="954"/>
      <c r="J525" s="954"/>
      <c r="K525" s="766"/>
      <c r="L525" s="766"/>
      <c r="M525" s="766"/>
      <c r="N525" s="766"/>
      <c r="O525" s="766"/>
      <c r="P525" s="766"/>
      <c r="Q525" s="766"/>
      <c r="R525" s="766"/>
      <c r="S525" s="766"/>
      <c r="T525" s="766"/>
      <c r="U525" s="766"/>
      <c r="V525" s="766"/>
      <c r="W525" s="766"/>
      <c r="X525" s="766"/>
      <c r="Y525" s="766"/>
      <c r="Z525" s="766"/>
      <c r="AA525" s="766"/>
      <c r="AB525" s="766"/>
      <c r="AC525" s="766"/>
      <c r="AD525" s="766"/>
      <c r="AE525" s="766"/>
      <c r="AF525" s="766"/>
      <c r="AG525" s="766"/>
      <c r="AH525" s="766"/>
      <c r="AI525" s="766"/>
      <c r="AJ525" s="766"/>
      <c r="AK525" s="766"/>
      <c r="AL525" s="766"/>
      <c r="AM525" s="766"/>
      <c r="AN525" s="766"/>
      <c r="AO525" s="766"/>
      <c r="AP525" s="766"/>
      <c r="AQ525" s="766"/>
      <c r="AR525" s="766"/>
      <c r="AS525" s="766"/>
      <c r="AT525" s="766"/>
      <c r="AU525" s="766"/>
      <c r="AV525" s="766"/>
      <c r="AW525" s="766"/>
      <c r="AX525" s="766"/>
      <c r="AY525" s="766"/>
      <c r="AZ525" s="766"/>
      <c r="BA525" s="766"/>
      <c r="BB525" s="766"/>
    </row>
    <row r="526" spans="1:54" ht="12.6" customHeight="1" x14ac:dyDescent="0.25">
      <c r="A526" s="768" t="s">
        <v>1524</v>
      </c>
      <c r="B526" s="768"/>
      <c r="C526" s="768"/>
      <c r="D526" s="768"/>
      <c r="E526" s="768"/>
      <c r="F526" s="768"/>
      <c r="G526" s="768"/>
      <c r="H526" s="768"/>
      <c r="I526" s="768"/>
      <c r="J526" s="768"/>
      <c r="K526" s="768" t="s">
        <v>19</v>
      </c>
      <c r="L526" s="768"/>
      <c r="M526" s="768"/>
      <c r="N526" s="768"/>
      <c r="O526" s="768"/>
      <c r="P526" s="768" t="s">
        <v>19</v>
      </c>
      <c r="Q526" s="768"/>
      <c r="R526" s="768"/>
      <c r="S526" s="768"/>
      <c r="T526" s="768"/>
      <c r="U526" s="768"/>
      <c r="V526" s="768"/>
      <c r="W526" s="768"/>
      <c r="X526" s="768" t="s">
        <v>19</v>
      </c>
      <c r="Y526" s="768"/>
      <c r="Z526" s="768"/>
      <c r="AA526" s="768"/>
      <c r="AB526" s="768"/>
      <c r="AC526" s="768"/>
      <c r="AD526" s="768"/>
      <c r="AE526" s="768"/>
      <c r="AF526" s="768"/>
      <c r="AG526" s="768" t="s">
        <v>19</v>
      </c>
      <c r="AH526" s="768"/>
      <c r="AI526" s="768"/>
      <c r="AJ526" s="768"/>
      <c r="AK526" s="768"/>
      <c r="AL526" s="768"/>
      <c r="AM526" s="768"/>
      <c r="AN526" s="768"/>
      <c r="AO526" s="768"/>
      <c r="AP526" s="955">
        <f>SUVAHAVUJ!$N$23</f>
        <v>0</v>
      </c>
      <c r="AQ526" s="955"/>
      <c r="AR526" s="955"/>
      <c r="AS526" s="955"/>
      <c r="AT526" s="955"/>
      <c r="AU526" s="955"/>
      <c r="AV526" s="955"/>
      <c r="AW526" s="955"/>
      <c r="AX526" s="955"/>
      <c r="AY526" s="955"/>
      <c r="AZ526" s="955"/>
      <c r="BA526" s="955"/>
      <c r="BB526" s="955"/>
    </row>
    <row r="527" spans="1:54" ht="12.6" customHeight="1" x14ac:dyDescent="0.25">
      <c r="A527" s="142" t="s">
        <v>5105</v>
      </c>
    </row>
    <row r="528" spans="1:54" ht="15" customHeight="1" x14ac:dyDescent="0.25">
      <c r="A528" s="863"/>
      <c r="B528" s="864"/>
      <c r="C528" s="864"/>
      <c r="D528" s="864"/>
      <c r="E528" s="864"/>
      <c r="F528" s="864"/>
      <c r="G528" s="864"/>
      <c r="H528" s="864"/>
      <c r="I528" s="864"/>
      <c r="J528" s="864"/>
      <c r="K528" s="864"/>
      <c r="L528" s="864"/>
      <c r="M528" s="864"/>
      <c r="N528" s="864"/>
      <c r="O528" s="864"/>
      <c r="P528" s="864"/>
      <c r="Q528" s="864"/>
      <c r="R528" s="864"/>
      <c r="S528" s="864"/>
      <c r="T528" s="864"/>
      <c r="U528" s="864"/>
      <c r="V528" s="864"/>
      <c r="W528" s="864"/>
      <c r="X528" s="864"/>
      <c r="Y528" s="864"/>
      <c r="Z528" s="864"/>
      <c r="AA528" s="864"/>
      <c r="AB528" s="864"/>
      <c r="AC528" s="864"/>
      <c r="AD528" s="864"/>
      <c r="AE528" s="864"/>
      <c r="AF528" s="864"/>
      <c r="AG528" s="864"/>
      <c r="AH528" s="864"/>
      <c r="AI528" s="864"/>
      <c r="AJ528" s="864"/>
      <c r="AK528" s="864"/>
      <c r="AL528" s="864"/>
      <c r="AM528" s="864"/>
      <c r="AN528" s="864"/>
      <c r="AO528" s="864"/>
      <c r="AP528" s="864"/>
      <c r="AQ528" s="864"/>
      <c r="AR528" s="864"/>
      <c r="AS528" s="864"/>
      <c r="AT528" s="864"/>
      <c r="AU528" s="864"/>
      <c r="AV528" s="864"/>
      <c r="AW528" s="864"/>
      <c r="AX528" s="864"/>
      <c r="AY528" s="497"/>
      <c r="AZ528" s="497"/>
      <c r="BA528" s="497"/>
      <c r="BB528" s="497"/>
    </row>
    <row r="529" spans="1:54" ht="15" customHeight="1" x14ac:dyDescent="0.25">
      <c r="A529" s="865"/>
      <c r="B529" s="866"/>
      <c r="C529" s="866"/>
      <c r="D529" s="866"/>
      <c r="E529" s="866"/>
      <c r="F529" s="866"/>
      <c r="G529" s="866"/>
      <c r="H529" s="866"/>
      <c r="I529" s="866"/>
      <c r="J529" s="866"/>
      <c r="K529" s="866"/>
      <c r="L529" s="866"/>
      <c r="M529" s="866"/>
      <c r="N529" s="866"/>
      <c r="O529" s="866"/>
      <c r="P529" s="866"/>
      <c r="Q529" s="866"/>
      <c r="R529" s="866"/>
      <c r="S529" s="866"/>
      <c r="T529" s="866"/>
      <c r="U529" s="866"/>
      <c r="V529" s="866"/>
      <c r="W529" s="866"/>
      <c r="X529" s="866"/>
      <c r="Y529" s="866"/>
      <c r="Z529" s="866"/>
      <c r="AA529" s="866"/>
      <c r="AB529" s="866"/>
      <c r="AC529" s="866"/>
      <c r="AD529" s="866"/>
      <c r="AE529" s="866"/>
      <c r="AF529" s="866"/>
      <c r="AG529" s="866"/>
      <c r="AH529" s="866"/>
      <c r="AI529" s="866"/>
      <c r="AJ529" s="866"/>
      <c r="AK529" s="866"/>
      <c r="AL529" s="866"/>
      <c r="AM529" s="866"/>
      <c r="AN529" s="866"/>
      <c r="AO529" s="866"/>
      <c r="AP529" s="866"/>
      <c r="AQ529" s="866"/>
      <c r="AR529" s="866"/>
      <c r="AS529" s="866"/>
      <c r="AT529" s="866"/>
      <c r="AU529" s="866"/>
      <c r="AV529" s="866"/>
      <c r="AW529" s="866"/>
      <c r="AX529" s="866"/>
      <c r="AY529" s="497"/>
      <c r="AZ529" s="497"/>
      <c r="BA529" s="497"/>
      <c r="BB529" s="497"/>
    </row>
    <row r="530" spans="1:54" ht="12.6" customHeight="1" x14ac:dyDescent="0.25">
      <c r="A530" s="142" t="s">
        <v>5217</v>
      </c>
    </row>
    <row r="531" spans="1:54" ht="12.6" customHeight="1" x14ac:dyDescent="0.25">
      <c r="A531" s="854"/>
      <c r="B531" s="854"/>
      <c r="C531" s="854"/>
      <c r="D531" s="854"/>
      <c r="E531" s="854"/>
      <c r="F531" s="854"/>
      <c r="G531" s="854"/>
      <c r="H531" s="854"/>
      <c r="I531" s="854"/>
      <c r="J531" s="854"/>
      <c r="K531" s="854"/>
      <c r="L531" s="854"/>
      <c r="M531" s="854"/>
      <c r="N531" s="854"/>
      <c r="O531" s="854"/>
      <c r="P531" s="854" t="s">
        <v>1525</v>
      </c>
      <c r="Q531" s="854"/>
      <c r="R531" s="854"/>
      <c r="S531" s="854"/>
      <c r="T531" s="854"/>
      <c r="U531" s="854"/>
      <c r="V531" s="854"/>
      <c r="W531" s="854"/>
      <c r="X531" s="854"/>
      <c r="Y531" s="854"/>
      <c r="Z531" s="854"/>
      <c r="AA531" s="854"/>
      <c r="AB531" s="854"/>
      <c r="AC531" s="854"/>
      <c r="AD531" s="854"/>
      <c r="AE531" s="854"/>
      <c r="AF531" s="854"/>
      <c r="AG531" s="854"/>
      <c r="AH531" s="854"/>
      <c r="AI531" s="854"/>
      <c r="AJ531" s="854"/>
      <c r="AK531" s="854" t="s">
        <v>1526</v>
      </c>
      <c r="AL531" s="854"/>
      <c r="AM531" s="854"/>
      <c r="AN531" s="854"/>
      <c r="AO531" s="854"/>
      <c r="AP531" s="854"/>
      <c r="AQ531" s="854"/>
      <c r="AR531" s="854" t="s">
        <v>1472</v>
      </c>
      <c r="AS531" s="854"/>
      <c r="AT531" s="854"/>
      <c r="AU531" s="854"/>
      <c r="AV531" s="854"/>
      <c r="AW531" s="854"/>
      <c r="AX531" s="854"/>
      <c r="AY531" s="854"/>
      <c r="AZ531" s="854"/>
      <c r="BA531" s="854"/>
      <c r="BB531" s="854"/>
    </row>
    <row r="532" spans="1:54" ht="12.6" customHeight="1" x14ac:dyDescent="0.25">
      <c r="A532" s="801"/>
      <c r="B532" s="801"/>
      <c r="C532" s="801"/>
      <c r="D532" s="801"/>
      <c r="E532" s="801"/>
      <c r="F532" s="801"/>
      <c r="G532" s="801"/>
      <c r="H532" s="801"/>
      <c r="I532" s="801"/>
      <c r="J532" s="801"/>
      <c r="K532" s="801"/>
      <c r="L532" s="801"/>
      <c r="M532" s="801"/>
      <c r="N532" s="801"/>
      <c r="O532" s="801"/>
      <c r="P532" s="801" t="s">
        <v>1527</v>
      </c>
      <c r="Q532" s="801"/>
      <c r="R532" s="801"/>
      <c r="S532" s="801"/>
      <c r="T532" s="801"/>
      <c r="U532" s="801"/>
      <c r="V532" s="801"/>
      <c r="W532" s="801" t="s">
        <v>1528</v>
      </c>
      <c r="X532" s="801"/>
      <c r="Y532" s="801"/>
      <c r="Z532" s="801"/>
      <c r="AA532" s="801"/>
      <c r="AB532" s="801"/>
      <c r="AC532" s="801"/>
      <c r="AD532" s="801" t="s">
        <v>1529</v>
      </c>
      <c r="AE532" s="801"/>
      <c r="AF532" s="801"/>
      <c r="AG532" s="801"/>
      <c r="AH532" s="801"/>
      <c r="AI532" s="801"/>
      <c r="AJ532" s="801"/>
      <c r="AK532" s="801" t="s">
        <v>1530</v>
      </c>
      <c r="AL532" s="801"/>
      <c r="AM532" s="801"/>
      <c r="AN532" s="801"/>
      <c r="AO532" s="801"/>
      <c r="AP532" s="801"/>
      <c r="AQ532" s="801"/>
      <c r="AR532" s="801" t="s">
        <v>1531</v>
      </c>
      <c r="AS532" s="801"/>
      <c r="AT532" s="801"/>
      <c r="AU532" s="801"/>
      <c r="AV532" s="801"/>
      <c r="AW532" s="801"/>
      <c r="AX532" s="801"/>
      <c r="AY532" s="801"/>
      <c r="AZ532" s="801"/>
      <c r="BA532" s="801"/>
      <c r="BB532" s="801"/>
    </row>
    <row r="533" spans="1:54" ht="12.6" customHeight="1" x14ac:dyDescent="0.25">
      <c r="A533" s="801" t="s">
        <v>1532</v>
      </c>
      <c r="B533" s="801"/>
      <c r="C533" s="801"/>
      <c r="D533" s="801"/>
      <c r="E533" s="801"/>
      <c r="F533" s="801"/>
      <c r="G533" s="801"/>
      <c r="H533" s="801"/>
      <c r="I533" s="801"/>
      <c r="J533" s="801"/>
      <c r="K533" s="801"/>
      <c r="L533" s="801" t="s">
        <v>1533</v>
      </c>
      <c r="M533" s="801"/>
      <c r="N533" s="801"/>
      <c r="O533" s="801"/>
      <c r="P533" s="801" t="s">
        <v>1474</v>
      </c>
      <c r="Q533" s="801"/>
      <c r="R533" s="801"/>
      <c r="S533" s="801"/>
      <c r="T533" s="801"/>
      <c r="U533" s="801"/>
      <c r="V533" s="801"/>
      <c r="W533" s="801" t="s">
        <v>1534</v>
      </c>
      <c r="X533" s="801"/>
      <c r="Y533" s="801"/>
      <c r="Z533" s="801"/>
      <c r="AA533" s="801"/>
      <c r="AB533" s="801"/>
      <c r="AC533" s="801"/>
      <c r="AD533" s="801" t="s">
        <v>1534</v>
      </c>
      <c r="AE533" s="801"/>
      <c r="AF533" s="801"/>
      <c r="AG533" s="801"/>
      <c r="AH533" s="801"/>
      <c r="AI533" s="801"/>
      <c r="AJ533" s="801"/>
      <c r="AK533" s="801" t="s">
        <v>1535</v>
      </c>
      <c r="AL533" s="801"/>
      <c r="AM533" s="801"/>
      <c r="AN533" s="801"/>
      <c r="AO533" s="801"/>
      <c r="AP533" s="801"/>
      <c r="AQ533" s="801"/>
      <c r="AR533" s="801" t="s">
        <v>1474</v>
      </c>
      <c r="AS533" s="801"/>
      <c r="AT533" s="801"/>
      <c r="AU533" s="801"/>
      <c r="AV533" s="801"/>
      <c r="AW533" s="801"/>
      <c r="AX533" s="801"/>
      <c r="AY533" s="801"/>
      <c r="AZ533" s="801"/>
      <c r="BA533" s="801"/>
      <c r="BB533" s="801"/>
    </row>
    <row r="534" spans="1:54" ht="12.6" customHeight="1" x14ac:dyDescent="0.25">
      <c r="A534" s="801" t="s">
        <v>1536</v>
      </c>
      <c r="B534" s="801"/>
      <c r="C534" s="801"/>
      <c r="D534" s="801"/>
      <c r="E534" s="801"/>
      <c r="F534" s="801"/>
      <c r="G534" s="801"/>
      <c r="H534" s="801"/>
      <c r="I534" s="801"/>
      <c r="J534" s="801"/>
      <c r="K534" s="801"/>
      <c r="L534" s="801" t="s">
        <v>1537</v>
      </c>
      <c r="M534" s="801"/>
      <c r="N534" s="801"/>
      <c r="O534" s="801"/>
      <c r="P534" s="801" t="s">
        <v>1475</v>
      </c>
      <c r="Q534" s="801"/>
      <c r="R534" s="801"/>
      <c r="S534" s="801"/>
      <c r="T534" s="801"/>
      <c r="U534" s="801"/>
      <c r="V534" s="801"/>
      <c r="W534" s="801"/>
      <c r="X534" s="801"/>
      <c r="Y534" s="801"/>
      <c r="Z534" s="801"/>
      <c r="AA534" s="801"/>
      <c r="AB534" s="801"/>
      <c r="AC534" s="801"/>
      <c r="AD534" s="801"/>
      <c r="AE534" s="801"/>
      <c r="AF534" s="801"/>
      <c r="AG534" s="801"/>
      <c r="AH534" s="801"/>
      <c r="AI534" s="801"/>
      <c r="AJ534" s="801"/>
      <c r="AK534" s="801" t="s">
        <v>1538</v>
      </c>
      <c r="AL534" s="801"/>
      <c r="AM534" s="801"/>
      <c r="AN534" s="801"/>
      <c r="AO534" s="801"/>
      <c r="AP534" s="801"/>
      <c r="AQ534" s="801"/>
      <c r="AR534" s="801" t="s">
        <v>1475</v>
      </c>
      <c r="AS534" s="801"/>
      <c r="AT534" s="801"/>
      <c r="AU534" s="801"/>
      <c r="AV534" s="801"/>
      <c r="AW534" s="801"/>
      <c r="AX534" s="801"/>
      <c r="AY534" s="801"/>
      <c r="AZ534" s="801"/>
      <c r="BA534" s="801"/>
      <c r="BB534" s="801"/>
    </row>
    <row r="535" spans="1:54" ht="12.6" customHeight="1" x14ac:dyDescent="0.25">
      <c r="A535" s="801"/>
      <c r="B535" s="801"/>
      <c r="C535" s="801"/>
      <c r="D535" s="801"/>
      <c r="E535" s="801"/>
      <c r="F535" s="801"/>
      <c r="G535" s="801"/>
      <c r="H535" s="801"/>
      <c r="I535" s="801"/>
      <c r="J535" s="801"/>
      <c r="K535" s="801"/>
      <c r="L535" s="801"/>
      <c r="M535" s="801"/>
      <c r="N535" s="801"/>
      <c r="O535" s="801"/>
      <c r="P535" s="801"/>
      <c r="Q535" s="801"/>
      <c r="R535" s="801"/>
      <c r="S535" s="801"/>
      <c r="T535" s="801"/>
      <c r="U535" s="801"/>
      <c r="V535" s="801"/>
      <c r="W535" s="801"/>
      <c r="X535" s="801"/>
      <c r="Y535" s="801"/>
      <c r="Z535" s="801"/>
      <c r="AA535" s="801"/>
      <c r="AB535" s="801"/>
      <c r="AC535" s="801"/>
      <c r="AD535" s="801"/>
      <c r="AE535" s="801"/>
      <c r="AF535" s="801"/>
      <c r="AG535" s="801"/>
      <c r="AH535" s="801"/>
      <c r="AI535" s="801"/>
      <c r="AJ535" s="801"/>
      <c r="AK535" s="801" t="s">
        <v>1539</v>
      </c>
      <c r="AL535" s="801"/>
      <c r="AM535" s="801"/>
      <c r="AN535" s="801"/>
      <c r="AO535" s="801"/>
      <c r="AP535" s="801"/>
      <c r="AQ535" s="801"/>
      <c r="AR535" s="801"/>
      <c r="AS535" s="801"/>
      <c r="AT535" s="801"/>
      <c r="AU535" s="801"/>
      <c r="AV535" s="801"/>
      <c r="AW535" s="801"/>
      <c r="AX535" s="801"/>
      <c r="AY535" s="801"/>
      <c r="AZ535" s="801"/>
      <c r="BA535" s="801"/>
      <c r="BB535" s="801"/>
    </row>
    <row r="536" spans="1:54" ht="12.6" customHeight="1" x14ac:dyDescent="0.25">
      <c r="A536" s="808" t="s">
        <v>1415</v>
      </c>
      <c r="B536" s="808"/>
      <c r="C536" s="808"/>
      <c r="D536" s="808"/>
      <c r="E536" s="808"/>
      <c r="F536" s="808"/>
      <c r="G536" s="808"/>
      <c r="H536" s="808"/>
      <c r="I536" s="808"/>
      <c r="J536" s="808"/>
      <c r="K536" s="808"/>
      <c r="L536" s="808" t="s">
        <v>1416</v>
      </c>
      <c r="M536" s="808"/>
      <c r="N536" s="808"/>
      <c r="O536" s="808"/>
      <c r="P536" s="808" t="s">
        <v>1417</v>
      </c>
      <c r="Q536" s="808"/>
      <c r="R536" s="808"/>
      <c r="S536" s="808"/>
      <c r="T536" s="808"/>
      <c r="U536" s="808"/>
      <c r="V536" s="808"/>
      <c r="W536" s="808" t="s">
        <v>1418</v>
      </c>
      <c r="X536" s="808"/>
      <c r="Y536" s="808"/>
      <c r="Z536" s="808"/>
      <c r="AA536" s="808"/>
      <c r="AB536" s="808"/>
      <c r="AC536" s="808"/>
      <c r="AD536" s="808" t="s">
        <v>1419</v>
      </c>
      <c r="AE536" s="808"/>
      <c r="AF536" s="808"/>
      <c r="AG536" s="808"/>
      <c r="AH536" s="808"/>
      <c r="AI536" s="808"/>
      <c r="AJ536" s="808"/>
      <c r="AK536" s="808" t="s">
        <v>1420</v>
      </c>
      <c r="AL536" s="808"/>
      <c r="AM536" s="808"/>
      <c r="AN536" s="808"/>
      <c r="AO536" s="808"/>
      <c r="AP536" s="808"/>
      <c r="AQ536" s="808"/>
      <c r="AR536" s="808" t="s">
        <v>1421</v>
      </c>
      <c r="AS536" s="808"/>
      <c r="AT536" s="808"/>
      <c r="AU536" s="808"/>
      <c r="AV536" s="808"/>
      <c r="AW536" s="808"/>
      <c r="AX536" s="808"/>
      <c r="AY536" s="808"/>
      <c r="AZ536" s="808"/>
      <c r="BA536" s="808"/>
      <c r="BB536" s="808"/>
    </row>
    <row r="537" spans="1:54" ht="12.6" customHeight="1" x14ac:dyDescent="0.25">
      <c r="A537" s="965" t="s">
        <v>1540</v>
      </c>
      <c r="B537" s="966"/>
      <c r="C537" s="966"/>
      <c r="D537" s="966"/>
      <c r="E537" s="966"/>
      <c r="F537" s="966"/>
      <c r="G537" s="966"/>
      <c r="H537" s="966"/>
      <c r="I537" s="966"/>
      <c r="J537" s="966"/>
      <c r="K537" s="967"/>
      <c r="L537" s="954"/>
      <c r="M537" s="954"/>
      <c r="N537" s="954"/>
      <c r="O537" s="954"/>
      <c r="P537" s="766"/>
      <c r="Q537" s="766"/>
      <c r="R537" s="766"/>
      <c r="S537" s="766"/>
      <c r="T537" s="766"/>
      <c r="U537" s="766"/>
      <c r="V537" s="766"/>
      <c r="W537" s="766"/>
      <c r="X537" s="766"/>
      <c r="Y537" s="766"/>
      <c r="Z537" s="766"/>
      <c r="AA537" s="766"/>
      <c r="AB537" s="766"/>
      <c r="AC537" s="766"/>
      <c r="AD537" s="766"/>
      <c r="AE537" s="766"/>
      <c r="AF537" s="766"/>
      <c r="AG537" s="766"/>
      <c r="AH537" s="766"/>
      <c r="AI537" s="766"/>
      <c r="AJ537" s="766"/>
      <c r="AK537" s="766"/>
      <c r="AL537" s="766"/>
      <c r="AM537" s="766"/>
      <c r="AN537" s="766"/>
      <c r="AO537" s="766"/>
      <c r="AP537" s="766"/>
      <c r="AQ537" s="766"/>
      <c r="AR537" s="766"/>
      <c r="AS537" s="766"/>
      <c r="AT537" s="766"/>
      <c r="AU537" s="766"/>
      <c r="AV537" s="766"/>
      <c r="AW537" s="766"/>
      <c r="AX537" s="766"/>
      <c r="AY537" s="766"/>
      <c r="AZ537" s="766"/>
      <c r="BA537" s="766"/>
      <c r="BB537" s="766"/>
    </row>
    <row r="538" spans="1:54" ht="12.6" customHeight="1" x14ac:dyDescent="0.25">
      <c r="A538" s="956" t="s">
        <v>1541</v>
      </c>
      <c r="B538" s="957"/>
      <c r="C538" s="957"/>
      <c r="D538" s="957"/>
      <c r="E538" s="957"/>
      <c r="F538" s="957"/>
      <c r="G538" s="957"/>
      <c r="H538" s="957"/>
      <c r="I538" s="957"/>
      <c r="J538" s="957"/>
      <c r="K538" s="958"/>
      <c r="L538" s="954"/>
      <c r="M538" s="954"/>
      <c r="N538" s="954"/>
      <c r="O538" s="954"/>
      <c r="P538" s="766"/>
      <c r="Q538" s="766"/>
      <c r="R538" s="766"/>
      <c r="S538" s="766"/>
      <c r="T538" s="766"/>
      <c r="U538" s="766"/>
      <c r="V538" s="766"/>
      <c r="W538" s="766"/>
      <c r="X538" s="766"/>
      <c r="Y538" s="766"/>
      <c r="Z538" s="766"/>
      <c r="AA538" s="766"/>
      <c r="AB538" s="766"/>
      <c r="AC538" s="766"/>
      <c r="AD538" s="766"/>
      <c r="AE538" s="766"/>
      <c r="AF538" s="766"/>
      <c r="AG538" s="766"/>
      <c r="AH538" s="766"/>
      <c r="AI538" s="766"/>
      <c r="AJ538" s="766"/>
      <c r="AK538" s="766"/>
      <c r="AL538" s="766"/>
      <c r="AM538" s="766"/>
      <c r="AN538" s="766"/>
      <c r="AO538" s="766"/>
      <c r="AP538" s="766"/>
      <c r="AQ538" s="766"/>
      <c r="AR538" s="766"/>
      <c r="AS538" s="766"/>
      <c r="AT538" s="766"/>
      <c r="AU538" s="766"/>
      <c r="AV538" s="766"/>
      <c r="AW538" s="766"/>
      <c r="AX538" s="766"/>
      <c r="AY538" s="766"/>
      <c r="AZ538" s="766"/>
      <c r="BA538" s="766"/>
      <c r="BB538" s="766"/>
    </row>
    <row r="539" spans="1:54" ht="12.6" customHeight="1" x14ac:dyDescent="0.25">
      <c r="A539" s="965" t="s">
        <v>1542</v>
      </c>
      <c r="B539" s="966"/>
      <c r="C539" s="966"/>
      <c r="D539" s="966"/>
      <c r="E539" s="966"/>
      <c r="F539" s="966"/>
      <c r="G539" s="966"/>
      <c r="H539" s="966"/>
      <c r="I539" s="966"/>
      <c r="J539" s="966"/>
      <c r="K539" s="967"/>
      <c r="L539" s="954"/>
      <c r="M539" s="954"/>
      <c r="N539" s="954"/>
      <c r="O539" s="954"/>
      <c r="P539" s="766"/>
      <c r="Q539" s="766"/>
      <c r="R539" s="766"/>
      <c r="S539" s="766"/>
      <c r="T539" s="766"/>
      <c r="U539" s="766"/>
      <c r="V539" s="766"/>
      <c r="W539" s="766"/>
      <c r="X539" s="766"/>
      <c r="Y539" s="766"/>
      <c r="Z539" s="766"/>
      <c r="AA539" s="766"/>
      <c r="AB539" s="766"/>
      <c r="AC539" s="766"/>
      <c r="AD539" s="766"/>
      <c r="AE539" s="766"/>
      <c r="AF539" s="766"/>
      <c r="AG539" s="766"/>
      <c r="AH539" s="766"/>
      <c r="AI539" s="766"/>
      <c r="AJ539" s="766"/>
      <c r="AK539" s="766"/>
      <c r="AL539" s="766"/>
      <c r="AM539" s="766"/>
      <c r="AN539" s="766"/>
      <c r="AO539" s="766"/>
      <c r="AP539" s="766"/>
      <c r="AQ539" s="766"/>
      <c r="AR539" s="766"/>
      <c r="AS539" s="766"/>
      <c r="AT539" s="766"/>
      <c r="AU539" s="766"/>
      <c r="AV539" s="766"/>
      <c r="AW539" s="766"/>
      <c r="AX539" s="766"/>
      <c r="AY539" s="766"/>
      <c r="AZ539" s="766"/>
      <c r="BA539" s="766"/>
      <c r="BB539" s="766"/>
    </row>
    <row r="540" spans="1:54" ht="12.6" customHeight="1" x14ac:dyDescent="0.25">
      <c r="A540" s="1169" t="s">
        <v>1543</v>
      </c>
      <c r="B540" s="1170"/>
      <c r="C540" s="1170"/>
      <c r="D540" s="1170"/>
      <c r="E540" s="1170"/>
      <c r="F540" s="1170"/>
      <c r="G540" s="1170"/>
      <c r="H540" s="1170"/>
      <c r="I540" s="1170"/>
      <c r="J540" s="1170"/>
      <c r="K540" s="1171"/>
      <c r="L540" s="954"/>
      <c r="M540" s="954"/>
      <c r="N540" s="954"/>
      <c r="O540" s="954"/>
      <c r="P540" s="766"/>
      <c r="Q540" s="766"/>
      <c r="R540" s="766"/>
      <c r="S540" s="766"/>
      <c r="T540" s="766"/>
      <c r="U540" s="766"/>
      <c r="V540" s="766"/>
      <c r="W540" s="766"/>
      <c r="X540" s="766"/>
      <c r="Y540" s="766"/>
      <c r="Z540" s="766"/>
      <c r="AA540" s="766"/>
      <c r="AB540" s="766"/>
      <c r="AC540" s="766"/>
      <c r="AD540" s="766"/>
      <c r="AE540" s="766"/>
      <c r="AF540" s="766"/>
      <c r="AG540" s="766"/>
      <c r="AH540" s="766"/>
      <c r="AI540" s="766"/>
      <c r="AJ540" s="766"/>
      <c r="AK540" s="766"/>
      <c r="AL540" s="766"/>
      <c r="AM540" s="766"/>
      <c r="AN540" s="766"/>
      <c r="AO540" s="766"/>
      <c r="AP540" s="766"/>
      <c r="AQ540" s="766"/>
      <c r="AR540" s="766"/>
      <c r="AS540" s="766"/>
      <c r="AT540" s="766"/>
      <c r="AU540" s="766"/>
      <c r="AV540" s="766"/>
      <c r="AW540" s="766"/>
      <c r="AX540" s="766"/>
      <c r="AY540" s="766"/>
      <c r="AZ540" s="766"/>
      <c r="BA540" s="766"/>
      <c r="BB540" s="766"/>
    </row>
    <row r="541" spans="1:54" ht="12.6" customHeight="1" x14ac:dyDescent="0.25">
      <c r="A541" s="956" t="s">
        <v>1544</v>
      </c>
      <c r="B541" s="957"/>
      <c r="C541" s="957"/>
      <c r="D541" s="957"/>
      <c r="E541" s="957"/>
      <c r="F541" s="957"/>
      <c r="G541" s="957"/>
      <c r="H541" s="957"/>
      <c r="I541" s="957"/>
      <c r="J541" s="957"/>
      <c r="K541" s="958"/>
      <c r="L541" s="954"/>
      <c r="M541" s="954"/>
      <c r="N541" s="954"/>
      <c r="O541" s="954"/>
      <c r="P541" s="766"/>
      <c r="Q541" s="766"/>
      <c r="R541" s="766"/>
      <c r="S541" s="766"/>
      <c r="T541" s="766"/>
      <c r="U541" s="766"/>
      <c r="V541" s="766"/>
      <c r="W541" s="766"/>
      <c r="X541" s="766"/>
      <c r="Y541" s="766"/>
      <c r="Z541" s="766"/>
      <c r="AA541" s="766"/>
      <c r="AB541" s="766"/>
      <c r="AC541" s="766"/>
      <c r="AD541" s="766"/>
      <c r="AE541" s="766"/>
      <c r="AF541" s="766"/>
      <c r="AG541" s="766"/>
      <c r="AH541" s="766"/>
      <c r="AI541" s="766"/>
      <c r="AJ541" s="766"/>
      <c r="AK541" s="766"/>
      <c r="AL541" s="766"/>
      <c r="AM541" s="766"/>
      <c r="AN541" s="766"/>
      <c r="AO541" s="766"/>
      <c r="AP541" s="766"/>
      <c r="AQ541" s="766"/>
      <c r="AR541" s="766"/>
      <c r="AS541" s="766"/>
      <c r="AT541" s="766"/>
      <c r="AU541" s="766"/>
      <c r="AV541" s="766"/>
      <c r="AW541" s="766"/>
      <c r="AX541" s="766"/>
      <c r="AY541" s="766"/>
      <c r="AZ541" s="766"/>
      <c r="BA541" s="766"/>
      <c r="BB541" s="766"/>
    </row>
    <row r="542" spans="1:54" ht="12.6" customHeight="1" x14ac:dyDescent="0.25">
      <c r="A542" s="965" t="s">
        <v>1545</v>
      </c>
      <c r="B542" s="966"/>
      <c r="C542" s="966"/>
      <c r="D542" s="966"/>
      <c r="E542" s="966"/>
      <c r="F542" s="966"/>
      <c r="G542" s="966"/>
      <c r="H542" s="966"/>
      <c r="I542" s="966"/>
      <c r="J542" s="966"/>
      <c r="K542" s="967"/>
      <c r="L542" s="954"/>
      <c r="M542" s="954"/>
      <c r="N542" s="954"/>
      <c r="O542" s="954"/>
      <c r="P542" s="766"/>
      <c r="Q542" s="766"/>
      <c r="R542" s="766"/>
      <c r="S542" s="766"/>
      <c r="T542" s="766"/>
      <c r="U542" s="766"/>
      <c r="V542" s="766"/>
      <c r="W542" s="766"/>
      <c r="X542" s="766"/>
      <c r="Y542" s="766"/>
      <c r="Z542" s="766"/>
      <c r="AA542" s="766"/>
      <c r="AB542" s="766"/>
      <c r="AC542" s="766"/>
      <c r="AD542" s="766"/>
      <c r="AE542" s="766"/>
      <c r="AF542" s="766"/>
      <c r="AG542" s="766"/>
      <c r="AH542" s="766"/>
      <c r="AI542" s="766"/>
      <c r="AJ542" s="766"/>
      <c r="AK542" s="766"/>
      <c r="AL542" s="766"/>
      <c r="AM542" s="766"/>
      <c r="AN542" s="766"/>
      <c r="AO542" s="766"/>
      <c r="AP542" s="766"/>
      <c r="AQ542" s="766"/>
      <c r="AR542" s="766"/>
      <c r="AS542" s="766"/>
      <c r="AT542" s="766"/>
      <c r="AU542" s="766"/>
      <c r="AV542" s="766"/>
      <c r="AW542" s="766"/>
      <c r="AX542" s="766"/>
      <c r="AY542" s="766"/>
      <c r="AZ542" s="766"/>
      <c r="BA542" s="766"/>
      <c r="BB542" s="766"/>
    </row>
    <row r="543" spans="1:54" ht="12.6" customHeight="1" x14ac:dyDescent="0.25">
      <c r="A543" s="956" t="s">
        <v>1546</v>
      </c>
      <c r="B543" s="957"/>
      <c r="C543" s="957"/>
      <c r="D543" s="957"/>
      <c r="E543" s="957"/>
      <c r="F543" s="957"/>
      <c r="G543" s="957"/>
      <c r="H543" s="957"/>
      <c r="I543" s="957"/>
      <c r="J543" s="957"/>
      <c r="K543" s="958"/>
      <c r="L543" s="954"/>
      <c r="M543" s="954"/>
      <c r="N543" s="954"/>
      <c r="O543" s="954"/>
      <c r="P543" s="766"/>
      <c r="Q543" s="766"/>
      <c r="R543" s="766"/>
      <c r="S543" s="766"/>
      <c r="T543" s="766"/>
      <c r="U543" s="766"/>
      <c r="V543" s="766"/>
      <c r="W543" s="766"/>
      <c r="X543" s="766"/>
      <c r="Y543" s="766"/>
      <c r="Z543" s="766"/>
      <c r="AA543" s="766"/>
      <c r="AB543" s="766"/>
      <c r="AC543" s="766"/>
      <c r="AD543" s="766"/>
      <c r="AE543" s="766"/>
      <c r="AF543" s="766"/>
      <c r="AG543" s="766"/>
      <c r="AH543" s="766"/>
      <c r="AI543" s="766"/>
      <c r="AJ543" s="766"/>
      <c r="AK543" s="766"/>
      <c r="AL543" s="766"/>
      <c r="AM543" s="766"/>
      <c r="AN543" s="766"/>
      <c r="AO543" s="766"/>
      <c r="AP543" s="766"/>
      <c r="AQ543" s="766"/>
      <c r="AR543" s="766"/>
      <c r="AS543" s="766"/>
      <c r="AT543" s="766"/>
      <c r="AU543" s="766"/>
      <c r="AV543" s="766"/>
      <c r="AW543" s="766"/>
      <c r="AX543" s="766"/>
      <c r="AY543" s="766"/>
      <c r="AZ543" s="766"/>
      <c r="BA543" s="766"/>
      <c r="BB543" s="766"/>
    </row>
    <row r="544" spans="1:54" ht="12.6" customHeight="1" x14ac:dyDescent="0.25">
      <c r="A544" s="965" t="s">
        <v>1547</v>
      </c>
      <c r="B544" s="966"/>
      <c r="C544" s="966"/>
      <c r="D544" s="966"/>
      <c r="E544" s="966"/>
      <c r="F544" s="966"/>
      <c r="G544" s="966"/>
      <c r="H544" s="966"/>
      <c r="I544" s="966"/>
      <c r="J544" s="966"/>
      <c r="K544" s="967"/>
      <c r="L544" s="954"/>
      <c r="M544" s="954"/>
      <c r="N544" s="954"/>
      <c r="O544" s="954"/>
      <c r="P544" s="766"/>
      <c r="Q544" s="766"/>
      <c r="R544" s="766"/>
      <c r="S544" s="766"/>
      <c r="T544" s="766"/>
      <c r="U544" s="766"/>
      <c r="V544" s="766"/>
      <c r="W544" s="766"/>
      <c r="X544" s="766"/>
      <c r="Y544" s="766"/>
      <c r="Z544" s="766"/>
      <c r="AA544" s="766"/>
      <c r="AB544" s="766"/>
      <c r="AC544" s="766"/>
      <c r="AD544" s="766"/>
      <c r="AE544" s="766"/>
      <c r="AF544" s="766"/>
      <c r="AG544" s="766"/>
      <c r="AH544" s="766"/>
      <c r="AI544" s="766"/>
      <c r="AJ544" s="766"/>
      <c r="AK544" s="766"/>
      <c r="AL544" s="766"/>
      <c r="AM544" s="766"/>
      <c r="AN544" s="766"/>
      <c r="AO544" s="766"/>
      <c r="AP544" s="766"/>
      <c r="AQ544" s="766"/>
      <c r="AR544" s="766"/>
      <c r="AS544" s="766"/>
      <c r="AT544" s="766"/>
      <c r="AU544" s="766"/>
      <c r="AV544" s="766"/>
      <c r="AW544" s="766"/>
      <c r="AX544" s="766"/>
      <c r="AY544" s="766"/>
      <c r="AZ544" s="766"/>
      <c r="BA544" s="766"/>
      <c r="BB544" s="766"/>
    </row>
    <row r="545" spans="1:54" ht="12.6" customHeight="1" x14ac:dyDescent="0.25">
      <c r="A545" s="956" t="s">
        <v>1548</v>
      </c>
      <c r="B545" s="957"/>
      <c r="C545" s="957"/>
      <c r="D545" s="957"/>
      <c r="E545" s="957"/>
      <c r="F545" s="957"/>
      <c r="G545" s="957"/>
      <c r="H545" s="957"/>
      <c r="I545" s="957"/>
      <c r="J545" s="957"/>
      <c r="K545" s="958"/>
      <c r="L545" s="954"/>
      <c r="M545" s="954"/>
      <c r="N545" s="954"/>
      <c r="O545" s="954"/>
      <c r="P545" s="766"/>
      <c r="Q545" s="766"/>
      <c r="R545" s="766"/>
      <c r="S545" s="766"/>
      <c r="T545" s="766"/>
      <c r="U545" s="766"/>
      <c r="V545" s="766"/>
      <c r="W545" s="766"/>
      <c r="X545" s="766"/>
      <c r="Y545" s="766"/>
      <c r="Z545" s="766"/>
      <c r="AA545" s="766"/>
      <c r="AB545" s="766"/>
      <c r="AC545" s="766"/>
      <c r="AD545" s="766"/>
      <c r="AE545" s="766"/>
      <c r="AF545" s="766"/>
      <c r="AG545" s="766"/>
      <c r="AH545" s="766"/>
      <c r="AI545" s="766"/>
      <c r="AJ545" s="766"/>
      <c r="AK545" s="766"/>
      <c r="AL545" s="766"/>
      <c r="AM545" s="766"/>
      <c r="AN545" s="766"/>
      <c r="AO545" s="766"/>
      <c r="AP545" s="766"/>
      <c r="AQ545" s="766"/>
      <c r="AR545" s="766"/>
      <c r="AS545" s="766"/>
      <c r="AT545" s="766"/>
      <c r="AU545" s="766"/>
      <c r="AV545" s="766"/>
      <c r="AW545" s="766"/>
      <c r="AX545" s="766"/>
      <c r="AY545" s="766"/>
      <c r="AZ545" s="766"/>
      <c r="BA545" s="766"/>
      <c r="BB545" s="766"/>
    </row>
    <row r="546" spans="1:54" ht="12.6" customHeight="1" x14ac:dyDescent="0.25">
      <c r="A546" s="962" t="s">
        <v>1549</v>
      </c>
      <c r="B546" s="963"/>
      <c r="C546" s="963"/>
      <c r="D546" s="963"/>
      <c r="E546" s="963"/>
      <c r="F546" s="963"/>
      <c r="G546" s="963"/>
      <c r="H546" s="963"/>
      <c r="I546" s="963"/>
      <c r="J546" s="963"/>
      <c r="K546" s="964"/>
      <c r="L546" s="767" t="s">
        <v>19</v>
      </c>
      <c r="M546" s="767"/>
      <c r="N546" s="767"/>
      <c r="O546" s="767"/>
      <c r="P546" s="766"/>
      <c r="Q546" s="766"/>
      <c r="R546" s="766"/>
      <c r="S546" s="766"/>
      <c r="T546" s="766"/>
      <c r="U546" s="766"/>
      <c r="V546" s="766"/>
      <c r="W546" s="766"/>
      <c r="X546" s="766"/>
      <c r="Y546" s="766"/>
      <c r="Z546" s="766"/>
      <c r="AA546" s="766"/>
      <c r="AB546" s="766"/>
      <c r="AC546" s="766"/>
      <c r="AD546" s="766"/>
      <c r="AE546" s="766"/>
      <c r="AF546" s="766"/>
      <c r="AG546" s="766"/>
      <c r="AH546" s="766"/>
      <c r="AI546" s="766"/>
      <c r="AJ546" s="766"/>
      <c r="AK546" s="766"/>
      <c r="AL546" s="766"/>
      <c r="AM546" s="766"/>
      <c r="AN546" s="766"/>
      <c r="AO546" s="766"/>
      <c r="AP546" s="766"/>
      <c r="AQ546" s="766"/>
      <c r="AR546" s="766"/>
      <c r="AS546" s="766"/>
      <c r="AT546" s="766"/>
      <c r="AU546" s="766"/>
      <c r="AV546" s="766"/>
      <c r="AW546" s="766"/>
      <c r="AX546" s="766"/>
      <c r="AY546" s="766"/>
      <c r="AZ546" s="766"/>
      <c r="BA546" s="766"/>
      <c r="BB546" s="766"/>
    </row>
    <row r="547" spans="1:54" ht="12.6" customHeight="1" x14ac:dyDescent="0.25">
      <c r="A547" s="959" t="s">
        <v>1550</v>
      </c>
      <c r="B547" s="960"/>
      <c r="C547" s="960"/>
      <c r="D547" s="960"/>
      <c r="E547" s="960"/>
      <c r="F547" s="960"/>
      <c r="G547" s="960"/>
      <c r="H547" s="960"/>
      <c r="I547" s="960"/>
      <c r="J547" s="960"/>
      <c r="K547" s="961"/>
      <c r="L547" s="767"/>
      <c r="M547" s="767"/>
      <c r="N547" s="767"/>
      <c r="O547" s="767"/>
      <c r="P547" s="766"/>
      <c r="Q547" s="766"/>
      <c r="R547" s="766"/>
      <c r="S547" s="766"/>
      <c r="T547" s="766"/>
      <c r="U547" s="766"/>
      <c r="V547" s="766"/>
      <c r="W547" s="766"/>
      <c r="X547" s="766"/>
      <c r="Y547" s="766"/>
      <c r="Z547" s="766"/>
      <c r="AA547" s="766"/>
      <c r="AB547" s="766"/>
      <c r="AC547" s="766"/>
      <c r="AD547" s="766"/>
      <c r="AE547" s="766"/>
      <c r="AF547" s="766"/>
      <c r="AG547" s="766"/>
      <c r="AH547" s="766"/>
      <c r="AI547" s="766"/>
      <c r="AJ547" s="766"/>
      <c r="AK547" s="766"/>
      <c r="AL547" s="766"/>
      <c r="AM547" s="766"/>
      <c r="AN547" s="766"/>
      <c r="AO547" s="766"/>
      <c r="AP547" s="766"/>
      <c r="AQ547" s="766"/>
      <c r="AR547" s="766"/>
      <c r="AS547" s="766"/>
      <c r="AT547" s="766"/>
      <c r="AU547" s="766"/>
      <c r="AV547" s="766"/>
      <c r="AW547" s="766"/>
      <c r="AX547" s="766"/>
      <c r="AY547" s="766"/>
      <c r="AZ547" s="766"/>
      <c r="BA547" s="766"/>
      <c r="BB547" s="766"/>
    </row>
    <row r="548" spans="1:54" ht="12.6" customHeight="1" x14ac:dyDescent="0.25">
      <c r="A548" s="142" t="s">
        <v>5105</v>
      </c>
    </row>
    <row r="549" spans="1:54" ht="15" customHeight="1" x14ac:dyDescent="0.25">
      <c r="A549" s="863"/>
      <c r="B549" s="864"/>
      <c r="C549" s="864"/>
      <c r="D549" s="864"/>
      <c r="E549" s="864"/>
      <c r="F549" s="864"/>
      <c r="G549" s="864"/>
      <c r="H549" s="864"/>
      <c r="I549" s="864"/>
      <c r="J549" s="864"/>
      <c r="K549" s="864"/>
      <c r="L549" s="864"/>
      <c r="M549" s="864"/>
      <c r="N549" s="864"/>
      <c r="O549" s="864"/>
      <c r="P549" s="864"/>
      <c r="Q549" s="864"/>
      <c r="R549" s="864"/>
      <c r="S549" s="864"/>
      <c r="T549" s="864"/>
      <c r="U549" s="864"/>
      <c r="V549" s="864"/>
      <c r="W549" s="864"/>
      <c r="X549" s="864"/>
      <c r="Y549" s="864"/>
      <c r="Z549" s="864"/>
      <c r="AA549" s="864"/>
      <c r="AB549" s="864"/>
      <c r="AC549" s="864"/>
      <c r="AD549" s="864"/>
      <c r="AE549" s="864"/>
      <c r="AF549" s="864"/>
      <c r="AG549" s="864"/>
      <c r="AH549" s="864"/>
      <c r="AI549" s="864"/>
      <c r="AJ549" s="864"/>
      <c r="AK549" s="864"/>
      <c r="AL549" s="864"/>
      <c r="AM549" s="864"/>
      <c r="AN549" s="864"/>
      <c r="AO549" s="864"/>
      <c r="AP549" s="864"/>
      <c r="AQ549" s="864"/>
      <c r="AR549" s="864"/>
      <c r="AS549" s="864"/>
      <c r="AT549" s="864"/>
      <c r="AU549" s="864"/>
      <c r="AV549" s="864"/>
      <c r="AW549" s="864"/>
      <c r="AX549" s="864"/>
      <c r="AY549" s="497"/>
      <c r="AZ549" s="497"/>
      <c r="BA549" s="497"/>
      <c r="BB549" s="497"/>
    </row>
    <row r="550" spans="1:54" ht="15" customHeight="1" x14ac:dyDescent="0.25">
      <c r="A550" s="865"/>
      <c r="B550" s="866"/>
      <c r="C550" s="866"/>
      <c r="D550" s="866"/>
      <c r="E550" s="866"/>
      <c r="F550" s="866"/>
      <c r="G550" s="866"/>
      <c r="H550" s="866"/>
      <c r="I550" s="866"/>
      <c r="J550" s="866"/>
      <c r="K550" s="866"/>
      <c r="L550" s="866"/>
      <c r="M550" s="866"/>
      <c r="N550" s="866"/>
      <c r="O550" s="866"/>
      <c r="P550" s="866"/>
      <c r="Q550" s="866"/>
      <c r="R550" s="866"/>
      <c r="S550" s="866"/>
      <c r="T550" s="866"/>
      <c r="U550" s="866"/>
      <c r="V550" s="866"/>
      <c r="W550" s="866"/>
      <c r="X550" s="866"/>
      <c r="Y550" s="866"/>
      <c r="Z550" s="866"/>
      <c r="AA550" s="866"/>
      <c r="AB550" s="866"/>
      <c r="AC550" s="866"/>
      <c r="AD550" s="866"/>
      <c r="AE550" s="866"/>
      <c r="AF550" s="866"/>
      <c r="AG550" s="866"/>
      <c r="AH550" s="866"/>
      <c r="AI550" s="866"/>
      <c r="AJ550" s="866"/>
      <c r="AK550" s="866"/>
      <c r="AL550" s="866"/>
      <c r="AM550" s="866"/>
      <c r="AN550" s="866"/>
      <c r="AO550" s="866"/>
      <c r="AP550" s="866"/>
      <c r="AQ550" s="866"/>
      <c r="AR550" s="866"/>
      <c r="AS550" s="866"/>
      <c r="AT550" s="866"/>
      <c r="AU550" s="866"/>
      <c r="AV550" s="866"/>
      <c r="AW550" s="866"/>
      <c r="AX550" s="866"/>
      <c r="AY550" s="497"/>
      <c r="AZ550" s="497"/>
      <c r="BA550" s="497"/>
      <c r="BB550" s="497"/>
    </row>
    <row r="551" spans="1:54" ht="12.6" customHeight="1" x14ac:dyDescent="0.25">
      <c r="A551" s="142" t="s">
        <v>5218</v>
      </c>
    </row>
    <row r="552" spans="1:54" ht="12.6" customHeight="1" x14ac:dyDescent="0.25">
      <c r="A552" s="171"/>
      <c r="B552" s="172"/>
      <c r="C552" s="172"/>
      <c r="D552" s="172"/>
      <c r="E552" s="172"/>
      <c r="F552" s="172"/>
      <c r="G552" s="172"/>
      <c r="H552" s="172"/>
      <c r="I552" s="172"/>
      <c r="J552" s="172"/>
      <c r="K552" s="172"/>
      <c r="L552" s="172"/>
      <c r="M552" s="184"/>
      <c r="N552" s="171"/>
      <c r="O552" s="172"/>
      <c r="P552" s="172"/>
      <c r="Q552" s="172"/>
      <c r="R552" s="172"/>
      <c r="S552" s="184"/>
      <c r="T552" s="171"/>
      <c r="U552" s="172"/>
      <c r="V552" s="172"/>
      <c r="W552" s="172"/>
      <c r="X552" s="172"/>
      <c r="Y552" s="172"/>
      <c r="Z552" s="184"/>
      <c r="AA552" s="171"/>
      <c r="AB552" s="172"/>
      <c r="AC552" s="172"/>
      <c r="AD552" s="172"/>
      <c r="AE552" s="172"/>
      <c r="AF552" s="172"/>
      <c r="AG552" s="184"/>
      <c r="AH552" s="867" t="s">
        <v>1526</v>
      </c>
      <c r="AI552" s="868"/>
      <c r="AJ552" s="868"/>
      <c r="AK552" s="868"/>
      <c r="AL552" s="868"/>
      <c r="AM552" s="868"/>
      <c r="AN552" s="868"/>
      <c r="AO552" s="868"/>
      <c r="AP552" s="951"/>
      <c r="AQ552" s="171"/>
      <c r="AR552" s="172"/>
      <c r="AS552" s="172"/>
      <c r="AT552" s="172"/>
      <c r="AU552" s="172"/>
      <c r="AV552" s="172"/>
      <c r="AW552" s="172"/>
      <c r="AX552" s="172"/>
      <c r="AY552" s="172"/>
      <c r="AZ552" s="172"/>
      <c r="BA552" s="172"/>
      <c r="BB552" s="184"/>
    </row>
    <row r="553" spans="1:54" ht="12.6" customHeight="1" x14ac:dyDescent="0.25">
      <c r="A553" s="141"/>
      <c r="B553" s="142"/>
      <c r="C553" s="142"/>
      <c r="D553" s="142"/>
      <c r="E553" s="142"/>
      <c r="F553" s="142"/>
      <c r="G553" s="142"/>
      <c r="H553" s="142"/>
      <c r="I553" s="142"/>
      <c r="J553" s="142"/>
      <c r="K553" s="142"/>
      <c r="L553" s="142"/>
      <c r="M553" s="185"/>
      <c r="N553" s="799" t="s">
        <v>1472</v>
      </c>
      <c r="O553" s="800"/>
      <c r="P553" s="800"/>
      <c r="Q553" s="800"/>
      <c r="R553" s="800"/>
      <c r="S553" s="802"/>
      <c r="T553" s="141"/>
      <c r="U553" s="142"/>
      <c r="V553" s="142"/>
      <c r="W553" s="142"/>
      <c r="X553" s="142"/>
      <c r="Y553" s="142"/>
      <c r="Z553" s="185"/>
      <c r="AA553" s="141"/>
      <c r="AB553" s="142"/>
      <c r="AC553" s="142"/>
      <c r="AD553" s="142"/>
      <c r="AE553" s="142"/>
      <c r="AF553" s="142"/>
      <c r="AG553" s="185"/>
      <c r="AH553" s="799" t="s">
        <v>1551</v>
      </c>
      <c r="AI553" s="800"/>
      <c r="AJ553" s="800"/>
      <c r="AK553" s="800"/>
      <c r="AL553" s="800"/>
      <c r="AM553" s="800"/>
      <c r="AN553" s="800"/>
      <c r="AO553" s="800"/>
      <c r="AP553" s="802"/>
      <c r="AQ553" s="799" t="s">
        <v>1472</v>
      </c>
      <c r="AR553" s="800"/>
      <c r="AS553" s="800"/>
      <c r="AT553" s="800"/>
      <c r="AU553" s="800"/>
      <c r="AV553" s="800"/>
      <c r="AW553" s="800"/>
      <c r="AX553" s="800"/>
      <c r="AY553" s="800"/>
      <c r="AZ553" s="800"/>
      <c r="BA553" s="800"/>
      <c r="BB553" s="802"/>
    </row>
    <row r="554" spans="1:54" ht="12.6" customHeight="1" x14ac:dyDescent="0.25">
      <c r="A554" s="799" t="s">
        <v>1552</v>
      </c>
      <c r="B554" s="800"/>
      <c r="C554" s="800"/>
      <c r="D554" s="800"/>
      <c r="E554" s="800"/>
      <c r="F554" s="800"/>
      <c r="G554" s="800"/>
      <c r="H554" s="800"/>
      <c r="I554" s="800"/>
      <c r="J554" s="800"/>
      <c r="K554" s="800"/>
      <c r="L554" s="800"/>
      <c r="M554" s="802"/>
      <c r="N554" s="799" t="s">
        <v>1473</v>
      </c>
      <c r="O554" s="800"/>
      <c r="P554" s="800"/>
      <c r="Q554" s="800"/>
      <c r="R554" s="800"/>
      <c r="S554" s="802"/>
      <c r="T554" s="799" t="s">
        <v>1528</v>
      </c>
      <c r="U554" s="800"/>
      <c r="V554" s="800"/>
      <c r="W554" s="800"/>
      <c r="X554" s="800"/>
      <c r="Y554" s="800"/>
      <c r="Z554" s="802"/>
      <c r="AA554" s="799" t="s">
        <v>1529</v>
      </c>
      <c r="AB554" s="800"/>
      <c r="AC554" s="800"/>
      <c r="AD554" s="800"/>
      <c r="AE554" s="800"/>
      <c r="AF554" s="800"/>
      <c r="AG554" s="802"/>
      <c r="AH554" s="799" t="s">
        <v>1553</v>
      </c>
      <c r="AI554" s="800"/>
      <c r="AJ554" s="800"/>
      <c r="AK554" s="800"/>
      <c r="AL554" s="800"/>
      <c r="AM554" s="800"/>
      <c r="AN554" s="800"/>
      <c r="AO554" s="800"/>
      <c r="AP554" s="802"/>
      <c r="AQ554" s="799" t="s">
        <v>1531</v>
      </c>
      <c r="AR554" s="800"/>
      <c r="AS554" s="800"/>
      <c r="AT554" s="800"/>
      <c r="AU554" s="800"/>
      <c r="AV554" s="800"/>
      <c r="AW554" s="800"/>
      <c r="AX554" s="800"/>
      <c r="AY554" s="800"/>
      <c r="AZ554" s="800"/>
      <c r="BA554" s="800"/>
      <c r="BB554" s="802"/>
    </row>
    <row r="555" spans="1:54" ht="12.6" customHeight="1" x14ac:dyDescent="0.25">
      <c r="A555" s="141"/>
      <c r="B555" s="142"/>
      <c r="C555" s="142"/>
      <c r="D555" s="142"/>
      <c r="E555" s="142"/>
      <c r="F555" s="142"/>
      <c r="G555" s="142"/>
      <c r="H555" s="142"/>
      <c r="I555" s="142"/>
      <c r="J555" s="142"/>
      <c r="K555" s="142"/>
      <c r="L555" s="142"/>
      <c r="M555" s="185"/>
      <c r="N555" s="799" t="s">
        <v>1474</v>
      </c>
      <c r="O555" s="800"/>
      <c r="P555" s="800"/>
      <c r="Q555" s="800"/>
      <c r="R555" s="800"/>
      <c r="S555" s="802"/>
      <c r="T555" s="799" t="s">
        <v>1534</v>
      </c>
      <c r="U555" s="800"/>
      <c r="V555" s="800"/>
      <c r="W555" s="800"/>
      <c r="X555" s="800"/>
      <c r="Y555" s="800"/>
      <c r="Z555" s="802"/>
      <c r="AA555" s="799" t="s">
        <v>1534</v>
      </c>
      <c r="AB555" s="800"/>
      <c r="AC555" s="800"/>
      <c r="AD555" s="800"/>
      <c r="AE555" s="800"/>
      <c r="AF555" s="800"/>
      <c r="AG555" s="802"/>
      <c r="AH555" s="799" t="s">
        <v>1554</v>
      </c>
      <c r="AI555" s="800"/>
      <c r="AJ555" s="800"/>
      <c r="AK555" s="800"/>
      <c r="AL555" s="800"/>
      <c r="AM555" s="800"/>
      <c r="AN555" s="800"/>
      <c r="AO555" s="800"/>
      <c r="AP555" s="802"/>
      <c r="AQ555" s="799" t="s">
        <v>1474</v>
      </c>
      <c r="AR555" s="800"/>
      <c r="AS555" s="800"/>
      <c r="AT555" s="800"/>
      <c r="AU555" s="800"/>
      <c r="AV555" s="800"/>
      <c r="AW555" s="800"/>
      <c r="AX555" s="800"/>
      <c r="AY555" s="800"/>
      <c r="AZ555" s="800"/>
      <c r="BA555" s="800"/>
      <c r="BB555" s="802"/>
    </row>
    <row r="556" spans="1:54" ht="12.6" customHeight="1" x14ac:dyDescent="0.25">
      <c r="A556" s="141"/>
      <c r="B556" s="142"/>
      <c r="C556" s="142"/>
      <c r="D556" s="142"/>
      <c r="E556" s="142"/>
      <c r="F556" s="142"/>
      <c r="G556" s="142"/>
      <c r="H556" s="142"/>
      <c r="I556" s="142"/>
      <c r="J556" s="142"/>
      <c r="K556" s="142"/>
      <c r="L556" s="142"/>
      <c r="M556" s="185"/>
      <c r="N556" s="799" t="s">
        <v>1475</v>
      </c>
      <c r="O556" s="800"/>
      <c r="P556" s="800"/>
      <c r="Q556" s="800"/>
      <c r="R556" s="800"/>
      <c r="S556" s="802"/>
      <c r="T556" s="141"/>
      <c r="U556" s="142"/>
      <c r="V556" s="142"/>
      <c r="W556" s="142"/>
      <c r="X556" s="142"/>
      <c r="Y556" s="142"/>
      <c r="Z556" s="185"/>
      <c r="AA556" s="141"/>
      <c r="AB556" s="142"/>
      <c r="AC556" s="142"/>
      <c r="AD556" s="142"/>
      <c r="AE556" s="142"/>
      <c r="AF556" s="142"/>
      <c r="AG556" s="185"/>
      <c r="AH556" s="799" t="s">
        <v>1539</v>
      </c>
      <c r="AI556" s="800"/>
      <c r="AJ556" s="800"/>
      <c r="AK556" s="800"/>
      <c r="AL556" s="800"/>
      <c r="AM556" s="800"/>
      <c r="AN556" s="800"/>
      <c r="AO556" s="800"/>
      <c r="AP556" s="802"/>
      <c r="AQ556" s="799" t="s">
        <v>1475</v>
      </c>
      <c r="AR556" s="800"/>
      <c r="AS556" s="800"/>
      <c r="AT556" s="800"/>
      <c r="AU556" s="800"/>
      <c r="AV556" s="800"/>
      <c r="AW556" s="800"/>
      <c r="AX556" s="800"/>
      <c r="AY556" s="800"/>
      <c r="AZ556" s="800"/>
      <c r="BA556" s="800"/>
      <c r="BB556" s="802"/>
    </row>
    <row r="557" spans="1:54" ht="12.6" customHeight="1" x14ac:dyDescent="0.25">
      <c r="A557" s="809" t="s">
        <v>1415</v>
      </c>
      <c r="B557" s="810"/>
      <c r="C557" s="810"/>
      <c r="D557" s="810"/>
      <c r="E557" s="810"/>
      <c r="F557" s="810"/>
      <c r="G557" s="810"/>
      <c r="H557" s="810"/>
      <c r="I557" s="810"/>
      <c r="J557" s="810"/>
      <c r="K557" s="810"/>
      <c r="L557" s="810"/>
      <c r="M557" s="811"/>
      <c r="N557" s="809" t="s">
        <v>1416</v>
      </c>
      <c r="O557" s="810"/>
      <c r="P557" s="810"/>
      <c r="Q557" s="810"/>
      <c r="R557" s="810"/>
      <c r="S557" s="811"/>
      <c r="T557" s="809" t="s">
        <v>1417</v>
      </c>
      <c r="U557" s="810"/>
      <c r="V557" s="810"/>
      <c r="W557" s="810"/>
      <c r="X557" s="810"/>
      <c r="Y557" s="810"/>
      <c r="Z557" s="811"/>
      <c r="AA557" s="809" t="s">
        <v>1418</v>
      </c>
      <c r="AB557" s="810"/>
      <c r="AC557" s="810"/>
      <c r="AD557" s="810"/>
      <c r="AE557" s="810"/>
      <c r="AF557" s="810"/>
      <c r="AG557" s="811"/>
      <c r="AH557" s="809" t="s">
        <v>1419</v>
      </c>
      <c r="AI557" s="810"/>
      <c r="AJ557" s="810"/>
      <c r="AK557" s="810"/>
      <c r="AL557" s="810"/>
      <c r="AM557" s="810"/>
      <c r="AN557" s="810"/>
      <c r="AO557" s="810"/>
      <c r="AP557" s="811"/>
      <c r="AQ557" s="809" t="s">
        <v>1420</v>
      </c>
      <c r="AR557" s="810"/>
      <c r="AS557" s="810"/>
      <c r="AT557" s="810"/>
      <c r="AU557" s="810"/>
      <c r="AV557" s="810"/>
      <c r="AW557" s="810"/>
      <c r="AX557" s="810"/>
      <c r="AY557" s="810"/>
      <c r="AZ557" s="810"/>
      <c r="BA557" s="810"/>
      <c r="BB557" s="811"/>
    </row>
    <row r="558" spans="1:54" ht="12.6" customHeight="1" x14ac:dyDescent="0.25">
      <c r="A558" s="968"/>
      <c r="B558" s="969"/>
      <c r="C558" s="969"/>
      <c r="D558" s="969"/>
      <c r="E558" s="969"/>
      <c r="F558" s="969"/>
      <c r="G558" s="969"/>
      <c r="H558" s="969"/>
      <c r="I558" s="969"/>
      <c r="J558" s="969"/>
      <c r="K558" s="969"/>
      <c r="L558" s="969"/>
      <c r="M558" s="969"/>
      <c r="N558" s="970">
        <f>SUM(N576)</f>
        <v>0</v>
      </c>
      <c r="O558" s="970"/>
      <c r="P558" s="970"/>
      <c r="Q558" s="970"/>
      <c r="R558" s="970"/>
      <c r="S558" s="970"/>
      <c r="T558" s="970"/>
      <c r="U558" s="970"/>
      <c r="V558" s="970"/>
      <c r="W558" s="970"/>
      <c r="X558" s="970"/>
      <c r="Y558" s="970"/>
      <c r="Z558" s="970"/>
      <c r="AA558" s="970"/>
      <c r="AB558" s="970"/>
      <c r="AC558" s="970"/>
      <c r="AD558" s="970"/>
      <c r="AE558" s="970"/>
      <c r="AF558" s="970"/>
      <c r="AG558" s="970"/>
      <c r="AH558" s="970"/>
      <c r="AI558" s="970"/>
      <c r="AJ558" s="970"/>
      <c r="AK558" s="970"/>
      <c r="AL558" s="970"/>
      <c r="AM558" s="970"/>
      <c r="AN558" s="970"/>
      <c r="AO558" s="970"/>
      <c r="AP558" s="970"/>
      <c r="AQ558" s="970">
        <f>SUM(AQ576)</f>
        <v>0</v>
      </c>
      <c r="AR558" s="970"/>
      <c r="AS558" s="970"/>
      <c r="AT558" s="970"/>
      <c r="AU558" s="970"/>
      <c r="AV558" s="970"/>
      <c r="AW558" s="970"/>
      <c r="AX558" s="970"/>
      <c r="AY558" s="970"/>
      <c r="AZ558" s="970"/>
      <c r="BA558" s="970"/>
      <c r="BB558" s="970"/>
    </row>
    <row r="559" spans="1:54" ht="12.6" customHeight="1" x14ac:dyDescent="0.25">
      <c r="A559" s="968" t="s">
        <v>5219</v>
      </c>
      <c r="B559" s="969"/>
      <c r="C559" s="969"/>
      <c r="D559" s="969"/>
      <c r="E559" s="969"/>
      <c r="F559" s="969"/>
      <c r="G559" s="969"/>
      <c r="H559" s="969"/>
      <c r="I559" s="969"/>
      <c r="J559" s="969"/>
      <c r="K559" s="969"/>
      <c r="L559" s="969"/>
      <c r="M559" s="969"/>
      <c r="N559" s="971"/>
      <c r="O559" s="971"/>
      <c r="P559" s="971"/>
      <c r="Q559" s="971"/>
      <c r="R559" s="971"/>
      <c r="S559" s="971"/>
      <c r="T559" s="971"/>
      <c r="U559" s="971"/>
      <c r="V559" s="971"/>
      <c r="W559" s="971"/>
      <c r="X559" s="971"/>
      <c r="Y559" s="971"/>
      <c r="Z559" s="971"/>
      <c r="AA559" s="971"/>
      <c r="AB559" s="971"/>
      <c r="AC559" s="971"/>
      <c r="AD559" s="971"/>
      <c r="AE559" s="971"/>
      <c r="AF559" s="971"/>
      <c r="AG559" s="971"/>
      <c r="AH559" s="971"/>
      <c r="AI559" s="971"/>
      <c r="AJ559" s="971"/>
      <c r="AK559" s="971"/>
      <c r="AL559" s="971"/>
      <c r="AM559" s="971"/>
      <c r="AN559" s="971"/>
      <c r="AO559" s="971"/>
      <c r="AP559" s="971"/>
      <c r="AQ559" s="971"/>
      <c r="AR559" s="971"/>
      <c r="AS559" s="971"/>
      <c r="AT559" s="971"/>
      <c r="AU559" s="971"/>
      <c r="AV559" s="971"/>
      <c r="AW559" s="971"/>
      <c r="AX559" s="971"/>
      <c r="AY559" s="971"/>
      <c r="AZ559" s="971"/>
      <c r="BA559" s="971"/>
      <c r="BB559" s="971"/>
    </row>
    <row r="560" spans="1:54" ht="12.6" customHeight="1" x14ac:dyDescent="0.25">
      <c r="A560" s="984" t="s">
        <v>5220</v>
      </c>
      <c r="B560" s="985"/>
      <c r="C560" s="985"/>
      <c r="D560" s="985"/>
      <c r="E560" s="985"/>
      <c r="F560" s="985"/>
      <c r="G560" s="985"/>
      <c r="H560" s="985"/>
      <c r="I560" s="985"/>
      <c r="J560" s="985"/>
      <c r="K560" s="985"/>
      <c r="L560" s="985"/>
      <c r="M560" s="986"/>
      <c r="N560" s="991"/>
      <c r="O560" s="991"/>
      <c r="P560" s="991"/>
      <c r="Q560" s="991"/>
      <c r="R560" s="991"/>
      <c r="S560" s="991"/>
      <c r="T560" s="991"/>
      <c r="U560" s="991"/>
      <c r="V560" s="991"/>
      <c r="W560" s="991"/>
      <c r="X560" s="991"/>
      <c r="Y560" s="991"/>
      <c r="Z560" s="991"/>
      <c r="AA560" s="991"/>
      <c r="AB560" s="991"/>
      <c r="AC560" s="991"/>
      <c r="AD560" s="991"/>
      <c r="AE560" s="991"/>
      <c r="AF560" s="991"/>
      <c r="AG560" s="991"/>
      <c r="AH560" s="991"/>
      <c r="AI560" s="991"/>
      <c r="AJ560" s="991"/>
      <c r="AK560" s="991"/>
      <c r="AL560" s="991"/>
      <c r="AM560" s="991"/>
      <c r="AN560" s="991"/>
      <c r="AO560" s="991"/>
      <c r="AP560" s="991"/>
      <c r="AQ560" s="991"/>
      <c r="AR560" s="991"/>
      <c r="AS560" s="991"/>
      <c r="AT560" s="991"/>
      <c r="AU560" s="991"/>
      <c r="AV560" s="991"/>
      <c r="AW560" s="991"/>
      <c r="AX560" s="991"/>
      <c r="AY560" s="991"/>
      <c r="AZ560" s="991"/>
      <c r="BA560" s="991"/>
      <c r="BB560" s="991"/>
    </row>
    <row r="561" spans="1:54" ht="14.25" customHeight="1" x14ac:dyDescent="0.25">
      <c r="A561" s="987"/>
      <c r="B561" s="988"/>
      <c r="C561" s="988"/>
      <c r="D561" s="988"/>
      <c r="E561" s="988"/>
      <c r="F561" s="988"/>
      <c r="G561" s="988"/>
      <c r="H561" s="988"/>
      <c r="I561" s="988"/>
      <c r="J561" s="988"/>
      <c r="K561" s="988"/>
      <c r="L561" s="988"/>
      <c r="M561" s="989"/>
      <c r="N561" s="991"/>
      <c r="O561" s="991"/>
      <c r="P561" s="991"/>
      <c r="Q561" s="991"/>
      <c r="R561" s="991"/>
      <c r="S561" s="991"/>
      <c r="T561" s="991"/>
      <c r="U561" s="991"/>
      <c r="V561" s="991"/>
      <c r="W561" s="991"/>
      <c r="X561" s="991"/>
      <c r="Y561" s="991"/>
      <c r="Z561" s="991"/>
      <c r="AA561" s="991"/>
      <c r="AB561" s="991"/>
      <c r="AC561" s="991"/>
      <c r="AD561" s="991"/>
      <c r="AE561" s="991"/>
      <c r="AF561" s="991"/>
      <c r="AG561" s="991"/>
      <c r="AH561" s="991"/>
      <c r="AI561" s="991"/>
      <c r="AJ561" s="991"/>
      <c r="AK561" s="991"/>
      <c r="AL561" s="991"/>
      <c r="AM561" s="991"/>
      <c r="AN561" s="991"/>
      <c r="AO561" s="991"/>
      <c r="AP561" s="991"/>
      <c r="AQ561" s="991"/>
      <c r="AR561" s="991"/>
      <c r="AS561" s="991"/>
      <c r="AT561" s="991"/>
      <c r="AU561" s="991"/>
      <c r="AV561" s="991"/>
      <c r="AW561" s="991"/>
      <c r="AX561" s="991"/>
      <c r="AY561" s="991"/>
      <c r="AZ561" s="991"/>
      <c r="BA561" s="991"/>
      <c r="BB561" s="991"/>
    </row>
    <row r="562" spans="1:54" ht="32.25" customHeight="1" x14ac:dyDescent="0.25">
      <c r="A562" s="984" t="s">
        <v>5221</v>
      </c>
      <c r="B562" s="985"/>
      <c r="C562" s="985"/>
      <c r="D562" s="985"/>
      <c r="E562" s="985"/>
      <c r="F562" s="985"/>
      <c r="G562" s="985"/>
      <c r="H562" s="985"/>
      <c r="I562" s="985"/>
      <c r="J562" s="985"/>
      <c r="K562" s="985"/>
      <c r="L562" s="985"/>
      <c r="M562" s="986"/>
      <c r="N562" s="978"/>
      <c r="O562" s="979"/>
      <c r="P562" s="979"/>
      <c r="Q562" s="979"/>
      <c r="R562" s="979"/>
      <c r="S562" s="980"/>
      <c r="T562" s="978"/>
      <c r="U562" s="979"/>
      <c r="V562" s="979"/>
      <c r="W562" s="979"/>
      <c r="X562" s="979"/>
      <c r="Y562" s="979"/>
      <c r="Z562" s="980"/>
      <c r="AA562" s="978"/>
      <c r="AB562" s="979"/>
      <c r="AC562" s="979"/>
      <c r="AD562" s="979"/>
      <c r="AE562" s="979"/>
      <c r="AF562" s="979"/>
      <c r="AG562" s="980"/>
      <c r="AH562" s="978"/>
      <c r="AI562" s="979"/>
      <c r="AJ562" s="979"/>
      <c r="AK562" s="979"/>
      <c r="AL562" s="979"/>
      <c r="AM562" s="979"/>
      <c r="AN562" s="979"/>
      <c r="AO562" s="979"/>
      <c r="AP562" s="980"/>
      <c r="AQ562" s="978"/>
      <c r="AR562" s="979"/>
      <c r="AS562" s="979"/>
      <c r="AT562" s="979"/>
      <c r="AU562" s="979"/>
      <c r="AV562" s="979"/>
      <c r="AW562" s="979"/>
      <c r="AX562" s="979"/>
      <c r="AY562" s="979"/>
      <c r="AZ562" s="979"/>
      <c r="BA562" s="979"/>
      <c r="BB562" s="980"/>
    </row>
    <row r="563" spans="1:54" ht="25.5" customHeight="1" x14ac:dyDescent="0.25">
      <c r="A563" s="972" t="s">
        <v>5222</v>
      </c>
      <c r="B563" s="973"/>
      <c r="C563" s="973"/>
      <c r="D563" s="973"/>
      <c r="E563" s="973"/>
      <c r="F563" s="973"/>
      <c r="G563" s="973"/>
      <c r="H563" s="973"/>
      <c r="I563" s="973"/>
      <c r="J563" s="973"/>
      <c r="K563" s="973"/>
      <c r="L563" s="973"/>
      <c r="M563" s="974"/>
      <c r="N563" s="975">
        <f>SUM(N577)</f>
        <v>0</v>
      </c>
      <c r="O563" s="976"/>
      <c r="P563" s="976"/>
      <c r="Q563" s="976"/>
      <c r="R563" s="976"/>
      <c r="S563" s="977"/>
      <c r="T563" s="975"/>
      <c r="U563" s="976"/>
      <c r="V563" s="976"/>
      <c r="W563" s="976"/>
      <c r="X563" s="976"/>
      <c r="Y563" s="976"/>
      <c r="Z563" s="977"/>
      <c r="AA563" s="975"/>
      <c r="AB563" s="976"/>
      <c r="AC563" s="976"/>
      <c r="AD563" s="976"/>
      <c r="AE563" s="976"/>
      <c r="AF563" s="976"/>
      <c r="AG563" s="977"/>
      <c r="AH563" s="975"/>
      <c r="AI563" s="976"/>
      <c r="AJ563" s="976"/>
      <c r="AK563" s="976"/>
      <c r="AL563" s="976"/>
      <c r="AM563" s="976"/>
      <c r="AN563" s="976"/>
      <c r="AO563" s="976"/>
      <c r="AP563" s="977"/>
      <c r="AQ563" s="975">
        <f>SUM(AQ577)</f>
        <v>0</v>
      </c>
      <c r="AR563" s="976"/>
      <c r="AS563" s="976"/>
      <c r="AT563" s="976"/>
      <c r="AU563" s="976"/>
      <c r="AV563" s="976"/>
      <c r="AW563" s="976"/>
      <c r="AX563" s="976"/>
      <c r="AY563" s="976"/>
      <c r="AZ563" s="976"/>
      <c r="BA563" s="976"/>
      <c r="BB563" s="977"/>
    </row>
    <row r="564" spans="1:54" ht="12.6" customHeight="1" x14ac:dyDescent="0.25">
      <c r="A564" s="992" t="s">
        <v>1557</v>
      </c>
      <c r="B564" s="993"/>
      <c r="C564" s="993"/>
      <c r="D564" s="993"/>
      <c r="E564" s="993"/>
      <c r="F564" s="993"/>
      <c r="G564" s="993"/>
      <c r="H564" s="993"/>
      <c r="I564" s="993"/>
      <c r="J564" s="993"/>
      <c r="K564" s="993"/>
      <c r="L564" s="993"/>
      <c r="M564" s="993"/>
      <c r="N564" s="955">
        <f>SUM(N558:S563)</f>
        <v>0</v>
      </c>
      <c r="O564" s="955"/>
      <c r="P564" s="955"/>
      <c r="Q564" s="955"/>
      <c r="R564" s="955"/>
      <c r="S564" s="955"/>
      <c r="T564" s="955">
        <v>0</v>
      </c>
      <c r="U564" s="955"/>
      <c r="V564" s="955"/>
      <c r="W564" s="955"/>
      <c r="X564" s="955"/>
      <c r="Y564" s="955"/>
      <c r="Z564" s="955"/>
      <c r="AA564" s="955">
        <v>0</v>
      </c>
      <c r="AB564" s="955"/>
      <c r="AC564" s="955"/>
      <c r="AD564" s="955"/>
      <c r="AE564" s="955"/>
      <c r="AF564" s="955"/>
      <c r="AG564" s="955"/>
      <c r="AH564" s="955">
        <v>0</v>
      </c>
      <c r="AI564" s="955"/>
      <c r="AJ564" s="955"/>
      <c r="AK564" s="955"/>
      <c r="AL564" s="955"/>
      <c r="AM564" s="955"/>
      <c r="AN564" s="955"/>
      <c r="AO564" s="955"/>
      <c r="AP564" s="955"/>
      <c r="AQ564" s="955">
        <v>0</v>
      </c>
      <c r="AR564" s="955"/>
      <c r="AS564" s="955"/>
      <c r="AT564" s="955"/>
      <c r="AU564" s="955"/>
      <c r="AV564" s="955"/>
      <c r="AW564" s="955"/>
      <c r="AX564" s="955"/>
      <c r="AY564" s="955"/>
      <c r="AZ564" s="955"/>
      <c r="BA564" s="955"/>
      <c r="BB564" s="955"/>
    </row>
    <row r="565" spans="1:54" ht="12" customHeight="1" x14ac:dyDescent="0.25"/>
    <row r="566" spans="1:54" ht="12.6" customHeight="1" x14ac:dyDescent="0.25">
      <c r="A566" s="171"/>
      <c r="B566" s="172"/>
      <c r="C566" s="172"/>
      <c r="D566" s="172"/>
      <c r="E566" s="172"/>
      <c r="F566" s="172"/>
      <c r="G566" s="172"/>
      <c r="H566" s="172"/>
      <c r="I566" s="172"/>
      <c r="J566" s="172"/>
      <c r="K566" s="172"/>
      <c r="L566" s="172"/>
      <c r="M566" s="184"/>
      <c r="N566" s="171"/>
      <c r="O566" s="172"/>
      <c r="P566" s="172"/>
      <c r="Q566" s="172"/>
      <c r="R566" s="172"/>
      <c r="S566" s="184"/>
      <c r="T566" s="171"/>
      <c r="U566" s="172"/>
      <c r="V566" s="172"/>
      <c r="W566" s="172"/>
      <c r="X566" s="172"/>
      <c r="Y566" s="172"/>
      <c r="Z566" s="184"/>
      <c r="AA566" s="171"/>
      <c r="AB566" s="172"/>
      <c r="AC566" s="172"/>
      <c r="AD566" s="172"/>
      <c r="AE566" s="172"/>
      <c r="AF566" s="172"/>
      <c r="AG566" s="184"/>
      <c r="AH566" s="867" t="s">
        <v>1526</v>
      </c>
      <c r="AI566" s="868"/>
      <c r="AJ566" s="868"/>
      <c r="AK566" s="868"/>
      <c r="AL566" s="868"/>
      <c r="AM566" s="868"/>
      <c r="AN566" s="868"/>
      <c r="AO566" s="868"/>
      <c r="AP566" s="951"/>
      <c r="AQ566" s="171"/>
      <c r="AR566" s="172"/>
      <c r="AS566" s="172"/>
      <c r="AT566" s="172"/>
      <c r="AU566" s="172"/>
      <c r="AV566" s="172"/>
      <c r="AW566" s="172"/>
      <c r="AX566" s="172"/>
      <c r="AY566" s="172"/>
      <c r="AZ566" s="172"/>
      <c r="BA566" s="172"/>
      <c r="BB566" s="184"/>
    </row>
    <row r="567" spans="1:54" ht="12.6" customHeight="1" x14ac:dyDescent="0.25">
      <c r="A567" s="141"/>
      <c r="B567" s="142"/>
      <c r="C567" s="142"/>
      <c r="D567" s="142"/>
      <c r="E567" s="142"/>
      <c r="F567" s="142"/>
      <c r="G567" s="142"/>
      <c r="H567" s="142"/>
      <c r="I567" s="142"/>
      <c r="J567" s="142"/>
      <c r="K567" s="142"/>
      <c r="L567" s="142"/>
      <c r="M567" s="185"/>
      <c r="N567" s="799" t="s">
        <v>1472</v>
      </c>
      <c r="O567" s="800"/>
      <c r="P567" s="800"/>
      <c r="Q567" s="800"/>
      <c r="R567" s="800"/>
      <c r="S567" s="802"/>
      <c r="T567" s="141"/>
      <c r="U567" s="142"/>
      <c r="V567" s="142"/>
      <c r="W567" s="142"/>
      <c r="X567" s="142"/>
      <c r="Y567" s="142"/>
      <c r="Z567" s="185"/>
      <c r="AA567" s="141"/>
      <c r="AB567" s="142"/>
      <c r="AC567" s="142"/>
      <c r="AD567" s="142"/>
      <c r="AE567" s="142"/>
      <c r="AF567" s="142"/>
      <c r="AG567" s="185"/>
      <c r="AH567" s="799" t="s">
        <v>1551</v>
      </c>
      <c r="AI567" s="800"/>
      <c r="AJ567" s="800"/>
      <c r="AK567" s="800"/>
      <c r="AL567" s="800"/>
      <c r="AM567" s="800"/>
      <c r="AN567" s="800"/>
      <c r="AO567" s="800"/>
      <c r="AP567" s="802"/>
      <c r="AQ567" s="799" t="s">
        <v>1472</v>
      </c>
      <c r="AR567" s="800"/>
      <c r="AS567" s="800"/>
      <c r="AT567" s="800"/>
      <c r="AU567" s="800"/>
      <c r="AV567" s="800"/>
      <c r="AW567" s="800"/>
      <c r="AX567" s="800"/>
      <c r="AY567" s="800"/>
      <c r="AZ567" s="800"/>
      <c r="BA567" s="800"/>
      <c r="BB567" s="802"/>
    </row>
    <row r="568" spans="1:54" ht="12.6" customHeight="1" x14ac:dyDescent="0.25">
      <c r="A568" s="799" t="s">
        <v>1552</v>
      </c>
      <c r="B568" s="800"/>
      <c r="C568" s="800"/>
      <c r="D568" s="800"/>
      <c r="E568" s="800"/>
      <c r="F568" s="800"/>
      <c r="G568" s="800"/>
      <c r="H568" s="800"/>
      <c r="I568" s="800"/>
      <c r="J568" s="800"/>
      <c r="K568" s="800"/>
      <c r="L568" s="800"/>
      <c r="M568" s="802"/>
      <c r="N568" s="799" t="s">
        <v>1473</v>
      </c>
      <c r="O568" s="800"/>
      <c r="P568" s="800"/>
      <c r="Q568" s="800"/>
      <c r="R568" s="800"/>
      <c r="S568" s="802"/>
      <c r="T568" s="799" t="s">
        <v>1528</v>
      </c>
      <c r="U568" s="800"/>
      <c r="V568" s="800"/>
      <c r="W568" s="800"/>
      <c r="X568" s="800"/>
      <c r="Y568" s="800"/>
      <c r="Z568" s="802"/>
      <c r="AA568" s="799" t="s">
        <v>1529</v>
      </c>
      <c r="AB568" s="800"/>
      <c r="AC568" s="800"/>
      <c r="AD568" s="800"/>
      <c r="AE568" s="800"/>
      <c r="AF568" s="800"/>
      <c r="AG568" s="802"/>
      <c r="AH568" s="799" t="s">
        <v>1553</v>
      </c>
      <c r="AI568" s="800"/>
      <c r="AJ568" s="800"/>
      <c r="AK568" s="800"/>
      <c r="AL568" s="800"/>
      <c r="AM568" s="800"/>
      <c r="AN568" s="800"/>
      <c r="AO568" s="800"/>
      <c r="AP568" s="802"/>
      <c r="AQ568" s="799" t="s">
        <v>1531</v>
      </c>
      <c r="AR568" s="800"/>
      <c r="AS568" s="800"/>
      <c r="AT568" s="800"/>
      <c r="AU568" s="800"/>
      <c r="AV568" s="800"/>
      <c r="AW568" s="800"/>
      <c r="AX568" s="800"/>
      <c r="AY568" s="800"/>
      <c r="AZ568" s="800"/>
      <c r="BA568" s="800"/>
      <c r="BB568" s="802"/>
    </row>
    <row r="569" spans="1:54" ht="12.6" customHeight="1" x14ac:dyDescent="0.25">
      <c r="A569" s="141"/>
      <c r="B569" s="142"/>
      <c r="C569" s="142"/>
      <c r="D569" s="142"/>
      <c r="E569" s="142"/>
      <c r="F569" s="142"/>
      <c r="G569" s="142"/>
      <c r="H569" s="142"/>
      <c r="I569" s="142"/>
      <c r="J569" s="142"/>
      <c r="K569" s="142"/>
      <c r="L569" s="142"/>
      <c r="M569" s="185"/>
      <c r="N569" s="799" t="s">
        <v>1474</v>
      </c>
      <c r="O569" s="800"/>
      <c r="P569" s="800"/>
      <c r="Q569" s="800"/>
      <c r="R569" s="800"/>
      <c r="S569" s="802"/>
      <c r="T569" s="799" t="s">
        <v>1534</v>
      </c>
      <c r="U569" s="800"/>
      <c r="V569" s="800"/>
      <c r="W569" s="800"/>
      <c r="X569" s="800"/>
      <c r="Y569" s="800"/>
      <c r="Z569" s="802"/>
      <c r="AA569" s="799" t="s">
        <v>1534</v>
      </c>
      <c r="AB569" s="800"/>
      <c r="AC569" s="800"/>
      <c r="AD569" s="800"/>
      <c r="AE569" s="800"/>
      <c r="AF569" s="800"/>
      <c r="AG569" s="802"/>
      <c r="AH569" s="799" t="s">
        <v>1554</v>
      </c>
      <c r="AI569" s="800"/>
      <c r="AJ569" s="800"/>
      <c r="AK569" s="800"/>
      <c r="AL569" s="800"/>
      <c r="AM569" s="800"/>
      <c r="AN569" s="800"/>
      <c r="AO569" s="800"/>
      <c r="AP569" s="802"/>
      <c r="AQ569" s="799" t="s">
        <v>1474</v>
      </c>
      <c r="AR569" s="800"/>
      <c r="AS569" s="800"/>
      <c r="AT569" s="800"/>
      <c r="AU569" s="800"/>
      <c r="AV569" s="800"/>
      <c r="AW569" s="800"/>
      <c r="AX569" s="800"/>
      <c r="AY569" s="800"/>
      <c r="AZ569" s="800"/>
      <c r="BA569" s="800"/>
      <c r="BB569" s="802"/>
    </row>
    <row r="570" spans="1:54" ht="12.6" customHeight="1" x14ac:dyDescent="0.25">
      <c r="A570" s="141"/>
      <c r="B570" s="142"/>
      <c r="C570" s="142"/>
      <c r="D570" s="142"/>
      <c r="E570" s="142"/>
      <c r="F570" s="142"/>
      <c r="G570" s="142"/>
      <c r="H570" s="142"/>
      <c r="I570" s="142"/>
      <c r="J570" s="142"/>
      <c r="K570" s="142"/>
      <c r="L570" s="142"/>
      <c r="M570" s="185"/>
      <c r="N570" s="799" t="s">
        <v>1475</v>
      </c>
      <c r="O570" s="800"/>
      <c r="P570" s="800"/>
      <c r="Q570" s="800"/>
      <c r="R570" s="800"/>
      <c r="S570" s="802"/>
      <c r="T570" s="141"/>
      <c r="U570" s="142"/>
      <c r="V570" s="142"/>
      <c r="W570" s="142"/>
      <c r="X570" s="142"/>
      <c r="Y570" s="142"/>
      <c r="Z570" s="185"/>
      <c r="AA570" s="141"/>
      <c r="AB570" s="142"/>
      <c r="AC570" s="142"/>
      <c r="AD570" s="142"/>
      <c r="AE570" s="142"/>
      <c r="AF570" s="142"/>
      <c r="AG570" s="185"/>
      <c r="AH570" s="799" t="s">
        <v>1539</v>
      </c>
      <c r="AI570" s="800"/>
      <c r="AJ570" s="800"/>
      <c r="AK570" s="800"/>
      <c r="AL570" s="800"/>
      <c r="AM570" s="800"/>
      <c r="AN570" s="800"/>
      <c r="AO570" s="800"/>
      <c r="AP570" s="802"/>
      <c r="AQ570" s="799" t="s">
        <v>1475</v>
      </c>
      <c r="AR570" s="800"/>
      <c r="AS570" s="800"/>
      <c r="AT570" s="800"/>
      <c r="AU570" s="800"/>
      <c r="AV570" s="800"/>
      <c r="AW570" s="800"/>
      <c r="AX570" s="800"/>
      <c r="AY570" s="800"/>
      <c r="AZ570" s="800"/>
      <c r="BA570" s="800"/>
      <c r="BB570" s="802"/>
    </row>
    <row r="571" spans="1:54" ht="12.6" customHeight="1" x14ac:dyDescent="0.25">
      <c r="A571" s="809" t="s">
        <v>1415</v>
      </c>
      <c r="B571" s="810"/>
      <c r="C571" s="810"/>
      <c r="D571" s="810"/>
      <c r="E571" s="810"/>
      <c r="F571" s="810"/>
      <c r="G571" s="810"/>
      <c r="H571" s="810"/>
      <c r="I571" s="810"/>
      <c r="J571" s="810"/>
      <c r="K571" s="810"/>
      <c r="L571" s="810"/>
      <c r="M571" s="811"/>
      <c r="N571" s="809" t="s">
        <v>1416</v>
      </c>
      <c r="O571" s="810"/>
      <c r="P571" s="810"/>
      <c r="Q571" s="810"/>
      <c r="R571" s="810"/>
      <c r="S571" s="811"/>
      <c r="T571" s="809" t="s">
        <v>1417</v>
      </c>
      <c r="U571" s="810"/>
      <c r="V571" s="810"/>
      <c r="W571" s="810"/>
      <c r="X571" s="810"/>
      <c r="Y571" s="810"/>
      <c r="Z571" s="811"/>
      <c r="AA571" s="809" t="s">
        <v>1418</v>
      </c>
      <c r="AB571" s="810"/>
      <c r="AC571" s="810"/>
      <c r="AD571" s="810"/>
      <c r="AE571" s="810"/>
      <c r="AF571" s="810"/>
      <c r="AG571" s="811"/>
      <c r="AH571" s="809" t="s">
        <v>1419</v>
      </c>
      <c r="AI571" s="810"/>
      <c r="AJ571" s="810"/>
      <c r="AK571" s="810"/>
      <c r="AL571" s="810"/>
      <c r="AM571" s="810"/>
      <c r="AN571" s="810"/>
      <c r="AO571" s="810"/>
      <c r="AP571" s="811"/>
      <c r="AQ571" s="809" t="s">
        <v>1420</v>
      </c>
      <c r="AR571" s="810"/>
      <c r="AS571" s="810"/>
      <c r="AT571" s="810"/>
      <c r="AU571" s="810"/>
      <c r="AV571" s="810"/>
      <c r="AW571" s="810"/>
      <c r="AX571" s="810"/>
      <c r="AY571" s="810"/>
      <c r="AZ571" s="810"/>
      <c r="BA571" s="810"/>
      <c r="BB571" s="811"/>
    </row>
    <row r="572" spans="1:54" ht="12.6" customHeight="1" x14ac:dyDescent="0.25">
      <c r="A572" s="968" t="s">
        <v>1555</v>
      </c>
      <c r="B572" s="969"/>
      <c r="C572" s="969"/>
      <c r="D572" s="969"/>
      <c r="E572" s="969"/>
      <c r="F572" s="969"/>
      <c r="G572" s="969"/>
      <c r="H572" s="969"/>
      <c r="I572" s="969"/>
      <c r="J572" s="969"/>
      <c r="K572" s="969"/>
      <c r="L572" s="969"/>
      <c r="M572" s="969"/>
      <c r="N572" s="970">
        <f>SUVAHAVUJ!$X$27</f>
        <v>0</v>
      </c>
      <c r="O572" s="970"/>
      <c r="P572" s="970"/>
      <c r="Q572" s="970"/>
      <c r="R572" s="970"/>
      <c r="S572" s="970"/>
      <c r="T572" s="971"/>
      <c r="U572" s="971"/>
      <c r="V572" s="971"/>
      <c r="W572" s="971"/>
      <c r="X572" s="971"/>
      <c r="Y572" s="971"/>
      <c r="Z572" s="971"/>
      <c r="AA572" s="971"/>
      <c r="AB572" s="971"/>
      <c r="AC572" s="971"/>
      <c r="AD572" s="971"/>
      <c r="AE572" s="971"/>
      <c r="AF572" s="971"/>
      <c r="AG572" s="971"/>
      <c r="AH572" s="971"/>
      <c r="AI572" s="971"/>
      <c r="AJ572" s="971"/>
      <c r="AK572" s="971"/>
      <c r="AL572" s="971"/>
      <c r="AM572" s="971"/>
      <c r="AN572" s="971"/>
      <c r="AO572" s="971"/>
      <c r="AP572" s="971"/>
      <c r="AQ572" s="970">
        <f>SUVAHAVUJ!$N$27</f>
        <v>0</v>
      </c>
      <c r="AR572" s="970"/>
      <c r="AS572" s="970"/>
      <c r="AT572" s="970"/>
      <c r="AU572" s="970"/>
      <c r="AV572" s="970"/>
      <c r="AW572" s="970"/>
      <c r="AX572" s="970"/>
      <c r="AY572" s="970"/>
      <c r="AZ572" s="970"/>
      <c r="BA572" s="970"/>
      <c r="BB572" s="970"/>
    </row>
    <row r="573" spans="1:54" ht="12.6" customHeight="1" x14ac:dyDescent="0.25">
      <c r="A573" s="984" t="s">
        <v>1498</v>
      </c>
      <c r="B573" s="985"/>
      <c r="C573" s="985"/>
      <c r="D573" s="985"/>
      <c r="E573" s="985"/>
      <c r="F573" s="985"/>
      <c r="G573" s="985"/>
      <c r="H573" s="985"/>
      <c r="I573" s="985"/>
      <c r="J573" s="985"/>
      <c r="K573" s="985"/>
      <c r="L573" s="985"/>
      <c r="M573" s="986"/>
      <c r="N573" s="990">
        <f>SUVAHAVUJ!$X$28</f>
        <v>0</v>
      </c>
      <c r="O573" s="990"/>
      <c r="P573" s="990"/>
      <c r="Q573" s="990"/>
      <c r="R573" s="990"/>
      <c r="S573" s="990"/>
      <c r="T573" s="991"/>
      <c r="U573" s="991"/>
      <c r="V573" s="991"/>
      <c r="W573" s="991"/>
      <c r="X573" s="991"/>
      <c r="Y573" s="991"/>
      <c r="Z573" s="991"/>
      <c r="AA573" s="991"/>
      <c r="AB573" s="991"/>
      <c r="AC573" s="991"/>
      <c r="AD573" s="991"/>
      <c r="AE573" s="991"/>
      <c r="AF573" s="991"/>
      <c r="AG573" s="991"/>
      <c r="AH573" s="991"/>
      <c r="AI573" s="991"/>
      <c r="AJ573" s="991"/>
      <c r="AK573" s="991"/>
      <c r="AL573" s="991"/>
      <c r="AM573" s="991"/>
      <c r="AN573" s="991"/>
      <c r="AO573" s="991"/>
      <c r="AP573" s="991"/>
      <c r="AQ573" s="990">
        <f>SUVAHAVUJ!$N$28</f>
        <v>0</v>
      </c>
      <c r="AR573" s="990"/>
      <c r="AS573" s="990"/>
      <c r="AT573" s="990"/>
      <c r="AU573" s="990"/>
      <c r="AV573" s="990"/>
      <c r="AW573" s="990"/>
      <c r="AX573" s="990"/>
      <c r="AY573" s="990"/>
      <c r="AZ573" s="990"/>
      <c r="BA573" s="990"/>
      <c r="BB573" s="990"/>
    </row>
    <row r="574" spans="1:54" ht="14.25" customHeight="1" x14ac:dyDescent="0.25">
      <c r="A574" s="987"/>
      <c r="B574" s="988"/>
      <c r="C574" s="988"/>
      <c r="D574" s="988"/>
      <c r="E574" s="988"/>
      <c r="F574" s="988"/>
      <c r="G574" s="988"/>
      <c r="H574" s="988"/>
      <c r="I574" s="988"/>
      <c r="J574" s="988"/>
      <c r="K574" s="988"/>
      <c r="L574" s="988"/>
      <c r="M574" s="989"/>
      <c r="N574" s="990"/>
      <c r="O574" s="990"/>
      <c r="P574" s="990"/>
      <c r="Q574" s="990"/>
      <c r="R574" s="990"/>
      <c r="S574" s="990"/>
      <c r="T574" s="991"/>
      <c r="U574" s="991"/>
      <c r="V574" s="991"/>
      <c r="W574" s="991"/>
      <c r="X574" s="991"/>
      <c r="Y574" s="991"/>
      <c r="Z574" s="991"/>
      <c r="AA574" s="991"/>
      <c r="AB574" s="991"/>
      <c r="AC574" s="991"/>
      <c r="AD574" s="991"/>
      <c r="AE574" s="991"/>
      <c r="AF574" s="991"/>
      <c r="AG574" s="991"/>
      <c r="AH574" s="991"/>
      <c r="AI574" s="991"/>
      <c r="AJ574" s="991"/>
      <c r="AK574" s="991"/>
      <c r="AL574" s="991"/>
      <c r="AM574" s="991"/>
      <c r="AN574" s="991"/>
      <c r="AO574" s="991"/>
      <c r="AP574" s="991"/>
      <c r="AQ574" s="990"/>
      <c r="AR574" s="990"/>
      <c r="AS574" s="990"/>
      <c r="AT574" s="990"/>
      <c r="AU574" s="990"/>
      <c r="AV574" s="990"/>
      <c r="AW574" s="990"/>
      <c r="AX574" s="990"/>
      <c r="AY574" s="990"/>
      <c r="AZ574" s="990"/>
      <c r="BA574" s="990"/>
      <c r="BB574" s="990"/>
    </row>
    <row r="575" spans="1:54" ht="12.6" customHeight="1" x14ac:dyDescent="0.25">
      <c r="A575" s="981" t="s">
        <v>1484</v>
      </c>
      <c r="B575" s="982"/>
      <c r="C575" s="982"/>
      <c r="D575" s="982"/>
      <c r="E575" s="982"/>
      <c r="F575" s="982"/>
      <c r="G575" s="982"/>
      <c r="H575" s="982"/>
      <c r="I575" s="982"/>
      <c r="J575" s="982"/>
      <c r="K575" s="982"/>
      <c r="L575" s="982"/>
      <c r="M575" s="983"/>
      <c r="N575" s="975">
        <f>SUVAHAVUJ!$X$29</f>
        <v>0</v>
      </c>
      <c r="O575" s="976"/>
      <c r="P575" s="976"/>
      <c r="Q575" s="976"/>
      <c r="R575" s="976"/>
      <c r="S575" s="977"/>
      <c r="T575" s="978"/>
      <c r="U575" s="979"/>
      <c r="V575" s="979"/>
      <c r="W575" s="979"/>
      <c r="X575" s="979"/>
      <c r="Y575" s="979"/>
      <c r="Z575" s="980"/>
      <c r="AA575" s="978"/>
      <c r="AB575" s="979"/>
      <c r="AC575" s="979"/>
      <c r="AD575" s="979"/>
      <c r="AE575" s="979"/>
      <c r="AF575" s="979"/>
      <c r="AG575" s="980"/>
      <c r="AH575" s="978"/>
      <c r="AI575" s="979"/>
      <c r="AJ575" s="979"/>
      <c r="AK575" s="979"/>
      <c r="AL575" s="979"/>
      <c r="AM575" s="979"/>
      <c r="AN575" s="979"/>
      <c r="AO575" s="979"/>
      <c r="AP575" s="980"/>
      <c r="AQ575" s="975">
        <f>SUVAHAVUJ!$N$29</f>
        <v>0</v>
      </c>
      <c r="AR575" s="976"/>
      <c r="AS575" s="976"/>
      <c r="AT575" s="976"/>
      <c r="AU575" s="976"/>
      <c r="AV575" s="976"/>
      <c r="AW575" s="976"/>
      <c r="AX575" s="976"/>
      <c r="AY575" s="976"/>
      <c r="AZ575" s="976"/>
      <c r="BA575" s="976"/>
      <c r="BB575" s="977"/>
    </row>
    <row r="576" spans="1:54" ht="25.5" customHeight="1" x14ac:dyDescent="0.25">
      <c r="A576" s="972" t="s">
        <v>1556</v>
      </c>
      <c r="B576" s="973"/>
      <c r="C576" s="973"/>
      <c r="D576" s="973"/>
      <c r="E576" s="973"/>
      <c r="F576" s="973"/>
      <c r="G576" s="973"/>
      <c r="H576" s="973"/>
      <c r="I576" s="973"/>
      <c r="J576" s="973"/>
      <c r="K576" s="973"/>
      <c r="L576" s="973"/>
      <c r="M576" s="974"/>
      <c r="N576" s="975">
        <f>SUVAHAVUJ!$X$32</f>
        <v>0</v>
      </c>
      <c r="O576" s="976"/>
      <c r="P576" s="976"/>
      <c r="Q576" s="976"/>
      <c r="R576" s="976"/>
      <c r="S576" s="977"/>
      <c r="T576" s="978"/>
      <c r="U576" s="979"/>
      <c r="V576" s="979"/>
      <c r="W576" s="979"/>
      <c r="X576" s="979"/>
      <c r="Y576" s="979"/>
      <c r="Z576" s="980"/>
      <c r="AA576" s="978"/>
      <c r="AB576" s="979"/>
      <c r="AC576" s="979"/>
      <c r="AD576" s="979"/>
      <c r="AE576" s="979"/>
      <c r="AF576" s="979"/>
      <c r="AG576" s="980"/>
      <c r="AH576" s="978"/>
      <c r="AI576" s="979"/>
      <c r="AJ576" s="979"/>
      <c r="AK576" s="979"/>
      <c r="AL576" s="979"/>
      <c r="AM576" s="979"/>
      <c r="AN576" s="979"/>
      <c r="AO576" s="979"/>
      <c r="AP576" s="980"/>
      <c r="AQ576" s="975">
        <f>SUVAHAVUJ!$N$32</f>
        <v>0</v>
      </c>
      <c r="AR576" s="976"/>
      <c r="AS576" s="976"/>
      <c r="AT576" s="976"/>
      <c r="AU576" s="976"/>
      <c r="AV576" s="976"/>
      <c r="AW576" s="976"/>
      <c r="AX576" s="976"/>
      <c r="AY576" s="976"/>
      <c r="AZ576" s="976"/>
      <c r="BA576" s="976"/>
      <c r="BB576" s="977"/>
    </row>
    <row r="577" spans="1:54" ht="12.6" customHeight="1" x14ac:dyDescent="0.25">
      <c r="A577" s="984" t="s">
        <v>1499</v>
      </c>
      <c r="B577" s="985"/>
      <c r="C577" s="985"/>
      <c r="D577" s="985"/>
      <c r="E577" s="985"/>
      <c r="F577" s="985"/>
      <c r="G577" s="985"/>
      <c r="H577" s="985"/>
      <c r="I577" s="985"/>
      <c r="J577" s="985"/>
      <c r="K577" s="985"/>
      <c r="L577" s="985"/>
      <c r="M577" s="986"/>
      <c r="N577" s="990">
        <f>SUVAHAVUJ!$X$31</f>
        <v>0</v>
      </c>
      <c r="O577" s="990"/>
      <c r="P577" s="990"/>
      <c r="Q577" s="990"/>
      <c r="R577" s="990"/>
      <c r="S577" s="990"/>
      <c r="T577" s="991"/>
      <c r="U577" s="991"/>
      <c r="V577" s="991"/>
      <c r="W577" s="991"/>
      <c r="X577" s="991"/>
      <c r="Y577" s="991"/>
      <c r="Z577" s="991"/>
      <c r="AA577" s="991"/>
      <c r="AB577" s="991"/>
      <c r="AC577" s="991"/>
      <c r="AD577" s="991"/>
      <c r="AE577" s="991"/>
      <c r="AF577" s="991"/>
      <c r="AG577" s="991"/>
      <c r="AH577" s="991"/>
      <c r="AI577" s="991"/>
      <c r="AJ577" s="991"/>
      <c r="AK577" s="991"/>
      <c r="AL577" s="991"/>
      <c r="AM577" s="991"/>
      <c r="AN577" s="991"/>
      <c r="AO577" s="991"/>
      <c r="AP577" s="991"/>
      <c r="AQ577" s="990">
        <f>SUVAHAVUJ!$N$31</f>
        <v>0</v>
      </c>
      <c r="AR577" s="990"/>
      <c r="AS577" s="990"/>
      <c r="AT577" s="990"/>
      <c r="AU577" s="990"/>
      <c r="AV577" s="990"/>
      <c r="AW577" s="990"/>
      <c r="AX577" s="990"/>
      <c r="AY577" s="990"/>
      <c r="AZ577" s="990"/>
      <c r="BA577" s="990"/>
      <c r="BB577" s="990"/>
    </row>
    <row r="578" spans="1:54" ht="39" customHeight="1" x14ac:dyDescent="0.25">
      <c r="A578" s="987"/>
      <c r="B578" s="988"/>
      <c r="C578" s="988"/>
      <c r="D578" s="988"/>
      <c r="E578" s="988"/>
      <c r="F578" s="988"/>
      <c r="G578" s="988"/>
      <c r="H578" s="988"/>
      <c r="I578" s="988"/>
      <c r="J578" s="988"/>
      <c r="K578" s="988"/>
      <c r="L578" s="988"/>
      <c r="M578" s="989"/>
      <c r="N578" s="990"/>
      <c r="O578" s="990"/>
      <c r="P578" s="990"/>
      <c r="Q578" s="990"/>
      <c r="R578" s="990"/>
      <c r="S578" s="990"/>
      <c r="T578" s="991"/>
      <c r="U578" s="991"/>
      <c r="V578" s="991"/>
      <c r="W578" s="991"/>
      <c r="X578" s="991"/>
      <c r="Y578" s="991"/>
      <c r="Z578" s="991"/>
      <c r="AA578" s="991"/>
      <c r="AB578" s="991"/>
      <c r="AC578" s="991"/>
      <c r="AD578" s="991"/>
      <c r="AE578" s="991"/>
      <c r="AF578" s="991"/>
      <c r="AG578" s="991"/>
      <c r="AH578" s="991"/>
      <c r="AI578" s="991"/>
      <c r="AJ578" s="991"/>
      <c r="AK578" s="991"/>
      <c r="AL578" s="991"/>
      <c r="AM578" s="991"/>
      <c r="AN578" s="991"/>
      <c r="AO578" s="991"/>
      <c r="AP578" s="991"/>
      <c r="AQ578" s="990"/>
      <c r="AR578" s="990"/>
      <c r="AS578" s="990"/>
      <c r="AT578" s="990"/>
      <c r="AU578" s="990"/>
      <c r="AV578" s="990"/>
      <c r="AW578" s="990"/>
      <c r="AX578" s="990"/>
      <c r="AY578" s="990"/>
      <c r="AZ578" s="990"/>
      <c r="BA578" s="990"/>
      <c r="BB578" s="990"/>
    </row>
    <row r="579" spans="1:54" ht="12.6" customHeight="1" x14ac:dyDescent="0.25">
      <c r="A579" s="992" t="s">
        <v>1557</v>
      </c>
      <c r="B579" s="993"/>
      <c r="C579" s="993"/>
      <c r="D579" s="993"/>
      <c r="E579" s="993"/>
      <c r="F579" s="993"/>
      <c r="G579" s="993"/>
      <c r="H579" s="993"/>
      <c r="I579" s="993"/>
      <c r="J579" s="993"/>
      <c r="K579" s="993"/>
      <c r="L579" s="993"/>
      <c r="M579" s="993"/>
      <c r="N579" s="990">
        <f>SUM(N572:S578)</f>
        <v>0</v>
      </c>
      <c r="O579" s="990"/>
      <c r="P579" s="990"/>
      <c r="Q579" s="990"/>
      <c r="R579" s="990"/>
      <c r="S579" s="990"/>
      <c r="T579" s="990">
        <f>SUM(T572:Z578)</f>
        <v>0</v>
      </c>
      <c r="U579" s="990"/>
      <c r="V579" s="990"/>
      <c r="W579" s="990"/>
      <c r="X579" s="990"/>
      <c r="Y579" s="990"/>
      <c r="Z579" s="990"/>
      <c r="AA579" s="990">
        <f>SUM(AA572:AG578)</f>
        <v>0</v>
      </c>
      <c r="AB579" s="990"/>
      <c r="AC579" s="990"/>
      <c r="AD579" s="990"/>
      <c r="AE579" s="990"/>
      <c r="AF579" s="990"/>
      <c r="AG579" s="990"/>
      <c r="AH579" s="990">
        <f>SUM(AH572:AP578)</f>
        <v>0</v>
      </c>
      <c r="AI579" s="990"/>
      <c r="AJ579" s="990"/>
      <c r="AK579" s="990"/>
      <c r="AL579" s="990"/>
      <c r="AM579" s="990"/>
      <c r="AN579" s="990"/>
      <c r="AO579" s="990"/>
      <c r="AP579" s="990"/>
      <c r="AQ579" s="990">
        <f>SUM(AQ572:BB578)</f>
        <v>0</v>
      </c>
      <c r="AR579" s="990"/>
      <c r="AS579" s="990"/>
      <c r="AT579" s="990"/>
      <c r="AU579" s="990"/>
      <c r="AV579" s="990"/>
      <c r="AW579" s="990"/>
      <c r="AX579" s="990"/>
      <c r="AY579" s="990"/>
      <c r="AZ579" s="990"/>
      <c r="BA579" s="990"/>
      <c r="BB579" s="990"/>
    </row>
    <row r="580" spans="1:54" ht="12.6" customHeight="1" x14ac:dyDescent="0.25">
      <c r="A580" s="142" t="s">
        <v>5105</v>
      </c>
    </row>
    <row r="581" spans="1:54" ht="15" customHeight="1" x14ac:dyDescent="0.25">
      <c r="A581" s="863"/>
      <c r="B581" s="864"/>
      <c r="C581" s="864"/>
      <c r="D581" s="864"/>
      <c r="E581" s="864"/>
      <c r="F581" s="864"/>
      <c r="G581" s="864"/>
      <c r="H581" s="864"/>
      <c r="I581" s="864"/>
      <c r="J581" s="864"/>
      <c r="K581" s="864"/>
      <c r="L581" s="864"/>
      <c r="M581" s="864"/>
      <c r="N581" s="864"/>
      <c r="O581" s="864"/>
      <c r="P581" s="864"/>
      <c r="Q581" s="864"/>
      <c r="R581" s="864"/>
      <c r="S581" s="864"/>
      <c r="T581" s="864"/>
      <c r="U581" s="864"/>
      <c r="V581" s="864"/>
      <c r="W581" s="864"/>
      <c r="X581" s="864"/>
      <c r="Y581" s="864"/>
      <c r="Z581" s="864"/>
      <c r="AA581" s="864"/>
      <c r="AB581" s="864"/>
      <c r="AC581" s="864"/>
      <c r="AD581" s="864"/>
      <c r="AE581" s="864"/>
      <c r="AF581" s="864"/>
      <c r="AG581" s="864"/>
      <c r="AH581" s="864"/>
      <c r="AI581" s="864"/>
      <c r="AJ581" s="864"/>
      <c r="AK581" s="864"/>
      <c r="AL581" s="864"/>
      <c r="AM581" s="864"/>
      <c r="AN581" s="864"/>
      <c r="AO581" s="864"/>
      <c r="AP581" s="864"/>
      <c r="AQ581" s="864"/>
      <c r="AR581" s="864"/>
      <c r="AS581" s="864"/>
      <c r="AT581" s="864"/>
      <c r="AU581" s="864"/>
      <c r="AV581" s="864"/>
      <c r="AW581" s="864"/>
      <c r="AX581" s="864"/>
      <c r="AY581" s="497"/>
      <c r="AZ581" s="497"/>
      <c r="BA581" s="497"/>
      <c r="BB581" s="497"/>
    </row>
    <row r="582" spans="1:54" ht="15" customHeight="1" x14ac:dyDescent="0.25">
      <c r="A582" s="865"/>
      <c r="B582" s="866"/>
      <c r="C582" s="866"/>
      <c r="D582" s="866"/>
      <c r="E582" s="866"/>
      <c r="F582" s="866"/>
      <c r="G582" s="866"/>
      <c r="H582" s="866"/>
      <c r="I582" s="866"/>
      <c r="J582" s="866"/>
      <c r="K582" s="866"/>
      <c r="L582" s="866"/>
      <c r="M582" s="866"/>
      <c r="N582" s="866"/>
      <c r="O582" s="866"/>
      <c r="P582" s="866"/>
      <c r="Q582" s="866"/>
      <c r="R582" s="866"/>
      <c r="S582" s="866"/>
      <c r="T582" s="866"/>
      <c r="U582" s="866"/>
      <c r="V582" s="866"/>
      <c r="W582" s="866"/>
      <c r="X582" s="866"/>
      <c r="Y582" s="866"/>
      <c r="Z582" s="866"/>
      <c r="AA582" s="866"/>
      <c r="AB582" s="866"/>
      <c r="AC582" s="866"/>
      <c r="AD582" s="866"/>
      <c r="AE582" s="866"/>
      <c r="AF582" s="866"/>
      <c r="AG582" s="866"/>
      <c r="AH582" s="866"/>
      <c r="AI582" s="866"/>
      <c r="AJ582" s="866"/>
      <c r="AK582" s="866"/>
      <c r="AL582" s="866"/>
      <c r="AM582" s="866"/>
      <c r="AN582" s="866"/>
      <c r="AO582" s="866"/>
      <c r="AP582" s="866"/>
      <c r="AQ582" s="866"/>
      <c r="AR582" s="866"/>
      <c r="AS582" s="866"/>
      <c r="AT582" s="866"/>
      <c r="AU582" s="866"/>
      <c r="AV582" s="866"/>
      <c r="AW582" s="866"/>
      <c r="AX582" s="866"/>
      <c r="AY582" s="497"/>
      <c r="AZ582" s="497"/>
      <c r="BA582" s="497"/>
      <c r="BB582" s="497"/>
    </row>
    <row r="583" spans="1:54" ht="12.6" customHeight="1" x14ac:dyDescent="0.25">
      <c r="A583" s="142" t="s">
        <v>5223</v>
      </c>
    </row>
    <row r="584" spans="1:54" ht="12.6" customHeight="1" x14ac:dyDescent="0.25">
      <c r="A584" s="130" t="s">
        <v>1396</v>
      </c>
    </row>
    <row r="585" spans="1:54" ht="12.6" customHeight="1" x14ac:dyDescent="0.25">
      <c r="A585" s="171"/>
      <c r="B585" s="172"/>
      <c r="C585" s="172"/>
      <c r="D585" s="172"/>
      <c r="E585" s="172"/>
      <c r="F585" s="172"/>
      <c r="G585" s="172"/>
      <c r="H585" s="172"/>
      <c r="I585" s="172"/>
      <c r="J585" s="172"/>
      <c r="K585" s="172"/>
      <c r="L585" s="172"/>
      <c r="M585" s="184"/>
      <c r="N585" s="868" t="s">
        <v>1265</v>
      </c>
      <c r="O585" s="868"/>
      <c r="P585" s="868"/>
      <c r="Q585" s="868"/>
      <c r="R585" s="868"/>
      <c r="S585" s="868"/>
      <c r="T585" s="868"/>
      <c r="U585" s="868"/>
      <c r="V585" s="868"/>
      <c r="W585" s="868"/>
      <c r="X585" s="868"/>
      <c r="Y585" s="868"/>
      <c r="Z585" s="868"/>
      <c r="AA585" s="868"/>
      <c r="AB585" s="868"/>
      <c r="AC585" s="868"/>
      <c r="AD585" s="868"/>
      <c r="AE585" s="868"/>
      <c r="AF585" s="868"/>
      <c r="AG585" s="868"/>
      <c r="AH585" s="868"/>
      <c r="AI585" s="868"/>
      <c r="AJ585" s="868"/>
      <c r="AK585" s="868"/>
      <c r="AL585" s="868"/>
      <c r="AM585" s="868"/>
      <c r="AN585" s="868"/>
      <c r="AO585" s="868"/>
      <c r="AP585" s="868"/>
      <c r="AQ585" s="868"/>
      <c r="AR585" s="868"/>
      <c r="AS585" s="868"/>
      <c r="AT585" s="868"/>
      <c r="AU585" s="868"/>
      <c r="AV585" s="868"/>
      <c r="AW585" s="868"/>
      <c r="AX585" s="868"/>
      <c r="AY585" s="868"/>
      <c r="AZ585" s="868"/>
      <c r="BA585" s="868"/>
      <c r="BB585" s="951"/>
    </row>
    <row r="586" spans="1:54" ht="12.6" customHeight="1" x14ac:dyDescent="0.25">
      <c r="A586" s="141"/>
      <c r="B586" s="142"/>
      <c r="C586" s="142"/>
      <c r="D586" s="142"/>
      <c r="E586" s="142"/>
      <c r="F586" s="142"/>
      <c r="G586" s="142"/>
      <c r="H586" s="142"/>
      <c r="I586" s="142"/>
      <c r="J586" s="142"/>
      <c r="K586" s="142"/>
      <c r="L586" s="142"/>
      <c r="M586" s="185"/>
      <c r="N586" s="171"/>
      <c r="O586" s="172"/>
      <c r="P586" s="172"/>
      <c r="Q586" s="172"/>
      <c r="R586" s="172"/>
      <c r="S586" s="184"/>
      <c r="T586" s="171"/>
      <c r="U586" s="172"/>
      <c r="V586" s="172"/>
      <c r="W586" s="172"/>
      <c r="X586" s="172"/>
      <c r="Y586" s="172"/>
      <c r="Z586" s="184"/>
      <c r="AA586" s="171"/>
      <c r="AB586" s="172"/>
      <c r="AC586" s="172"/>
      <c r="AD586" s="172"/>
      <c r="AE586" s="172"/>
      <c r="AF586" s="172"/>
      <c r="AG586" s="184"/>
      <c r="AH586" s="867" t="s">
        <v>1558</v>
      </c>
      <c r="AI586" s="868"/>
      <c r="AJ586" s="868"/>
      <c r="AK586" s="868"/>
      <c r="AL586" s="868"/>
      <c r="AM586" s="868"/>
      <c r="AN586" s="868"/>
      <c r="AO586" s="868"/>
      <c r="AP586" s="951"/>
      <c r="AQ586" s="171"/>
      <c r="AR586" s="172"/>
      <c r="AS586" s="172"/>
      <c r="AT586" s="172"/>
      <c r="AU586" s="172"/>
      <c r="AV586" s="172"/>
      <c r="AW586" s="172"/>
      <c r="AX586" s="172"/>
      <c r="AY586" s="172"/>
      <c r="AZ586" s="172"/>
      <c r="BA586" s="172"/>
      <c r="BB586" s="184"/>
    </row>
    <row r="587" spans="1:54" ht="12.6" customHeight="1" x14ac:dyDescent="0.25">
      <c r="A587" s="141"/>
      <c r="B587" s="142"/>
      <c r="C587" s="142"/>
      <c r="D587" s="142"/>
      <c r="E587" s="142"/>
      <c r="F587" s="142"/>
      <c r="G587" s="142"/>
      <c r="H587" s="142"/>
      <c r="I587" s="142"/>
      <c r="J587" s="142"/>
      <c r="K587" s="142"/>
      <c r="L587" s="142"/>
      <c r="M587" s="185"/>
      <c r="N587" s="799" t="s">
        <v>1559</v>
      </c>
      <c r="O587" s="800"/>
      <c r="P587" s="800"/>
      <c r="Q587" s="800"/>
      <c r="R587" s="800"/>
      <c r="S587" s="802"/>
      <c r="T587" s="141"/>
      <c r="U587" s="142"/>
      <c r="V587" s="142"/>
      <c r="W587" s="142"/>
      <c r="X587" s="142"/>
      <c r="Y587" s="142"/>
      <c r="Z587" s="185"/>
      <c r="AA587" s="141" t="s">
        <v>1558</v>
      </c>
      <c r="AB587" s="142"/>
      <c r="AC587" s="142"/>
      <c r="AD587" s="142"/>
      <c r="AE587" s="142"/>
      <c r="AF587" s="142"/>
      <c r="AG587" s="185"/>
      <c r="AH587" s="799" t="s">
        <v>1560</v>
      </c>
      <c r="AI587" s="800"/>
      <c r="AJ587" s="800"/>
      <c r="AK587" s="800"/>
      <c r="AL587" s="800"/>
      <c r="AM587" s="800"/>
      <c r="AN587" s="800"/>
      <c r="AO587" s="800"/>
      <c r="AP587" s="802"/>
      <c r="AQ587" s="799" t="s">
        <v>1559</v>
      </c>
      <c r="AR587" s="800"/>
      <c r="AS587" s="800"/>
      <c r="AT587" s="800"/>
      <c r="AU587" s="800"/>
      <c r="AV587" s="800"/>
      <c r="AW587" s="800"/>
      <c r="AX587" s="800"/>
      <c r="AY587" s="800"/>
      <c r="AZ587" s="800"/>
      <c r="BA587" s="800"/>
      <c r="BB587" s="802"/>
    </row>
    <row r="588" spans="1:54" ht="12.6" customHeight="1" x14ac:dyDescent="0.25">
      <c r="A588" s="799" t="s">
        <v>1561</v>
      </c>
      <c r="B588" s="800"/>
      <c r="C588" s="800"/>
      <c r="D588" s="800"/>
      <c r="E588" s="800"/>
      <c r="F588" s="800"/>
      <c r="G588" s="800"/>
      <c r="H588" s="800"/>
      <c r="I588" s="800"/>
      <c r="J588" s="800"/>
      <c r="K588" s="800"/>
      <c r="L588" s="800"/>
      <c r="M588" s="802"/>
      <c r="N588" s="799" t="s">
        <v>1473</v>
      </c>
      <c r="O588" s="800"/>
      <c r="P588" s="800"/>
      <c r="Q588" s="800"/>
      <c r="R588" s="800"/>
      <c r="S588" s="802"/>
      <c r="T588" s="799" t="s">
        <v>1562</v>
      </c>
      <c r="U588" s="800"/>
      <c r="V588" s="800"/>
      <c r="W588" s="800"/>
      <c r="X588" s="800"/>
      <c r="Y588" s="800"/>
      <c r="Z588" s="802"/>
      <c r="AA588" s="799" t="s">
        <v>1563</v>
      </c>
      <c r="AB588" s="800"/>
      <c r="AC588" s="800"/>
      <c r="AD588" s="800"/>
      <c r="AE588" s="800"/>
      <c r="AF588" s="800"/>
      <c r="AG588" s="802"/>
      <c r="AH588" s="799" t="s">
        <v>1564</v>
      </c>
      <c r="AI588" s="800"/>
      <c r="AJ588" s="800"/>
      <c r="AK588" s="800"/>
      <c r="AL588" s="800"/>
      <c r="AM588" s="800"/>
      <c r="AN588" s="800"/>
      <c r="AO588" s="800"/>
      <c r="AP588" s="802"/>
      <c r="AQ588" s="799" t="s">
        <v>1531</v>
      </c>
      <c r="AR588" s="800"/>
      <c r="AS588" s="800"/>
      <c r="AT588" s="800"/>
      <c r="AU588" s="800"/>
      <c r="AV588" s="800"/>
      <c r="AW588" s="800"/>
      <c r="AX588" s="800"/>
      <c r="AY588" s="800"/>
      <c r="AZ588" s="800"/>
      <c r="BA588" s="800"/>
      <c r="BB588" s="802"/>
    </row>
    <row r="589" spans="1:54" ht="12.6" customHeight="1" x14ac:dyDescent="0.25">
      <c r="A589" s="141"/>
      <c r="B589" s="142"/>
      <c r="C589" s="142"/>
      <c r="D589" s="142"/>
      <c r="E589" s="142"/>
      <c r="F589" s="142"/>
      <c r="G589" s="142"/>
      <c r="H589" s="142"/>
      <c r="I589" s="142"/>
      <c r="J589" s="142"/>
      <c r="K589" s="142"/>
      <c r="L589" s="142"/>
      <c r="M589" s="185"/>
      <c r="N589" s="799" t="s">
        <v>1474</v>
      </c>
      <c r="O589" s="800"/>
      <c r="P589" s="800"/>
      <c r="Q589" s="800"/>
      <c r="R589" s="800"/>
      <c r="S589" s="802"/>
      <c r="T589" s="799" t="s">
        <v>1565</v>
      </c>
      <c r="U589" s="800"/>
      <c r="V589" s="800"/>
      <c r="W589" s="800"/>
      <c r="X589" s="800"/>
      <c r="Y589" s="800"/>
      <c r="Z589" s="802"/>
      <c r="AA589" s="799" t="s">
        <v>1566</v>
      </c>
      <c r="AB589" s="800"/>
      <c r="AC589" s="800"/>
      <c r="AD589" s="800"/>
      <c r="AE589" s="800"/>
      <c r="AF589" s="800"/>
      <c r="AG589" s="802"/>
      <c r="AH589" s="799" t="s">
        <v>1567</v>
      </c>
      <c r="AI589" s="800"/>
      <c r="AJ589" s="800"/>
      <c r="AK589" s="800"/>
      <c r="AL589" s="800"/>
      <c r="AM589" s="800"/>
      <c r="AN589" s="800"/>
      <c r="AO589" s="800"/>
      <c r="AP589" s="802"/>
      <c r="AQ589" s="799" t="s">
        <v>1474</v>
      </c>
      <c r="AR589" s="800"/>
      <c r="AS589" s="800"/>
      <c r="AT589" s="800"/>
      <c r="AU589" s="800"/>
      <c r="AV589" s="800"/>
      <c r="AW589" s="800"/>
      <c r="AX589" s="800"/>
      <c r="AY589" s="800"/>
      <c r="AZ589" s="800"/>
      <c r="BA589" s="800"/>
      <c r="BB589" s="802"/>
    </row>
    <row r="590" spans="1:54" ht="12.6" customHeight="1" x14ac:dyDescent="0.25">
      <c r="A590" s="141"/>
      <c r="B590" s="142"/>
      <c r="C590" s="142"/>
      <c r="D590" s="142"/>
      <c r="E590" s="142"/>
      <c r="F590" s="142"/>
      <c r="G590" s="142"/>
      <c r="H590" s="142"/>
      <c r="I590" s="142"/>
      <c r="J590" s="142"/>
      <c r="K590" s="142"/>
      <c r="L590" s="142"/>
      <c r="M590" s="185"/>
      <c r="N590" s="799" t="s">
        <v>1475</v>
      </c>
      <c r="O590" s="800"/>
      <c r="P590" s="800"/>
      <c r="Q590" s="800"/>
      <c r="R590" s="800"/>
      <c r="S590" s="802"/>
      <c r="T590" s="141"/>
      <c r="U590" s="142"/>
      <c r="V590" s="142"/>
      <c r="W590" s="142"/>
      <c r="X590" s="142"/>
      <c r="Y590" s="142"/>
      <c r="Z590" s="185"/>
      <c r="AA590" s="141"/>
      <c r="AB590" s="142"/>
      <c r="AC590" s="142"/>
      <c r="AD590" s="142"/>
      <c r="AE590" s="142"/>
      <c r="AF590" s="142"/>
      <c r="AG590" s="185"/>
      <c r="AH590" s="799" t="s">
        <v>1568</v>
      </c>
      <c r="AI590" s="800"/>
      <c r="AJ590" s="800"/>
      <c r="AK590" s="800"/>
      <c r="AL590" s="800"/>
      <c r="AM590" s="800"/>
      <c r="AN590" s="800"/>
      <c r="AO590" s="800"/>
      <c r="AP590" s="802"/>
      <c r="AQ590" s="799" t="s">
        <v>1475</v>
      </c>
      <c r="AR590" s="800"/>
      <c r="AS590" s="800"/>
      <c r="AT590" s="800"/>
      <c r="AU590" s="800"/>
      <c r="AV590" s="800"/>
      <c r="AW590" s="800"/>
      <c r="AX590" s="800"/>
      <c r="AY590" s="800"/>
      <c r="AZ590" s="800"/>
      <c r="BA590" s="800"/>
      <c r="BB590" s="802"/>
    </row>
    <row r="591" spans="1:54" ht="12.6" customHeight="1" x14ac:dyDescent="0.25">
      <c r="A591" s="809" t="s">
        <v>1415</v>
      </c>
      <c r="B591" s="810"/>
      <c r="C591" s="810"/>
      <c r="D591" s="810"/>
      <c r="E591" s="810"/>
      <c r="F591" s="810"/>
      <c r="G591" s="810"/>
      <c r="H591" s="810"/>
      <c r="I591" s="810"/>
      <c r="J591" s="810"/>
      <c r="K591" s="810"/>
      <c r="L591" s="810"/>
      <c r="M591" s="811"/>
      <c r="N591" s="809" t="s">
        <v>1416</v>
      </c>
      <c r="O591" s="810"/>
      <c r="P591" s="810"/>
      <c r="Q591" s="810"/>
      <c r="R591" s="810"/>
      <c r="S591" s="811"/>
      <c r="T591" s="809" t="s">
        <v>1417</v>
      </c>
      <c r="U591" s="810"/>
      <c r="V591" s="810"/>
      <c r="W591" s="810"/>
      <c r="X591" s="810"/>
      <c r="Y591" s="810"/>
      <c r="Z591" s="811"/>
      <c r="AA591" s="809" t="s">
        <v>1418</v>
      </c>
      <c r="AB591" s="810"/>
      <c r="AC591" s="810"/>
      <c r="AD591" s="810"/>
      <c r="AE591" s="810"/>
      <c r="AF591" s="810"/>
      <c r="AG591" s="811"/>
      <c r="AH591" s="809" t="s">
        <v>1419</v>
      </c>
      <c r="AI591" s="810"/>
      <c r="AJ591" s="810"/>
      <c r="AK591" s="810"/>
      <c r="AL591" s="810"/>
      <c r="AM591" s="810"/>
      <c r="AN591" s="810"/>
      <c r="AO591" s="810"/>
      <c r="AP591" s="811"/>
      <c r="AQ591" s="809" t="s">
        <v>1420</v>
      </c>
      <c r="AR591" s="810"/>
      <c r="AS591" s="810"/>
      <c r="AT591" s="810"/>
      <c r="AU591" s="810"/>
      <c r="AV591" s="810"/>
      <c r="AW591" s="810"/>
      <c r="AX591" s="810"/>
      <c r="AY591" s="810"/>
      <c r="AZ591" s="810"/>
      <c r="BA591" s="810"/>
      <c r="BB591" s="811"/>
    </row>
    <row r="592" spans="1:54" ht="12.6" customHeight="1" x14ac:dyDescent="0.25">
      <c r="A592" s="994" t="s">
        <v>1569</v>
      </c>
      <c r="B592" s="994"/>
      <c r="C592" s="994"/>
      <c r="D592" s="994"/>
      <c r="E592" s="994"/>
      <c r="F592" s="994"/>
      <c r="G592" s="994"/>
      <c r="H592" s="994"/>
      <c r="I592" s="994"/>
      <c r="J592" s="994"/>
      <c r="K592" s="994"/>
      <c r="L592" s="994"/>
      <c r="M592" s="994"/>
      <c r="N592" s="995"/>
      <c r="O592" s="971"/>
      <c r="P592" s="971"/>
      <c r="Q592" s="971"/>
      <c r="R592" s="971"/>
      <c r="S592" s="971"/>
      <c r="T592" s="971"/>
      <c r="U592" s="971"/>
      <c r="V592" s="971"/>
      <c r="W592" s="971"/>
      <c r="X592" s="971"/>
      <c r="Y592" s="971"/>
      <c r="Z592" s="971"/>
      <c r="AA592" s="971"/>
      <c r="AB592" s="971"/>
      <c r="AC592" s="971"/>
      <c r="AD592" s="971"/>
      <c r="AE592" s="971"/>
      <c r="AF592" s="971"/>
      <c r="AG592" s="971"/>
      <c r="AH592" s="971"/>
      <c r="AI592" s="971"/>
      <c r="AJ592" s="971"/>
      <c r="AK592" s="971"/>
      <c r="AL592" s="971"/>
      <c r="AM592" s="971"/>
      <c r="AN592" s="971"/>
      <c r="AO592" s="971"/>
      <c r="AP592" s="971"/>
      <c r="AQ592" s="971"/>
      <c r="AR592" s="971"/>
      <c r="AS592" s="971"/>
      <c r="AT592" s="971"/>
      <c r="AU592" s="971"/>
      <c r="AV592" s="971"/>
      <c r="AW592" s="971"/>
      <c r="AX592" s="971"/>
      <c r="AY592" s="971"/>
      <c r="AZ592" s="971"/>
      <c r="BA592" s="971"/>
      <c r="BB592" s="971"/>
    </row>
    <row r="593" spans="1:54" ht="12.6" customHeight="1" x14ac:dyDescent="0.25">
      <c r="A593" s="965" t="s">
        <v>1570</v>
      </c>
      <c r="B593" s="966"/>
      <c r="C593" s="966"/>
      <c r="D593" s="966"/>
      <c r="E593" s="966"/>
      <c r="F593" s="966"/>
      <c r="G593" s="966"/>
      <c r="H593" s="966"/>
      <c r="I593" s="966"/>
      <c r="J593" s="966"/>
      <c r="K593" s="966"/>
      <c r="L593" s="966"/>
      <c r="M593" s="967"/>
      <c r="N593" s="980"/>
      <c r="O593" s="991"/>
      <c r="P593" s="991"/>
      <c r="Q593" s="991"/>
      <c r="R593" s="991"/>
      <c r="S593" s="991"/>
      <c r="T593" s="991"/>
      <c r="U593" s="991"/>
      <c r="V593" s="991"/>
      <c r="W593" s="991"/>
      <c r="X593" s="991"/>
      <c r="Y593" s="991"/>
      <c r="Z593" s="991"/>
      <c r="AA593" s="991"/>
      <c r="AB593" s="991"/>
      <c r="AC593" s="991"/>
      <c r="AD593" s="991"/>
      <c r="AE593" s="991"/>
      <c r="AF593" s="991"/>
      <c r="AG593" s="991"/>
      <c r="AH593" s="991"/>
      <c r="AI593" s="991"/>
      <c r="AJ593" s="991"/>
      <c r="AK593" s="991"/>
      <c r="AL593" s="991"/>
      <c r="AM593" s="991"/>
      <c r="AN593" s="991"/>
      <c r="AO593" s="991"/>
      <c r="AP593" s="991"/>
      <c r="AQ593" s="991"/>
      <c r="AR593" s="991"/>
      <c r="AS593" s="991"/>
      <c r="AT593" s="991"/>
      <c r="AU593" s="991"/>
      <c r="AV593" s="991"/>
      <c r="AW593" s="991"/>
      <c r="AX593" s="991"/>
      <c r="AY593" s="991"/>
      <c r="AZ593" s="991"/>
      <c r="BA593" s="991"/>
      <c r="BB593" s="991"/>
    </row>
    <row r="594" spans="1:54" ht="12.6" customHeight="1" x14ac:dyDescent="0.25">
      <c r="A594" s="956" t="s">
        <v>1571</v>
      </c>
      <c r="B594" s="957"/>
      <c r="C594" s="957"/>
      <c r="D594" s="957"/>
      <c r="E594" s="957"/>
      <c r="F594" s="957"/>
      <c r="G594" s="957"/>
      <c r="H594" s="957"/>
      <c r="I594" s="957"/>
      <c r="J594" s="957"/>
      <c r="K594" s="957"/>
      <c r="L594" s="957"/>
      <c r="M594" s="958"/>
      <c r="N594" s="980"/>
      <c r="O594" s="991"/>
      <c r="P594" s="991"/>
      <c r="Q594" s="991"/>
      <c r="R594" s="991"/>
      <c r="S594" s="991"/>
      <c r="T594" s="991"/>
      <c r="U594" s="991"/>
      <c r="V594" s="991"/>
      <c r="W594" s="991"/>
      <c r="X594" s="991"/>
      <c r="Y594" s="991"/>
      <c r="Z594" s="991"/>
      <c r="AA594" s="991"/>
      <c r="AB594" s="991"/>
      <c r="AC594" s="991"/>
      <c r="AD594" s="991"/>
      <c r="AE594" s="991"/>
      <c r="AF594" s="991"/>
      <c r="AG594" s="991"/>
      <c r="AH594" s="991"/>
      <c r="AI594" s="991"/>
      <c r="AJ594" s="991"/>
      <c r="AK594" s="991"/>
      <c r="AL594" s="991"/>
      <c r="AM594" s="991"/>
      <c r="AN594" s="991"/>
      <c r="AO594" s="991"/>
      <c r="AP594" s="991"/>
      <c r="AQ594" s="991"/>
      <c r="AR594" s="991"/>
      <c r="AS594" s="991"/>
      <c r="AT594" s="991"/>
      <c r="AU594" s="991"/>
      <c r="AV594" s="991"/>
      <c r="AW594" s="991"/>
      <c r="AX594" s="991"/>
      <c r="AY594" s="991"/>
      <c r="AZ594" s="991"/>
      <c r="BA594" s="991"/>
      <c r="BB594" s="991"/>
    </row>
    <row r="595" spans="1:54" ht="12.6" customHeight="1" x14ac:dyDescent="0.25">
      <c r="A595" s="954" t="s">
        <v>1572</v>
      </c>
      <c r="B595" s="954"/>
      <c r="C595" s="954"/>
      <c r="D595" s="954"/>
      <c r="E595" s="954"/>
      <c r="F595" s="954"/>
      <c r="G595" s="954"/>
      <c r="H595" s="954"/>
      <c r="I595" s="954"/>
      <c r="J595" s="954"/>
      <c r="K595" s="954"/>
      <c r="L595" s="954"/>
      <c r="M595" s="954"/>
      <c r="N595" s="980"/>
      <c r="O595" s="991"/>
      <c r="P595" s="991"/>
      <c r="Q595" s="991"/>
      <c r="R595" s="991"/>
      <c r="S595" s="991"/>
      <c r="T595" s="991"/>
      <c r="U595" s="991"/>
      <c r="V595" s="991"/>
      <c r="W595" s="991"/>
      <c r="X595" s="991"/>
      <c r="Y595" s="991"/>
      <c r="Z595" s="991"/>
      <c r="AA595" s="991"/>
      <c r="AB595" s="991"/>
      <c r="AC595" s="991"/>
      <c r="AD595" s="991"/>
      <c r="AE595" s="991"/>
      <c r="AF595" s="991"/>
      <c r="AG595" s="991"/>
      <c r="AH595" s="991"/>
      <c r="AI595" s="991"/>
      <c r="AJ595" s="991"/>
      <c r="AK595" s="991"/>
      <c r="AL595" s="991"/>
      <c r="AM595" s="991"/>
      <c r="AN595" s="991"/>
      <c r="AO595" s="991"/>
      <c r="AP595" s="991"/>
      <c r="AQ595" s="991"/>
      <c r="AR595" s="991"/>
      <c r="AS595" s="991"/>
      <c r="AT595" s="991"/>
      <c r="AU595" s="991"/>
      <c r="AV595" s="991"/>
      <c r="AW595" s="991"/>
      <c r="AX595" s="991"/>
      <c r="AY595" s="991"/>
      <c r="AZ595" s="991"/>
      <c r="BA595" s="991"/>
      <c r="BB595" s="991"/>
    </row>
    <row r="596" spans="1:54" ht="12.6" customHeight="1" x14ac:dyDescent="0.25">
      <c r="A596" s="954" t="s">
        <v>1573</v>
      </c>
      <c r="B596" s="954"/>
      <c r="C596" s="954"/>
      <c r="D596" s="954"/>
      <c r="E596" s="954"/>
      <c r="F596" s="954"/>
      <c r="G596" s="954"/>
      <c r="H596" s="954"/>
      <c r="I596" s="954"/>
      <c r="J596" s="954"/>
      <c r="K596" s="954"/>
      <c r="L596" s="954"/>
      <c r="M596" s="954"/>
      <c r="N596" s="980"/>
      <c r="O596" s="991"/>
      <c r="P596" s="991"/>
      <c r="Q596" s="991"/>
      <c r="R596" s="991"/>
      <c r="S596" s="991"/>
      <c r="T596" s="991"/>
      <c r="U596" s="991"/>
      <c r="V596" s="991"/>
      <c r="W596" s="991"/>
      <c r="X596" s="991"/>
      <c r="Y596" s="991"/>
      <c r="Z596" s="991"/>
      <c r="AA596" s="991"/>
      <c r="AB596" s="991"/>
      <c r="AC596" s="991"/>
      <c r="AD596" s="991"/>
      <c r="AE596" s="991"/>
      <c r="AF596" s="991"/>
      <c r="AG596" s="991"/>
      <c r="AH596" s="991"/>
      <c r="AI596" s="991"/>
      <c r="AJ596" s="991"/>
      <c r="AK596" s="991"/>
      <c r="AL596" s="991"/>
      <c r="AM596" s="991"/>
      <c r="AN596" s="991"/>
      <c r="AO596" s="991"/>
      <c r="AP596" s="991"/>
      <c r="AQ596" s="991"/>
      <c r="AR596" s="991"/>
      <c r="AS596" s="991"/>
      <c r="AT596" s="991"/>
      <c r="AU596" s="991"/>
      <c r="AV596" s="991"/>
      <c r="AW596" s="991"/>
      <c r="AX596" s="991"/>
      <c r="AY596" s="991"/>
      <c r="AZ596" s="991"/>
      <c r="BA596" s="991"/>
      <c r="BB596" s="991"/>
    </row>
    <row r="597" spans="1:54" ht="12.6" customHeight="1" x14ac:dyDescent="0.25">
      <c r="A597" s="954" t="s">
        <v>1574</v>
      </c>
      <c r="B597" s="954"/>
      <c r="C597" s="954"/>
      <c r="D597" s="954"/>
      <c r="E597" s="954"/>
      <c r="F597" s="954"/>
      <c r="G597" s="954"/>
      <c r="H597" s="954"/>
      <c r="I597" s="954"/>
      <c r="J597" s="954"/>
      <c r="K597" s="954"/>
      <c r="L597" s="954"/>
      <c r="M597" s="954"/>
      <c r="N597" s="980"/>
      <c r="O597" s="991"/>
      <c r="P597" s="991"/>
      <c r="Q597" s="991"/>
      <c r="R597" s="991"/>
      <c r="S597" s="991"/>
      <c r="T597" s="991"/>
      <c r="U597" s="991"/>
      <c r="V597" s="991"/>
      <c r="W597" s="991"/>
      <c r="X597" s="991"/>
      <c r="Y597" s="991"/>
      <c r="Z597" s="991"/>
      <c r="AA597" s="991"/>
      <c r="AB597" s="991"/>
      <c r="AC597" s="991"/>
      <c r="AD597" s="991"/>
      <c r="AE597" s="991"/>
      <c r="AF597" s="991"/>
      <c r="AG597" s="991"/>
      <c r="AH597" s="991"/>
      <c r="AI597" s="991"/>
      <c r="AJ597" s="991"/>
      <c r="AK597" s="991"/>
      <c r="AL597" s="991"/>
      <c r="AM597" s="991"/>
      <c r="AN597" s="991"/>
      <c r="AO597" s="991"/>
      <c r="AP597" s="991"/>
      <c r="AQ597" s="991"/>
      <c r="AR597" s="991"/>
      <c r="AS597" s="991"/>
      <c r="AT597" s="991"/>
      <c r="AU597" s="991"/>
      <c r="AV597" s="991"/>
      <c r="AW597" s="991"/>
      <c r="AX597" s="991"/>
      <c r="AY597" s="991"/>
      <c r="AZ597" s="991"/>
      <c r="BA597" s="991"/>
      <c r="BB597" s="991"/>
    </row>
    <row r="598" spans="1:54" ht="12.6" customHeight="1" x14ac:dyDescent="0.25">
      <c r="A598" s="954" t="s">
        <v>1575</v>
      </c>
      <c r="B598" s="954"/>
      <c r="C598" s="954"/>
      <c r="D598" s="954"/>
      <c r="E598" s="954"/>
      <c r="F598" s="954"/>
      <c r="G598" s="954"/>
      <c r="H598" s="954"/>
      <c r="I598" s="954"/>
      <c r="J598" s="954"/>
      <c r="K598" s="954"/>
      <c r="L598" s="954"/>
      <c r="M598" s="954"/>
      <c r="N598" s="980"/>
      <c r="O598" s="991"/>
      <c r="P598" s="991"/>
      <c r="Q598" s="991"/>
      <c r="R598" s="991"/>
      <c r="S598" s="991"/>
      <c r="T598" s="991"/>
      <c r="U598" s="991"/>
      <c r="V598" s="991"/>
      <c r="W598" s="991"/>
      <c r="X598" s="991"/>
      <c r="Y598" s="991"/>
      <c r="Z598" s="991"/>
      <c r="AA598" s="991"/>
      <c r="AB598" s="991"/>
      <c r="AC598" s="991"/>
      <c r="AD598" s="991"/>
      <c r="AE598" s="991"/>
      <c r="AF598" s="991"/>
      <c r="AG598" s="991"/>
      <c r="AH598" s="991"/>
      <c r="AI598" s="991"/>
      <c r="AJ598" s="991"/>
      <c r="AK598" s="991"/>
      <c r="AL598" s="991"/>
      <c r="AM598" s="991"/>
      <c r="AN598" s="991"/>
      <c r="AO598" s="991"/>
      <c r="AP598" s="991"/>
      <c r="AQ598" s="991"/>
      <c r="AR598" s="991"/>
      <c r="AS598" s="991"/>
      <c r="AT598" s="991"/>
      <c r="AU598" s="991"/>
      <c r="AV598" s="991"/>
      <c r="AW598" s="991"/>
      <c r="AX598" s="991"/>
      <c r="AY598" s="991"/>
      <c r="AZ598" s="991"/>
      <c r="BA598" s="991"/>
      <c r="BB598" s="991"/>
    </row>
    <row r="599" spans="1:54" ht="12.6" customHeight="1" x14ac:dyDescent="0.25">
      <c r="A599" s="965" t="s">
        <v>1576</v>
      </c>
      <c r="B599" s="966"/>
      <c r="C599" s="966"/>
      <c r="D599" s="966"/>
      <c r="E599" s="966"/>
      <c r="F599" s="966"/>
      <c r="G599" s="966"/>
      <c r="H599" s="966"/>
      <c r="I599" s="966"/>
      <c r="J599" s="966"/>
      <c r="K599" s="966"/>
      <c r="L599" s="966"/>
      <c r="M599" s="967"/>
      <c r="N599" s="980"/>
      <c r="O599" s="991"/>
      <c r="P599" s="991"/>
      <c r="Q599" s="991"/>
      <c r="R599" s="991"/>
      <c r="S599" s="991"/>
      <c r="T599" s="991"/>
      <c r="U599" s="991"/>
      <c r="V599" s="991"/>
      <c r="W599" s="991"/>
      <c r="X599" s="991"/>
      <c r="Y599" s="991"/>
      <c r="Z599" s="991"/>
      <c r="AA599" s="991"/>
      <c r="AB599" s="991"/>
      <c r="AC599" s="991"/>
      <c r="AD599" s="991"/>
      <c r="AE599" s="991"/>
      <c r="AF599" s="991"/>
      <c r="AG599" s="991"/>
      <c r="AH599" s="991"/>
      <c r="AI599" s="991"/>
      <c r="AJ599" s="991"/>
      <c r="AK599" s="991"/>
      <c r="AL599" s="991"/>
      <c r="AM599" s="991"/>
      <c r="AN599" s="991"/>
      <c r="AO599" s="991"/>
      <c r="AP599" s="991"/>
      <c r="AQ599" s="991"/>
      <c r="AR599" s="991"/>
      <c r="AS599" s="991"/>
      <c r="AT599" s="991"/>
      <c r="AU599" s="991"/>
      <c r="AV599" s="991"/>
      <c r="AW599" s="991"/>
      <c r="AX599" s="991"/>
      <c r="AY599" s="991"/>
      <c r="AZ599" s="991"/>
      <c r="BA599" s="991"/>
      <c r="BB599" s="991"/>
    </row>
    <row r="600" spans="1:54" ht="12.6" customHeight="1" x14ac:dyDescent="0.25">
      <c r="A600" s="956" t="s">
        <v>1577</v>
      </c>
      <c r="B600" s="957"/>
      <c r="C600" s="957"/>
      <c r="D600" s="957"/>
      <c r="E600" s="957"/>
      <c r="F600" s="957"/>
      <c r="G600" s="957"/>
      <c r="H600" s="957"/>
      <c r="I600" s="957"/>
      <c r="J600" s="957"/>
      <c r="K600" s="957"/>
      <c r="L600" s="957"/>
      <c r="M600" s="958"/>
      <c r="N600" s="980"/>
      <c r="O600" s="991"/>
      <c r="P600" s="991"/>
      <c r="Q600" s="991"/>
      <c r="R600" s="991"/>
      <c r="S600" s="991"/>
      <c r="T600" s="991"/>
      <c r="U600" s="991"/>
      <c r="V600" s="991"/>
      <c r="W600" s="991"/>
      <c r="X600" s="991"/>
      <c r="Y600" s="991"/>
      <c r="Z600" s="991"/>
      <c r="AA600" s="991"/>
      <c r="AB600" s="991"/>
      <c r="AC600" s="991"/>
      <c r="AD600" s="991"/>
      <c r="AE600" s="991"/>
      <c r="AF600" s="991"/>
      <c r="AG600" s="991"/>
      <c r="AH600" s="991"/>
      <c r="AI600" s="991"/>
      <c r="AJ600" s="991"/>
      <c r="AK600" s="991"/>
      <c r="AL600" s="991"/>
      <c r="AM600" s="991"/>
      <c r="AN600" s="991"/>
      <c r="AO600" s="991"/>
      <c r="AP600" s="991"/>
      <c r="AQ600" s="991"/>
      <c r="AR600" s="991"/>
      <c r="AS600" s="991"/>
      <c r="AT600" s="991"/>
      <c r="AU600" s="991"/>
      <c r="AV600" s="991"/>
      <c r="AW600" s="991"/>
      <c r="AX600" s="991"/>
      <c r="AY600" s="991"/>
      <c r="AZ600" s="991"/>
      <c r="BA600" s="991"/>
      <c r="BB600" s="991"/>
    </row>
    <row r="601" spans="1:54" ht="12.6" customHeight="1" x14ac:dyDescent="0.25">
      <c r="A601" s="954" t="s">
        <v>1578</v>
      </c>
      <c r="B601" s="954"/>
      <c r="C601" s="954"/>
      <c r="D601" s="954"/>
      <c r="E601" s="954"/>
      <c r="F601" s="954"/>
      <c r="G601" s="954"/>
      <c r="H601" s="954"/>
      <c r="I601" s="954"/>
      <c r="J601" s="954"/>
      <c r="K601" s="954"/>
      <c r="L601" s="954"/>
      <c r="M601" s="954"/>
      <c r="N601" s="980"/>
      <c r="O601" s="991"/>
      <c r="P601" s="991"/>
      <c r="Q601" s="991"/>
      <c r="R601" s="991"/>
      <c r="S601" s="991"/>
      <c r="T601" s="991"/>
      <c r="U601" s="991"/>
      <c r="V601" s="991"/>
      <c r="W601" s="991"/>
      <c r="X601" s="991"/>
      <c r="Y601" s="991"/>
      <c r="Z601" s="991"/>
      <c r="AA601" s="991"/>
      <c r="AB601" s="991"/>
      <c r="AC601" s="991"/>
      <c r="AD601" s="991"/>
      <c r="AE601" s="991"/>
      <c r="AF601" s="991"/>
      <c r="AG601" s="991"/>
      <c r="AH601" s="991"/>
      <c r="AI601" s="991"/>
      <c r="AJ601" s="991"/>
      <c r="AK601" s="991"/>
      <c r="AL601" s="991"/>
      <c r="AM601" s="991"/>
      <c r="AN601" s="991"/>
      <c r="AO601" s="991"/>
      <c r="AP601" s="991"/>
      <c r="AQ601" s="991"/>
      <c r="AR601" s="991"/>
      <c r="AS601" s="991"/>
      <c r="AT601" s="991"/>
      <c r="AU601" s="991"/>
      <c r="AV601" s="991"/>
      <c r="AW601" s="991"/>
      <c r="AX601" s="991"/>
      <c r="AY601" s="991"/>
      <c r="AZ601" s="991"/>
      <c r="BA601" s="991"/>
      <c r="BB601" s="991"/>
    </row>
    <row r="602" spans="1:54" ht="12.6" customHeight="1" x14ac:dyDescent="0.25">
      <c r="A602" s="504"/>
      <c r="B602" s="504"/>
      <c r="C602" s="504"/>
      <c r="D602" s="504"/>
      <c r="E602" s="504"/>
      <c r="F602" s="504"/>
      <c r="G602" s="504"/>
      <c r="H602" s="504"/>
      <c r="I602" s="504"/>
      <c r="J602" s="504"/>
      <c r="K602" s="504"/>
      <c r="L602" s="504"/>
      <c r="M602" s="504"/>
      <c r="N602" s="183"/>
      <c r="O602" s="183"/>
      <c r="P602" s="183"/>
      <c r="Q602" s="183"/>
      <c r="R602" s="183"/>
      <c r="S602" s="183"/>
      <c r="T602" s="183"/>
      <c r="U602" s="183"/>
      <c r="V602" s="183"/>
      <c r="W602" s="183"/>
      <c r="X602" s="183"/>
      <c r="Y602" s="183"/>
      <c r="Z602" s="183"/>
      <c r="AA602" s="183"/>
      <c r="AB602" s="183"/>
      <c r="AC602" s="183"/>
      <c r="AD602" s="183"/>
      <c r="AE602" s="183"/>
      <c r="AF602" s="183"/>
      <c r="AG602" s="183"/>
      <c r="AH602" s="183"/>
      <c r="AI602" s="183"/>
      <c r="AJ602" s="183"/>
      <c r="AK602" s="183"/>
      <c r="AL602" s="183"/>
      <c r="AM602" s="183"/>
      <c r="AN602" s="183"/>
      <c r="AO602" s="183"/>
      <c r="AP602" s="183"/>
      <c r="AQ602" s="183"/>
      <c r="AR602" s="183"/>
      <c r="AS602" s="183"/>
      <c r="AT602" s="183"/>
      <c r="AU602" s="183"/>
      <c r="AV602" s="183"/>
      <c r="AW602" s="183"/>
      <c r="AX602" s="183"/>
      <c r="AY602" s="183"/>
      <c r="AZ602" s="183"/>
      <c r="BA602" s="183"/>
      <c r="BB602" s="183"/>
    </row>
    <row r="603" spans="1:54" ht="12.6" customHeight="1" x14ac:dyDescent="0.25">
      <c r="A603" s="130" t="s">
        <v>1434</v>
      </c>
    </row>
    <row r="604" spans="1:54" ht="12.6" customHeight="1" x14ac:dyDescent="0.25">
      <c r="A604" s="996" t="s">
        <v>1575</v>
      </c>
      <c r="B604" s="997"/>
      <c r="C604" s="997"/>
      <c r="D604" s="997"/>
      <c r="E604" s="997"/>
      <c r="F604" s="997"/>
      <c r="G604" s="997"/>
      <c r="H604" s="997"/>
      <c r="I604" s="997"/>
      <c r="J604" s="997"/>
      <c r="K604" s="997"/>
      <c r="L604" s="997"/>
      <c r="M604" s="997"/>
      <c r="N604" s="997"/>
      <c r="O604" s="997"/>
      <c r="P604" s="997"/>
      <c r="Q604" s="997"/>
      <c r="R604" s="997"/>
      <c r="S604" s="997"/>
      <c r="T604" s="997"/>
      <c r="U604" s="997"/>
      <c r="V604" s="997"/>
      <c r="W604" s="997"/>
      <c r="X604" s="997"/>
      <c r="Y604" s="997"/>
      <c r="Z604" s="997"/>
      <c r="AA604" s="997"/>
      <c r="AB604" s="997"/>
      <c r="AC604" s="997"/>
      <c r="AD604" s="997"/>
      <c r="AE604" s="997"/>
      <c r="AF604" s="997"/>
      <c r="AG604" s="997"/>
      <c r="AH604" s="997"/>
      <c r="AI604" s="997"/>
      <c r="AJ604" s="997"/>
      <c r="AK604" s="998"/>
      <c r="AL604" s="803" t="s">
        <v>1579</v>
      </c>
      <c r="AM604" s="804"/>
      <c r="AN604" s="804"/>
      <c r="AO604" s="804"/>
      <c r="AP604" s="804"/>
      <c r="AQ604" s="804"/>
      <c r="AR604" s="804"/>
      <c r="AS604" s="804"/>
      <c r="AT604" s="804"/>
      <c r="AU604" s="804"/>
      <c r="AV604" s="804"/>
      <c r="AW604" s="804"/>
      <c r="AX604" s="804"/>
      <c r="AY604" s="804"/>
      <c r="AZ604" s="804"/>
      <c r="BA604" s="804"/>
      <c r="BB604" s="805"/>
    </row>
    <row r="605" spans="1:54" s="142" customFormat="1" ht="12.6" customHeight="1" x14ac:dyDescent="0.25">
      <c r="A605" s="999" t="s">
        <v>1580</v>
      </c>
      <c r="B605" s="999"/>
      <c r="C605" s="999"/>
      <c r="D605" s="999"/>
      <c r="E605" s="999"/>
      <c r="F605" s="999"/>
      <c r="G605" s="999"/>
      <c r="H605" s="999"/>
      <c r="I605" s="999"/>
      <c r="J605" s="999"/>
      <c r="K605" s="999"/>
      <c r="L605" s="999"/>
      <c r="M605" s="999"/>
      <c r="N605" s="999"/>
      <c r="O605" s="999"/>
      <c r="P605" s="999"/>
      <c r="Q605" s="999"/>
      <c r="R605" s="999"/>
      <c r="S605" s="999"/>
      <c r="T605" s="999"/>
      <c r="U605" s="999"/>
      <c r="V605" s="999"/>
      <c r="W605" s="999"/>
      <c r="X605" s="999"/>
      <c r="Y605" s="999"/>
      <c r="Z605" s="999"/>
      <c r="AA605" s="999"/>
      <c r="AB605" s="999"/>
      <c r="AC605" s="999"/>
      <c r="AD605" s="999"/>
      <c r="AE605" s="999"/>
      <c r="AF605" s="999"/>
      <c r="AG605" s="999"/>
      <c r="AH605" s="999"/>
      <c r="AI605" s="999"/>
      <c r="AJ605" s="999"/>
      <c r="AK605" s="999"/>
      <c r="AL605" s="1000"/>
      <c r="AM605" s="1000"/>
      <c r="AN605" s="1000"/>
      <c r="AO605" s="1000"/>
      <c r="AP605" s="1000"/>
      <c r="AQ605" s="1000"/>
      <c r="AR605" s="1000"/>
      <c r="AS605" s="1000"/>
      <c r="AT605" s="1000"/>
      <c r="AU605" s="1000"/>
      <c r="AV605" s="1000"/>
      <c r="AW605" s="1000"/>
      <c r="AX605" s="1000"/>
      <c r="AY605" s="1000"/>
      <c r="AZ605" s="1000"/>
      <c r="BA605" s="1000"/>
      <c r="BB605" s="1000"/>
    </row>
    <row r="606" spans="1:54" s="142" customFormat="1" ht="12.6" customHeight="1" x14ac:dyDescent="0.25">
      <c r="A606" s="1001" t="s">
        <v>1581</v>
      </c>
      <c r="B606" s="1001"/>
      <c r="C606" s="1001"/>
      <c r="D606" s="1001"/>
      <c r="E606" s="1001"/>
      <c r="F606" s="1001"/>
      <c r="G606" s="1001"/>
      <c r="H606" s="1001"/>
      <c r="I606" s="1001"/>
      <c r="J606" s="1001"/>
      <c r="K606" s="1001"/>
      <c r="L606" s="1001"/>
      <c r="M606" s="1001"/>
      <c r="N606" s="1001"/>
      <c r="O606" s="1001"/>
      <c r="P606" s="1001"/>
      <c r="Q606" s="1001"/>
      <c r="R606" s="1001"/>
      <c r="S606" s="1001"/>
      <c r="T606" s="1001"/>
      <c r="U606" s="1001"/>
      <c r="V606" s="1001"/>
      <c r="W606" s="1001"/>
      <c r="X606" s="1001"/>
      <c r="Y606" s="1001"/>
      <c r="Z606" s="1001"/>
      <c r="AA606" s="1001"/>
      <c r="AB606" s="1001"/>
      <c r="AC606" s="1001"/>
      <c r="AD606" s="1001"/>
      <c r="AE606" s="1001"/>
      <c r="AF606" s="1001"/>
      <c r="AG606" s="1001"/>
      <c r="AH606" s="1001"/>
      <c r="AI606" s="1001"/>
      <c r="AJ606" s="1001"/>
      <c r="AK606" s="1001"/>
      <c r="AL606" s="1000"/>
      <c r="AM606" s="1000"/>
      <c r="AN606" s="1000"/>
      <c r="AO606" s="1000"/>
      <c r="AP606" s="1000"/>
      <c r="AQ606" s="1000"/>
      <c r="AR606" s="1000"/>
      <c r="AS606" s="1000"/>
      <c r="AT606" s="1000"/>
      <c r="AU606" s="1000"/>
      <c r="AV606" s="1000"/>
      <c r="AW606" s="1000"/>
      <c r="AX606" s="1000"/>
      <c r="AY606" s="1000"/>
      <c r="AZ606" s="1000"/>
      <c r="BA606" s="1000"/>
      <c r="BB606" s="1000"/>
    </row>
    <row r="607" spans="1:54" ht="12.6" customHeight="1" x14ac:dyDescent="0.25">
      <c r="A607" s="142" t="s">
        <v>5207</v>
      </c>
    </row>
    <row r="608" spans="1:54" ht="15" customHeight="1" x14ac:dyDescent="0.25">
      <c r="A608" s="863"/>
      <c r="B608" s="864"/>
      <c r="C608" s="864"/>
      <c r="D608" s="864"/>
      <c r="E608" s="864"/>
      <c r="F608" s="864"/>
      <c r="G608" s="864"/>
      <c r="H608" s="864"/>
      <c r="I608" s="864"/>
      <c r="J608" s="864"/>
      <c r="K608" s="864"/>
      <c r="L608" s="864"/>
      <c r="M608" s="864"/>
      <c r="N608" s="864"/>
      <c r="O608" s="864"/>
      <c r="P608" s="864"/>
      <c r="Q608" s="864"/>
      <c r="R608" s="864"/>
      <c r="S608" s="864"/>
      <c r="T608" s="864"/>
      <c r="U608" s="864"/>
      <c r="V608" s="864"/>
      <c r="W608" s="864"/>
      <c r="X608" s="864"/>
      <c r="Y608" s="864"/>
      <c r="Z608" s="864"/>
      <c r="AA608" s="864"/>
      <c r="AB608" s="864"/>
      <c r="AC608" s="864"/>
      <c r="AD608" s="864"/>
      <c r="AE608" s="864"/>
      <c r="AF608" s="864"/>
      <c r="AG608" s="864"/>
      <c r="AH608" s="864"/>
      <c r="AI608" s="864"/>
      <c r="AJ608" s="864"/>
      <c r="AK608" s="864"/>
      <c r="AL608" s="864"/>
      <c r="AM608" s="864"/>
      <c r="AN608" s="864"/>
      <c r="AO608" s="864"/>
      <c r="AP608" s="864"/>
      <c r="AQ608" s="864"/>
      <c r="AR608" s="864"/>
      <c r="AS608" s="864"/>
      <c r="AT608" s="864"/>
      <c r="AU608" s="864"/>
      <c r="AV608" s="864"/>
      <c r="AW608" s="864"/>
      <c r="AX608" s="864"/>
      <c r="AY608" s="497"/>
      <c r="AZ608" s="497"/>
      <c r="BA608" s="497"/>
      <c r="BB608" s="497"/>
    </row>
    <row r="609" spans="1:54" ht="15" customHeight="1" x14ac:dyDescent="0.25">
      <c r="A609" s="865"/>
      <c r="B609" s="866"/>
      <c r="C609" s="866"/>
      <c r="D609" s="866"/>
      <c r="E609" s="866"/>
      <c r="F609" s="866"/>
      <c r="G609" s="866"/>
      <c r="H609" s="866"/>
      <c r="I609" s="866"/>
      <c r="J609" s="866"/>
      <c r="K609" s="866"/>
      <c r="L609" s="866"/>
      <c r="M609" s="866"/>
      <c r="N609" s="866"/>
      <c r="O609" s="866"/>
      <c r="P609" s="866"/>
      <c r="Q609" s="866"/>
      <c r="R609" s="866"/>
      <c r="S609" s="866"/>
      <c r="T609" s="866"/>
      <c r="U609" s="866"/>
      <c r="V609" s="866"/>
      <c r="W609" s="866"/>
      <c r="X609" s="866"/>
      <c r="Y609" s="866"/>
      <c r="Z609" s="866"/>
      <c r="AA609" s="866"/>
      <c r="AB609" s="866"/>
      <c r="AC609" s="866"/>
      <c r="AD609" s="866"/>
      <c r="AE609" s="866"/>
      <c r="AF609" s="866"/>
      <c r="AG609" s="866"/>
      <c r="AH609" s="866"/>
      <c r="AI609" s="866"/>
      <c r="AJ609" s="866"/>
      <c r="AK609" s="866"/>
      <c r="AL609" s="866"/>
      <c r="AM609" s="866"/>
      <c r="AN609" s="866"/>
      <c r="AO609" s="866"/>
      <c r="AP609" s="866"/>
      <c r="AQ609" s="866"/>
      <c r="AR609" s="866"/>
      <c r="AS609" s="866"/>
      <c r="AT609" s="866"/>
      <c r="AU609" s="866"/>
      <c r="AV609" s="866"/>
      <c r="AW609" s="866"/>
      <c r="AX609" s="866"/>
      <c r="AY609" s="497"/>
      <c r="AZ609" s="497"/>
      <c r="BA609" s="497"/>
      <c r="BB609" s="497"/>
    </row>
    <row r="611" spans="1:54" ht="27.75" customHeight="1" x14ac:dyDescent="0.25">
      <c r="A611" s="1004" t="s">
        <v>5224</v>
      </c>
      <c r="B611" s="1004"/>
      <c r="C611" s="1004"/>
      <c r="D611" s="1004"/>
      <c r="E611" s="1004"/>
      <c r="F611" s="1004"/>
      <c r="G611" s="1004"/>
      <c r="H611" s="1004"/>
      <c r="I611" s="1004"/>
      <c r="J611" s="1004"/>
      <c r="K611" s="1004"/>
      <c r="L611" s="1004"/>
      <c r="M611" s="1004"/>
      <c r="N611" s="1004"/>
      <c r="O611" s="1004"/>
      <c r="P611" s="1004"/>
      <c r="Q611" s="1004"/>
      <c r="R611" s="1004"/>
      <c r="S611" s="1004"/>
      <c r="T611" s="1004"/>
      <c r="U611" s="1004"/>
      <c r="V611" s="1004"/>
      <c r="W611" s="1004"/>
      <c r="X611" s="1004"/>
      <c r="Y611" s="1004"/>
      <c r="Z611" s="1004"/>
      <c r="AA611" s="1004"/>
      <c r="AB611" s="1004"/>
      <c r="AC611" s="1004"/>
      <c r="AD611" s="1004"/>
      <c r="AE611" s="1004"/>
      <c r="AF611" s="1004"/>
      <c r="AG611" s="1004"/>
      <c r="AH611" s="1004"/>
      <c r="AI611" s="1004"/>
      <c r="AJ611" s="1004"/>
      <c r="AK611" s="1004"/>
      <c r="AL611" s="1004"/>
      <c r="AM611" s="1004"/>
      <c r="AN611" s="1004"/>
      <c r="AO611" s="1004"/>
      <c r="AP611" s="1004"/>
      <c r="AQ611" s="1004"/>
      <c r="AR611" s="1004"/>
      <c r="AS611" s="1004"/>
      <c r="AT611" s="1004"/>
      <c r="AU611" s="1004"/>
      <c r="AV611" s="1004"/>
      <c r="AW611" s="1004"/>
      <c r="AX611" s="1004"/>
      <c r="AY611" s="1004"/>
      <c r="AZ611" s="1004"/>
      <c r="BA611" s="1004"/>
    </row>
    <row r="612" spans="1:54" ht="12.6" customHeight="1" x14ac:dyDescent="0.25">
      <c r="A612" s="857" t="s">
        <v>1561</v>
      </c>
      <c r="B612" s="858"/>
      <c r="C612" s="858"/>
      <c r="D612" s="858"/>
      <c r="E612" s="858"/>
      <c r="F612" s="858"/>
      <c r="G612" s="858"/>
      <c r="H612" s="858"/>
      <c r="I612" s="858"/>
      <c r="J612" s="858"/>
      <c r="K612" s="858"/>
      <c r="L612" s="858"/>
      <c r="M612" s="858"/>
      <c r="N612" s="858"/>
      <c r="O612" s="858"/>
      <c r="P612" s="858"/>
      <c r="Q612" s="858"/>
      <c r="R612" s="858"/>
      <c r="S612" s="858"/>
      <c r="T612" s="858"/>
      <c r="U612" s="858"/>
      <c r="V612" s="858"/>
      <c r="W612" s="858"/>
      <c r="X612" s="858"/>
      <c r="Y612" s="858"/>
      <c r="Z612" s="858"/>
      <c r="AA612" s="858"/>
      <c r="AB612" s="858"/>
      <c r="AC612" s="858"/>
      <c r="AD612" s="858"/>
      <c r="AE612" s="858"/>
      <c r="AF612" s="858"/>
      <c r="AG612" s="858"/>
      <c r="AH612" s="858"/>
      <c r="AI612" s="858"/>
      <c r="AJ612" s="858"/>
      <c r="AK612" s="858"/>
      <c r="AL612" s="867" t="s">
        <v>1582</v>
      </c>
      <c r="AM612" s="868"/>
      <c r="AN612" s="868"/>
      <c r="AO612" s="868"/>
      <c r="AP612" s="868"/>
      <c r="AQ612" s="868"/>
      <c r="AR612" s="868"/>
      <c r="AS612" s="868"/>
      <c r="AT612" s="868"/>
      <c r="AU612" s="868"/>
      <c r="AV612" s="868"/>
      <c r="AW612" s="868"/>
      <c r="AX612" s="868"/>
      <c r="AY612" s="868"/>
      <c r="AZ612" s="868"/>
      <c r="BA612" s="868"/>
      <c r="BB612" s="951"/>
    </row>
    <row r="613" spans="1:54" ht="12.6" customHeight="1" x14ac:dyDescent="0.25">
      <c r="A613" s="860"/>
      <c r="B613" s="861"/>
      <c r="C613" s="861"/>
      <c r="D613" s="861"/>
      <c r="E613" s="861"/>
      <c r="F613" s="861"/>
      <c r="G613" s="861"/>
      <c r="H613" s="861"/>
      <c r="I613" s="861"/>
      <c r="J613" s="861"/>
      <c r="K613" s="861"/>
      <c r="L613" s="861"/>
      <c r="M613" s="861"/>
      <c r="N613" s="861"/>
      <c r="O613" s="861"/>
      <c r="P613" s="861"/>
      <c r="Q613" s="861"/>
      <c r="R613" s="861"/>
      <c r="S613" s="861"/>
      <c r="T613" s="861"/>
      <c r="U613" s="861"/>
      <c r="V613" s="861"/>
      <c r="W613" s="861"/>
      <c r="X613" s="861"/>
      <c r="Y613" s="861"/>
      <c r="Z613" s="861"/>
      <c r="AA613" s="861"/>
      <c r="AB613" s="861"/>
      <c r="AC613" s="861"/>
      <c r="AD613" s="861"/>
      <c r="AE613" s="861"/>
      <c r="AF613" s="861"/>
      <c r="AG613" s="861"/>
      <c r="AH613" s="861"/>
      <c r="AI613" s="861"/>
      <c r="AJ613" s="861"/>
      <c r="AK613" s="861"/>
      <c r="AL613" s="809" t="s">
        <v>1267</v>
      </c>
      <c r="AM613" s="810"/>
      <c r="AN613" s="810"/>
      <c r="AO613" s="810"/>
      <c r="AP613" s="810"/>
      <c r="AQ613" s="810"/>
      <c r="AR613" s="810"/>
      <c r="AS613" s="810"/>
      <c r="AT613" s="810"/>
      <c r="AU613" s="810"/>
      <c r="AV613" s="810"/>
      <c r="AW613" s="810"/>
      <c r="AX613" s="810"/>
      <c r="AY613" s="810"/>
      <c r="AZ613" s="810"/>
      <c r="BA613" s="810"/>
      <c r="BB613" s="811"/>
    </row>
    <row r="614" spans="1:54" ht="12.6" customHeight="1" x14ac:dyDescent="0.25">
      <c r="A614" s="956" t="s">
        <v>1583</v>
      </c>
      <c r="B614" s="957"/>
      <c r="C614" s="957"/>
      <c r="D614" s="957"/>
      <c r="E614" s="957"/>
      <c r="F614" s="957"/>
      <c r="G614" s="957"/>
      <c r="H614" s="957"/>
      <c r="I614" s="957"/>
      <c r="J614" s="957"/>
      <c r="K614" s="957"/>
      <c r="L614" s="957"/>
      <c r="M614" s="957"/>
      <c r="N614" s="957"/>
      <c r="O614" s="957"/>
      <c r="P614" s="957"/>
      <c r="Q614" s="957"/>
      <c r="R614" s="957"/>
      <c r="S614" s="957"/>
      <c r="T614" s="957"/>
      <c r="U614" s="957"/>
      <c r="V614" s="957"/>
      <c r="W614" s="957"/>
      <c r="X614" s="957"/>
      <c r="Y614" s="957"/>
      <c r="Z614" s="957"/>
      <c r="AA614" s="957"/>
      <c r="AB614" s="957"/>
      <c r="AC614" s="957"/>
      <c r="AD614" s="957"/>
      <c r="AE614" s="957"/>
      <c r="AF614" s="957"/>
      <c r="AG614" s="957"/>
      <c r="AH614" s="957"/>
      <c r="AI614" s="957"/>
      <c r="AJ614" s="957"/>
      <c r="AK614" s="957"/>
      <c r="AL614" s="1002"/>
      <c r="AM614" s="1003"/>
      <c r="AN614" s="1003"/>
      <c r="AO614" s="1003"/>
      <c r="AP614" s="1003"/>
      <c r="AQ614" s="1003"/>
      <c r="AR614" s="1003"/>
      <c r="AS614" s="1003"/>
      <c r="AT614" s="1003"/>
      <c r="AU614" s="1003"/>
      <c r="AV614" s="1003"/>
      <c r="AW614" s="1003"/>
      <c r="AX614" s="1003"/>
      <c r="AY614" s="1003"/>
      <c r="AZ614" s="1003"/>
      <c r="BA614" s="1003"/>
      <c r="BB614" s="995"/>
    </row>
    <row r="615" spans="1:54" ht="12.6" customHeight="1" x14ac:dyDescent="0.25">
      <c r="A615" s="956" t="s">
        <v>5225</v>
      </c>
      <c r="B615" s="957"/>
      <c r="C615" s="957"/>
      <c r="D615" s="957"/>
      <c r="E615" s="957"/>
      <c r="F615" s="957"/>
      <c r="G615" s="957"/>
      <c r="H615" s="957"/>
      <c r="I615" s="957"/>
      <c r="J615" s="957"/>
      <c r="K615" s="957"/>
      <c r="L615" s="957"/>
      <c r="M615" s="957"/>
      <c r="N615" s="957"/>
      <c r="O615" s="957"/>
      <c r="P615" s="957"/>
      <c r="Q615" s="957"/>
      <c r="R615" s="957"/>
      <c r="S615" s="957"/>
      <c r="T615" s="957"/>
      <c r="U615" s="957"/>
      <c r="V615" s="957"/>
      <c r="W615" s="957"/>
      <c r="X615" s="957"/>
      <c r="Y615" s="957"/>
      <c r="Z615" s="957"/>
      <c r="AA615" s="957"/>
      <c r="AB615" s="957"/>
      <c r="AC615" s="957"/>
      <c r="AD615" s="957"/>
      <c r="AE615" s="957"/>
      <c r="AF615" s="957"/>
      <c r="AG615" s="957"/>
      <c r="AH615" s="957"/>
      <c r="AI615" s="957"/>
      <c r="AJ615" s="957"/>
      <c r="AK615" s="957"/>
      <c r="AL615" s="1002"/>
      <c r="AM615" s="1003"/>
      <c r="AN615" s="1003"/>
      <c r="AO615" s="1003"/>
      <c r="AP615" s="1003"/>
      <c r="AQ615" s="1003"/>
      <c r="AR615" s="1003"/>
      <c r="AS615" s="1003"/>
      <c r="AT615" s="1003"/>
      <c r="AU615" s="1003"/>
      <c r="AV615" s="1003"/>
      <c r="AW615" s="1003"/>
      <c r="AX615" s="1003"/>
      <c r="AY615" s="1003"/>
      <c r="AZ615" s="1003"/>
      <c r="BA615" s="1003"/>
      <c r="BB615" s="995"/>
    </row>
    <row r="616" spans="1:54" ht="12.6" customHeight="1" x14ac:dyDescent="0.25">
      <c r="A616" s="142" t="s">
        <v>5105</v>
      </c>
    </row>
    <row r="617" spans="1:54" ht="15" customHeight="1" x14ac:dyDescent="0.25">
      <c r="A617" s="863"/>
      <c r="B617" s="864"/>
      <c r="C617" s="864"/>
      <c r="D617" s="864"/>
      <c r="E617" s="864"/>
      <c r="F617" s="864"/>
      <c r="G617" s="864"/>
      <c r="H617" s="864"/>
      <c r="I617" s="864"/>
      <c r="J617" s="864"/>
      <c r="K617" s="864"/>
      <c r="L617" s="864"/>
      <c r="M617" s="864"/>
      <c r="N617" s="864"/>
      <c r="O617" s="864"/>
      <c r="P617" s="864"/>
      <c r="Q617" s="864"/>
      <c r="R617" s="864"/>
      <c r="S617" s="864"/>
      <c r="T617" s="864"/>
      <c r="U617" s="864"/>
      <c r="V617" s="864"/>
      <c r="W617" s="864"/>
      <c r="X617" s="864"/>
      <c r="Y617" s="864"/>
      <c r="Z617" s="864"/>
      <c r="AA617" s="864"/>
      <c r="AB617" s="864"/>
      <c r="AC617" s="864"/>
      <c r="AD617" s="864"/>
      <c r="AE617" s="864"/>
      <c r="AF617" s="864"/>
      <c r="AG617" s="864"/>
      <c r="AH617" s="864"/>
      <c r="AI617" s="864"/>
      <c r="AJ617" s="864"/>
      <c r="AK617" s="864"/>
      <c r="AL617" s="864"/>
      <c r="AM617" s="864"/>
      <c r="AN617" s="864"/>
      <c r="AO617" s="864"/>
      <c r="AP617" s="864"/>
      <c r="AQ617" s="864"/>
      <c r="AR617" s="864"/>
      <c r="AS617" s="864"/>
      <c r="AT617" s="864"/>
      <c r="AU617" s="864"/>
      <c r="AV617" s="864"/>
      <c r="AW617" s="864"/>
      <c r="AX617" s="864"/>
      <c r="AY617" s="497"/>
      <c r="AZ617" s="497"/>
      <c r="BA617" s="497"/>
      <c r="BB617" s="497"/>
    </row>
    <row r="618" spans="1:54" ht="15" customHeight="1" x14ac:dyDescent="0.25">
      <c r="A618" s="865"/>
      <c r="B618" s="866"/>
      <c r="C618" s="866"/>
      <c r="D618" s="866"/>
      <c r="E618" s="866"/>
      <c r="F618" s="866"/>
      <c r="G618" s="866"/>
      <c r="H618" s="866"/>
      <c r="I618" s="866"/>
      <c r="J618" s="866"/>
      <c r="K618" s="866"/>
      <c r="L618" s="866"/>
      <c r="M618" s="866"/>
      <c r="N618" s="866"/>
      <c r="O618" s="866"/>
      <c r="P618" s="866"/>
      <c r="Q618" s="866"/>
      <c r="R618" s="866"/>
      <c r="S618" s="866"/>
      <c r="T618" s="866"/>
      <c r="U618" s="866"/>
      <c r="V618" s="866"/>
      <c r="W618" s="866"/>
      <c r="X618" s="866"/>
      <c r="Y618" s="866"/>
      <c r="Z618" s="866"/>
      <c r="AA618" s="866"/>
      <c r="AB618" s="866"/>
      <c r="AC618" s="866"/>
      <c r="AD618" s="866"/>
      <c r="AE618" s="866"/>
      <c r="AF618" s="866"/>
      <c r="AG618" s="866"/>
      <c r="AH618" s="866"/>
      <c r="AI618" s="866"/>
      <c r="AJ618" s="866"/>
      <c r="AK618" s="866"/>
      <c r="AL618" s="866"/>
      <c r="AM618" s="866"/>
      <c r="AN618" s="866"/>
      <c r="AO618" s="866"/>
      <c r="AP618" s="866"/>
      <c r="AQ618" s="866"/>
      <c r="AR618" s="866"/>
      <c r="AS618" s="866"/>
      <c r="AT618" s="866"/>
      <c r="AU618" s="866"/>
      <c r="AV618" s="866"/>
      <c r="AW618" s="866"/>
      <c r="AX618" s="866"/>
      <c r="AY618" s="497"/>
      <c r="AZ618" s="497"/>
      <c r="BA618" s="497"/>
      <c r="BB618" s="497"/>
    </row>
    <row r="619" spans="1:54" s="199" customFormat="1" ht="17.25" customHeight="1" x14ac:dyDescent="0.25">
      <c r="A619" s="198" t="s">
        <v>5226</v>
      </c>
      <c r="B619" s="198"/>
      <c r="C619" s="198"/>
      <c r="D619" s="198"/>
      <c r="E619" s="198"/>
      <c r="F619" s="198"/>
      <c r="G619" s="198"/>
      <c r="H619" s="198"/>
      <c r="I619" s="198"/>
      <c r="J619" s="198"/>
      <c r="K619" s="198"/>
      <c r="L619" s="198"/>
      <c r="M619" s="198"/>
      <c r="N619" s="198"/>
      <c r="O619" s="198"/>
      <c r="P619" s="198"/>
      <c r="Q619" s="198"/>
      <c r="R619" s="198"/>
      <c r="S619" s="198"/>
      <c r="T619" s="198"/>
      <c r="U619" s="198"/>
      <c r="V619" s="198"/>
      <c r="W619" s="198"/>
      <c r="X619" s="198"/>
      <c r="Y619" s="198"/>
      <c r="Z619" s="198"/>
      <c r="AA619" s="198"/>
      <c r="AB619" s="198"/>
      <c r="AC619" s="198"/>
      <c r="AD619" s="198"/>
      <c r="AE619" s="198"/>
      <c r="AF619" s="198"/>
      <c r="AG619" s="198"/>
      <c r="AH619" s="198"/>
      <c r="AI619" s="198"/>
      <c r="AJ619" s="198"/>
      <c r="AK619" s="198"/>
      <c r="AL619" s="198"/>
      <c r="AM619" s="198"/>
      <c r="AN619" s="198"/>
      <c r="AO619" s="198"/>
      <c r="AP619" s="198"/>
      <c r="AQ619" s="198"/>
      <c r="AR619" s="198"/>
      <c r="AS619" s="198"/>
      <c r="AT619" s="198"/>
      <c r="AU619" s="198"/>
      <c r="AV619" s="198"/>
      <c r="AW619" s="198"/>
      <c r="AX619" s="198"/>
      <c r="AY619" s="198"/>
      <c r="AZ619" s="198"/>
      <c r="BA619" s="198"/>
      <c r="BB619" s="198"/>
    </row>
    <row r="620" spans="1:54" ht="12.6" customHeight="1" x14ac:dyDescent="0.25">
      <c r="A620" s="130" t="s">
        <v>1396</v>
      </c>
    </row>
    <row r="621" spans="1:54" ht="11.1" customHeight="1" x14ac:dyDescent="0.25">
      <c r="A621" s="867"/>
      <c r="B621" s="868"/>
      <c r="C621" s="868"/>
      <c r="D621" s="868"/>
      <c r="E621" s="868"/>
      <c r="F621" s="868"/>
      <c r="G621" s="868"/>
      <c r="H621" s="868"/>
      <c r="I621" s="868"/>
      <c r="J621" s="868"/>
      <c r="K621" s="868"/>
      <c r="L621" s="868"/>
      <c r="M621" s="868"/>
      <c r="N621" s="868"/>
      <c r="O621" s="951"/>
      <c r="P621" s="867"/>
      <c r="Q621" s="868"/>
      <c r="R621" s="868"/>
      <c r="S621" s="868"/>
      <c r="T621" s="868"/>
      <c r="U621" s="868"/>
      <c r="V621" s="868"/>
      <c r="W621" s="868"/>
      <c r="X621" s="868"/>
      <c r="Y621" s="868"/>
      <c r="Z621" s="951"/>
      <c r="AA621" s="867"/>
      <c r="AB621" s="868"/>
      <c r="AC621" s="868"/>
      <c r="AD621" s="868"/>
      <c r="AE621" s="868"/>
      <c r="AF621" s="868"/>
      <c r="AG621" s="868"/>
      <c r="AH621" s="868"/>
      <c r="AI621" s="868"/>
      <c r="AJ621" s="868"/>
      <c r="AK621" s="951"/>
      <c r="AL621" s="867" t="s">
        <v>1584</v>
      </c>
      <c r="AM621" s="868"/>
      <c r="AN621" s="868"/>
      <c r="AO621" s="868"/>
      <c r="AP621" s="868"/>
      <c r="AQ621" s="868"/>
      <c r="AR621" s="868"/>
      <c r="AS621" s="868"/>
      <c r="AT621" s="868"/>
      <c r="AU621" s="868"/>
      <c r="AV621" s="868"/>
      <c r="AW621" s="868"/>
      <c r="AX621" s="868"/>
      <c r="AY621" s="868"/>
      <c r="AZ621" s="868"/>
      <c r="BA621" s="868"/>
      <c r="BB621" s="951"/>
    </row>
    <row r="622" spans="1:54" ht="11.1" customHeight="1" x14ac:dyDescent="0.25">
      <c r="A622" s="799"/>
      <c r="B622" s="800"/>
      <c r="C622" s="800"/>
      <c r="D622" s="800"/>
      <c r="E622" s="800"/>
      <c r="F622" s="800"/>
      <c r="G622" s="800"/>
      <c r="H622" s="800"/>
      <c r="I622" s="800"/>
      <c r="J622" s="800"/>
      <c r="K622" s="800"/>
      <c r="L622" s="800"/>
      <c r="M622" s="800"/>
      <c r="N622" s="800"/>
      <c r="O622" s="802"/>
      <c r="P622" s="799"/>
      <c r="Q622" s="800"/>
      <c r="R622" s="800"/>
      <c r="S622" s="800"/>
      <c r="T622" s="800"/>
      <c r="U622" s="800"/>
      <c r="V622" s="800"/>
      <c r="W622" s="800"/>
      <c r="X622" s="800"/>
      <c r="Y622" s="800"/>
      <c r="Z622" s="802"/>
      <c r="AA622" s="799" t="s">
        <v>1585</v>
      </c>
      <c r="AB622" s="800"/>
      <c r="AC622" s="800"/>
      <c r="AD622" s="800"/>
      <c r="AE622" s="800"/>
      <c r="AF622" s="800"/>
      <c r="AG622" s="800"/>
      <c r="AH622" s="800"/>
      <c r="AI622" s="800"/>
      <c r="AJ622" s="800"/>
      <c r="AK622" s="802"/>
      <c r="AL622" s="799" t="s">
        <v>1586</v>
      </c>
      <c r="AM622" s="800"/>
      <c r="AN622" s="800"/>
      <c r="AO622" s="800"/>
      <c r="AP622" s="800"/>
      <c r="AQ622" s="800"/>
      <c r="AR622" s="800"/>
      <c r="AS622" s="800"/>
      <c r="AT622" s="800"/>
      <c r="AU622" s="800"/>
      <c r="AV622" s="800"/>
      <c r="AW622" s="800"/>
      <c r="AX622" s="800"/>
      <c r="AY622" s="800"/>
      <c r="AZ622" s="800"/>
      <c r="BA622" s="800"/>
      <c r="BB622" s="802"/>
    </row>
    <row r="623" spans="1:54" ht="11.1" customHeight="1" x14ac:dyDescent="0.25">
      <c r="A623" s="799" t="s">
        <v>1264</v>
      </c>
      <c r="B623" s="800"/>
      <c r="C623" s="800"/>
      <c r="D623" s="800"/>
      <c r="E623" s="800"/>
      <c r="F623" s="800"/>
      <c r="G623" s="800"/>
      <c r="H623" s="800"/>
      <c r="I623" s="800"/>
      <c r="J623" s="800"/>
      <c r="K623" s="800"/>
      <c r="L623" s="800"/>
      <c r="M623" s="800"/>
      <c r="N623" s="800"/>
      <c r="O623" s="802"/>
      <c r="P623" s="799" t="s">
        <v>1587</v>
      </c>
      <c r="Q623" s="800"/>
      <c r="R623" s="800"/>
      <c r="S623" s="800"/>
      <c r="T623" s="800"/>
      <c r="U623" s="800"/>
      <c r="V623" s="800"/>
      <c r="W623" s="800"/>
      <c r="X623" s="800"/>
      <c r="Y623" s="800"/>
      <c r="Z623" s="802"/>
      <c r="AA623" s="799" t="s">
        <v>1588</v>
      </c>
      <c r="AB623" s="800"/>
      <c r="AC623" s="800"/>
      <c r="AD623" s="800"/>
      <c r="AE623" s="800"/>
      <c r="AF623" s="800"/>
      <c r="AG623" s="800"/>
      <c r="AH623" s="800"/>
      <c r="AI623" s="800"/>
      <c r="AJ623" s="800"/>
      <c r="AK623" s="802"/>
      <c r="AL623" s="799" t="s">
        <v>1589</v>
      </c>
      <c r="AM623" s="800"/>
      <c r="AN623" s="800"/>
      <c r="AO623" s="800"/>
      <c r="AP623" s="800"/>
      <c r="AQ623" s="800"/>
      <c r="AR623" s="800"/>
      <c r="AS623" s="800"/>
      <c r="AT623" s="800"/>
      <c r="AU623" s="800"/>
      <c r="AV623" s="800"/>
      <c r="AW623" s="800"/>
      <c r="AX623" s="800"/>
      <c r="AY623" s="800"/>
      <c r="AZ623" s="800"/>
      <c r="BA623" s="800"/>
      <c r="BB623" s="802"/>
    </row>
    <row r="624" spans="1:54" ht="11.1" customHeight="1" x14ac:dyDescent="0.25">
      <c r="A624" s="799"/>
      <c r="B624" s="800"/>
      <c r="C624" s="800"/>
      <c r="D624" s="800"/>
      <c r="E624" s="800"/>
      <c r="F624" s="800"/>
      <c r="G624" s="800"/>
      <c r="H624" s="800"/>
      <c r="I624" s="800"/>
      <c r="J624" s="800"/>
      <c r="K624" s="800"/>
      <c r="L624" s="800"/>
      <c r="M624" s="800"/>
      <c r="N624" s="800"/>
      <c r="O624" s="802"/>
      <c r="P624" s="799" t="s">
        <v>1267</v>
      </c>
      <c r="Q624" s="800"/>
      <c r="R624" s="800"/>
      <c r="S624" s="800"/>
      <c r="T624" s="800"/>
      <c r="U624" s="800"/>
      <c r="V624" s="800"/>
      <c r="W624" s="800"/>
      <c r="X624" s="800"/>
      <c r="Y624" s="800"/>
      <c r="Z624" s="802"/>
      <c r="AA624" s="799" t="s">
        <v>1267</v>
      </c>
      <c r="AB624" s="800"/>
      <c r="AC624" s="800"/>
      <c r="AD624" s="800"/>
      <c r="AE624" s="800"/>
      <c r="AF624" s="800"/>
      <c r="AG624" s="800"/>
      <c r="AH624" s="800"/>
      <c r="AI624" s="800"/>
      <c r="AJ624" s="800"/>
      <c r="AK624" s="802"/>
      <c r="AL624" s="799" t="s">
        <v>1426</v>
      </c>
      <c r="AM624" s="800"/>
      <c r="AN624" s="800"/>
      <c r="AO624" s="800"/>
      <c r="AP624" s="800"/>
      <c r="AQ624" s="800"/>
      <c r="AR624" s="800"/>
      <c r="AS624" s="800"/>
      <c r="AT624" s="800"/>
      <c r="AU624" s="800"/>
      <c r="AV624" s="800"/>
      <c r="AW624" s="800"/>
      <c r="AX624" s="800"/>
      <c r="AY624" s="800"/>
      <c r="AZ624" s="800"/>
      <c r="BA624" s="800"/>
      <c r="BB624" s="802"/>
    </row>
    <row r="625" spans="1:54" ht="11.1" customHeight="1" x14ac:dyDescent="0.25">
      <c r="A625" s="809" t="s">
        <v>1415</v>
      </c>
      <c r="B625" s="810"/>
      <c r="C625" s="810"/>
      <c r="D625" s="810"/>
      <c r="E625" s="810"/>
      <c r="F625" s="810"/>
      <c r="G625" s="810"/>
      <c r="H625" s="810"/>
      <c r="I625" s="810"/>
      <c r="J625" s="810"/>
      <c r="K625" s="810"/>
      <c r="L625" s="810"/>
      <c r="M625" s="810"/>
      <c r="N625" s="810"/>
      <c r="O625" s="811"/>
      <c r="P625" s="809" t="s">
        <v>1416</v>
      </c>
      <c r="Q625" s="810"/>
      <c r="R625" s="810"/>
      <c r="S625" s="810"/>
      <c r="T625" s="810"/>
      <c r="U625" s="810"/>
      <c r="V625" s="810"/>
      <c r="W625" s="810"/>
      <c r="X625" s="810"/>
      <c r="Y625" s="810"/>
      <c r="Z625" s="811"/>
      <c r="AA625" s="809" t="s">
        <v>1417</v>
      </c>
      <c r="AB625" s="810"/>
      <c r="AC625" s="810"/>
      <c r="AD625" s="810"/>
      <c r="AE625" s="810"/>
      <c r="AF625" s="810"/>
      <c r="AG625" s="810"/>
      <c r="AH625" s="810"/>
      <c r="AI625" s="810"/>
      <c r="AJ625" s="810"/>
      <c r="AK625" s="811"/>
      <c r="AL625" s="809" t="s">
        <v>1418</v>
      </c>
      <c r="AM625" s="810"/>
      <c r="AN625" s="810"/>
      <c r="AO625" s="810"/>
      <c r="AP625" s="810"/>
      <c r="AQ625" s="810"/>
      <c r="AR625" s="810"/>
      <c r="AS625" s="810"/>
      <c r="AT625" s="810"/>
      <c r="AU625" s="810"/>
      <c r="AV625" s="810"/>
      <c r="AW625" s="810"/>
      <c r="AX625" s="810"/>
      <c r="AY625" s="810"/>
      <c r="AZ625" s="810"/>
      <c r="BA625" s="810"/>
      <c r="BB625" s="811"/>
    </row>
    <row r="626" spans="1:54" ht="12.6" customHeight="1" x14ac:dyDescent="0.25">
      <c r="A626" s="994" t="s">
        <v>1590</v>
      </c>
      <c r="B626" s="994"/>
      <c r="C626" s="994"/>
      <c r="D626" s="994"/>
      <c r="E626" s="994"/>
      <c r="F626" s="994"/>
      <c r="G626" s="994"/>
      <c r="H626" s="994"/>
      <c r="I626" s="994"/>
      <c r="J626" s="994"/>
      <c r="K626" s="994"/>
      <c r="L626" s="994"/>
      <c r="M626" s="994"/>
      <c r="N626" s="994"/>
      <c r="O626" s="994"/>
      <c r="P626" s="1000"/>
      <c r="Q626" s="1000"/>
      <c r="R626" s="1000"/>
      <c r="S626" s="1000"/>
      <c r="T626" s="1000"/>
      <c r="U626" s="1000"/>
      <c r="V626" s="1000"/>
      <c r="W626" s="1000"/>
      <c r="X626" s="1000"/>
      <c r="Y626" s="1000"/>
      <c r="Z626" s="1000"/>
      <c r="AA626" s="1000"/>
      <c r="AB626" s="1000"/>
      <c r="AC626" s="1000"/>
      <c r="AD626" s="1000"/>
      <c r="AE626" s="1000"/>
      <c r="AF626" s="1000"/>
      <c r="AG626" s="1000"/>
      <c r="AH626" s="1000"/>
      <c r="AI626" s="1000"/>
      <c r="AJ626" s="1000"/>
      <c r="AK626" s="1000"/>
      <c r="AL626" s="1000"/>
      <c r="AM626" s="1000"/>
      <c r="AN626" s="1000"/>
      <c r="AO626" s="1000"/>
      <c r="AP626" s="1000"/>
      <c r="AQ626" s="1000"/>
      <c r="AR626" s="1000"/>
      <c r="AS626" s="1000"/>
      <c r="AT626" s="1000"/>
      <c r="AU626" s="1000"/>
      <c r="AV626" s="1000"/>
      <c r="AW626" s="1000"/>
      <c r="AX626" s="1000"/>
      <c r="AY626" s="1000"/>
      <c r="AZ626" s="1000"/>
      <c r="BA626" s="1000"/>
      <c r="BB626" s="1000"/>
    </row>
    <row r="627" spans="1:54" ht="12.6" customHeight="1" x14ac:dyDescent="0.25">
      <c r="A627" s="954" t="s">
        <v>1591</v>
      </c>
      <c r="B627" s="954"/>
      <c r="C627" s="954"/>
      <c r="D627" s="954"/>
      <c r="E627" s="954"/>
      <c r="F627" s="954"/>
      <c r="G627" s="954"/>
      <c r="H627" s="954"/>
      <c r="I627" s="954"/>
      <c r="J627" s="954"/>
      <c r="K627" s="954"/>
      <c r="L627" s="954"/>
      <c r="M627" s="954"/>
      <c r="N627" s="954"/>
      <c r="O627" s="954"/>
      <c r="P627" s="766"/>
      <c r="Q627" s="766"/>
      <c r="R627" s="766"/>
      <c r="S627" s="766"/>
      <c r="T627" s="766"/>
      <c r="U627" s="766"/>
      <c r="V627" s="766"/>
      <c r="W627" s="766"/>
      <c r="X627" s="766"/>
      <c r="Y627" s="766"/>
      <c r="Z627" s="766"/>
      <c r="AA627" s="766"/>
      <c r="AB627" s="766"/>
      <c r="AC627" s="766"/>
      <c r="AD627" s="766"/>
      <c r="AE627" s="766"/>
      <c r="AF627" s="766"/>
      <c r="AG627" s="766"/>
      <c r="AH627" s="766"/>
      <c r="AI627" s="766"/>
      <c r="AJ627" s="766"/>
      <c r="AK627" s="766"/>
      <c r="AL627" s="766"/>
      <c r="AM627" s="766"/>
      <c r="AN627" s="766"/>
      <c r="AO627" s="766"/>
      <c r="AP627" s="766"/>
      <c r="AQ627" s="766"/>
      <c r="AR627" s="766"/>
      <c r="AS627" s="766"/>
      <c r="AT627" s="766"/>
      <c r="AU627" s="766"/>
      <c r="AV627" s="766"/>
      <c r="AW627" s="766"/>
      <c r="AX627" s="766"/>
      <c r="AY627" s="766"/>
      <c r="AZ627" s="766"/>
      <c r="BA627" s="766"/>
      <c r="BB627" s="766"/>
    </row>
    <row r="628" spans="1:54" ht="12.6" customHeight="1" x14ac:dyDescent="0.25">
      <c r="A628" s="954" t="s">
        <v>1592</v>
      </c>
      <c r="B628" s="954"/>
      <c r="C628" s="954"/>
      <c r="D628" s="954"/>
      <c r="E628" s="954"/>
      <c r="F628" s="954"/>
      <c r="G628" s="954"/>
      <c r="H628" s="954"/>
      <c r="I628" s="954"/>
      <c r="J628" s="954"/>
      <c r="K628" s="954"/>
      <c r="L628" s="954"/>
      <c r="M628" s="954"/>
      <c r="N628" s="954"/>
      <c r="O628" s="954"/>
      <c r="P628" s="766"/>
      <c r="Q628" s="766"/>
      <c r="R628" s="766"/>
      <c r="S628" s="766"/>
      <c r="T628" s="766"/>
      <c r="U628" s="766"/>
      <c r="V628" s="766"/>
      <c r="W628" s="766"/>
      <c r="X628" s="766"/>
      <c r="Y628" s="766"/>
      <c r="Z628" s="766"/>
      <c r="AA628" s="766"/>
      <c r="AB628" s="766"/>
      <c r="AC628" s="766"/>
      <c r="AD628" s="766"/>
      <c r="AE628" s="766"/>
      <c r="AF628" s="766"/>
      <c r="AG628" s="766"/>
      <c r="AH628" s="766"/>
      <c r="AI628" s="766"/>
      <c r="AJ628" s="766"/>
      <c r="AK628" s="766"/>
      <c r="AL628" s="766"/>
      <c r="AM628" s="766"/>
      <c r="AN628" s="766"/>
      <c r="AO628" s="766"/>
      <c r="AP628" s="766"/>
      <c r="AQ628" s="766"/>
      <c r="AR628" s="766"/>
      <c r="AS628" s="766"/>
      <c r="AT628" s="766"/>
      <c r="AU628" s="766"/>
      <c r="AV628" s="766"/>
      <c r="AW628" s="766"/>
      <c r="AX628" s="766"/>
      <c r="AY628" s="766"/>
      <c r="AZ628" s="766"/>
      <c r="BA628" s="766"/>
      <c r="BB628" s="766"/>
    </row>
    <row r="629" spans="1:54" ht="12.6" customHeight="1" x14ac:dyDescent="0.25">
      <c r="A629" s="130" t="s">
        <v>1434</v>
      </c>
    </row>
    <row r="630" spans="1:54" ht="11.1" customHeight="1" x14ac:dyDescent="0.25">
      <c r="A630" s="867"/>
      <c r="B630" s="868"/>
      <c r="C630" s="868"/>
      <c r="D630" s="868"/>
      <c r="E630" s="868"/>
      <c r="F630" s="868"/>
      <c r="G630" s="868"/>
      <c r="H630" s="868"/>
      <c r="I630" s="868"/>
      <c r="J630" s="868"/>
      <c r="K630" s="868"/>
      <c r="L630" s="868"/>
      <c r="M630" s="868"/>
      <c r="N630" s="868"/>
      <c r="O630" s="868"/>
      <c r="P630" s="868"/>
      <c r="Q630" s="868"/>
      <c r="R630" s="868"/>
      <c r="S630" s="868"/>
      <c r="T630" s="951"/>
      <c r="U630" s="867"/>
      <c r="V630" s="868"/>
      <c r="W630" s="868"/>
      <c r="X630" s="868"/>
      <c r="Y630" s="868"/>
      <c r="Z630" s="868"/>
      <c r="AA630" s="868"/>
      <c r="AB630" s="868"/>
      <c r="AC630" s="868"/>
      <c r="AD630" s="868"/>
      <c r="AE630" s="868"/>
      <c r="AF630" s="868"/>
      <c r="AG630" s="951"/>
      <c r="AH630" s="867" t="s">
        <v>1584</v>
      </c>
      <c r="AI630" s="868"/>
      <c r="AJ630" s="868"/>
      <c r="AK630" s="868"/>
      <c r="AL630" s="868"/>
      <c r="AM630" s="868"/>
      <c r="AN630" s="868"/>
      <c r="AO630" s="868"/>
      <c r="AP630" s="868"/>
      <c r="AQ630" s="868"/>
      <c r="AR630" s="868"/>
      <c r="AS630" s="868"/>
      <c r="AT630" s="868"/>
      <c r="AU630" s="868"/>
      <c r="AV630" s="868"/>
      <c r="AW630" s="868"/>
      <c r="AX630" s="868"/>
      <c r="AY630" s="868"/>
      <c r="AZ630" s="868"/>
      <c r="BA630" s="868"/>
      <c r="BB630" s="951"/>
    </row>
    <row r="631" spans="1:54" ht="11.1" customHeight="1" x14ac:dyDescent="0.25">
      <c r="A631" s="799"/>
      <c r="B631" s="800"/>
      <c r="C631" s="800"/>
      <c r="D631" s="800"/>
      <c r="E631" s="800"/>
      <c r="F631" s="800"/>
      <c r="G631" s="800"/>
      <c r="H631" s="800"/>
      <c r="I631" s="800"/>
      <c r="J631" s="800"/>
      <c r="K631" s="800"/>
      <c r="L631" s="800"/>
      <c r="M631" s="800"/>
      <c r="N631" s="800"/>
      <c r="O631" s="800"/>
      <c r="P631" s="800"/>
      <c r="Q631" s="800"/>
      <c r="R631" s="800"/>
      <c r="S631" s="800"/>
      <c r="T631" s="802"/>
      <c r="U631" s="799" t="s">
        <v>1593</v>
      </c>
      <c r="V631" s="800"/>
      <c r="W631" s="800"/>
      <c r="X631" s="800"/>
      <c r="Y631" s="800"/>
      <c r="Z631" s="800"/>
      <c r="AA631" s="800"/>
      <c r="AB631" s="800"/>
      <c r="AC631" s="800"/>
      <c r="AD631" s="800"/>
      <c r="AE631" s="800"/>
      <c r="AF631" s="800"/>
      <c r="AG631" s="802"/>
      <c r="AH631" s="799" t="s">
        <v>1594</v>
      </c>
      <c r="AI631" s="800"/>
      <c r="AJ631" s="800"/>
      <c r="AK631" s="800"/>
      <c r="AL631" s="800"/>
      <c r="AM631" s="800"/>
      <c r="AN631" s="800"/>
      <c r="AO631" s="800"/>
      <c r="AP631" s="800"/>
      <c r="AQ631" s="800"/>
      <c r="AR631" s="800"/>
      <c r="AS631" s="800"/>
      <c r="AT631" s="800"/>
      <c r="AU631" s="800"/>
      <c r="AV631" s="800"/>
      <c r="AW631" s="800"/>
      <c r="AX631" s="800"/>
      <c r="AY631" s="800"/>
      <c r="AZ631" s="800"/>
      <c r="BA631" s="800"/>
      <c r="BB631" s="802"/>
    </row>
    <row r="632" spans="1:54" ht="11.1" customHeight="1" x14ac:dyDescent="0.25">
      <c r="A632" s="799" t="s">
        <v>1595</v>
      </c>
      <c r="B632" s="800"/>
      <c r="C632" s="800"/>
      <c r="D632" s="800"/>
      <c r="E632" s="800"/>
      <c r="F632" s="800"/>
      <c r="G632" s="800"/>
      <c r="H632" s="800"/>
      <c r="I632" s="800"/>
      <c r="J632" s="800"/>
      <c r="K632" s="800"/>
      <c r="L632" s="800"/>
      <c r="M632" s="800"/>
      <c r="N632" s="800"/>
      <c r="O632" s="800"/>
      <c r="P632" s="800"/>
      <c r="Q632" s="800"/>
      <c r="R632" s="800"/>
      <c r="S632" s="800"/>
      <c r="T632" s="802"/>
      <c r="U632" s="799" t="s">
        <v>1438</v>
      </c>
      <c r="V632" s="800"/>
      <c r="W632" s="800"/>
      <c r="X632" s="800"/>
      <c r="Y632" s="800"/>
      <c r="Z632" s="800"/>
      <c r="AA632" s="800"/>
      <c r="AB632" s="800"/>
      <c r="AC632" s="800"/>
      <c r="AD632" s="800"/>
      <c r="AE632" s="800"/>
      <c r="AF632" s="800"/>
      <c r="AG632" s="802"/>
      <c r="AH632" s="799" t="s">
        <v>1596</v>
      </c>
      <c r="AI632" s="800"/>
      <c r="AJ632" s="800"/>
      <c r="AK632" s="800"/>
      <c r="AL632" s="800"/>
      <c r="AM632" s="800"/>
      <c r="AN632" s="800"/>
      <c r="AO632" s="800"/>
      <c r="AP632" s="800"/>
      <c r="AQ632" s="800"/>
      <c r="AR632" s="800"/>
      <c r="AS632" s="800"/>
      <c r="AT632" s="800"/>
      <c r="AU632" s="800"/>
      <c r="AV632" s="800"/>
      <c r="AW632" s="800"/>
      <c r="AX632" s="800"/>
      <c r="AY632" s="800"/>
      <c r="AZ632" s="800"/>
      <c r="BA632" s="800"/>
      <c r="BB632" s="802"/>
    </row>
    <row r="633" spans="1:54" ht="11.1" customHeight="1" x14ac:dyDescent="0.25">
      <c r="A633" s="799"/>
      <c r="B633" s="800"/>
      <c r="C633" s="800"/>
      <c r="D633" s="800"/>
      <c r="E633" s="800"/>
      <c r="F633" s="800"/>
      <c r="G633" s="800"/>
      <c r="H633" s="800"/>
      <c r="I633" s="800"/>
      <c r="J633" s="800"/>
      <c r="K633" s="800"/>
      <c r="L633" s="800"/>
      <c r="M633" s="800"/>
      <c r="N633" s="800"/>
      <c r="O633" s="800"/>
      <c r="P633" s="800"/>
      <c r="Q633" s="800"/>
      <c r="R633" s="800"/>
      <c r="S633" s="800"/>
      <c r="T633" s="802"/>
      <c r="U633" s="799"/>
      <c r="V633" s="800"/>
      <c r="W633" s="800"/>
      <c r="X633" s="800"/>
      <c r="Y633" s="800"/>
      <c r="Z633" s="800"/>
      <c r="AA633" s="800"/>
      <c r="AB633" s="800"/>
      <c r="AC633" s="800"/>
      <c r="AD633" s="800"/>
      <c r="AE633" s="800"/>
      <c r="AF633" s="800"/>
      <c r="AG633" s="802"/>
      <c r="AH633" s="799" t="s">
        <v>1475</v>
      </c>
      <c r="AI633" s="800"/>
      <c r="AJ633" s="800"/>
      <c r="AK633" s="800"/>
      <c r="AL633" s="800"/>
      <c r="AM633" s="800"/>
      <c r="AN633" s="800"/>
      <c r="AO633" s="800"/>
      <c r="AP633" s="800"/>
      <c r="AQ633" s="800"/>
      <c r="AR633" s="800"/>
      <c r="AS633" s="800"/>
      <c r="AT633" s="800"/>
      <c r="AU633" s="800"/>
      <c r="AV633" s="800"/>
      <c r="AW633" s="800"/>
      <c r="AX633" s="800"/>
      <c r="AY633" s="800"/>
      <c r="AZ633" s="800"/>
      <c r="BA633" s="800"/>
      <c r="BB633" s="802"/>
    </row>
    <row r="634" spans="1:54" ht="11.1" customHeight="1" x14ac:dyDescent="0.25">
      <c r="A634" s="809" t="s">
        <v>1415</v>
      </c>
      <c r="B634" s="810"/>
      <c r="C634" s="810"/>
      <c r="D634" s="810"/>
      <c r="E634" s="810"/>
      <c r="F634" s="810"/>
      <c r="G634" s="810"/>
      <c r="H634" s="810"/>
      <c r="I634" s="810"/>
      <c r="J634" s="810"/>
      <c r="K634" s="810"/>
      <c r="L634" s="810"/>
      <c r="M634" s="810"/>
      <c r="N634" s="810"/>
      <c r="O634" s="810"/>
      <c r="P634" s="810"/>
      <c r="Q634" s="810"/>
      <c r="R634" s="810"/>
      <c r="S634" s="810"/>
      <c r="T634" s="811"/>
      <c r="U634" s="809" t="s">
        <v>1416</v>
      </c>
      <c r="V634" s="810"/>
      <c r="W634" s="810"/>
      <c r="X634" s="810"/>
      <c r="Y634" s="810"/>
      <c r="Z634" s="810"/>
      <c r="AA634" s="810"/>
      <c r="AB634" s="810"/>
      <c r="AC634" s="810"/>
      <c r="AD634" s="810"/>
      <c r="AE634" s="810"/>
      <c r="AF634" s="810"/>
      <c r="AG634" s="811"/>
      <c r="AH634" s="809" t="s">
        <v>1417</v>
      </c>
      <c r="AI634" s="810"/>
      <c r="AJ634" s="810"/>
      <c r="AK634" s="810"/>
      <c r="AL634" s="810"/>
      <c r="AM634" s="810"/>
      <c r="AN634" s="810"/>
      <c r="AO634" s="810"/>
      <c r="AP634" s="810"/>
      <c r="AQ634" s="810"/>
      <c r="AR634" s="810"/>
      <c r="AS634" s="810"/>
      <c r="AT634" s="810"/>
      <c r="AU634" s="810"/>
      <c r="AV634" s="810"/>
      <c r="AW634" s="810"/>
      <c r="AX634" s="810"/>
      <c r="AY634" s="810"/>
      <c r="AZ634" s="810"/>
      <c r="BA634" s="810"/>
      <c r="BB634" s="811"/>
    </row>
    <row r="635" spans="1:54" ht="12.75" customHeight="1" x14ac:dyDescent="0.25">
      <c r="A635" s="965" t="s">
        <v>1597</v>
      </c>
      <c r="B635" s="966"/>
      <c r="C635" s="966"/>
      <c r="D635" s="966"/>
      <c r="E635" s="966"/>
      <c r="F635" s="966"/>
      <c r="G635" s="966"/>
      <c r="H635" s="966"/>
      <c r="I635" s="966"/>
      <c r="J635" s="966"/>
      <c r="K635" s="966"/>
      <c r="L635" s="966"/>
      <c r="M635" s="966"/>
      <c r="N635" s="966"/>
      <c r="O635" s="966"/>
      <c r="P635" s="966"/>
      <c r="Q635" s="966"/>
      <c r="R635" s="966"/>
      <c r="S635" s="966"/>
      <c r="T635" s="967"/>
      <c r="U635" s="766"/>
      <c r="V635" s="766"/>
      <c r="W635" s="766"/>
      <c r="X635" s="766"/>
      <c r="Y635" s="766"/>
      <c r="Z635" s="766"/>
      <c r="AA635" s="766"/>
      <c r="AB635" s="766"/>
      <c r="AC635" s="766"/>
      <c r="AD635" s="766"/>
      <c r="AE635" s="766"/>
      <c r="AF635" s="766"/>
      <c r="AG635" s="766"/>
      <c r="AH635" s="766"/>
      <c r="AI635" s="766"/>
      <c r="AJ635" s="766"/>
      <c r="AK635" s="766"/>
      <c r="AL635" s="766"/>
      <c r="AM635" s="766"/>
      <c r="AN635" s="766"/>
      <c r="AO635" s="766"/>
      <c r="AP635" s="766"/>
      <c r="AQ635" s="766"/>
      <c r="AR635" s="766"/>
      <c r="AS635" s="766"/>
      <c r="AT635" s="766"/>
      <c r="AU635" s="766"/>
      <c r="AV635" s="766"/>
      <c r="AW635" s="766"/>
      <c r="AX635" s="766"/>
      <c r="AY635" s="766"/>
      <c r="AZ635" s="766"/>
      <c r="BA635" s="766"/>
      <c r="BB635" s="766"/>
    </row>
    <row r="636" spans="1:54" ht="12.75" customHeight="1" x14ac:dyDescent="0.25">
      <c r="A636" s="956" t="s">
        <v>1598</v>
      </c>
      <c r="B636" s="957"/>
      <c r="C636" s="957"/>
      <c r="D636" s="957"/>
      <c r="E636" s="957"/>
      <c r="F636" s="957"/>
      <c r="G636" s="957"/>
      <c r="H636" s="957"/>
      <c r="I636" s="957"/>
      <c r="J636" s="957"/>
      <c r="K636" s="957"/>
      <c r="L636" s="957"/>
      <c r="M636" s="957"/>
      <c r="N636" s="957"/>
      <c r="O636" s="957"/>
      <c r="P636" s="957"/>
      <c r="Q636" s="957"/>
      <c r="R636" s="957"/>
      <c r="S636" s="957"/>
      <c r="T636" s="958"/>
      <c r="U636" s="766"/>
      <c r="V636" s="766"/>
      <c r="W636" s="766"/>
      <c r="X636" s="766"/>
      <c r="Y636" s="766"/>
      <c r="Z636" s="766"/>
      <c r="AA636" s="766"/>
      <c r="AB636" s="766"/>
      <c r="AC636" s="766"/>
      <c r="AD636" s="766"/>
      <c r="AE636" s="766"/>
      <c r="AF636" s="766"/>
      <c r="AG636" s="766"/>
      <c r="AH636" s="766"/>
      <c r="AI636" s="766"/>
      <c r="AJ636" s="766"/>
      <c r="AK636" s="766"/>
      <c r="AL636" s="766"/>
      <c r="AM636" s="766"/>
      <c r="AN636" s="766"/>
      <c r="AO636" s="766"/>
      <c r="AP636" s="766"/>
      <c r="AQ636" s="766"/>
      <c r="AR636" s="766"/>
      <c r="AS636" s="766"/>
      <c r="AT636" s="766"/>
      <c r="AU636" s="766"/>
      <c r="AV636" s="766"/>
      <c r="AW636" s="766"/>
      <c r="AX636" s="766"/>
      <c r="AY636" s="766"/>
      <c r="AZ636" s="766"/>
      <c r="BA636" s="766"/>
      <c r="BB636" s="766"/>
    </row>
    <row r="637" spans="1:54" ht="12.75" customHeight="1" x14ac:dyDescent="0.25">
      <c r="A637" s="965" t="s">
        <v>1599</v>
      </c>
      <c r="B637" s="966"/>
      <c r="C637" s="966"/>
      <c r="D637" s="966"/>
      <c r="E637" s="966"/>
      <c r="F637" s="966"/>
      <c r="G637" s="966"/>
      <c r="H637" s="966"/>
      <c r="I637" s="966"/>
      <c r="J637" s="966"/>
      <c r="K637" s="966"/>
      <c r="L637" s="966"/>
      <c r="M637" s="966"/>
      <c r="N637" s="966"/>
      <c r="O637" s="966"/>
      <c r="P637" s="966"/>
      <c r="Q637" s="966"/>
      <c r="R637" s="966"/>
      <c r="S637" s="966"/>
      <c r="T637" s="967"/>
      <c r="U637" s="766"/>
      <c r="V637" s="766"/>
      <c r="W637" s="766"/>
      <c r="X637" s="766"/>
      <c r="Y637" s="766"/>
      <c r="Z637" s="766"/>
      <c r="AA637" s="766"/>
      <c r="AB637" s="766"/>
      <c r="AC637" s="766"/>
      <c r="AD637" s="766"/>
      <c r="AE637" s="766"/>
      <c r="AF637" s="766"/>
      <c r="AG637" s="766"/>
      <c r="AH637" s="766"/>
      <c r="AI637" s="766"/>
      <c r="AJ637" s="766"/>
      <c r="AK637" s="766"/>
      <c r="AL637" s="766"/>
      <c r="AM637" s="766"/>
      <c r="AN637" s="766"/>
      <c r="AO637" s="766"/>
      <c r="AP637" s="766"/>
      <c r="AQ637" s="766"/>
      <c r="AR637" s="766"/>
      <c r="AS637" s="766"/>
      <c r="AT637" s="766"/>
      <c r="AU637" s="766"/>
      <c r="AV637" s="766"/>
      <c r="AW637" s="766"/>
      <c r="AX637" s="766"/>
      <c r="AY637" s="766"/>
      <c r="AZ637" s="766"/>
      <c r="BA637" s="766"/>
      <c r="BB637" s="766"/>
    </row>
    <row r="638" spans="1:54" ht="12.75" customHeight="1" x14ac:dyDescent="0.25">
      <c r="A638" s="956" t="s">
        <v>1600</v>
      </c>
      <c r="B638" s="957"/>
      <c r="C638" s="957"/>
      <c r="D638" s="957"/>
      <c r="E638" s="957"/>
      <c r="F638" s="957"/>
      <c r="G638" s="957"/>
      <c r="H638" s="957"/>
      <c r="I638" s="957"/>
      <c r="J638" s="957"/>
      <c r="K638" s="957"/>
      <c r="L638" s="957"/>
      <c r="M638" s="957"/>
      <c r="N638" s="957"/>
      <c r="O638" s="957"/>
      <c r="P638" s="957"/>
      <c r="Q638" s="957"/>
      <c r="R638" s="957"/>
      <c r="S638" s="957"/>
      <c r="T638" s="958"/>
      <c r="U638" s="766"/>
      <c r="V638" s="766"/>
      <c r="W638" s="766"/>
      <c r="X638" s="766"/>
      <c r="Y638" s="766"/>
      <c r="Z638" s="766"/>
      <c r="AA638" s="766"/>
      <c r="AB638" s="766"/>
      <c r="AC638" s="766"/>
      <c r="AD638" s="766"/>
      <c r="AE638" s="766"/>
      <c r="AF638" s="766"/>
      <c r="AG638" s="766"/>
      <c r="AH638" s="766"/>
      <c r="AI638" s="766"/>
      <c r="AJ638" s="766"/>
      <c r="AK638" s="766"/>
      <c r="AL638" s="766"/>
      <c r="AM638" s="766"/>
      <c r="AN638" s="766"/>
      <c r="AO638" s="766"/>
      <c r="AP638" s="766"/>
      <c r="AQ638" s="766"/>
      <c r="AR638" s="766"/>
      <c r="AS638" s="766"/>
      <c r="AT638" s="766"/>
      <c r="AU638" s="766"/>
      <c r="AV638" s="766"/>
      <c r="AW638" s="766"/>
      <c r="AX638" s="766"/>
      <c r="AY638" s="766"/>
      <c r="AZ638" s="766"/>
      <c r="BA638" s="766"/>
      <c r="BB638" s="766"/>
    </row>
    <row r="639" spans="1:54" ht="12.6" customHeight="1" x14ac:dyDescent="0.25">
      <c r="A639" s="954" t="s">
        <v>1601</v>
      </c>
      <c r="B639" s="954"/>
      <c r="C639" s="954"/>
      <c r="D639" s="954"/>
      <c r="E639" s="954"/>
      <c r="F639" s="954"/>
      <c r="G639" s="954"/>
      <c r="H639" s="954"/>
      <c r="I639" s="954"/>
      <c r="J639" s="954"/>
      <c r="K639" s="954"/>
      <c r="L639" s="954"/>
      <c r="M639" s="954"/>
      <c r="N639" s="954"/>
      <c r="O639" s="954"/>
      <c r="P639" s="954"/>
      <c r="Q639" s="954"/>
      <c r="R639" s="954"/>
      <c r="S639" s="954"/>
      <c r="T639" s="954"/>
      <c r="U639" s="766"/>
      <c r="V639" s="766"/>
      <c r="W639" s="766"/>
      <c r="X639" s="766"/>
      <c r="Y639" s="766"/>
      <c r="Z639" s="766"/>
      <c r="AA639" s="766"/>
      <c r="AB639" s="766"/>
      <c r="AC639" s="766"/>
      <c r="AD639" s="766"/>
      <c r="AE639" s="766"/>
      <c r="AF639" s="766"/>
      <c r="AG639" s="766"/>
      <c r="AH639" s="766"/>
      <c r="AI639" s="766"/>
      <c r="AJ639" s="766"/>
      <c r="AK639" s="766"/>
      <c r="AL639" s="766"/>
      <c r="AM639" s="766"/>
      <c r="AN639" s="766"/>
      <c r="AO639" s="766"/>
      <c r="AP639" s="766"/>
      <c r="AQ639" s="766"/>
      <c r="AR639" s="766"/>
      <c r="AS639" s="766"/>
      <c r="AT639" s="766"/>
      <c r="AU639" s="766"/>
      <c r="AV639" s="766"/>
      <c r="AW639" s="766"/>
      <c r="AX639" s="766"/>
      <c r="AY639" s="766"/>
      <c r="AZ639" s="766"/>
      <c r="BA639" s="766"/>
      <c r="BB639" s="766"/>
    </row>
    <row r="640" spans="1:54" ht="12.6" customHeight="1" x14ac:dyDescent="0.25">
      <c r="A640" s="994" t="s">
        <v>1602</v>
      </c>
      <c r="B640" s="994"/>
      <c r="C640" s="994"/>
      <c r="D640" s="994"/>
      <c r="E640" s="994"/>
      <c r="F640" s="994"/>
      <c r="G640" s="994"/>
      <c r="H640" s="994"/>
      <c r="I640" s="994"/>
      <c r="J640" s="994"/>
      <c r="K640" s="994"/>
      <c r="L640" s="994"/>
      <c r="M640" s="994"/>
      <c r="N640" s="994"/>
      <c r="O640" s="994"/>
      <c r="P640" s="994"/>
      <c r="Q640" s="994"/>
      <c r="R640" s="994"/>
      <c r="S640" s="994"/>
      <c r="T640" s="994"/>
      <c r="U640" s="1000"/>
      <c r="V640" s="1000"/>
      <c r="W640" s="1000"/>
      <c r="X640" s="1000"/>
      <c r="Y640" s="1000"/>
      <c r="Z640" s="1000"/>
      <c r="AA640" s="1000"/>
      <c r="AB640" s="1000"/>
      <c r="AC640" s="1000"/>
      <c r="AD640" s="1000"/>
      <c r="AE640" s="1000"/>
      <c r="AF640" s="1000"/>
      <c r="AG640" s="1000"/>
      <c r="AH640" s="1000"/>
      <c r="AI640" s="1000"/>
      <c r="AJ640" s="1000"/>
      <c r="AK640" s="1000"/>
      <c r="AL640" s="1000"/>
      <c r="AM640" s="1000"/>
      <c r="AN640" s="1000"/>
      <c r="AO640" s="1000"/>
      <c r="AP640" s="1000"/>
      <c r="AQ640" s="1000"/>
      <c r="AR640" s="1000"/>
      <c r="AS640" s="1000"/>
      <c r="AT640" s="1000"/>
      <c r="AU640" s="1000"/>
      <c r="AV640" s="1000"/>
      <c r="AW640" s="1000"/>
      <c r="AX640" s="1000"/>
      <c r="AY640" s="1000"/>
      <c r="AZ640" s="1000"/>
      <c r="BA640" s="1000"/>
      <c r="BB640" s="1000"/>
    </row>
    <row r="641" spans="1:54" ht="12.6" customHeight="1" x14ac:dyDescent="0.25">
      <c r="A641" s="130" t="s">
        <v>1603</v>
      </c>
    </row>
    <row r="642" spans="1:54" ht="11.1" customHeight="1" x14ac:dyDescent="0.25">
      <c r="A642" s="171"/>
      <c r="B642" s="172"/>
      <c r="C642" s="172"/>
      <c r="D642" s="172"/>
      <c r="E642" s="172"/>
      <c r="F642" s="172"/>
      <c r="G642" s="172"/>
      <c r="H642" s="172"/>
      <c r="I642" s="172"/>
      <c r="J642" s="172"/>
      <c r="K642" s="172"/>
      <c r="L642" s="184"/>
      <c r="M642" s="171"/>
      <c r="N642" s="172"/>
      <c r="O642" s="172"/>
      <c r="P642" s="172"/>
      <c r="Q642" s="172"/>
      <c r="R642" s="172"/>
      <c r="S642" s="172"/>
      <c r="T642" s="172"/>
      <c r="U642" s="172"/>
      <c r="V642" s="172"/>
      <c r="W642" s="184"/>
      <c r="X642" s="171"/>
      <c r="Y642" s="172"/>
      <c r="Z642" s="172"/>
      <c r="AA642" s="172"/>
      <c r="AB642" s="172"/>
      <c r="AC642" s="172"/>
      <c r="AD642" s="172"/>
      <c r="AE642" s="172"/>
      <c r="AF642" s="172"/>
      <c r="AG642" s="172"/>
      <c r="AH642" s="184"/>
      <c r="AI642" s="867" t="s">
        <v>1584</v>
      </c>
      <c r="AJ642" s="868"/>
      <c r="AK642" s="868"/>
      <c r="AL642" s="868"/>
      <c r="AM642" s="868"/>
      <c r="AN642" s="868"/>
      <c r="AO642" s="868"/>
      <c r="AP642" s="868"/>
      <c r="AQ642" s="868"/>
      <c r="AR642" s="868"/>
      <c r="AS642" s="868"/>
      <c r="AT642" s="868"/>
      <c r="AU642" s="868"/>
      <c r="AV642" s="868"/>
      <c r="AW642" s="868"/>
      <c r="AX642" s="868"/>
      <c r="AY642" s="868"/>
      <c r="AZ642" s="868"/>
      <c r="BA642" s="868"/>
      <c r="BB642" s="951"/>
    </row>
    <row r="643" spans="1:54" ht="11.1" customHeight="1" x14ac:dyDescent="0.25">
      <c r="A643" s="141"/>
      <c r="B643" s="142"/>
      <c r="C643" s="142"/>
      <c r="D643" s="142"/>
      <c r="E643" s="142"/>
      <c r="F643" s="142"/>
      <c r="G643" s="142"/>
      <c r="H643" s="142"/>
      <c r="I643" s="142"/>
      <c r="J643" s="142"/>
      <c r="K643" s="142"/>
      <c r="L643" s="185"/>
      <c r="M643" s="141"/>
      <c r="N643" s="142"/>
      <c r="O643" s="142"/>
      <c r="P643" s="142"/>
      <c r="Q643" s="142"/>
      <c r="R643" s="142"/>
      <c r="S643" s="142"/>
      <c r="T643" s="142"/>
      <c r="U643" s="142"/>
      <c r="V643" s="142"/>
      <c r="W643" s="185"/>
      <c r="X643" s="799" t="s">
        <v>1585</v>
      </c>
      <c r="Y643" s="800"/>
      <c r="Z643" s="800"/>
      <c r="AA643" s="800"/>
      <c r="AB643" s="800"/>
      <c r="AC643" s="800"/>
      <c r="AD643" s="800"/>
      <c r="AE643" s="800"/>
      <c r="AF643" s="800"/>
      <c r="AG643" s="800"/>
      <c r="AH643" s="802"/>
      <c r="AI643" s="799" t="s">
        <v>1604</v>
      </c>
      <c r="AJ643" s="800"/>
      <c r="AK643" s="800"/>
      <c r="AL643" s="800"/>
      <c r="AM643" s="800"/>
      <c r="AN643" s="800"/>
      <c r="AO643" s="800"/>
      <c r="AP643" s="800"/>
      <c r="AQ643" s="800"/>
      <c r="AR643" s="800"/>
      <c r="AS643" s="800"/>
      <c r="AT643" s="800"/>
      <c r="AU643" s="800"/>
      <c r="AV643" s="800"/>
      <c r="AW643" s="800"/>
      <c r="AX643" s="800"/>
      <c r="AY643" s="800"/>
      <c r="AZ643" s="800"/>
      <c r="BA643" s="800"/>
      <c r="BB643" s="802"/>
    </row>
    <row r="644" spans="1:54" ht="11.1" customHeight="1" x14ac:dyDescent="0.25">
      <c r="A644" s="799" t="s">
        <v>1264</v>
      </c>
      <c r="B644" s="800"/>
      <c r="C644" s="800"/>
      <c r="D644" s="800"/>
      <c r="E644" s="800"/>
      <c r="F644" s="800"/>
      <c r="G644" s="800"/>
      <c r="H644" s="800"/>
      <c r="I644" s="800"/>
      <c r="J644" s="800"/>
      <c r="K644" s="800"/>
      <c r="L644" s="802"/>
      <c r="M644" s="799" t="s">
        <v>1593</v>
      </c>
      <c r="N644" s="800"/>
      <c r="O644" s="800"/>
      <c r="P644" s="800"/>
      <c r="Q644" s="800"/>
      <c r="R644" s="800"/>
      <c r="S644" s="800"/>
      <c r="T644" s="800"/>
      <c r="U644" s="800"/>
      <c r="V644" s="800"/>
      <c r="W644" s="802"/>
      <c r="X644" s="799" t="s">
        <v>1588</v>
      </c>
      <c r="Y644" s="800"/>
      <c r="Z644" s="800"/>
      <c r="AA644" s="800"/>
      <c r="AB644" s="800"/>
      <c r="AC644" s="800"/>
      <c r="AD644" s="800"/>
      <c r="AE644" s="800"/>
      <c r="AF644" s="800"/>
      <c r="AG644" s="800"/>
      <c r="AH644" s="802"/>
      <c r="AI644" s="799" t="s">
        <v>1605</v>
      </c>
      <c r="AJ644" s="800"/>
      <c r="AK644" s="800"/>
      <c r="AL644" s="800"/>
      <c r="AM644" s="800"/>
      <c r="AN644" s="800"/>
      <c r="AO644" s="800"/>
      <c r="AP644" s="800"/>
      <c r="AQ644" s="800"/>
      <c r="AR644" s="800"/>
      <c r="AS644" s="800"/>
      <c r="AT644" s="800"/>
      <c r="AU644" s="800"/>
      <c r="AV644" s="800"/>
      <c r="AW644" s="800"/>
      <c r="AX644" s="800"/>
      <c r="AY644" s="800"/>
      <c r="AZ644" s="800"/>
      <c r="BA644" s="800"/>
      <c r="BB644" s="802"/>
    </row>
    <row r="645" spans="1:54" ht="11.1" customHeight="1" x14ac:dyDescent="0.25">
      <c r="A645" s="141"/>
      <c r="B645" s="142"/>
      <c r="C645" s="142"/>
      <c r="D645" s="142"/>
      <c r="E645" s="142"/>
      <c r="F645" s="142"/>
      <c r="G645" s="142"/>
      <c r="H645" s="142"/>
      <c r="I645" s="142"/>
      <c r="J645" s="142"/>
      <c r="K645" s="142"/>
      <c r="L645" s="185"/>
      <c r="M645" s="799" t="s">
        <v>1438</v>
      </c>
      <c r="N645" s="800"/>
      <c r="O645" s="800"/>
      <c r="P645" s="800"/>
      <c r="Q645" s="800"/>
      <c r="R645" s="800"/>
      <c r="S645" s="800"/>
      <c r="T645" s="800"/>
      <c r="U645" s="800"/>
      <c r="V645" s="800"/>
      <c r="W645" s="802"/>
      <c r="X645" s="799" t="s">
        <v>1267</v>
      </c>
      <c r="Y645" s="800"/>
      <c r="Z645" s="800"/>
      <c r="AA645" s="800"/>
      <c r="AB645" s="800"/>
      <c r="AC645" s="800"/>
      <c r="AD645" s="800"/>
      <c r="AE645" s="800"/>
      <c r="AF645" s="800"/>
      <c r="AG645" s="800"/>
      <c r="AH645" s="802"/>
      <c r="AI645" s="799" t="s">
        <v>1606</v>
      </c>
      <c r="AJ645" s="800"/>
      <c r="AK645" s="800"/>
      <c r="AL645" s="800"/>
      <c r="AM645" s="800"/>
      <c r="AN645" s="800"/>
      <c r="AO645" s="800"/>
      <c r="AP645" s="800"/>
      <c r="AQ645" s="800"/>
      <c r="AR645" s="800"/>
      <c r="AS645" s="800"/>
      <c r="AT645" s="800"/>
      <c r="AU645" s="800"/>
      <c r="AV645" s="800"/>
      <c r="AW645" s="800"/>
      <c r="AX645" s="800"/>
      <c r="AY645" s="800"/>
      <c r="AZ645" s="800"/>
      <c r="BA645" s="800"/>
      <c r="BB645" s="802"/>
    </row>
    <row r="646" spans="1:54" ht="11.1" customHeight="1" x14ac:dyDescent="0.25">
      <c r="A646" s="141"/>
      <c r="B646" s="142"/>
      <c r="C646" s="142"/>
      <c r="D646" s="142"/>
      <c r="E646" s="142"/>
      <c r="F646" s="142"/>
      <c r="G646" s="142"/>
      <c r="H646" s="142"/>
      <c r="I646" s="142"/>
      <c r="J646" s="142"/>
      <c r="K646" s="142"/>
      <c r="L646" s="185"/>
      <c r="M646" s="141"/>
      <c r="N646" s="142"/>
      <c r="O646" s="142"/>
      <c r="P646" s="142"/>
      <c r="Q646" s="142"/>
      <c r="R646" s="142"/>
      <c r="S646" s="142"/>
      <c r="T646" s="142"/>
      <c r="U646" s="142"/>
      <c r="V646" s="142"/>
      <c r="W646" s="185"/>
      <c r="X646" s="141"/>
      <c r="Y646" s="142"/>
      <c r="Z646" s="142"/>
      <c r="AA646" s="142"/>
      <c r="AB646" s="142"/>
      <c r="AC646" s="142"/>
      <c r="AD646" s="142"/>
      <c r="AE646" s="142"/>
      <c r="AF646" s="142"/>
      <c r="AG646" s="142"/>
      <c r="AH646" s="185"/>
      <c r="AI646" s="799" t="s">
        <v>1426</v>
      </c>
      <c r="AJ646" s="800"/>
      <c r="AK646" s="800"/>
      <c r="AL646" s="800"/>
      <c r="AM646" s="800"/>
      <c r="AN646" s="800"/>
      <c r="AO646" s="800"/>
      <c r="AP646" s="800"/>
      <c r="AQ646" s="800"/>
      <c r="AR646" s="800"/>
      <c r="AS646" s="800"/>
      <c r="AT646" s="800"/>
      <c r="AU646" s="800"/>
      <c r="AV646" s="800"/>
      <c r="AW646" s="800"/>
      <c r="AX646" s="800"/>
      <c r="AY646" s="800"/>
      <c r="AZ646" s="800"/>
      <c r="BA646" s="800"/>
      <c r="BB646" s="802"/>
    </row>
    <row r="647" spans="1:54" ht="11.1" customHeight="1" x14ac:dyDescent="0.25">
      <c r="A647" s="809" t="s">
        <v>1415</v>
      </c>
      <c r="B647" s="810"/>
      <c r="C647" s="810"/>
      <c r="D647" s="810"/>
      <c r="E647" s="810"/>
      <c r="F647" s="810"/>
      <c r="G647" s="810"/>
      <c r="H647" s="810"/>
      <c r="I647" s="810"/>
      <c r="J647" s="810"/>
      <c r="K647" s="810"/>
      <c r="L647" s="811"/>
      <c r="M647" s="809" t="s">
        <v>1416</v>
      </c>
      <c r="N647" s="810"/>
      <c r="O647" s="810"/>
      <c r="P647" s="810"/>
      <c r="Q647" s="810"/>
      <c r="R647" s="810"/>
      <c r="S647" s="810"/>
      <c r="T647" s="810"/>
      <c r="U647" s="810"/>
      <c r="V647" s="810"/>
      <c r="W647" s="811"/>
      <c r="X647" s="809" t="s">
        <v>1417</v>
      </c>
      <c r="Y647" s="810"/>
      <c r="Z647" s="810"/>
      <c r="AA647" s="810"/>
      <c r="AB647" s="810"/>
      <c r="AC647" s="810"/>
      <c r="AD647" s="810"/>
      <c r="AE647" s="810"/>
      <c r="AF647" s="810"/>
      <c r="AG647" s="810"/>
      <c r="AH647" s="811"/>
      <c r="AI647" s="809" t="s">
        <v>1418</v>
      </c>
      <c r="AJ647" s="810"/>
      <c r="AK647" s="810"/>
      <c r="AL647" s="810"/>
      <c r="AM647" s="810"/>
      <c r="AN647" s="810"/>
      <c r="AO647" s="810"/>
      <c r="AP647" s="810"/>
      <c r="AQ647" s="810"/>
      <c r="AR647" s="810"/>
      <c r="AS647" s="810"/>
      <c r="AT647" s="810"/>
      <c r="AU647" s="810"/>
      <c r="AV647" s="810"/>
      <c r="AW647" s="810"/>
      <c r="AX647" s="810"/>
      <c r="AY647" s="810"/>
      <c r="AZ647" s="810"/>
      <c r="BA647" s="810"/>
      <c r="BB647" s="811"/>
    </row>
    <row r="648" spans="1:54" ht="12.6" customHeight="1" x14ac:dyDescent="0.25">
      <c r="A648" s="148" t="s">
        <v>1607</v>
      </c>
      <c r="B648" s="149"/>
      <c r="C648" s="149"/>
      <c r="D648" s="149"/>
      <c r="E648" s="149"/>
      <c r="F648" s="149"/>
      <c r="G648" s="149"/>
      <c r="H648" s="149"/>
      <c r="I648" s="149"/>
      <c r="J648" s="149"/>
      <c r="K648" s="149"/>
      <c r="L648" s="150"/>
      <c r="M648" s="766"/>
      <c r="N648" s="766"/>
      <c r="O648" s="766"/>
      <c r="P648" s="766"/>
      <c r="Q648" s="766"/>
      <c r="R648" s="766"/>
      <c r="S648" s="766"/>
      <c r="T648" s="766"/>
      <c r="U648" s="766"/>
      <c r="V648" s="766"/>
      <c r="W648" s="766"/>
      <c r="X648" s="766"/>
      <c r="Y648" s="766"/>
      <c r="Z648" s="766"/>
      <c r="AA648" s="766"/>
      <c r="AB648" s="766"/>
      <c r="AC648" s="766"/>
      <c r="AD648" s="766"/>
      <c r="AE648" s="766"/>
      <c r="AF648" s="766"/>
      <c r="AG648" s="766"/>
      <c r="AH648" s="766"/>
      <c r="AI648" s="766"/>
      <c r="AJ648" s="766"/>
      <c r="AK648" s="766"/>
      <c r="AL648" s="766"/>
      <c r="AM648" s="766"/>
      <c r="AN648" s="766"/>
      <c r="AO648" s="766"/>
      <c r="AP648" s="766"/>
      <c r="AQ648" s="766"/>
      <c r="AR648" s="766"/>
      <c r="AS648" s="766"/>
      <c r="AT648" s="766"/>
      <c r="AU648" s="766"/>
      <c r="AV648" s="766"/>
      <c r="AW648" s="766"/>
      <c r="AX648" s="766"/>
      <c r="AY648" s="766"/>
      <c r="AZ648" s="766"/>
      <c r="BA648" s="766"/>
      <c r="BB648" s="766"/>
    </row>
    <row r="649" spans="1:54" ht="12.6" customHeight="1" x14ac:dyDescent="0.25">
      <c r="A649" s="151" t="s">
        <v>1608</v>
      </c>
      <c r="B649" s="152"/>
      <c r="C649" s="152"/>
      <c r="D649" s="152"/>
      <c r="E649" s="152"/>
      <c r="F649" s="152"/>
      <c r="G649" s="152"/>
      <c r="H649" s="152"/>
      <c r="I649" s="152"/>
      <c r="J649" s="152"/>
      <c r="K649" s="152"/>
      <c r="L649" s="153"/>
      <c r="M649" s="766"/>
      <c r="N649" s="766"/>
      <c r="O649" s="766"/>
      <c r="P649" s="766"/>
      <c r="Q649" s="766"/>
      <c r="R649" s="766"/>
      <c r="S649" s="766"/>
      <c r="T649" s="766"/>
      <c r="U649" s="766"/>
      <c r="V649" s="766"/>
      <c r="W649" s="766"/>
      <c r="X649" s="766"/>
      <c r="Y649" s="766"/>
      <c r="Z649" s="766"/>
      <c r="AA649" s="766"/>
      <c r="AB649" s="766"/>
      <c r="AC649" s="766"/>
      <c r="AD649" s="766"/>
      <c r="AE649" s="766"/>
      <c r="AF649" s="766"/>
      <c r="AG649" s="766"/>
      <c r="AH649" s="766"/>
      <c r="AI649" s="766"/>
      <c r="AJ649" s="766"/>
      <c r="AK649" s="766"/>
      <c r="AL649" s="766"/>
      <c r="AM649" s="766"/>
      <c r="AN649" s="766"/>
      <c r="AO649" s="766"/>
      <c r="AP649" s="766"/>
      <c r="AQ649" s="766"/>
      <c r="AR649" s="766"/>
      <c r="AS649" s="766"/>
      <c r="AT649" s="766"/>
      <c r="AU649" s="766"/>
      <c r="AV649" s="766"/>
      <c r="AW649" s="766"/>
      <c r="AX649" s="766"/>
      <c r="AY649" s="766"/>
      <c r="AZ649" s="766"/>
      <c r="BA649" s="766"/>
      <c r="BB649" s="766"/>
    </row>
    <row r="650" spans="1:54" ht="12.6" customHeight="1" x14ac:dyDescent="0.25">
      <c r="A650" s="148" t="s">
        <v>1609</v>
      </c>
      <c r="B650" s="149"/>
      <c r="C650" s="149"/>
      <c r="D650" s="149"/>
      <c r="E650" s="149"/>
      <c r="F650" s="149"/>
      <c r="G650" s="149"/>
      <c r="H650" s="149"/>
      <c r="I650" s="149"/>
      <c r="J650" s="149"/>
      <c r="K650" s="149"/>
      <c r="L650" s="150"/>
      <c r="M650" s="766"/>
      <c r="N650" s="766"/>
      <c r="O650" s="766"/>
      <c r="P650" s="766"/>
      <c r="Q650" s="766"/>
      <c r="R650" s="766"/>
      <c r="S650" s="766"/>
      <c r="T650" s="766"/>
      <c r="U650" s="766"/>
      <c r="V650" s="766"/>
      <c r="W650" s="766"/>
      <c r="X650" s="766"/>
      <c r="Y650" s="766"/>
      <c r="Z650" s="766"/>
      <c r="AA650" s="766"/>
      <c r="AB650" s="766"/>
      <c r="AC650" s="766"/>
      <c r="AD650" s="766"/>
      <c r="AE650" s="766"/>
      <c r="AF650" s="766"/>
      <c r="AG650" s="766"/>
      <c r="AH650" s="766"/>
      <c r="AI650" s="766"/>
      <c r="AJ650" s="766"/>
      <c r="AK650" s="766"/>
      <c r="AL650" s="766"/>
      <c r="AM650" s="766"/>
      <c r="AN650" s="766"/>
      <c r="AO650" s="766"/>
      <c r="AP650" s="766"/>
      <c r="AQ650" s="766"/>
      <c r="AR650" s="766"/>
      <c r="AS650" s="766"/>
      <c r="AT650" s="766"/>
      <c r="AU650" s="766"/>
      <c r="AV650" s="766"/>
      <c r="AW650" s="766"/>
      <c r="AX650" s="766"/>
      <c r="AY650" s="766"/>
      <c r="AZ650" s="766"/>
      <c r="BA650" s="766"/>
      <c r="BB650" s="766"/>
    </row>
    <row r="651" spans="1:54" ht="12.6" customHeight="1" x14ac:dyDescent="0.25">
      <c r="A651" s="151" t="s">
        <v>1608</v>
      </c>
      <c r="B651" s="152"/>
      <c r="C651" s="152"/>
      <c r="D651" s="152"/>
      <c r="E651" s="152"/>
      <c r="F651" s="152"/>
      <c r="G651" s="152"/>
      <c r="H651" s="152"/>
      <c r="I651" s="152"/>
      <c r="J651" s="152"/>
      <c r="K651" s="152"/>
      <c r="L651" s="153"/>
      <c r="M651" s="766"/>
      <c r="N651" s="766"/>
      <c r="O651" s="766"/>
      <c r="P651" s="766"/>
      <c r="Q651" s="766"/>
      <c r="R651" s="766"/>
      <c r="S651" s="766"/>
      <c r="T651" s="766"/>
      <c r="U651" s="766"/>
      <c r="V651" s="766"/>
      <c r="W651" s="766"/>
      <c r="X651" s="766"/>
      <c r="Y651" s="766"/>
      <c r="Z651" s="766"/>
      <c r="AA651" s="766"/>
      <c r="AB651" s="766"/>
      <c r="AC651" s="766"/>
      <c r="AD651" s="766"/>
      <c r="AE651" s="766"/>
      <c r="AF651" s="766"/>
      <c r="AG651" s="766"/>
      <c r="AH651" s="766"/>
      <c r="AI651" s="766"/>
      <c r="AJ651" s="766"/>
      <c r="AK651" s="766"/>
      <c r="AL651" s="766"/>
      <c r="AM651" s="766"/>
      <c r="AN651" s="766"/>
      <c r="AO651" s="766"/>
      <c r="AP651" s="766"/>
      <c r="AQ651" s="766"/>
      <c r="AR651" s="766"/>
      <c r="AS651" s="766"/>
      <c r="AT651" s="766"/>
      <c r="AU651" s="766"/>
      <c r="AV651" s="766"/>
      <c r="AW651" s="766"/>
      <c r="AX651" s="766"/>
      <c r="AY651" s="766"/>
      <c r="AZ651" s="766"/>
      <c r="BA651" s="766"/>
      <c r="BB651" s="766"/>
    </row>
    <row r="652" spans="1:54" ht="12.6" customHeight="1" x14ac:dyDescent="0.25">
      <c r="A652" s="143" t="s">
        <v>1592</v>
      </c>
      <c r="B652" s="144"/>
      <c r="C652" s="144"/>
      <c r="D652" s="144"/>
      <c r="E652" s="144"/>
      <c r="F652" s="144"/>
      <c r="G652" s="144"/>
      <c r="H652" s="144"/>
      <c r="I652" s="144"/>
      <c r="J652" s="144"/>
      <c r="K652" s="144"/>
      <c r="L652" s="145"/>
      <c r="M652" s="766"/>
      <c r="N652" s="766"/>
      <c r="O652" s="766"/>
      <c r="P652" s="766"/>
      <c r="Q652" s="766"/>
      <c r="R652" s="766"/>
      <c r="S652" s="766"/>
      <c r="T652" s="766"/>
      <c r="U652" s="766"/>
      <c r="V652" s="766"/>
      <c r="W652" s="766"/>
      <c r="X652" s="766"/>
      <c r="Y652" s="766"/>
      <c r="Z652" s="766"/>
      <c r="AA652" s="766"/>
      <c r="AB652" s="766"/>
      <c r="AC652" s="766"/>
      <c r="AD652" s="766"/>
      <c r="AE652" s="766"/>
      <c r="AF652" s="766"/>
      <c r="AG652" s="766"/>
      <c r="AH652" s="766"/>
      <c r="AI652" s="766"/>
      <c r="AJ652" s="766"/>
      <c r="AK652" s="766"/>
      <c r="AL652" s="766"/>
      <c r="AM652" s="766"/>
      <c r="AN652" s="766"/>
      <c r="AO652" s="766"/>
      <c r="AP652" s="766"/>
      <c r="AQ652" s="766"/>
      <c r="AR652" s="766"/>
      <c r="AS652" s="766"/>
      <c r="AT652" s="766"/>
      <c r="AU652" s="766"/>
      <c r="AV652" s="766"/>
      <c r="AW652" s="766"/>
      <c r="AX652" s="766"/>
      <c r="AY652" s="766"/>
      <c r="AZ652" s="766"/>
      <c r="BA652" s="766"/>
      <c r="BB652" s="766"/>
    </row>
    <row r="653" spans="1:54" ht="12.6" customHeight="1" x14ac:dyDescent="0.25">
      <c r="A653" s="130" t="s">
        <v>1610</v>
      </c>
    </row>
    <row r="654" spans="1:54" ht="11.1" customHeight="1" x14ac:dyDescent="0.25">
      <c r="A654" s="171"/>
      <c r="B654" s="172"/>
      <c r="C654" s="172"/>
      <c r="D654" s="172"/>
      <c r="E654" s="172"/>
      <c r="F654" s="172"/>
      <c r="G654" s="172"/>
      <c r="H654" s="172"/>
      <c r="I654" s="172"/>
      <c r="J654" s="172"/>
      <c r="K654" s="172"/>
      <c r="L654" s="172"/>
      <c r="M654" s="172"/>
      <c r="N654" s="172"/>
      <c r="O654" s="172"/>
      <c r="P654" s="172"/>
      <c r="Q654" s="172"/>
      <c r="R654" s="172"/>
      <c r="S654" s="172"/>
      <c r="T654" s="184"/>
      <c r="U654" s="867"/>
      <c r="V654" s="868"/>
      <c r="W654" s="868"/>
      <c r="X654" s="868"/>
      <c r="Y654" s="868"/>
      <c r="Z654" s="868"/>
      <c r="AA654" s="868"/>
      <c r="AB654" s="868"/>
      <c r="AC654" s="868"/>
      <c r="AD654" s="868"/>
      <c r="AE654" s="868"/>
      <c r="AF654" s="868"/>
      <c r="AG654" s="951"/>
      <c r="AH654" s="867" t="s">
        <v>1584</v>
      </c>
      <c r="AI654" s="868"/>
      <c r="AJ654" s="868"/>
      <c r="AK654" s="868"/>
      <c r="AL654" s="868"/>
      <c r="AM654" s="868"/>
      <c r="AN654" s="868"/>
      <c r="AO654" s="868"/>
      <c r="AP654" s="868"/>
      <c r="AQ654" s="868"/>
      <c r="AR654" s="868"/>
      <c r="AS654" s="868"/>
      <c r="AT654" s="868"/>
      <c r="AU654" s="868"/>
      <c r="AV654" s="868"/>
      <c r="AW654" s="868"/>
      <c r="AX654" s="868"/>
      <c r="AY654" s="868"/>
      <c r="AZ654" s="868"/>
      <c r="BA654" s="868"/>
      <c r="BB654" s="951"/>
    </row>
    <row r="655" spans="1:54" ht="11.1" customHeight="1" x14ac:dyDescent="0.25">
      <c r="A655" s="141"/>
      <c r="B655" s="142"/>
      <c r="C655" s="142"/>
      <c r="D655" s="142"/>
      <c r="E655" s="142"/>
      <c r="F655" s="142"/>
      <c r="G655" s="142"/>
      <c r="H655" s="142"/>
      <c r="I655" s="142"/>
      <c r="J655" s="142"/>
      <c r="K655" s="142"/>
      <c r="L655" s="142"/>
      <c r="M655" s="142"/>
      <c r="N655" s="142"/>
      <c r="O655" s="142"/>
      <c r="P655" s="142"/>
      <c r="Q655" s="142"/>
      <c r="R655" s="142"/>
      <c r="S655" s="142"/>
      <c r="T655" s="185"/>
      <c r="U655" s="799"/>
      <c r="V655" s="800"/>
      <c r="W655" s="800"/>
      <c r="X655" s="800"/>
      <c r="Y655" s="800"/>
      <c r="Z655" s="800"/>
      <c r="AA655" s="800"/>
      <c r="AB655" s="800"/>
      <c r="AC655" s="800"/>
      <c r="AD655" s="800"/>
      <c r="AE655" s="800"/>
      <c r="AF655" s="800"/>
      <c r="AG655" s="802"/>
      <c r="AH655" s="799" t="s">
        <v>1604</v>
      </c>
      <c r="AI655" s="800"/>
      <c r="AJ655" s="800"/>
      <c r="AK655" s="800"/>
      <c r="AL655" s="800"/>
      <c r="AM655" s="800"/>
      <c r="AN655" s="800"/>
      <c r="AO655" s="800"/>
      <c r="AP655" s="800"/>
      <c r="AQ655" s="800"/>
      <c r="AR655" s="800"/>
      <c r="AS655" s="800"/>
      <c r="AT655" s="800"/>
      <c r="AU655" s="800"/>
      <c r="AV655" s="800"/>
      <c r="AW655" s="800"/>
      <c r="AX655" s="800"/>
      <c r="AY655" s="800"/>
      <c r="AZ655" s="800"/>
      <c r="BA655" s="800"/>
      <c r="BB655" s="802"/>
    </row>
    <row r="656" spans="1:54" ht="11.1" customHeight="1" x14ac:dyDescent="0.25">
      <c r="A656" s="799" t="s">
        <v>1611</v>
      </c>
      <c r="B656" s="800"/>
      <c r="C656" s="800"/>
      <c r="D656" s="800"/>
      <c r="E656" s="800"/>
      <c r="F656" s="800"/>
      <c r="G656" s="800"/>
      <c r="H656" s="800"/>
      <c r="I656" s="800"/>
      <c r="J656" s="800"/>
      <c r="K656" s="800"/>
      <c r="L656" s="800"/>
      <c r="M656" s="800"/>
      <c r="N656" s="800"/>
      <c r="O656" s="800"/>
      <c r="P656" s="800"/>
      <c r="Q656" s="800"/>
      <c r="R656" s="800"/>
      <c r="S656" s="800"/>
      <c r="T656" s="802"/>
      <c r="U656" s="799" t="s">
        <v>1593</v>
      </c>
      <c r="V656" s="800"/>
      <c r="W656" s="800"/>
      <c r="X656" s="800"/>
      <c r="Y656" s="800"/>
      <c r="Z656" s="800"/>
      <c r="AA656" s="800"/>
      <c r="AB656" s="800"/>
      <c r="AC656" s="800"/>
      <c r="AD656" s="800"/>
      <c r="AE656" s="800"/>
      <c r="AF656" s="800"/>
      <c r="AG656" s="802"/>
      <c r="AH656" s="799" t="s">
        <v>1605</v>
      </c>
      <c r="AI656" s="800"/>
      <c r="AJ656" s="800"/>
      <c r="AK656" s="800"/>
      <c r="AL656" s="800"/>
      <c r="AM656" s="800"/>
      <c r="AN656" s="800"/>
      <c r="AO656" s="800"/>
      <c r="AP656" s="800"/>
      <c r="AQ656" s="800"/>
      <c r="AR656" s="800"/>
      <c r="AS656" s="800"/>
      <c r="AT656" s="800"/>
      <c r="AU656" s="800"/>
      <c r="AV656" s="800"/>
      <c r="AW656" s="800"/>
      <c r="AX656" s="800"/>
      <c r="AY656" s="800"/>
      <c r="AZ656" s="800"/>
      <c r="BA656" s="800"/>
      <c r="BB656" s="802"/>
    </row>
    <row r="657" spans="1:54" ht="11.1" customHeight="1" x14ac:dyDescent="0.25">
      <c r="A657" s="799" t="s">
        <v>1612</v>
      </c>
      <c r="B657" s="800"/>
      <c r="C657" s="800"/>
      <c r="D657" s="800"/>
      <c r="E657" s="800"/>
      <c r="F657" s="800"/>
      <c r="G657" s="800"/>
      <c r="H657" s="800"/>
      <c r="I657" s="800"/>
      <c r="J657" s="800"/>
      <c r="K657" s="800"/>
      <c r="L657" s="800"/>
      <c r="M657" s="800"/>
      <c r="N657" s="800"/>
      <c r="O657" s="800"/>
      <c r="P657" s="800"/>
      <c r="Q657" s="800"/>
      <c r="R657" s="800"/>
      <c r="S657" s="800"/>
      <c r="T657" s="802"/>
      <c r="U657" s="799" t="s">
        <v>1438</v>
      </c>
      <c r="V657" s="800"/>
      <c r="W657" s="800"/>
      <c r="X657" s="800"/>
      <c r="Y657" s="800"/>
      <c r="Z657" s="800"/>
      <c r="AA657" s="800"/>
      <c r="AB657" s="800"/>
      <c r="AC657" s="800"/>
      <c r="AD657" s="800"/>
      <c r="AE657" s="800"/>
      <c r="AF657" s="800"/>
      <c r="AG657" s="802"/>
      <c r="AH657" s="799" t="s">
        <v>1613</v>
      </c>
      <c r="AI657" s="800"/>
      <c r="AJ657" s="800"/>
      <c r="AK657" s="800"/>
      <c r="AL657" s="800"/>
      <c r="AM657" s="800"/>
      <c r="AN657" s="800"/>
      <c r="AO657" s="800"/>
      <c r="AP657" s="800"/>
      <c r="AQ657" s="800"/>
      <c r="AR657" s="800"/>
      <c r="AS657" s="800"/>
      <c r="AT657" s="800"/>
      <c r="AU657" s="800"/>
      <c r="AV657" s="800"/>
      <c r="AW657" s="800"/>
      <c r="AX657" s="800"/>
      <c r="AY657" s="800"/>
      <c r="AZ657" s="800"/>
      <c r="BA657" s="800"/>
      <c r="BB657" s="802"/>
    </row>
    <row r="658" spans="1:54" ht="11.1" customHeight="1" x14ac:dyDescent="0.25">
      <c r="A658" s="141"/>
      <c r="B658" s="142"/>
      <c r="C658" s="142"/>
      <c r="D658" s="142"/>
      <c r="E658" s="142"/>
      <c r="F658" s="142"/>
      <c r="G658" s="142"/>
      <c r="H658" s="142"/>
      <c r="I658" s="142"/>
      <c r="J658" s="142"/>
      <c r="K658" s="142"/>
      <c r="L658" s="142"/>
      <c r="M658" s="142"/>
      <c r="N658" s="142"/>
      <c r="O658" s="142"/>
      <c r="P658" s="142"/>
      <c r="Q658" s="142"/>
      <c r="R658" s="142"/>
      <c r="S658" s="142"/>
      <c r="T658" s="185"/>
      <c r="U658" s="799"/>
      <c r="V658" s="800"/>
      <c r="W658" s="800"/>
      <c r="X658" s="800"/>
      <c r="Y658" s="800"/>
      <c r="Z658" s="800"/>
      <c r="AA658" s="800"/>
      <c r="AB658" s="800"/>
      <c r="AC658" s="800"/>
      <c r="AD658" s="800"/>
      <c r="AE658" s="800"/>
      <c r="AF658" s="800"/>
      <c r="AG658" s="802"/>
      <c r="AH658" s="799" t="s">
        <v>1614</v>
      </c>
      <c r="AI658" s="800"/>
      <c r="AJ658" s="800"/>
      <c r="AK658" s="800"/>
      <c r="AL658" s="800"/>
      <c r="AM658" s="800"/>
      <c r="AN658" s="800"/>
      <c r="AO658" s="800"/>
      <c r="AP658" s="800"/>
      <c r="AQ658" s="800"/>
      <c r="AR658" s="800"/>
      <c r="AS658" s="800"/>
      <c r="AT658" s="800"/>
      <c r="AU658" s="800"/>
      <c r="AV658" s="800"/>
      <c r="AW658" s="800"/>
      <c r="AX658" s="800"/>
      <c r="AY658" s="800"/>
      <c r="AZ658" s="800"/>
      <c r="BA658" s="800"/>
      <c r="BB658" s="802"/>
    </row>
    <row r="659" spans="1:54" ht="11.1" customHeight="1" x14ac:dyDescent="0.25">
      <c r="A659" s="141"/>
      <c r="B659" s="142"/>
      <c r="C659" s="142"/>
      <c r="D659" s="142"/>
      <c r="E659" s="142"/>
      <c r="F659" s="142"/>
      <c r="G659" s="142"/>
      <c r="H659" s="142"/>
      <c r="I659" s="142"/>
      <c r="J659" s="142"/>
      <c r="K659" s="142"/>
      <c r="L659" s="142"/>
      <c r="M659" s="142"/>
      <c r="N659" s="142"/>
      <c r="O659" s="142"/>
      <c r="P659" s="142"/>
      <c r="Q659" s="142"/>
      <c r="R659" s="142"/>
      <c r="S659" s="142"/>
      <c r="T659" s="185"/>
      <c r="U659" s="799"/>
      <c r="V659" s="800"/>
      <c r="W659" s="800"/>
      <c r="X659" s="800"/>
      <c r="Y659" s="800"/>
      <c r="Z659" s="800"/>
      <c r="AA659" s="800"/>
      <c r="AB659" s="800"/>
      <c r="AC659" s="800"/>
      <c r="AD659" s="800"/>
      <c r="AE659" s="800"/>
      <c r="AF659" s="800"/>
      <c r="AG659" s="802"/>
      <c r="AH659" s="799" t="s">
        <v>1475</v>
      </c>
      <c r="AI659" s="800"/>
      <c r="AJ659" s="800"/>
      <c r="AK659" s="800"/>
      <c r="AL659" s="800"/>
      <c r="AM659" s="800"/>
      <c r="AN659" s="800"/>
      <c r="AO659" s="800"/>
      <c r="AP659" s="800"/>
      <c r="AQ659" s="800"/>
      <c r="AR659" s="800"/>
      <c r="AS659" s="800"/>
      <c r="AT659" s="800"/>
      <c r="AU659" s="800"/>
      <c r="AV659" s="800"/>
      <c r="AW659" s="800"/>
      <c r="AX659" s="800"/>
      <c r="AY659" s="800"/>
      <c r="AZ659" s="800"/>
      <c r="BA659" s="800"/>
      <c r="BB659" s="802"/>
    </row>
    <row r="660" spans="1:54" ht="11.1" customHeight="1" x14ac:dyDescent="0.25">
      <c r="A660" s="809" t="s">
        <v>1415</v>
      </c>
      <c r="B660" s="810"/>
      <c r="C660" s="810"/>
      <c r="D660" s="810"/>
      <c r="E660" s="810"/>
      <c r="F660" s="810"/>
      <c r="G660" s="810"/>
      <c r="H660" s="810"/>
      <c r="I660" s="810"/>
      <c r="J660" s="810"/>
      <c r="K660" s="810"/>
      <c r="L660" s="810"/>
      <c r="M660" s="810"/>
      <c r="N660" s="810"/>
      <c r="O660" s="810"/>
      <c r="P660" s="810"/>
      <c r="Q660" s="810"/>
      <c r="R660" s="810"/>
      <c r="S660" s="810"/>
      <c r="T660" s="811"/>
      <c r="U660" s="809" t="s">
        <v>1416</v>
      </c>
      <c r="V660" s="810"/>
      <c r="W660" s="810"/>
      <c r="X660" s="810"/>
      <c r="Y660" s="810"/>
      <c r="Z660" s="810"/>
      <c r="AA660" s="810"/>
      <c r="AB660" s="810"/>
      <c r="AC660" s="810"/>
      <c r="AD660" s="810"/>
      <c r="AE660" s="810"/>
      <c r="AF660" s="810"/>
      <c r="AG660" s="811"/>
      <c r="AH660" s="809" t="s">
        <v>1417</v>
      </c>
      <c r="AI660" s="810"/>
      <c r="AJ660" s="810"/>
      <c r="AK660" s="810"/>
      <c r="AL660" s="810"/>
      <c r="AM660" s="810"/>
      <c r="AN660" s="810"/>
      <c r="AO660" s="810"/>
      <c r="AP660" s="810"/>
      <c r="AQ660" s="810"/>
      <c r="AR660" s="810"/>
      <c r="AS660" s="810"/>
      <c r="AT660" s="810"/>
      <c r="AU660" s="810"/>
      <c r="AV660" s="810"/>
      <c r="AW660" s="810"/>
      <c r="AX660" s="810"/>
      <c r="AY660" s="810"/>
      <c r="AZ660" s="810"/>
      <c r="BA660" s="810"/>
      <c r="BB660" s="811"/>
    </row>
    <row r="661" spans="1:54" ht="11.1" customHeight="1" x14ac:dyDescent="0.25">
      <c r="A661" s="148" t="s">
        <v>1597</v>
      </c>
      <c r="B661" s="149"/>
      <c r="C661" s="149"/>
      <c r="D661" s="149"/>
      <c r="E661" s="149"/>
      <c r="F661" s="149"/>
      <c r="G661" s="149"/>
      <c r="H661" s="149"/>
      <c r="I661" s="149"/>
      <c r="J661" s="149"/>
      <c r="K661" s="149"/>
      <c r="L661" s="149"/>
      <c r="M661" s="149"/>
      <c r="N661" s="149"/>
      <c r="O661" s="149"/>
      <c r="P661" s="149"/>
      <c r="Q661" s="149"/>
      <c r="R661" s="149"/>
      <c r="S661" s="149"/>
      <c r="T661" s="150"/>
      <c r="U661" s="766"/>
      <c r="V661" s="766"/>
      <c r="W661" s="766"/>
      <c r="X661" s="766"/>
      <c r="Y661" s="766"/>
      <c r="Z661" s="766"/>
      <c r="AA661" s="766"/>
      <c r="AB661" s="766"/>
      <c r="AC661" s="766"/>
      <c r="AD661" s="766"/>
      <c r="AE661" s="766"/>
      <c r="AF661" s="766"/>
      <c r="AG661" s="766"/>
      <c r="AH661" s="766"/>
      <c r="AI661" s="766"/>
      <c r="AJ661" s="766"/>
      <c r="AK661" s="766"/>
      <c r="AL661" s="766"/>
      <c r="AM661" s="766"/>
      <c r="AN661" s="766"/>
      <c r="AO661" s="766"/>
      <c r="AP661" s="766"/>
      <c r="AQ661" s="766"/>
      <c r="AR661" s="766"/>
      <c r="AS661" s="766"/>
      <c r="AT661" s="766"/>
      <c r="AU661" s="766"/>
      <c r="AV661" s="766"/>
      <c r="AW661" s="766"/>
      <c r="AX661" s="766"/>
      <c r="AY661" s="766"/>
      <c r="AZ661" s="766"/>
      <c r="BA661" s="766"/>
      <c r="BB661" s="766"/>
    </row>
    <row r="662" spans="1:54" ht="11.1" customHeight="1" x14ac:dyDescent="0.25">
      <c r="A662" s="197" t="s">
        <v>1615</v>
      </c>
      <c r="T662" s="173"/>
      <c r="U662" s="766"/>
      <c r="V662" s="766"/>
      <c r="W662" s="766"/>
      <c r="X662" s="766"/>
      <c r="Y662" s="766"/>
      <c r="Z662" s="766"/>
      <c r="AA662" s="766"/>
      <c r="AB662" s="766"/>
      <c r="AC662" s="766"/>
      <c r="AD662" s="766"/>
      <c r="AE662" s="766"/>
      <c r="AF662" s="766"/>
      <c r="AG662" s="766"/>
      <c r="AH662" s="766"/>
      <c r="AI662" s="766"/>
      <c r="AJ662" s="766"/>
      <c r="AK662" s="766"/>
      <c r="AL662" s="766"/>
      <c r="AM662" s="766"/>
      <c r="AN662" s="766"/>
      <c r="AO662" s="766"/>
      <c r="AP662" s="766"/>
      <c r="AQ662" s="766"/>
      <c r="AR662" s="766"/>
      <c r="AS662" s="766"/>
      <c r="AT662" s="766"/>
      <c r="AU662" s="766"/>
      <c r="AV662" s="766"/>
      <c r="AW662" s="766"/>
      <c r="AX662" s="766"/>
      <c r="AY662" s="766"/>
      <c r="AZ662" s="766"/>
      <c r="BA662" s="766"/>
      <c r="BB662" s="766"/>
    </row>
    <row r="663" spans="1:54" ht="11.1" customHeight="1" x14ac:dyDescent="0.25">
      <c r="A663" s="151" t="s">
        <v>1616</v>
      </c>
      <c r="B663" s="152"/>
      <c r="C663" s="152"/>
      <c r="D663" s="152"/>
      <c r="E663" s="152"/>
      <c r="F663" s="152"/>
      <c r="G663" s="152"/>
      <c r="H663" s="152"/>
      <c r="I663" s="152"/>
      <c r="J663" s="152"/>
      <c r="K663" s="152"/>
      <c r="L663" s="152"/>
      <c r="M663" s="152"/>
      <c r="N663" s="152"/>
      <c r="O663" s="152"/>
      <c r="P663" s="152"/>
      <c r="Q663" s="152"/>
      <c r="R663" s="152"/>
      <c r="S663" s="152"/>
      <c r="T663" s="153"/>
      <c r="U663" s="766"/>
      <c r="V663" s="766"/>
      <c r="W663" s="766"/>
      <c r="X663" s="766"/>
      <c r="Y663" s="766"/>
      <c r="Z663" s="766"/>
      <c r="AA663" s="766"/>
      <c r="AB663" s="766"/>
      <c r="AC663" s="766"/>
      <c r="AD663" s="766"/>
      <c r="AE663" s="766"/>
      <c r="AF663" s="766"/>
      <c r="AG663" s="766"/>
      <c r="AH663" s="766"/>
      <c r="AI663" s="766"/>
      <c r="AJ663" s="766"/>
      <c r="AK663" s="766"/>
      <c r="AL663" s="766"/>
      <c r="AM663" s="766"/>
      <c r="AN663" s="766"/>
      <c r="AO663" s="766"/>
      <c r="AP663" s="766"/>
      <c r="AQ663" s="766"/>
      <c r="AR663" s="766"/>
      <c r="AS663" s="766"/>
      <c r="AT663" s="766"/>
      <c r="AU663" s="766"/>
      <c r="AV663" s="766"/>
      <c r="AW663" s="766"/>
      <c r="AX663" s="766"/>
      <c r="AY663" s="766"/>
      <c r="AZ663" s="766"/>
      <c r="BA663" s="766"/>
      <c r="BB663" s="766"/>
    </row>
    <row r="664" spans="1:54" ht="11.1" customHeight="1" x14ac:dyDescent="0.25">
      <c r="A664" s="148" t="s">
        <v>1599</v>
      </c>
      <c r="B664" s="149"/>
      <c r="C664" s="149"/>
      <c r="D664" s="149"/>
      <c r="E664" s="149"/>
      <c r="F664" s="149"/>
      <c r="G664" s="149"/>
      <c r="H664" s="149"/>
      <c r="I664" s="149"/>
      <c r="J664" s="149"/>
      <c r="K664" s="149"/>
      <c r="L664" s="149"/>
      <c r="M664" s="149"/>
      <c r="N664" s="149"/>
      <c r="O664" s="149"/>
      <c r="P664" s="149"/>
      <c r="Q664" s="149"/>
      <c r="R664" s="149"/>
      <c r="S664" s="149"/>
      <c r="T664" s="150"/>
      <c r="U664" s="766"/>
      <c r="V664" s="766"/>
      <c r="W664" s="766"/>
      <c r="X664" s="766"/>
      <c r="Y664" s="766"/>
      <c r="Z664" s="766"/>
      <c r="AA664" s="766"/>
      <c r="AB664" s="766"/>
      <c r="AC664" s="766"/>
      <c r="AD664" s="766"/>
      <c r="AE664" s="766"/>
      <c r="AF664" s="766"/>
      <c r="AG664" s="766"/>
      <c r="AH664" s="766"/>
      <c r="AI664" s="766"/>
      <c r="AJ664" s="766"/>
      <c r="AK664" s="766"/>
      <c r="AL664" s="766"/>
      <c r="AM664" s="766"/>
      <c r="AN664" s="766"/>
      <c r="AO664" s="766"/>
      <c r="AP664" s="766"/>
      <c r="AQ664" s="766"/>
      <c r="AR664" s="766"/>
      <c r="AS664" s="766"/>
      <c r="AT664" s="766"/>
      <c r="AU664" s="766"/>
      <c r="AV664" s="766"/>
      <c r="AW664" s="766"/>
      <c r="AX664" s="766"/>
      <c r="AY664" s="766"/>
      <c r="AZ664" s="766"/>
      <c r="BA664" s="766"/>
      <c r="BB664" s="766"/>
    </row>
    <row r="665" spans="1:54" ht="11.1" customHeight="1" x14ac:dyDescent="0.25">
      <c r="A665" s="151" t="s">
        <v>1600</v>
      </c>
      <c r="B665" s="152"/>
      <c r="C665" s="152"/>
      <c r="D665" s="152"/>
      <c r="E665" s="152"/>
      <c r="F665" s="152"/>
      <c r="G665" s="152"/>
      <c r="H665" s="152"/>
      <c r="I665" s="152"/>
      <c r="J665" s="152"/>
      <c r="K665" s="152"/>
      <c r="L665" s="152"/>
      <c r="M665" s="152"/>
      <c r="N665" s="152"/>
      <c r="O665" s="152"/>
      <c r="P665" s="152"/>
      <c r="Q665" s="152"/>
      <c r="R665" s="152"/>
      <c r="S665" s="152"/>
      <c r="T665" s="153"/>
      <c r="U665" s="766"/>
      <c r="V665" s="766"/>
      <c r="W665" s="766"/>
      <c r="X665" s="766"/>
      <c r="Y665" s="766"/>
      <c r="Z665" s="766"/>
      <c r="AA665" s="766"/>
      <c r="AB665" s="766"/>
      <c r="AC665" s="766"/>
      <c r="AD665" s="766"/>
      <c r="AE665" s="766"/>
      <c r="AF665" s="766"/>
      <c r="AG665" s="766"/>
      <c r="AH665" s="766"/>
      <c r="AI665" s="766"/>
      <c r="AJ665" s="766"/>
      <c r="AK665" s="766"/>
      <c r="AL665" s="766"/>
      <c r="AM665" s="766"/>
      <c r="AN665" s="766"/>
      <c r="AO665" s="766"/>
      <c r="AP665" s="766"/>
      <c r="AQ665" s="766"/>
      <c r="AR665" s="766"/>
      <c r="AS665" s="766"/>
      <c r="AT665" s="766"/>
      <c r="AU665" s="766"/>
      <c r="AV665" s="766"/>
      <c r="AW665" s="766"/>
      <c r="AX665" s="766"/>
      <c r="AY665" s="766"/>
      <c r="AZ665" s="766"/>
      <c r="BA665" s="766"/>
      <c r="BB665" s="766"/>
    </row>
    <row r="666" spans="1:54" ht="12.6" customHeight="1" x14ac:dyDescent="0.25">
      <c r="A666" s="143" t="s">
        <v>1601</v>
      </c>
      <c r="B666" s="144"/>
      <c r="C666" s="144"/>
      <c r="D666" s="144"/>
      <c r="E666" s="144"/>
      <c r="F666" s="144"/>
      <c r="G666" s="144"/>
      <c r="H666" s="144"/>
      <c r="I666" s="144"/>
      <c r="J666" s="144"/>
      <c r="K666" s="144"/>
      <c r="L666" s="144"/>
      <c r="M666" s="144"/>
      <c r="N666" s="144"/>
      <c r="O666" s="144"/>
      <c r="P666" s="144"/>
      <c r="Q666" s="144"/>
      <c r="R666" s="144"/>
      <c r="S666" s="144"/>
      <c r="T666" s="145"/>
      <c r="U666" s="766"/>
      <c r="V666" s="766"/>
      <c r="W666" s="766"/>
      <c r="X666" s="766"/>
      <c r="Y666" s="766"/>
      <c r="Z666" s="766"/>
      <c r="AA666" s="766"/>
      <c r="AB666" s="766"/>
      <c r="AC666" s="766"/>
      <c r="AD666" s="766"/>
      <c r="AE666" s="766"/>
      <c r="AF666" s="766"/>
      <c r="AG666" s="766"/>
      <c r="AH666" s="766"/>
      <c r="AI666" s="766"/>
      <c r="AJ666" s="766"/>
      <c r="AK666" s="766"/>
      <c r="AL666" s="766"/>
      <c r="AM666" s="766"/>
      <c r="AN666" s="766"/>
      <c r="AO666" s="766"/>
      <c r="AP666" s="766"/>
      <c r="AQ666" s="766"/>
      <c r="AR666" s="766"/>
      <c r="AS666" s="766"/>
      <c r="AT666" s="766"/>
      <c r="AU666" s="766"/>
      <c r="AV666" s="766"/>
      <c r="AW666" s="766"/>
      <c r="AX666" s="766"/>
      <c r="AY666" s="766"/>
      <c r="AZ666" s="766"/>
      <c r="BA666" s="766"/>
      <c r="BB666" s="766"/>
    </row>
    <row r="667" spans="1:54" ht="12.6" customHeight="1" x14ac:dyDescent="0.25">
      <c r="A667" s="151" t="s">
        <v>1602</v>
      </c>
      <c r="B667" s="152"/>
      <c r="C667" s="152"/>
      <c r="D667" s="152"/>
      <c r="E667" s="152"/>
      <c r="F667" s="152"/>
      <c r="G667" s="152"/>
      <c r="H667" s="152"/>
      <c r="I667" s="152"/>
      <c r="J667" s="152"/>
      <c r="K667" s="152"/>
      <c r="L667" s="152"/>
      <c r="M667" s="152"/>
      <c r="N667" s="152"/>
      <c r="O667" s="152"/>
      <c r="P667" s="152"/>
      <c r="Q667" s="152"/>
      <c r="R667" s="152"/>
      <c r="S667" s="152"/>
      <c r="T667" s="153"/>
      <c r="U667" s="766"/>
      <c r="V667" s="766"/>
      <c r="W667" s="766"/>
      <c r="X667" s="766"/>
      <c r="Y667" s="766"/>
      <c r="Z667" s="766"/>
      <c r="AA667" s="766"/>
      <c r="AB667" s="766"/>
      <c r="AC667" s="766"/>
      <c r="AD667" s="766"/>
      <c r="AE667" s="766"/>
      <c r="AF667" s="766"/>
      <c r="AG667" s="766"/>
      <c r="AH667" s="766"/>
      <c r="AI667" s="766"/>
      <c r="AJ667" s="766"/>
      <c r="AK667" s="766"/>
      <c r="AL667" s="766"/>
      <c r="AM667" s="766"/>
      <c r="AN667" s="766"/>
      <c r="AO667" s="766"/>
      <c r="AP667" s="766"/>
      <c r="AQ667" s="766"/>
      <c r="AR667" s="766"/>
      <c r="AS667" s="766"/>
      <c r="AT667" s="766"/>
      <c r="AU667" s="766"/>
      <c r="AV667" s="766"/>
      <c r="AW667" s="766"/>
      <c r="AX667" s="766"/>
      <c r="AY667" s="766"/>
      <c r="AZ667" s="766"/>
      <c r="BA667" s="766"/>
      <c r="BB667" s="766"/>
    </row>
    <row r="669" spans="1:54" ht="13.5" customHeight="1" x14ac:dyDescent="0.25">
      <c r="A669" s="142" t="s">
        <v>5207</v>
      </c>
    </row>
    <row r="670" spans="1:54" ht="15" customHeight="1" x14ac:dyDescent="0.25">
      <c r="A670" s="863"/>
      <c r="B670" s="864"/>
      <c r="C670" s="864"/>
      <c r="D670" s="864"/>
      <c r="E670" s="864"/>
      <c r="F670" s="864"/>
      <c r="G670" s="864"/>
      <c r="H670" s="864"/>
      <c r="I670" s="864"/>
      <c r="J670" s="864"/>
      <c r="K670" s="864"/>
      <c r="L670" s="864"/>
      <c r="M670" s="864"/>
      <c r="N670" s="864"/>
      <c r="O670" s="864"/>
      <c r="P670" s="864"/>
      <c r="Q670" s="864"/>
      <c r="R670" s="864"/>
      <c r="S670" s="864"/>
      <c r="T670" s="864"/>
      <c r="U670" s="864"/>
      <c r="V670" s="864"/>
      <c r="W670" s="864"/>
      <c r="X670" s="864"/>
      <c r="Y670" s="864"/>
      <c r="Z670" s="864"/>
      <c r="AA670" s="864"/>
      <c r="AB670" s="864"/>
      <c r="AC670" s="864"/>
      <c r="AD670" s="864"/>
      <c r="AE670" s="864"/>
      <c r="AF670" s="864"/>
      <c r="AG670" s="864"/>
      <c r="AH670" s="864"/>
      <c r="AI670" s="864"/>
      <c r="AJ670" s="864"/>
      <c r="AK670" s="864"/>
      <c r="AL670" s="864"/>
      <c r="AM670" s="864"/>
      <c r="AN670" s="864"/>
      <c r="AO670" s="864"/>
      <c r="AP670" s="864"/>
      <c r="AQ670" s="864"/>
      <c r="AR670" s="864"/>
      <c r="AS670" s="864"/>
      <c r="AT670" s="864"/>
      <c r="AU670" s="864"/>
      <c r="AV670" s="864"/>
      <c r="AW670" s="864"/>
      <c r="AX670" s="864"/>
      <c r="AY670" s="497"/>
      <c r="AZ670" s="497"/>
      <c r="BA670" s="497"/>
      <c r="BB670" s="497"/>
    </row>
    <row r="671" spans="1:54" ht="15" customHeight="1" x14ac:dyDescent="0.25">
      <c r="A671" s="865"/>
      <c r="B671" s="866"/>
      <c r="C671" s="866"/>
      <c r="D671" s="866"/>
      <c r="E671" s="866"/>
      <c r="F671" s="866"/>
      <c r="G671" s="866"/>
      <c r="H671" s="866"/>
      <c r="I671" s="866"/>
      <c r="J671" s="866"/>
      <c r="K671" s="866"/>
      <c r="L671" s="866"/>
      <c r="M671" s="866"/>
      <c r="N671" s="866"/>
      <c r="O671" s="866"/>
      <c r="P671" s="866"/>
      <c r="Q671" s="866"/>
      <c r="R671" s="866"/>
      <c r="S671" s="866"/>
      <c r="T671" s="866"/>
      <c r="U671" s="866"/>
      <c r="V671" s="866"/>
      <c r="W671" s="866"/>
      <c r="X671" s="866"/>
      <c r="Y671" s="866"/>
      <c r="Z671" s="866"/>
      <c r="AA671" s="866"/>
      <c r="AB671" s="866"/>
      <c r="AC671" s="866"/>
      <c r="AD671" s="866"/>
      <c r="AE671" s="866"/>
      <c r="AF671" s="866"/>
      <c r="AG671" s="866"/>
      <c r="AH671" s="866"/>
      <c r="AI671" s="866"/>
      <c r="AJ671" s="866"/>
      <c r="AK671" s="866"/>
      <c r="AL671" s="866"/>
      <c r="AM671" s="866"/>
      <c r="AN671" s="866"/>
      <c r="AO671" s="866"/>
      <c r="AP671" s="866"/>
      <c r="AQ671" s="866"/>
      <c r="AR671" s="866"/>
      <c r="AS671" s="866"/>
      <c r="AT671" s="866"/>
      <c r="AU671" s="866"/>
      <c r="AV671" s="866"/>
      <c r="AW671" s="866"/>
      <c r="AX671" s="866"/>
      <c r="AY671" s="497"/>
      <c r="AZ671" s="497"/>
      <c r="BA671" s="497"/>
      <c r="BB671" s="497"/>
    </row>
    <row r="672" spans="1:54" ht="11.1" customHeight="1" x14ac:dyDescent="0.25">
      <c r="A672" s="211"/>
      <c r="B672" s="212"/>
      <c r="C672" s="212"/>
      <c r="D672" s="212"/>
      <c r="E672" s="212"/>
      <c r="F672" s="212"/>
      <c r="G672" s="212"/>
      <c r="H672" s="212"/>
      <c r="I672" s="212"/>
      <c r="J672" s="212"/>
      <c r="K672" s="212"/>
      <c r="L672" s="212"/>
      <c r="M672" s="212"/>
      <c r="N672" s="212"/>
      <c r="O672" s="212"/>
      <c r="P672" s="212"/>
      <c r="Q672" s="212"/>
      <c r="R672" s="212"/>
      <c r="S672" s="212"/>
      <c r="T672" s="212"/>
      <c r="U672" s="212"/>
      <c r="V672" s="212"/>
      <c r="W672" s="212"/>
      <c r="X672" s="212"/>
      <c r="Y672" s="212"/>
      <c r="Z672" s="212"/>
      <c r="AA672" s="212"/>
      <c r="AB672" s="212"/>
      <c r="AC672" s="212"/>
      <c r="AD672" s="212"/>
      <c r="AE672" s="212"/>
      <c r="AF672" s="212"/>
      <c r="AG672" s="212"/>
      <c r="AH672" s="212"/>
      <c r="AI672" s="212"/>
      <c r="AJ672" s="212"/>
      <c r="AK672" s="212"/>
      <c r="AL672" s="212"/>
      <c r="AM672" s="212"/>
      <c r="AN672" s="212"/>
      <c r="AO672" s="212"/>
      <c r="AP672" s="212"/>
      <c r="AQ672" s="212"/>
      <c r="AR672" s="212"/>
      <c r="AS672" s="212"/>
      <c r="AT672" s="212"/>
      <c r="AU672" s="212"/>
      <c r="AV672" s="212"/>
      <c r="AW672" s="212"/>
      <c r="AX672" s="212"/>
      <c r="AY672" s="212"/>
      <c r="AZ672" s="212"/>
      <c r="BA672" s="212"/>
      <c r="BB672" s="213"/>
    </row>
    <row r="673" spans="1:54" ht="12.6" customHeight="1" x14ac:dyDescent="0.25">
      <c r="A673" s="142" t="s">
        <v>5227</v>
      </c>
    </row>
    <row r="674" spans="1:54" ht="14.25" customHeight="1" x14ac:dyDescent="0.25">
      <c r="A674" s="171"/>
      <c r="B674" s="172"/>
      <c r="C674" s="172"/>
      <c r="D674" s="172"/>
      <c r="E674" s="172"/>
      <c r="F674" s="172"/>
      <c r="G674" s="172"/>
      <c r="H674" s="172"/>
      <c r="I674" s="172"/>
      <c r="J674" s="172"/>
      <c r="K674" s="172"/>
      <c r="L674" s="172"/>
      <c r="M674" s="184"/>
      <c r="N674" s="868" t="s">
        <v>1265</v>
      </c>
      <c r="O674" s="868"/>
      <c r="P674" s="868"/>
      <c r="Q674" s="868"/>
      <c r="R674" s="868"/>
      <c r="S674" s="868"/>
      <c r="T674" s="868"/>
      <c r="U674" s="868"/>
      <c r="V674" s="868"/>
      <c r="W674" s="868"/>
      <c r="X674" s="868"/>
      <c r="Y674" s="868"/>
      <c r="Z674" s="868"/>
      <c r="AA674" s="868"/>
      <c r="AB674" s="868"/>
      <c r="AC674" s="868"/>
      <c r="AD674" s="868"/>
      <c r="AE674" s="868"/>
      <c r="AF674" s="868"/>
      <c r="AG674" s="868"/>
      <c r="AH674" s="868"/>
      <c r="AI674" s="868"/>
      <c r="AJ674" s="868"/>
      <c r="AK674" s="868"/>
      <c r="AL674" s="868"/>
      <c r="AM674" s="868"/>
      <c r="AN674" s="868"/>
      <c r="AO674" s="868"/>
      <c r="AP674" s="868"/>
      <c r="AQ674" s="868"/>
      <c r="AR674" s="868"/>
      <c r="AS674" s="868"/>
      <c r="AT674" s="868"/>
      <c r="AU674" s="868"/>
      <c r="AV674" s="868"/>
      <c r="AW674" s="868"/>
      <c r="AX674" s="868"/>
      <c r="AY674" s="868"/>
      <c r="AZ674" s="868"/>
      <c r="BA674" s="868"/>
      <c r="BB674" s="951"/>
    </row>
    <row r="675" spans="1:54" ht="11.1" customHeight="1" x14ac:dyDescent="0.25">
      <c r="A675" s="141"/>
      <c r="B675" s="142"/>
      <c r="C675" s="142"/>
      <c r="D675" s="142"/>
      <c r="E675" s="142"/>
      <c r="F675" s="142"/>
      <c r="G675" s="142"/>
      <c r="H675" s="142"/>
      <c r="I675" s="142"/>
      <c r="J675" s="142"/>
      <c r="K675" s="142"/>
      <c r="L675" s="142"/>
      <c r="M675" s="185"/>
      <c r="N675" s="171"/>
      <c r="O675" s="172"/>
      <c r="P675" s="172"/>
      <c r="Q675" s="172"/>
      <c r="R675" s="172"/>
      <c r="S675" s="184"/>
      <c r="T675" s="171"/>
      <c r="U675" s="172"/>
      <c r="V675" s="172"/>
      <c r="W675" s="172"/>
      <c r="X675" s="172"/>
      <c r="Y675" s="172"/>
      <c r="Z675" s="184"/>
      <c r="AA675" s="171"/>
      <c r="AB675" s="172"/>
      <c r="AC675" s="172"/>
      <c r="AD675" s="172"/>
      <c r="AE675" s="172"/>
      <c r="AF675" s="172"/>
      <c r="AG675" s="184"/>
      <c r="AH675" s="867" t="s">
        <v>1558</v>
      </c>
      <c r="AI675" s="868"/>
      <c r="AJ675" s="868"/>
      <c r="AK675" s="868"/>
      <c r="AL675" s="868"/>
      <c r="AM675" s="868"/>
      <c r="AN675" s="868"/>
      <c r="AO675" s="868"/>
      <c r="AP675" s="951"/>
      <c r="AQ675" s="171"/>
      <c r="AR675" s="172"/>
      <c r="AS675" s="172"/>
      <c r="AT675" s="172"/>
      <c r="AU675" s="172"/>
      <c r="AV675" s="172"/>
      <c r="AW675" s="172"/>
      <c r="AX675" s="172"/>
      <c r="AY675" s="172"/>
      <c r="AZ675" s="172"/>
      <c r="BA675" s="172"/>
      <c r="BB675" s="184"/>
    </row>
    <row r="676" spans="1:54" ht="11.1" customHeight="1" x14ac:dyDescent="0.25">
      <c r="A676" s="141"/>
      <c r="B676" s="142"/>
      <c r="C676" s="142"/>
      <c r="D676" s="142"/>
      <c r="E676" s="142"/>
      <c r="F676" s="142"/>
      <c r="G676" s="142"/>
      <c r="H676" s="142"/>
      <c r="I676" s="142"/>
      <c r="J676" s="142"/>
      <c r="K676" s="142"/>
      <c r="L676" s="142"/>
      <c r="M676" s="185"/>
      <c r="N676" s="799" t="s">
        <v>1559</v>
      </c>
      <c r="O676" s="800"/>
      <c r="P676" s="800"/>
      <c r="Q676" s="800"/>
      <c r="R676" s="800"/>
      <c r="S676" s="802"/>
      <c r="T676" s="141"/>
      <c r="U676" s="142"/>
      <c r="V676" s="142"/>
      <c r="W676" s="142"/>
      <c r="X676" s="142"/>
      <c r="Y676" s="142"/>
      <c r="Z676" s="185"/>
      <c r="AA676" s="799" t="s">
        <v>1558</v>
      </c>
      <c r="AB676" s="800"/>
      <c r="AC676" s="800"/>
      <c r="AD676" s="800"/>
      <c r="AE676" s="800"/>
      <c r="AF676" s="800"/>
      <c r="AG676" s="802"/>
      <c r="AH676" s="799" t="s">
        <v>1560</v>
      </c>
      <c r="AI676" s="800"/>
      <c r="AJ676" s="800"/>
      <c r="AK676" s="800"/>
      <c r="AL676" s="800"/>
      <c r="AM676" s="800"/>
      <c r="AN676" s="800"/>
      <c r="AO676" s="800"/>
      <c r="AP676" s="802"/>
      <c r="AQ676" s="799" t="s">
        <v>1559</v>
      </c>
      <c r="AR676" s="800"/>
      <c r="AS676" s="800"/>
      <c r="AT676" s="800"/>
      <c r="AU676" s="800"/>
      <c r="AV676" s="800"/>
      <c r="AW676" s="800"/>
      <c r="AX676" s="800"/>
      <c r="AY676" s="800"/>
      <c r="AZ676" s="800"/>
      <c r="BA676" s="800"/>
      <c r="BB676" s="802"/>
    </row>
    <row r="677" spans="1:54" ht="11.1" customHeight="1" x14ac:dyDescent="0.25">
      <c r="A677" s="799" t="s">
        <v>1617</v>
      </c>
      <c r="B677" s="800"/>
      <c r="C677" s="800"/>
      <c r="D677" s="800"/>
      <c r="E677" s="800"/>
      <c r="F677" s="800"/>
      <c r="G677" s="800"/>
      <c r="H677" s="800"/>
      <c r="I677" s="800"/>
      <c r="J677" s="800"/>
      <c r="K677" s="800"/>
      <c r="L677" s="800"/>
      <c r="M677" s="802"/>
      <c r="N677" s="799" t="s">
        <v>1473</v>
      </c>
      <c r="O677" s="800"/>
      <c r="P677" s="800"/>
      <c r="Q677" s="800"/>
      <c r="R677" s="800"/>
      <c r="S677" s="802"/>
      <c r="T677" s="799" t="s">
        <v>1562</v>
      </c>
      <c r="U677" s="800"/>
      <c r="V677" s="800"/>
      <c r="W677" s="800"/>
      <c r="X677" s="800"/>
      <c r="Y677" s="800"/>
      <c r="Z677" s="802"/>
      <c r="AA677" s="799" t="s">
        <v>1563</v>
      </c>
      <c r="AB677" s="800"/>
      <c r="AC677" s="800"/>
      <c r="AD677" s="800"/>
      <c r="AE677" s="800"/>
      <c r="AF677" s="800"/>
      <c r="AG677" s="802"/>
      <c r="AH677" s="799" t="s">
        <v>1564</v>
      </c>
      <c r="AI677" s="800"/>
      <c r="AJ677" s="800"/>
      <c r="AK677" s="800"/>
      <c r="AL677" s="800"/>
      <c r="AM677" s="800"/>
      <c r="AN677" s="800"/>
      <c r="AO677" s="800"/>
      <c r="AP677" s="802"/>
      <c r="AQ677" s="799" t="s">
        <v>1531</v>
      </c>
      <c r="AR677" s="800"/>
      <c r="AS677" s="800"/>
      <c r="AT677" s="800"/>
      <c r="AU677" s="800"/>
      <c r="AV677" s="800"/>
      <c r="AW677" s="800"/>
      <c r="AX677" s="800"/>
      <c r="AY677" s="800"/>
      <c r="AZ677" s="800"/>
      <c r="BA677" s="800"/>
      <c r="BB677" s="802"/>
    </row>
    <row r="678" spans="1:54" ht="11.1" customHeight="1" x14ac:dyDescent="0.25">
      <c r="A678" s="141"/>
      <c r="B678" s="142"/>
      <c r="C678" s="142"/>
      <c r="D678" s="142"/>
      <c r="E678" s="142"/>
      <c r="F678" s="142"/>
      <c r="G678" s="142"/>
      <c r="H678" s="142"/>
      <c r="I678" s="142"/>
      <c r="J678" s="142"/>
      <c r="K678" s="142"/>
      <c r="L678" s="142"/>
      <c r="M678" s="185"/>
      <c r="N678" s="799" t="s">
        <v>1474</v>
      </c>
      <c r="O678" s="800"/>
      <c r="P678" s="800"/>
      <c r="Q678" s="800"/>
      <c r="R678" s="800"/>
      <c r="S678" s="802"/>
      <c r="T678" s="799" t="s">
        <v>1565</v>
      </c>
      <c r="U678" s="800"/>
      <c r="V678" s="800"/>
      <c r="W678" s="800"/>
      <c r="X678" s="800"/>
      <c r="Y678" s="800"/>
      <c r="Z678" s="802"/>
      <c r="AA678" s="799" t="s">
        <v>1566</v>
      </c>
      <c r="AB678" s="800"/>
      <c r="AC678" s="800"/>
      <c r="AD678" s="800"/>
      <c r="AE678" s="800"/>
      <c r="AF678" s="800"/>
      <c r="AG678" s="802"/>
      <c r="AH678" s="799" t="s">
        <v>1567</v>
      </c>
      <c r="AI678" s="800"/>
      <c r="AJ678" s="800"/>
      <c r="AK678" s="800"/>
      <c r="AL678" s="800"/>
      <c r="AM678" s="800"/>
      <c r="AN678" s="800"/>
      <c r="AO678" s="800"/>
      <c r="AP678" s="802"/>
      <c r="AQ678" s="799" t="s">
        <v>1474</v>
      </c>
      <c r="AR678" s="800"/>
      <c r="AS678" s="800"/>
      <c r="AT678" s="800"/>
      <c r="AU678" s="800"/>
      <c r="AV678" s="800"/>
      <c r="AW678" s="800"/>
      <c r="AX678" s="800"/>
      <c r="AY678" s="800"/>
      <c r="AZ678" s="800"/>
      <c r="BA678" s="800"/>
      <c r="BB678" s="802"/>
    </row>
    <row r="679" spans="1:54" ht="11.1" customHeight="1" x14ac:dyDescent="0.25">
      <c r="A679" s="141"/>
      <c r="B679" s="142"/>
      <c r="C679" s="142"/>
      <c r="D679" s="142"/>
      <c r="E679" s="142"/>
      <c r="F679" s="142"/>
      <c r="G679" s="142"/>
      <c r="H679" s="142"/>
      <c r="I679" s="142"/>
      <c r="J679" s="142"/>
      <c r="K679" s="142"/>
      <c r="L679" s="142"/>
      <c r="M679" s="185"/>
      <c r="N679" s="799" t="s">
        <v>1475</v>
      </c>
      <c r="O679" s="800"/>
      <c r="P679" s="800"/>
      <c r="Q679" s="800"/>
      <c r="R679" s="800"/>
      <c r="S679" s="802"/>
      <c r="T679" s="141"/>
      <c r="U679" s="142"/>
      <c r="V679" s="142"/>
      <c r="W679" s="142"/>
      <c r="X679" s="142"/>
      <c r="Y679" s="142"/>
      <c r="Z679" s="185"/>
      <c r="AA679" s="141"/>
      <c r="AB679" s="142"/>
      <c r="AC679" s="142"/>
      <c r="AD679" s="142"/>
      <c r="AE679" s="142"/>
      <c r="AF679" s="142"/>
      <c r="AG679" s="185"/>
      <c r="AH679" s="799" t="s">
        <v>1568</v>
      </c>
      <c r="AI679" s="800"/>
      <c r="AJ679" s="800"/>
      <c r="AK679" s="800"/>
      <c r="AL679" s="800"/>
      <c r="AM679" s="800"/>
      <c r="AN679" s="800"/>
      <c r="AO679" s="800"/>
      <c r="AP679" s="802"/>
      <c r="AQ679" s="799" t="s">
        <v>1475</v>
      </c>
      <c r="AR679" s="800"/>
      <c r="AS679" s="800"/>
      <c r="AT679" s="800"/>
      <c r="AU679" s="800"/>
      <c r="AV679" s="800"/>
      <c r="AW679" s="800"/>
      <c r="AX679" s="800"/>
      <c r="AY679" s="800"/>
      <c r="AZ679" s="800"/>
      <c r="BA679" s="800"/>
      <c r="BB679" s="802"/>
    </row>
    <row r="680" spans="1:54" ht="11.1" customHeight="1" x14ac:dyDescent="0.25">
      <c r="A680" s="809" t="s">
        <v>1415</v>
      </c>
      <c r="B680" s="810"/>
      <c r="C680" s="810"/>
      <c r="D680" s="810"/>
      <c r="E680" s="810"/>
      <c r="F680" s="810"/>
      <c r="G680" s="810"/>
      <c r="H680" s="810"/>
      <c r="I680" s="810"/>
      <c r="J680" s="810"/>
      <c r="K680" s="810"/>
      <c r="L680" s="810"/>
      <c r="M680" s="811"/>
      <c r="N680" s="809" t="s">
        <v>1416</v>
      </c>
      <c r="O680" s="810"/>
      <c r="P680" s="810"/>
      <c r="Q680" s="810"/>
      <c r="R680" s="810"/>
      <c r="S680" s="811"/>
      <c r="T680" s="809" t="s">
        <v>1417</v>
      </c>
      <c r="U680" s="810"/>
      <c r="V680" s="810"/>
      <c r="W680" s="810"/>
      <c r="X680" s="810"/>
      <c r="Y680" s="810"/>
      <c r="Z680" s="811"/>
      <c r="AA680" s="809" t="s">
        <v>1418</v>
      </c>
      <c r="AB680" s="810"/>
      <c r="AC680" s="810"/>
      <c r="AD680" s="810"/>
      <c r="AE680" s="810"/>
      <c r="AF680" s="810"/>
      <c r="AG680" s="811"/>
      <c r="AH680" s="809" t="s">
        <v>1419</v>
      </c>
      <c r="AI680" s="810"/>
      <c r="AJ680" s="810"/>
      <c r="AK680" s="810"/>
      <c r="AL680" s="810"/>
      <c r="AM680" s="810"/>
      <c r="AN680" s="810"/>
      <c r="AO680" s="810"/>
      <c r="AP680" s="811"/>
      <c r="AQ680" s="809" t="s">
        <v>1420</v>
      </c>
      <c r="AR680" s="810"/>
      <c r="AS680" s="810"/>
      <c r="AT680" s="810"/>
      <c r="AU680" s="810"/>
      <c r="AV680" s="810"/>
      <c r="AW680" s="810"/>
      <c r="AX680" s="810"/>
      <c r="AY680" s="810"/>
      <c r="AZ680" s="810"/>
      <c r="BA680" s="810"/>
      <c r="BB680" s="811"/>
    </row>
    <row r="681" spans="1:54" ht="12.6" customHeight="1" x14ac:dyDescent="0.25">
      <c r="A681" s="782" t="s">
        <v>1618</v>
      </c>
      <c r="B681" s="782"/>
      <c r="C681" s="782"/>
      <c r="D681" s="782"/>
      <c r="E681" s="782"/>
      <c r="F681" s="782"/>
      <c r="G681" s="782"/>
      <c r="H681" s="782"/>
      <c r="I681" s="782"/>
      <c r="J681" s="782"/>
      <c r="K681" s="782"/>
      <c r="L681" s="782"/>
      <c r="M681" s="782"/>
      <c r="N681" s="766"/>
      <c r="O681" s="766"/>
      <c r="P681" s="766"/>
      <c r="Q681" s="766"/>
      <c r="R681" s="766"/>
      <c r="S681" s="766"/>
      <c r="T681" s="766"/>
      <c r="U681" s="766"/>
      <c r="V681" s="766"/>
      <c r="W681" s="766"/>
      <c r="X681" s="766"/>
      <c r="Y681" s="766"/>
      <c r="Z681" s="766"/>
      <c r="AA681" s="766"/>
      <c r="AB681" s="766"/>
      <c r="AC681" s="766"/>
      <c r="AD681" s="766"/>
      <c r="AE681" s="766"/>
      <c r="AF681" s="766"/>
      <c r="AG681" s="766"/>
      <c r="AH681" s="766"/>
      <c r="AI681" s="766"/>
      <c r="AJ681" s="766"/>
      <c r="AK681" s="766"/>
      <c r="AL681" s="766"/>
      <c r="AM681" s="766"/>
      <c r="AN681" s="766"/>
      <c r="AO681" s="766"/>
      <c r="AP681" s="766"/>
      <c r="AQ681" s="766"/>
      <c r="AR681" s="766"/>
      <c r="AS681" s="766"/>
      <c r="AT681" s="766"/>
      <c r="AU681" s="766"/>
      <c r="AV681" s="766"/>
      <c r="AW681" s="766"/>
      <c r="AX681" s="766"/>
      <c r="AY681" s="766"/>
      <c r="AZ681" s="766"/>
      <c r="BA681" s="766"/>
      <c r="BB681" s="766"/>
    </row>
    <row r="682" spans="1:54" ht="12.6" customHeight="1" x14ac:dyDescent="0.25">
      <c r="A682" s="782"/>
      <c r="B682" s="782"/>
      <c r="C682" s="782"/>
      <c r="D682" s="782"/>
      <c r="E682" s="782"/>
      <c r="F682" s="782"/>
      <c r="G682" s="782"/>
      <c r="H682" s="782"/>
      <c r="I682" s="782"/>
      <c r="J682" s="782"/>
      <c r="K682" s="782"/>
      <c r="L682" s="782"/>
      <c r="M682" s="782"/>
      <c r="N682" s="766"/>
      <c r="O682" s="766"/>
      <c r="P682" s="766"/>
      <c r="Q682" s="766"/>
      <c r="R682" s="766"/>
      <c r="S682" s="766"/>
      <c r="T682" s="766"/>
      <c r="U682" s="766"/>
      <c r="V682" s="766"/>
      <c r="W682" s="766"/>
      <c r="X682" s="766"/>
      <c r="Y682" s="766"/>
      <c r="Z682" s="766"/>
      <c r="AA682" s="766"/>
      <c r="AB682" s="766"/>
      <c r="AC682" s="766"/>
      <c r="AD682" s="766"/>
      <c r="AE682" s="766"/>
      <c r="AF682" s="766"/>
      <c r="AG682" s="766"/>
      <c r="AH682" s="766"/>
      <c r="AI682" s="766"/>
      <c r="AJ682" s="766"/>
      <c r="AK682" s="766"/>
      <c r="AL682" s="766"/>
      <c r="AM682" s="766"/>
      <c r="AN682" s="766"/>
      <c r="AO682" s="766"/>
      <c r="AP682" s="766"/>
      <c r="AQ682" s="766"/>
      <c r="AR682" s="766"/>
      <c r="AS682" s="766"/>
      <c r="AT682" s="766"/>
      <c r="AU682" s="766"/>
      <c r="AV682" s="766"/>
      <c r="AW682" s="766"/>
      <c r="AX682" s="766"/>
      <c r="AY682" s="766"/>
      <c r="AZ682" s="766"/>
      <c r="BA682" s="766"/>
      <c r="BB682" s="766"/>
    </row>
    <row r="683" spans="1:54" ht="12.6" customHeight="1" x14ac:dyDescent="0.25">
      <c r="A683" s="782" t="s">
        <v>1619</v>
      </c>
      <c r="B683" s="782"/>
      <c r="C683" s="782"/>
      <c r="D683" s="782"/>
      <c r="E683" s="782"/>
      <c r="F683" s="782"/>
      <c r="G683" s="782"/>
      <c r="H683" s="782"/>
      <c r="I683" s="782"/>
      <c r="J683" s="782"/>
      <c r="K683" s="782"/>
      <c r="L683" s="782"/>
      <c r="M683" s="782"/>
      <c r="N683" s="766"/>
      <c r="O683" s="766"/>
      <c r="P683" s="766"/>
      <c r="Q683" s="766"/>
      <c r="R683" s="766"/>
      <c r="S683" s="766"/>
      <c r="T683" s="766"/>
      <c r="U683" s="766"/>
      <c r="V683" s="766"/>
      <c r="W683" s="766"/>
      <c r="X683" s="766"/>
      <c r="Y683" s="766"/>
      <c r="Z683" s="766"/>
      <c r="AA683" s="766"/>
      <c r="AB683" s="766"/>
      <c r="AC683" s="766"/>
      <c r="AD683" s="766"/>
      <c r="AE683" s="766"/>
      <c r="AF683" s="766"/>
      <c r="AG683" s="766"/>
      <c r="AH683" s="766"/>
      <c r="AI683" s="766"/>
      <c r="AJ683" s="766"/>
      <c r="AK683" s="766"/>
      <c r="AL683" s="766"/>
      <c r="AM683" s="766"/>
      <c r="AN683" s="766"/>
      <c r="AO683" s="766"/>
      <c r="AP683" s="766"/>
      <c r="AQ683" s="766"/>
      <c r="AR683" s="766"/>
      <c r="AS683" s="766"/>
      <c r="AT683" s="766"/>
      <c r="AU683" s="766"/>
      <c r="AV683" s="766"/>
      <c r="AW683" s="766"/>
      <c r="AX683" s="766"/>
      <c r="AY683" s="766"/>
      <c r="AZ683" s="766"/>
      <c r="BA683" s="766"/>
      <c r="BB683" s="766"/>
    </row>
    <row r="684" spans="1:54" ht="27.75" customHeight="1" x14ac:dyDescent="0.25">
      <c r="A684" s="782" t="s">
        <v>1620</v>
      </c>
      <c r="B684" s="782"/>
      <c r="C684" s="782"/>
      <c r="D684" s="782"/>
      <c r="E684" s="782"/>
      <c r="F684" s="782"/>
      <c r="G684" s="782"/>
      <c r="H684" s="782"/>
      <c r="I684" s="782"/>
      <c r="J684" s="782"/>
      <c r="K684" s="782"/>
      <c r="L684" s="782"/>
      <c r="M684" s="782"/>
      <c r="N684" s="766"/>
      <c r="O684" s="766"/>
      <c r="P684" s="766"/>
      <c r="Q684" s="766"/>
      <c r="R684" s="766"/>
      <c r="S684" s="766"/>
      <c r="T684" s="766"/>
      <c r="U684" s="766"/>
      <c r="V684" s="766"/>
      <c r="W684" s="766"/>
      <c r="X684" s="766"/>
      <c r="Y684" s="766"/>
      <c r="Z684" s="766"/>
      <c r="AA684" s="766"/>
      <c r="AB684" s="766"/>
      <c r="AC684" s="766"/>
      <c r="AD684" s="766"/>
      <c r="AE684" s="766"/>
      <c r="AF684" s="766"/>
      <c r="AG684" s="766"/>
      <c r="AH684" s="766"/>
      <c r="AI684" s="766"/>
      <c r="AJ684" s="766"/>
      <c r="AK684" s="766"/>
      <c r="AL684" s="766"/>
      <c r="AM684" s="766"/>
      <c r="AN684" s="766"/>
      <c r="AO684" s="766"/>
      <c r="AP684" s="766"/>
      <c r="AQ684" s="766"/>
      <c r="AR684" s="766"/>
      <c r="AS684" s="766"/>
      <c r="AT684" s="766"/>
      <c r="AU684" s="766"/>
      <c r="AV684" s="766"/>
      <c r="AW684" s="766"/>
      <c r="AX684" s="766"/>
      <c r="AY684" s="766"/>
      <c r="AZ684" s="766"/>
      <c r="BA684" s="766"/>
      <c r="BB684" s="766"/>
    </row>
    <row r="685" spans="1:54" ht="27" customHeight="1" x14ac:dyDescent="0.25">
      <c r="A685" s="782" t="s">
        <v>1621</v>
      </c>
      <c r="B685" s="782"/>
      <c r="C685" s="782"/>
      <c r="D685" s="782"/>
      <c r="E685" s="782"/>
      <c r="F685" s="782"/>
      <c r="G685" s="782"/>
      <c r="H685" s="782"/>
      <c r="I685" s="782"/>
      <c r="J685" s="782"/>
      <c r="K685" s="782"/>
      <c r="L685" s="782"/>
      <c r="M685" s="782"/>
      <c r="N685" s="766"/>
      <c r="O685" s="766"/>
      <c r="P685" s="766"/>
      <c r="Q685" s="766"/>
      <c r="R685" s="766"/>
      <c r="S685" s="766"/>
      <c r="T685" s="766"/>
      <c r="U685" s="766"/>
      <c r="V685" s="766"/>
      <c r="W685" s="766"/>
      <c r="X685" s="766"/>
      <c r="Y685" s="766"/>
      <c r="Z685" s="766"/>
      <c r="AA685" s="766"/>
      <c r="AB685" s="766"/>
      <c r="AC685" s="766"/>
      <c r="AD685" s="766"/>
      <c r="AE685" s="766"/>
      <c r="AF685" s="766"/>
      <c r="AG685" s="766"/>
      <c r="AH685" s="766"/>
      <c r="AI685" s="766"/>
      <c r="AJ685" s="766"/>
      <c r="AK685" s="766"/>
      <c r="AL685" s="766"/>
      <c r="AM685" s="766"/>
      <c r="AN685" s="766"/>
      <c r="AO685" s="766"/>
      <c r="AP685" s="766"/>
      <c r="AQ685" s="766"/>
      <c r="AR685" s="766"/>
      <c r="AS685" s="766"/>
      <c r="AT685" s="766"/>
      <c r="AU685" s="766"/>
      <c r="AV685" s="766"/>
      <c r="AW685" s="766"/>
      <c r="AX685" s="766"/>
      <c r="AY685" s="766"/>
      <c r="AZ685" s="766"/>
      <c r="BA685" s="766"/>
      <c r="BB685" s="766"/>
    </row>
    <row r="686" spans="1:54" ht="11.1" customHeight="1" x14ac:dyDescent="0.25">
      <c r="A686" s="1005" t="s">
        <v>1622</v>
      </c>
      <c r="B686" s="1005"/>
      <c r="C686" s="1005"/>
      <c r="D686" s="1005"/>
      <c r="E686" s="1005"/>
      <c r="F686" s="1005"/>
      <c r="G686" s="1005"/>
      <c r="H686" s="1005"/>
      <c r="I686" s="1005"/>
      <c r="J686" s="1005"/>
      <c r="K686" s="1005"/>
      <c r="L686" s="1005"/>
      <c r="M686" s="1005"/>
      <c r="N686" s="766"/>
      <c r="O686" s="766"/>
      <c r="P686" s="766"/>
      <c r="Q686" s="766"/>
      <c r="R686" s="766"/>
      <c r="S686" s="766"/>
      <c r="T686" s="766"/>
      <c r="U686" s="766"/>
      <c r="V686" s="766"/>
      <c r="W686" s="766"/>
      <c r="X686" s="766"/>
      <c r="Y686" s="766"/>
      <c r="Z686" s="766"/>
      <c r="AA686" s="766"/>
      <c r="AB686" s="766"/>
      <c r="AC686" s="766"/>
      <c r="AD686" s="766"/>
      <c r="AE686" s="766"/>
      <c r="AF686" s="766"/>
      <c r="AG686" s="766"/>
      <c r="AH686" s="766"/>
      <c r="AI686" s="766"/>
      <c r="AJ686" s="766"/>
      <c r="AK686" s="766"/>
      <c r="AL686" s="766"/>
      <c r="AM686" s="766"/>
      <c r="AN686" s="766"/>
      <c r="AO686" s="766"/>
      <c r="AP686" s="766"/>
      <c r="AQ686" s="766"/>
      <c r="AR686" s="766"/>
      <c r="AS686" s="766"/>
      <c r="AT686" s="766"/>
      <c r="AU686" s="766"/>
      <c r="AV686" s="766"/>
      <c r="AW686" s="766"/>
      <c r="AX686" s="766"/>
      <c r="AY686" s="766"/>
      <c r="AZ686" s="766"/>
      <c r="BA686" s="766"/>
      <c r="BB686" s="766"/>
    </row>
    <row r="687" spans="1:54" ht="16.5" customHeight="1" x14ac:dyDescent="0.25">
      <c r="A687" s="1005"/>
      <c r="B687" s="1005"/>
      <c r="C687" s="1005"/>
      <c r="D687" s="1005"/>
      <c r="E687" s="1005"/>
      <c r="F687" s="1005"/>
      <c r="G687" s="1005"/>
      <c r="H687" s="1005"/>
      <c r="I687" s="1005"/>
      <c r="J687" s="1005"/>
      <c r="K687" s="1005"/>
      <c r="L687" s="1005"/>
      <c r="M687" s="1005"/>
      <c r="N687" s="766"/>
      <c r="O687" s="766"/>
      <c r="P687" s="766"/>
      <c r="Q687" s="766"/>
      <c r="R687" s="766"/>
      <c r="S687" s="766"/>
      <c r="T687" s="766"/>
      <c r="U687" s="766"/>
      <c r="V687" s="766"/>
      <c r="W687" s="766"/>
      <c r="X687" s="766"/>
      <c r="Y687" s="766"/>
      <c r="Z687" s="766"/>
      <c r="AA687" s="766"/>
      <c r="AB687" s="766"/>
      <c r="AC687" s="766"/>
      <c r="AD687" s="766"/>
      <c r="AE687" s="766"/>
      <c r="AF687" s="766"/>
      <c r="AG687" s="766"/>
      <c r="AH687" s="766"/>
      <c r="AI687" s="766"/>
      <c r="AJ687" s="766"/>
      <c r="AK687" s="766"/>
      <c r="AL687" s="766"/>
      <c r="AM687" s="766"/>
      <c r="AN687" s="766"/>
      <c r="AO687" s="766"/>
      <c r="AP687" s="766"/>
      <c r="AQ687" s="766"/>
      <c r="AR687" s="766"/>
      <c r="AS687" s="766"/>
      <c r="AT687" s="766"/>
      <c r="AU687" s="766"/>
      <c r="AV687" s="766"/>
      <c r="AW687" s="766"/>
      <c r="AX687" s="766"/>
      <c r="AY687" s="766"/>
      <c r="AZ687" s="766"/>
      <c r="BA687" s="766"/>
      <c r="BB687" s="766"/>
    </row>
    <row r="688" spans="1:54" ht="51.75" customHeight="1" x14ac:dyDescent="0.25">
      <c r="A688" s="1005" t="s">
        <v>1639</v>
      </c>
      <c r="B688" s="1005"/>
      <c r="C688" s="1005"/>
      <c r="D688" s="1005"/>
      <c r="E688" s="1005"/>
      <c r="F688" s="1005"/>
      <c r="G688" s="1005"/>
      <c r="H688" s="1005"/>
      <c r="I688" s="1005"/>
      <c r="J688" s="1005"/>
      <c r="K688" s="1005"/>
      <c r="L688" s="1005"/>
      <c r="M688" s="1005"/>
      <c r="N688" s="766"/>
      <c r="O688" s="766"/>
      <c r="P688" s="766"/>
      <c r="Q688" s="766"/>
      <c r="R688" s="766"/>
      <c r="S688" s="766"/>
      <c r="T688" s="766"/>
      <c r="U688" s="766"/>
      <c r="V688" s="766"/>
      <c r="W688" s="766"/>
      <c r="X688" s="766"/>
      <c r="Y688" s="766"/>
      <c r="Z688" s="766"/>
      <c r="AA688" s="766"/>
      <c r="AB688" s="766"/>
      <c r="AC688" s="766"/>
      <c r="AD688" s="766"/>
      <c r="AE688" s="766"/>
      <c r="AF688" s="766"/>
      <c r="AG688" s="766"/>
      <c r="AH688" s="766"/>
      <c r="AI688" s="766"/>
      <c r="AJ688" s="766"/>
      <c r="AK688" s="766"/>
      <c r="AL688" s="766"/>
      <c r="AM688" s="766"/>
      <c r="AN688" s="766"/>
      <c r="AO688" s="766"/>
      <c r="AP688" s="766"/>
      <c r="AQ688" s="766"/>
      <c r="AR688" s="766"/>
      <c r="AS688" s="766"/>
      <c r="AT688" s="766"/>
      <c r="AU688" s="766"/>
      <c r="AV688" s="766"/>
      <c r="AW688" s="766"/>
      <c r="AX688" s="766"/>
      <c r="AY688" s="766"/>
      <c r="AZ688" s="766"/>
      <c r="BA688" s="766"/>
      <c r="BB688" s="766"/>
    </row>
    <row r="689" spans="1:54" ht="24.75" customHeight="1" x14ac:dyDescent="0.25">
      <c r="A689" s="1005" t="s">
        <v>1623</v>
      </c>
      <c r="B689" s="1005"/>
      <c r="C689" s="1005"/>
      <c r="D689" s="1005"/>
      <c r="E689" s="1005"/>
      <c r="F689" s="1005"/>
      <c r="G689" s="1005"/>
      <c r="H689" s="1005"/>
      <c r="I689" s="1005"/>
      <c r="J689" s="1005"/>
      <c r="K689" s="1005"/>
      <c r="L689" s="1005"/>
      <c r="M689" s="1005"/>
      <c r="N689" s="766"/>
      <c r="O689" s="766"/>
      <c r="P689" s="766"/>
      <c r="Q689" s="766"/>
      <c r="R689" s="766"/>
      <c r="S689" s="766"/>
      <c r="T689" s="766"/>
      <c r="U689" s="766"/>
      <c r="V689" s="766"/>
      <c r="W689" s="766"/>
      <c r="X689" s="766"/>
      <c r="Y689" s="766"/>
      <c r="Z689" s="766"/>
      <c r="AA689" s="766"/>
      <c r="AB689" s="766"/>
      <c r="AC689" s="766"/>
      <c r="AD689" s="766"/>
      <c r="AE689" s="766"/>
      <c r="AF689" s="766"/>
      <c r="AG689" s="766"/>
      <c r="AH689" s="766"/>
      <c r="AI689" s="766"/>
      <c r="AJ689" s="766"/>
      <c r="AK689" s="766"/>
      <c r="AL689" s="766"/>
      <c r="AM689" s="766"/>
      <c r="AN689" s="766"/>
      <c r="AO689" s="766"/>
      <c r="AP689" s="766"/>
      <c r="AQ689" s="766"/>
      <c r="AR689" s="766"/>
      <c r="AS689" s="766"/>
      <c r="AT689" s="766"/>
      <c r="AU689" s="766"/>
      <c r="AV689" s="766"/>
      <c r="AW689" s="766"/>
      <c r="AX689" s="766"/>
      <c r="AY689" s="766"/>
      <c r="AZ689" s="766"/>
      <c r="BA689" s="766"/>
      <c r="BB689" s="766"/>
    </row>
    <row r="690" spans="1:54" ht="29.25" customHeight="1" x14ac:dyDescent="0.25">
      <c r="A690" s="1005" t="s">
        <v>1624</v>
      </c>
      <c r="B690" s="1005"/>
      <c r="C690" s="1005"/>
      <c r="D690" s="1005"/>
      <c r="E690" s="1005"/>
      <c r="F690" s="1005"/>
      <c r="G690" s="1005"/>
      <c r="H690" s="1005"/>
      <c r="I690" s="1005"/>
      <c r="J690" s="1005"/>
      <c r="K690" s="1005"/>
      <c r="L690" s="1005"/>
      <c r="M690" s="1005"/>
      <c r="N690" s="766"/>
      <c r="O690" s="766"/>
      <c r="P690" s="766"/>
      <c r="Q690" s="766"/>
      <c r="R690" s="766"/>
      <c r="S690" s="766"/>
      <c r="T690" s="766"/>
      <c r="U690" s="766"/>
      <c r="V690" s="766"/>
      <c r="W690" s="766"/>
      <c r="X690" s="766"/>
      <c r="Y690" s="766"/>
      <c r="Z690" s="766"/>
      <c r="AA690" s="766"/>
      <c r="AB690" s="766"/>
      <c r="AC690" s="766"/>
      <c r="AD690" s="766"/>
      <c r="AE690" s="766"/>
      <c r="AF690" s="766"/>
      <c r="AG690" s="766"/>
      <c r="AH690" s="766"/>
      <c r="AI690" s="766"/>
      <c r="AJ690" s="766"/>
      <c r="AK690" s="766"/>
      <c r="AL690" s="766"/>
      <c r="AM690" s="766"/>
      <c r="AN690" s="766"/>
      <c r="AO690" s="766"/>
      <c r="AP690" s="766"/>
      <c r="AQ690" s="766"/>
      <c r="AR690" s="766"/>
      <c r="AS690" s="766"/>
      <c r="AT690" s="766"/>
      <c r="AU690" s="766"/>
      <c r="AV690" s="766"/>
      <c r="AW690" s="766"/>
      <c r="AX690" s="766"/>
      <c r="AY690" s="766"/>
      <c r="AZ690" s="766"/>
      <c r="BA690" s="766"/>
      <c r="BB690" s="766"/>
    </row>
    <row r="691" spans="1:54" ht="12.6" customHeight="1" x14ac:dyDescent="0.25">
      <c r="A691" s="1006" t="s">
        <v>1625</v>
      </c>
      <c r="B691" s="1007"/>
      <c r="C691" s="1007"/>
      <c r="D691" s="1007"/>
      <c r="E691" s="1007"/>
      <c r="F691" s="1007"/>
      <c r="G691" s="1007"/>
      <c r="H691" s="1007"/>
      <c r="I691" s="1007"/>
      <c r="J691" s="1007"/>
      <c r="K691" s="1007"/>
      <c r="L691" s="1007"/>
      <c r="M691" s="1008"/>
      <c r="N691" s="766"/>
      <c r="O691" s="766"/>
      <c r="P691" s="766"/>
      <c r="Q691" s="766"/>
      <c r="R691" s="766"/>
      <c r="S691" s="766"/>
      <c r="T691" s="766"/>
      <c r="U691" s="766"/>
      <c r="V691" s="766"/>
      <c r="W691" s="766"/>
      <c r="X691" s="766"/>
      <c r="Y691" s="766"/>
      <c r="Z691" s="766"/>
      <c r="AA691" s="766"/>
      <c r="AB691" s="766"/>
      <c r="AC691" s="766"/>
      <c r="AD691" s="766"/>
      <c r="AE691" s="766"/>
      <c r="AF691" s="766"/>
      <c r="AG691" s="766"/>
      <c r="AH691" s="766"/>
      <c r="AI691" s="766"/>
      <c r="AJ691" s="766"/>
      <c r="AK691" s="766"/>
      <c r="AL691" s="766"/>
      <c r="AM691" s="766"/>
      <c r="AN691" s="766"/>
      <c r="AO691" s="766"/>
      <c r="AP691" s="766"/>
      <c r="AQ691" s="766"/>
      <c r="AR691" s="766"/>
      <c r="AS691" s="766"/>
      <c r="AT691" s="766"/>
      <c r="AU691" s="766"/>
      <c r="AV691" s="766"/>
      <c r="AW691" s="766"/>
      <c r="AX691" s="766"/>
      <c r="AY691" s="766"/>
      <c r="AZ691" s="766"/>
      <c r="BA691" s="766"/>
      <c r="BB691" s="766"/>
    </row>
    <row r="692" spans="1:54" ht="12.6" customHeight="1" x14ac:dyDescent="0.25">
      <c r="A692" s="992" t="s">
        <v>1626</v>
      </c>
      <c r="B692" s="993"/>
      <c r="C692" s="993"/>
      <c r="D692" s="993"/>
      <c r="E692" s="993"/>
      <c r="F692" s="993"/>
      <c r="G692" s="993"/>
      <c r="H692" s="993"/>
      <c r="I692" s="993"/>
      <c r="J692" s="993"/>
      <c r="K692" s="993"/>
      <c r="L692" s="993"/>
      <c r="M692" s="1009"/>
      <c r="N692" s="766"/>
      <c r="O692" s="766"/>
      <c r="P692" s="766"/>
      <c r="Q692" s="766"/>
      <c r="R692" s="766"/>
      <c r="S692" s="766"/>
      <c r="T692" s="766"/>
      <c r="U692" s="766"/>
      <c r="V692" s="766"/>
      <c r="W692" s="766"/>
      <c r="X692" s="766"/>
      <c r="Y692" s="766"/>
      <c r="Z692" s="766"/>
      <c r="AA692" s="766"/>
      <c r="AB692" s="766"/>
      <c r="AC692" s="766"/>
      <c r="AD692" s="766"/>
      <c r="AE692" s="766"/>
      <c r="AF692" s="766"/>
      <c r="AG692" s="766"/>
      <c r="AH692" s="766"/>
      <c r="AI692" s="766"/>
      <c r="AJ692" s="766"/>
      <c r="AK692" s="766"/>
      <c r="AL692" s="766"/>
      <c r="AM692" s="766"/>
      <c r="AN692" s="766"/>
      <c r="AO692" s="766"/>
      <c r="AP692" s="766"/>
      <c r="AQ692" s="766"/>
      <c r="AR692" s="766"/>
      <c r="AS692" s="766"/>
      <c r="AT692" s="766"/>
      <c r="AU692" s="766"/>
      <c r="AV692" s="766"/>
      <c r="AW692" s="766"/>
      <c r="AX692" s="766"/>
      <c r="AY692" s="766"/>
      <c r="AZ692" s="766"/>
      <c r="BA692" s="766"/>
      <c r="BB692" s="766"/>
    </row>
    <row r="693" spans="1:54" ht="12.6" customHeight="1" x14ac:dyDescent="0.25">
      <c r="A693" s="142" t="s">
        <v>5105</v>
      </c>
    </row>
    <row r="694" spans="1:54" ht="15" customHeight="1" x14ac:dyDescent="0.25">
      <c r="A694" s="863"/>
      <c r="B694" s="864"/>
      <c r="C694" s="864"/>
      <c r="D694" s="864"/>
      <c r="E694" s="864"/>
      <c r="F694" s="864"/>
      <c r="G694" s="864"/>
      <c r="H694" s="864"/>
      <c r="I694" s="864"/>
      <c r="J694" s="864"/>
      <c r="K694" s="864"/>
      <c r="L694" s="864"/>
      <c r="M694" s="864"/>
      <c r="N694" s="864"/>
      <c r="O694" s="864"/>
      <c r="P694" s="864"/>
      <c r="Q694" s="864"/>
      <c r="R694" s="864"/>
      <c r="S694" s="864"/>
      <c r="T694" s="864"/>
      <c r="U694" s="864"/>
      <c r="V694" s="864"/>
      <c r="W694" s="864"/>
      <c r="X694" s="864"/>
      <c r="Y694" s="864"/>
      <c r="Z694" s="864"/>
      <c r="AA694" s="864"/>
      <c r="AB694" s="864"/>
      <c r="AC694" s="864"/>
      <c r="AD694" s="864"/>
      <c r="AE694" s="864"/>
      <c r="AF694" s="864"/>
      <c r="AG694" s="864"/>
      <c r="AH694" s="864"/>
      <c r="AI694" s="864"/>
      <c r="AJ694" s="864"/>
      <c r="AK694" s="864"/>
      <c r="AL694" s="864"/>
      <c r="AM694" s="864"/>
      <c r="AN694" s="864"/>
      <c r="AO694" s="864"/>
      <c r="AP694" s="864"/>
      <c r="AQ694" s="864"/>
      <c r="AR694" s="864"/>
      <c r="AS694" s="864"/>
      <c r="AT694" s="864"/>
      <c r="AU694" s="864"/>
      <c r="AV694" s="864"/>
      <c r="AW694" s="864"/>
      <c r="AX694" s="864"/>
      <c r="AY694" s="497"/>
      <c r="AZ694" s="497"/>
      <c r="BA694" s="497"/>
      <c r="BB694" s="497"/>
    </row>
    <row r="695" spans="1:54" ht="15" customHeight="1" x14ac:dyDescent="0.25">
      <c r="A695" s="865"/>
      <c r="B695" s="866"/>
      <c r="C695" s="866"/>
      <c r="D695" s="866"/>
      <c r="E695" s="866"/>
      <c r="F695" s="866"/>
      <c r="G695" s="866"/>
      <c r="H695" s="866"/>
      <c r="I695" s="866"/>
      <c r="J695" s="866"/>
      <c r="K695" s="866"/>
      <c r="L695" s="866"/>
      <c r="M695" s="866"/>
      <c r="N695" s="866"/>
      <c r="O695" s="866"/>
      <c r="P695" s="866"/>
      <c r="Q695" s="866"/>
      <c r="R695" s="866"/>
      <c r="S695" s="866"/>
      <c r="T695" s="866"/>
      <c r="U695" s="866"/>
      <c r="V695" s="866"/>
      <c r="W695" s="866"/>
      <c r="X695" s="866"/>
      <c r="Y695" s="866"/>
      <c r="Z695" s="866"/>
      <c r="AA695" s="866"/>
      <c r="AB695" s="866"/>
      <c r="AC695" s="866"/>
      <c r="AD695" s="866"/>
      <c r="AE695" s="866"/>
      <c r="AF695" s="866"/>
      <c r="AG695" s="866"/>
      <c r="AH695" s="866"/>
      <c r="AI695" s="866"/>
      <c r="AJ695" s="866"/>
      <c r="AK695" s="866"/>
      <c r="AL695" s="866"/>
      <c r="AM695" s="866"/>
      <c r="AN695" s="866"/>
      <c r="AO695" s="866"/>
      <c r="AP695" s="866"/>
      <c r="AQ695" s="866"/>
      <c r="AR695" s="866"/>
      <c r="AS695" s="866"/>
      <c r="AT695" s="866"/>
      <c r="AU695" s="866"/>
      <c r="AV695" s="866"/>
      <c r="AW695" s="866"/>
      <c r="AX695" s="866"/>
      <c r="AY695" s="497"/>
      <c r="AZ695" s="497"/>
      <c r="BA695" s="497"/>
      <c r="BB695" s="497"/>
    </row>
    <row r="696" spans="1:54" ht="12.6" customHeight="1" x14ac:dyDescent="0.25">
      <c r="A696" s="142" t="s">
        <v>5228</v>
      </c>
    </row>
    <row r="697" spans="1:54" ht="11.1" customHeight="1" x14ac:dyDescent="0.25">
      <c r="A697" s="867"/>
      <c r="B697" s="868"/>
      <c r="C697" s="868"/>
      <c r="D697" s="868"/>
      <c r="E697" s="868"/>
      <c r="F697" s="868"/>
      <c r="G697" s="868"/>
      <c r="H697" s="868"/>
      <c r="I697" s="868"/>
      <c r="J697" s="868"/>
      <c r="K697" s="868"/>
      <c r="L697" s="868"/>
      <c r="M697" s="868"/>
      <c r="N697" s="868"/>
      <c r="O697" s="868"/>
      <c r="P697" s="171"/>
      <c r="Q697" s="172"/>
      <c r="R697" s="172"/>
      <c r="S697" s="172"/>
      <c r="T697" s="172"/>
      <c r="U697" s="172"/>
      <c r="V697" s="172"/>
      <c r="W697" s="184"/>
      <c r="X697" s="867" t="s">
        <v>1627</v>
      </c>
      <c r="Y697" s="868"/>
      <c r="Z697" s="868"/>
      <c r="AA697" s="868"/>
      <c r="AB697" s="868"/>
      <c r="AC697" s="868"/>
      <c r="AD697" s="868"/>
      <c r="AE697" s="868"/>
      <c r="AF697" s="868"/>
      <c r="AG697" s="868"/>
      <c r="AH697" s="951"/>
      <c r="AI697" s="867"/>
      <c r="AJ697" s="868"/>
      <c r="AK697" s="868"/>
      <c r="AL697" s="868"/>
      <c r="AM697" s="868"/>
      <c r="AN697" s="868"/>
      <c r="AO697" s="868"/>
      <c r="AP697" s="868"/>
      <c r="AQ697" s="868"/>
      <c r="AR697" s="868"/>
      <c r="AS697" s="868"/>
      <c r="AT697" s="868"/>
      <c r="AU697" s="868"/>
      <c r="AV697" s="868"/>
      <c r="AW697" s="868"/>
      <c r="AX697" s="868"/>
      <c r="AY697" s="868"/>
      <c r="AZ697" s="868"/>
      <c r="BA697" s="868"/>
      <c r="BB697" s="951"/>
    </row>
    <row r="698" spans="1:54" ht="11.1" customHeight="1" x14ac:dyDescent="0.25">
      <c r="A698" s="799" t="s">
        <v>1264</v>
      </c>
      <c r="B698" s="800"/>
      <c r="C698" s="800"/>
      <c r="D698" s="800"/>
      <c r="E698" s="800"/>
      <c r="F698" s="800"/>
      <c r="G698" s="800"/>
      <c r="H698" s="800"/>
      <c r="I698" s="800"/>
      <c r="J698" s="800"/>
      <c r="K698" s="800"/>
      <c r="L698" s="800"/>
      <c r="M698" s="800"/>
      <c r="N698" s="800"/>
      <c r="O698" s="800"/>
      <c r="P698" s="799" t="s">
        <v>1628</v>
      </c>
      <c r="Q698" s="800"/>
      <c r="R698" s="800"/>
      <c r="S698" s="800"/>
      <c r="T698" s="800"/>
      <c r="U698" s="800"/>
      <c r="V698" s="800"/>
      <c r="W698" s="802"/>
      <c r="X698" s="799" t="s">
        <v>1629</v>
      </c>
      <c r="Y698" s="800"/>
      <c r="Z698" s="800"/>
      <c r="AA698" s="800"/>
      <c r="AB698" s="800"/>
      <c r="AC698" s="800"/>
      <c r="AD698" s="800"/>
      <c r="AE698" s="800"/>
      <c r="AF698" s="800"/>
      <c r="AG698" s="800"/>
      <c r="AH698" s="802"/>
      <c r="AI698" s="799" t="s">
        <v>1626</v>
      </c>
      <c r="AJ698" s="800"/>
      <c r="AK698" s="800"/>
      <c r="AL698" s="800"/>
      <c r="AM698" s="800"/>
      <c r="AN698" s="800"/>
      <c r="AO698" s="800"/>
      <c r="AP698" s="800"/>
      <c r="AQ698" s="800"/>
      <c r="AR698" s="800"/>
      <c r="AS698" s="800"/>
      <c r="AT698" s="800"/>
      <c r="AU698" s="800"/>
      <c r="AV698" s="800"/>
      <c r="AW698" s="800"/>
      <c r="AX698" s="800"/>
      <c r="AY698" s="800"/>
      <c r="AZ698" s="800"/>
      <c r="BA698" s="800"/>
      <c r="BB698" s="802"/>
    </row>
    <row r="699" spans="1:54" ht="10.5" customHeight="1" x14ac:dyDescent="0.25">
      <c r="A699" s="809" t="s">
        <v>1415</v>
      </c>
      <c r="B699" s="810"/>
      <c r="C699" s="810"/>
      <c r="D699" s="810"/>
      <c r="E699" s="810"/>
      <c r="F699" s="810"/>
      <c r="G699" s="810"/>
      <c r="H699" s="810"/>
      <c r="I699" s="810"/>
      <c r="J699" s="810"/>
      <c r="K699" s="810"/>
      <c r="L699" s="810"/>
      <c r="M699" s="810"/>
      <c r="N699" s="810"/>
      <c r="O699" s="810"/>
      <c r="P699" s="809" t="s">
        <v>1416</v>
      </c>
      <c r="Q699" s="810"/>
      <c r="R699" s="810"/>
      <c r="S699" s="810"/>
      <c r="T699" s="810"/>
      <c r="U699" s="810"/>
      <c r="V699" s="810"/>
      <c r="W699" s="811"/>
      <c r="X699" s="809" t="s">
        <v>1417</v>
      </c>
      <c r="Y699" s="810"/>
      <c r="Z699" s="810"/>
      <c r="AA699" s="810"/>
      <c r="AB699" s="810"/>
      <c r="AC699" s="810"/>
      <c r="AD699" s="810"/>
      <c r="AE699" s="810"/>
      <c r="AF699" s="810"/>
      <c r="AG699" s="810"/>
      <c r="AH699" s="811"/>
      <c r="AI699" s="809" t="s">
        <v>1418</v>
      </c>
      <c r="AJ699" s="810"/>
      <c r="AK699" s="810"/>
      <c r="AL699" s="810"/>
      <c r="AM699" s="810"/>
      <c r="AN699" s="810"/>
      <c r="AO699" s="810"/>
      <c r="AP699" s="810"/>
      <c r="AQ699" s="810"/>
      <c r="AR699" s="810"/>
      <c r="AS699" s="810"/>
      <c r="AT699" s="810"/>
      <c r="AU699" s="810"/>
      <c r="AV699" s="810"/>
      <c r="AW699" s="810"/>
      <c r="AX699" s="810"/>
      <c r="AY699" s="810"/>
      <c r="AZ699" s="810"/>
      <c r="BA699" s="810"/>
      <c r="BB699" s="811"/>
    </row>
    <row r="700" spans="1:54" ht="11.45" customHeight="1" x14ac:dyDescent="0.25">
      <c r="A700" s="200" t="s">
        <v>1630</v>
      </c>
      <c r="B700" s="144"/>
      <c r="C700" s="144"/>
      <c r="D700" s="144"/>
      <c r="E700" s="144"/>
      <c r="F700" s="144"/>
      <c r="G700" s="144"/>
      <c r="H700" s="144"/>
      <c r="I700" s="144"/>
      <c r="J700" s="144"/>
      <c r="K700" s="144"/>
      <c r="L700" s="144"/>
      <c r="M700" s="144"/>
      <c r="N700" s="144"/>
      <c r="O700" s="144"/>
      <c r="P700" s="144"/>
      <c r="Q700" s="144"/>
      <c r="R700" s="144"/>
      <c r="S700" s="144"/>
      <c r="T700" s="144"/>
      <c r="U700" s="144"/>
      <c r="V700" s="144"/>
      <c r="W700" s="144"/>
      <c r="X700" s="144"/>
      <c r="Y700" s="144"/>
      <c r="Z700" s="144"/>
      <c r="AA700" s="144"/>
      <c r="AB700" s="144"/>
      <c r="AC700" s="144"/>
      <c r="AD700" s="144"/>
      <c r="AE700" s="144"/>
      <c r="AF700" s="144"/>
      <c r="AG700" s="144"/>
      <c r="AH700" s="144"/>
      <c r="AI700" s="144"/>
      <c r="AJ700" s="144"/>
      <c r="AK700" s="144"/>
      <c r="AL700" s="144"/>
      <c r="AM700" s="144"/>
      <c r="AN700" s="144"/>
      <c r="AO700" s="144"/>
      <c r="AP700" s="144"/>
      <c r="AQ700" s="144"/>
      <c r="AR700" s="144"/>
      <c r="AS700" s="144"/>
      <c r="AT700" s="144"/>
      <c r="AU700" s="144"/>
      <c r="AV700" s="144"/>
      <c r="AW700" s="144"/>
      <c r="AX700" s="144"/>
      <c r="AY700" s="144"/>
      <c r="AZ700" s="144"/>
      <c r="BA700" s="144"/>
      <c r="BB700" s="144"/>
    </row>
    <row r="701" spans="1:54" ht="27.75" customHeight="1" x14ac:dyDescent="0.25">
      <c r="A701" s="897" t="s">
        <v>1631</v>
      </c>
      <c r="B701" s="898"/>
      <c r="C701" s="898"/>
      <c r="D701" s="898"/>
      <c r="E701" s="898"/>
      <c r="F701" s="898"/>
      <c r="G701" s="898"/>
      <c r="H701" s="898"/>
      <c r="I701" s="898"/>
      <c r="J701" s="898"/>
      <c r="K701" s="898"/>
      <c r="L701" s="898"/>
      <c r="M701" s="898"/>
      <c r="N701" s="898"/>
      <c r="O701" s="899"/>
      <c r="P701" s="1010">
        <f>SUM(AI701-X701)</f>
        <v>0</v>
      </c>
      <c r="Q701" s="1011"/>
      <c r="R701" s="1011"/>
      <c r="S701" s="1011"/>
      <c r="T701" s="1011"/>
      <c r="U701" s="1011"/>
      <c r="V701" s="1011"/>
      <c r="W701" s="1011"/>
      <c r="X701" s="1012"/>
      <c r="Y701" s="1012"/>
      <c r="Z701" s="1012"/>
      <c r="AA701" s="1012"/>
      <c r="AB701" s="1012"/>
      <c r="AC701" s="1012"/>
      <c r="AD701" s="1012"/>
      <c r="AE701" s="1012"/>
      <c r="AF701" s="1012"/>
      <c r="AG701" s="1012"/>
      <c r="AH701" s="1012"/>
      <c r="AI701" s="1011">
        <f>SUM(SUVAHAVUJ!N45)</f>
        <v>0</v>
      </c>
      <c r="AJ701" s="1011"/>
      <c r="AK701" s="1011"/>
      <c r="AL701" s="1011"/>
      <c r="AM701" s="1011"/>
      <c r="AN701" s="1011"/>
      <c r="AO701" s="1011"/>
      <c r="AP701" s="1011"/>
      <c r="AQ701" s="1011"/>
      <c r="AR701" s="1011"/>
      <c r="AS701" s="1011"/>
      <c r="AT701" s="1011"/>
      <c r="AU701" s="1011"/>
      <c r="AV701" s="1011"/>
      <c r="AW701" s="1011"/>
      <c r="AX701" s="1011"/>
      <c r="AY701" s="1011"/>
      <c r="AZ701" s="1011"/>
      <c r="BA701" s="1011"/>
      <c r="BB701" s="1011"/>
    </row>
    <row r="702" spans="1:54" ht="27" customHeight="1" x14ac:dyDescent="0.25">
      <c r="A702" s="897" t="s">
        <v>1619</v>
      </c>
      <c r="B702" s="898"/>
      <c r="C702" s="898"/>
      <c r="D702" s="898"/>
      <c r="E702" s="898"/>
      <c r="F702" s="898"/>
      <c r="G702" s="898"/>
      <c r="H702" s="898"/>
      <c r="I702" s="898"/>
      <c r="J702" s="898"/>
      <c r="K702" s="898"/>
      <c r="L702" s="898"/>
      <c r="M702" s="898"/>
      <c r="N702" s="898"/>
      <c r="O702" s="899"/>
      <c r="P702" s="1010">
        <f>SUM(AI702-X702)</f>
        <v>0</v>
      </c>
      <c r="Q702" s="1011"/>
      <c r="R702" s="1011"/>
      <c r="S702" s="1011"/>
      <c r="T702" s="1011"/>
      <c r="U702" s="1011"/>
      <c r="V702" s="1011"/>
      <c r="W702" s="1011"/>
      <c r="X702" s="1012"/>
      <c r="Y702" s="1012"/>
      <c r="Z702" s="1012"/>
      <c r="AA702" s="1012"/>
      <c r="AB702" s="1012"/>
      <c r="AC702" s="1012"/>
      <c r="AD702" s="1012"/>
      <c r="AE702" s="1012"/>
      <c r="AF702" s="1012"/>
      <c r="AG702" s="1012"/>
      <c r="AH702" s="1012"/>
      <c r="AI702" s="1011">
        <f>SUM(SUVAHAVUJ!N46)</f>
        <v>0</v>
      </c>
      <c r="AJ702" s="1011"/>
      <c r="AK702" s="1011"/>
      <c r="AL702" s="1011"/>
      <c r="AM702" s="1011"/>
      <c r="AN702" s="1011"/>
      <c r="AO702" s="1011"/>
      <c r="AP702" s="1011"/>
      <c r="AQ702" s="1011"/>
      <c r="AR702" s="1011"/>
      <c r="AS702" s="1011"/>
      <c r="AT702" s="1011"/>
      <c r="AU702" s="1011"/>
      <c r="AV702" s="1011"/>
      <c r="AW702" s="1011"/>
      <c r="AX702" s="1011"/>
      <c r="AY702" s="1011"/>
      <c r="AZ702" s="1011"/>
      <c r="BA702" s="1011"/>
      <c r="BB702" s="1011"/>
    </row>
    <row r="703" spans="1:54" ht="11.45" customHeight="1" x14ac:dyDescent="0.25">
      <c r="A703" s="143" t="s">
        <v>1632</v>
      </c>
      <c r="B703" s="144"/>
      <c r="C703" s="144"/>
      <c r="D703" s="144"/>
      <c r="E703" s="144"/>
      <c r="F703" s="144"/>
      <c r="G703" s="144"/>
      <c r="H703" s="144"/>
      <c r="I703" s="144"/>
      <c r="J703" s="144"/>
      <c r="K703" s="144"/>
      <c r="L703" s="144"/>
      <c r="M703" s="144"/>
      <c r="N703" s="144"/>
      <c r="O703" s="145"/>
      <c r="P703" s="1010">
        <f>SUM(AI703-X703)</f>
        <v>0</v>
      </c>
      <c r="Q703" s="1011"/>
      <c r="R703" s="1011"/>
      <c r="S703" s="1011"/>
      <c r="T703" s="1011"/>
      <c r="U703" s="1011"/>
      <c r="V703" s="1011"/>
      <c r="W703" s="1011"/>
      <c r="X703" s="1012"/>
      <c r="Y703" s="1012"/>
      <c r="Z703" s="1012"/>
      <c r="AA703" s="1012"/>
      <c r="AB703" s="1012"/>
      <c r="AC703" s="1012"/>
      <c r="AD703" s="1012"/>
      <c r="AE703" s="1012"/>
      <c r="AF703" s="1012"/>
      <c r="AG703" s="1012"/>
      <c r="AH703" s="1012"/>
      <c r="AI703" s="1011">
        <f>SUM(SUVAHAVUJ!N47)</f>
        <v>0</v>
      </c>
      <c r="AJ703" s="1011"/>
      <c r="AK703" s="1011"/>
      <c r="AL703" s="1011"/>
      <c r="AM703" s="1011"/>
      <c r="AN703" s="1011"/>
      <c r="AO703" s="1011"/>
      <c r="AP703" s="1011"/>
      <c r="AQ703" s="1011"/>
      <c r="AR703" s="1011"/>
      <c r="AS703" s="1011"/>
      <c r="AT703" s="1011"/>
      <c r="AU703" s="1011"/>
      <c r="AV703" s="1011"/>
      <c r="AW703" s="1011"/>
      <c r="AX703" s="1011"/>
      <c r="AY703" s="1011"/>
      <c r="AZ703" s="1011"/>
      <c r="BA703" s="1011"/>
      <c r="BB703" s="1011"/>
    </row>
    <row r="704" spans="1:54" ht="11.45" customHeight="1" x14ac:dyDescent="0.25">
      <c r="A704" s="143" t="s">
        <v>1633</v>
      </c>
      <c r="B704" s="144"/>
      <c r="C704" s="144"/>
      <c r="D704" s="144"/>
      <c r="E704" s="144"/>
      <c r="F704" s="144"/>
      <c r="G704" s="144"/>
      <c r="H704" s="144"/>
      <c r="I704" s="144"/>
      <c r="J704" s="144"/>
      <c r="K704" s="144"/>
      <c r="L704" s="144"/>
      <c r="M704" s="144"/>
      <c r="N704" s="144"/>
      <c r="O704" s="145"/>
      <c r="P704" s="1010">
        <f>SUM(AI704-X704)</f>
        <v>0</v>
      </c>
      <c r="Q704" s="1011"/>
      <c r="R704" s="1011"/>
      <c r="S704" s="1011"/>
      <c r="T704" s="1011"/>
      <c r="U704" s="1011"/>
      <c r="V704" s="1011"/>
      <c r="W704" s="1011"/>
      <c r="X704" s="1013"/>
      <c r="Y704" s="1013"/>
      <c r="Z704" s="1013"/>
      <c r="AA704" s="1013"/>
      <c r="AB704" s="1013"/>
      <c r="AC704" s="1013"/>
      <c r="AD704" s="1013"/>
      <c r="AE704" s="1013"/>
      <c r="AF704" s="1013"/>
      <c r="AG704" s="1013"/>
      <c r="AH704" s="1013"/>
      <c r="AI704" s="1014">
        <f>SUM(SUVAHAVUJ!N48)</f>
        <v>0</v>
      </c>
      <c r="AJ704" s="1014"/>
      <c r="AK704" s="1014"/>
      <c r="AL704" s="1014"/>
      <c r="AM704" s="1014"/>
      <c r="AN704" s="1014"/>
      <c r="AO704" s="1014"/>
      <c r="AP704" s="1014"/>
      <c r="AQ704" s="1014"/>
      <c r="AR704" s="1014"/>
      <c r="AS704" s="1014"/>
      <c r="AT704" s="1014"/>
      <c r="AU704" s="1014"/>
      <c r="AV704" s="1014"/>
      <c r="AW704" s="1014"/>
      <c r="AX704" s="1014"/>
      <c r="AY704" s="1014"/>
      <c r="AZ704" s="1014"/>
      <c r="BA704" s="1014"/>
      <c r="BB704" s="1014"/>
    </row>
    <row r="705" spans="1:54" ht="11.45" customHeight="1" x14ac:dyDescent="0.25">
      <c r="A705" s="984" t="s">
        <v>1634</v>
      </c>
      <c r="B705" s="985"/>
      <c r="C705" s="985"/>
      <c r="D705" s="985"/>
      <c r="E705" s="985"/>
      <c r="F705" s="985"/>
      <c r="G705" s="985"/>
      <c r="H705" s="985"/>
      <c r="I705" s="985"/>
      <c r="J705" s="985"/>
      <c r="K705" s="985"/>
      <c r="L705" s="985"/>
      <c r="M705" s="985"/>
      <c r="N705" s="985"/>
      <c r="O705" s="986"/>
      <c r="P705" s="1010">
        <f>SUM(AI705-X705)</f>
        <v>0</v>
      </c>
      <c r="Q705" s="1011"/>
      <c r="R705" s="1011"/>
      <c r="S705" s="1011"/>
      <c r="T705" s="1011"/>
      <c r="U705" s="1011"/>
      <c r="V705" s="1011"/>
      <c r="W705" s="1011"/>
      <c r="X705" s="1012"/>
      <c r="Y705" s="1012"/>
      <c r="Z705" s="1012"/>
      <c r="AA705" s="1012"/>
      <c r="AB705" s="1012"/>
      <c r="AC705" s="1012"/>
      <c r="AD705" s="1012"/>
      <c r="AE705" s="1012"/>
      <c r="AF705" s="1012"/>
      <c r="AG705" s="1012"/>
      <c r="AH705" s="1012"/>
      <c r="AI705" s="1011">
        <f>SUM(SUVAHAVUJ!N49)</f>
        <v>0</v>
      </c>
      <c r="AJ705" s="1011"/>
      <c r="AK705" s="1011"/>
      <c r="AL705" s="1011"/>
      <c r="AM705" s="1011"/>
      <c r="AN705" s="1011"/>
      <c r="AO705" s="1011"/>
      <c r="AP705" s="1011"/>
      <c r="AQ705" s="1011"/>
      <c r="AR705" s="1011"/>
      <c r="AS705" s="1011"/>
      <c r="AT705" s="1011"/>
      <c r="AU705" s="1011"/>
      <c r="AV705" s="1011"/>
      <c r="AW705" s="1011"/>
      <c r="AX705" s="1011"/>
      <c r="AY705" s="1011"/>
      <c r="AZ705" s="1011"/>
      <c r="BA705" s="1011"/>
      <c r="BB705" s="1011"/>
    </row>
    <row r="706" spans="1:54" ht="17.25" customHeight="1" x14ac:dyDescent="0.25">
      <c r="A706" s="987"/>
      <c r="B706" s="988"/>
      <c r="C706" s="988"/>
      <c r="D706" s="988"/>
      <c r="E706" s="988"/>
      <c r="F706" s="988"/>
      <c r="G706" s="988"/>
      <c r="H706" s="988"/>
      <c r="I706" s="988"/>
      <c r="J706" s="988"/>
      <c r="K706" s="988"/>
      <c r="L706" s="988"/>
      <c r="M706" s="988"/>
      <c r="N706" s="988"/>
      <c r="O706" s="989"/>
      <c r="P706" s="1010"/>
      <c r="Q706" s="1011"/>
      <c r="R706" s="1011"/>
      <c r="S706" s="1011"/>
      <c r="T706" s="1011"/>
      <c r="U706" s="1011"/>
      <c r="V706" s="1011"/>
      <c r="W706" s="1011"/>
      <c r="X706" s="1012"/>
      <c r="Y706" s="1012"/>
      <c r="Z706" s="1012"/>
      <c r="AA706" s="1012"/>
      <c r="AB706" s="1012"/>
      <c r="AC706" s="1012"/>
      <c r="AD706" s="1012"/>
      <c r="AE706" s="1012"/>
      <c r="AF706" s="1012"/>
      <c r="AG706" s="1012"/>
      <c r="AH706" s="1012"/>
      <c r="AI706" s="1011"/>
      <c r="AJ706" s="1011"/>
      <c r="AK706" s="1011"/>
      <c r="AL706" s="1011"/>
      <c r="AM706" s="1011"/>
      <c r="AN706" s="1011"/>
      <c r="AO706" s="1011"/>
      <c r="AP706" s="1011"/>
      <c r="AQ706" s="1011"/>
      <c r="AR706" s="1011"/>
      <c r="AS706" s="1011"/>
      <c r="AT706" s="1011"/>
      <c r="AU706" s="1011"/>
      <c r="AV706" s="1011"/>
      <c r="AW706" s="1011"/>
      <c r="AX706" s="1011"/>
      <c r="AY706" s="1011"/>
      <c r="AZ706" s="1011"/>
      <c r="BA706" s="1011"/>
      <c r="BB706" s="1011"/>
    </row>
    <row r="707" spans="1:54" ht="14.25" customHeight="1" x14ac:dyDescent="0.25">
      <c r="A707" s="897" t="s">
        <v>1623</v>
      </c>
      <c r="B707" s="898"/>
      <c r="C707" s="898"/>
      <c r="D707" s="898"/>
      <c r="E707" s="898"/>
      <c r="F707" s="898"/>
      <c r="G707" s="898"/>
      <c r="H707" s="898"/>
      <c r="I707" s="898"/>
      <c r="J707" s="898"/>
      <c r="K707" s="898"/>
      <c r="L707" s="898"/>
      <c r="M707" s="898"/>
      <c r="N707" s="898"/>
      <c r="O707" s="899"/>
      <c r="P707" s="1010">
        <f t="shared" ref="P707:P711" si="0">SUM(AI707-X707)</f>
        <v>0</v>
      </c>
      <c r="Q707" s="1011"/>
      <c r="R707" s="1011"/>
      <c r="S707" s="1011"/>
      <c r="T707" s="1011"/>
      <c r="U707" s="1011"/>
      <c r="V707" s="1011"/>
      <c r="W707" s="1011"/>
      <c r="X707" s="1012"/>
      <c r="Y707" s="1012"/>
      <c r="Z707" s="1012"/>
      <c r="AA707" s="1012"/>
      <c r="AB707" s="1012"/>
      <c r="AC707" s="1012"/>
      <c r="AD707" s="1012"/>
      <c r="AE707" s="1012"/>
      <c r="AF707" s="1012"/>
      <c r="AG707" s="1012"/>
      <c r="AH707" s="1012"/>
      <c r="AI707" s="1011">
        <f>SUM(SUVAHAVUJ!N51)</f>
        <v>0</v>
      </c>
      <c r="AJ707" s="1011"/>
      <c r="AK707" s="1011"/>
      <c r="AL707" s="1011"/>
      <c r="AM707" s="1011"/>
      <c r="AN707" s="1011"/>
      <c r="AO707" s="1011"/>
      <c r="AP707" s="1011"/>
      <c r="AQ707" s="1011"/>
      <c r="AR707" s="1011"/>
      <c r="AS707" s="1011"/>
      <c r="AT707" s="1011"/>
      <c r="AU707" s="1011"/>
      <c r="AV707" s="1011"/>
      <c r="AW707" s="1011"/>
      <c r="AX707" s="1011"/>
      <c r="AY707" s="1011"/>
      <c r="AZ707" s="1011"/>
      <c r="BA707" s="1011"/>
      <c r="BB707" s="1011"/>
    </row>
    <row r="708" spans="1:54" ht="11.45" customHeight="1" x14ac:dyDescent="0.25">
      <c r="A708" s="897" t="s">
        <v>1624</v>
      </c>
      <c r="B708" s="898"/>
      <c r="C708" s="898"/>
      <c r="D708" s="898"/>
      <c r="E708" s="898"/>
      <c r="F708" s="898"/>
      <c r="G708" s="898"/>
      <c r="H708" s="898"/>
      <c r="I708" s="898"/>
      <c r="J708" s="898"/>
      <c r="K708" s="898"/>
      <c r="L708" s="898"/>
      <c r="M708" s="898"/>
      <c r="N708" s="898"/>
      <c r="O708" s="899"/>
      <c r="P708" s="1010">
        <f t="shared" si="0"/>
        <v>0</v>
      </c>
      <c r="Q708" s="1011"/>
      <c r="R708" s="1011"/>
      <c r="S708" s="1011"/>
      <c r="T708" s="1011"/>
      <c r="U708" s="1011"/>
      <c r="V708" s="1011"/>
      <c r="W708" s="1011"/>
      <c r="X708" s="1012"/>
      <c r="Y708" s="1012"/>
      <c r="Z708" s="1012"/>
      <c r="AA708" s="1012"/>
      <c r="AB708" s="1012"/>
      <c r="AC708" s="1012"/>
      <c r="AD708" s="1012"/>
      <c r="AE708" s="1012"/>
      <c r="AF708" s="1012"/>
      <c r="AG708" s="1012"/>
      <c r="AH708" s="1012"/>
      <c r="AI708" s="1011">
        <f>SUM(SUVAHAVUJ!N52)</f>
        <v>0</v>
      </c>
      <c r="AJ708" s="1011"/>
      <c r="AK708" s="1011"/>
      <c r="AL708" s="1011"/>
      <c r="AM708" s="1011"/>
      <c r="AN708" s="1011"/>
      <c r="AO708" s="1011"/>
      <c r="AP708" s="1011"/>
      <c r="AQ708" s="1011"/>
      <c r="AR708" s="1011"/>
      <c r="AS708" s="1011"/>
      <c r="AT708" s="1011"/>
      <c r="AU708" s="1011"/>
      <c r="AV708" s="1011"/>
      <c r="AW708" s="1011"/>
      <c r="AX708" s="1011"/>
      <c r="AY708" s="1011"/>
      <c r="AZ708" s="1011"/>
      <c r="BA708" s="1011"/>
      <c r="BB708" s="1011"/>
    </row>
    <row r="709" spans="1:54" ht="11.45" customHeight="1" x14ac:dyDescent="0.25">
      <c r="A709" s="897" t="s">
        <v>1625</v>
      </c>
      <c r="B709" s="898"/>
      <c r="C709" s="898"/>
      <c r="D709" s="898"/>
      <c r="E709" s="898"/>
      <c r="F709" s="898"/>
      <c r="G709" s="898"/>
      <c r="H709" s="898"/>
      <c r="I709" s="898"/>
      <c r="J709" s="898"/>
      <c r="K709" s="898"/>
      <c r="L709" s="898"/>
      <c r="M709" s="898"/>
      <c r="N709" s="898"/>
      <c r="O709" s="899"/>
      <c r="P709" s="1010">
        <f t="shared" si="0"/>
        <v>0</v>
      </c>
      <c r="Q709" s="1011"/>
      <c r="R709" s="1011"/>
      <c r="S709" s="1011"/>
      <c r="T709" s="1011"/>
      <c r="U709" s="1011"/>
      <c r="V709" s="1011"/>
      <c r="W709" s="1011"/>
      <c r="X709" s="1012"/>
      <c r="Y709" s="1012"/>
      <c r="Z709" s="1012"/>
      <c r="AA709" s="1012"/>
      <c r="AB709" s="1012"/>
      <c r="AC709" s="1012"/>
      <c r="AD709" s="1012"/>
      <c r="AE709" s="1012"/>
      <c r="AF709" s="1012"/>
      <c r="AG709" s="1012"/>
      <c r="AH709" s="1012"/>
      <c r="AI709" s="1011">
        <f>SUM(SUVAHAVUJ!N53)</f>
        <v>0</v>
      </c>
      <c r="AJ709" s="1011"/>
      <c r="AK709" s="1011"/>
      <c r="AL709" s="1011"/>
      <c r="AM709" s="1011"/>
      <c r="AN709" s="1011"/>
      <c r="AO709" s="1011"/>
      <c r="AP709" s="1011"/>
      <c r="AQ709" s="1011"/>
      <c r="AR709" s="1011"/>
      <c r="AS709" s="1011"/>
      <c r="AT709" s="1011"/>
      <c r="AU709" s="1011"/>
      <c r="AV709" s="1011"/>
      <c r="AW709" s="1011"/>
      <c r="AX709" s="1011"/>
      <c r="AY709" s="1011"/>
      <c r="AZ709" s="1011"/>
      <c r="BA709" s="1011"/>
      <c r="BB709" s="1011"/>
    </row>
    <row r="710" spans="1:54" ht="11.45" customHeight="1" x14ac:dyDescent="0.25">
      <c r="A710" s="984" t="s">
        <v>1635</v>
      </c>
      <c r="B710" s="985"/>
      <c r="C710" s="985"/>
      <c r="D710" s="985"/>
      <c r="E710" s="985"/>
      <c r="F710" s="985"/>
      <c r="G710" s="985"/>
      <c r="H710" s="985"/>
      <c r="I710" s="985"/>
      <c r="J710" s="985"/>
      <c r="K710" s="985"/>
      <c r="L710" s="985"/>
      <c r="M710" s="985"/>
      <c r="N710" s="985"/>
      <c r="O710" s="986"/>
      <c r="P710" s="1010">
        <f t="shared" si="0"/>
        <v>0</v>
      </c>
      <c r="Q710" s="1011"/>
      <c r="R710" s="1011"/>
      <c r="S710" s="1011"/>
      <c r="T710" s="1011"/>
      <c r="U710" s="1011"/>
      <c r="V710" s="1011"/>
      <c r="W710" s="1011"/>
      <c r="X710" s="1013"/>
      <c r="Y710" s="1013"/>
      <c r="Z710" s="1013"/>
      <c r="AA710" s="1013"/>
      <c r="AB710" s="1013"/>
      <c r="AC710" s="1013"/>
      <c r="AD710" s="1013"/>
      <c r="AE710" s="1013"/>
      <c r="AF710" s="1013"/>
      <c r="AG710" s="1013"/>
      <c r="AH710" s="1013"/>
      <c r="AI710" s="1014">
        <f>SUM(SUVAHAVUJ!N54)</f>
        <v>0</v>
      </c>
      <c r="AJ710" s="1014"/>
      <c r="AK710" s="1014"/>
      <c r="AL710" s="1014"/>
      <c r="AM710" s="1014"/>
      <c r="AN710" s="1014"/>
      <c r="AO710" s="1014"/>
      <c r="AP710" s="1014"/>
      <c r="AQ710" s="1014"/>
      <c r="AR710" s="1014"/>
      <c r="AS710" s="1014"/>
      <c r="AT710" s="1014"/>
      <c r="AU710" s="1014"/>
      <c r="AV710" s="1014"/>
      <c r="AW710" s="1014"/>
      <c r="AX710" s="1014"/>
      <c r="AY710" s="1014"/>
      <c r="AZ710" s="1014"/>
      <c r="BA710" s="1014"/>
      <c r="BB710" s="1014"/>
    </row>
    <row r="711" spans="1:54" ht="11.45" customHeight="1" x14ac:dyDescent="0.25">
      <c r="A711" s="1018" t="s">
        <v>1636</v>
      </c>
      <c r="B711" s="1019"/>
      <c r="C711" s="1019"/>
      <c r="D711" s="1019"/>
      <c r="E711" s="1019"/>
      <c r="F711" s="1019"/>
      <c r="G711" s="1019"/>
      <c r="H711" s="1019"/>
      <c r="I711" s="1019"/>
      <c r="J711" s="1019"/>
      <c r="K711" s="1019"/>
      <c r="L711" s="1019"/>
      <c r="M711" s="1019"/>
      <c r="N711" s="1019"/>
      <c r="O711" s="1020"/>
      <c r="P711" s="1021">
        <f t="shared" si="0"/>
        <v>0</v>
      </c>
      <c r="Q711" s="1022"/>
      <c r="R711" s="1022"/>
      <c r="S711" s="1022"/>
      <c r="T711" s="1022"/>
      <c r="U711" s="1022"/>
      <c r="V711" s="1022"/>
      <c r="W711" s="1022"/>
      <c r="X711" s="1023">
        <f>SUM(X701:AH710)</f>
        <v>0</v>
      </c>
      <c r="Y711" s="1023"/>
      <c r="Z711" s="1023"/>
      <c r="AA711" s="1023"/>
      <c r="AB711" s="1023"/>
      <c r="AC711" s="1023"/>
      <c r="AD711" s="1023"/>
      <c r="AE711" s="1023"/>
      <c r="AF711" s="1023"/>
      <c r="AG711" s="1023"/>
      <c r="AH711" s="1023"/>
      <c r="AI711" s="1022">
        <f>SUM(SUVAHAVUJ!N43)</f>
        <v>0</v>
      </c>
      <c r="AJ711" s="1022"/>
      <c r="AK711" s="1022"/>
      <c r="AL711" s="1022"/>
      <c r="AM711" s="1022"/>
      <c r="AN711" s="1022"/>
      <c r="AO711" s="1022"/>
      <c r="AP711" s="1022"/>
      <c r="AQ711" s="1022"/>
      <c r="AR711" s="1022"/>
      <c r="AS711" s="1022"/>
      <c r="AT711" s="1022"/>
      <c r="AU711" s="1022"/>
      <c r="AV711" s="1022"/>
      <c r="AW711" s="1022"/>
      <c r="AX711" s="1022"/>
      <c r="AY711" s="1022"/>
      <c r="AZ711" s="1022"/>
      <c r="BA711" s="1022"/>
      <c r="BB711" s="1022"/>
    </row>
    <row r="712" spans="1:54" ht="11.45" customHeight="1" x14ac:dyDescent="0.25">
      <c r="A712" s="142" t="s">
        <v>1637</v>
      </c>
      <c r="B712" s="152"/>
      <c r="C712" s="152"/>
      <c r="D712" s="152"/>
      <c r="E712" s="152"/>
      <c r="F712" s="152"/>
      <c r="G712" s="152"/>
      <c r="H712" s="152"/>
      <c r="I712" s="152"/>
      <c r="J712" s="152"/>
      <c r="K712" s="152"/>
      <c r="L712" s="152"/>
      <c r="M712" s="152"/>
      <c r="N712" s="152"/>
      <c r="O712" s="152"/>
      <c r="P712" s="201"/>
      <c r="Q712" s="201"/>
      <c r="R712" s="201"/>
      <c r="S712" s="201"/>
      <c r="T712" s="201"/>
      <c r="U712" s="201"/>
      <c r="V712" s="201"/>
      <c r="W712" s="201"/>
      <c r="X712" s="202"/>
      <c r="Y712" s="202"/>
      <c r="Z712" s="202"/>
      <c r="AA712" s="202"/>
      <c r="AB712" s="202"/>
      <c r="AC712" s="202"/>
      <c r="AD712" s="202"/>
      <c r="AE712" s="202"/>
      <c r="AF712" s="202"/>
      <c r="AG712" s="202"/>
      <c r="AH712" s="202"/>
      <c r="AI712" s="202"/>
      <c r="AJ712" s="202"/>
      <c r="AK712" s="202"/>
      <c r="AL712" s="202"/>
      <c r="AM712" s="202"/>
      <c r="AN712" s="202"/>
      <c r="AO712" s="202"/>
      <c r="AP712" s="202"/>
      <c r="AQ712" s="202"/>
      <c r="AR712" s="202"/>
      <c r="AS712" s="202"/>
      <c r="AT712" s="202"/>
      <c r="AU712" s="202"/>
      <c r="AV712" s="202"/>
      <c r="AW712" s="202"/>
      <c r="AX712" s="202"/>
      <c r="AY712" s="202"/>
      <c r="AZ712" s="202"/>
      <c r="BA712" s="202"/>
      <c r="BB712" s="202"/>
    </row>
    <row r="713" spans="1:54" ht="23.25" customHeight="1" x14ac:dyDescent="0.25">
      <c r="A713" s="1015" t="s">
        <v>1631</v>
      </c>
      <c r="B713" s="1016"/>
      <c r="C713" s="1016"/>
      <c r="D713" s="1016"/>
      <c r="E713" s="1016"/>
      <c r="F713" s="1016"/>
      <c r="G713" s="1016"/>
      <c r="H713" s="1016"/>
      <c r="I713" s="1016"/>
      <c r="J713" s="1016"/>
      <c r="K713" s="1016"/>
      <c r="L713" s="1016"/>
      <c r="M713" s="1016"/>
      <c r="N713" s="1016"/>
      <c r="O713" s="1017"/>
      <c r="P713" s="1010">
        <f t="shared" ref="P713:P723" si="1">SUM(AI713-X713)</f>
        <v>0</v>
      </c>
      <c r="Q713" s="1011"/>
      <c r="R713" s="1011"/>
      <c r="S713" s="1011"/>
      <c r="T713" s="1011"/>
      <c r="U713" s="1011"/>
      <c r="V713" s="1011"/>
      <c r="W713" s="1011"/>
      <c r="X713" s="1012"/>
      <c r="Y713" s="1012"/>
      <c r="Z713" s="1012"/>
      <c r="AA713" s="1012"/>
      <c r="AB713" s="1012"/>
      <c r="AC713" s="1012"/>
      <c r="AD713" s="1012"/>
      <c r="AE713" s="1012"/>
      <c r="AF713" s="1012"/>
      <c r="AG713" s="1012"/>
      <c r="AH713" s="1012"/>
      <c r="AI713" s="1011">
        <f>SUM(SUVAHAVUJ!N57)</f>
        <v>0</v>
      </c>
      <c r="AJ713" s="1011"/>
      <c r="AK713" s="1011"/>
      <c r="AL713" s="1011"/>
      <c r="AM713" s="1011"/>
      <c r="AN713" s="1011"/>
      <c r="AO713" s="1011"/>
      <c r="AP713" s="1011"/>
      <c r="AQ713" s="1011"/>
      <c r="AR713" s="1011"/>
      <c r="AS713" s="1011"/>
      <c r="AT713" s="1011"/>
      <c r="AU713" s="1011"/>
      <c r="AV713" s="1011"/>
      <c r="AW713" s="1011"/>
      <c r="AX713" s="1011"/>
      <c r="AY713" s="1011"/>
      <c r="AZ713" s="1011"/>
      <c r="BA713" s="1011"/>
      <c r="BB713" s="1011"/>
    </row>
    <row r="714" spans="1:54" ht="23.25" customHeight="1" x14ac:dyDescent="0.25">
      <c r="A714" s="1015" t="s">
        <v>1619</v>
      </c>
      <c r="B714" s="1016"/>
      <c r="C714" s="1016"/>
      <c r="D714" s="1016"/>
      <c r="E714" s="1016"/>
      <c r="F714" s="1016"/>
      <c r="G714" s="1016"/>
      <c r="H714" s="1016"/>
      <c r="I714" s="1016"/>
      <c r="J714" s="1016"/>
      <c r="K714" s="1016"/>
      <c r="L714" s="1016"/>
      <c r="M714" s="1016"/>
      <c r="N714" s="1016"/>
      <c r="O714" s="1017"/>
      <c r="P714" s="1010">
        <f t="shared" si="1"/>
        <v>0</v>
      </c>
      <c r="Q714" s="1011"/>
      <c r="R714" s="1011"/>
      <c r="S714" s="1011"/>
      <c r="T714" s="1011"/>
      <c r="U714" s="1011"/>
      <c r="V714" s="1011"/>
      <c r="W714" s="1011"/>
      <c r="X714" s="1012"/>
      <c r="Y714" s="1012"/>
      <c r="Z714" s="1012"/>
      <c r="AA714" s="1012"/>
      <c r="AB714" s="1012"/>
      <c r="AC714" s="1012"/>
      <c r="AD714" s="1012"/>
      <c r="AE714" s="1012"/>
      <c r="AF714" s="1012"/>
      <c r="AG714" s="1012"/>
      <c r="AH714" s="1012"/>
      <c r="AI714" s="1011">
        <f>SUM(SUVAHAVUJ!N58)</f>
        <v>0</v>
      </c>
      <c r="AJ714" s="1011"/>
      <c r="AK714" s="1011"/>
      <c r="AL714" s="1011"/>
      <c r="AM714" s="1011"/>
      <c r="AN714" s="1011"/>
      <c r="AO714" s="1011"/>
      <c r="AP714" s="1011"/>
      <c r="AQ714" s="1011"/>
      <c r="AR714" s="1011"/>
      <c r="AS714" s="1011"/>
      <c r="AT714" s="1011"/>
      <c r="AU714" s="1011"/>
      <c r="AV714" s="1011"/>
      <c r="AW714" s="1011"/>
      <c r="AX714" s="1011"/>
      <c r="AY714" s="1011"/>
      <c r="AZ714" s="1011"/>
      <c r="BA714" s="1011"/>
      <c r="BB714" s="1011"/>
    </row>
    <row r="715" spans="1:54" ht="13.5" customHeight="1" x14ac:dyDescent="0.25">
      <c r="A715" s="1015" t="s">
        <v>1621</v>
      </c>
      <c r="B715" s="1016"/>
      <c r="C715" s="1016"/>
      <c r="D715" s="1016"/>
      <c r="E715" s="1016"/>
      <c r="F715" s="1016"/>
      <c r="G715" s="1016"/>
      <c r="H715" s="1016"/>
      <c r="I715" s="1016"/>
      <c r="J715" s="1016"/>
      <c r="K715" s="1016"/>
      <c r="L715" s="1016"/>
      <c r="M715" s="1016"/>
      <c r="N715" s="1016"/>
      <c r="O715" s="1017"/>
      <c r="P715" s="1010">
        <f t="shared" si="1"/>
        <v>0</v>
      </c>
      <c r="Q715" s="1011"/>
      <c r="R715" s="1011"/>
      <c r="S715" s="1011"/>
      <c r="T715" s="1011"/>
      <c r="U715" s="1011"/>
      <c r="V715" s="1011"/>
      <c r="W715" s="1011"/>
      <c r="X715" s="1012"/>
      <c r="Y715" s="1012"/>
      <c r="Z715" s="1012"/>
      <c r="AA715" s="1012"/>
      <c r="AB715" s="1012"/>
      <c r="AC715" s="1012"/>
      <c r="AD715" s="1012"/>
      <c r="AE715" s="1012"/>
      <c r="AF715" s="1012"/>
      <c r="AG715" s="1012"/>
      <c r="AH715" s="1012"/>
      <c r="AI715" s="1011">
        <f>SUM(SUVAHAVUJ!N59)</f>
        <v>0</v>
      </c>
      <c r="AJ715" s="1011"/>
      <c r="AK715" s="1011"/>
      <c r="AL715" s="1011"/>
      <c r="AM715" s="1011"/>
      <c r="AN715" s="1011"/>
      <c r="AO715" s="1011"/>
      <c r="AP715" s="1011"/>
      <c r="AQ715" s="1011"/>
      <c r="AR715" s="1011"/>
      <c r="AS715" s="1011"/>
      <c r="AT715" s="1011"/>
      <c r="AU715" s="1011"/>
      <c r="AV715" s="1011"/>
      <c r="AW715" s="1011"/>
      <c r="AX715" s="1011"/>
      <c r="AY715" s="1011"/>
      <c r="AZ715" s="1011"/>
      <c r="BA715" s="1011"/>
      <c r="BB715" s="1011"/>
    </row>
    <row r="716" spans="1:54" ht="11.45" customHeight="1" x14ac:dyDescent="0.25">
      <c r="A716" s="1015" t="s">
        <v>1633</v>
      </c>
      <c r="B716" s="1016"/>
      <c r="C716" s="1016"/>
      <c r="D716" s="1016"/>
      <c r="E716" s="1016"/>
      <c r="F716" s="1016"/>
      <c r="G716" s="1016"/>
      <c r="H716" s="1016"/>
      <c r="I716" s="1016"/>
      <c r="J716" s="1016"/>
      <c r="K716" s="1016"/>
      <c r="L716" s="1016"/>
      <c r="M716" s="1016"/>
      <c r="N716" s="1016"/>
      <c r="O716" s="1017"/>
      <c r="P716" s="1010">
        <f t="shared" si="1"/>
        <v>0</v>
      </c>
      <c r="Q716" s="1011"/>
      <c r="R716" s="1011"/>
      <c r="S716" s="1011"/>
      <c r="T716" s="1011"/>
      <c r="U716" s="1011"/>
      <c r="V716" s="1011"/>
      <c r="W716" s="1011"/>
      <c r="X716" s="1012"/>
      <c r="Y716" s="1012"/>
      <c r="Z716" s="1012"/>
      <c r="AA716" s="1012"/>
      <c r="AB716" s="1012"/>
      <c r="AC716" s="1012"/>
      <c r="AD716" s="1012"/>
      <c r="AE716" s="1012"/>
      <c r="AF716" s="1012"/>
      <c r="AG716" s="1012"/>
      <c r="AH716" s="1012"/>
      <c r="AI716" s="1011">
        <f>SUM(SUVAHAVUJ!N60)</f>
        <v>0</v>
      </c>
      <c r="AJ716" s="1011"/>
      <c r="AK716" s="1011"/>
      <c r="AL716" s="1011"/>
      <c r="AM716" s="1011"/>
      <c r="AN716" s="1011"/>
      <c r="AO716" s="1011"/>
      <c r="AP716" s="1011"/>
      <c r="AQ716" s="1011"/>
      <c r="AR716" s="1011"/>
      <c r="AS716" s="1011"/>
      <c r="AT716" s="1011"/>
      <c r="AU716" s="1011"/>
      <c r="AV716" s="1011"/>
      <c r="AW716" s="1011"/>
      <c r="AX716" s="1011"/>
      <c r="AY716" s="1011"/>
      <c r="AZ716" s="1011"/>
      <c r="BA716" s="1011"/>
      <c r="BB716" s="1011"/>
    </row>
    <row r="717" spans="1:54" s="142" customFormat="1" ht="11.45" customHeight="1" x14ac:dyDescent="0.25">
      <c r="A717" s="1015" t="s">
        <v>1638</v>
      </c>
      <c r="B717" s="1016"/>
      <c r="C717" s="1016"/>
      <c r="D717" s="1016"/>
      <c r="E717" s="1016"/>
      <c r="F717" s="1016"/>
      <c r="G717" s="1016"/>
      <c r="H717" s="1016"/>
      <c r="I717" s="1016"/>
      <c r="J717" s="1016"/>
      <c r="K717" s="1016"/>
      <c r="L717" s="1016"/>
      <c r="M717" s="1016"/>
      <c r="N717" s="1016"/>
      <c r="O717" s="1017"/>
      <c r="P717" s="1010">
        <f t="shared" si="1"/>
        <v>0</v>
      </c>
      <c r="Q717" s="1011"/>
      <c r="R717" s="1011"/>
      <c r="S717" s="1011"/>
      <c r="T717" s="1011"/>
      <c r="U717" s="1011"/>
      <c r="V717" s="1011"/>
      <c r="W717" s="1011"/>
      <c r="X717" s="1012"/>
      <c r="Y717" s="1012"/>
      <c r="Z717" s="1012"/>
      <c r="AA717" s="1012"/>
      <c r="AB717" s="1012"/>
      <c r="AC717" s="1012"/>
      <c r="AD717" s="1012"/>
      <c r="AE717" s="1012"/>
      <c r="AF717" s="1012"/>
      <c r="AG717" s="1012"/>
      <c r="AH717" s="1012"/>
      <c r="AI717" s="1011">
        <f>SUM(SUVAHAVUJ!N61)</f>
        <v>0</v>
      </c>
      <c r="AJ717" s="1011"/>
      <c r="AK717" s="1011"/>
      <c r="AL717" s="1011"/>
      <c r="AM717" s="1011"/>
      <c r="AN717" s="1011"/>
      <c r="AO717" s="1011"/>
      <c r="AP717" s="1011"/>
      <c r="AQ717" s="1011"/>
      <c r="AR717" s="1011"/>
      <c r="AS717" s="1011"/>
      <c r="AT717" s="1011"/>
      <c r="AU717" s="1011"/>
      <c r="AV717" s="1011"/>
      <c r="AW717" s="1011"/>
      <c r="AX717" s="1011"/>
      <c r="AY717" s="1011"/>
      <c r="AZ717" s="1011"/>
      <c r="BA717" s="1011"/>
      <c r="BB717" s="1011"/>
    </row>
    <row r="718" spans="1:54" s="142" customFormat="1" ht="11.45" customHeight="1" x14ac:dyDescent="0.25">
      <c r="A718" s="1015" t="s">
        <v>1639</v>
      </c>
      <c r="B718" s="1016"/>
      <c r="C718" s="1016"/>
      <c r="D718" s="1016"/>
      <c r="E718" s="1016"/>
      <c r="F718" s="1016"/>
      <c r="G718" s="1016"/>
      <c r="H718" s="1016"/>
      <c r="I718" s="1016"/>
      <c r="J718" s="1016"/>
      <c r="K718" s="1016"/>
      <c r="L718" s="1016"/>
      <c r="M718" s="1016"/>
      <c r="N718" s="1016"/>
      <c r="O718" s="1017"/>
      <c r="P718" s="1010">
        <f t="shared" si="1"/>
        <v>0</v>
      </c>
      <c r="Q718" s="1011"/>
      <c r="R718" s="1011"/>
      <c r="S718" s="1011"/>
      <c r="T718" s="1011"/>
      <c r="U718" s="1011"/>
      <c r="V718" s="1011"/>
      <c r="W718" s="1011"/>
      <c r="X718" s="1012"/>
      <c r="Y718" s="1012"/>
      <c r="Z718" s="1012"/>
      <c r="AA718" s="1012"/>
      <c r="AB718" s="1012"/>
      <c r="AC718" s="1012"/>
      <c r="AD718" s="1012"/>
      <c r="AE718" s="1012"/>
      <c r="AF718" s="1012"/>
      <c r="AG718" s="1012"/>
      <c r="AH718" s="1012"/>
      <c r="AI718" s="1011">
        <f>SUM(SUVAHAVUJ!N62)</f>
        <v>0</v>
      </c>
      <c r="AJ718" s="1011"/>
      <c r="AK718" s="1011"/>
      <c r="AL718" s="1011"/>
      <c r="AM718" s="1011"/>
      <c r="AN718" s="1011"/>
      <c r="AO718" s="1011"/>
      <c r="AP718" s="1011"/>
      <c r="AQ718" s="1011"/>
      <c r="AR718" s="1011"/>
      <c r="AS718" s="1011"/>
      <c r="AT718" s="1011"/>
      <c r="AU718" s="1011"/>
      <c r="AV718" s="1011"/>
      <c r="AW718" s="1011"/>
      <c r="AX718" s="1011"/>
      <c r="AY718" s="1011"/>
      <c r="AZ718" s="1011"/>
      <c r="BA718" s="1011"/>
      <c r="BB718" s="1011"/>
    </row>
    <row r="719" spans="1:54" s="142" customFormat="1" ht="24.75" customHeight="1" x14ac:dyDescent="0.25">
      <c r="A719" s="1024" t="s">
        <v>1623</v>
      </c>
      <c r="B719" s="1025"/>
      <c r="C719" s="1025"/>
      <c r="D719" s="1025"/>
      <c r="E719" s="1025"/>
      <c r="F719" s="1025"/>
      <c r="G719" s="1025"/>
      <c r="H719" s="1025"/>
      <c r="I719" s="1025"/>
      <c r="J719" s="1025"/>
      <c r="K719" s="1025"/>
      <c r="L719" s="1025"/>
      <c r="M719" s="1025"/>
      <c r="N719" s="1025"/>
      <c r="O719" s="1026"/>
      <c r="P719" s="1010">
        <f t="shared" si="1"/>
        <v>0</v>
      </c>
      <c r="Q719" s="1011"/>
      <c r="R719" s="1011"/>
      <c r="S719" s="1011"/>
      <c r="T719" s="1011"/>
      <c r="U719" s="1011"/>
      <c r="V719" s="1011"/>
      <c r="W719" s="1011"/>
      <c r="X719" s="1012"/>
      <c r="Y719" s="1012"/>
      <c r="Z719" s="1012"/>
      <c r="AA719" s="1012"/>
      <c r="AB719" s="1012"/>
      <c r="AC719" s="1012"/>
      <c r="AD719" s="1012"/>
      <c r="AE719" s="1012"/>
      <c r="AF719" s="1012"/>
      <c r="AG719" s="1012"/>
      <c r="AH719" s="1012"/>
      <c r="AI719" s="1011">
        <f>SUM(SUVAHAVUJ!N63)</f>
        <v>0</v>
      </c>
      <c r="AJ719" s="1011"/>
      <c r="AK719" s="1011"/>
      <c r="AL719" s="1011"/>
      <c r="AM719" s="1011"/>
      <c r="AN719" s="1011"/>
      <c r="AO719" s="1011"/>
      <c r="AP719" s="1011"/>
      <c r="AQ719" s="1011"/>
      <c r="AR719" s="1011"/>
      <c r="AS719" s="1011"/>
      <c r="AT719" s="1011"/>
      <c r="AU719" s="1011"/>
      <c r="AV719" s="1011"/>
      <c r="AW719" s="1011"/>
      <c r="AX719" s="1011"/>
      <c r="AY719" s="1011"/>
      <c r="AZ719" s="1011"/>
      <c r="BA719" s="1011"/>
      <c r="BB719" s="1011"/>
    </row>
    <row r="720" spans="1:54" s="142" customFormat="1" ht="11.45" customHeight="1" x14ac:dyDescent="0.25">
      <c r="A720" s="203" t="s">
        <v>1640</v>
      </c>
      <c r="B720" s="204"/>
      <c r="C720" s="204"/>
      <c r="D720" s="204"/>
      <c r="E720" s="204"/>
      <c r="F720" s="204"/>
      <c r="G720" s="204"/>
      <c r="H720" s="204"/>
      <c r="I720" s="204"/>
      <c r="J720" s="204"/>
      <c r="K720" s="204"/>
      <c r="L720" s="204"/>
      <c r="M720" s="204"/>
      <c r="N720" s="204"/>
      <c r="O720" s="205"/>
      <c r="P720" s="1010">
        <f t="shared" si="1"/>
        <v>0</v>
      </c>
      <c r="Q720" s="1011"/>
      <c r="R720" s="1011"/>
      <c r="S720" s="1011"/>
      <c r="T720" s="1011"/>
      <c r="U720" s="1011"/>
      <c r="V720" s="1011"/>
      <c r="W720" s="1011"/>
      <c r="X720" s="1012"/>
      <c r="Y720" s="1012"/>
      <c r="Z720" s="1012"/>
      <c r="AA720" s="1012"/>
      <c r="AB720" s="1012"/>
      <c r="AC720" s="1012"/>
      <c r="AD720" s="1012"/>
      <c r="AE720" s="1012"/>
      <c r="AF720" s="1012"/>
      <c r="AG720" s="1012"/>
      <c r="AH720" s="1012"/>
      <c r="AI720" s="1011">
        <f>SUM(SUVAHAVUJ!N64)</f>
        <v>0</v>
      </c>
      <c r="AJ720" s="1011"/>
      <c r="AK720" s="1011"/>
      <c r="AL720" s="1011"/>
      <c r="AM720" s="1011"/>
      <c r="AN720" s="1011"/>
      <c r="AO720" s="1011"/>
      <c r="AP720" s="1011"/>
      <c r="AQ720" s="1011"/>
      <c r="AR720" s="1011"/>
      <c r="AS720" s="1011"/>
      <c r="AT720" s="1011"/>
      <c r="AU720" s="1011"/>
      <c r="AV720" s="1011"/>
      <c r="AW720" s="1011"/>
      <c r="AX720" s="1011"/>
      <c r="AY720" s="1011"/>
      <c r="AZ720" s="1011"/>
      <c r="BA720" s="1011"/>
      <c r="BB720" s="1011"/>
    </row>
    <row r="721" spans="1:54" s="142" customFormat="1" ht="11.45" customHeight="1" x14ac:dyDescent="0.25">
      <c r="A721" s="203" t="s">
        <v>1641</v>
      </c>
      <c r="B721" s="204"/>
      <c r="C721" s="204"/>
      <c r="D721" s="204"/>
      <c r="E721" s="204"/>
      <c r="F721" s="204"/>
      <c r="G721" s="204"/>
      <c r="H721" s="204"/>
      <c r="I721" s="204"/>
      <c r="J721" s="204"/>
      <c r="K721" s="204"/>
      <c r="L721" s="204"/>
      <c r="M721" s="204"/>
      <c r="N721" s="204"/>
      <c r="O721" s="205"/>
      <c r="P721" s="1010">
        <f t="shared" si="1"/>
        <v>0</v>
      </c>
      <c r="Q721" s="1011"/>
      <c r="R721" s="1011"/>
      <c r="S721" s="1011"/>
      <c r="T721" s="1011"/>
      <c r="U721" s="1011"/>
      <c r="V721" s="1011"/>
      <c r="W721" s="1011"/>
      <c r="X721" s="1012"/>
      <c r="Y721" s="1012"/>
      <c r="Z721" s="1012"/>
      <c r="AA721" s="1012"/>
      <c r="AB721" s="1012"/>
      <c r="AC721" s="1012"/>
      <c r="AD721" s="1012"/>
      <c r="AE721" s="1012"/>
      <c r="AF721" s="1012"/>
      <c r="AG721" s="1012"/>
      <c r="AH721" s="1012"/>
      <c r="AI721" s="1011">
        <f>SUM(SUVAHAVUJ!N65)</f>
        <v>0</v>
      </c>
      <c r="AJ721" s="1011"/>
      <c r="AK721" s="1011"/>
      <c r="AL721" s="1011"/>
      <c r="AM721" s="1011"/>
      <c r="AN721" s="1011"/>
      <c r="AO721" s="1011"/>
      <c r="AP721" s="1011"/>
      <c r="AQ721" s="1011"/>
      <c r="AR721" s="1011"/>
      <c r="AS721" s="1011"/>
      <c r="AT721" s="1011"/>
      <c r="AU721" s="1011"/>
      <c r="AV721" s="1011"/>
      <c r="AW721" s="1011"/>
      <c r="AX721" s="1011"/>
      <c r="AY721" s="1011"/>
      <c r="AZ721" s="1011"/>
      <c r="BA721" s="1011"/>
      <c r="BB721" s="1011"/>
    </row>
    <row r="722" spans="1:54" ht="11.45" customHeight="1" x14ac:dyDescent="0.25">
      <c r="A722" s="203" t="s">
        <v>1624</v>
      </c>
      <c r="B722" s="206"/>
      <c r="C722" s="204"/>
      <c r="D722" s="204"/>
      <c r="E722" s="204"/>
      <c r="F722" s="204"/>
      <c r="G722" s="204"/>
      <c r="H722" s="204"/>
      <c r="I722" s="204"/>
      <c r="J722" s="204"/>
      <c r="K722" s="204"/>
      <c r="L722" s="204"/>
      <c r="M722" s="204"/>
      <c r="N722" s="204"/>
      <c r="O722" s="205"/>
      <c r="P722" s="1010">
        <f t="shared" si="1"/>
        <v>0</v>
      </c>
      <c r="Q722" s="1011"/>
      <c r="R722" s="1011"/>
      <c r="S722" s="1011"/>
      <c r="T722" s="1011"/>
      <c r="U722" s="1011"/>
      <c r="V722" s="1011"/>
      <c r="W722" s="1011"/>
      <c r="X722" s="1012"/>
      <c r="Y722" s="1012"/>
      <c r="Z722" s="1012"/>
      <c r="AA722" s="1012"/>
      <c r="AB722" s="1012"/>
      <c r="AC722" s="1012"/>
      <c r="AD722" s="1012"/>
      <c r="AE722" s="1012"/>
      <c r="AF722" s="1012"/>
      <c r="AG722" s="1012"/>
      <c r="AH722" s="1012"/>
      <c r="AI722" s="1011">
        <f>SUM(SUVAHAVUJ!N66)</f>
        <v>0</v>
      </c>
      <c r="AJ722" s="1011"/>
      <c r="AK722" s="1011"/>
      <c r="AL722" s="1011"/>
      <c r="AM722" s="1011"/>
      <c r="AN722" s="1011"/>
      <c r="AO722" s="1011"/>
      <c r="AP722" s="1011"/>
      <c r="AQ722" s="1011"/>
      <c r="AR722" s="1011"/>
      <c r="AS722" s="1011"/>
      <c r="AT722" s="1011"/>
      <c r="AU722" s="1011"/>
      <c r="AV722" s="1011"/>
      <c r="AW722" s="1011"/>
      <c r="AX722" s="1011"/>
      <c r="AY722" s="1011"/>
      <c r="AZ722" s="1011"/>
      <c r="BA722" s="1011"/>
      <c r="BB722" s="1011"/>
    </row>
    <row r="723" spans="1:54" ht="11.45" customHeight="1" x14ac:dyDescent="0.25">
      <c r="A723" s="203" t="s">
        <v>1625</v>
      </c>
      <c r="B723" s="206"/>
      <c r="C723" s="204"/>
      <c r="D723" s="204"/>
      <c r="E723" s="204"/>
      <c r="F723" s="204"/>
      <c r="G723" s="204"/>
      <c r="H723" s="204"/>
      <c r="I723" s="204"/>
      <c r="J723" s="204"/>
      <c r="K723" s="204"/>
      <c r="L723" s="204"/>
      <c r="M723" s="204"/>
      <c r="N723" s="204"/>
      <c r="O723" s="205"/>
      <c r="P723" s="1010">
        <f t="shared" si="1"/>
        <v>0</v>
      </c>
      <c r="Q723" s="1011"/>
      <c r="R723" s="1011"/>
      <c r="S723" s="1011"/>
      <c r="T723" s="1011"/>
      <c r="U723" s="1011"/>
      <c r="V723" s="1011"/>
      <c r="W723" s="1011"/>
      <c r="X723" s="1012"/>
      <c r="Y723" s="1012"/>
      <c r="Z723" s="1012"/>
      <c r="AA723" s="1012"/>
      <c r="AB723" s="1012"/>
      <c r="AC723" s="1012"/>
      <c r="AD723" s="1012"/>
      <c r="AE723" s="1012"/>
      <c r="AF723" s="1012"/>
      <c r="AG723" s="1012"/>
      <c r="AH723" s="1012"/>
      <c r="AI723" s="1011">
        <f>SUM(SUVAHAVUJ!N67)</f>
        <v>0</v>
      </c>
      <c r="AJ723" s="1011"/>
      <c r="AK723" s="1011"/>
      <c r="AL723" s="1011"/>
      <c r="AM723" s="1011"/>
      <c r="AN723" s="1011"/>
      <c r="AO723" s="1011"/>
      <c r="AP723" s="1011"/>
      <c r="AQ723" s="1011"/>
      <c r="AR723" s="1011"/>
      <c r="AS723" s="1011"/>
      <c r="AT723" s="1011"/>
      <c r="AU723" s="1011"/>
      <c r="AV723" s="1011"/>
      <c r="AW723" s="1011"/>
      <c r="AX723" s="1011"/>
      <c r="AY723" s="1011"/>
      <c r="AZ723" s="1011"/>
      <c r="BA723" s="1011"/>
      <c r="BB723" s="1011"/>
    </row>
    <row r="724" spans="1:54" ht="11.45" customHeight="1" x14ac:dyDescent="0.25">
      <c r="A724" s="207" t="s">
        <v>1642</v>
      </c>
      <c r="B724" s="178"/>
      <c r="C724" s="144"/>
      <c r="D724" s="144"/>
      <c r="E724" s="144"/>
      <c r="F724" s="144"/>
      <c r="G724" s="144"/>
      <c r="H724" s="144"/>
      <c r="I724" s="144"/>
      <c r="J724" s="144"/>
      <c r="K724" s="144"/>
      <c r="L724" s="144"/>
      <c r="M724" s="144"/>
      <c r="N724" s="144"/>
      <c r="O724" s="145"/>
      <c r="P724" s="1011">
        <f>P713+P714+P715+P716+P717+P718+P719+P720+P721+P722</f>
        <v>0</v>
      </c>
      <c r="Q724" s="1011"/>
      <c r="R724" s="1011"/>
      <c r="S724" s="1011"/>
      <c r="T724" s="1011"/>
      <c r="U724" s="1011"/>
      <c r="V724" s="1011"/>
      <c r="W724" s="1011"/>
      <c r="X724" s="1012">
        <f>SUM(X713:AH723)</f>
        <v>0</v>
      </c>
      <c r="Y724" s="1012"/>
      <c r="Z724" s="1012"/>
      <c r="AA724" s="1012"/>
      <c r="AB724" s="1012"/>
      <c r="AC724" s="1012"/>
      <c r="AD724" s="1012"/>
      <c r="AE724" s="1012"/>
      <c r="AF724" s="1012"/>
      <c r="AG724" s="1012"/>
      <c r="AH724" s="1012"/>
      <c r="AI724" s="1022">
        <f>SUM(SUVAHAVUJ!N55)</f>
        <v>0</v>
      </c>
      <c r="AJ724" s="1022"/>
      <c r="AK724" s="1022"/>
      <c r="AL724" s="1022"/>
      <c r="AM724" s="1022"/>
      <c r="AN724" s="1022"/>
      <c r="AO724" s="1022"/>
      <c r="AP724" s="1022"/>
      <c r="AQ724" s="1022"/>
      <c r="AR724" s="1022"/>
      <c r="AS724" s="1022"/>
      <c r="AT724" s="1022"/>
      <c r="AU724" s="1022"/>
      <c r="AV724" s="1022"/>
      <c r="AW724" s="1022"/>
      <c r="AX724" s="1022"/>
      <c r="AY724" s="1022"/>
      <c r="AZ724" s="1022"/>
      <c r="BA724" s="1022"/>
      <c r="BB724" s="1022"/>
    </row>
    <row r="725" spans="1:54" ht="12.6" customHeight="1" x14ac:dyDescent="0.25">
      <c r="A725" s="141" t="s">
        <v>5105</v>
      </c>
      <c r="BB725" s="173"/>
    </row>
    <row r="726" spans="1:54" ht="15" customHeight="1" x14ac:dyDescent="0.25">
      <c r="A726" s="863"/>
      <c r="B726" s="864"/>
      <c r="C726" s="864"/>
      <c r="D726" s="864"/>
      <c r="E726" s="864"/>
      <c r="F726" s="864"/>
      <c r="G726" s="864"/>
      <c r="H726" s="864"/>
      <c r="I726" s="864"/>
      <c r="J726" s="864"/>
      <c r="K726" s="864"/>
      <c r="L726" s="864"/>
      <c r="M726" s="864"/>
      <c r="N726" s="864"/>
      <c r="O726" s="864"/>
      <c r="P726" s="864"/>
      <c r="Q726" s="864"/>
      <c r="R726" s="864"/>
      <c r="S726" s="864"/>
      <c r="T726" s="864"/>
      <c r="U726" s="864"/>
      <c r="V726" s="864"/>
      <c r="W726" s="864"/>
      <c r="X726" s="864"/>
      <c r="Y726" s="864"/>
      <c r="Z726" s="864"/>
      <c r="AA726" s="864"/>
      <c r="AB726" s="864"/>
      <c r="AC726" s="864"/>
      <c r="AD726" s="864"/>
      <c r="AE726" s="864"/>
      <c r="AF726" s="864"/>
      <c r="AG726" s="864"/>
      <c r="AH726" s="864"/>
      <c r="AI726" s="864"/>
      <c r="AJ726" s="864"/>
      <c r="AK726" s="864"/>
      <c r="AL726" s="864"/>
      <c r="AM726" s="864"/>
      <c r="AN726" s="864"/>
      <c r="AO726" s="864"/>
      <c r="AP726" s="864"/>
      <c r="AQ726" s="864"/>
      <c r="AR726" s="864"/>
      <c r="AS726" s="864"/>
      <c r="AT726" s="864"/>
      <c r="AU726" s="864"/>
      <c r="AV726" s="864"/>
      <c r="AW726" s="864"/>
      <c r="AX726" s="864"/>
      <c r="AY726" s="497"/>
      <c r="AZ726" s="497"/>
      <c r="BA726" s="497"/>
      <c r="BB726" s="497"/>
    </row>
    <row r="727" spans="1:54" ht="15" customHeight="1" x14ac:dyDescent="0.25">
      <c r="A727" s="865"/>
      <c r="B727" s="866"/>
      <c r="C727" s="866"/>
      <c r="D727" s="866"/>
      <c r="E727" s="866"/>
      <c r="F727" s="866"/>
      <c r="G727" s="866"/>
      <c r="H727" s="866"/>
      <c r="I727" s="866"/>
      <c r="J727" s="866"/>
      <c r="K727" s="866"/>
      <c r="L727" s="866"/>
      <c r="M727" s="866"/>
      <c r="N727" s="866"/>
      <c r="O727" s="866"/>
      <c r="P727" s="866"/>
      <c r="Q727" s="866"/>
      <c r="R727" s="866"/>
      <c r="S727" s="866"/>
      <c r="T727" s="866"/>
      <c r="U727" s="866"/>
      <c r="V727" s="866"/>
      <c r="W727" s="866"/>
      <c r="X727" s="866"/>
      <c r="Y727" s="866"/>
      <c r="Z727" s="866"/>
      <c r="AA727" s="866"/>
      <c r="AB727" s="866"/>
      <c r="AC727" s="866"/>
      <c r="AD727" s="866"/>
      <c r="AE727" s="866"/>
      <c r="AF727" s="866"/>
      <c r="AG727" s="866"/>
      <c r="AH727" s="866"/>
      <c r="AI727" s="866"/>
      <c r="AJ727" s="866"/>
      <c r="AK727" s="866"/>
      <c r="AL727" s="866"/>
      <c r="AM727" s="866"/>
      <c r="AN727" s="866"/>
      <c r="AO727" s="866"/>
      <c r="AP727" s="866"/>
      <c r="AQ727" s="866"/>
      <c r="AR727" s="866"/>
      <c r="AS727" s="866"/>
      <c r="AT727" s="866"/>
      <c r="AU727" s="866"/>
      <c r="AV727" s="866"/>
      <c r="AW727" s="866"/>
      <c r="AX727" s="866"/>
      <c r="AY727" s="497"/>
      <c r="AZ727" s="497"/>
      <c r="BA727" s="497"/>
      <c r="BB727" s="497"/>
    </row>
    <row r="728" spans="1:54" ht="12.6" customHeight="1" x14ac:dyDescent="0.25">
      <c r="A728" s="142" t="s">
        <v>5229</v>
      </c>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c r="AB728" s="142"/>
      <c r="AC728" s="142"/>
      <c r="AD728" s="142"/>
      <c r="AE728" s="142"/>
      <c r="AF728" s="142"/>
      <c r="AG728" s="142"/>
      <c r="AH728" s="142"/>
      <c r="AI728" s="142"/>
      <c r="AJ728" s="142"/>
      <c r="AK728" s="142"/>
      <c r="AL728" s="142"/>
      <c r="AM728" s="142"/>
      <c r="AN728" s="142"/>
      <c r="AO728" s="142"/>
      <c r="AP728" s="142"/>
      <c r="AQ728" s="142"/>
      <c r="AR728" s="142"/>
      <c r="AS728" s="142"/>
      <c r="AT728" s="142"/>
      <c r="AU728" s="142"/>
      <c r="AV728" s="142"/>
      <c r="AW728" s="142"/>
      <c r="AX728" s="142"/>
      <c r="AY728" s="142"/>
      <c r="AZ728" s="142"/>
      <c r="BA728" s="142"/>
      <c r="BB728" s="142"/>
    </row>
    <row r="729" spans="1:54" ht="11.45" customHeight="1" x14ac:dyDescent="0.25">
      <c r="A729" s="171"/>
      <c r="B729" s="172"/>
      <c r="C729" s="172"/>
      <c r="D729" s="172"/>
      <c r="E729" s="172"/>
      <c r="F729" s="172"/>
      <c r="G729" s="172"/>
      <c r="H729" s="172"/>
      <c r="I729" s="172"/>
      <c r="J729" s="172"/>
      <c r="K729" s="172"/>
      <c r="L729" s="172"/>
      <c r="M729" s="172"/>
      <c r="N729" s="172"/>
      <c r="O729" s="172"/>
      <c r="P729" s="172"/>
      <c r="Q729" s="172"/>
      <c r="R729" s="172"/>
      <c r="S729" s="172"/>
      <c r="T729" s="172"/>
      <c r="U729" s="172"/>
      <c r="V729" s="172"/>
      <c r="W729" s="803" t="s">
        <v>1265</v>
      </c>
      <c r="X729" s="804"/>
      <c r="Y729" s="804"/>
      <c r="Z729" s="804"/>
      <c r="AA729" s="804"/>
      <c r="AB729" s="804"/>
      <c r="AC729" s="804"/>
      <c r="AD729" s="804"/>
      <c r="AE729" s="804"/>
      <c r="AF729" s="804"/>
      <c r="AG729" s="804"/>
      <c r="AH729" s="804"/>
      <c r="AI729" s="804"/>
      <c r="AJ729" s="804"/>
      <c r="AK729" s="804"/>
      <c r="AL729" s="804"/>
      <c r="AM729" s="804"/>
      <c r="AN729" s="804"/>
      <c r="AO729" s="804"/>
      <c r="AP729" s="804"/>
      <c r="AQ729" s="804"/>
      <c r="AR729" s="804"/>
      <c r="AS729" s="804"/>
      <c r="AT729" s="804"/>
      <c r="AU729" s="804"/>
      <c r="AV729" s="804"/>
      <c r="AW729" s="804"/>
      <c r="AX729" s="804"/>
      <c r="AY729" s="804"/>
      <c r="AZ729" s="804"/>
      <c r="BA729" s="804"/>
      <c r="BB729" s="805"/>
    </row>
    <row r="730" spans="1:54" s="142" customFormat="1" ht="11.45" customHeight="1" x14ac:dyDescent="0.25">
      <c r="A730" s="799" t="s">
        <v>1643</v>
      </c>
      <c r="B730" s="800"/>
      <c r="C730" s="800"/>
      <c r="D730" s="800"/>
      <c r="E730" s="800"/>
      <c r="F730" s="800"/>
      <c r="G730" s="800"/>
      <c r="H730" s="800"/>
      <c r="I730" s="800"/>
      <c r="J730" s="800"/>
      <c r="K730" s="800"/>
      <c r="L730" s="800"/>
      <c r="M730" s="800"/>
      <c r="N730" s="800"/>
      <c r="O730" s="800"/>
      <c r="P730" s="800"/>
      <c r="Q730" s="800"/>
      <c r="R730" s="800"/>
      <c r="S730" s="800"/>
      <c r="T730" s="800"/>
      <c r="U730" s="800"/>
      <c r="V730" s="800"/>
      <c r="W730" s="867" t="s">
        <v>1644</v>
      </c>
      <c r="X730" s="868"/>
      <c r="Y730" s="868"/>
      <c r="Z730" s="868"/>
      <c r="AA730" s="868"/>
      <c r="AB730" s="868"/>
      <c r="AC730" s="868"/>
      <c r="AD730" s="868"/>
      <c r="AE730" s="868"/>
      <c r="AF730" s="868"/>
      <c r="AG730" s="868"/>
      <c r="AH730" s="868"/>
      <c r="AI730" s="951"/>
      <c r="AJ730" s="867" t="s">
        <v>1505</v>
      </c>
      <c r="AK730" s="868"/>
      <c r="AL730" s="868"/>
      <c r="AM730" s="868"/>
      <c r="AN730" s="868"/>
      <c r="AO730" s="868"/>
      <c r="AP730" s="868"/>
      <c r="AQ730" s="868"/>
      <c r="AR730" s="868"/>
      <c r="AS730" s="868"/>
      <c r="AT730" s="868"/>
      <c r="AU730" s="868"/>
      <c r="AV730" s="868"/>
      <c r="AW730" s="868"/>
      <c r="AX730" s="868"/>
      <c r="AY730" s="868"/>
      <c r="AZ730" s="868"/>
      <c r="BA730" s="868"/>
      <c r="BB730" s="951"/>
    </row>
    <row r="731" spans="1:54" s="142" customFormat="1" ht="11.45" customHeight="1" x14ac:dyDescent="0.25">
      <c r="A731" s="174"/>
      <c r="B731" s="208"/>
      <c r="C731" s="208"/>
      <c r="D731" s="208"/>
      <c r="E731" s="208"/>
      <c r="F731" s="208"/>
      <c r="G731" s="208"/>
      <c r="H731" s="208"/>
      <c r="I731" s="208"/>
      <c r="J731" s="208"/>
      <c r="K731" s="208"/>
      <c r="L731" s="208"/>
      <c r="M731" s="208"/>
      <c r="N731" s="208"/>
      <c r="O731" s="208"/>
      <c r="P731" s="208"/>
      <c r="Q731" s="208"/>
      <c r="R731" s="208"/>
      <c r="S731" s="208"/>
      <c r="T731" s="208"/>
      <c r="U731" s="208"/>
      <c r="V731" s="208"/>
      <c r="W731" s="809" t="s">
        <v>1645</v>
      </c>
      <c r="X731" s="810"/>
      <c r="Y731" s="810"/>
      <c r="Z731" s="810"/>
      <c r="AA731" s="810"/>
      <c r="AB731" s="810"/>
      <c r="AC731" s="810"/>
      <c r="AD731" s="810"/>
      <c r="AE731" s="810"/>
      <c r="AF731" s="810"/>
      <c r="AG731" s="810"/>
      <c r="AH731" s="810"/>
      <c r="AI731" s="811"/>
      <c r="AJ731" s="809" t="s">
        <v>1646</v>
      </c>
      <c r="AK731" s="810"/>
      <c r="AL731" s="810"/>
      <c r="AM731" s="810"/>
      <c r="AN731" s="810"/>
      <c r="AO731" s="810"/>
      <c r="AP731" s="810"/>
      <c r="AQ731" s="810"/>
      <c r="AR731" s="810"/>
      <c r="AS731" s="810"/>
      <c r="AT731" s="810"/>
      <c r="AU731" s="810"/>
      <c r="AV731" s="810"/>
      <c r="AW731" s="810"/>
      <c r="AX731" s="810"/>
      <c r="AY731" s="810"/>
      <c r="AZ731" s="810"/>
      <c r="BA731" s="810"/>
      <c r="BB731" s="811"/>
    </row>
    <row r="732" spans="1:54" ht="12.6" customHeight="1" x14ac:dyDescent="0.25">
      <c r="A732" s="197" t="s">
        <v>1647</v>
      </c>
      <c r="W732" s="766"/>
      <c r="X732" s="766"/>
      <c r="Y732" s="766"/>
      <c r="Z732" s="766"/>
      <c r="AA732" s="766"/>
      <c r="AB732" s="766"/>
      <c r="AC732" s="766"/>
      <c r="AD732" s="766"/>
      <c r="AE732" s="766"/>
      <c r="AF732" s="766"/>
      <c r="AG732" s="766"/>
      <c r="AH732" s="766"/>
      <c r="AI732" s="766"/>
      <c r="AJ732" s="766"/>
      <c r="AK732" s="766"/>
      <c r="AL732" s="766"/>
      <c r="AM732" s="766"/>
      <c r="AN732" s="766"/>
      <c r="AO732" s="766"/>
      <c r="AP732" s="766"/>
      <c r="AQ732" s="766"/>
      <c r="AR732" s="766"/>
      <c r="AS732" s="766"/>
      <c r="AT732" s="766"/>
      <c r="AU732" s="766"/>
      <c r="AV732" s="766"/>
      <c r="AW732" s="766"/>
      <c r="AX732" s="766"/>
      <c r="AY732" s="766"/>
      <c r="AZ732" s="766"/>
      <c r="BA732" s="766"/>
      <c r="BB732" s="766"/>
    </row>
    <row r="733" spans="1:54" ht="12.6" customHeight="1" x14ac:dyDescent="0.25">
      <c r="A733" s="151" t="s">
        <v>1648</v>
      </c>
      <c r="B733" s="152"/>
      <c r="C733" s="152"/>
      <c r="D733" s="152"/>
      <c r="E733" s="152"/>
      <c r="F733" s="152"/>
      <c r="G733" s="152"/>
      <c r="H733" s="152"/>
      <c r="I733" s="152"/>
      <c r="J733" s="152"/>
      <c r="K733" s="152"/>
      <c r="L733" s="152"/>
      <c r="M733" s="152"/>
      <c r="N733" s="152"/>
      <c r="O733" s="152"/>
      <c r="P733" s="152"/>
      <c r="Q733" s="152"/>
      <c r="R733" s="152"/>
      <c r="S733" s="152"/>
      <c r="T733" s="152"/>
      <c r="U733" s="152"/>
      <c r="V733" s="152"/>
      <c r="W733" s="766"/>
      <c r="X733" s="766"/>
      <c r="Y733" s="766"/>
      <c r="Z733" s="766"/>
      <c r="AA733" s="766"/>
      <c r="AB733" s="766"/>
      <c r="AC733" s="766"/>
      <c r="AD733" s="766"/>
      <c r="AE733" s="766"/>
      <c r="AF733" s="766"/>
      <c r="AG733" s="766"/>
      <c r="AH733" s="766"/>
      <c r="AI733" s="766"/>
      <c r="AJ733" s="766"/>
      <c r="AK733" s="766"/>
      <c r="AL733" s="766"/>
      <c r="AM733" s="766"/>
      <c r="AN733" s="766"/>
      <c r="AO733" s="766"/>
      <c r="AP733" s="766"/>
      <c r="AQ733" s="766"/>
      <c r="AR733" s="766"/>
      <c r="AS733" s="766"/>
      <c r="AT733" s="766"/>
      <c r="AU733" s="766"/>
      <c r="AV733" s="766"/>
      <c r="AW733" s="766"/>
      <c r="AX733" s="766"/>
      <c r="AY733" s="766"/>
      <c r="AZ733" s="766"/>
      <c r="BA733" s="766"/>
      <c r="BB733" s="766"/>
    </row>
    <row r="734" spans="1:54" ht="24.75" customHeight="1" x14ac:dyDescent="0.25">
      <c r="A734" s="972" t="s">
        <v>1649</v>
      </c>
      <c r="B734" s="973"/>
      <c r="C734" s="973"/>
      <c r="D734" s="973"/>
      <c r="E734" s="973"/>
      <c r="F734" s="973"/>
      <c r="G734" s="973"/>
      <c r="H734" s="973"/>
      <c r="I734" s="973"/>
      <c r="J734" s="973"/>
      <c r="K734" s="973"/>
      <c r="L734" s="973"/>
      <c r="M734" s="973"/>
      <c r="N734" s="973"/>
      <c r="O734" s="973"/>
      <c r="P734" s="973"/>
      <c r="Q734" s="973"/>
      <c r="R734" s="973"/>
      <c r="S734" s="973"/>
      <c r="T734" s="973"/>
      <c r="U734" s="973"/>
      <c r="V734" s="974"/>
      <c r="W734" s="768" t="s">
        <v>19</v>
      </c>
      <c r="X734" s="768"/>
      <c r="Y734" s="768"/>
      <c r="Z734" s="768"/>
      <c r="AA734" s="768"/>
      <c r="AB734" s="768"/>
      <c r="AC734" s="768"/>
      <c r="AD734" s="768"/>
      <c r="AE734" s="768"/>
      <c r="AF734" s="768"/>
      <c r="AG734" s="768"/>
      <c r="AH734" s="768"/>
      <c r="AI734" s="768"/>
      <c r="AJ734" s="766"/>
      <c r="AK734" s="766"/>
      <c r="AL734" s="766"/>
      <c r="AM734" s="766"/>
      <c r="AN734" s="766"/>
      <c r="AO734" s="766"/>
      <c r="AP734" s="766"/>
      <c r="AQ734" s="766"/>
      <c r="AR734" s="766"/>
      <c r="AS734" s="766"/>
      <c r="AT734" s="766"/>
      <c r="AU734" s="766"/>
      <c r="AV734" s="766"/>
      <c r="AW734" s="766"/>
      <c r="AX734" s="766"/>
      <c r="AY734" s="766"/>
      <c r="AZ734" s="766"/>
      <c r="BA734" s="766"/>
      <c r="BB734" s="766"/>
    </row>
    <row r="735" spans="1:54" ht="24.75" customHeight="1" x14ac:dyDescent="0.25">
      <c r="A735" s="972" t="s">
        <v>5230</v>
      </c>
      <c r="B735" s="973"/>
      <c r="C735" s="973"/>
      <c r="D735" s="973"/>
      <c r="E735" s="973"/>
      <c r="F735" s="973"/>
      <c r="G735" s="973"/>
      <c r="H735" s="973"/>
      <c r="I735" s="973"/>
      <c r="J735" s="973"/>
      <c r="K735" s="973"/>
      <c r="L735" s="973"/>
      <c r="M735" s="973"/>
      <c r="N735" s="973"/>
      <c r="O735" s="973"/>
      <c r="P735" s="973"/>
      <c r="Q735" s="973"/>
      <c r="R735" s="973"/>
      <c r="S735" s="973"/>
      <c r="T735" s="973"/>
      <c r="U735" s="973"/>
      <c r="V735" s="974"/>
      <c r="W735" s="768" t="s">
        <v>19</v>
      </c>
      <c r="X735" s="768"/>
      <c r="Y735" s="768"/>
      <c r="Z735" s="768"/>
      <c r="AA735" s="768"/>
      <c r="AB735" s="768"/>
      <c r="AC735" s="768"/>
      <c r="AD735" s="768"/>
      <c r="AE735" s="768"/>
      <c r="AF735" s="768"/>
      <c r="AG735" s="768"/>
      <c r="AH735" s="768"/>
      <c r="AI735" s="768"/>
      <c r="AJ735" s="766"/>
      <c r="AK735" s="766"/>
      <c r="AL735" s="766"/>
      <c r="AM735" s="766"/>
      <c r="AN735" s="766"/>
      <c r="AO735" s="766"/>
      <c r="AP735" s="766"/>
      <c r="AQ735" s="766"/>
      <c r="AR735" s="766"/>
      <c r="AS735" s="766"/>
      <c r="AT735" s="766"/>
      <c r="AU735" s="766"/>
      <c r="AV735" s="766"/>
      <c r="AW735" s="766"/>
      <c r="AX735" s="766"/>
      <c r="AY735" s="766"/>
      <c r="AZ735" s="766"/>
      <c r="BA735" s="766"/>
      <c r="BB735" s="766"/>
    </row>
    <row r="736" spans="1:54" ht="12.6" customHeight="1" x14ac:dyDescent="0.25">
      <c r="A736" s="142" t="s">
        <v>5207</v>
      </c>
    </row>
    <row r="737" spans="1:54" ht="15" customHeight="1" x14ac:dyDescent="0.25">
      <c r="A737" s="863"/>
      <c r="B737" s="864"/>
      <c r="C737" s="864"/>
      <c r="D737" s="864"/>
      <c r="E737" s="864"/>
      <c r="F737" s="864"/>
      <c r="G737" s="864"/>
      <c r="H737" s="864"/>
      <c r="I737" s="864"/>
      <c r="J737" s="864"/>
      <c r="K737" s="864"/>
      <c r="L737" s="864"/>
      <c r="M737" s="864"/>
      <c r="N737" s="864"/>
      <c r="O737" s="864"/>
      <c r="P737" s="864"/>
      <c r="Q737" s="864"/>
      <c r="R737" s="864"/>
      <c r="S737" s="864"/>
      <c r="T737" s="864"/>
      <c r="U737" s="864"/>
      <c r="V737" s="864"/>
      <c r="W737" s="864"/>
      <c r="X737" s="864"/>
      <c r="Y737" s="864"/>
      <c r="Z737" s="864"/>
      <c r="AA737" s="864"/>
      <c r="AB737" s="864"/>
      <c r="AC737" s="864"/>
      <c r="AD737" s="864"/>
      <c r="AE737" s="864"/>
      <c r="AF737" s="864"/>
      <c r="AG737" s="864"/>
      <c r="AH737" s="864"/>
      <c r="AI737" s="864"/>
      <c r="AJ737" s="864"/>
      <c r="AK737" s="864"/>
      <c r="AL737" s="864"/>
      <c r="AM737" s="864"/>
      <c r="AN737" s="864"/>
      <c r="AO737" s="864"/>
      <c r="AP737" s="864"/>
      <c r="AQ737" s="864"/>
      <c r="AR737" s="864"/>
      <c r="AS737" s="864"/>
      <c r="AT737" s="864"/>
      <c r="AU737" s="864"/>
      <c r="AV737" s="864"/>
      <c r="AW737" s="864"/>
      <c r="AX737" s="864"/>
      <c r="AY737" s="497"/>
      <c r="AZ737" s="497"/>
      <c r="BA737" s="497"/>
      <c r="BB737" s="497"/>
    </row>
    <row r="738" spans="1:54" ht="15" customHeight="1" x14ac:dyDescent="0.25">
      <c r="A738" s="865"/>
      <c r="B738" s="866"/>
      <c r="C738" s="866"/>
      <c r="D738" s="866"/>
      <c r="E738" s="866"/>
      <c r="F738" s="866"/>
      <c r="G738" s="866"/>
      <c r="H738" s="866"/>
      <c r="I738" s="866"/>
      <c r="J738" s="866"/>
      <c r="K738" s="866"/>
      <c r="L738" s="866"/>
      <c r="M738" s="866"/>
      <c r="N738" s="866"/>
      <c r="O738" s="866"/>
      <c r="P738" s="866"/>
      <c r="Q738" s="866"/>
      <c r="R738" s="866"/>
      <c r="S738" s="866"/>
      <c r="T738" s="866"/>
      <c r="U738" s="866"/>
      <c r="V738" s="866"/>
      <c r="W738" s="866"/>
      <c r="X738" s="866"/>
      <c r="Y738" s="866"/>
      <c r="Z738" s="866"/>
      <c r="AA738" s="866"/>
      <c r="AB738" s="866"/>
      <c r="AC738" s="866"/>
      <c r="AD738" s="866"/>
      <c r="AE738" s="866"/>
      <c r="AF738" s="866"/>
      <c r="AG738" s="866"/>
      <c r="AH738" s="866"/>
      <c r="AI738" s="866"/>
      <c r="AJ738" s="866"/>
      <c r="AK738" s="866"/>
      <c r="AL738" s="866"/>
      <c r="AM738" s="866"/>
      <c r="AN738" s="866"/>
      <c r="AO738" s="866"/>
      <c r="AP738" s="866"/>
      <c r="AQ738" s="866"/>
      <c r="AR738" s="866"/>
      <c r="AS738" s="866"/>
      <c r="AT738" s="866"/>
      <c r="AU738" s="866"/>
      <c r="AV738" s="866"/>
      <c r="AW738" s="866"/>
      <c r="AX738" s="866"/>
      <c r="AY738" s="497"/>
      <c r="AZ738" s="497"/>
      <c r="BA738" s="497"/>
      <c r="BB738" s="497"/>
    </row>
    <row r="739" spans="1:54" ht="12.6" customHeight="1" x14ac:dyDescent="0.25">
      <c r="A739" s="142" t="s">
        <v>5231</v>
      </c>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c r="AB739" s="142"/>
      <c r="AC739" s="142"/>
      <c r="AD739" s="142"/>
      <c r="AE739" s="142"/>
      <c r="AF739" s="142"/>
      <c r="AG739" s="142"/>
      <c r="AH739" s="142"/>
      <c r="AI739" s="142"/>
      <c r="AJ739" s="142"/>
      <c r="AK739" s="142"/>
      <c r="AL739" s="142"/>
      <c r="AM739" s="142"/>
      <c r="AN739" s="142"/>
      <c r="AO739" s="142"/>
      <c r="AP739" s="142"/>
      <c r="AQ739" s="142"/>
      <c r="AR739" s="142"/>
      <c r="AS739" s="142"/>
      <c r="AT739" s="142"/>
      <c r="AU739" s="142"/>
      <c r="AV739" s="142"/>
      <c r="AW739" s="142"/>
      <c r="AX739" s="142"/>
      <c r="AY739" s="142"/>
      <c r="AZ739" s="142"/>
      <c r="BA739" s="142"/>
      <c r="BB739" s="142"/>
    </row>
    <row r="740" spans="1:54" ht="12.6" customHeight="1" x14ac:dyDescent="0.25">
      <c r="A740" s="130" t="s">
        <v>1396</v>
      </c>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c r="AB740" s="142"/>
      <c r="AC740" s="142"/>
      <c r="AD740" s="142"/>
      <c r="AE740" s="142"/>
      <c r="AF740" s="142"/>
      <c r="AG740" s="142"/>
      <c r="AH740" s="142"/>
      <c r="AI740" s="142"/>
      <c r="AJ740" s="142"/>
      <c r="AK740" s="142"/>
      <c r="AL740" s="142"/>
      <c r="AM740" s="142"/>
      <c r="AN740" s="142"/>
      <c r="AO740" s="142"/>
      <c r="AP740" s="142"/>
      <c r="AQ740" s="142"/>
      <c r="AR740" s="142"/>
      <c r="AS740" s="142"/>
      <c r="AT740" s="142"/>
      <c r="AU740" s="142"/>
      <c r="AV740" s="142"/>
      <c r="AW740" s="142"/>
      <c r="AX740" s="142"/>
      <c r="AY740" s="142"/>
      <c r="AZ740" s="142"/>
      <c r="BA740" s="142"/>
      <c r="BB740" s="142"/>
    </row>
    <row r="741" spans="1:54" ht="11.45" customHeight="1" x14ac:dyDescent="0.25">
      <c r="A741" s="171"/>
      <c r="B741" s="172"/>
      <c r="C741" s="172"/>
      <c r="D741" s="172"/>
      <c r="E741" s="172"/>
      <c r="F741" s="172"/>
      <c r="G741" s="172"/>
      <c r="H741" s="172"/>
      <c r="I741" s="172"/>
      <c r="J741" s="172"/>
      <c r="K741" s="172"/>
      <c r="L741" s="172"/>
      <c r="M741" s="172"/>
      <c r="N741" s="172"/>
      <c r="O741" s="172"/>
      <c r="P741" s="172"/>
      <c r="Q741" s="172"/>
      <c r="R741" s="172"/>
      <c r="S741" s="184"/>
      <c r="T741" s="171"/>
      <c r="U741" s="172"/>
      <c r="V741" s="172"/>
      <c r="W741" s="172"/>
      <c r="X741" s="172"/>
      <c r="Y741" s="172"/>
      <c r="Z741" s="172"/>
      <c r="AA741" s="172"/>
      <c r="AB741" s="172"/>
      <c r="AC741" s="172"/>
      <c r="AD741" s="172"/>
      <c r="AE741" s="172"/>
      <c r="AF741" s="184"/>
      <c r="AG741" s="868" t="s">
        <v>1650</v>
      </c>
      <c r="AH741" s="868"/>
      <c r="AI741" s="868"/>
      <c r="AJ741" s="868"/>
      <c r="AK741" s="868"/>
      <c r="AL741" s="868"/>
      <c r="AM741" s="868"/>
      <c r="AN741" s="868"/>
      <c r="AO741" s="868"/>
      <c r="AP741" s="868"/>
      <c r="AQ741" s="868"/>
      <c r="AR741" s="868"/>
      <c r="AS741" s="868"/>
      <c r="AT741" s="868"/>
      <c r="AU741" s="868"/>
      <c r="AV741" s="868"/>
      <c r="AW741" s="868"/>
      <c r="AX741" s="868"/>
      <c r="AY741" s="868"/>
      <c r="AZ741" s="868"/>
      <c r="BA741" s="868"/>
      <c r="BB741" s="951"/>
    </row>
    <row r="742" spans="1:54" ht="11.45" customHeight="1" x14ac:dyDescent="0.25">
      <c r="A742" s="799" t="s">
        <v>1264</v>
      </c>
      <c r="B742" s="800"/>
      <c r="C742" s="800"/>
      <c r="D742" s="800"/>
      <c r="E742" s="800"/>
      <c r="F742" s="800"/>
      <c r="G742" s="800"/>
      <c r="H742" s="800"/>
      <c r="I742" s="800"/>
      <c r="J742" s="800"/>
      <c r="K742" s="800"/>
      <c r="L742" s="800"/>
      <c r="M742" s="800"/>
      <c r="N742" s="800"/>
      <c r="O742" s="800"/>
      <c r="P742" s="800"/>
      <c r="Q742" s="800"/>
      <c r="R742" s="800"/>
      <c r="S742" s="802"/>
      <c r="T742" s="799" t="s">
        <v>1265</v>
      </c>
      <c r="U742" s="800"/>
      <c r="V742" s="800"/>
      <c r="W742" s="800"/>
      <c r="X742" s="800"/>
      <c r="Y742" s="800"/>
      <c r="Z742" s="800"/>
      <c r="AA742" s="800"/>
      <c r="AB742" s="800"/>
      <c r="AC742" s="800"/>
      <c r="AD742" s="800"/>
      <c r="AE742" s="800"/>
      <c r="AF742" s="802"/>
      <c r="AG742" s="800" t="s">
        <v>1651</v>
      </c>
      <c r="AH742" s="800"/>
      <c r="AI742" s="800"/>
      <c r="AJ742" s="800"/>
      <c r="AK742" s="800"/>
      <c r="AL742" s="800"/>
      <c r="AM742" s="800"/>
      <c r="AN742" s="800"/>
      <c r="AO742" s="800"/>
      <c r="AP742" s="800"/>
      <c r="AQ742" s="800"/>
      <c r="AR742" s="800"/>
      <c r="AS742" s="800"/>
      <c r="AT742" s="800"/>
      <c r="AU742" s="800"/>
      <c r="AV742" s="800"/>
      <c r="AW742" s="800"/>
      <c r="AX742" s="800"/>
      <c r="AY742" s="800"/>
      <c r="AZ742" s="800"/>
      <c r="BA742" s="800"/>
      <c r="BB742" s="802"/>
    </row>
    <row r="743" spans="1:54" ht="11.45" customHeight="1" x14ac:dyDescent="0.25">
      <c r="A743" s="174"/>
      <c r="B743" s="208"/>
      <c r="C743" s="208"/>
      <c r="D743" s="208"/>
      <c r="E743" s="208"/>
      <c r="F743" s="208"/>
      <c r="G743" s="208"/>
      <c r="H743" s="208"/>
      <c r="I743" s="208"/>
      <c r="J743" s="208"/>
      <c r="K743" s="208"/>
      <c r="L743" s="208"/>
      <c r="M743" s="208"/>
      <c r="N743" s="208"/>
      <c r="O743" s="208"/>
      <c r="P743" s="208"/>
      <c r="Q743" s="208"/>
      <c r="R743" s="208"/>
      <c r="S743" s="209"/>
      <c r="T743" s="174"/>
      <c r="U743" s="208"/>
      <c r="V743" s="208"/>
      <c r="W743" s="208"/>
      <c r="X743" s="208"/>
      <c r="Y743" s="208"/>
      <c r="Z743" s="208"/>
      <c r="AA743" s="208"/>
      <c r="AB743" s="208"/>
      <c r="AC743" s="208"/>
      <c r="AD743" s="208"/>
      <c r="AE743" s="208"/>
      <c r="AF743" s="209"/>
      <c r="AG743" s="810" t="s">
        <v>1438</v>
      </c>
      <c r="AH743" s="810"/>
      <c r="AI743" s="810"/>
      <c r="AJ743" s="810"/>
      <c r="AK743" s="810"/>
      <c r="AL743" s="810"/>
      <c r="AM743" s="810"/>
      <c r="AN743" s="810"/>
      <c r="AO743" s="810"/>
      <c r="AP743" s="810"/>
      <c r="AQ743" s="810"/>
      <c r="AR743" s="810"/>
      <c r="AS743" s="810"/>
      <c r="AT743" s="810"/>
      <c r="AU743" s="810"/>
      <c r="AV743" s="810"/>
      <c r="AW743" s="810"/>
      <c r="AX743" s="810"/>
      <c r="AY743" s="810"/>
      <c r="AZ743" s="810"/>
      <c r="BA743" s="810"/>
      <c r="BB743" s="811"/>
    </row>
    <row r="744" spans="1:54" ht="12.6" customHeight="1" x14ac:dyDescent="0.25">
      <c r="A744" s="1018" t="s">
        <v>1652</v>
      </c>
      <c r="B744" s="1019"/>
      <c r="C744" s="1019"/>
      <c r="D744" s="1019"/>
      <c r="E744" s="1019"/>
      <c r="F744" s="1019"/>
      <c r="G744" s="1019"/>
      <c r="H744" s="1019"/>
      <c r="I744" s="1019"/>
      <c r="J744" s="1019"/>
      <c r="K744" s="1019"/>
      <c r="L744" s="1019"/>
      <c r="M744" s="1019"/>
      <c r="N744" s="1019"/>
      <c r="O744" s="1019"/>
      <c r="P744" s="1019"/>
      <c r="Q744" s="1019"/>
      <c r="R744" s="1019"/>
      <c r="S744" s="1019"/>
      <c r="T744" s="1019"/>
      <c r="U744" s="1019"/>
      <c r="V744" s="1019"/>
      <c r="W744" s="1019"/>
      <c r="X744" s="1019"/>
      <c r="Y744" s="1019"/>
      <c r="Z744" s="1019"/>
      <c r="AA744" s="1019"/>
      <c r="AB744" s="1019"/>
      <c r="AC744" s="1019"/>
      <c r="AD744" s="1019"/>
      <c r="AE744" s="1019"/>
      <c r="AF744" s="1019"/>
      <c r="AG744" s="1019"/>
      <c r="AH744" s="1019"/>
      <c r="AI744" s="1019"/>
      <c r="AJ744" s="1019"/>
      <c r="AK744" s="1019"/>
      <c r="AL744" s="1019"/>
      <c r="AM744" s="1019"/>
      <c r="AN744" s="1019"/>
      <c r="AO744" s="1019"/>
      <c r="AP744" s="1019"/>
      <c r="AQ744" s="1019"/>
      <c r="AR744" s="1019"/>
      <c r="AS744" s="1019"/>
      <c r="AT744" s="1019"/>
      <c r="AU744" s="1019"/>
      <c r="AV744" s="1019"/>
      <c r="AW744" s="1019"/>
      <c r="AX744" s="1019"/>
      <c r="AY744" s="1019"/>
      <c r="AZ744" s="1019"/>
      <c r="BA744" s="1019"/>
      <c r="BB744" s="1020"/>
    </row>
    <row r="745" spans="1:54" ht="12.6" customHeight="1" x14ac:dyDescent="0.25">
      <c r="A745" s="954" t="s">
        <v>1653</v>
      </c>
      <c r="B745" s="954"/>
      <c r="C745" s="954"/>
      <c r="D745" s="954"/>
      <c r="E745" s="954"/>
      <c r="F745" s="954"/>
      <c r="G745" s="954"/>
      <c r="H745" s="954"/>
      <c r="I745" s="954"/>
      <c r="J745" s="954"/>
      <c r="K745" s="954"/>
      <c r="L745" s="954"/>
      <c r="M745" s="954"/>
      <c r="N745" s="954"/>
      <c r="O745" s="954"/>
      <c r="P745" s="954"/>
      <c r="Q745" s="954"/>
      <c r="R745" s="954"/>
      <c r="S745" s="954"/>
      <c r="T745" s="1011">
        <f>SUVAHAVUJ!$N$74</f>
        <v>0</v>
      </c>
      <c r="U745" s="1011"/>
      <c r="V745" s="1011"/>
      <c r="W745" s="1011"/>
      <c r="X745" s="1011"/>
      <c r="Y745" s="1011"/>
      <c r="Z745" s="1011"/>
      <c r="AA745" s="1011"/>
      <c r="AB745" s="1011"/>
      <c r="AC745" s="1011"/>
      <c r="AD745" s="1011"/>
      <c r="AE745" s="1011"/>
      <c r="AF745" s="1011"/>
      <c r="AG745" s="1011">
        <f>SUVAHAVUJ!$X$74</f>
        <v>0</v>
      </c>
      <c r="AH745" s="1011"/>
      <c r="AI745" s="1011"/>
      <c r="AJ745" s="1011"/>
      <c r="AK745" s="1011"/>
      <c r="AL745" s="1011"/>
      <c r="AM745" s="1011"/>
      <c r="AN745" s="1011"/>
      <c r="AO745" s="1011"/>
      <c r="AP745" s="1011"/>
      <c r="AQ745" s="1011"/>
      <c r="AR745" s="1011"/>
      <c r="AS745" s="1011"/>
      <c r="AT745" s="1011"/>
      <c r="AU745" s="1011"/>
      <c r="AV745" s="1011"/>
      <c r="AW745" s="1011"/>
      <c r="AX745" s="1011"/>
      <c r="AY745" s="1011"/>
      <c r="AZ745" s="1011"/>
      <c r="BA745" s="1011"/>
      <c r="BB745" s="1011"/>
    </row>
    <row r="746" spans="1:54" ht="12.75" customHeight="1" x14ac:dyDescent="0.25">
      <c r="A746" s="1006" t="s">
        <v>1654</v>
      </c>
      <c r="B746" s="1007"/>
      <c r="C746" s="1007"/>
      <c r="D746" s="1007"/>
      <c r="E746" s="1007"/>
      <c r="F746" s="1007"/>
      <c r="G746" s="1007"/>
      <c r="H746" s="1007"/>
      <c r="I746" s="1007"/>
      <c r="J746" s="1007"/>
      <c r="K746" s="1007"/>
      <c r="L746" s="1007"/>
      <c r="M746" s="1007"/>
      <c r="N746" s="1007"/>
      <c r="O746" s="1007"/>
      <c r="P746" s="1007"/>
      <c r="Q746" s="1007"/>
      <c r="R746" s="1007"/>
      <c r="S746" s="1008"/>
      <c r="T746" s="1011">
        <f>SUVAHAVUJ!$N$75-T748</f>
        <v>0</v>
      </c>
      <c r="U746" s="1011"/>
      <c r="V746" s="1011"/>
      <c r="W746" s="1011"/>
      <c r="X746" s="1011"/>
      <c r="Y746" s="1011"/>
      <c r="Z746" s="1011"/>
      <c r="AA746" s="1011"/>
      <c r="AB746" s="1011"/>
      <c r="AC746" s="1011"/>
      <c r="AD746" s="1011"/>
      <c r="AE746" s="1011"/>
      <c r="AF746" s="1011"/>
      <c r="AG746" s="1011">
        <f>SUVAHAVUJ!$X$75-AG748</f>
        <v>0</v>
      </c>
      <c r="AH746" s="1011"/>
      <c r="AI746" s="1011"/>
      <c r="AJ746" s="1011"/>
      <c r="AK746" s="1011"/>
      <c r="AL746" s="1011"/>
      <c r="AM746" s="1011"/>
      <c r="AN746" s="1011"/>
      <c r="AO746" s="1011"/>
      <c r="AP746" s="1011"/>
      <c r="AQ746" s="1011"/>
      <c r="AR746" s="1011"/>
      <c r="AS746" s="1011"/>
      <c r="AT746" s="1011"/>
      <c r="AU746" s="1011"/>
      <c r="AV746" s="1011"/>
      <c r="AW746" s="1011"/>
      <c r="AX746" s="1011"/>
      <c r="AY746" s="1011"/>
      <c r="AZ746" s="1011"/>
      <c r="BA746" s="1011"/>
      <c r="BB746" s="1011"/>
    </row>
    <row r="747" spans="1:54" ht="12.75" customHeight="1" x14ac:dyDescent="0.25">
      <c r="A747" s="1006" t="s">
        <v>5472</v>
      </c>
      <c r="B747" s="1007"/>
      <c r="C747" s="1007"/>
      <c r="D747" s="1007"/>
      <c r="E747" s="1007"/>
      <c r="F747" s="1007"/>
      <c r="G747" s="1007"/>
      <c r="H747" s="1007"/>
      <c r="I747" s="1007"/>
      <c r="J747" s="1007"/>
      <c r="K747" s="1007"/>
      <c r="L747" s="1007"/>
      <c r="M747" s="1007"/>
      <c r="N747" s="1007"/>
      <c r="O747" s="1007"/>
      <c r="P747" s="1007"/>
      <c r="Q747" s="1007"/>
      <c r="R747" s="1007"/>
      <c r="S747" s="1008"/>
      <c r="T747" s="1011"/>
      <c r="U747" s="1011"/>
      <c r="V747" s="1011"/>
      <c r="W747" s="1011"/>
      <c r="X747" s="1011"/>
      <c r="Y747" s="1011"/>
      <c r="Z747" s="1011"/>
      <c r="AA747" s="1011"/>
      <c r="AB747" s="1011"/>
      <c r="AC747" s="1011"/>
      <c r="AD747" s="1011"/>
      <c r="AE747" s="1011"/>
      <c r="AF747" s="1011"/>
      <c r="AG747" s="1011"/>
      <c r="AH747" s="1011"/>
      <c r="AI747" s="1011"/>
      <c r="AJ747" s="1011"/>
      <c r="AK747" s="1011"/>
      <c r="AL747" s="1011"/>
      <c r="AM747" s="1011"/>
      <c r="AN747" s="1011"/>
      <c r="AO747" s="1011"/>
      <c r="AP747" s="1011"/>
      <c r="AQ747" s="1011"/>
      <c r="AR747" s="1011"/>
      <c r="AS747" s="1011"/>
      <c r="AT747" s="1011"/>
      <c r="AU747" s="1011"/>
      <c r="AV747" s="1011"/>
      <c r="AW747" s="1011"/>
      <c r="AX747" s="1011"/>
      <c r="AY747" s="1011"/>
      <c r="AZ747" s="1011"/>
      <c r="BA747" s="1011"/>
      <c r="BB747" s="1011"/>
    </row>
    <row r="748" spans="1:54" ht="12.75" customHeight="1" x14ac:dyDescent="0.25">
      <c r="A748" s="1006" t="s">
        <v>2544</v>
      </c>
      <c r="B748" s="1007"/>
      <c r="C748" s="1007"/>
      <c r="D748" s="1007"/>
      <c r="E748" s="1007"/>
      <c r="F748" s="1007"/>
      <c r="G748" s="1007"/>
      <c r="H748" s="1007"/>
      <c r="I748" s="1007"/>
      <c r="J748" s="1007"/>
      <c r="K748" s="1007"/>
      <c r="L748" s="1007"/>
      <c r="M748" s="1007"/>
      <c r="N748" s="1007"/>
      <c r="O748" s="1007"/>
      <c r="P748" s="1007"/>
      <c r="Q748" s="1007"/>
      <c r="R748" s="1007"/>
      <c r="S748" s="1008"/>
      <c r="T748" s="1011">
        <f>'HL KNIHA VYPOC'!$G$134</f>
        <v>0</v>
      </c>
      <c r="U748" s="1011"/>
      <c r="V748" s="1011"/>
      <c r="W748" s="1011"/>
      <c r="X748" s="1011"/>
      <c r="Y748" s="1011"/>
      <c r="Z748" s="1011"/>
      <c r="AA748" s="1011"/>
      <c r="AB748" s="1011"/>
      <c r="AC748" s="1011"/>
      <c r="AD748" s="1011"/>
      <c r="AE748" s="1011"/>
      <c r="AF748" s="1011"/>
      <c r="AG748" s="1011">
        <f>'HL KNIHA VYPOC'!$K$134</f>
        <v>0</v>
      </c>
      <c r="AH748" s="1011"/>
      <c r="AI748" s="1011"/>
      <c r="AJ748" s="1011"/>
      <c r="AK748" s="1011"/>
      <c r="AL748" s="1011"/>
      <c r="AM748" s="1011"/>
      <c r="AN748" s="1011"/>
      <c r="AO748" s="1011"/>
      <c r="AP748" s="1011"/>
      <c r="AQ748" s="1011"/>
      <c r="AR748" s="1011"/>
      <c r="AS748" s="1011"/>
      <c r="AT748" s="1011"/>
      <c r="AU748" s="1011"/>
      <c r="AV748" s="1011"/>
      <c r="AW748" s="1011"/>
      <c r="AX748" s="1011"/>
      <c r="AY748" s="1011"/>
      <c r="AZ748" s="1011"/>
      <c r="BA748" s="1011"/>
      <c r="BB748" s="1011"/>
    </row>
    <row r="749" spans="1:54" ht="12.6" customHeight="1" x14ac:dyDescent="0.25">
      <c r="A749" s="130" t="s">
        <v>1434</v>
      </c>
    </row>
    <row r="750" spans="1:54" ht="11.45" customHeight="1" x14ac:dyDescent="0.25">
      <c r="A750" s="171"/>
      <c r="B750" s="172"/>
      <c r="C750" s="172"/>
      <c r="D750" s="172"/>
      <c r="E750" s="172"/>
      <c r="F750" s="172"/>
      <c r="G750" s="172"/>
      <c r="H750" s="172"/>
      <c r="I750" s="172"/>
      <c r="J750" s="172"/>
      <c r="K750" s="172"/>
      <c r="L750" s="172"/>
      <c r="M750" s="184"/>
      <c r="N750" s="803" t="s">
        <v>1265</v>
      </c>
      <c r="O750" s="804"/>
      <c r="P750" s="804"/>
      <c r="Q750" s="804"/>
      <c r="R750" s="804"/>
      <c r="S750" s="804"/>
      <c r="T750" s="804"/>
      <c r="U750" s="804"/>
      <c r="V750" s="804"/>
      <c r="W750" s="804"/>
      <c r="X750" s="804"/>
      <c r="Y750" s="804"/>
      <c r="Z750" s="804"/>
      <c r="AA750" s="804"/>
      <c r="AB750" s="804"/>
      <c r="AC750" s="804"/>
      <c r="AD750" s="804"/>
      <c r="AE750" s="804"/>
      <c r="AF750" s="804"/>
      <c r="AG750" s="804"/>
      <c r="AH750" s="804"/>
      <c r="AI750" s="804"/>
      <c r="AJ750" s="804"/>
      <c r="AK750" s="804"/>
      <c r="AL750" s="804"/>
      <c r="AM750" s="804"/>
      <c r="AN750" s="804"/>
      <c r="AO750" s="804"/>
      <c r="AP750" s="804"/>
      <c r="AQ750" s="804"/>
      <c r="AR750" s="804"/>
      <c r="AS750" s="804"/>
      <c r="AT750" s="804"/>
      <c r="AU750" s="804"/>
      <c r="AV750" s="804"/>
      <c r="AW750" s="804"/>
      <c r="AX750" s="804"/>
      <c r="AY750" s="804"/>
      <c r="AZ750" s="804"/>
      <c r="BA750" s="804"/>
      <c r="BB750" s="805"/>
    </row>
    <row r="751" spans="1:54" ht="11.1" customHeight="1" x14ac:dyDescent="0.25">
      <c r="A751" s="141"/>
      <c r="B751" s="142"/>
      <c r="C751" s="142"/>
      <c r="D751" s="142"/>
      <c r="E751" s="142"/>
      <c r="F751" s="142"/>
      <c r="G751" s="142"/>
      <c r="H751" s="142"/>
      <c r="I751" s="142"/>
      <c r="J751" s="142"/>
      <c r="K751" s="142"/>
      <c r="L751" s="142"/>
      <c r="M751" s="185"/>
      <c r="N751" s="867" t="s">
        <v>1659</v>
      </c>
      <c r="O751" s="868"/>
      <c r="P751" s="868"/>
      <c r="Q751" s="868"/>
      <c r="R751" s="868"/>
      <c r="S751" s="951"/>
      <c r="T751" s="171"/>
      <c r="U751" s="172"/>
      <c r="V751" s="172"/>
      <c r="W751" s="172"/>
      <c r="X751" s="172"/>
      <c r="Y751" s="172"/>
      <c r="Z751" s="184"/>
      <c r="AA751" s="171"/>
      <c r="AB751" s="172"/>
      <c r="AC751" s="172"/>
      <c r="AD751" s="172"/>
      <c r="AE751" s="172"/>
      <c r="AF751" s="172"/>
      <c r="AG751" s="184"/>
      <c r="AH751" s="867"/>
      <c r="AI751" s="868"/>
      <c r="AJ751" s="868"/>
      <c r="AK751" s="868"/>
      <c r="AL751" s="868"/>
      <c r="AM751" s="868"/>
      <c r="AN751" s="868"/>
      <c r="AO751" s="868"/>
      <c r="AP751" s="951"/>
      <c r="AQ751" s="867" t="s">
        <v>1430</v>
      </c>
      <c r="AR751" s="868"/>
      <c r="AS751" s="868"/>
      <c r="AT751" s="868"/>
      <c r="AU751" s="868"/>
      <c r="AV751" s="868"/>
      <c r="AW751" s="868"/>
      <c r="AX751" s="868"/>
      <c r="AY751" s="868"/>
      <c r="AZ751" s="868"/>
      <c r="BA751" s="868"/>
      <c r="BB751" s="951"/>
    </row>
    <row r="752" spans="1:54" ht="11.1" customHeight="1" x14ac:dyDescent="0.25">
      <c r="A752" s="799" t="s">
        <v>1655</v>
      </c>
      <c r="B752" s="800"/>
      <c r="C752" s="800"/>
      <c r="D752" s="800"/>
      <c r="E752" s="800"/>
      <c r="F752" s="800"/>
      <c r="G752" s="800"/>
      <c r="H752" s="800"/>
      <c r="I752" s="800"/>
      <c r="J752" s="800"/>
      <c r="K752" s="800"/>
      <c r="L752" s="800"/>
      <c r="M752" s="802"/>
      <c r="N752" s="799" t="s">
        <v>1473</v>
      </c>
      <c r="O752" s="800"/>
      <c r="P752" s="800"/>
      <c r="Q752" s="800"/>
      <c r="R752" s="800"/>
      <c r="S752" s="802"/>
      <c r="T752" s="799" t="s">
        <v>1427</v>
      </c>
      <c r="U752" s="800"/>
      <c r="V752" s="800"/>
      <c r="W752" s="800"/>
      <c r="X752" s="800"/>
      <c r="Y752" s="800"/>
      <c r="Z752" s="802"/>
      <c r="AA752" s="799" t="s">
        <v>1428</v>
      </c>
      <c r="AB752" s="800"/>
      <c r="AC752" s="800"/>
      <c r="AD752" s="800"/>
      <c r="AE752" s="800"/>
      <c r="AF752" s="800"/>
      <c r="AG752" s="802"/>
      <c r="AH752" s="799" t="s">
        <v>1429</v>
      </c>
      <c r="AI752" s="800"/>
      <c r="AJ752" s="800"/>
      <c r="AK752" s="800"/>
      <c r="AL752" s="800"/>
      <c r="AM752" s="800"/>
      <c r="AN752" s="800"/>
      <c r="AO752" s="800"/>
      <c r="AP752" s="802"/>
      <c r="AQ752" s="799" t="s">
        <v>1474</v>
      </c>
      <c r="AR752" s="800"/>
      <c r="AS752" s="800"/>
      <c r="AT752" s="800"/>
      <c r="AU752" s="800"/>
      <c r="AV752" s="800"/>
      <c r="AW752" s="800"/>
      <c r="AX752" s="800"/>
      <c r="AY752" s="800"/>
      <c r="AZ752" s="800"/>
      <c r="BA752" s="800"/>
      <c r="BB752" s="802"/>
    </row>
    <row r="753" spans="1:54" ht="11.1" customHeight="1" x14ac:dyDescent="0.25">
      <c r="A753" s="141"/>
      <c r="B753" s="142"/>
      <c r="C753" s="142"/>
      <c r="D753" s="142"/>
      <c r="E753" s="142"/>
      <c r="F753" s="142"/>
      <c r="G753" s="142"/>
      <c r="H753" s="142"/>
      <c r="I753" s="142"/>
      <c r="J753" s="142"/>
      <c r="K753" s="142"/>
      <c r="L753" s="142"/>
      <c r="M753" s="185"/>
      <c r="N753" s="799" t="s">
        <v>1474</v>
      </c>
      <c r="O753" s="800"/>
      <c r="P753" s="800"/>
      <c r="Q753" s="800"/>
      <c r="R753" s="800"/>
      <c r="S753" s="802"/>
      <c r="T753" s="799"/>
      <c r="U753" s="800"/>
      <c r="V753" s="800"/>
      <c r="W753" s="800"/>
      <c r="X753" s="800"/>
      <c r="Y753" s="800"/>
      <c r="Z753" s="802"/>
      <c r="AA753" s="799"/>
      <c r="AB753" s="800"/>
      <c r="AC753" s="800"/>
      <c r="AD753" s="800"/>
      <c r="AE753" s="800"/>
      <c r="AF753" s="800"/>
      <c r="AG753" s="802"/>
      <c r="AH753" s="799"/>
      <c r="AI753" s="800"/>
      <c r="AJ753" s="800"/>
      <c r="AK753" s="800"/>
      <c r="AL753" s="800"/>
      <c r="AM753" s="800"/>
      <c r="AN753" s="800"/>
      <c r="AO753" s="800"/>
      <c r="AP753" s="802"/>
      <c r="AQ753" s="799" t="s">
        <v>1475</v>
      </c>
      <c r="AR753" s="800"/>
      <c r="AS753" s="800"/>
      <c r="AT753" s="800"/>
      <c r="AU753" s="800"/>
      <c r="AV753" s="800"/>
      <c r="AW753" s="800"/>
      <c r="AX753" s="800"/>
      <c r="AY753" s="800"/>
      <c r="AZ753" s="800"/>
      <c r="BA753" s="800"/>
      <c r="BB753" s="802"/>
    </row>
    <row r="754" spans="1:54" ht="11.1" customHeight="1" x14ac:dyDescent="0.25">
      <c r="A754" s="141"/>
      <c r="B754" s="142"/>
      <c r="C754" s="142"/>
      <c r="D754" s="142"/>
      <c r="E754" s="142"/>
      <c r="F754" s="142"/>
      <c r="G754" s="142"/>
      <c r="H754" s="142"/>
      <c r="I754" s="142"/>
      <c r="J754" s="142"/>
      <c r="K754" s="142"/>
      <c r="L754" s="142"/>
      <c r="M754" s="185"/>
      <c r="N754" s="799" t="s">
        <v>1475</v>
      </c>
      <c r="O754" s="800"/>
      <c r="P754" s="800"/>
      <c r="Q754" s="800"/>
      <c r="R754" s="800"/>
      <c r="S754" s="802"/>
      <c r="T754" s="141"/>
      <c r="U754" s="142"/>
      <c r="V754" s="142"/>
      <c r="W754" s="142"/>
      <c r="X754" s="142"/>
      <c r="Y754" s="142"/>
      <c r="Z754" s="185"/>
      <c r="AA754" s="141"/>
      <c r="AB754" s="142"/>
      <c r="AC754" s="142"/>
      <c r="AD754" s="142"/>
      <c r="AE754" s="142"/>
      <c r="AF754" s="142"/>
      <c r="AG754" s="185"/>
      <c r="AH754" s="799"/>
      <c r="AI754" s="800"/>
      <c r="AJ754" s="800"/>
      <c r="AK754" s="800"/>
      <c r="AL754" s="800"/>
      <c r="AM754" s="800"/>
      <c r="AN754" s="800"/>
      <c r="AO754" s="800"/>
      <c r="AP754" s="802"/>
      <c r="AQ754" s="799"/>
      <c r="AR754" s="800"/>
      <c r="AS754" s="800"/>
      <c r="AT754" s="800"/>
      <c r="AU754" s="800"/>
      <c r="AV754" s="800"/>
      <c r="AW754" s="800"/>
      <c r="AX754" s="800"/>
      <c r="AY754" s="800"/>
      <c r="AZ754" s="800"/>
      <c r="BA754" s="800"/>
      <c r="BB754" s="802"/>
    </row>
    <row r="755" spans="1:54" ht="11.1" customHeight="1" x14ac:dyDescent="0.25">
      <c r="A755" s="809" t="s">
        <v>1415</v>
      </c>
      <c r="B755" s="810"/>
      <c r="C755" s="810"/>
      <c r="D755" s="810"/>
      <c r="E755" s="810"/>
      <c r="F755" s="810"/>
      <c r="G755" s="810"/>
      <c r="H755" s="810"/>
      <c r="I755" s="810"/>
      <c r="J755" s="810"/>
      <c r="K755" s="810"/>
      <c r="L755" s="810"/>
      <c r="M755" s="811"/>
      <c r="N755" s="809" t="s">
        <v>1416</v>
      </c>
      <c r="O755" s="810"/>
      <c r="P755" s="810"/>
      <c r="Q755" s="810"/>
      <c r="R755" s="810"/>
      <c r="S755" s="811"/>
      <c r="T755" s="809" t="s">
        <v>1417</v>
      </c>
      <c r="U755" s="810"/>
      <c r="V755" s="810"/>
      <c r="W755" s="810"/>
      <c r="X755" s="810"/>
      <c r="Y755" s="810"/>
      <c r="Z755" s="811"/>
      <c r="AA755" s="809" t="s">
        <v>1418</v>
      </c>
      <c r="AB755" s="810"/>
      <c r="AC755" s="810"/>
      <c r="AD755" s="810"/>
      <c r="AE755" s="810"/>
      <c r="AF755" s="810"/>
      <c r="AG755" s="811"/>
      <c r="AH755" s="809" t="s">
        <v>1419</v>
      </c>
      <c r="AI755" s="810"/>
      <c r="AJ755" s="810"/>
      <c r="AK755" s="810"/>
      <c r="AL755" s="810"/>
      <c r="AM755" s="810"/>
      <c r="AN755" s="810"/>
      <c r="AO755" s="810"/>
      <c r="AP755" s="811"/>
      <c r="AQ755" s="809" t="s">
        <v>1420</v>
      </c>
      <c r="AR755" s="810"/>
      <c r="AS755" s="810"/>
      <c r="AT755" s="810"/>
      <c r="AU755" s="810"/>
      <c r="AV755" s="810"/>
      <c r="AW755" s="810"/>
      <c r="AX755" s="810"/>
      <c r="AY755" s="810"/>
      <c r="AZ755" s="810"/>
      <c r="BA755" s="810"/>
      <c r="BB755" s="811"/>
    </row>
    <row r="756" spans="1:54" ht="12.6" customHeight="1" x14ac:dyDescent="0.25">
      <c r="A756" s="143" t="s">
        <v>1678</v>
      </c>
      <c r="B756" s="144"/>
      <c r="C756" s="144"/>
      <c r="D756" s="144"/>
      <c r="E756" s="144"/>
      <c r="F756" s="144"/>
      <c r="G756" s="144"/>
      <c r="H756" s="144"/>
      <c r="I756" s="144"/>
      <c r="J756" s="144"/>
      <c r="K756" s="144"/>
      <c r="L756" s="144"/>
      <c r="M756" s="145"/>
      <c r="N756" s="1010"/>
      <c r="O756" s="1011"/>
      <c r="P756" s="1011"/>
      <c r="Q756" s="1011"/>
      <c r="R756" s="1011"/>
      <c r="S756" s="1011"/>
      <c r="T756" s="1011"/>
      <c r="U756" s="1011"/>
      <c r="V756" s="1011"/>
      <c r="W756" s="1011"/>
      <c r="X756" s="1011"/>
      <c r="Y756" s="1011"/>
      <c r="Z756" s="1011"/>
      <c r="AA756" s="1011"/>
      <c r="AB756" s="1011"/>
      <c r="AC756" s="1011"/>
      <c r="AD756" s="1011"/>
      <c r="AE756" s="1011"/>
      <c r="AF756" s="1011"/>
      <c r="AG756" s="1011"/>
      <c r="AH756" s="1011"/>
      <c r="AI756" s="1011"/>
      <c r="AJ756" s="1011"/>
      <c r="AK756" s="1011"/>
      <c r="AL756" s="1011"/>
      <c r="AM756" s="1011"/>
      <c r="AN756" s="1011"/>
      <c r="AO756" s="1011"/>
      <c r="AP756" s="1011"/>
      <c r="AQ756" s="1011"/>
      <c r="AR756" s="1011"/>
      <c r="AS756" s="1011"/>
      <c r="AT756" s="1011"/>
      <c r="AU756" s="1011"/>
      <c r="AV756" s="1011"/>
      <c r="AW756" s="1011"/>
      <c r="AX756" s="1011"/>
      <c r="AY756" s="1011"/>
      <c r="AZ756" s="1011"/>
      <c r="BA756" s="1011"/>
      <c r="BB756" s="1011"/>
    </row>
    <row r="757" spans="1:54" s="142" customFormat="1" ht="12.6" customHeight="1" x14ac:dyDescent="0.25">
      <c r="A757" s="897" t="s">
        <v>1679</v>
      </c>
      <c r="B757" s="898"/>
      <c r="C757" s="898"/>
      <c r="D757" s="898"/>
      <c r="E757" s="898"/>
      <c r="F757" s="898"/>
      <c r="G757" s="898"/>
      <c r="H757" s="898"/>
      <c r="I757" s="898"/>
      <c r="J757" s="898"/>
      <c r="K757" s="898"/>
      <c r="L757" s="898"/>
      <c r="M757" s="899"/>
      <c r="N757" s="1030">
        <f>SUM('HL KNIHA VYPOC'!$D$125+'HL KNIHA VYPOC'!$D$127+'HL KNIHA VYPOC'!$D$129+'HL KNIHA VYPOC'!$D$130-'HL KNIHA VYPOC'!$D$137)</f>
        <v>0</v>
      </c>
      <c r="O757" s="1031"/>
      <c r="P757" s="1031"/>
      <c r="Q757" s="1031"/>
      <c r="R757" s="1031"/>
      <c r="S757" s="1031"/>
      <c r="T757" s="1031">
        <f>SUM('HL KNIHA VYPOC'!$E$125+'HL KNIHA VYPOC'!$E$127+'HL KNIHA VYPOC'!$E$129+'HL KNIHA VYPOC'!$E$130-'HL KNIHA VYPOC'!$E$137)</f>
        <v>0</v>
      </c>
      <c r="U757" s="1031"/>
      <c r="V757" s="1031"/>
      <c r="W757" s="1031"/>
      <c r="X757" s="1031"/>
      <c r="Y757" s="1031"/>
      <c r="Z757" s="1031"/>
      <c r="AA757" s="1031">
        <f>SUM('HL KNIHA VYPOC'!$F$125+'HL KNIHA VYPOC'!$F$127+'HL KNIHA VYPOC'!$F$129+'HL KNIHA VYPOC'!$F$130-'HL KNIHA VYPOC'!$F$137)</f>
        <v>0</v>
      </c>
      <c r="AB757" s="1031"/>
      <c r="AC757" s="1031"/>
      <c r="AD757" s="1031"/>
      <c r="AE757" s="1031"/>
      <c r="AF757" s="1031"/>
      <c r="AG757" s="1031"/>
      <c r="AH757" s="1011"/>
      <c r="AI757" s="1011"/>
      <c r="AJ757" s="1011"/>
      <c r="AK757" s="1011"/>
      <c r="AL757" s="1011"/>
      <c r="AM757" s="1011"/>
      <c r="AN757" s="1011"/>
      <c r="AO757" s="1011"/>
      <c r="AP757" s="1011"/>
      <c r="AQ757" s="1011">
        <f>SUM(N757+T757-AA757+AH757)</f>
        <v>0</v>
      </c>
      <c r="AR757" s="1011"/>
      <c r="AS757" s="1011"/>
      <c r="AT757" s="1011"/>
      <c r="AU757" s="1011"/>
      <c r="AV757" s="1011"/>
      <c r="AW757" s="1011"/>
      <c r="AX757" s="1011"/>
      <c r="AY757" s="1011"/>
      <c r="AZ757" s="1011"/>
      <c r="BA757" s="1011"/>
      <c r="BB757" s="1011"/>
    </row>
    <row r="758" spans="1:54" s="142" customFormat="1" ht="12.6" customHeight="1" x14ac:dyDescent="0.25">
      <c r="A758" s="1027" t="s">
        <v>5232</v>
      </c>
      <c r="B758" s="1028"/>
      <c r="C758" s="1028"/>
      <c r="D758" s="1028"/>
      <c r="E758" s="1028"/>
      <c r="F758" s="1028"/>
      <c r="G758" s="1028"/>
      <c r="H758" s="1028"/>
      <c r="I758" s="1028"/>
      <c r="J758" s="1028"/>
      <c r="K758" s="1028"/>
      <c r="L758" s="1028"/>
      <c r="M758" s="1029"/>
      <c r="N758" s="1030"/>
      <c r="O758" s="1031"/>
      <c r="P758" s="1031"/>
      <c r="Q758" s="1031"/>
      <c r="R758" s="1031"/>
      <c r="S758" s="1031"/>
      <c r="T758" s="1031"/>
      <c r="U758" s="1031"/>
      <c r="V758" s="1031"/>
      <c r="W758" s="1031"/>
      <c r="X758" s="1031"/>
      <c r="Y758" s="1031"/>
      <c r="Z758" s="1031"/>
      <c r="AA758" s="1031"/>
      <c r="AB758" s="1031"/>
      <c r="AC758" s="1031"/>
      <c r="AD758" s="1031"/>
      <c r="AE758" s="1031"/>
      <c r="AF758" s="1031"/>
      <c r="AG758" s="1031"/>
      <c r="AH758" s="1011"/>
      <c r="AI758" s="1011"/>
      <c r="AJ758" s="1011"/>
      <c r="AK758" s="1011"/>
      <c r="AL758" s="1011"/>
      <c r="AM758" s="1011"/>
      <c r="AN758" s="1011"/>
      <c r="AO758" s="1011"/>
      <c r="AP758" s="1011"/>
      <c r="AQ758" s="1011">
        <f>SUM(N758+T758-AA758+AH758)</f>
        <v>0</v>
      </c>
      <c r="AR758" s="1011"/>
      <c r="AS758" s="1011"/>
      <c r="AT758" s="1011"/>
      <c r="AU758" s="1011"/>
      <c r="AV758" s="1011"/>
      <c r="AW758" s="1011"/>
      <c r="AX758" s="1011"/>
      <c r="AY758" s="1011"/>
      <c r="AZ758" s="1011"/>
      <c r="BA758" s="1011"/>
      <c r="BB758" s="1011"/>
    </row>
    <row r="759" spans="1:54" ht="26.25" customHeight="1" x14ac:dyDescent="0.25">
      <c r="A759" s="1032" t="s">
        <v>5233</v>
      </c>
      <c r="B759" s="1033"/>
      <c r="C759" s="1033"/>
      <c r="D759" s="1033"/>
      <c r="E759" s="1033"/>
      <c r="F759" s="1033"/>
      <c r="G759" s="1033"/>
      <c r="H759" s="1033"/>
      <c r="I759" s="1033"/>
      <c r="J759" s="1033"/>
      <c r="K759" s="1033"/>
      <c r="L759" s="1033"/>
      <c r="M759" s="1034"/>
      <c r="N759" s="1010">
        <f>SUM('HL KNIHA VYPOC'!D126)</f>
        <v>0</v>
      </c>
      <c r="O759" s="1011"/>
      <c r="P759" s="1011"/>
      <c r="Q759" s="1011"/>
      <c r="R759" s="1011"/>
      <c r="S759" s="1011"/>
      <c r="T759" s="1011">
        <f>SUM('HL KNIHA VYPOC'!E126)</f>
        <v>0</v>
      </c>
      <c r="U759" s="1011"/>
      <c r="V759" s="1011"/>
      <c r="W759" s="1011"/>
      <c r="X759" s="1011"/>
      <c r="Y759" s="1011"/>
      <c r="Z759" s="1011"/>
      <c r="AA759" s="1011">
        <f>SUM('HL KNIHA VYPOC'!F126)</f>
        <v>0</v>
      </c>
      <c r="AB759" s="1011"/>
      <c r="AC759" s="1011"/>
      <c r="AD759" s="1011"/>
      <c r="AE759" s="1011"/>
      <c r="AF759" s="1011"/>
      <c r="AG759" s="1011"/>
      <c r="AH759" s="1011"/>
      <c r="AI759" s="1011"/>
      <c r="AJ759" s="1011"/>
      <c r="AK759" s="1011"/>
      <c r="AL759" s="1011"/>
      <c r="AM759" s="1011"/>
      <c r="AN759" s="1011"/>
      <c r="AO759" s="1011"/>
      <c r="AP759" s="1011"/>
      <c r="AQ759" s="1011">
        <f>SUM(N759+T759-AA759+AH759)</f>
        <v>0</v>
      </c>
      <c r="AR759" s="1011"/>
      <c r="AS759" s="1011"/>
      <c r="AT759" s="1011"/>
      <c r="AU759" s="1011"/>
      <c r="AV759" s="1011"/>
      <c r="AW759" s="1011"/>
      <c r="AX759" s="1011"/>
      <c r="AY759" s="1011"/>
      <c r="AZ759" s="1011"/>
      <c r="BA759" s="1011"/>
      <c r="BB759" s="1011"/>
    </row>
    <row r="760" spans="1:54" ht="12.6" customHeight="1" x14ac:dyDescent="0.25">
      <c r="A760" s="507" t="s">
        <v>5234</v>
      </c>
      <c r="B760" s="144"/>
      <c r="C760" s="144"/>
      <c r="D760" s="144"/>
      <c r="E760" s="144"/>
      <c r="F760" s="144"/>
      <c r="G760" s="144"/>
      <c r="H760" s="144"/>
      <c r="I760" s="144"/>
      <c r="J760" s="144"/>
      <c r="K760" s="144"/>
      <c r="L760" s="144"/>
      <c r="M760" s="145"/>
      <c r="N760" s="1010"/>
      <c r="O760" s="1011"/>
      <c r="P760" s="1011"/>
      <c r="Q760" s="1011"/>
      <c r="R760" s="1011"/>
      <c r="S760" s="1011"/>
      <c r="T760" s="1011"/>
      <c r="U760" s="1011"/>
      <c r="V760" s="1011"/>
      <c r="W760" s="1011"/>
      <c r="X760" s="1011"/>
      <c r="Y760" s="1011"/>
      <c r="Z760" s="1011"/>
      <c r="AA760" s="1011"/>
      <c r="AB760" s="1011"/>
      <c r="AC760" s="1011"/>
      <c r="AD760" s="1011"/>
      <c r="AE760" s="1011"/>
      <c r="AF760" s="1011"/>
      <c r="AG760" s="1011"/>
      <c r="AH760" s="1011"/>
      <c r="AI760" s="1011"/>
      <c r="AJ760" s="1011"/>
      <c r="AK760" s="1011"/>
      <c r="AL760" s="1011"/>
      <c r="AM760" s="1011"/>
      <c r="AN760" s="1011"/>
      <c r="AO760" s="1011"/>
      <c r="AP760" s="1011"/>
      <c r="AQ760" s="1011">
        <f>SUM(N760+T760-AA760+AH760)</f>
        <v>0</v>
      </c>
      <c r="AR760" s="1011"/>
      <c r="AS760" s="1011"/>
      <c r="AT760" s="1011"/>
      <c r="AU760" s="1011"/>
      <c r="AV760" s="1011"/>
      <c r="AW760" s="1011"/>
      <c r="AX760" s="1011"/>
      <c r="AY760" s="1011"/>
      <c r="AZ760" s="1011"/>
      <c r="BA760" s="1011"/>
      <c r="BB760" s="1011"/>
    </row>
    <row r="761" spans="1:54" ht="26.25" customHeight="1" x14ac:dyDescent="0.25">
      <c r="A761" s="1032" t="s">
        <v>5235</v>
      </c>
      <c r="B761" s="1033"/>
      <c r="C761" s="1033"/>
      <c r="D761" s="1033"/>
      <c r="E761" s="1033"/>
      <c r="F761" s="1033"/>
      <c r="G761" s="1033"/>
      <c r="H761" s="1033"/>
      <c r="I761" s="1033"/>
      <c r="J761" s="1033"/>
      <c r="K761" s="1033"/>
      <c r="L761" s="1033"/>
      <c r="M761" s="1034"/>
      <c r="N761" s="1010"/>
      <c r="O761" s="1011"/>
      <c r="P761" s="1011"/>
      <c r="Q761" s="1011"/>
      <c r="R761" s="1011"/>
      <c r="S761" s="1011"/>
      <c r="T761" s="1011"/>
      <c r="U761" s="1011"/>
      <c r="V761" s="1011"/>
      <c r="W761" s="1011"/>
      <c r="X761" s="1011"/>
      <c r="Y761" s="1011"/>
      <c r="Z761" s="1011"/>
      <c r="AA761" s="1011"/>
      <c r="AB761" s="1011"/>
      <c r="AC761" s="1011"/>
      <c r="AD761" s="1011"/>
      <c r="AE761" s="1011"/>
      <c r="AF761" s="1011"/>
      <c r="AG761" s="1011"/>
      <c r="AH761" s="1011"/>
      <c r="AI761" s="1011"/>
      <c r="AJ761" s="1011"/>
      <c r="AK761" s="1011"/>
      <c r="AL761" s="1011"/>
      <c r="AM761" s="1011"/>
      <c r="AN761" s="1011"/>
      <c r="AO761" s="1011"/>
      <c r="AP761" s="1011"/>
      <c r="AQ761" s="1011"/>
      <c r="AR761" s="1011"/>
      <c r="AS761" s="1011"/>
      <c r="AT761" s="1011"/>
      <c r="AU761" s="1011"/>
      <c r="AV761" s="1011"/>
      <c r="AW761" s="1011"/>
      <c r="AX761" s="1011"/>
      <c r="AY761" s="1011"/>
      <c r="AZ761" s="1011"/>
      <c r="BA761" s="1011"/>
      <c r="BB761" s="1011"/>
    </row>
    <row r="762" spans="1:54" ht="28.5" customHeight="1" x14ac:dyDescent="0.25">
      <c r="A762" s="1035" t="s">
        <v>1684</v>
      </c>
      <c r="B762" s="1036"/>
      <c r="C762" s="1036"/>
      <c r="D762" s="1036"/>
      <c r="E762" s="1036"/>
      <c r="F762" s="1036"/>
      <c r="G762" s="1036"/>
      <c r="H762" s="1036"/>
      <c r="I762" s="1036"/>
      <c r="J762" s="1036"/>
      <c r="K762" s="1036"/>
      <c r="L762" s="1036"/>
      <c r="M762" s="1037"/>
      <c r="N762" s="1010"/>
      <c r="O762" s="1011"/>
      <c r="P762" s="1011"/>
      <c r="Q762" s="1011"/>
      <c r="R762" s="1011"/>
      <c r="S762" s="1011"/>
      <c r="T762" s="1011"/>
      <c r="U762" s="1011"/>
      <c r="V762" s="1011"/>
      <c r="W762" s="1011"/>
      <c r="X762" s="1011"/>
      <c r="Y762" s="1011"/>
      <c r="Z762" s="1011"/>
      <c r="AA762" s="1011"/>
      <c r="AB762" s="1011"/>
      <c r="AC762" s="1011"/>
      <c r="AD762" s="1011"/>
      <c r="AE762" s="1011"/>
      <c r="AF762" s="1011"/>
      <c r="AG762" s="1011"/>
      <c r="AH762" s="1011"/>
      <c r="AI762" s="1011"/>
      <c r="AJ762" s="1011"/>
      <c r="AK762" s="1011"/>
      <c r="AL762" s="1011"/>
      <c r="AM762" s="1011"/>
      <c r="AN762" s="1011"/>
      <c r="AO762" s="1011"/>
      <c r="AP762" s="1011"/>
      <c r="AQ762" s="1011"/>
      <c r="AR762" s="1011"/>
      <c r="AS762" s="1011"/>
      <c r="AT762" s="1011"/>
      <c r="AU762" s="1011"/>
      <c r="AV762" s="1011"/>
      <c r="AW762" s="1011"/>
      <c r="AX762" s="1011"/>
      <c r="AY762" s="1011"/>
      <c r="AZ762" s="1011"/>
      <c r="BA762" s="1011"/>
      <c r="BB762" s="1011"/>
    </row>
    <row r="763" spans="1:54" ht="12.6" customHeight="1" x14ac:dyDescent="0.25">
      <c r="A763" s="142" t="s">
        <v>5105</v>
      </c>
    </row>
    <row r="764" spans="1:54" ht="15" customHeight="1" x14ac:dyDescent="0.25">
      <c r="A764" s="863" t="s">
        <v>1660</v>
      </c>
      <c r="B764" s="864"/>
      <c r="C764" s="864"/>
      <c r="D764" s="864"/>
      <c r="E764" s="864"/>
      <c r="F764" s="864"/>
      <c r="G764" s="864"/>
      <c r="H764" s="864"/>
      <c r="I764" s="864"/>
      <c r="J764" s="864"/>
      <c r="K764" s="864"/>
      <c r="L764" s="864"/>
      <c r="M764" s="864"/>
      <c r="N764" s="864"/>
      <c r="O764" s="864"/>
      <c r="P764" s="864"/>
      <c r="Q764" s="864"/>
      <c r="R764" s="864"/>
      <c r="S764" s="864"/>
      <c r="T764" s="864"/>
      <c r="U764" s="864"/>
      <c r="V764" s="864"/>
      <c r="W764" s="864"/>
      <c r="X764" s="864"/>
      <c r="Y764" s="864"/>
      <c r="Z764" s="864"/>
      <c r="AA764" s="864"/>
      <c r="AB764" s="864"/>
      <c r="AC764" s="864"/>
      <c r="AD764" s="864"/>
      <c r="AE764" s="864"/>
      <c r="AF764" s="864"/>
      <c r="AG764" s="864"/>
      <c r="AH764" s="864"/>
      <c r="AI764" s="864"/>
      <c r="AJ764" s="864"/>
      <c r="AK764" s="864"/>
      <c r="AL764" s="864"/>
      <c r="AM764" s="864"/>
      <c r="AN764" s="864"/>
      <c r="AO764" s="864"/>
      <c r="AP764" s="864"/>
      <c r="AQ764" s="864"/>
      <c r="AR764" s="864"/>
      <c r="AS764" s="864"/>
      <c r="AT764" s="864"/>
      <c r="AU764" s="864"/>
      <c r="AV764" s="864"/>
      <c r="AW764" s="864"/>
      <c r="AX764" s="864"/>
      <c r="AY764" s="497"/>
      <c r="AZ764" s="497"/>
      <c r="BA764" s="497"/>
      <c r="BB764" s="497"/>
    </row>
    <row r="765" spans="1:54" ht="15" customHeight="1" x14ac:dyDescent="0.25">
      <c r="A765" s="865"/>
      <c r="B765" s="866"/>
      <c r="C765" s="866"/>
      <c r="D765" s="866"/>
      <c r="E765" s="866"/>
      <c r="F765" s="866"/>
      <c r="G765" s="866"/>
      <c r="H765" s="866"/>
      <c r="I765" s="866"/>
      <c r="J765" s="866"/>
      <c r="K765" s="866"/>
      <c r="L765" s="866"/>
      <c r="M765" s="866"/>
      <c r="N765" s="866"/>
      <c r="O765" s="866"/>
      <c r="P765" s="866"/>
      <c r="Q765" s="866"/>
      <c r="R765" s="866"/>
      <c r="S765" s="866"/>
      <c r="T765" s="866"/>
      <c r="U765" s="866"/>
      <c r="V765" s="866"/>
      <c r="W765" s="866"/>
      <c r="X765" s="866"/>
      <c r="Y765" s="866"/>
      <c r="Z765" s="866"/>
      <c r="AA765" s="866"/>
      <c r="AB765" s="866"/>
      <c r="AC765" s="866"/>
      <c r="AD765" s="866"/>
      <c r="AE765" s="866"/>
      <c r="AF765" s="866"/>
      <c r="AG765" s="866"/>
      <c r="AH765" s="866"/>
      <c r="AI765" s="866"/>
      <c r="AJ765" s="866"/>
      <c r="AK765" s="866"/>
      <c r="AL765" s="866"/>
      <c r="AM765" s="866"/>
      <c r="AN765" s="866"/>
      <c r="AO765" s="866"/>
      <c r="AP765" s="866"/>
      <c r="AQ765" s="866"/>
      <c r="AR765" s="866"/>
      <c r="AS765" s="866"/>
      <c r="AT765" s="866"/>
      <c r="AU765" s="866"/>
      <c r="AV765" s="866"/>
      <c r="AW765" s="866"/>
      <c r="AX765" s="866"/>
      <c r="AY765" s="497"/>
      <c r="AZ765" s="497"/>
      <c r="BA765" s="497"/>
      <c r="BB765" s="497"/>
    </row>
    <row r="766" spans="1:54" ht="6.75" customHeight="1" x14ac:dyDescent="0.25"/>
    <row r="767" spans="1:54" ht="12.6" customHeight="1" x14ac:dyDescent="0.25">
      <c r="A767" s="142" t="s">
        <v>5236</v>
      </c>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c r="AB767" s="142"/>
      <c r="AC767" s="142"/>
      <c r="AD767" s="142"/>
      <c r="AE767" s="142"/>
      <c r="AF767" s="142"/>
      <c r="AG767" s="142"/>
      <c r="AH767" s="142"/>
      <c r="AI767" s="142"/>
      <c r="AJ767" s="142"/>
      <c r="AK767" s="142"/>
      <c r="AL767" s="142"/>
      <c r="AM767" s="142"/>
      <c r="AN767" s="142"/>
      <c r="AO767" s="142"/>
      <c r="AP767" s="142"/>
      <c r="AQ767" s="142"/>
      <c r="AR767" s="142"/>
      <c r="AS767" s="142"/>
      <c r="AT767" s="142"/>
      <c r="AU767" s="142"/>
      <c r="AV767" s="142"/>
      <c r="AW767" s="142"/>
      <c r="AX767" s="142"/>
      <c r="AY767" s="142"/>
      <c r="AZ767" s="142"/>
      <c r="BA767" s="142"/>
      <c r="BB767" s="142"/>
    </row>
    <row r="768" spans="1:54" ht="12.6" customHeight="1" x14ac:dyDescent="0.25">
      <c r="A768" s="171"/>
      <c r="B768" s="172"/>
      <c r="C768" s="172"/>
      <c r="D768" s="172"/>
      <c r="E768" s="172"/>
      <c r="F768" s="172"/>
      <c r="G768" s="172"/>
      <c r="H768" s="172"/>
      <c r="I768" s="172"/>
      <c r="J768" s="172"/>
      <c r="K768" s="172"/>
      <c r="L768" s="172"/>
      <c r="M768" s="172"/>
      <c r="N768" s="149"/>
      <c r="O768" s="172"/>
      <c r="P768" s="184"/>
      <c r="Q768" s="867"/>
      <c r="R768" s="868"/>
      <c r="S768" s="868"/>
      <c r="T768" s="868"/>
      <c r="U768" s="868"/>
      <c r="V768" s="951"/>
      <c r="W768" s="867"/>
      <c r="X768" s="868"/>
      <c r="Y768" s="868"/>
      <c r="Z768" s="868"/>
      <c r="AA768" s="868"/>
      <c r="AB768" s="951"/>
      <c r="AC768" s="867" t="s">
        <v>1558</v>
      </c>
      <c r="AD768" s="868"/>
      <c r="AE768" s="868"/>
      <c r="AF768" s="868"/>
      <c r="AG768" s="868"/>
      <c r="AH768" s="868"/>
      <c r="AI768" s="951"/>
      <c r="AJ768" s="867" t="s">
        <v>1558</v>
      </c>
      <c r="AK768" s="868"/>
      <c r="AL768" s="868"/>
      <c r="AM768" s="868"/>
      <c r="AN768" s="868"/>
      <c r="AO768" s="868"/>
      <c r="AP768" s="951"/>
      <c r="AQ768" s="867"/>
      <c r="AR768" s="868"/>
      <c r="AS768" s="868"/>
      <c r="AT768" s="868"/>
      <c r="AU768" s="868"/>
      <c r="AV768" s="868"/>
      <c r="AW768" s="868"/>
      <c r="AX768" s="868"/>
      <c r="AY768" s="868"/>
      <c r="AZ768" s="868"/>
      <c r="BA768" s="868"/>
      <c r="BB768" s="951"/>
    </row>
    <row r="769" spans="1:54" ht="12.6" customHeight="1" x14ac:dyDescent="0.25">
      <c r="A769" s="141"/>
      <c r="B769" s="142"/>
      <c r="C769" s="142"/>
      <c r="D769" s="142"/>
      <c r="E769" s="142"/>
      <c r="F769" s="142"/>
      <c r="G769" s="142"/>
      <c r="H769" s="142"/>
      <c r="I769" s="142"/>
      <c r="J769" s="142"/>
      <c r="K769" s="142"/>
      <c r="L769" s="142"/>
      <c r="M769" s="142"/>
      <c r="O769" s="142"/>
      <c r="P769" s="185"/>
      <c r="Q769" s="799" t="s">
        <v>1559</v>
      </c>
      <c r="R769" s="800"/>
      <c r="S769" s="800"/>
      <c r="T769" s="800"/>
      <c r="U769" s="800"/>
      <c r="V769" s="802"/>
      <c r="W769" s="799"/>
      <c r="X769" s="800"/>
      <c r="Y769" s="800"/>
      <c r="Z769" s="800"/>
      <c r="AA769" s="800"/>
      <c r="AB769" s="802"/>
      <c r="AC769" s="799" t="s">
        <v>1560</v>
      </c>
      <c r="AD769" s="800"/>
      <c r="AE769" s="800"/>
      <c r="AF769" s="800"/>
      <c r="AG769" s="800"/>
      <c r="AH769" s="800"/>
      <c r="AI769" s="802"/>
      <c r="AJ769" s="799" t="s">
        <v>1560</v>
      </c>
      <c r="AK769" s="800"/>
      <c r="AL769" s="800"/>
      <c r="AM769" s="800"/>
      <c r="AN769" s="800"/>
      <c r="AO769" s="800"/>
      <c r="AP769" s="802"/>
      <c r="AQ769" s="799" t="s">
        <v>1559</v>
      </c>
      <c r="AR769" s="800"/>
      <c r="AS769" s="800"/>
      <c r="AT769" s="800"/>
      <c r="AU769" s="800"/>
      <c r="AV769" s="800"/>
      <c r="AW769" s="800"/>
      <c r="AX769" s="800"/>
      <c r="AY769" s="800"/>
      <c r="AZ769" s="800"/>
      <c r="BA769" s="800"/>
      <c r="BB769" s="802"/>
    </row>
    <row r="770" spans="1:54" ht="12.6" customHeight="1" x14ac:dyDescent="0.25">
      <c r="A770" s="141" t="s">
        <v>1655</v>
      </c>
      <c r="B770" s="142"/>
      <c r="C770" s="142"/>
      <c r="D770" s="142"/>
      <c r="E770" s="142"/>
      <c r="F770" s="142"/>
      <c r="G770" s="142"/>
      <c r="H770" s="142"/>
      <c r="I770" s="142"/>
      <c r="J770" s="142"/>
      <c r="K770" s="142"/>
      <c r="L770" s="142"/>
      <c r="M770" s="142"/>
      <c r="O770" s="142"/>
      <c r="P770" s="185"/>
      <c r="Q770" s="799" t="s">
        <v>1473</v>
      </c>
      <c r="R770" s="800"/>
      <c r="S770" s="800"/>
      <c r="T770" s="800"/>
      <c r="U770" s="800"/>
      <c r="V770" s="802"/>
      <c r="W770" s="799" t="s">
        <v>1562</v>
      </c>
      <c r="X770" s="800"/>
      <c r="Y770" s="800"/>
      <c r="Z770" s="800"/>
      <c r="AA770" s="800"/>
      <c r="AB770" s="802"/>
      <c r="AC770" s="799" t="s">
        <v>1661</v>
      </c>
      <c r="AD770" s="800"/>
      <c r="AE770" s="800"/>
      <c r="AF770" s="800"/>
      <c r="AG770" s="800"/>
      <c r="AH770" s="800"/>
      <c r="AI770" s="802"/>
      <c r="AJ770" s="799" t="s">
        <v>1564</v>
      </c>
      <c r="AK770" s="800"/>
      <c r="AL770" s="800"/>
      <c r="AM770" s="800"/>
      <c r="AN770" s="800"/>
      <c r="AO770" s="800"/>
      <c r="AP770" s="802"/>
      <c r="AQ770" s="799" t="s">
        <v>1531</v>
      </c>
      <c r="AR770" s="800"/>
      <c r="AS770" s="800"/>
      <c r="AT770" s="800"/>
      <c r="AU770" s="800"/>
      <c r="AV770" s="800"/>
      <c r="AW770" s="800"/>
      <c r="AX770" s="800"/>
      <c r="AY770" s="800"/>
      <c r="AZ770" s="800"/>
      <c r="BA770" s="800"/>
      <c r="BB770" s="802"/>
    </row>
    <row r="771" spans="1:54" ht="12.6" customHeight="1" x14ac:dyDescent="0.25">
      <c r="A771" s="141"/>
      <c r="B771" s="142"/>
      <c r="C771" s="142"/>
      <c r="D771" s="142"/>
      <c r="E771" s="142"/>
      <c r="F771" s="142"/>
      <c r="G771" s="142"/>
      <c r="H771" s="142"/>
      <c r="I771" s="142"/>
      <c r="J771" s="142"/>
      <c r="K771" s="142"/>
      <c r="L771" s="142"/>
      <c r="M771" s="142"/>
      <c r="O771" s="142"/>
      <c r="P771" s="185"/>
      <c r="Q771" s="799" t="s">
        <v>1474</v>
      </c>
      <c r="R771" s="800"/>
      <c r="S771" s="800"/>
      <c r="T771" s="800"/>
      <c r="U771" s="800"/>
      <c r="V771" s="802"/>
      <c r="W771" s="799" t="s">
        <v>1565</v>
      </c>
      <c r="X771" s="800"/>
      <c r="Y771" s="800"/>
      <c r="Z771" s="800"/>
      <c r="AA771" s="800"/>
      <c r="AB771" s="802"/>
      <c r="AC771" s="799" t="s">
        <v>1662</v>
      </c>
      <c r="AD771" s="800"/>
      <c r="AE771" s="800"/>
      <c r="AF771" s="800"/>
      <c r="AG771" s="800"/>
      <c r="AH771" s="800"/>
      <c r="AI771" s="802"/>
      <c r="AJ771" s="799" t="s">
        <v>1663</v>
      </c>
      <c r="AK771" s="800"/>
      <c r="AL771" s="800"/>
      <c r="AM771" s="800"/>
      <c r="AN771" s="800"/>
      <c r="AO771" s="800"/>
      <c r="AP771" s="802"/>
      <c r="AQ771" s="799" t="s">
        <v>1474</v>
      </c>
      <c r="AR771" s="800"/>
      <c r="AS771" s="800"/>
      <c r="AT771" s="800"/>
      <c r="AU771" s="800"/>
      <c r="AV771" s="800"/>
      <c r="AW771" s="800"/>
      <c r="AX771" s="800"/>
      <c r="AY771" s="800"/>
      <c r="AZ771" s="800"/>
      <c r="BA771" s="800"/>
      <c r="BB771" s="802"/>
    </row>
    <row r="772" spans="1:54" ht="12.6" customHeight="1" x14ac:dyDescent="0.25">
      <c r="A772" s="141"/>
      <c r="B772" s="142"/>
      <c r="C772" s="142"/>
      <c r="D772" s="142"/>
      <c r="E772" s="142"/>
      <c r="F772" s="142"/>
      <c r="G772" s="142"/>
      <c r="H772" s="142"/>
      <c r="I772" s="142"/>
      <c r="J772" s="142"/>
      <c r="K772" s="142"/>
      <c r="L772" s="142"/>
      <c r="M772" s="142"/>
      <c r="O772" s="142"/>
      <c r="P772" s="185"/>
      <c r="Q772" s="799" t="s">
        <v>1475</v>
      </c>
      <c r="R772" s="800"/>
      <c r="S772" s="800"/>
      <c r="T772" s="800"/>
      <c r="U772" s="800"/>
      <c r="V772" s="802"/>
      <c r="W772" s="799"/>
      <c r="X772" s="800"/>
      <c r="Y772" s="800"/>
      <c r="Z772" s="800"/>
      <c r="AA772" s="800"/>
      <c r="AB772" s="802"/>
      <c r="AC772" s="799" t="s">
        <v>1664</v>
      </c>
      <c r="AD772" s="800"/>
      <c r="AE772" s="800"/>
      <c r="AF772" s="800"/>
      <c r="AG772" s="800"/>
      <c r="AH772" s="800"/>
      <c r="AI772" s="802"/>
      <c r="AJ772" s="799" t="s">
        <v>1535</v>
      </c>
      <c r="AK772" s="800"/>
      <c r="AL772" s="800"/>
      <c r="AM772" s="800"/>
      <c r="AN772" s="800"/>
      <c r="AO772" s="800"/>
      <c r="AP772" s="802"/>
      <c r="AQ772" s="799" t="s">
        <v>1475</v>
      </c>
      <c r="AR772" s="800"/>
      <c r="AS772" s="800"/>
      <c r="AT772" s="800"/>
      <c r="AU772" s="800"/>
      <c r="AV772" s="800"/>
      <c r="AW772" s="800"/>
      <c r="AX772" s="800"/>
      <c r="AY772" s="800"/>
      <c r="AZ772" s="800"/>
      <c r="BA772" s="800"/>
      <c r="BB772" s="802"/>
    </row>
    <row r="773" spans="1:54" ht="12.6" customHeight="1" x14ac:dyDescent="0.25">
      <c r="A773" s="809" t="s">
        <v>1415</v>
      </c>
      <c r="B773" s="810"/>
      <c r="C773" s="810"/>
      <c r="D773" s="810"/>
      <c r="E773" s="810"/>
      <c r="F773" s="810"/>
      <c r="G773" s="810"/>
      <c r="H773" s="810"/>
      <c r="I773" s="810"/>
      <c r="J773" s="810"/>
      <c r="K773" s="810"/>
      <c r="L773" s="810"/>
      <c r="M773" s="810"/>
      <c r="N773" s="810"/>
      <c r="O773" s="810"/>
      <c r="P773" s="811"/>
      <c r="Q773" s="809" t="s">
        <v>1416</v>
      </c>
      <c r="R773" s="810"/>
      <c r="S773" s="810"/>
      <c r="T773" s="810"/>
      <c r="U773" s="810"/>
      <c r="V773" s="811"/>
      <c r="W773" s="809" t="s">
        <v>1417</v>
      </c>
      <c r="X773" s="810"/>
      <c r="Y773" s="810"/>
      <c r="Z773" s="810"/>
      <c r="AA773" s="810"/>
      <c r="AB773" s="811"/>
      <c r="AC773" s="809" t="s">
        <v>1418</v>
      </c>
      <c r="AD773" s="810"/>
      <c r="AE773" s="810"/>
      <c r="AF773" s="810"/>
      <c r="AG773" s="810"/>
      <c r="AH773" s="810"/>
      <c r="AI773" s="811"/>
      <c r="AJ773" s="809" t="s">
        <v>1419</v>
      </c>
      <c r="AK773" s="810"/>
      <c r="AL773" s="810"/>
      <c r="AM773" s="810"/>
      <c r="AN773" s="810"/>
      <c r="AO773" s="810"/>
      <c r="AP773" s="811"/>
      <c r="AQ773" s="809" t="s">
        <v>1420</v>
      </c>
      <c r="AR773" s="810"/>
      <c r="AS773" s="810"/>
      <c r="AT773" s="810"/>
      <c r="AU773" s="810"/>
      <c r="AV773" s="810"/>
      <c r="AW773" s="810"/>
      <c r="AX773" s="810"/>
      <c r="AY773" s="810"/>
      <c r="AZ773" s="810"/>
      <c r="BA773" s="810"/>
      <c r="BB773" s="811"/>
    </row>
    <row r="774" spans="1:54" ht="12.6" customHeight="1" x14ac:dyDescent="0.25">
      <c r="A774" s="987" t="s">
        <v>5234</v>
      </c>
      <c r="B774" s="988"/>
      <c r="C774" s="988"/>
      <c r="D774" s="988"/>
      <c r="E774" s="988"/>
      <c r="F774" s="988"/>
      <c r="G774" s="988"/>
      <c r="H774" s="988"/>
      <c r="I774" s="988"/>
      <c r="J774" s="988"/>
      <c r="K774" s="988"/>
      <c r="L774" s="988"/>
      <c r="M774" s="988"/>
      <c r="N774" s="988"/>
      <c r="O774" s="988"/>
      <c r="P774" s="989"/>
      <c r="Q774" s="1047"/>
      <c r="R774" s="1048"/>
      <c r="S774" s="1048"/>
      <c r="T774" s="1048"/>
      <c r="U774" s="1048"/>
      <c r="V774" s="1049"/>
      <c r="W774" s="1047"/>
      <c r="X774" s="1048"/>
      <c r="Y774" s="1048"/>
      <c r="Z774" s="1048"/>
      <c r="AA774" s="1048"/>
      <c r="AB774" s="1049"/>
      <c r="AC774" s="1047"/>
      <c r="AD774" s="1048"/>
      <c r="AE774" s="1048"/>
      <c r="AF774" s="1048"/>
      <c r="AG774" s="1048"/>
      <c r="AH774" s="1048"/>
      <c r="AI774" s="1049"/>
      <c r="AJ774" s="1047"/>
      <c r="AK774" s="1048"/>
      <c r="AL774" s="1048"/>
      <c r="AM774" s="1048"/>
      <c r="AN774" s="1048"/>
      <c r="AO774" s="1048"/>
      <c r="AP774" s="1049"/>
      <c r="AQ774" s="1047"/>
      <c r="AR774" s="1048"/>
      <c r="AS774" s="1048"/>
      <c r="AT774" s="1048"/>
      <c r="AU774" s="1048"/>
      <c r="AV774" s="1048"/>
      <c r="AW774" s="1048"/>
      <c r="AX774" s="1048"/>
      <c r="AY774" s="1048"/>
      <c r="AZ774" s="1048"/>
      <c r="BA774" s="1048"/>
      <c r="BB774" s="1049"/>
    </row>
    <row r="775" spans="1:54" ht="27" customHeight="1" x14ac:dyDescent="0.25">
      <c r="A775" s="897" t="s">
        <v>5235</v>
      </c>
      <c r="B775" s="898"/>
      <c r="C775" s="898"/>
      <c r="D775" s="898"/>
      <c r="E775" s="898"/>
      <c r="F775" s="898"/>
      <c r="G775" s="898"/>
      <c r="H775" s="898"/>
      <c r="I775" s="898"/>
      <c r="J775" s="898"/>
      <c r="K775" s="898"/>
      <c r="L775" s="898"/>
      <c r="M775" s="898"/>
      <c r="N775" s="898" t="e">
        <f>SUM(#REF!)</f>
        <v>#REF!</v>
      </c>
      <c r="O775" s="898"/>
      <c r="P775" s="899"/>
      <c r="Q775" s="1044"/>
      <c r="R775" s="1045"/>
      <c r="S775" s="1045"/>
      <c r="T775" s="1045"/>
      <c r="U775" s="1045"/>
      <c r="V775" s="1046"/>
      <c r="W775" s="1044"/>
      <c r="X775" s="1045"/>
      <c r="Y775" s="1045"/>
      <c r="Z775" s="1045"/>
      <c r="AA775" s="1045"/>
      <c r="AB775" s="1046"/>
      <c r="AC775" s="1044"/>
      <c r="AD775" s="1045"/>
      <c r="AE775" s="1045"/>
      <c r="AF775" s="1045"/>
      <c r="AG775" s="1045"/>
      <c r="AH775" s="1045"/>
      <c r="AI775" s="1046"/>
      <c r="AJ775" s="1044"/>
      <c r="AK775" s="1045"/>
      <c r="AL775" s="1045"/>
      <c r="AM775" s="1045"/>
      <c r="AN775" s="1045"/>
      <c r="AO775" s="1045"/>
      <c r="AP775" s="1046"/>
      <c r="AQ775" s="1044"/>
      <c r="AR775" s="1045"/>
      <c r="AS775" s="1045"/>
      <c r="AT775" s="1045"/>
      <c r="AU775" s="1045"/>
      <c r="AV775" s="1045"/>
      <c r="AW775" s="1045"/>
      <c r="AX775" s="1045"/>
      <c r="AY775" s="1045"/>
      <c r="AZ775" s="1045"/>
      <c r="BA775" s="1045"/>
      <c r="BB775" s="1046"/>
    </row>
    <row r="776" spans="1:54" ht="12.6" customHeight="1" x14ac:dyDescent="0.25">
      <c r="A776" s="1041" t="s">
        <v>1684</v>
      </c>
      <c r="B776" s="1042"/>
      <c r="C776" s="1042"/>
      <c r="D776" s="1042"/>
      <c r="E776" s="1042"/>
      <c r="F776" s="1042"/>
      <c r="G776" s="1042"/>
      <c r="H776" s="1042"/>
      <c r="I776" s="1042"/>
      <c r="J776" s="1042"/>
      <c r="K776" s="1042"/>
      <c r="L776" s="1042"/>
      <c r="M776" s="1042"/>
      <c r="N776" s="1042"/>
      <c r="O776" s="1042"/>
      <c r="P776" s="1043"/>
      <c r="Q776" s="1044"/>
      <c r="R776" s="1045"/>
      <c r="S776" s="1045"/>
      <c r="T776" s="1045"/>
      <c r="U776" s="1045"/>
      <c r="V776" s="1046"/>
      <c r="W776" s="1044"/>
      <c r="X776" s="1045"/>
      <c r="Y776" s="1045"/>
      <c r="Z776" s="1045"/>
      <c r="AA776" s="1045"/>
      <c r="AB776" s="1046"/>
      <c r="AC776" s="1044"/>
      <c r="AD776" s="1045"/>
      <c r="AE776" s="1045"/>
      <c r="AF776" s="1045"/>
      <c r="AG776" s="1045"/>
      <c r="AH776" s="1045"/>
      <c r="AI776" s="1046"/>
      <c r="AJ776" s="1044"/>
      <c r="AK776" s="1045"/>
      <c r="AL776" s="1045"/>
      <c r="AM776" s="1045"/>
      <c r="AN776" s="1045"/>
      <c r="AO776" s="1045"/>
      <c r="AP776" s="1046"/>
      <c r="AQ776" s="1044"/>
      <c r="AR776" s="1045"/>
      <c r="AS776" s="1045"/>
      <c r="AT776" s="1045"/>
      <c r="AU776" s="1045"/>
      <c r="AV776" s="1045"/>
      <c r="AW776" s="1045"/>
      <c r="AX776" s="1045"/>
      <c r="AY776" s="1045"/>
      <c r="AZ776" s="1045"/>
      <c r="BA776" s="1045"/>
      <c r="BB776" s="1046"/>
    </row>
    <row r="777" spans="1:54" s="142" customFormat="1" ht="12.6" customHeight="1" x14ac:dyDescent="0.25">
      <c r="A777" s="142" t="s">
        <v>5105</v>
      </c>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c r="X777" s="130"/>
      <c r="Y777" s="130"/>
      <c r="Z777" s="130"/>
      <c r="AA777" s="130"/>
      <c r="AB777" s="130"/>
      <c r="AC777" s="130"/>
      <c r="AD777" s="130"/>
      <c r="AE777" s="130"/>
      <c r="AF777" s="130"/>
      <c r="AG777" s="130"/>
      <c r="AH777" s="130"/>
      <c r="AI777" s="130"/>
      <c r="AJ777" s="130"/>
      <c r="AK777" s="130"/>
      <c r="AL777" s="130"/>
      <c r="AM777" s="130"/>
      <c r="AN777" s="130"/>
      <c r="AO777" s="130"/>
      <c r="AP777" s="130"/>
      <c r="AQ777" s="130"/>
      <c r="AR777" s="130"/>
      <c r="AS777" s="130"/>
      <c r="AT777" s="130"/>
      <c r="AU777" s="130"/>
      <c r="AV777" s="130"/>
      <c r="AW777" s="130"/>
      <c r="AX777" s="130"/>
      <c r="AY777" s="130"/>
      <c r="AZ777" s="130"/>
      <c r="BA777" s="130"/>
      <c r="BB777" s="130"/>
    </row>
    <row r="778" spans="1:54" ht="15" customHeight="1" x14ac:dyDescent="0.25">
      <c r="A778" s="863"/>
      <c r="B778" s="864"/>
      <c r="C778" s="864"/>
      <c r="D778" s="864"/>
      <c r="E778" s="864"/>
      <c r="F778" s="864"/>
      <c r="G778" s="864"/>
      <c r="H778" s="864"/>
      <c r="I778" s="864"/>
      <c r="J778" s="864"/>
      <c r="K778" s="864"/>
      <c r="L778" s="864"/>
      <c r="M778" s="864"/>
      <c r="N778" s="864"/>
      <c r="O778" s="864"/>
      <c r="P778" s="864"/>
      <c r="Q778" s="864"/>
      <c r="R778" s="864"/>
      <c r="S778" s="864"/>
      <c r="T778" s="864"/>
      <c r="U778" s="864"/>
      <c r="V778" s="864"/>
      <c r="W778" s="864"/>
      <c r="X778" s="864"/>
      <c r="Y778" s="864"/>
      <c r="Z778" s="864"/>
      <c r="AA778" s="864"/>
      <c r="AB778" s="864"/>
      <c r="AC778" s="864"/>
      <c r="AD778" s="864"/>
      <c r="AE778" s="864"/>
      <c r="AF778" s="864"/>
      <c r="AG778" s="864"/>
      <c r="AH778" s="864"/>
      <c r="AI778" s="864"/>
      <c r="AJ778" s="864"/>
      <c r="AK778" s="864"/>
      <c r="AL778" s="864"/>
      <c r="AM778" s="864"/>
      <c r="AN778" s="864"/>
      <c r="AO778" s="864"/>
      <c r="AP778" s="864"/>
      <c r="AQ778" s="864"/>
      <c r="AR778" s="864"/>
      <c r="AS778" s="864"/>
      <c r="AT778" s="864"/>
      <c r="AU778" s="864"/>
      <c r="AV778" s="864"/>
      <c r="AW778" s="864"/>
      <c r="AX778" s="864"/>
      <c r="AY778" s="497"/>
      <c r="AZ778" s="497"/>
      <c r="BA778" s="497"/>
      <c r="BB778" s="497"/>
    </row>
    <row r="779" spans="1:54" ht="15" customHeight="1" x14ac:dyDescent="0.25">
      <c r="A779" s="865"/>
      <c r="B779" s="866"/>
      <c r="C779" s="866"/>
      <c r="D779" s="866"/>
      <c r="E779" s="866"/>
      <c r="F779" s="866"/>
      <c r="G779" s="866"/>
      <c r="H779" s="866"/>
      <c r="I779" s="866"/>
      <c r="J779" s="866"/>
      <c r="K779" s="866"/>
      <c r="L779" s="866"/>
      <c r="M779" s="866"/>
      <c r="N779" s="866"/>
      <c r="O779" s="866"/>
      <c r="P779" s="866"/>
      <c r="Q779" s="866"/>
      <c r="R779" s="866"/>
      <c r="S779" s="866"/>
      <c r="T779" s="866"/>
      <c r="U779" s="866"/>
      <c r="V779" s="866"/>
      <c r="W779" s="866"/>
      <c r="X779" s="866"/>
      <c r="Y779" s="866"/>
      <c r="Z779" s="866"/>
      <c r="AA779" s="866"/>
      <c r="AB779" s="866"/>
      <c r="AC779" s="866"/>
      <c r="AD779" s="866"/>
      <c r="AE779" s="866"/>
      <c r="AF779" s="866"/>
      <c r="AG779" s="866"/>
      <c r="AH779" s="866"/>
      <c r="AI779" s="866"/>
      <c r="AJ779" s="866"/>
      <c r="AK779" s="866"/>
      <c r="AL779" s="866"/>
      <c r="AM779" s="866"/>
      <c r="AN779" s="866"/>
      <c r="AO779" s="866"/>
      <c r="AP779" s="866"/>
      <c r="AQ779" s="866"/>
      <c r="AR779" s="866"/>
      <c r="AS779" s="866"/>
      <c r="AT779" s="866"/>
      <c r="AU779" s="866"/>
      <c r="AV779" s="866"/>
      <c r="AW779" s="866"/>
      <c r="AX779" s="866"/>
      <c r="AY779" s="497"/>
      <c r="AZ779" s="497"/>
      <c r="BA779" s="497"/>
      <c r="BB779" s="497"/>
    </row>
    <row r="780" spans="1:54" s="142" customFormat="1" ht="25.5" customHeight="1" x14ac:dyDescent="0.25">
      <c r="A780" s="1038" t="s">
        <v>5237</v>
      </c>
      <c r="B780" s="1038"/>
      <c r="C780" s="1038"/>
      <c r="D780" s="1038"/>
      <c r="E780" s="1038"/>
      <c r="F780" s="1038"/>
      <c r="G780" s="1038"/>
      <c r="H780" s="1038"/>
      <c r="I780" s="1038"/>
      <c r="J780" s="1038"/>
      <c r="K780" s="1038"/>
      <c r="L780" s="1038"/>
      <c r="M780" s="1038"/>
      <c r="N780" s="1038"/>
      <c r="O780" s="1038"/>
      <c r="P780" s="1038"/>
      <c r="Q780" s="1038"/>
      <c r="R780" s="1038"/>
      <c r="S780" s="1038"/>
      <c r="T780" s="1038"/>
      <c r="U780" s="1038"/>
      <c r="V780" s="1038"/>
      <c r="W780" s="1038"/>
      <c r="X780" s="1038"/>
      <c r="Y780" s="1038"/>
      <c r="Z780" s="1038"/>
      <c r="AA780" s="1038"/>
      <c r="AB780" s="1038"/>
      <c r="AC780" s="1038"/>
      <c r="AD780" s="1038"/>
      <c r="AE780" s="1038"/>
      <c r="AF780" s="1038"/>
      <c r="AG780" s="1038"/>
      <c r="AH780" s="1038"/>
      <c r="AI780" s="1038"/>
      <c r="AJ780" s="1038"/>
      <c r="AK780" s="1038"/>
      <c r="AL780" s="1038"/>
      <c r="AM780" s="1038"/>
      <c r="AN780" s="1038"/>
      <c r="AO780" s="1038"/>
      <c r="AP780" s="1038"/>
      <c r="AQ780" s="1038"/>
      <c r="AR780" s="1038"/>
      <c r="AS780" s="1038"/>
      <c r="AT780" s="1038"/>
      <c r="AU780" s="1038"/>
      <c r="AV780" s="1038"/>
      <c r="AW780" s="1038"/>
      <c r="AX780" s="1038"/>
      <c r="AY780" s="1038"/>
      <c r="AZ780" s="1038"/>
      <c r="BA780" s="1038"/>
      <c r="BB780" s="130"/>
    </row>
    <row r="781" spans="1:54" ht="12.6" customHeight="1" x14ac:dyDescent="0.25">
      <c r="A781" s="142"/>
    </row>
    <row r="782" spans="1:54" ht="12.6" customHeight="1" x14ac:dyDescent="0.25">
      <c r="A782" s="857" t="s">
        <v>1264</v>
      </c>
      <c r="B782" s="858"/>
      <c r="C782" s="858"/>
      <c r="D782" s="858"/>
      <c r="E782" s="858"/>
      <c r="F782" s="858"/>
      <c r="G782" s="858"/>
      <c r="H782" s="858"/>
      <c r="I782" s="858"/>
      <c r="J782" s="858"/>
      <c r="K782" s="858"/>
      <c r="L782" s="858"/>
      <c r="M782" s="858"/>
      <c r="N782" s="858"/>
      <c r="O782" s="858"/>
      <c r="P782" s="858"/>
      <c r="Q782" s="858"/>
      <c r="R782" s="858"/>
      <c r="S782" s="858"/>
      <c r="T782" s="858"/>
      <c r="U782" s="858"/>
      <c r="V782" s="858"/>
      <c r="W782" s="858"/>
      <c r="X782" s="858"/>
      <c r="Y782" s="858"/>
      <c r="Z782" s="858"/>
      <c r="AA782" s="858"/>
      <c r="AB782" s="858"/>
      <c r="AC782" s="858"/>
      <c r="AD782" s="858"/>
      <c r="AE782" s="858"/>
      <c r="AF782" s="858"/>
      <c r="AG782" s="858"/>
      <c r="AH782" s="858"/>
      <c r="AI782" s="858"/>
      <c r="AJ782" s="858"/>
      <c r="AK782" s="858"/>
      <c r="AL782" s="867" t="s">
        <v>1582</v>
      </c>
      <c r="AM782" s="868"/>
      <c r="AN782" s="868"/>
      <c r="AO782" s="868"/>
      <c r="AP782" s="868"/>
      <c r="AQ782" s="868"/>
      <c r="AR782" s="868"/>
      <c r="AS782" s="868"/>
      <c r="AT782" s="868"/>
      <c r="AU782" s="868"/>
      <c r="AV782" s="868"/>
      <c r="AW782" s="868"/>
      <c r="AX782" s="868"/>
      <c r="AY782" s="868"/>
      <c r="AZ782" s="868"/>
      <c r="BA782" s="868"/>
      <c r="BB782" s="951"/>
    </row>
    <row r="783" spans="1:54" ht="12.6" customHeight="1" x14ac:dyDescent="0.25">
      <c r="A783" s="807"/>
      <c r="B783" s="1056"/>
      <c r="C783" s="1056"/>
      <c r="D783" s="1056"/>
      <c r="E783" s="1056"/>
      <c r="F783" s="1056"/>
      <c r="G783" s="1056"/>
      <c r="H783" s="1056"/>
      <c r="I783" s="1056"/>
      <c r="J783" s="1056"/>
      <c r="K783" s="1056"/>
      <c r="L783" s="1056"/>
      <c r="M783" s="1056"/>
      <c r="N783" s="1056"/>
      <c r="O783" s="1056"/>
      <c r="P783" s="1056"/>
      <c r="Q783" s="1056"/>
      <c r="R783" s="1056"/>
      <c r="S783" s="1056"/>
      <c r="T783" s="1056"/>
      <c r="U783" s="1056"/>
      <c r="V783" s="1056"/>
      <c r="W783" s="1056"/>
      <c r="X783" s="1056"/>
      <c r="Y783" s="1056"/>
      <c r="Z783" s="1056"/>
      <c r="AA783" s="1056"/>
      <c r="AB783" s="1056"/>
      <c r="AC783" s="1056"/>
      <c r="AD783" s="1056"/>
      <c r="AE783" s="1056"/>
      <c r="AF783" s="1056"/>
      <c r="AG783" s="1056"/>
      <c r="AH783" s="1056"/>
      <c r="AI783" s="1056"/>
      <c r="AJ783" s="1056"/>
      <c r="AK783" s="1056"/>
      <c r="AL783" s="799" t="s">
        <v>1267</v>
      </c>
      <c r="AM783" s="800"/>
      <c r="AN783" s="800"/>
      <c r="AO783" s="800"/>
      <c r="AP783" s="800"/>
      <c r="AQ783" s="800"/>
      <c r="AR783" s="800"/>
      <c r="AS783" s="800"/>
      <c r="AT783" s="800"/>
      <c r="AU783" s="800"/>
      <c r="AV783" s="800"/>
      <c r="AW783" s="800"/>
      <c r="AX783" s="800"/>
      <c r="AY783" s="800"/>
      <c r="AZ783" s="800"/>
      <c r="BA783" s="800"/>
      <c r="BB783" s="802"/>
    </row>
    <row r="784" spans="1:54" ht="12.6" customHeight="1" x14ac:dyDescent="0.25">
      <c r="A784" s="1039" t="s">
        <v>1665</v>
      </c>
      <c r="B784" s="1040"/>
      <c r="C784" s="1040"/>
      <c r="D784" s="1040"/>
      <c r="E784" s="1040"/>
      <c r="F784" s="1040"/>
      <c r="G784" s="1040"/>
      <c r="H784" s="1040"/>
      <c r="I784" s="1040"/>
      <c r="J784" s="1040"/>
      <c r="K784" s="1040"/>
      <c r="L784" s="1040"/>
      <c r="M784" s="1040"/>
      <c r="N784" s="1040"/>
      <c r="O784" s="1040"/>
      <c r="P784" s="1040"/>
      <c r="Q784" s="1040"/>
      <c r="R784" s="1040"/>
      <c r="S784" s="1040"/>
      <c r="T784" s="1040"/>
      <c r="U784" s="1040"/>
      <c r="V784" s="1040"/>
      <c r="W784" s="1040"/>
      <c r="X784" s="1040"/>
      <c r="Y784" s="1040"/>
      <c r="Z784" s="1040"/>
      <c r="AA784" s="1040"/>
      <c r="AB784" s="1040"/>
      <c r="AC784" s="1040"/>
      <c r="AD784" s="1040"/>
      <c r="AE784" s="1040"/>
      <c r="AF784" s="1040"/>
      <c r="AG784" s="1040"/>
      <c r="AH784" s="1040"/>
      <c r="AI784" s="1040"/>
      <c r="AJ784" s="1040"/>
      <c r="AK784" s="1040"/>
      <c r="AL784" s="855"/>
      <c r="AM784" s="856"/>
      <c r="AN784" s="856"/>
      <c r="AO784" s="856"/>
      <c r="AP784" s="856"/>
      <c r="AQ784" s="856"/>
      <c r="AR784" s="856"/>
      <c r="AS784" s="856"/>
      <c r="AT784" s="856"/>
      <c r="AU784" s="856"/>
      <c r="AV784" s="856"/>
      <c r="AW784" s="856"/>
      <c r="AX784" s="856"/>
      <c r="AY784" s="856"/>
      <c r="AZ784" s="856"/>
      <c r="BA784" s="856"/>
      <c r="BB784" s="952"/>
    </row>
    <row r="785" spans="1:54" ht="12.6" customHeight="1" x14ac:dyDescent="0.25">
      <c r="A785" s="1039" t="s">
        <v>5238</v>
      </c>
      <c r="B785" s="1040"/>
      <c r="C785" s="1040"/>
      <c r="D785" s="1040"/>
      <c r="E785" s="1040"/>
      <c r="F785" s="1040"/>
      <c r="G785" s="1040"/>
      <c r="H785" s="1040"/>
      <c r="I785" s="1040"/>
      <c r="J785" s="1040"/>
      <c r="K785" s="1040"/>
      <c r="L785" s="1040"/>
      <c r="M785" s="1040"/>
      <c r="N785" s="1040"/>
      <c r="O785" s="1040"/>
      <c r="P785" s="1040"/>
      <c r="Q785" s="1040"/>
      <c r="R785" s="1040"/>
      <c r="S785" s="1040"/>
      <c r="T785" s="1040"/>
      <c r="U785" s="1040"/>
      <c r="V785" s="1040"/>
      <c r="W785" s="1040"/>
      <c r="X785" s="1040"/>
      <c r="Y785" s="1040"/>
      <c r="Z785" s="1040"/>
      <c r="AA785" s="1040"/>
      <c r="AB785" s="1040"/>
      <c r="AC785" s="1040"/>
      <c r="AD785" s="1040"/>
      <c r="AE785" s="1040"/>
      <c r="AF785" s="1040"/>
      <c r="AG785" s="1040"/>
      <c r="AH785" s="1040"/>
      <c r="AI785" s="1040"/>
      <c r="AJ785" s="1040"/>
      <c r="AK785" s="1040"/>
      <c r="AL785" s="855"/>
      <c r="AM785" s="856"/>
      <c r="AN785" s="856"/>
      <c r="AO785" s="856"/>
      <c r="AP785" s="856"/>
      <c r="AQ785" s="856"/>
      <c r="AR785" s="856"/>
      <c r="AS785" s="856"/>
      <c r="AT785" s="856"/>
      <c r="AU785" s="856"/>
      <c r="AV785" s="856"/>
      <c r="AW785" s="856"/>
      <c r="AX785" s="856"/>
      <c r="AY785" s="856"/>
      <c r="AZ785" s="856"/>
      <c r="BA785" s="856"/>
      <c r="BB785" s="952"/>
    </row>
    <row r="786" spans="1:54" ht="12.6" customHeight="1" x14ac:dyDescent="0.25">
      <c r="A786" s="142" t="s">
        <v>5207</v>
      </c>
    </row>
    <row r="787" spans="1:54" ht="15" customHeight="1" x14ac:dyDescent="0.25">
      <c r="A787" s="863"/>
      <c r="B787" s="864"/>
      <c r="C787" s="864"/>
      <c r="D787" s="864"/>
      <c r="E787" s="864"/>
      <c r="F787" s="864"/>
      <c r="G787" s="864"/>
      <c r="H787" s="864"/>
      <c r="I787" s="864"/>
      <c r="J787" s="864"/>
      <c r="K787" s="864"/>
      <c r="L787" s="864"/>
      <c r="M787" s="864"/>
      <c r="N787" s="864"/>
      <c r="O787" s="864"/>
      <c r="P787" s="864"/>
      <c r="Q787" s="864"/>
      <c r="R787" s="864"/>
      <c r="S787" s="864"/>
      <c r="T787" s="864"/>
      <c r="U787" s="864"/>
      <c r="V787" s="864"/>
      <c r="W787" s="864"/>
      <c r="X787" s="864"/>
      <c r="Y787" s="864"/>
      <c r="Z787" s="864"/>
      <c r="AA787" s="864"/>
      <c r="AB787" s="864"/>
      <c r="AC787" s="864"/>
      <c r="AD787" s="864"/>
      <c r="AE787" s="864"/>
      <c r="AF787" s="864"/>
      <c r="AG787" s="864"/>
      <c r="AH787" s="864"/>
      <c r="AI787" s="864"/>
      <c r="AJ787" s="864"/>
      <c r="AK787" s="864"/>
      <c r="AL787" s="864"/>
      <c r="AM787" s="864"/>
      <c r="AN787" s="864"/>
      <c r="AO787" s="864"/>
      <c r="AP787" s="864"/>
      <c r="AQ787" s="864"/>
      <c r="AR787" s="864"/>
      <c r="AS787" s="864"/>
      <c r="AT787" s="864"/>
      <c r="AU787" s="864"/>
      <c r="AV787" s="864"/>
      <c r="AW787" s="864"/>
      <c r="AX787" s="864"/>
      <c r="AY787" s="497"/>
      <c r="AZ787" s="497"/>
      <c r="BA787" s="497"/>
      <c r="BB787" s="497"/>
    </row>
    <row r="788" spans="1:54" ht="15" customHeight="1" x14ac:dyDescent="0.25">
      <c r="A788" s="865"/>
      <c r="B788" s="866"/>
      <c r="C788" s="866"/>
      <c r="D788" s="866"/>
      <c r="E788" s="866"/>
      <c r="F788" s="866"/>
      <c r="G788" s="866"/>
      <c r="H788" s="866"/>
      <c r="I788" s="866"/>
      <c r="J788" s="866"/>
      <c r="K788" s="866"/>
      <c r="L788" s="866"/>
      <c r="M788" s="866"/>
      <c r="N788" s="866"/>
      <c r="O788" s="866"/>
      <c r="P788" s="866"/>
      <c r="Q788" s="866"/>
      <c r="R788" s="866"/>
      <c r="S788" s="866"/>
      <c r="T788" s="866"/>
      <c r="U788" s="866"/>
      <c r="V788" s="866"/>
      <c r="W788" s="866"/>
      <c r="X788" s="866"/>
      <c r="Y788" s="866"/>
      <c r="Z788" s="866"/>
      <c r="AA788" s="866"/>
      <c r="AB788" s="866"/>
      <c r="AC788" s="866"/>
      <c r="AD788" s="866"/>
      <c r="AE788" s="866"/>
      <c r="AF788" s="866"/>
      <c r="AG788" s="866"/>
      <c r="AH788" s="866"/>
      <c r="AI788" s="866"/>
      <c r="AJ788" s="866"/>
      <c r="AK788" s="866"/>
      <c r="AL788" s="866"/>
      <c r="AM788" s="866"/>
      <c r="AN788" s="866"/>
      <c r="AO788" s="866"/>
      <c r="AP788" s="866"/>
      <c r="AQ788" s="866"/>
      <c r="AR788" s="866"/>
      <c r="AS788" s="866"/>
      <c r="AT788" s="866"/>
      <c r="AU788" s="866"/>
      <c r="AV788" s="866"/>
      <c r="AW788" s="866"/>
      <c r="AX788" s="866"/>
      <c r="AY788" s="497"/>
      <c r="AZ788" s="497"/>
      <c r="BA788" s="497"/>
      <c r="BB788" s="497"/>
    </row>
    <row r="789" spans="1:54" ht="12.6" customHeight="1" x14ac:dyDescent="0.25">
      <c r="A789" s="142" t="s">
        <v>1666</v>
      </c>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c r="AB789" s="142"/>
      <c r="AC789" s="142"/>
      <c r="AD789" s="142"/>
      <c r="AE789" s="142"/>
      <c r="AF789" s="142"/>
      <c r="AG789" s="142"/>
      <c r="AH789" s="142"/>
      <c r="AI789" s="142"/>
      <c r="AJ789" s="142"/>
      <c r="AK789" s="142"/>
      <c r="AL789" s="142"/>
      <c r="AM789" s="142"/>
      <c r="AN789" s="142"/>
      <c r="AO789" s="142"/>
      <c r="AP789" s="142"/>
      <c r="AQ789" s="142"/>
      <c r="AR789" s="142"/>
      <c r="AS789" s="142"/>
      <c r="AT789" s="142"/>
      <c r="AU789" s="142"/>
      <c r="AV789" s="142"/>
      <c r="AW789" s="142"/>
      <c r="AX789" s="142"/>
      <c r="AY789" s="142"/>
      <c r="AZ789" s="142"/>
      <c r="BA789" s="142"/>
      <c r="BB789" s="142"/>
    </row>
    <row r="790" spans="1:54" ht="12.6" customHeight="1" x14ac:dyDescent="0.25">
      <c r="A790" s="142"/>
      <c r="B790" s="142" t="s">
        <v>1667</v>
      </c>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c r="AB790" s="142"/>
      <c r="AC790" s="142"/>
      <c r="AD790" s="142"/>
      <c r="AE790" s="142"/>
      <c r="AF790" s="142"/>
      <c r="AG790" s="142"/>
      <c r="AH790" s="142"/>
      <c r="AI790" s="142"/>
      <c r="AJ790" s="142"/>
      <c r="AK790" s="142"/>
      <c r="AL790" s="142"/>
      <c r="AM790" s="142"/>
      <c r="AN790" s="142"/>
      <c r="AO790" s="142"/>
      <c r="AP790" s="142"/>
      <c r="AQ790" s="142"/>
      <c r="AR790" s="142"/>
      <c r="AS790" s="142"/>
      <c r="AT790" s="142"/>
      <c r="AU790" s="142"/>
      <c r="AV790" s="142"/>
      <c r="AW790" s="142"/>
      <c r="AX790" s="142"/>
      <c r="AY790" s="142"/>
      <c r="AZ790" s="142"/>
      <c r="BA790" s="142"/>
      <c r="BB790" s="142"/>
    </row>
    <row r="791" spans="1:54" ht="12.6" customHeight="1" x14ac:dyDescent="0.25">
      <c r="A791" s="171"/>
      <c r="B791" s="172"/>
      <c r="C791" s="172"/>
      <c r="D791" s="172"/>
      <c r="E791" s="172"/>
      <c r="F791" s="172"/>
      <c r="G791" s="172"/>
      <c r="H791" s="172"/>
      <c r="I791" s="172"/>
      <c r="J791" s="172"/>
      <c r="K791" s="172"/>
      <c r="L791" s="172"/>
      <c r="M791" s="172"/>
      <c r="N791" s="172"/>
      <c r="O791" s="172"/>
      <c r="P791" s="172"/>
      <c r="Q791" s="149"/>
      <c r="R791" s="172"/>
      <c r="S791" s="184"/>
      <c r="T791" s="1050" t="s">
        <v>1668</v>
      </c>
      <c r="U791" s="1051"/>
      <c r="V791" s="1051"/>
      <c r="W791" s="1051"/>
      <c r="X791" s="1051"/>
      <c r="Y791" s="1051"/>
      <c r="Z791" s="1052"/>
      <c r="AA791" s="867" t="s">
        <v>1669</v>
      </c>
      <c r="AB791" s="868"/>
      <c r="AC791" s="868"/>
      <c r="AD791" s="868"/>
      <c r="AE791" s="868"/>
      <c r="AF791" s="868"/>
      <c r="AG791" s="868"/>
      <c r="AH791" s="868"/>
      <c r="AI791" s="868"/>
      <c r="AJ791" s="868"/>
      <c r="AK791" s="868"/>
      <c r="AL791" s="951"/>
      <c r="AM791" s="867"/>
      <c r="AN791" s="868"/>
      <c r="AO791" s="868"/>
      <c r="AP791" s="868"/>
      <c r="AQ791" s="868"/>
      <c r="AR791" s="868"/>
      <c r="AS791" s="868"/>
      <c r="AT791" s="868"/>
      <c r="AU791" s="868"/>
      <c r="AV791" s="868"/>
      <c r="AW791" s="868"/>
      <c r="AX791" s="868"/>
      <c r="AY791" s="868"/>
      <c r="AZ791" s="868"/>
      <c r="BA791" s="868"/>
      <c r="BB791" s="951"/>
    </row>
    <row r="792" spans="1:54" ht="12.6" customHeight="1" x14ac:dyDescent="0.25">
      <c r="A792" s="141"/>
      <c r="B792" s="142"/>
      <c r="C792" s="142"/>
      <c r="D792" s="142"/>
      <c r="E792" s="142"/>
      <c r="F792" s="142"/>
      <c r="G792" s="142"/>
      <c r="H792" s="142"/>
      <c r="I792" s="142"/>
      <c r="J792" s="142"/>
      <c r="K792" s="142"/>
      <c r="L792" s="142"/>
      <c r="M792" s="142"/>
      <c r="N792" s="142"/>
      <c r="O792" s="142"/>
      <c r="P792" s="142"/>
      <c r="R792" s="142"/>
      <c r="S792" s="185"/>
      <c r="T792" s="1053"/>
      <c r="U792" s="1054"/>
      <c r="V792" s="1054"/>
      <c r="W792" s="1054"/>
      <c r="X792" s="1054"/>
      <c r="Y792" s="1054"/>
      <c r="Z792" s="1055"/>
      <c r="AA792" s="799" t="s">
        <v>1670</v>
      </c>
      <c r="AB792" s="800"/>
      <c r="AC792" s="800"/>
      <c r="AD792" s="800"/>
      <c r="AE792" s="800"/>
      <c r="AF792" s="800"/>
      <c r="AG792" s="800"/>
      <c r="AH792" s="800"/>
      <c r="AI792" s="800"/>
      <c r="AJ792" s="800"/>
      <c r="AK792" s="800"/>
      <c r="AL792" s="802"/>
      <c r="AM792" s="799" t="s">
        <v>1671</v>
      </c>
      <c r="AN792" s="800"/>
      <c r="AO792" s="800"/>
      <c r="AP792" s="800"/>
      <c r="AQ792" s="800"/>
      <c r="AR792" s="800"/>
      <c r="AS792" s="800"/>
      <c r="AT792" s="800"/>
      <c r="AU792" s="800"/>
      <c r="AV792" s="800"/>
      <c r="AW792" s="800"/>
      <c r="AX792" s="800"/>
      <c r="AY792" s="800"/>
      <c r="AZ792" s="800"/>
      <c r="BA792" s="800"/>
      <c r="BB792" s="802"/>
    </row>
    <row r="793" spans="1:54" ht="12.6" customHeight="1" x14ac:dyDescent="0.25">
      <c r="A793" s="799" t="s">
        <v>1672</v>
      </c>
      <c r="B793" s="800"/>
      <c r="C793" s="800"/>
      <c r="D793" s="800"/>
      <c r="E793" s="800"/>
      <c r="F793" s="800"/>
      <c r="G793" s="800"/>
      <c r="H793" s="800"/>
      <c r="I793" s="800"/>
      <c r="J793" s="800"/>
      <c r="K793" s="800"/>
      <c r="L793" s="800"/>
      <c r="M793" s="800"/>
      <c r="N793" s="800"/>
      <c r="O793" s="800"/>
      <c r="P793" s="800"/>
      <c r="Q793" s="800"/>
      <c r="R793" s="800"/>
      <c r="S793" s="802"/>
      <c r="T793" s="799" t="s">
        <v>1534</v>
      </c>
      <c r="U793" s="800"/>
      <c r="V793" s="800"/>
      <c r="W793" s="800"/>
      <c r="X793" s="800"/>
      <c r="Y793" s="800"/>
      <c r="Z793" s="802"/>
      <c r="AA793" s="799" t="s">
        <v>1673</v>
      </c>
      <c r="AB793" s="800"/>
      <c r="AC793" s="800"/>
      <c r="AD793" s="800"/>
      <c r="AE793" s="800"/>
      <c r="AF793" s="800"/>
      <c r="AG793" s="800"/>
      <c r="AH793" s="800"/>
      <c r="AI793" s="800"/>
      <c r="AJ793" s="800"/>
      <c r="AK793" s="800"/>
      <c r="AL793" s="802"/>
      <c r="AM793" s="799" t="s">
        <v>1674</v>
      </c>
      <c r="AN793" s="800"/>
      <c r="AO793" s="800"/>
      <c r="AP793" s="800"/>
      <c r="AQ793" s="800"/>
      <c r="AR793" s="800"/>
      <c r="AS793" s="800"/>
      <c r="AT793" s="800"/>
      <c r="AU793" s="800"/>
      <c r="AV793" s="800"/>
      <c r="AW793" s="800"/>
      <c r="AX793" s="800"/>
      <c r="AY793" s="800"/>
      <c r="AZ793" s="800"/>
      <c r="BA793" s="800"/>
      <c r="BB793" s="802"/>
    </row>
    <row r="794" spans="1:54" ht="12.6" customHeight="1" x14ac:dyDescent="0.25">
      <c r="A794" s="141"/>
      <c r="B794" s="142"/>
      <c r="C794" s="142"/>
      <c r="D794" s="142"/>
      <c r="E794" s="142"/>
      <c r="F794" s="142"/>
      <c r="G794" s="142"/>
      <c r="H794" s="142"/>
      <c r="I794" s="142"/>
      <c r="J794" s="142"/>
      <c r="K794" s="142"/>
      <c r="L794" s="142"/>
      <c r="M794" s="142"/>
      <c r="N794" s="142"/>
      <c r="O794" s="142"/>
      <c r="P794" s="142"/>
      <c r="R794" s="142"/>
      <c r="S794" s="185"/>
      <c r="T794" s="799" t="s">
        <v>1675</v>
      </c>
      <c r="U794" s="800"/>
      <c r="V794" s="800"/>
      <c r="W794" s="800"/>
      <c r="X794" s="800"/>
      <c r="Y794" s="800"/>
      <c r="Z794" s="802"/>
      <c r="AA794" s="799" t="s">
        <v>1426</v>
      </c>
      <c r="AB794" s="800"/>
      <c r="AC794" s="800"/>
      <c r="AD794" s="800"/>
      <c r="AE794" s="800"/>
      <c r="AF794" s="800"/>
      <c r="AG794" s="800"/>
      <c r="AH794" s="800"/>
      <c r="AI794" s="800"/>
      <c r="AJ794" s="800"/>
      <c r="AK794" s="800"/>
      <c r="AL794" s="802"/>
      <c r="AM794" s="799" t="s">
        <v>1676</v>
      </c>
      <c r="AN794" s="800"/>
      <c r="AO794" s="800"/>
      <c r="AP794" s="800"/>
      <c r="AQ794" s="800"/>
      <c r="AR794" s="800"/>
      <c r="AS794" s="800"/>
      <c r="AT794" s="800"/>
      <c r="AU794" s="800"/>
      <c r="AV794" s="800"/>
      <c r="AW794" s="800"/>
      <c r="AX794" s="800"/>
      <c r="AY794" s="800"/>
      <c r="AZ794" s="800"/>
      <c r="BA794" s="800"/>
      <c r="BB794" s="802"/>
    </row>
    <row r="795" spans="1:54" ht="12.6" customHeight="1" x14ac:dyDescent="0.25">
      <c r="A795" s="809" t="s">
        <v>1415</v>
      </c>
      <c r="B795" s="810"/>
      <c r="C795" s="810"/>
      <c r="D795" s="810"/>
      <c r="E795" s="810"/>
      <c r="F795" s="810"/>
      <c r="G795" s="810"/>
      <c r="H795" s="810"/>
      <c r="I795" s="810"/>
      <c r="J795" s="810"/>
      <c r="K795" s="810"/>
      <c r="L795" s="810"/>
      <c r="M795" s="810"/>
      <c r="N795" s="810"/>
      <c r="O795" s="810"/>
      <c r="P795" s="810"/>
      <c r="Q795" s="810"/>
      <c r="R795" s="810"/>
      <c r="S795" s="811"/>
      <c r="T795" s="809" t="s">
        <v>1416</v>
      </c>
      <c r="U795" s="810"/>
      <c r="V795" s="810"/>
      <c r="W795" s="810"/>
      <c r="X795" s="810"/>
      <c r="Y795" s="810"/>
      <c r="Z795" s="811"/>
      <c r="AA795" s="809" t="s">
        <v>1417</v>
      </c>
      <c r="AB795" s="810"/>
      <c r="AC795" s="810"/>
      <c r="AD795" s="810"/>
      <c r="AE795" s="810"/>
      <c r="AF795" s="810"/>
      <c r="AG795" s="810"/>
      <c r="AH795" s="810"/>
      <c r="AI795" s="810"/>
      <c r="AJ795" s="810"/>
      <c r="AK795" s="810"/>
      <c r="AL795" s="811"/>
      <c r="AM795" s="809" t="s">
        <v>1418</v>
      </c>
      <c r="AN795" s="810"/>
      <c r="AO795" s="810"/>
      <c r="AP795" s="810"/>
      <c r="AQ795" s="810"/>
      <c r="AR795" s="810"/>
      <c r="AS795" s="810"/>
      <c r="AT795" s="810"/>
      <c r="AU795" s="810"/>
      <c r="AV795" s="810"/>
      <c r="AW795" s="810"/>
      <c r="AX795" s="810"/>
      <c r="AY795" s="810"/>
      <c r="AZ795" s="810"/>
      <c r="BA795" s="810"/>
      <c r="BB795" s="811"/>
    </row>
    <row r="796" spans="1:54" ht="24.75" customHeight="1" x14ac:dyDescent="0.25">
      <c r="A796" s="1057" t="s">
        <v>1677</v>
      </c>
      <c r="B796" s="1058"/>
      <c r="C796" s="1058"/>
      <c r="D796" s="1058"/>
      <c r="E796" s="1058"/>
      <c r="F796" s="1058"/>
      <c r="G796" s="1058"/>
      <c r="H796" s="1058"/>
      <c r="I796" s="1058"/>
      <c r="J796" s="1058"/>
      <c r="K796" s="1058"/>
      <c r="L796" s="1058"/>
      <c r="M796" s="1058"/>
      <c r="N796" s="1058"/>
      <c r="O796" s="1058"/>
      <c r="P796" s="1058"/>
      <c r="Q796" s="1058"/>
      <c r="R796" s="1058"/>
      <c r="S796" s="1059"/>
      <c r="T796" s="1060"/>
      <c r="U796" s="1061"/>
      <c r="V796" s="1061"/>
      <c r="W796" s="1061"/>
      <c r="X796" s="1061"/>
      <c r="Y796" s="1061"/>
      <c r="Z796" s="1062"/>
      <c r="AA796" s="990"/>
      <c r="AB796" s="990"/>
      <c r="AC796" s="990"/>
      <c r="AD796" s="990"/>
      <c r="AE796" s="990"/>
      <c r="AF796" s="990"/>
      <c r="AG796" s="990"/>
      <c r="AH796" s="990"/>
      <c r="AI796" s="990"/>
      <c r="AJ796" s="990"/>
      <c r="AK796" s="990"/>
      <c r="AL796" s="990"/>
      <c r="AM796" s="955"/>
      <c r="AN796" s="955"/>
      <c r="AO796" s="955"/>
      <c r="AP796" s="955"/>
      <c r="AQ796" s="955"/>
      <c r="AR796" s="955"/>
      <c r="AS796" s="955"/>
      <c r="AT796" s="955"/>
      <c r="AU796" s="955"/>
      <c r="AV796" s="955"/>
      <c r="AW796" s="955"/>
      <c r="AX796" s="955"/>
      <c r="AY796" s="955"/>
      <c r="AZ796" s="955"/>
      <c r="BA796" s="955"/>
      <c r="BB796" s="955"/>
    </row>
    <row r="797" spans="1:54" ht="24" customHeight="1" x14ac:dyDescent="0.25">
      <c r="A797" s="1063" t="s">
        <v>1677</v>
      </c>
      <c r="B797" s="1064"/>
      <c r="C797" s="1064"/>
      <c r="D797" s="1064"/>
      <c r="E797" s="1064"/>
      <c r="F797" s="1064"/>
      <c r="G797" s="1064"/>
      <c r="H797" s="1064"/>
      <c r="I797" s="1064"/>
      <c r="J797" s="1064"/>
      <c r="K797" s="1064"/>
      <c r="L797" s="1064"/>
      <c r="M797" s="1064"/>
      <c r="N797" s="1064"/>
      <c r="O797" s="1064"/>
      <c r="P797" s="1064"/>
      <c r="Q797" s="1064" t="e">
        <f>SUM(#REF!)</f>
        <v>#REF!</v>
      </c>
      <c r="R797" s="1064"/>
      <c r="S797" s="1065"/>
      <c r="T797" s="1066"/>
      <c r="U797" s="1067"/>
      <c r="V797" s="1067"/>
      <c r="W797" s="1067"/>
      <c r="X797" s="1067"/>
      <c r="Y797" s="1067"/>
      <c r="Z797" s="1068"/>
      <c r="AA797" s="990"/>
      <c r="AB797" s="990"/>
      <c r="AC797" s="990"/>
      <c r="AD797" s="990"/>
      <c r="AE797" s="990"/>
      <c r="AF797" s="990"/>
      <c r="AG797" s="990"/>
      <c r="AH797" s="990"/>
      <c r="AI797" s="990"/>
      <c r="AJ797" s="990"/>
      <c r="AK797" s="990"/>
      <c r="AL797" s="990"/>
      <c r="AM797" s="955"/>
      <c r="AN797" s="955"/>
      <c r="AO797" s="955"/>
      <c r="AP797" s="955"/>
      <c r="AQ797" s="955"/>
      <c r="AR797" s="955"/>
      <c r="AS797" s="955"/>
      <c r="AT797" s="955"/>
      <c r="AU797" s="955"/>
      <c r="AV797" s="955"/>
      <c r="AW797" s="955"/>
      <c r="AX797" s="955"/>
      <c r="AY797" s="955"/>
      <c r="AZ797" s="955"/>
      <c r="BA797" s="955"/>
      <c r="BB797" s="955"/>
    </row>
    <row r="798" spans="1:54" ht="12.6" customHeight="1" x14ac:dyDescent="0.25">
      <c r="A798" s="1057" t="s">
        <v>1678</v>
      </c>
      <c r="B798" s="1058"/>
      <c r="C798" s="1058"/>
      <c r="D798" s="1058"/>
      <c r="E798" s="1058"/>
      <c r="F798" s="1058"/>
      <c r="G798" s="1058"/>
      <c r="H798" s="1058"/>
      <c r="I798" s="1058"/>
      <c r="J798" s="1058"/>
      <c r="K798" s="1058"/>
      <c r="L798" s="1058"/>
      <c r="M798" s="1058"/>
      <c r="N798" s="1058"/>
      <c r="O798" s="1058"/>
      <c r="P798" s="1058"/>
      <c r="Q798" s="1058" t="e">
        <f>SUM(#REF!)</f>
        <v>#REF!</v>
      </c>
      <c r="R798" s="1058"/>
      <c r="S798" s="1059"/>
      <c r="T798" s="1060"/>
      <c r="U798" s="1061"/>
      <c r="V798" s="1061"/>
      <c r="W798" s="1061"/>
      <c r="X798" s="1061"/>
      <c r="Y798" s="1061"/>
      <c r="Z798" s="1062"/>
      <c r="AA798" s="975"/>
      <c r="AB798" s="976"/>
      <c r="AC798" s="976"/>
      <c r="AD798" s="976"/>
      <c r="AE798" s="976"/>
      <c r="AF798" s="976"/>
      <c r="AG798" s="976"/>
      <c r="AH798" s="976"/>
      <c r="AI798" s="976"/>
      <c r="AJ798" s="976"/>
      <c r="AK798" s="976"/>
      <c r="AL798" s="977"/>
      <c r="AM798" s="1060"/>
      <c r="AN798" s="1061"/>
      <c r="AO798" s="1061"/>
      <c r="AP798" s="1061"/>
      <c r="AQ798" s="1061"/>
      <c r="AR798" s="1061"/>
      <c r="AS798" s="1061"/>
      <c r="AT798" s="1061"/>
      <c r="AU798" s="1061"/>
      <c r="AV798" s="1061"/>
      <c r="AW798" s="1061"/>
      <c r="AX798" s="1061"/>
      <c r="AY798" s="1061"/>
      <c r="AZ798" s="1061"/>
      <c r="BA798" s="1061"/>
      <c r="BB798" s="1062"/>
    </row>
    <row r="799" spans="1:54" ht="12.6" customHeight="1" x14ac:dyDescent="0.25">
      <c r="A799" s="1057" t="s">
        <v>1679</v>
      </c>
      <c r="B799" s="1058"/>
      <c r="C799" s="1058"/>
      <c r="D799" s="1058"/>
      <c r="E799" s="1058"/>
      <c r="F799" s="1058"/>
      <c r="G799" s="1058"/>
      <c r="H799" s="1058"/>
      <c r="I799" s="1058"/>
      <c r="J799" s="1058"/>
      <c r="K799" s="1058"/>
      <c r="L799" s="1058"/>
      <c r="M799" s="1058"/>
      <c r="N799" s="1058"/>
      <c r="O799" s="1058"/>
      <c r="P799" s="1058"/>
      <c r="Q799" s="1058" t="e">
        <f>SUM(#REF!)</f>
        <v>#REF!</v>
      </c>
      <c r="R799" s="1058"/>
      <c r="S799" s="1059"/>
      <c r="T799" s="1060"/>
      <c r="U799" s="1061"/>
      <c r="V799" s="1061"/>
      <c r="W799" s="1061"/>
      <c r="X799" s="1061"/>
      <c r="Y799" s="1061"/>
      <c r="Z799" s="1062"/>
      <c r="AA799" s="975"/>
      <c r="AB799" s="976"/>
      <c r="AC799" s="976"/>
      <c r="AD799" s="976"/>
      <c r="AE799" s="976"/>
      <c r="AF799" s="976"/>
      <c r="AG799" s="976"/>
      <c r="AH799" s="976"/>
      <c r="AI799" s="976"/>
      <c r="AJ799" s="976"/>
      <c r="AK799" s="976"/>
      <c r="AL799" s="977"/>
      <c r="AM799" s="1060"/>
      <c r="AN799" s="1061"/>
      <c r="AO799" s="1061"/>
      <c r="AP799" s="1061"/>
      <c r="AQ799" s="1061"/>
      <c r="AR799" s="1061"/>
      <c r="AS799" s="1061"/>
      <c r="AT799" s="1061"/>
      <c r="AU799" s="1061"/>
      <c r="AV799" s="1061"/>
      <c r="AW799" s="1061"/>
      <c r="AX799" s="1061"/>
      <c r="AY799" s="1061"/>
      <c r="AZ799" s="1061"/>
      <c r="BA799" s="1061"/>
      <c r="BB799" s="1062"/>
    </row>
    <row r="800" spans="1:54" ht="12.6" customHeight="1" x14ac:dyDescent="0.25">
      <c r="A800" s="1057" t="s">
        <v>1680</v>
      </c>
      <c r="B800" s="1058"/>
      <c r="C800" s="1058"/>
      <c r="D800" s="1058"/>
      <c r="E800" s="1058"/>
      <c r="F800" s="1058"/>
      <c r="G800" s="1058"/>
      <c r="H800" s="1058"/>
      <c r="I800" s="1058"/>
      <c r="J800" s="1058"/>
      <c r="K800" s="1058"/>
      <c r="L800" s="1058"/>
      <c r="M800" s="1058"/>
      <c r="N800" s="1058"/>
      <c r="O800" s="1058"/>
      <c r="P800" s="1058"/>
      <c r="Q800" s="1058" t="e">
        <f>SUM(#REF!)</f>
        <v>#REF!</v>
      </c>
      <c r="R800" s="1058"/>
      <c r="S800" s="1059"/>
      <c r="T800" s="1060"/>
      <c r="U800" s="1061"/>
      <c r="V800" s="1061"/>
      <c r="W800" s="1061"/>
      <c r="X800" s="1061"/>
      <c r="Y800" s="1061"/>
      <c r="Z800" s="1062"/>
      <c r="AA800" s="975"/>
      <c r="AB800" s="976"/>
      <c r="AC800" s="976"/>
      <c r="AD800" s="976"/>
      <c r="AE800" s="976"/>
      <c r="AF800" s="976"/>
      <c r="AG800" s="976"/>
      <c r="AH800" s="976"/>
      <c r="AI800" s="976"/>
      <c r="AJ800" s="976"/>
      <c r="AK800" s="976"/>
      <c r="AL800" s="977"/>
      <c r="AM800" s="1060"/>
      <c r="AN800" s="1061"/>
      <c r="AO800" s="1061"/>
      <c r="AP800" s="1061"/>
      <c r="AQ800" s="1061"/>
      <c r="AR800" s="1061"/>
      <c r="AS800" s="1061"/>
      <c r="AT800" s="1061"/>
      <c r="AU800" s="1061"/>
      <c r="AV800" s="1061"/>
      <c r="AW800" s="1061"/>
      <c r="AX800" s="1061"/>
      <c r="AY800" s="1061"/>
      <c r="AZ800" s="1061"/>
      <c r="BA800" s="1061"/>
      <c r="BB800" s="1062"/>
    </row>
    <row r="801" spans="1:54" ht="12.6" customHeight="1" x14ac:dyDescent="0.25">
      <c r="A801" s="1057" t="s">
        <v>1681</v>
      </c>
      <c r="B801" s="1058"/>
      <c r="C801" s="1058"/>
      <c r="D801" s="1058"/>
      <c r="E801" s="1058"/>
      <c r="F801" s="1058"/>
      <c r="G801" s="1058"/>
      <c r="H801" s="1058"/>
      <c r="I801" s="1058"/>
      <c r="J801" s="1058"/>
      <c r="K801" s="1058"/>
      <c r="L801" s="1058"/>
      <c r="M801" s="1058"/>
      <c r="N801" s="1058"/>
      <c r="O801" s="1058"/>
      <c r="P801" s="1058"/>
      <c r="Q801" s="1058" t="e">
        <f>SUM(#REF!)</f>
        <v>#REF!</v>
      </c>
      <c r="R801" s="1058"/>
      <c r="S801" s="1059"/>
      <c r="T801" s="1060"/>
      <c r="U801" s="1061"/>
      <c r="V801" s="1061"/>
      <c r="W801" s="1061"/>
      <c r="X801" s="1061"/>
      <c r="Y801" s="1061"/>
      <c r="Z801" s="1062"/>
      <c r="AA801" s="975"/>
      <c r="AB801" s="976"/>
      <c r="AC801" s="976"/>
      <c r="AD801" s="976"/>
      <c r="AE801" s="976"/>
      <c r="AF801" s="976"/>
      <c r="AG801" s="976"/>
      <c r="AH801" s="976"/>
      <c r="AI801" s="976"/>
      <c r="AJ801" s="976"/>
      <c r="AK801" s="976"/>
      <c r="AL801" s="977"/>
      <c r="AM801" s="1060"/>
      <c r="AN801" s="1061"/>
      <c r="AO801" s="1061"/>
      <c r="AP801" s="1061"/>
      <c r="AQ801" s="1061"/>
      <c r="AR801" s="1061"/>
      <c r="AS801" s="1061"/>
      <c r="AT801" s="1061"/>
      <c r="AU801" s="1061"/>
      <c r="AV801" s="1061"/>
      <c r="AW801" s="1061"/>
      <c r="AX801" s="1061"/>
      <c r="AY801" s="1061"/>
      <c r="AZ801" s="1061"/>
      <c r="BA801" s="1061"/>
      <c r="BB801" s="1062"/>
    </row>
    <row r="802" spans="1:54" ht="12.6" customHeight="1" x14ac:dyDescent="0.25">
      <c r="A802" s="1057" t="s">
        <v>1682</v>
      </c>
      <c r="B802" s="1058"/>
      <c r="C802" s="1058"/>
      <c r="D802" s="1058"/>
      <c r="E802" s="1058"/>
      <c r="F802" s="1058"/>
      <c r="G802" s="1058"/>
      <c r="H802" s="1058"/>
      <c r="I802" s="1058"/>
      <c r="J802" s="1058"/>
      <c r="K802" s="1058"/>
      <c r="L802" s="1058"/>
      <c r="M802" s="1058"/>
      <c r="N802" s="1058"/>
      <c r="O802" s="1058"/>
      <c r="P802" s="1058"/>
      <c r="Q802" s="1058" t="e">
        <f>SUM(#REF!)</f>
        <v>#REF!</v>
      </c>
      <c r="R802" s="1058"/>
      <c r="S802" s="1059"/>
      <c r="T802" s="1066"/>
      <c r="U802" s="1067"/>
      <c r="V802" s="1067"/>
      <c r="W802" s="1067"/>
      <c r="X802" s="1067"/>
      <c r="Y802" s="1067"/>
      <c r="Z802" s="1068"/>
      <c r="AA802" s="990"/>
      <c r="AB802" s="990"/>
      <c r="AC802" s="990"/>
      <c r="AD802" s="990"/>
      <c r="AE802" s="990"/>
      <c r="AF802" s="990"/>
      <c r="AG802" s="990"/>
      <c r="AH802" s="990"/>
      <c r="AI802" s="990"/>
      <c r="AJ802" s="990"/>
      <c r="AK802" s="990"/>
      <c r="AL802" s="990"/>
      <c r="AM802" s="955"/>
      <c r="AN802" s="955"/>
      <c r="AO802" s="955"/>
      <c r="AP802" s="955"/>
      <c r="AQ802" s="955"/>
      <c r="AR802" s="955"/>
      <c r="AS802" s="955"/>
      <c r="AT802" s="955"/>
      <c r="AU802" s="955"/>
      <c r="AV802" s="955"/>
      <c r="AW802" s="955"/>
      <c r="AX802" s="955"/>
      <c r="AY802" s="955"/>
      <c r="AZ802" s="955"/>
      <c r="BA802" s="955"/>
      <c r="BB802" s="955"/>
    </row>
    <row r="803" spans="1:54" ht="12.6" customHeight="1" x14ac:dyDescent="0.25">
      <c r="A803" s="1069" t="s">
        <v>1683</v>
      </c>
      <c r="B803" s="1070"/>
      <c r="C803" s="1070"/>
      <c r="D803" s="1070"/>
      <c r="E803" s="1070"/>
      <c r="F803" s="1070"/>
      <c r="G803" s="1070"/>
      <c r="H803" s="1070"/>
      <c r="I803" s="1070"/>
      <c r="J803" s="1070"/>
      <c r="K803" s="1070"/>
      <c r="L803" s="1070"/>
      <c r="M803" s="1070"/>
      <c r="N803" s="1070"/>
      <c r="O803" s="1070"/>
      <c r="P803" s="1070"/>
      <c r="Q803" s="1070" t="e">
        <f>SUM(#REF!)</f>
        <v>#REF!</v>
      </c>
      <c r="R803" s="1070"/>
      <c r="S803" s="1071"/>
      <c r="T803" s="1066"/>
      <c r="U803" s="1067"/>
      <c r="V803" s="1067"/>
      <c r="W803" s="1067"/>
      <c r="X803" s="1067"/>
      <c r="Y803" s="1067"/>
      <c r="Z803" s="1068"/>
      <c r="AA803" s="990"/>
      <c r="AB803" s="990"/>
      <c r="AC803" s="990"/>
      <c r="AD803" s="990"/>
      <c r="AE803" s="990"/>
      <c r="AF803" s="990"/>
      <c r="AG803" s="990"/>
      <c r="AH803" s="990"/>
      <c r="AI803" s="990"/>
      <c r="AJ803" s="990"/>
      <c r="AK803" s="990"/>
      <c r="AL803" s="990"/>
      <c r="AM803" s="955"/>
      <c r="AN803" s="955"/>
      <c r="AO803" s="955"/>
      <c r="AP803" s="955"/>
      <c r="AQ803" s="955"/>
      <c r="AR803" s="955"/>
      <c r="AS803" s="955"/>
      <c r="AT803" s="955"/>
      <c r="AU803" s="955"/>
      <c r="AV803" s="955"/>
      <c r="AW803" s="955"/>
      <c r="AX803" s="955"/>
      <c r="AY803" s="955"/>
      <c r="AZ803" s="955"/>
      <c r="BA803" s="955"/>
      <c r="BB803" s="955"/>
    </row>
    <row r="804" spans="1:54" ht="12.6" customHeight="1" x14ac:dyDescent="0.25">
      <c r="A804" s="1057" t="s">
        <v>1656</v>
      </c>
      <c r="B804" s="1058"/>
      <c r="C804" s="1058"/>
      <c r="D804" s="1058"/>
      <c r="E804" s="1058"/>
      <c r="F804" s="1058"/>
      <c r="G804" s="1058"/>
      <c r="H804" s="1058"/>
      <c r="I804" s="1058"/>
      <c r="J804" s="1058"/>
      <c r="K804" s="1058"/>
      <c r="L804" s="1058"/>
      <c r="M804" s="1058"/>
      <c r="N804" s="1058"/>
      <c r="O804" s="1058"/>
      <c r="P804" s="1058"/>
      <c r="Q804" s="1058" t="e">
        <f>SUM(#REF!)</f>
        <v>#REF!</v>
      </c>
      <c r="R804" s="1058"/>
      <c r="S804" s="1059"/>
      <c r="T804" s="1060"/>
      <c r="U804" s="1061"/>
      <c r="V804" s="1061"/>
      <c r="W804" s="1061"/>
      <c r="X804" s="1061"/>
      <c r="Y804" s="1061"/>
      <c r="Z804" s="1062"/>
      <c r="AA804" s="975"/>
      <c r="AB804" s="976"/>
      <c r="AC804" s="976"/>
      <c r="AD804" s="976"/>
      <c r="AE804" s="976"/>
      <c r="AF804" s="976"/>
      <c r="AG804" s="976"/>
      <c r="AH804" s="976"/>
      <c r="AI804" s="976"/>
      <c r="AJ804" s="976"/>
      <c r="AK804" s="976"/>
      <c r="AL804" s="977"/>
      <c r="AM804" s="1060"/>
      <c r="AN804" s="1061"/>
      <c r="AO804" s="1061"/>
      <c r="AP804" s="1061"/>
      <c r="AQ804" s="1061"/>
      <c r="AR804" s="1061"/>
      <c r="AS804" s="1061"/>
      <c r="AT804" s="1061"/>
      <c r="AU804" s="1061"/>
      <c r="AV804" s="1061"/>
      <c r="AW804" s="1061"/>
      <c r="AX804" s="1061"/>
      <c r="AY804" s="1061"/>
      <c r="AZ804" s="1061"/>
      <c r="BA804" s="1061"/>
      <c r="BB804" s="1062"/>
    </row>
    <row r="805" spans="1:54" ht="26.25" customHeight="1" x14ac:dyDescent="0.25">
      <c r="A805" s="1057" t="s">
        <v>1657</v>
      </c>
      <c r="B805" s="1058"/>
      <c r="C805" s="1058"/>
      <c r="D805" s="1058"/>
      <c r="E805" s="1058"/>
      <c r="F805" s="1058"/>
      <c r="G805" s="1058"/>
      <c r="H805" s="1058"/>
      <c r="I805" s="1058"/>
      <c r="J805" s="1058"/>
      <c r="K805" s="1058"/>
      <c r="L805" s="1058"/>
      <c r="M805" s="1058"/>
      <c r="N805" s="1058"/>
      <c r="O805" s="1058"/>
      <c r="P805" s="1058"/>
      <c r="Q805" s="1058" t="e">
        <f>SUM(#REF!)</f>
        <v>#REF!</v>
      </c>
      <c r="R805" s="1058"/>
      <c r="S805" s="1059"/>
      <c r="T805" s="1060"/>
      <c r="U805" s="1061"/>
      <c r="V805" s="1061"/>
      <c r="W805" s="1061"/>
      <c r="X805" s="1061"/>
      <c r="Y805" s="1061"/>
      <c r="Z805" s="1062"/>
      <c r="AA805" s="975"/>
      <c r="AB805" s="976"/>
      <c r="AC805" s="976"/>
      <c r="AD805" s="976"/>
      <c r="AE805" s="976"/>
      <c r="AF805" s="976"/>
      <c r="AG805" s="976"/>
      <c r="AH805" s="976"/>
      <c r="AI805" s="976"/>
      <c r="AJ805" s="976"/>
      <c r="AK805" s="976"/>
      <c r="AL805" s="977"/>
      <c r="AM805" s="1060"/>
      <c r="AN805" s="1061"/>
      <c r="AO805" s="1061"/>
      <c r="AP805" s="1061"/>
      <c r="AQ805" s="1061"/>
      <c r="AR805" s="1061"/>
      <c r="AS805" s="1061"/>
      <c r="AT805" s="1061"/>
      <c r="AU805" s="1061"/>
      <c r="AV805" s="1061"/>
      <c r="AW805" s="1061"/>
      <c r="AX805" s="1061"/>
      <c r="AY805" s="1061"/>
      <c r="AZ805" s="1061"/>
      <c r="BA805" s="1061"/>
      <c r="BB805" s="1062"/>
    </row>
    <row r="806" spans="1:54" ht="12.6" customHeight="1" x14ac:dyDescent="0.25">
      <c r="A806" s="1057" t="s">
        <v>1658</v>
      </c>
      <c r="B806" s="1058"/>
      <c r="C806" s="1058"/>
      <c r="D806" s="1058"/>
      <c r="E806" s="1058"/>
      <c r="F806" s="1058"/>
      <c r="G806" s="1058"/>
      <c r="H806" s="1058"/>
      <c r="I806" s="1058"/>
      <c r="J806" s="1058"/>
      <c r="K806" s="1058"/>
      <c r="L806" s="1058"/>
      <c r="M806" s="1058"/>
      <c r="N806" s="1058"/>
      <c r="O806" s="1058"/>
      <c r="P806" s="1058"/>
      <c r="Q806" s="1058" t="e">
        <f>SUM(#REF!)</f>
        <v>#REF!</v>
      </c>
      <c r="R806" s="1058"/>
      <c r="S806" s="1059"/>
      <c r="T806" s="1066"/>
      <c r="U806" s="1067"/>
      <c r="V806" s="1067"/>
      <c r="W806" s="1067"/>
      <c r="X806" s="1067"/>
      <c r="Y806" s="1067"/>
      <c r="Z806" s="1068"/>
      <c r="AA806" s="990"/>
      <c r="AB806" s="990"/>
      <c r="AC806" s="990"/>
      <c r="AD806" s="990"/>
      <c r="AE806" s="990"/>
      <c r="AF806" s="990"/>
      <c r="AG806" s="990"/>
      <c r="AH806" s="990"/>
      <c r="AI806" s="990"/>
      <c r="AJ806" s="990"/>
      <c r="AK806" s="990"/>
      <c r="AL806" s="990"/>
      <c r="AM806" s="955"/>
      <c r="AN806" s="955"/>
      <c r="AO806" s="955"/>
      <c r="AP806" s="955"/>
      <c r="AQ806" s="955"/>
      <c r="AR806" s="955"/>
      <c r="AS806" s="955"/>
      <c r="AT806" s="955"/>
      <c r="AU806" s="955"/>
      <c r="AV806" s="955"/>
      <c r="AW806" s="955"/>
      <c r="AX806" s="955"/>
      <c r="AY806" s="955"/>
      <c r="AZ806" s="955"/>
      <c r="BA806" s="955"/>
      <c r="BB806" s="955"/>
    </row>
    <row r="807" spans="1:54" ht="12.6" customHeight="1" x14ac:dyDescent="0.25">
      <c r="A807" s="1069" t="s">
        <v>1684</v>
      </c>
      <c r="B807" s="1070"/>
      <c r="C807" s="1070"/>
      <c r="D807" s="1070"/>
      <c r="E807" s="1070"/>
      <c r="F807" s="1070"/>
      <c r="G807" s="1070"/>
      <c r="H807" s="1070"/>
      <c r="I807" s="1070"/>
      <c r="J807" s="1070"/>
      <c r="K807" s="1070"/>
      <c r="L807" s="1070"/>
      <c r="M807" s="1070"/>
      <c r="N807" s="1070"/>
      <c r="O807" s="1070"/>
      <c r="P807" s="1070"/>
      <c r="Q807" s="1070" t="e">
        <f>SUM(#REF!)</f>
        <v>#REF!</v>
      </c>
      <c r="R807" s="1070"/>
      <c r="S807" s="1071"/>
      <c r="T807" s="1066"/>
      <c r="U807" s="1067"/>
      <c r="V807" s="1067"/>
      <c r="W807" s="1067"/>
      <c r="X807" s="1067"/>
      <c r="Y807" s="1067"/>
      <c r="Z807" s="1068"/>
      <c r="AA807" s="990"/>
      <c r="AB807" s="990"/>
      <c r="AC807" s="990"/>
      <c r="AD807" s="990"/>
      <c r="AE807" s="990"/>
      <c r="AF807" s="990"/>
      <c r="AG807" s="990"/>
      <c r="AH807" s="990"/>
      <c r="AI807" s="990"/>
      <c r="AJ807" s="990"/>
      <c r="AK807" s="990"/>
      <c r="AL807" s="990"/>
      <c r="AM807" s="955"/>
      <c r="AN807" s="955"/>
      <c r="AO807" s="955"/>
      <c r="AP807" s="955"/>
      <c r="AQ807" s="955"/>
      <c r="AR807" s="955"/>
      <c r="AS807" s="955"/>
      <c r="AT807" s="955"/>
      <c r="AU807" s="955"/>
      <c r="AV807" s="955"/>
      <c r="AW807" s="955"/>
      <c r="AX807" s="955"/>
      <c r="AY807" s="955"/>
      <c r="AZ807" s="955"/>
      <c r="BA807" s="955"/>
      <c r="BB807" s="955"/>
    </row>
    <row r="808" spans="1:54" ht="12.6" customHeight="1" x14ac:dyDescent="0.25">
      <c r="A808" s="142" t="s">
        <v>5207</v>
      </c>
    </row>
    <row r="809" spans="1:54" ht="15" customHeight="1" x14ac:dyDescent="0.25">
      <c r="A809" s="863"/>
      <c r="B809" s="864"/>
      <c r="C809" s="864"/>
      <c r="D809" s="864"/>
      <c r="E809" s="864"/>
      <c r="F809" s="864"/>
      <c r="G809" s="864"/>
      <c r="H809" s="864"/>
      <c r="I809" s="864"/>
      <c r="J809" s="864"/>
      <c r="K809" s="864"/>
      <c r="L809" s="864"/>
      <c r="M809" s="864"/>
      <c r="N809" s="864"/>
      <c r="O809" s="864"/>
      <c r="P809" s="864"/>
      <c r="Q809" s="864"/>
      <c r="R809" s="864"/>
      <c r="S809" s="864"/>
      <c r="T809" s="864"/>
      <c r="U809" s="864"/>
      <c r="V809" s="864"/>
      <c r="W809" s="864"/>
      <c r="X809" s="864"/>
      <c r="Y809" s="864"/>
      <c r="Z809" s="864"/>
      <c r="AA809" s="864"/>
      <c r="AB809" s="864"/>
      <c r="AC809" s="864"/>
      <c r="AD809" s="864"/>
      <c r="AE809" s="864"/>
      <c r="AF809" s="864"/>
      <c r="AG809" s="864"/>
      <c r="AH809" s="864"/>
      <c r="AI809" s="864"/>
      <c r="AJ809" s="864"/>
      <c r="AK809" s="864"/>
      <c r="AL809" s="864"/>
      <c r="AM809" s="864"/>
      <c r="AN809" s="864"/>
      <c r="AO809" s="864"/>
      <c r="AP809" s="864"/>
      <c r="AQ809" s="864"/>
      <c r="AR809" s="864"/>
      <c r="AS809" s="864"/>
      <c r="AT809" s="864"/>
      <c r="AU809" s="864"/>
      <c r="AV809" s="864"/>
      <c r="AW809" s="864"/>
      <c r="AX809" s="864"/>
      <c r="AY809" s="497"/>
      <c r="AZ809" s="497"/>
      <c r="BA809" s="497"/>
      <c r="BB809" s="497"/>
    </row>
    <row r="810" spans="1:54" ht="15" customHeight="1" x14ac:dyDescent="0.25">
      <c r="A810" s="865"/>
      <c r="B810" s="866"/>
      <c r="C810" s="866"/>
      <c r="D810" s="866"/>
      <c r="E810" s="866"/>
      <c r="F810" s="866"/>
      <c r="G810" s="866"/>
      <c r="H810" s="866"/>
      <c r="I810" s="866"/>
      <c r="J810" s="866"/>
      <c r="K810" s="866"/>
      <c r="L810" s="866"/>
      <c r="M810" s="866"/>
      <c r="N810" s="866"/>
      <c r="O810" s="866"/>
      <c r="P810" s="866"/>
      <c r="Q810" s="866"/>
      <c r="R810" s="866"/>
      <c r="S810" s="866"/>
      <c r="T810" s="866"/>
      <c r="U810" s="866"/>
      <c r="V810" s="866"/>
      <c r="W810" s="866"/>
      <c r="X810" s="866"/>
      <c r="Y810" s="866"/>
      <c r="Z810" s="866"/>
      <c r="AA810" s="866"/>
      <c r="AB810" s="866"/>
      <c r="AC810" s="866"/>
      <c r="AD810" s="866"/>
      <c r="AE810" s="866"/>
      <c r="AF810" s="866"/>
      <c r="AG810" s="866"/>
      <c r="AH810" s="866"/>
      <c r="AI810" s="866"/>
      <c r="AJ810" s="866"/>
      <c r="AK810" s="866"/>
      <c r="AL810" s="866"/>
      <c r="AM810" s="866"/>
      <c r="AN810" s="866"/>
      <c r="AO810" s="866"/>
      <c r="AP810" s="866"/>
      <c r="AQ810" s="866"/>
      <c r="AR810" s="866"/>
      <c r="AS810" s="866"/>
      <c r="AT810" s="866"/>
      <c r="AU810" s="866"/>
      <c r="AV810" s="866"/>
      <c r="AW810" s="866"/>
      <c r="AX810" s="866"/>
      <c r="AY810" s="497"/>
      <c r="AZ810" s="497"/>
      <c r="BA810" s="497"/>
      <c r="BB810" s="497"/>
    </row>
    <row r="811" spans="1:54" ht="15" customHeight="1" x14ac:dyDescent="0.25">
      <c r="A811" s="142" t="s">
        <v>1685</v>
      </c>
      <c r="B811" s="210"/>
      <c r="C811" s="210"/>
      <c r="D811" s="210"/>
      <c r="E811" s="210"/>
      <c r="F811" s="210"/>
      <c r="G811" s="210"/>
      <c r="H811" s="210"/>
      <c r="I811" s="210"/>
      <c r="J811" s="210"/>
      <c r="K811" s="210"/>
      <c r="L811" s="210"/>
      <c r="M811" s="210"/>
      <c r="N811" s="210"/>
      <c r="O811" s="210"/>
      <c r="P811" s="210"/>
      <c r="Q811" s="210"/>
      <c r="R811" s="210"/>
      <c r="S811" s="210"/>
      <c r="T811" s="210"/>
      <c r="U811" s="210"/>
      <c r="V811" s="210"/>
      <c r="W811" s="210"/>
      <c r="X811" s="210"/>
      <c r="Y811" s="210"/>
      <c r="Z811" s="210"/>
      <c r="AA811" s="210"/>
      <c r="AB811" s="210"/>
      <c r="AC811" s="210"/>
      <c r="AD811" s="210"/>
      <c r="AE811" s="210"/>
      <c r="AF811" s="210"/>
      <c r="AG811" s="210"/>
      <c r="AH811" s="210"/>
      <c r="AI811" s="210"/>
      <c r="AJ811" s="210"/>
      <c r="AK811" s="210"/>
      <c r="AL811" s="210"/>
      <c r="AM811" s="210"/>
      <c r="AN811" s="210"/>
      <c r="AO811" s="210"/>
      <c r="AP811" s="210"/>
      <c r="AQ811" s="210"/>
      <c r="AR811" s="210"/>
      <c r="AS811" s="210"/>
      <c r="AT811" s="210"/>
      <c r="AU811" s="210"/>
      <c r="AV811" s="210"/>
      <c r="AW811" s="210"/>
      <c r="AX811" s="210"/>
      <c r="AY811" s="210"/>
      <c r="AZ811" s="210"/>
      <c r="BA811" s="210"/>
      <c r="BB811" s="210"/>
    </row>
    <row r="812" spans="1:54" ht="22.5" customHeight="1" x14ac:dyDescent="0.25">
      <c r="A812" s="1084" t="s">
        <v>1686</v>
      </c>
      <c r="B812" s="1085"/>
      <c r="C812" s="1085"/>
      <c r="D812" s="1085"/>
      <c r="E812" s="1085"/>
      <c r="F812" s="1085"/>
      <c r="G812" s="1085"/>
      <c r="H812" s="1085"/>
      <c r="I812" s="1085"/>
      <c r="J812" s="1085"/>
      <c r="K812" s="1085"/>
      <c r="L812" s="1085"/>
      <c r="M812" s="1085"/>
      <c r="N812" s="1085"/>
      <c r="O812" s="1085"/>
      <c r="P812" s="1085"/>
      <c r="Q812" s="1085"/>
      <c r="R812" s="1085"/>
      <c r="S812" s="1085"/>
      <c r="T812" s="1085"/>
      <c r="U812" s="1085"/>
      <c r="V812" s="1085"/>
      <c r="W812" s="1085"/>
      <c r="X812" s="1085"/>
      <c r="Y812" s="1085"/>
      <c r="Z812" s="1085"/>
      <c r="AA812" s="1085"/>
      <c r="AB812" s="1085"/>
      <c r="AC812" s="1085"/>
      <c r="AD812" s="1085"/>
      <c r="AE812" s="1086"/>
      <c r="AF812" s="1087" t="s">
        <v>1265</v>
      </c>
      <c r="AG812" s="1088"/>
      <c r="AH812" s="1088"/>
      <c r="AI812" s="1088"/>
      <c r="AJ812" s="1088"/>
      <c r="AK812" s="1088"/>
      <c r="AL812" s="1088"/>
      <c r="AM812" s="1088"/>
      <c r="AN812" s="1089"/>
      <c r="AO812" s="1088" t="s">
        <v>1279</v>
      </c>
      <c r="AP812" s="1088"/>
      <c r="AQ812" s="1088"/>
      <c r="AR812" s="1088"/>
      <c r="AS812" s="1088"/>
      <c r="AT812" s="1088"/>
      <c r="AU812" s="1088"/>
      <c r="AV812" s="1088"/>
      <c r="AW812" s="1088"/>
      <c r="AX812" s="1088"/>
      <c r="AY812" s="1088"/>
      <c r="AZ812" s="1088"/>
      <c r="BA812" s="1088"/>
      <c r="BB812" s="1089"/>
    </row>
    <row r="813" spans="1:54" ht="15" customHeight="1" x14ac:dyDescent="0.25">
      <c r="A813" s="1078" t="s">
        <v>1687</v>
      </c>
      <c r="B813" s="1079"/>
      <c r="C813" s="1079"/>
      <c r="D813" s="1079"/>
      <c r="E813" s="1079"/>
      <c r="F813" s="1079"/>
      <c r="G813" s="1079"/>
      <c r="H813" s="1079"/>
      <c r="I813" s="1079"/>
      <c r="J813" s="1079"/>
      <c r="K813" s="1079"/>
      <c r="L813" s="1079"/>
      <c r="M813" s="1079"/>
      <c r="N813" s="1079"/>
      <c r="O813" s="1079"/>
      <c r="P813" s="1079"/>
      <c r="Q813" s="1079"/>
      <c r="R813" s="1079"/>
      <c r="S813" s="1079"/>
      <c r="T813" s="1079"/>
      <c r="U813" s="1079"/>
      <c r="V813" s="1079"/>
      <c r="W813" s="1079"/>
      <c r="X813" s="1079"/>
      <c r="Y813" s="1079"/>
      <c r="Z813" s="1079"/>
      <c r="AA813" s="1079"/>
      <c r="AB813" s="1079"/>
      <c r="AC813" s="1079"/>
      <c r="AD813" s="1079"/>
      <c r="AE813" s="1080"/>
      <c r="AF813" s="1081">
        <f>SUVAHAVUJ!$N$77</f>
        <v>0</v>
      </c>
      <c r="AG813" s="1082"/>
      <c r="AH813" s="1082"/>
      <c r="AI813" s="1082"/>
      <c r="AJ813" s="1082"/>
      <c r="AK813" s="1082"/>
      <c r="AL813" s="1082"/>
      <c r="AM813" s="1082"/>
      <c r="AN813" s="1083"/>
      <c r="AO813" s="1082">
        <f>SUVAHAVUJ!$X$77</f>
        <v>0</v>
      </c>
      <c r="AP813" s="1082"/>
      <c r="AQ813" s="1082"/>
      <c r="AR813" s="1082"/>
      <c r="AS813" s="1082"/>
      <c r="AT813" s="1082"/>
      <c r="AU813" s="1082"/>
      <c r="AV813" s="1082"/>
      <c r="AW813" s="1082"/>
      <c r="AX813" s="1082"/>
      <c r="AY813" s="1082"/>
      <c r="AZ813" s="1082"/>
      <c r="BA813" s="1082"/>
      <c r="BB813" s="1083"/>
    </row>
    <row r="814" spans="1:54" ht="15" customHeight="1" x14ac:dyDescent="0.25">
      <c r="A814" s="1072"/>
      <c r="B814" s="1073"/>
      <c r="C814" s="1073"/>
      <c r="D814" s="1073"/>
      <c r="E814" s="1073"/>
      <c r="F814" s="1073"/>
      <c r="G814" s="1073"/>
      <c r="H814" s="1073"/>
      <c r="I814" s="1073"/>
      <c r="J814" s="1073"/>
      <c r="K814" s="1073"/>
      <c r="L814" s="1073"/>
      <c r="M814" s="1073"/>
      <c r="N814" s="1073"/>
      <c r="O814" s="1073"/>
      <c r="P814" s="1073"/>
      <c r="Q814" s="1073"/>
      <c r="R814" s="1073"/>
      <c r="S814" s="1073"/>
      <c r="T814" s="1073"/>
      <c r="U814" s="1073"/>
      <c r="V814" s="1073"/>
      <c r="W814" s="1073"/>
      <c r="X814" s="1073"/>
      <c r="Y814" s="1073"/>
      <c r="Z814" s="1073"/>
      <c r="AA814" s="1073"/>
      <c r="AB814" s="1073"/>
      <c r="AC814" s="1073"/>
      <c r="AD814" s="1073"/>
      <c r="AE814" s="1074"/>
      <c r="AF814" s="1075"/>
      <c r="AG814" s="1076"/>
      <c r="AH814" s="1076"/>
      <c r="AI814" s="1076"/>
      <c r="AJ814" s="1076"/>
      <c r="AK814" s="1076"/>
      <c r="AL814" s="1076"/>
      <c r="AM814" s="1076"/>
      <c r="AN814" s="1077"/>
      <c r="AO814" s="1076"/>
      <c r="AP814" s="1076"/>
      <c r="AQ814" s="1076"/>
      <c r="AR814" s="1076"/>
      <c r="AS814" s="1076"/>
      <c r="AT814" s="1076"/>
      <c r="AU814" s="1076"/>
      <c r="AV814" s="1076"/>
      <c r="AW814" s="1076"/>
      <c r="AX814" s="1076"/>
      <c r="AY814" s="1076"/>
      <c r="AZ814" s="1076"/>
      <c r="BA814" s="1076"/>
      <c r="BB814" s="1077"/>
    </row>
    <row r="815" spans="1:54" ht="15" customHeight="1" x14ac:dyDescent="0.25">
      <c r="A815" s="1072"/>
      <c r="B815" s="1073"/>
      <c r="C815" s="1073"/>
      <c r="D815" s="1073"/>
      <c r="E815" s="1073"/>
      <c r="F815" s="1073"/>
      <c r="G815" s="1073"/>
      <c r="H815" s="1073"/>
      <c r="I815" s="1073"/>
      <c r="J815" s="1073"/>
      <c r="K815" s="1073"/>
      <c r="L815" s="1073"/>
      <c r="M815" s="1073"/>
      <c r="N815" s="1073"/>
      <c r="O815" s="1073"/>
      <c r="P815" s="1073"/>
      <c r="Q815" s="1073"/>
      <c r="R815" s="1073"/>
      <c r="S815" s="1073"/>
      <c r="T815" s="1073"/>
      <c r="U815" s="1073"/>
      <c r="V815" s="1073"/>
      <c r="W815" s="1073"/>
      <c r="X815" s="1073"/>
      <c r="Y815" s="1073"/>
      <c r="Z815" s="1073"/>
      <c r="AA815" s="1073"/>
      <c r="AB815" s="1073"/>
      <c r="AC815" s="1073"/>
      <c r="AD815" s="1073"/>
      <c r="AE815" s="1074"/>
      <c r="AF815" s="1075"/>
      <c r="AG815" s="1076"/>
      <c r="AH815" s="1076"/>
      <c r="AI815" s="1076"/>
      <c r="AJ815" s="1076"/>
      <c r="AK815" s="1076"/>
      <c r="AL815" s="1076"/>
      <c r="AM815" s="1076"/>
      <c r="AN815" s="1077"/>
      <c r="AO815" s="1076"/>
      <c r="AP815" s="1076"/>
      <c r="AQ815" s="1076"/>
      <c r="AR815" s="1076"/>
      <c r="AS815" s="1076"/>
      <c r="AT815" s="1076"/>
      <c r="AU815" s="1076"/>
      <c r="AV815" s="1076"/>
      <c r="AW815" s="1076"/>
      <c r="AX815" s="1076"/>
      <c r="AY815" s="1076"/>
      <c r="AZ815" s="1076"/>
      <c r="BA815" s="1076"/>
      <c r="BB815" s="1077"/>
    </row>
    <row r="816" spans="1:54" ht="15" customHeight="1" x14ac:dyDescent="0.25">
      <c r="A816" s="1078" t="s">
        <v>1688</v>
      </c>
      <c r="B816" s="1079"/>
      <c r="C816" s="1079"/>
      <c r="D816" s="1079"/>
      <c r="E816" s="1079"/>
      <c r="F816" s="1079"/>
      <c r="G816" s="1079"/>
      <c r="H816" s="1079"/>
      <c r="I816" s="1079"/>
      <c r="J816" s="1079"/>
      <c r="K816" s="1079"/>
      <c r="L816" s="1079"/>
      <c r="M816" s="1079"/>
      <c r="N816" s="1079"/>
      <c r="O816" s="1079"/>
      <c r="P816" s="1079"/>
      <c r="Q816" s="1079"/>
      <c r="R816" s="1079"/>
      <c r="S816" s="1079"/>
      <c r="T816" s="1079"/>
      <c r="U816" s="1079"/>
      <c r="V816" s="1079"/>
      <c r="W816" s="1079"/>
      <c r="X816" s="1079"/>
      <c r="Y816" s="1079"/>
      <c r="Z816" s="1079"/>
      <c r="AA816" s="1079"/>
      <c r="AB816" s="1079"/>
      <c r="AC816" s="1079"/>
      <c r="AD816" s="1079"/>
      <c r="AE816" s="1080"/>
      <c r="AF816" s="1081">
        <f>SUVAHAVUJ!$N$78</f>
        <v>0</v>
      </c>
      <c r="AG816" s="1082"/>
      <c r="AH816" s="1082"/>
      <c r="AI816" s="1082"/>
      <c r="AJ816" s="1082"/>
      <c r="AK816" s="1082"/>
      <c r="AL816" s="1082"/>
      <c r="AM816" s="1082"/>
      <c r="AN816" s="1083"/>
      <c r="AO816" s="1082">
        <f>SUVAHAVUJ!$X$78</f>
        <v>0</v>
      </c>
      <c r="AP816" s="1082"/>
      <c r="AQ816" s="1082"/>
      <c r="AR816" s="1082"/>
      <c r="AS816" s="1082"/>
      <c r="AT816" s="1082"/>
      <c r="AU816" s="1082"/>
      <c r="AV816" s="1082"/>
      <c r="AW816" s="1082"/>
      <c r="AX816" s="1082"/>
      <c r="AY816" s="1082"/>
      <c r="AZ816" s="1082"/>
      <c r="BA816" s="1082"/>
      <c r="BB816" s="1083"/>
    </row>
    <row r="817" spans="1:54" ht="15" customHeight="1" x14ac:dyDescent="0.25">
      <c r="A817" s="1072"/>
      <c r="B817" s="1073"/>
      <c r="C817" s="1073"/>
      <c r="D817" s="1073"/>
      <c r="E817" s="1073"/>
      <c r="F817" s="1073"/>
      <c r="G817" s="1073"/>
      <c r="H817" s="1073"/>
      <c r="I817" s="1073"/>
      <c r="J817" s="1073"/>
      <c r="K817" s="1073"/>
      <c r="L817" s="1073"/>
      <c r="M817" s="1073"/>
      <c r="N817" s="1073"/>
      <c r="O817" s="1073"/>
      <c r="P817" s="1073"/>
      <c r="Q817" s="1073"/>
      <c r="R817" s="1073"/>
      <c r="S817" s="1073"/>
      <c r="T817" s="1073"/>
      <c r="U817" s="1073"/>
      <c r="V817" s="1073"/>
      <c r="W817" s="1073"/>
      <c r="X817" s="1073"/>
      <c r="Y817" s="1073"/>
      <c r="Z817" s="1073"/>
      <c r="AA817" s="1073"/>
      <c r="AB817" s="1073"/>
      <c r="AC817" s="1073"/>
      <c r="AD817" s="1073"/>
      <c r="AE817" s="1074"/>
      <c r="AF817" s="1075"/>
      <c r="AG817" s="1076"/>
      <c r="AH817" s="1076"/>
      <c r="AI817" s="1076"/>
      <c r="AJ817" s="1076"/>
      <c r="AK817" s="1076"/>
      <c r="AL817" s="1076"/>
      <c r="AM817" s="1076"/>
      <c r="AN817" s="1077"/>
      <c r="AO817" s="1076"/>
      <c r="AP817" s="1076"/>
      <c r="AQ817" s="1076"/>
      <c r="AR817" s="1076"/>
      <c r="AS817" s="1076"/>
      <c r="AT817" s="1076"/>
      <c r="AU817" s="1076"/>
      <c r="AV817" s="1076"/>
      <c r="AW817" s="1076"/>
      <c r="AX817" s="1076"/>
      <c r="AY817" s="1076"/>
      <c r="AZ817" s="1076"/>
      <c r="BA817" s="1076"/>
      <c r="BB817" s="1077"/>
    </row>
    <row r="818" spans="1:54" ht="15" customHeight="1" x14ac:dyDescent="0.25">
      <c r="A818" s="1072"/>
      <c r="B818" s="1073"/>
      <c r="C818" s="1073"/>
      <c r="D818" s="1073"/>
      <c r="E818" s="1073"/>
      <c r="F818" s="1073"/>
      <c r="G818" s="1073"/>
      <c r="H818" s="1073"/>
      <c r="I818" s="1073"/>
      <c r="J818" s="1073"/>
      <c r="K818" s="1073"/>
      <c r="L818" s="1073"/>
      <c r="M818" s="1073"/>
      <c r="N818" s="1073"/>
      <c r="O818" s="1073"/>
      <c r="P818" s="1073"/>
      <c r="Q818" s="1073"/>
      <c r="R818" s="1073"/>
      <c r="S818" s="1073"/>
      <c r="T818" s="1073"/>
      <c r="U818" s="1073"/>
      <c r="V818" s="1073"/>
      <c r="W818" s="1073"/>
      <c r="X818" s="1073"/>
      <c r="Y818" s="1073"/>
      <c r="Z818" s="1073"/>
      <c r="AA818" s="1073"/>
      <c r="AB818" s="1073"/>
      <c r="AC818" s="1073"/>
      <c r="AD818" s="1073"/>
      <c r="AE818" s="1074"/>
      <c r="AF818" s="1075"/>
      <c r="AG818" s="1076"/>
      <c r="AH818" s="1076"/>
      <c r="AI818" s="1076"/>
      <c r="AJ818" s="1076"/>
      <c r="AK818" s="1076"/>
      <c r="AL818" s="1076"/>
      <c r="AM818" s="1076"/>
      <c r="AN818" s="1077"/>
      <c r="AO818" s="1076"/>
      <c r="AP818" s="1076"/>
      <c r="AQ818" s="1076"/>
      <c r="AR818" s="1076"/>
      <c r="AS818" s="1076"/>
      <c r="AT818" s="1076"/>
      <c r="AU818" s="1076"/>
      <c r="AV818" s="1076"/>
      <c r="AW818" s="1076"/>
      <c r="AX818" s="1076"/>
      <c r="AY818" s="1076"/>
      <c r="AZ818" s="1076"/>
      <c r="BA818" s="1076"/>
      <c r="BB818" s="1077"/>
    </row>
    <row r="819" spans="1:54" ht="15" customHeight="1" x14ac:dyDescent="0.25">
      <c r="A819" s="1072"/>
      <c r="B819" s="1073"/>
      <c r="C819" s="1073"/>
      <c r="D819" s="1073"/>
      <c r="E819" s="1073"/>
      <c r="F819" s="1073"/>
      <c r="G819" s="1073"/>
      <c r="H819" s="1073"/>
      <c r="I819" s="1073"/>
      <c r="J819" s="1073"/>
      <c r="K819" s="1073"/>
      <c r="L819" s="1073"/>
      <c r="M819" s="1073"/>
      <c r="N819" s="1073"/>
      <c r="O819" s="1073"/>
      <c r="P819" s="1073"/>
      <c r="Q819" s="1073"/>
      <c r="R819" s="1073"/>
      <c r="S819" s="1073"/>
      <c r="T819" s="1073"/>
      <c r="U819" s="1073"/>
      <c r="V819" s="1073"/>
      <c r="W819" s="1073"/>
      <c r="X819" s="1073"/>
      <c r="Y819" s="1073"/>
      <c r="Z819" s="1073"/>
      <c r="AA819" s="1073"/>
      <c r="AB819" s="1073"/>
      <c r="AC819" s="1073"/>
      <c r="AD819" s="1073"/>
      <c r="AE819" s="1074"/>
      <c r="AF819" s="1075"/>
      <c r="AG819" s="1076"/>
      <c r="AH819" s="1076"/>
      <c r="AI819" s="1076"/>
      <c r="AJ819" s="1076"/>
      <c r="AK819" s="1076"/>
      <c r="AL819" s="1076"/>
      <c r="AM819" s="1076"/>
      <c r="AN819" s="1077"/>
      <c r="AO819" s="1076"/>
      <c r="AP819" s="1076"/>
      <c r="AQ819" s="1076"/>
      <c r="AR819" s="1076"/>
      <c r="AS819" s="1076"/>
      <c r="AT819" s="1076"/>
      <c r="AU819" s="1076"/>
      <c r="AV819" s="1076"/>
      <c r="AW819" s="1076"/>
      <c r="AX819" s="1076"/>
      <c r="AY819" s="1076"/>
      <c r="AZ819" s="1076"/>
      <c r="BA819" s="1076"/>
      <c r="BB819" s="1077"/>
    </row>
    <row r="820" spans="1:54" ht="15" customHeight="1" x14ac:dyDescent="0.25">
      <c r="A820" s="1078" t="s">
        <v>1689</v>
      </c>
      <c r="B820" s="1079"/>
      <c r="C820" s="1079"/>
      <c r="D820" s="1079"/>
      <c r="E820" s="1079"/>
      <c r="F820" s="1079"/>
      <c r="G820" s="1079"/>
      <c r="H820" s="1079"/>
      <c r="I820" s="1079"/>
      <c r="J820" s="1079"/>
      <c r="K820" s="1079"/>
      <c r="L820" s="1079"/>
      <c r="M820" s="1079"/>
      <c r="N820" s="1079"/>
      <c r="O820" s="1079"/>
      <c r="P820" s="1079"/>
      <c r="Q820" s="1079"/>
      <c r="R820" s="1079"/>
      <c r="S820" s="1079"/>
      <c r="T820" s="1079"/>
      <c r="U820" s="1079"/>
      <c r="V820" s="1079"/>
      <c r="W820" s="1079"/>
      <c r="X820" s="1079"/>
      <c r="Y820" s="1079"/>
      <c r="Z820" s="1079"/>
      <c r="AA820" s="1079"/>
      <c r="AB820" s="1079"/>
      <c r="AC820" s="1079"/>
      <c r="AD820" s="1079"/>
      <c r="AE820" s="1080"/>
      <c r="AF820" s="1081">
        <f>SUVAHAVUJ!$N$79</f>
        <v>0</v>
      </c>
      <c r="AG820" s="1082"/>
      <c r="AH820" s="1082"/>
      <c r="AI820" s="1082"/>
      <c r="AJ820" s="1082"/>
      <c r="AK820" s="1082"/>
      <c r="AL820" s="1082"/>
      <c r="AM820" s="1082"/>
      <c r="AN820" s="1083"/>
      <c r="AO820" s="1082">
        <f>SUVAHAVUJ!$X$79</f>
        <v>0</v>
      </c>
      <c r="AP820" s="1082"/>
      <c r="AQ820" s="1082"/>
      <c r="AR820" s="1082"/>
      <c r="AS820" s="1082"/>
      <c r="AT820" s="1082"/>
      <c r="AU820" s="1082"/>
      <c r="AV820" s="1082"/>
      <c r="AW820" s="1082"/>
      <c r="AX820" s="1082"/>
      <c r="AY820" s="1082"/>
      <c r="AZ820" s="1082"/>
      <c r="BA820" s="1082"/>
      <c r="BB820" s="1083"/>
    </row>
    <row r="821" spans="1:54" ht="15" customHeight="1" x14ac:dyDescent="0.25">
      <c r="A821" s="1072"/>
      <c r="B821" s="1073"/>
      <c r="C821" s="1073"/>
      <c r="D821" s="1073"/>
      <c r="E821" s="1073"/>
      <c r="F821" s="1073"/>
      <c r="G821" s="1073"/>
      <c r="H821" s="1073"/>
      <c r="I821" s="1073"/>
      <c r="J821" s="1073"/>
      <c r="K821" s="1073"/>
      <c r="L821" s="1073"/>
      <c r="M821" s="1073"/>
      <c r="N821" s="1073"/>
      <c r="O821" s="1073"/>
      <c r="P821" s="1073"/>
      <c r="Q821" s="1073"/>
      <c r="R821" s="1073"/>
      <c r="S821" s="1073"/>
      <c r="T821" s="1073"/>
      <c r="U821" s="1073"/>
      <c r="V821" s="1073"/>
      <c r="W821" s="1073"/>
      <c r="X821" s="1073"/>
      <c r="Y821" s="1073"/>
      <c r="Z821" s="1073"/>
      <c r="AA821" s="1073"/>
      <c r="AB821" s="1073"/>
      <c r="AC821" s="1073"/>
      <c r="AD821" s="1073"/>
      <c r="AE821" s="1074"/>
      <c r="AF821" s="1075"/>
      <c r="AG821" s="1076"/>
      <c r="AH821" s="1076"/>
      <c r="AI821" s="1076"/>
      <c r="AJ821" s="1076"/>
      <c r="AK821" s="1076"/>
      <c r="AL821" s="1076"/>
      <c r="AM821" s="1076"/>
      <c r="AN821" s="1077"/>
      <c r="AO821" s="1076"/>
      <c r="AP821" s="1076"/>
      <c r="AQ821" s="1076"/>
      <c r="AR821" s="1076"/>
      <c r="AS821" s="1076"/>
      <c r="AT821" s="1076"/>
      <c r="AU821" s="1076"/>
      <c r="AV821" s="1076"/>
      <c r="AW821" s="1076"/>
      <c r="AX821" s="1076"/>
      <c r="AY821" s="1076"/>
      <c r="AZ821" s="1076"/>
      <c r="BA821" s="1076"/>
      <c r="BB821" s="1077"/>
    </row>
    <row r="822" spans="1:54" ht="15" customHeight="1" x14ac:dyDescent="0.25">
      <c r="A822" s="1072"/>
      <c r="B822" s="1073"/>
      <c r="C822" s="1073"/>
      <c r="D822" s="1073"/>
      <c r="E822" s="1073"/>
      <c r="F822" s="1073"/>
      <c r="G822" s="1073"/>
      <c r="H822" s="1073"/>
      <c r="I822" s="1073"/>
      <c r="J822" s="1073"/>
      <c r="K822" s="1073"/>
      <c r="L822" s="1073"/>
      <c r="M822" s="1073"/>
      <c r="N822" s="1073"/>
      <c r="O822" s="1073"/>
      <c r="P822" s="1073"/>
      <c r="Q822" s="1073"/>
      <c r="R822" s="1073"/>
      <c r="S822" s="1073"/>
      <c r="T822" s="1073"/>
      <c r="U822" s="1073"/>
      <c r="V822" s="1073"/>
      <c r="W822" s="1073"/>
      <c r="X822" s="1073"/>
      <c r="Y822" s="1073"/>
      <c r="Z822" s="1073"/>
      <c r="AA822" s="1073"/>
      <c r="AB822" s="1073"/>
      <c r="AC822" s="1073"/>
      <c r="AD822" s="1073"/>
      <c r="AE822" s="1074"/>
      <c r="AF822" s="1075"/>
      <c r="AG822" s="1076"/>
      <c r="AH822" s="1076"/>
      <c r="AI822" s="1076"/>
      <c r="AJ822" s="1076"/>
      <c r="AK822" s="1076"/>
      <c r="AL822" s="1076"/>
      <c r="AM822" s="1076"/>
      <c r="AN822" s="1077"/>
      <c r="AO822" s="1076"/>
      <c r="AP822" s="1076"/>
      <c r="AQ822" s="1076"/>
      <c r="AR822" s="1076"/>
      <c r="AS822" s="1076"/>
      <c r="AT822" s="1076"/>
      <c r="AU822" s="1076"/>
      <c r="AV822" s="1076"/>
      <c r="AW822" s="1076"/>
      <c r="AX822" s="1076"/>
      <c r="AY822" s="1076"/>
      <c r="AZ822" s="1076"/>
      <c r="BA822" s="1076"/>
      <c r="BB822" s="1077"/>
    </row>
    <row r="823" spans="1:54" ht="15" customHeight="1" x14ac:dyDescent="0.25">
      <c r="A823" s="1072"/>
      <c r="B823" s="1073"/>
      <c r="C823" s="1073"/>
      <c r="D823" s="1073"/>
      <c r="E823" s="1073"/>
      <c r="F823" s="1073"/>
      <c r="G823" s="1073"/>
      <c r="H823" s="1073"/>
      <c r="I823" s="1073"/>
      <c r="J823" s="1073"/>
      <c r="K823" s="1073"/>
      <c r="L823" s="1073"/>
      <c r="M823" s="1073"/>
      <c r="N823" s="1073"/>
      <c r="O823" s="1073"/>
      <c r="P823" s="1073"/>
      <c r="Q823" s="1073"/>
      <c r="R823" s="1073"/>
      <c r="S823" s="1073"/>
      <c r="T823" s="1073"/>
      <c r="U823" s="1073"/>
      <c r="V823" s="1073"/>
      <c r="W823" s="1073"/>
      <c r="X823" s="1073"/>
      <c r="Y823" s="1073"/>
      <c r="Z823" s="1073"/>
      <c r="AA823" s="1073"/>
      <c r="AB823" s="1073"/>
      <c r="AC823" s="1073"/>
      <c r="AD823" s="1073"/>
      <c r="AE823" s="1074"/>
      <c r="AF823" s="1075"/>
      <c r="AG823" s="1076"/>
      <c r="AH823" s="1076"/>
      <c r="AI823" s="1076"/>
      <c r="AJ823" s="1076"/>
      <c r="AK823" s="1076"/>
      <c r="AL823" s="1076"/>
      <c r="AM823" s="1076"/>
      <c r="AN823" s="1077"/>
      <c r="AO823" s="1076"/>
      <c r="AP823" s="1076"/>
      <c r="AQ823" s="1076"/>
      <c r="AR823" s="1076"/>
      <c r="AS823" s="1076"/>
      <c r="AT823" s="1076"/>
      <c r="AU823" s="1076"/>
      <c r="AV823" s="1076"/>
      <c r="AW823" s="1076"/>
      <c r="AX823" s="1076"/>
      <c r="AY823" s="1076"/>
      <c r="AZ823" s="1076"/>
      <c r="BA823" s="1076"/>
      <c r="BB823" s="1077"/>
    </row>
    <row r="824" spans="1:54" ht="15" customHeight="1" x14ac:dyDescent="0.25">
      <c r="A824" s="1078" t="s">
        <v>1690</v>
      </c>
      <c r="B824" s="1079"/>
      <c r="C824" s="1079"/>
      <c r="D824" s="1079"/>
      <c r="E824" s="1079"/>
      <c r="F824" s="1079"/>
      <c r="G824" s="1079"/>
      <c r="H824" s="1079"/>
      <c r="I824" s="1079"/>
      <c r="J824" s="1079"/>
      <c r="K824" s="1079"/>
      <c r="L824" s="1079"/>
      <c r="M824" s="1079"/>
      <c r="N824" s="1079"/>
      <c r="O824" s="1079"/>
      <c r="P824" s="1079"/>
      <c r="Q824" s="1079"/>
      <c r="R824" s="1079"/>
      <c r="S824" s="1079"/>
      <c r="T824" s="1079"/>
      <c r="U824" s="1079"/>
      <c r="V824" s="1079"/>
      <c r="W824" s="1079"/>
      <c r="X824" s="1079"/>
      <c r="Y824" s="1079"/>
      <c r="Z824" s="1079"/>
      <c r="AA824" s="1079"/>
      <c r="AB824" s="1079"/>
      <c r="AC824" s="1079"/>
      <c r="AD824" s="1079"/>
      <c r="AE824" s="1080"/>
      <c r="AF824" s="1081">
        <f>SUVAHAVUJ!$N$80</f>
        <v>0</v>
      </c>
      <c r="AG824" s="1082"/>
      <c r="AH824" s="1082"/>
      <c r="AI824" s="1082"/>
      <c r="AJ824" s="1082"/>
      <c r="AK824" s="1082"/>
      <c r="AL824" s="1082"/>
      <c r="AM824" s="1082"/>
      <c r="AN824" s="1083"/>
      <c r="AO824" s="1082">
        <f>SUVAHAVUJ!$X$80</f>
        <v>0</v>
      </c>
      <c r="AP824" s="1082"/>
      <c r="AQ824" s="1082"/>
      <c r="AR824" s="1082"/>
      <c r="AS824" s="1082"/>
      <c r="AT824" s="1082"/>
      <c r="AU824" s="1082"/>
      <c r="AV824" s="1082"/>
      <c r="AW824" s="1082"/>
      <c r="AX824" s="1082"/>
      <c r="AY824" s="1082"/>
      <c r="AZ824" s="1082"/>
      <c r="BA824" s="1082"/>
      <c r="BB824" s="1083"/>
    </row>
    <row r="825" spans="1:54" ht="15" customHeight="1" x14ac:dyDescent="0.25">
      <c r="A825" s="1072"/>
      <c r="B825" s="1073"/>
      <c r="C825" s="1073"/>
      <c r="D825" s="1073"/>
      <c r="E825" s="1073"/>
      <c r="F825" s="1073"/>
      <c r="G825" s="1073"/>
      <c r="H825" s="1073"/>
      <c r="I825" s="1073"/>
      <c r="J825" s="1073"/>
      <c r="K825" s="1073"/>
      <c r="L825" s="1073"/>
      <c r="M825" s="1073"/>
      <c r="N825" s="1073"/>
      <c r="O825" s="1073"/>
      <c r="P825" s="1073"/>
      <c r="Q825" s="1073"/>
      <c r="R825" s="1073"/>
      <c r="S825" s="1073"/>
      <c r="T825" s="1073"/>
      <c r="U825" s="1073"/>
      <c r="V825" s="1073"/>
      <c r="W825" s="1073"/>
      <c r="X825" s="1073"/>
      <c r="Y825" s="1073"/>
      <c r="Z825" s="1073"/>
      <c r="AA825" s="1073"/>
      <c r="AB825" s="1073"/>
      <c r="AC825" s="1073"/>
      <c r="AD825" s="1073"/>
      <c r="AE825" s="1074"/>
      <c r="AF825" s="1075"/>
      <c r="AG825" s="1076"/>
      <c r="AH825" s="1076"/>
      <c r="AI825" s="1076"/>
      <c r="AJ825" s="1076"/>
      <c r="AK825" s="1076"/>
      <c r="AL825" s="1076"/>
      <c r="AM825" s="1076"/>
      <c r="AN825" s="1077"/>
      <c r="AO825" s="1076"/>
      <c r="AP825" s="1076"/>
      <c r="AQ825" s="1076"/>
      <c r="AR825" s="1076"/>
      <c r="AS825" s="1076"/>
      <c r="AT825" s="1076"/>
      <c r="AU825" s="1076"/>
      <c r="AV825" s="1076"/>
      <c r="AW825" s="1076"/>
      <c r="AX825" s="1076"/>
      <c r="AY825" s="1076"/>
      <c r="AZ825" s="1076"/>
      <c r="BA825" s="1076"/>
      <c r="BB825" s="1077"/>
    </row>
    <row r="826" spans="1:54" ht="15" customHeight="1" x14ac:dyDescent="0.25">
      <c r="A826" s="1072"/>
      <c r="B826" s="1073"/>
      <c r="C826" s="1073"/>
      <c r="D826" s="1073"/>
      <c r="E826" s="1073"/>
      <c r="F826" s="1073"/>
      <c r="G826" s="1073"/>
      <c r="H826" s="1073"/>
      <c r="I826" s="1073"/>
      <c r="J826" s="1073"/>
      <c r="K826" s="1073"/>
      <c r="L826" s="1073"/>
      <c r="M826" s="1073"/>
      <c r="N826" s="1073"/>
      <c r="O826" s="1073"/>
      <c r="P826" s="1073"/>
      <c r="Q826" s="1073"/>
      <c r="R826" s="1073"/>
      <c r="S826" s="1073"/>
      <c r="T826" s="1073"/>
      <c r="U826" s="1073"/>
      <c r="V826" s="1073"/>
      <c r="W826" s="1073"/>
      <c r="X826" s="1073"/>
      <c r="Y826" s="1073"/>
      <c r="Z826" s="1073"/>
      <c r="AA826" s="1073"/>
      <c r="AB826" s="1073"/>
      <c r="AC826" s="1073"/>
      <c r="AD826" s="1073"/>
      <c r="AE826" s="1074"/>
      <c r="AF826" s="1075"/>
      <c r="AG826" s="1076"/>
      <c r="AH826" s="1076"/>
      <c r="AI826" s="1076"/>
      <c r="AJ826" s="1076"/>
      <c r="AK826" s="1076"/>
      <c r="AL826" s="1076"/>
      <c r="AM826" s="1076"/>
      <c r="AN826" s="1077"/>
      <c r="AO826" s="1076"/>
      <c r="AP826" s="1076"/>
      <c r="AQ826" s="1076"/>
      <c r="AR826" s="1076"/>
      <c r="AS826" s="1076"/>
      <c r="AT826" s="1076"/>
      <c r="AU826" s="1076"/>
      <c r="AV826" s="1076"/>
      <c r="AW826" s="1076"/>
      <c r="AX826" s="1076"/>
      <c r="AY826" s="1076"/>
      <c r="AZ826" s="1076"/>
      <c r="BA826" s="1076"/>
      <c r="BB826" s="1077"/>
    </row>
    <row r="827" spans="1:54" ht="15" customHeight="1" x14ac:dyDescent="0.25">
      <c r="A827" s="1072"/>
      <c r="B827" s="1073"/>
      <c r="C827" s="1073"/>
      <c r="D827" s="1073"/>
      <c r="E827" s="1073"/>
      <c r="F827" s="1073"/>
      <c r="G827" s="1073"/>
      <c r="H827" s="1073"/>
      <c r="I827" s="1073"/>
      <c r="J827" s="1073"/>
      <c r="K827" s="1073"/>
      <c r="L827" s="1073"/>
      <c r="M827" s="1073"/>
      <c r="N827" s="1073"/>
      <c r="O827" s="1073"/>
      <c r="P827" s="1073"/>
      <c r="Q827" s="1073"/>
      <c r="R827" s="1073"/>
      <c r="S827" s="1073"/>
      <c r="T827" s="1073"/>
      <c r="U827" s="1073"/>
      <c r="V827" s="1073"/>
      <c r="W827" s="1073"/>
      <c r="X827" s="1073"/>
      <c r="Y827" s="1073"/>
      <c r="Z827" s="1073"/>
      <c r="AA827" s="1073"/>
      <c r="AB827" s="1073"/>
      <c r="AC827" s="1073"/>
      <c r="AD827" s="1073"/>
      <c r="AE827" s="1074"/>
      <c r="AF827" s="1075"/>
      <c r="AG827" s="1076"/>
      <c r="AH827" s="1076"/>
      <c r="AI827" s="1076"/>
      <c r="AJ827" s="1076"/>
      <c r="AK827" s="1076"/>
      <c r="AL827" s="1076"/>
      <c r="AM827" s="1076"/>
      <c r="AN827" s="1077"/>
      <c r="AO827" s="1076"/>
      <c r="AP827" s="1076"/>
      <c r="AQ827" s="1076"/>
      <c r="AR827" s="1076"/>
      <c r="AS827" s="1076"/>
      <c r="AT827" s="1076"/>
      <c r="AU827" s="1076"/>
      <c r="AV827" s="1076"/>
      <c r="AW827" s="1076"/>
      <c r="AX827" s="1076"/>
      <c r="AY827" s="1076"/>
      <c r="AZ827" s="1076"/>
      <c r="BA827" s="1076"/>
      <c r="BB827" s="1077"/>
    </row>
    <row r="828" spans="1:54" s="142" customFormat="1" ht="12.75" customHeight="1" x14ac:dyDescent="0.25">
      <c r="A828" s="142" t="s">
        <v>5207</v>
      </c>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c r="X828" s="130"/>
      <c r="Y828" s="130"/>
      <c r="Z828" s="130"/>
      <c r="AA828" s="130"/>
      <c r="AB828" s="130"/>
      <c r="AC828" s="130"/>
      <c r="AD828" s="130"/>
      <c r="AE828" s="130"/>
      <c r="AF828" s="130"/>
      <c r="AG828" s="130"/>
      <c r="AH828" s="130"/>
      <c r="AI828" s="130"/>
      <c r="AJ828" s="130"/>
      <c r="AK828" s="130"/>
      <c r="AL828" s="130"/>
      <c r="AM828" s="130"/>
      <c r="AN828" s="130"/>
      <c r="AO828" s="130"/>
      <c r="AP828" s="130"/>
      <c r="AQ828" s="130"/>
      <c r="AR828" s="130"/>
      <c r="AS828" s="130"/>
      <c r="AT828" s="130"/>
      <c r="AU828" s="130"/>
      <c r="AV828" s="130"/>
      <c r="AW828" s="130"/>
      <c r="AX828" s="130"/>
      <c r="AY828" s="130"/>
      <c r="AZ828" s="130"/>
      <c r="BA828" s="130"/>
      <c r="BB828" s="130"/>
    </row>
    <row r="829" spans="1:54" ht="15" customHeight="1" x14ac:dyDescent="0.25">
      <c r="A829" s="863"/>
      <c r="B829" s="864"/>
      <c r="C829" s="864"/>
      <c r="D829" s="864"/>
      <c r="E829" s="864"/>
      <c r="F829" s="864"/>
      <c r="G829" s="864"/>
      <c r="H829" s="864"/>
      <c r="I829" s="864"/>
      <c r="J829" s="864"/>
      <c r="K829" s="864"/>
      <c r="L829" s="864"/>
      <c r="M829" s="864"/>
      <c r="N829" s="864"/>
      <c r="O829" s="864"/>
      <c r="P829" s="864"/>
      <c r="Q829" s="864"/>
      <c r="R829" s="864"/>
      <c r="S829" s="864"/>
      <c r="T829" s="864"/>
      <c r="U829" s="864"/>
      <c r="V829" s="864"/>
      <c r="W829" s="864"/>
      <c r="X829" s="864"/>
      <c r="Y829" s="864"/>
      <c r="Z829" s="864"/>
      <c r="AA829" s="864"/>
      <c r="AB829" s="864"/>
      <c r="AC829" s="864"/>
      <c r="AD829" s="864"/>
      <c r="AE829" s="864"/>
      <c r="AF829" s="864"/>
      <c r="AG829" s="864"/>
      <c r="AH829" s="864"/>
      <c r="AI829" s="864"/>
      <c r="AJ829" s="864"/>
      <c r="AK829" s="864"/>
      <c r="AL829" s="864"/>
      <c r="AM829" s="864"/>
      <c r="AN829" s="864"/>
      <c r="AO829" s="864"/>
      <c r="AP829" s="864"/>
      <c r="AQ829" s="864"/>
      <c r="AR829" s="864"/>
      <c r="AS829" s="864"/>
      <c r="AT829" s="864"/>
      <c r="AU829" s="864"/>
      <c r="AV829" s="864"/>
      <c r="AW829" s="864"/>
      <c r="AX829" s="864"/>
      <c r="AY829" s="497"/>
      <c r="AZ829" s="497"/>
      <c r="BA829" s="497"/>
      <c r="BB829" s="497"/>
    </row>
    <row r="830" spans="1:54" ht="15" customHeight="1" x14ac:dyDescent="0.25">
      <c r="A830" s="865"/>
      <c r="B830" s="866"/>
      <c r="C830" s="866"/>
      <c r="D830" s="866"/>
      <c r="E830" s="866"/>
      <c r="F830" s="866"/>
      <c r="G830" s="866"/>
      <c r="H830" s="866"/>
      <c r="I830" s="866"/>
      <c r="J830" s="866"/>
      <c r="K830" s="866"/>
      <c r="L830" s="866"/>
      <c r="M830" s="866"/>
      <c r="N830" s="866"/>
      <c r="O830" s="866"/>
      <c r="P830" s="866"/>
      <c r="Q830" s="866"/>
      <c r="R830" s="866"/>
      <c r="S830" s="866"/>
      <c r="T830" s="866"/>
      <c r="U830" s="866"/>
      <c r="V830" s="866"/>
      <c r="W830" s="866"/>
      <c r="X830" s="866"/>
      <c r="Y830" s="866"/>
      <c r="Z830" s="866"/>
      <c r="AA830" s="866"/>
      <c r="AB830" s="866"/>
      <c r="AC830" s="866"/>
      <c r="AD830" s="866"/>
      <c r="AE830" s="866"/>
      <c r="AF830" s="866"/>
      <c r="AG830" s="866"/>
      <c r="AH830" s="866"/>
      <c r="AI830" s="866"/>
      <c r="AJ830" s="866"/>
      <c r="AK830" s="866"/>
      <c r="AL830" s="866"/>
      <c r="AM830" s="866"/>
      <c r="AN830" s="866"/>
      <c r="AO830" s="866"/>
      <c r="AP830" s="866"/>
      <c r="AQ830" s="866"/>
      <c r="AR830" s="866"/>
      <c r="AS830" s="866"/>
      <c r="AT830" s="866"/>
      <c r="AU830" s="866"/>
      <c r="AV830" s="866"/>
      <c r="AW830" s="866"/>
      <c r="AX830" s="866"/>
      <c r="AY830" s="497"/>
      <c r="AZ830" s="497"/>
      <c r="BA830" s="497"/>
      <c r="BB830" s="497"/>
    </row>
    <row r="831" spans="1:54" ht="12.6" customHeight="1" x14ac:dyDescent="0.25">
      <c r="A831" s="142" t="s">
        <v>1691</v>
      </c>
    </row>
    <row r="832" spans="1:54" ht="12.6" customHeight="1" x14ac:dyDescent="0.25">
      <c r="A832" s="171"/>
      <c r="B832" s="172"/>
      <c r="C832" s="172"/>
      <c r="D832" s="172"/>
      <c r="E832" s="172"/>
      <c r="F832" s="172"/>
      <c r="G832" s="172"/>
      <c r="H832" s="184"/>
      <c r="I832" s="867" t="s">
        <v>1265</v>
      </c>
      <c r="J832" s="868"/>
      <c r="K832" s="868"/>
      <c r="L832" s="868"/>
      <c r="M832" s="868"/>
      <c r="N832" s="868"/>
      <c r="O832" s="868"/>
      <c r="P832" s="868"/>
      <c r="Q832" s="868"/>
      <c r="R832" s="868"/>
      <c r="S832" s="868"/>
      <c r="T832" s="868"/>
      <c r="U832" s="868"/>
      <c r="V832" s="868"/>
      <c r="W832" s="868"/>
      <c r="X832" s="868"/>
      <c r="Y832" s="868"/>
      <c r="Z832" s="868"/>
      <c r="AA832" s="868"/>
      <c r="AB832" s="868"/>
      <c r="AC832" s="867" t="s">
        <v>1692</v>
      </c>
      <c r="AD832" s="868"/>
      <c r="AE832" s="868"/>
      <c r="AF832" s="868"/>
      <c r="AG832" s="868"/>
      <c r="AH832" s="868"/>
      <c r="AI832" s="868"/>
      <c r="AJ832" s="868"/>
      <c r="AK832" s="868"/>
      <c r="AL832" s="868"/>
      <c r="AM832" s="868"/>
      <c r="AN832" s="868"/>
      <c r="AO832" s="868"/>
      <c r="AP832" s="868"/>
      <c r="AQ832" s="868"/>
      <c r="AR832" s="868"/>
      <c r="AS832" s="868"/>
      <c r="AT832" s="868"/>
      <c r="AU832" s="868"/>
      <c r="AV832" s="868"/>
      <c r="AW832" s="868"/>
      <c r="AX832" s="868"/>
      <c r="AY832" s="868"/>
      <c r="AZ832" s="868"/>
      <c r="BA832" s="868"/>
      <c r="BB832" s="951"/>
    </row>
    <row r="833" spans="1:54" ht="12.6" customHeight="1" x14ac:dyDescent="0.25">
      <c r="A833" s="141"/>
      <c r="B833" s="142"/>
      <c r="C833" s="142"/>
      <c r="D833" s="142"/>
      <c r="E833" s="142"/>
      <c r="F833" s="142"/>
      <c r="G833" s="142"/>
      <c r="H833" s="185"/>
      <c r="I833" s="174"/>
      <c r="J833" s="208"/>
      <c r="K833" s="208"/>
      <c r="L833" s="208"/>
      <c r="M833" s="208"/>
      <c r="N833" s="208"/>
      <c r="O833" s="208"/>
      <c r="P833" s="208"/>
      <c r="Q833" s="208"/>
      <c r="R833" s="208"/>
      <c r="S833" s="208"/>
      <c r="T833" s="208"/>
      <c r="U833" s="208"/>
      <c r="V833" s="208"/>
      <c r="W833" s="208"/>
      <c r="X833" s="208"/>
      <c r="Y833" s="208"/>
      <c r="Z833" s="208"/>
      <c r="AA833" s="208"/>
      <c r="AB833" s="208"/>
      <c r="AC833" s="809" t="s">
        <v>1438</v>
      </c>
      <c r="AD833" s="810"/>
      <c r="AE833" s="810"/>
      <c r="AF833" s="810"/>
      <c r="AG833" s="810"/>
      <c r="AH833" s="810"/>
      <c r="AI833" s="810"/>
      <c r="AJ833" s="810"/>
      <c r="AK833" s="810"/>
      <c r="AL833" s="810"/>
      <c r="AM833" s="810"/>
      <c r="AN833" s="810"/>
      <c r="AO833" s="810"/>
      <c r="AP833" s="810"/>
      <c r="AQ833" s="810"/>
      <c r="AR833" s="810"/>
      <c r="AS833" s="810"/>
      <c r="AT833" s="810"/>
      <c r="AU833" s="810"/>
      <c r="AV833" s="810"/>
      <c r="AW833" s="810"/>
      <c r="AX833" s="810"/>
      <c r="AY833" s="810"/>
      <c r="AZ833" s="810"/>
      <c r="BA833" s="810"/>
      <c r="BB833" s="811"/>
    </row>
    <row r="834" spans="1:54" ht="12.6" customHeight="1" x14ac:dyDescent="0.25">
      <c r="A834" s="799" t="s">
        <v>130</v>
      </c>
      <c r="B834" s="800"/>
      <c r="C834" s="800"/>
      <c r="D834" s="800"/>
      <c r="E834" s="800"/>
      <c r="F834" s="800"/>
      <c r="G834" s="800"/>
      <c r="H834" s="802"/>
      <c r="I834" s="809" t="s">
        <v>1693</v>
      </c>
      <c r="J834" s="810"/>
      <c r="K834" s="810"/>
      <c r="L834" s="810"/>
      <c r="M834" s="810"/>
      <c r="N834" s="810"/>
      <c r="O834" s="810"/>
      <c r="P834" s="810"/>
      <c r="Q834" s="810"/>
      <c r="R834" s="810"/>
      <c r="S834" s="810"/>
      <c r="T834" s="810"/>
      <c r="U834" s="810"/>
      <c r="V834" s="810"/>
      <c r="W834" s="810"/>
      <c r="X834" s="810"/>
      <c r="Y834" s="810"/>
      <c r="Z834" s="810"/>
      <c r="AA834" s="810"/>
      <c r="AB834" s="810"/>
      <c r="AC834" s="809" t="s">
        <v>1693</v>
      </c>
      <c r="AD834" s="810"/>
      <c r="AE834" s="810"/>
      <c r="AF834" s="810"/>
      <c r="AG834" s="810"/>
      <c r="AH834" s="810"/>
      <c r="AI834" s="810"/>
      <c r="AJ834" s="810"/>
      <c r="AK834" s="810"/>
      <c r="AL834" s="810"/>
      <c r="AM834" s="810"/>
      <c r="AN834" s="810"/>
      <c r="AO834" s="810"/>
      <c r="AP834" s="810"/>
      <c r="AQ834" s="810"/>
      <c r="AR834" s="810"/>
      <c r="AS834" s="810"/>
      <c r="AT834" s="810"/>
      <c r="AU834" s="810"/>
      <c r="AV834" s="810"/>
      <c r="AW834" s="810"/>
      <c r="AX834" s="810"/>
      <c r="AY834" s="810"/>
      <c r="AZ834" s="810"/>
      <c r="BA834" s="810"/>
      <c r="BB834" s="811"/>
    </row>
    <row r="835" spans="1:54" s="142" customFormat="1" ht="12.6" customHeight="1" x14ac:dyDescent="0.25">
      <c r="A835" s="799" t="s">
        <v>1694</v>
      </c>
      <c r="B835" s="800"/>
      <c r="C835" s="800"/>
      <c r="D835" s="800"/>
      <c r="E835" s="800"/>
      <c r="F835" s="800"/>
      <c r="G835" s="800"/>
      <c r="H835" s="802"/>
      <c r="I835" s="867" t="s">
        <v>1695</v>
      </c>
      <c r="J835" s="868"/>
      <c r="K835" s="868"/>
      <c r="L835" s="868"/>
      <c r="M835" s="868"/>
      <c r="N835" s="951"/>
      <c r="O835" s="867" t="s">
        <v>1696</v>
      </c>
      <c r="P835" s="868"/>
      <c r="Q835" s="868"/>
      <c r="R835" s="868"/>
      <c r="S835" s="868"/>
      <c r="T835" s="868"/>
      <c r="U835" s="868"/>
      <c r="V835" s="951"/>
      <c r="W835" s="867" t="s">
        <v>1697</v>
      </c>
      <c r="X835" s="868"/>
      <c r="Y835" s="868"/>
      <c r="Z835" s="868"/>
      <c r="AA835" s="868"/>
      <c r="AB835" s="951"/>
      <c r="AC835" s="867" t="s">
        <v>1695</v>
      </c>
      <c r="AD835" s="868"/>
      <c r="AE835" s="868"/>
      <c r="AF835" s="868"/>
      <c r="AG835" s="868"/>
      <c r="AH835" s="951"/>
      <c r="AI835" s="867" t="s">
        <v>1696</v>
      </c>
      <c r="AJ835" s="868"/>
      <c r="AK835" s="868"/>
      <c r="AL835" s="868"/>
      <c r="AM835" s="868"/>
      <c r="AN835" s="868"/>
      <c r="AO835" s="868"/>
      <c r="AP835" s="951"/>
      <c r="AQ835" s="867" t="s">
        <v>1697</v>
      </c>
      <c r="AR835" s="868"/>
      <c r="AS835" s="868"/>
      <c r="AT835" s="868"/>
      <c r="AU835" s="868"/>
      <c r="AV835" s="868"/>
      <c r="AW835" s="868"/>
      <c r="AX835" s="868"/>
      <c r="AY835" s="868"/>
      <c r="AZ835" s="868"/>
      <c r="BA835" s="868"/>
      <c r="BB835" s="951"/>
    </row>
    <row r="836" spans="1:54" ht="12.6" customHeight="1" x14ac:dyDescent="0.25">
      <c r="A836" s="141"/>
      <c r="B836" s="142"/>
      <c r="C836" s="142"/>
      <c r="D836" s="142"/>
      <c r="E836" s="142"/>
      <c r="F836" s="142"/>
      <c r="G836" s="142"/>
      <c r="H836" s="185"/>
      <c r="I836" s="799" t="s">
        <v>1698</v>
      </c>
      <c r="J836" s="800"/>
      <c r="K836" s="800"/>
      <c r="L836" s="800"/>
      <c r="M836" s="800"/>
      <c r="N836" s="802"/>
      <c r="O836" s="799" t="s">
        <v>1699</v>
      </c>
      <c r="P836" s="800"/>
      <c r="Q836" s="800"/>
      <c r="R836" s="800"/>
      <c r="S836" s="800"/>
      <c r="T836" s="800"/>
      <c r="U836" s="800"/>
      <c r="V836" s="802"/>
      <c r="W836" s="799" t="s">
        <v>1700</v>
      </c>
      <c r="X836" s="800"/>
      <c r="Y836" s="800"/>
      <c r="Z836" s="800"/>
      <c r="AA836" s="800"/>
      <c r="AB836" s="802"/>
      <c r="AC836" s="799" t="s">
        <v>1698</v>
      </c>
      <c r="AD836" s="800"/>
      <c r="AE836" s="800"/>
      <c r="AF836" s="800"/>
      <c r="AG836" s="800"/>
      <c r="AH836" s="802"/>
      <c r="AI836" s="799" t="s">
        <v>1699</v>
      </c>
      <c r="AJ836" s="800"/>
      <c r="AK836" s="800"/>
      <c r="AL836" s="800"/>
      <c r="AM836" s="800"/>
      <c r="AN836" s="800"/>
      <c r="AO836" s="800"/>
      <c r="AP836" s="802"/>
      <c r="AQ836" s="799" t="s">
        <v>1700</v>
      </c>
      <c r="AR836" s="800"/>
      <c r="AS836" s="800"/>
      <c r="AT836" s="800"/>
      <c r="AU836" s="800"/>
      <c r="AV836" s="800"/>
      <c r="AW836" s="800"/>
      <c r="AX836" s="800"/>
      <c r="AY836" s="800"/>
      <c r="AZ836" s="800"/>
      <c r="BA836" s="800"/>
      <c r="BB836" s="802"/>
    </row>
    <row r="837" spans="1:54" ht="12.6" customHeight="1" x14ac:dyDescent="0.25">
      <c r="A837" s="141"/>
      <c r="B837" s="142"/>
      <c r="C837" s="142"/>
      <c r="D837" s="142"/>
      <c r="E837" s="142"/>
      <c r="F837" s="142"/>
      <c r="G837" s="142"/>
      <c r="H837" s="185"/>
      <c r="I837" s="799" t="s">
        <v>1544</v>
      </c>
      <c r="J837" s="800"/>
      <c r="K837" s="800"/>
      <c r="L837" s="800"/>
      <c r="M837" s="800"/>
      <c r="N837" s="802"/>
      <c r="O837" s="799" t="s">
        <v>1544</v>
      </c>
      <c r="P837" s="800"/>
      <c r="Q837" s="800"/>
      <c r="R837" s="800"/>
      <c r="S837" s="800"/>
      <c r="T837" s="800"/>
      <c r="U837" s="800"/>
      <c r="V837" s="802"/>
      <c r="W837" s="799"/>
      <c r="X837" s="800"/>
      <c r="Y837" s="800"/>
      <c r="Z837" s="800"/>
      <c r="AA837" s="800"/>
      <c r="AB837" s="802"/>
      <c r="AC837" s="799" t="s">
        <v>1544</v>
      </c>
      <c r="AD837" s="800"/>
      <c r="AE837" s="800"/>
      <c r="AF837" s="800"/>
      <c r="AG837" s="800"/>
      <c r="AH837" s="802"/>
      <c r="AI837" s="799" t="s">
        <v>1544</v>
      </c>
      <c r="AJ837" s="800"/>
      <c r="AK837" s="800"/>
      <c r="AL837" s="800"/>
      <c r="AM837" s="800"/>
      <c r="AN837" s="800"/>
      <c r="AO837" s="800"/>
      <c r="AP837" s="802"/>
      <c r="AQ837" s="799"/>
      <c r="AR837" s="800"/>
      <c r="AS837" s="800"/>
      <c r="AT837" s="800"/>
      <c r="AU837" s="800"/>
      <c r="AV837" s="800"/>
      <c r="AW837" s="800"/>
      <c r="AX837" s="800"/>
      <c r="AY837" s="800"/>
      <c r="AZ837" s="800"/>
      <c r="BA837" s="800"/>
      <c r="BB837" s="802"/>
    </row>
    <row r="838" spans="1:54" ht="12.6" customHeight="1" x14ac:dyDescent="0.25">
      <c r="A838" s="809" t="s">
        <v>1415</v>
      </c>
      <c r="B838" s="810"/>
      <c r="C838" s="810"/>
      <c r="D838" s="810"/>
      <c r="E838" s="810"/>
      <c r="F838" s="810"/>
      <c r="G838" s="810"/>
      <c r="H838" s="811"/>
      <c r="I838" s="809" t="s">
        <v>1416</v>
      </c>
      <c r="J838" s="810"/>
      <c r="K838" s="810"/>
      <c r="L838" s="810"/>
      <c r="M838" s="810"/>
      <c r="N838" s="811"/>
      <c r="O838" s="809" t="s">
        <v>1417</v>
      </c>
      <c r="P838" s="810"/>
      <c r="Q838" s="810"/>
      <c r="R838" s="810"/>
      <c r="S838" s="810"/>
      <c r="T838" s="810"/>
      <c r="U838" s="810"/>
      <c r="V838" s="811"/>
      <c r="W838" s="809" t="s">
        <v>1418</v>
      </c>
      <c r="X838" s="810"/>
      <c r="Y838" s="810"/>
      <c r="Z838" s="810"/>
      <c r="AA838" s="810"/>
      <c r="AB838" s="811"/>
      <c r="AC838" s="809" t="s">
        <v>1419</v>
      </c>
      <c r="AD838" s="810"/>
      <c r="AE838" s="810"/>
      <c r="AF838" s="810"/>
      <c r="AG838" s="810"/>
      <c r="AH838" s="811"/>
      <c r="AI838" s="809" t="s">
        <v>1420</v>
      </c>
      <c r="AJ838" s="810"/>
      <c r="AK838" s="810"/>
      <c r="AL838" s="810"/>
      <c r="AM838" s="810"/>
      <c r="AN838" s="810"/>
      <c r="AO838" s="810"/>
      <c r="AP838" s="811"/>
      <c r="AQ838" s="809" t="s">
        <v>1421</v>
      </c>
      <c r="AR838" s="810"/>
      <c r="AS838" s="810"/>
      <c r="AT838" s="810"/>
      <c r="AU838" s="810"/>
      <c r="AV838" s="810"/>
      <c r="AW838" s="810"/>
      <c r="AX838" s="810"/>
      <c r="AY838" s="810"/>
      <c r="AZ838" s="810"/>
      <c r="BA838" s="810"/>
      <c r="BB838" s="811"/>
    </row>
    <row r="839" spans="1:54" ht="12.6" customHeight="1" x14ac:dyDescent="0.25">
      <c r="A839" s="143" t="s">
        <v>1701</v>
      </c>
      <c r="B839" s="144"/>
      <c r="C839" s="144"/>
      <c r="D839" s="144"/>
      <c r="E839" s="144"/>
      <c r="F839" s="144"/>
      <c r="G839" s="144"/>
      <c r="H839" s="145"/>
      <c r="I839" s="1000"/>
      <c r="J839" s="1000"/>
      <c r="K839" s="1000"/>
      <c r="L839" s="1000"/>
      <c r="M839" s="1000"/>
      <c r="N839" s="1000"/>
      <c r="O839" s="1000"/>
      <c r="P839" s="1000"/>
      <c r="Q839" s="1000"/>
      <c r="R839" s="1000"/>
      <c r="S839" s="1000"/>
      <c r="T839" s="1000"/>
      <c r="U839" s="1000"/>
      <c r="V839" s="1000"/>
      <c r="W839" s="1000"/>
      <c r="X839" s="1000"/>
      <c r="Y839" s="1000"/>
      <c r="Z839" s="1000"/>
      <c r="AA839" s="1000"/>
      <c r="AB839" s="1000"/>
      <c r="AC839" s="1000"/>
      <c r="AD839" s="1000"/>
      <c r="AE839" s="1000"/>
      <c r="AF839" s="1000"/>
      <c r="AG839" s="1000"/>
      <c r="AH839" s="1000"/>
      <c r="AI839" s="1000"/>
      <c r="AJ839" s="1000"/>
      <c r="AK839" s="1000"/>
      <c r="AL839" s="1000"/>
      <c r="AM839" s="1000"/>
      <c r="AN839" s="1000"/>
      <c r="AO839" s="1000"/>
      <c r="AP839" s="1000"/>
      <c r="AQ839" s="1000"/>
      <c r="AR839" s="1000"/>
      <c r="AS839" s="1000"/>
      <c r="AT839" s="1000"/>
      <c r="AU839" s="1000"/>
      <c r="AV839" s="1000"/>
      <c r="AW839" s="1000"/>
      <c r="AX839" s="1000"/>
      <c r="AY839" s="1000"/>
      <c r="AZ839" s="1000"/>
      <c r="BA839" s="1000"/>
      <c r="BB839" s="1000"/>
    </row>
    <row r="840" spans="1:54" ht="12.6" customHeight="1" x14ac:dyDescent="0.25">
      <c r="A840" s="143" t="s">
        <v>1702</v>
      </c>
      <c r="B840" s="144"/>
      <c r="C840" s="144"/>
      <c r="D840" s="144"/>
      <c r="E840" s="144"/>
      <c r="F840" s="144"/>
      <c r="G840" s="144"/>
      <c r="H840" s="145"/>
      <c r="I840" s="1000"/>
      <c r="J840" s="1000"/>
      <c r="K840" s="1000"/>
      <c r="L840" s="1000"/>
      <c r="M840" s="1000"/>
      <c r="N840" s="1000"/>
      <c r="O840" s="766"/>
      <c r="P840" s="766"/>
      <c r="Q840" s="766"/>
      <c r="R840" s="766"/>
      <c r="S840" s="766"/>
      <c r="T840" s="766"/>
      <c r="U840" s="766"/>
      <c r="V840" s="766"/>
      <c r="W840" s="766"/>
      <c r="X840" s="766"/>
      <c r="Y840" s="766"/>
      <c r="Z840" s="766"/>
      <c r="AA840" s="766"/>
      <c r="AB840" s="766"/>
      <c r="AC840" s="766"/>
      <c r="AD840" s="766"/>
      <c r="AE840" s="766"/>
      <c r="AF840" s="766"/>
      <c r="AG840" s="766"/>
      <c r="AH840" s="766"/>
      <c r="AI840" s="766"/>
      <c r="AJ840" s="766"/>
      <c r="AK840" s="766"/>
      <c r="AL840" s="766"/>
      <c r="AM840" s="766"/>
      <c r="AN840" s="766"/>
      <c r="AO840" s="766"/>
      <c r="AP840" s="766"/>
      <c r="AQ840" s="766"/>
      <c r="AR840" s="766"/>
      <c r="AS840" s="766"/>
      <c r="AT840" s="766"/>
      <c r="AU840" s="766"/>
      <c r="AV840" s="766"/>
      <c r="AW840" s="766"/>
      <c r="AX840" s="766"/>
      <c r="AY840" s="766"/>
      <c r="AZ840" s="766"/>
      <c r="BA840" s="766"/>
      <c r="BB840" s="766"/>
    </row>
    <row r="841" spans="1:54" s="142" customFormat="1" ht="12.6" customHeight="1" x14ac:dyDescent="0.25">
      <c r="A841" s="207" t="s">
        <v>1402</v>
      </c>
      <c r="B841" s="144"/>
      <c r="C841" s="144"/>
      <c r="D841" s="144"/>
      <c r="E841" s="144"/>
      <c r="F841" s="144"/>
      <c r="G841" s="144"/>
      <c r="H841" s="145"/>
      <c r="I841" s="766"/>
      <c r="J841" s="766"/>
      <c r="K841" s="766"/>
      <c r="L841" s="766"/>
      <c r="M841" s="766"/>
      <c r="N841" s="766"/>
      <c r="O841" s="766"/>
      <c r="P841" s="766"/>
      <c r="Q841" s="766"/>
      <c r="R841" s="766"/>
      <c r="S841" s="766"/>
      <c r="T841" s="766"/>
      <c r="U841" s="766"/>
      <c r="V841" s="766"/>
      <c r="W841" s="952"/>
      <c r="X841" s="766"/>
      <c r="Y841" s="766"/>
      <c r="Z841" s="766"/>
      <c r="AA841" s="766"/>
      <c r="AB841" s="766"/>
      <c r="AC841" s="766"/>
      <c r="AD841" s="766"/>
      <c r="AE841" s="766"/>
      <c r="AF841" s="766"/>
      <c r="AG841" s="766"/>
      <c r="AH841" s="766"/>
      <c r="AI841" s="766"/>
      <c r="AJ841" s="766"/>
      <c r="AK841" s="766"/>
      <c r="AL841" s="766"/>
      <c r="AM841" s="766"/>
      <c r="AN841" s="766"/>
      <c r="AO841" s="766"/>
      <c r="AP841" s="766"/>
      <c r="AQ841" s="766"/>
      <c r="AR841" s="766"/>
      <c r="AS841" s="766"/>
      <c r="AT841" s="766"/>
      <c r="AU841" s="766"/>
      <c r="AV841" s="766"/>
      <c r="AW841" s="766"/>
      <c r="AX841" s="766"/>
      <c r="AY841" s="766"/>
      <c r="AZ841" s="766"/>
      <c r="BA841" s="766"/>
      <c r="BB841" s="766"/>
    </row>
    <row r="842" spans="1:54" s="142" customFormat="1" ht="12.6" customHeight="1" x14ac:dyDescent="0.25">
      <c r="A842" s="142" t="s">
        <v>5105</v>
      </c>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c r="X842" s="130"/>
      <c r="Y842" s="130"/>
      <c r="Z842" s="130"/>
      <c r="AA842" s="130"/>
      <c r="AB842" s="130"/>
      <c r="AC842" s="130"/>
      <c r="AD842" s="130"/>
      <c r="AE842" s="130"/>
      <c r="AF842" s="130"/>
      <c r="AG842" s="130"/>
      <c r="AH842" s="130"/>
      <c r="AI842" s="130"/>
      <c r="AJ842" s="130"/>
      <c r="AK842" s="130"/>
      <c r="AL842" s="130"/>
      <c r="AM842" s="130"/>
      <c r="AN842" s="130"/>
      <c r="AO842" s="130"/>
      <c r="AP842" s="130"/>
      <c r="AQ842" s="130"/>
      <c r="AR842" s="130"/>
      <c r="AS842" s="130"/>
      <c r="AT842" s="130"/>
      <c r="AU842" s="130"/>
      <c r="AV842" s="130"/>
      <c r="AW842" s="130"/>
      <c r="AX842" s="130"/>
      <c r="AY842" s="130"/>
      <c r="AZ842" s="130"/>
      <c r="BA842" s="130"/>
      <c r="BB842" s="130"/>
    </row>
    <row r="843" spans="1:54" ht="15" customHeight="1" x14ac:dyDescent="0.25">
      <c r="A843" s="863"/>
      <c r="B843" s="864"/>
      <c r="C843" s="864"/>
      <c r="D843" s="864"/>
      <c r="E843" s="864"/>
      <c r="F843" s="864"/>
      <c r="G843" s="864"/>
      <c r="H843" s="864"/>
      <c r="I843" s="864"/>
      <c r="J843" s="864"/>
      <c r="K843" s="864"/>
      <c r="L843" s="864"/>
      <c r="M843" s="864"/>
      <c r="N843" s="864"/>
      <c r="O843" s="864"/>
      <c r="P843" s="864"/>
      <c r="Q843" s="864"/>
      <c r="R843" s="864"/>
      <c r="S843" s="864"/>
      <c r="T843" s="864"/>
      <c r="U843" s="864"/>
      <c r="V843" s="864"/>
      <c r="W843" s="864"/>
      <c r="X843" s="864"/>
      <c r="Y843" s="864"/>
      <c r="Z843" s="864"/>
      <c r="AA843" s="864"/>
      <c r="AB843" s="864"/>
      <c r="AC843" s="864"/>
      <c r="AD843" s="864"/>
      <c r="AE843" s="864"/>
      <c r="AF843" s="864"/>
      <c r="AG843" s="864"/>
      <c r="AH843" s="864"/>
      <c r="AI843" s="864"/>
      <c r="AJ843" s="864"/>
      <c r="AK843" s="864"/>
      <c r="AL843" s="864"/>
      <c r="AM843" s="864"/>
      <c r="AN843" s="864"/>
      <c r="AO843" s="864"/>
      <c r="AP843" s="864"/>
      <c r="AQ843" s="864"/>
      <c r="AR843" s="864"/>
      <c r="AS843" s="864"/>
      <c r="AT843" s="864"/>
      <c r="AU843" s="864"/>
      <c r="AV843" s="864"/>
      <c r="AW843" s="864"/>
      <c r="AX843" s="864"/>
      <c r="AY843" s="497"/>
      <c r="AZ843" s="497"/>
      <c r="BA843" s="497"/>
      <c r="BB843" s="497"/>
    </row>
    <row r="844" spans="1:54" ht="15" customHeight="1" x14ac:dyDescent="0.25">
      <c r="A844" s="865"/>
      <c r="B844" s="866"/>
      <c r="C844" s="866"/>
      <c r="D844" s="866"/>
      <c r="E844" s="866"/>
      <c r="F844" s="866"/>
      <c r="G844" s="866"/>
      <c r="H844" s="866"/>
      <c r="I844" s="866"/>
      <c r="J844" s="866"/>
      <c r="K844" s="866"/>
      <c r="L844" s="866"/>
      <c r="M844" s="866"/>
      <c r="N844" s="866"/>
      <c r="O844" s="866"/>
      <c r="P844" s="866"/>
      <c r="Q844" s="866"/>
      <c r="R844" s="866"/>
      <c r="S844" s="866"/>
      <c r="T844" s="866"/>
      <c r="U844" s="866"/>
      <c r="V844" s="866"/>
      <c r="W844" s="866"/>
      <c r="X844" s="866"/>
      <c r="Y844" s="866"/>
      <c r="Z844" s="866"/>
      <c r="AA844" s="866"/>
      <c r="AB844" s="866"/>
      <c r="AC844" s="866"/>
      <c r="AD844" s="866"/>
      <c r="AE844" s="866"/>
      <c r="AF844" s="866"/>
      <c r="AG844" s="866"/>
      <c r="AH844" s="866"/>
      <c r="AI844" s="866"/>
      <c r="AJ844" s="866"/>
      <c r="AK844" s="866"/>
      <c r="AL844" s="866"/>
      <c r="AM844" s="866"/>
      <c r="AN844" s="866"/>
      <c r="AO844" s="866"/>
      <c r="AP844" s="866"/>
      <c r="AQ844" s="866"/>
      <c r="AR844" s="866"/>
      <c r="AS844" s="866"/>
      <c r="AT844" s="866"/>
      <c r="AU844" s="866"/>
      <c r="AV844" s="866"/>
      <c r="AW844" s="866"/>
      <c r="AX844" s="866"/>
      <c r="AY844" s="497"/>
      <c r="AZ844" s="497"/>
      <c r="BA844" s="497"/>
      <c r="BB844" s="497"/>
    </row>
    <row r="845" spans="1:54" s="133" customFormat="1" ht="12.6" customHeight="1" x14ac:dyDescent="0.25">
      <c r="A845" s="158" t="s">
        <v>1703</v>
      </c>
      <c r="B845" s="158"/>
      <c r="C845" s="158"/>
      <c r="D845" s="158"/>
      <c r="E845" s="158"/>
      <c r="F845" s="158"/>
      <c r="G845" s="158"/>
      <c r="H845" s="158"/>
      <c r="I845" s="158"/>
      <c r="J845" s="158"/>
      <c r="K845" s="158"/>
      <c r="L845" s="158"/>
      <c r="M845" s="158"/>
      <c r="N845" s="158"/>
      <c r="O845" s="158"/>
      <c r="P845" s="158"/>
      <c r="Q845" s="158"/>
      <c r="R845" s="158"/>
      <c r="S845" s="158"/>
      <c r="T845" s="158"/>
      <c r="U845" s="158"/>
      <c r="V845" s="158"/>
      <c r="W845" s="158"/>
      <c r="X845" s="158"/>
      <c r="Y845" s="158"/>
      <c r="Z845" s="158"/>
      <c r="AA845" s="158"/>
      <c r="AB845" s="158"/>
      <c r="AC845" s="158"/>
      <c r="AD845" s="158"/>
      <c r="AE845" s="158"/>
      <c r="AF845" s="158"/>
      <c r="AG845" s="158"/>
      <c r="AH845" s="158"/>
      <c r="AI845" s="158"/>
      <c r="AJ845" s="158"/>
      <c r="AK845" s="158"/>
      <c r="AL845" s="158"/>
      <c r="AM845" s="158"/>
      <c r="AN845" s="158"/>
      <c r="AO845" s="158"/>
      <c r="AP845" s="158"/>
      <c r="AQ845" s="158"/>
      <c r="AR845" s="158"/>
      <c r="AS845" s="158"/>
      <c r="AT845" s="158"/>
      <c r="AU845" s="158"/>
      <c r="AV845" s="158"/>
      <c r="AW845" s="158"/>
      <c r="AX845" s="158"/>
      <c r="AY845" s="158"/>
      <c r="AZ845" s="158"/>
      <c r="BA845" s="158"/>
      <c r="BB845" s="158"/>
    </row>
    <row r="846" spans="1:54" s="142" customFormat="1" ht="12.6" customHeight="1" x14ac:dyDescent="0.25">
      <c r="A846" s="211"/>
      <c r="B846" s="212"/>
      <c r="C846" s="212"/>
      <c r="D846" s="212"/>
      <c r="E846" s="212"/>
      <c r="F846" s="212"/>
      <c r="G846" s="212"/>
      <c r="H846" s="212"/>
      <c r="I846" s="212"/>
      <c r="J846" s="212"/>
      <c r="K846" s="212"/>
      <c r="L846" s="212"/>
      <c r="M846" s="212"/>
      <c r="N846" s="212"/>
      <c r="O846" s="212"/>
      <c r="P846" s="212"/>
      <c r="Q846" s="212"/>
      <c r="R846" s="212"/>
      <c r="S846" s="212"/>
      <c r="T846" s="212"/>
      <c r="U846" s="212"/>
      <c r="V846" s="212"/>
      <c r="W846" s="212"/>
      <c r="X846" s="212"/>
      <c r="Y846" s="212"/>
      <c r="Z846" s="212"/>
      <c r="AA846" s="212"/>
      <c r="AB846" s="212"/>
      <c r="AC846" s="212"/>
      <c r="AD846" s="212"/>
      <c r="AE846" s="212"/>
      <c r="AF846" s="212"/>
      <c r="AG846" s="212"/>
      <c r="AH846" s="212"/>
      <c r="AI846" s="212"/>
      <c r="AJ846" s="212"/>
      <c r="AK846" s="212"/>
      <c r="AL846" s="212"/>
      <c r="AM846" s="212"/>
      <c r="AN846" s="212"/>
      <c r="AO846" s="212"/>
      <c r="AP846" s="212"/>
      <c r="AQ846" s="212"/>
      <c r="AR846" s="212"/>
      <c r="AS846" s="212"/>
      <c r="AT846" s="212"/>
      <c r="AU846" s="212"/>
      <c r="AV846" s="212"/>
      <c r="AW846" s="212"/>
      <c r="AX846" s="212"/>
      <c r="AY846" s="212"/>
      <c r="AZ846" s="212"/>
      <c r="BA846" s="212"/>
      <c r="BB846" s="213"/>
    </row>
    <row r="847" spans="1:54" s="142" customFormat="1" ht="12.6" customHeight="1" x14ac:dyDescent="0.25">
      <c r="A847" s="142" t="s">
        <v>5239</v>
      </c>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c r="X847" s="130"/>
      <c r="Y847" s="130"/>
      <c r="Z847" s="130"/>
      <c r="AA847" s="130"/>
      <c r="AB847" s="130"/>
      <c r="AC847" s="130"/>
      <c r="AD847" s="130"/>
      <c r="AE847" s="130"/>
      <c r="AF847" s="130"/>
      <c r="AG847" s="130"/>
      <c r="AH847" s="130"/>
      <c r="AI847" s="130"/>
      <c r="AJ847" s="130"/>
      <c r="AK847" s="130"/>
      <c r="AL847" s="130"/>
      <c r="AM847" s="130"/>
      <c r="AN847" s="130"/>
      <c r="AO847" s="130"/>
      <c r="AP847" s="130"/>
      <c r="AQ847" s="130"/>
      <c r="AR847" s="130"/>
      <c r="AS847" s="130"/>
      <c r="AT847" s="130"/>
      <c r="AU847" s="130"/>
      <c r="AV847" s="130"/>
      <c r="AW847" s="130"/>
      <c r="AX847" s="130"/>
      <c r="AY847" s="130"/>
      <c r="AZ847" s="130"/>
      <c r="BA847" s="130"/>
      <c r="BB847" s="130"/>
    </row>
    <row r="848" spans="1:54" ht="12.6" customHeight="1" x14ac:dyDescent="0.25">
      <c r="A848" s="130" t="s">
        <v>1396</v>
      </c>
    </row>
    <row r="849" spans="1:63" ht="12.6" customHeight="1" x14ac:dyDescent="0.25">
      <c r="A849" s="867"/>
      <c r="B849" s="868"/>
      <c r="C849" s="868"/>
      <c r="D849" s="868"/>
      <c r="E849" s="868"/>
      <c r="F849" s="868"/>
      <c r="G849" s="868"/>
      <c r="H849" s="868"/>
      <c r="I849" s="868"/>
      <c r="J849" s="868"/>
      <c r="K849" s="868"/>
      <c r="L849" s="868"/>
      <c r="M849" s="868"/>
      <c r="N849" s="868"/>
      <c r="O849" s="868"/>
      <c r="P849" s="868"/>
      <c r="Q849" s="868"/>
      <c r="R849" s="868"/>
      <c r="S849" s="868"/>
      <c r="T849" s="868"/>
      <c r="U849" s="868"/>
      <c r="V849" s="868"/>
      <c r="W849" s="868"/>
      <c r="X849" s="868"/>
      <c r="Y849" s="868"/>
      <c r="Z849" s="868"/>
      <c r="AA849" s="868"/>
      <c r="AB849" s="868"/>
      <c r="AC849" s="868"/>
      <c r="AD849" s="868"/>
      <c r="AE849" s="868"/>
      <c r="AF849" s="868"/>
      <c r="AG849" s="868"/>
      <c r="AH849" s="951"/>
      <c r="AI849" s="868" t="s">
        <v>1650</v>
      </c>
      <c r="AJ849" s="868"/>
      <c r="AK849" s="868"/>
      <c r="AL849" s="868"/>
      <c r="AM849" s="868"/>
      <c r="AN849" s="868"/>
      <c r="AO849" s="868"/>
      <c r="AP849" s="868"/>
      <c r="AQ849" s="868"/>
      <c r="AR849" s="868"/>
      <c r="AS849" s="868"/>
      <c r="AT849" s="868"/>
      <c r="AU849" s="868"/>
      <c r="AV849" s="868"/>
      <c r="AW849" s="868"/>
      <c r="AX849" s="868"/>
      <c r="AY849" s="868"/>
      <c r="AZ849" s="868"/>
      <c r="BA849" s="868"/>
      <c r="BB849" s="951"/>
      <c r="BG849" s="1097">
        <f>SUM(SUVAHAVUJ!N102)</f>
        <v>0</v>
      </c>
      <c r="BH849" s="1097"/>
      <c r="BI849" s="1097"/>
      <c r="BJ849" s="1097"/>
      <c r="BK849" s="1097"/>
    </row>
    <row r="850" spans="1:63" ht="12.6" customHeight="1" x14ac:dyDescent="0.25">
      <c r="A850" s="799" t="s">
        <v>1264</v>
      </c>
      <c r="B850" s="800"/>
      <c r="C850" s="800"/>
      <c r="D850" s="800"/>
      <c r="E850" s="800"/>
      <c r="F850" s="800"/>
      <c r="G850" s="800"/>
      <c r="H850" s="800"/>
      <c r="I850" s="800"/>
      <c r="J850" s="800"/>
      <c r="K850" s="800"/>
      <c r="L850" s="800"/>
      <c r="M850" s="800"/>
      <c r="N850" s="800"/>
      <c r="O850" s="800"/>
      <c r="P850" s="800"/>
      <c r="Q850" s="800"/>
      <c r="R850" s="800"/>
      <c r="S850" s="800"/>
      <c r="T850" s="800"/>
      <c r="U850" s="800"/>
      <c r="V850" s="800"/>
      <c r="W850" s="800"/>
      <c r="X850" s="800"/>
      <c r="Y850" s="800"/>
      <c r="Z850" s="800"/>
      <c r="AA850" s="800"/>
      <c r="AB850" s="800"/>
      <c r="AC850" s="800"/>
      <c r="AD850" s="800"/>
      <c r="AE850" s="800"/>
      <c r="AF850" s="800"/>
      <c r="AG850" s="800"/>
      <c r="AH850" s="802"/>
      <c r="AI850" s="800" t="s">
        <v>1651</v>
      </c>
      <c r="AJ850" s="800"/>
      <c r="AK850" s="800"/>
      <c r="AL850" s="800"/>
      <c r="AM850" s="800"/>
      <c r="AN850" s="800"/>
      <c r="AO850" s="800"/>
      <c r="AP850" s="800"/>
      <c r="AQ850" s="800"/>
      <c r="AR850" s="800"/>
      <c r="AS850" s="800"/>
      <c r="AT850" s="800"/>
      <c r="AU850" s="800"/>
      <c r="AV850" s="800"/>
      <c r="AW850" s="800"/>
      <c r="AX850" s="800"/>
      <c r="AY850" s="800"/>
      <c r="AZ850" s="800"/>
      <c r="BA850" s="800"/>
      <c r="BB850" s="802"/>
    </row>
    <row r="851" spans="1:63" ht="12.6" customHeight="1" x14ac:dyDescent="0.25">
      <c r="A851" s="799"/>
      <c r="B851" s="800"/>
      <c r="C851" s="800"/>
      <c r="D851" s="800"/>
      <c r="E851" s="800"/>
      <c r="F851" s="800"/>
      <c r="G851" s="800"/>
      <c r="H851" s="800"/>
      <c r="I851" s="800"/>
      <c r="J851" s="800"/>
      <c r="K851" s="800"/>
      <c r="L851" s="800"/>
      <c r="M851" s="800"/>
      <c r="N851" s="800"/>
      <c r="O851" s="800"/>
      <c r="P851" s="800"/>
      <c r="Q851" s="800"/>
      <c r="R851" s="800"/>
      <c r="S851" s="800"/>
      <c r="T851" s="800"/>
      <c r="U851" s="800"/>
      <c r="V851" s="800"/>
      <c r="W851" s="800"/>
      <c r="X851" s="800"/>
      <c r="Y851" s="800"/>
      <c r="Z851" s="800"/>
      <c r="AA851" s="800"/>
      <c r="AB851" s="800"/>
      <c r="AC851" s="800"/>
      <c r="AD851" s="800"/>
      <c r="AE851" s="800"/>
      <c r="AF851" s="800"/>
      <c r="AG851" s="800"/>
      <c r="AH851" s="802"/>
      <c r="AI851" s="800" t="s">
        <v>1438</v>
      </c>
      <c r="AJ851" s="800"/>
      <c r="AK851" s="800"/>
      <c r="AL851" s="800"/>
      <c r="AM851" s="800"/>
      <c r="AN851" s="800"/>
      <c r="AO851" s="800"/>
      <c r="AP851" s="800"/>
      <c r="AQ851" s="800"/>
      <c r="AR851" s="800"/>
      <c r="AS851" s="800"/>
      <c r="AT851" s="800"/>
      <c r="AU851" s="800"/>
      <c r="AV851" s="800"/>
      <c r="AW851" s="800"/>
      <c r="AX851" s="800"/>
      <c r="AY851" s="800"/>
      <c r="AZ851" s="800"/>
      <c r="BA851" s="800"/>
      <c r="BB851" s="802"/>
    </row>
    <row r="852" spans="1:63" ht="12.6" customHeight="1" x14ac:dyDescent="0.25">
      <c r="A852" s="207" t="s">
        <v>1704</v>
      </c>
      <c r="B852" s="200"/>
      <c r="C852" s="200"/>
      <c r="D852" s="200"/>
      <c r="E852" s="200"/>
      <c r="F852" s="200"/>
      <c r="G852" s="200"/>
      <c r="H852" s="200"/>
      <c r="I852" s="200"/>
      <c r="J852" s="200"/>
      <c r="K852" s="200"/>
      <c r="L852" s="200"/>
      <c r="M852" s="200"/>
      <c r="N852" s="200"/>
      <c r="O852" s="200"/>
      <c r="P852" s="200"/>
      <c r="Q852" s="200"/>
      <c r="R852" s="200"/>
      <c r="S852" s="200"/>
      <c r="T852" s="200"/>
      <c r="U852" s="200"/>
      <c r="V852" s="200"/>
      <c r="W852" s="200"/>
      <c r="X852" s="200"/>
      <c r="Y852" s="200"/>
      <c r="Z852" s="200"/>
      <c r="AA852" s="200"/>
      <c r="AB852" s="200"/>
      <c r="AC852" s="200"/>
      <c r="AD852" s="200"/>
      <c r="AE852" s="200"/>
      <c r="AF852" s="200"/>
      <c r="AG852" s="200"/>
      <c r="AH852" s="214"/>
      <c r="AI852" s="1090">
        <f>SUM(IF(BG849&gt;=0,BG849,0))</f>
        <v>0</v>
      </c>
      <c r="AJ852" s="1091"/>
      <c r="AK852" s="1091"/>
      <c r="AL852" s="1091"/>
      <c r="AM852" s="1091"/>
      <c r="AN852" s="1091"/>
      <c r="AO852" s="1091"/>
      <c r="AP852" s="1091"/>
      <c r="AQ852" s="1091"/>
      <c r="AR852" s="1091"/>
      <c r="AS852" s="1091"/>
      <c r="AT852" s="1091"/>
      <c r="AU852" s="1091"/>
      <c r="AV852" s="1091"/>
      <c r="AW852" s="1091"/>
      <c r="AX852" s="1091"/>
      <c r="AY852" s="1091"/>
      <c r="AZ852" s="1091"/>
      <c r="BA852" s="1091"/>
      <c r="BB852" s="1092"/>
    </row>
    <row r="853" spans="1:63" ht="12.6" customHeight="1" x14ac:dyDescent="0.25">
      <c r="A853" s="141" t="s">
        <v>1705</v>
      </c>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c r="AB853" s="142"/>
      <c r="AC853" s="142"/>
      <c r="AD853" s="142"/>
      <c r="AE853" s="142"/>
      <c r="AF853" s="142"/>
      <c r="AG853" s="142"/>
      <c r="AH853" s="185"/>
      <c r="AI853" s="1093">
        <f>SUM(AI852)</f>
        <v>0</v>
      </c>
      <c r="AJ853" s="1094"/>
      <c r="AK853" s="1094"/>
      <c r="AL853" s="1094"/>
      <c r="AM853" s="1094"/>
      <c r="AN853" s="1094"/>
      <c r="AO853" s="1094"/>
      <c r="AP853" s="1094"/>
      <c r="AQ853" s="1094"/>
      <c r="AR853" s="1094"/>
      <c r="AS853" s="1094"/>
      <c r="AT853" s="1094"/>
      <c r="AU853" s="1094"/>
      <c r="AV853" s="1094"/>
      <c r="AW853" s="1094"/>
      <c r="AX853" s="1094"/>
      <c r="AY853" s="1094"/>
      <c r="AZ853" s="1094"/>
      <c r="BA853" s="1094"/>
      <c r="BB853" s="1095"/>
    </row>
    <row r="854" spans="1:63" ht="12.6" customHeight="1" x14ac:dyDescent="0.25">
      <c r="A854" s="143" t="s">
        <v>1706</v>
      </c>
      <c r="B854" s="144"/>
      <c r="C854" s="144"/>
      <c r="D854" s="144"/>
      <c r="E854" s="144"/>
      <c r="F854" s="144"/>
      <c r="G854" s="144"/>
      <c r="H854" s="144"/>
      <c r="I854" s="144"/>
      <c r="J854" s="144"/>
      <c r="K854" s="144"/>
      <c r="L854" s="144"/>
      <c r="M854" s="144"/>
      <c r="N854" s="144"/>
      <c r="O854" s="144"/>
      <c r="P854" s="144"/>
      <c r="Q854" s="144"/>
      <c r="R854" s="144"/>
      <c r="S854" s="144"/>
      <c r="T854" s="144"/>
      <c r="U854" s="144"/>
      <c r="V854" s="144"/>
      <c r="W854" s="144"/>
      <c r="X854" s="144"/>
      <c r="Y854" s="144"/>
      <c r="Z854" s="144"/>
      <c r="AA854" s="144"/>
      <c r="AB854" s="144"/>
      <c r="AC854" s="144"/>
      <c r="AD854" s="144"/>
      <c r="AE854" s="144"/>
      <c r="AF854" s="144"/>
      <c r="AG854" s="144"/>
      <c r="AH854" s="145"/>
      <c r="AI854" s="1096"/>
      <c r="AJ854" s="1096"/>
      <c r="AK854" s="1096"/>
      <c r="AL854" s="1096"/>
      <c r="AM854" s="1096"/>
      <c r="AN854" s="1096"/>
      <c r="AO854" s="1096"/>
      <c r="AP854" s="1096"/>
      <c r="AQ854" s="1096"/>
      <c r="AR854" s="1096"/>
      <c r="AS854" s="1096"/>
      <c r="AT854" s="1096"/>
      <c r="AU854" s="1096"/>
      <c r="AV854" s="1096"/>
      <c r="AW854" s="1096"/>
      <c r="AX854" s="1096"/>
      <c r="AY854" s="1096"/>
      <c r="AZ854" s="1096"/>
      <c r="BA854" s="1096"/>
      <c r="BB854" s="1096"/>
    </row>
    <row r="855" spans="1:63" ht="12.6" customHeight="1" x14ac:dyDescent="0.25">
      <c r="A855" s="143" t="s">
        <v>1707</v>
      </c>
      <c r="B855" s="144"/>
      <c r="C855" s="144"/>
      <c r="D855" s="144"/>
      <c r="E855" s="144"/>
      <c r="F855" s="144"/>
      <c r="G855" s="144"/>
      <c r="H855" s="144"/>
      <c r="I855" s="144"/>
      <c r="J855" s="144"/>
      <c r="K855" s="144"/>
      <c r="L855" s="144"/>
      <c r="M855" s="144"/>
      <c r="N855" s="144"/>
      <c r="O855" s="144"/>
      <c r="P855" s="144"/>
      <c r="Q855" s="144"/>
      <c r="R855" s="144"/>
      <c r="S855" s="144"/>
      <c r="T855" s="144"/>
      <c r="U855" s="144"/>
      <c r="V855" s="144"/>
      <c r="W855" s="144"/>
      <c r="X855" s="144"/>
      <c r="Y855" s="144"/>
      <c r="Z855" s="144"/>
      <c r="AA855" s="144"/>
      <c r="AB855" s="144"/>
      <c r="AC855" s="144"/>
      <c r="AD855" s="144"/>
      <c r="AE855" s="144"/>
      <c r="AF855" s="144"/>
      <c r="AG855" s="144"/>
      <c r="AH855" s="145"/>
      <c r="AI855" s="1096"/>
      <c r="AJ855" s="1096"/>
      <c r="AK855" s="1096"/>
      <c r="AL855" s="1096"/>
      <c r="AM855" s="1096"/>
      <c r="AN855" s="1096"/>
      <c r="AO855" s="1096"/>
      <c r="AP855" s="1096"/>
      <c r="AQ855" s="1096"/>
      <c r="AR855" s="1096"/>
      <c r="AS855" s="1096"/>
      <c r="AT855" s="1096"/>
      <c r="AU855" s="1096"/>
      <c r="AV855" s="1096"/>
      <c r="AW855" s="1096"/>
      <c r="AX855" s="1096"/>
      <c r="AY855" s="1096"/>
      <c r="AZ855" s="1096"/>
      <c r="BA855" s="1096"/>
      <c r="BB855" s="1096"/>
    </row>
    <row r="856" spans="1:63" ht="12.6" customHeight="1" x14ac:dyDescent="0.25">
      <c r="A856" s="143" t="s">
        <v>1708</v>
      </c>
      <c r="B856" s="144"/>
      <c r="C856" s="144"/>
      <c r="D856" s="144"/>
      <c r="E856" s="144"/>
      <c r="F856" s="144"/>
      <c r="G856" s="144"/>
      <c r="H856" s="144"/>
      <c r="I856" s="144"/>
      <c r="J856" s="144"/>
      <c r="K856" s="144"/>
      <c r="L856" s="144"/>
      <c r="M856" s="144"/>
      <c r="N856" s="144"/>
      <c r="O856" s="144"/>
      <c r="P856" s="144"/>
      <c r="Q856" s="144"/>
      <c r="R856" s="144"/>
      <c r="S856" s="144"/>
      <c r="T856" s="144"/>
      <c r="U856" s="144"/>
      <c r="V856" s="144"/>
      <c r="W856" s="144"/>
      <c r="X856" s="144"/>
      <c r="Y856" s="144"/>
      <c r="Z856" s="144"/>
      <c r="AA856" s="144"/>
      <c r="AB856" s="144"/>
      <c r="AC856" s="144"/>
      <c r="AD856" s="144"/>
      <c r="AE856" s="144"/>
      <c r="AF856" s="144"/>
      <c r="AG856" s="144"/>
      <c r="AH856" s="145"/>
      <c r="AI856" s="1096"/>
      <c r="AJ856" s="1096"/>
      <c r="AK856" s="1096"/>
      <c r="AL856" s="1096"/>
      <c r="AM856" s="1096"/>
      <c r="AN856" s="1096"/>
      <c r="AO856" s="1096"/>
      <c r="AP856" s="1096"/>
      <c r="AQ856" s="1096"/>
      <c r="AR856" s="1096"/>
      <c r="AS856" s="1096"/>
      <c r="AT856" s="1096"/>
      <c r="AU856" s="1096"/>
      <c r="AV856" s="1096"/>
      <c r="AW856" s="1096"/>
      <c r="AX856" s="1096"/>
      <c r="AY856" s="1096"/>
      <c r="AZ856" s="1096"/>
      <c r="BA856" s="1096"/>
      <c r="BB856" s="1096"/>
    </row>
    <row r="857" spans="1:63" ht="12.6" customHeight="1" x14ac:dyDescent="0.25">
      <c r="A857" s="143" t="s">
        <v>1709</v>
      </c>
      <c r="B857" s="144"/>
      <c r="C857" s="144"/>
      <c r="D857" s="144"/>
      <c r="E857" s="144"/>
      <c r="F857" s="144"/>
      <c r="G857" s="144"/>
      <c r="H857" s="144"/>
      <c r="I857" s="144"/>
      <c r="J857" s="144"/>
      <c r="K857" s="144"/>
      <c r="L857" s="144"/>
      <c r="M857" s="144"/>
      <c r="N857" s="144"/>
      <c r="O857" s="144"/>
      <c r="P857" s="144"/>
      <c r="Q857" s="144"/>
      <c r="R857" s="144"/>
      <c r="S857" s="144"/>
      <c r="T857" s="144"/>
      <c r="U857" s="144"/>
      <c r="V857" s="144"/>
      <c r="W857" s="144"/>
      <c r="X857" s="144"/>
      <c r="Y857" s="144"/>
      <c r="Z857" s="144"/>
      <c r="AA857" s="144"/>
      <c r="AB857" s="144"/>
      <c r="AC857" s="144"/>
      <c r="AD857" s="144"/>
      <c r="AE857" s="144"/>
      <c r="AF857" s="144"/>
      <c r="AG857" s="144"/>
      <c r="AH857" s="145"/>
      <c r="AI857" s="1096"/>
      <c r="AJ857" s="1096"/>
      <c r="AK857" s="1096"/>
      <c r="AL857" s="1096"/>
      <c r="AM857" s="1096"/>
      <c r="AN857" s="1096"/>
      <c r="AO857" s="1096"/>
      <c r="AP857" s="1096"/>
      <c r="AQ857" s="1096"/>
      <c r="AR857" s="1096"/>
      <c r="AS857" s="1096"/>
      <c r="AT857" s="1096"/>
      <c r="AU857" s="1096"/>
      <c r="AV857" s="1096"/>
      <c r="AW857" s="1096"/>
      <c r="AX857" s="1096"/>
      <c r="AY857" s="1096"/>
      <c r="AZ857" s="1096"/>
      <c r="BA857" s="1096"/>
      <c r="BB857" s="1096"/>
    </row>
    <row r="858" spans="1:63" ht="12.6" customHeight="1" x14ac:dyDescent="0.25">
      <c r="A858" s="143" t="s">
        <v>1710</v>
      </c>
      <c r="B858" s="144"/>
      <c r="C858" s="144"/>
      <c r="D858" s="144"/>
      <c r="E858" s="144"/>
      <c r="F858" s="144"/>
      <c r="G858" s="144"/>
      <c r="H858" s="144"/>
      <c r="I858" s="144"/>
      <c r="J858" s="144"/>
      <c r="K858" s="144"/>
      <c r="L858" s="144"/>
      <c r="M858" s="144"/>
      <c r="N858" s="144"/>
      <c r="O858" s="144"/>
      <c r="P858" s="144"/>
      <c r="Q858" s="144"/>
      <c r="R858" s="144"/>
      <c r="S858" s="144"/>
      <c r="T858" s="144"/>
      <c r="U858" s="144"/>
      <c r="V858" s="144"/>
      <c r="W858" s="144"/>
      <c r="X858" s="144"/>
      <c r="Y858" s="144"/>
      <c r="Z858" s="144"/>
      <c r="AA858" s="144"/>
      <c r="AB858" s="144"/>
      <c r="AC858" s="144"/>
      <c r="AD858" s="144"/>
      <c r="AE858" s="144"/>
      <c r="AF858" s="144"/>
      <c r="AG858" s="144"/>
      <c r="AH858" s="145"/>
      <c r="AI858" s="1096"/>
      <c r="AJ858" s="1096"/>
      <c r="AK858" s="1096"/>
      <c r="AL858" s="1096"/>
      <c r="AM858" s="1096"/>
      <c r="AN858" s="1096"/>
      <c r="AO858" s="1096"/>
      <c r="AP858" s="1096"/>
      <c r="AQ858" s="1096"/>
      <c r="AR858" s="1096"/>
      <c r="AS858" s="1096"/>
      <c r="AT858" s="1096"/>
      <c r="AU858" s="1096"/>
      <c r="AV858" s="1096"/>
      <c r="AW858" s="1096"/>
      <c r="AX858" s="1096"/>
      <c r="AY858" s="1096"/>
      <c r="AZ858" s="1096"/>
      <c r="BA858" s="1096"/>
      <c r="BB858" s="1096"/>
    </row>
    <row r="859" spans="1:63" ht="12.6" customHeight="1" x14ac:dyDescent="0.25">
      <c r="A859" s="143" t="s">
        <v>1711</v>
      </c>
      <c r="B859" s="144"/>
      <c r="C859" s="144"/>
      <c r="D859" s="144"/>
      <c r="E859" s="144"/>
      <c r="F859" s="144"/>
      <c r="G859" s="144"/>
      <c r="H859" s="144"/>
      <c r="I859" s="144"/>
      <c r="J859" s="144"/>
      <c r="K859" s="144"/>
      <c r="L859" s="144"/>
      <c r="M859" s="144"/>
      <c r="N859" s="144"/>
      <c r="O859" s="144"/>
      <c r="P859" s="144"/>
      <c r="Q859" s="144"/>
      <c r="R859" s="144"/>
      <c r="S859" s="144"/>
      <c r="T859" s="144"/>
      <c r="U859" s="144"/>
      <c r="V859" s="144"/>
      <c r="W859" s="144"/>
      <c r="X859" s="144"/>
      <c r="Y859" s="144"/>
      <c r="Z859" s="144"/>
      <c r="AA859" s="144"/>
      <c r="AB859" s="144"/>
      <c r="AC859" s="144"/>
      <c r="AD859" s="144"/>
      <c r="AE859" s="144"/>
      <c r="AF859" s="144"/>
      <c r="AG859" s="144"/>
      <c r="AH859" s="145"/>
      <c r="AI859" s="1096"/>
      <c r="AJ859" s="1096"/>
      <c r="AK859" s="1096"/>
      <c r="AL859" s="1096"/>
      <c r="AM859" s="1096"/>
      <c r="AN859" s="1096"/>
      <c r="AO859" s="1096"/>
      <c r="AP859" s="1096"/>
      <c r="AQ859" s="1096"/>
      <c r="AR859" s="1096"/>
      <c r="AS859" s="1096"/>
      <c r="AT859" s="1096"/>
      <c r="AU859" s="1096"/>
      <c r="AV859" s="1096"/>
      <c r="AW859" s="1096"/>
      <c r="AX859" s="1096"/>
      <c r="AY859" s="1096"/>
      <c r="AZ859" s="1096"/>
      <c r="BA859" s="1096"/>
      <c r="BB859" s="1096"/>
    </row>
    <row r="860" spans="1:63" ht="12.6" customHeight="1" x14ac:dyDescent="0.25">
      <c r="A860" s="143" t="s">
        <v>1712</v>
      </c>
      <c r="B860" s="144"/>
      <c r="C860" s="144"/>
      <c r="D860" s="144"/>
      <c r="E860" s="144"/>
      <c r="F860" s="144"/>
      <c r="G860" s="144"/>
      <c r="H860" s="144"/>
      <c r="I860" s="144"/>
      <c r="J860" s="144"/>
      <c r="K860" s="144"/>
      <c r="L860" s="144"/>
      <c r="M860" s="144"/>
      <c r="N860" s="144"/>
      <c r="O860" s="144"/>
      <c r="P860" s="144"/>
      <c r="Q860" s="144"/>
      <c r="R860" s="144"/>
      <c r="S860" s="144"/>
      <c r="T860" s="144"/>
      <c r="U860" s="144"/>
      <c r="V860" s="144"/>
      <c r="W860" s="144"/>
      <c r="X860" s="144"/>
      <c r="Y860" s="144"/>
      <c r="Z860" s="144"/>
      <c r="AA860" s="144"/>
      <c r="AB860" s="144"/>
      <c r="AC860" s="144"/>
      <c r="AD860" s="144"/>
      <c r="AE860" s="144"/>
      <c r="AF860" s="144"/>
      <c r="AG860" s="144"/>
      <c r="AH860" s="145"/>
      <c r="AI860" s="1096"/>
      <c r="AJ860" s="1096"/>
      <c r="AK860" s="1096"/>
      <c r="AL860" s="1096"/>
      <c r="AM860" s="1096"/>
      <c r="AN860" s="1096"/>
      <c r="AO860" s="1096"/>
      <c r="AP860" s="1096"/>
      <c r="AQ860" s="1096"/>
      <c r="AR860" s="1096"/>
      <c r="AS860" s="1096"/>
      <c r="AT860" s="1096"/>
      <c r="AU860" s="1096"/>
      <c r="AV860" s="1096"/>
      <c r="AW860" s="1096"/>
      <c r="AX860" s="1096"/>
      <c r="AY860" s="1096"/>
      <c r="AZ860" s="1096"/>
      <c r="BA860" s="1096"/>
      <c r="BB860" s="1096"/>
    </row>
    <row r="861" spans="1:63" ht="12.6" customHeight="1" x14ac:dyDescent="0.25">
      <c r="A861" s="143" t="s">
        <v>1713</v>
      </c>
      <c r="B861" s="144"/>
      <c r="C861" s="144"/>
      <c r="D861" s="144"/>
      <c r="E861" s="144"/>
      <c r="F861" s="144"/>
      <c r="G861" s="144"/>
      <c r="H861" s="144"/>
      <c r="I861" s="144"/>
      <c r="J861" s="144"/>
      <c r="K861" s="144"/>
      <c r="L861" s="144"/>
      <c r="M861" s="144"/>
      <c r="N861" s="144"/>
      <c r="O861" s="144"/>
      <c r="P861" s="144"/>
      <c r="Q861" s="144"/>
      <c r="R861" s="144"/>
      <c r="S861" s="144"/>
      <c r="T861" s="144"/>
      <c r="U861" s="144"/>
      <c r="V861" s="144"/>
      <c r="W861" s="144"/>
      <c r="X861" s="144"/>
      <c r="Y861" s="144"/>
      <c r="Z861" s="144"/>
      <c r="AA861" s="144"/>
      <c r="AB861" s="144"/>
      <c r="AC861" s="144"/>
      <c r="AD861" s="144"/>
      <c r="AE861" s="144"/>
      <c r="AF861" s="144"/>
      <c r="AG861" s="144"/>
      <c r="AH861" s="145"/>
      <c r="AI861" s="1096"/>
      <c r="AJ861" s="1096"/>
      <c r="AK861" s="1096"/>
      <c r="AL861" s="1096"/>
      <c r="AM861" s="1096"/>
      <c r="AN861" s="1096"/>
      <c r="AO861" s="1096"/>
      <c r="AP861" s="1096"/>
      <c r="AQ861" s="1096"/>
      <c r="AR861" s="1096"/>
      <c r="AS861" s="1096"/>
      <c r="AT861" s="1096"/>
      <c r="AU861" s="1096"/>
      <c r="AV861" s="1096"/>
      <c r="AW861" s="1096"/>
      <c r="AX861" s="1096"/>
      <c r="AY861" s="1096"/>
      <c r="AZ861" s="1096"/>
      <c r="BA861" s="1096"/>
      <c r="BB861" s="1096"/>
    </row>
    <row r="862" spans="1:63" ht="12.6" customHeight="1" x14ac:dyDescent="0.25">
      <c r="A862" s="143" t="s">
        <v>1402</v>
      </c>
      <c r="B862" s="144"/>
      <c r="C862" s="144"/>
      <c r="D862" s="144"/>
      <c r="E862" s="144"/>
      <c r="F862" s="144"/>
      <c r="G862" s="144"/>
      <c r="H862" s="144"/>
      <c r="I862" s="144"/>
      <c r="J862" s="144"/>
      <c r="K862" s="144"/>
      <c r="L862" s="144"/>
      <c r="M862" s="144"/>
      <c r="N862" s="144"/>
      <c r="O862" s="144"/>
      <c r="P862" s="144"/>
      <c r="Q862" s="144"/>
      <c r="R862" s="144"/>
      <c r="S862" s="144"/>
      <c r="T862" s="144"/>
      <c r="U862" s="144"/>
      <c r="V862" s="144"/>
      <c r="W862" s="144"/>
      <c r="X862" s="144"/>
      <c r="Y862" s="144"/>
      <c r="Z862" s="144"/>
      <c r="AA862" s="144"/>
      <c r="AB862" s="144"/>
      <c r="AC862" s="144"/>
      <c r="AD862" s="144"/>
      <c r="AE862" s="144"/>
      <c r="AF862" s="144"/>
      <c r="AG862" s="144"/>
      <c r="AH862" s="145"/>
      <c r="AI862" s="1099">
        <f>SUM(AI854:BB861)</f>
        <v>0</v>
      </c>
      <c r="AJ862" s="1099"/>
      <c r="AK862" s="1099"/>
      <c r="AL862" s="1099"/>
      <c r="AM862" s="1099"/>
      <c r="AN862" s="1099"/>
      <c r="AO862" s="1099"/>
      <c r="AP862" s="1099"/>
      <c r="AQ862" s="1099"/>
      <c r="AR862" s="1099"/>
      <c r="AS862" s="1099"/>
      <c r="AT862" s="1099"/>
      <c r="AU862" s="1099"/>
      <c r="AV862" s="1099"/>
      <c r="AW862" s="1099"/>
      <c r="AX862" s="1099"/>
      <c r="AY862" s="1099"/>
      <c r="AZ862" s="1099"/>
      <c r="BA862" s="1099"/>
      <c r="BB862" s="1099"/>
    </row>
    <row r="864" spans="1:63" ht="12.6" customHeight="1" x14ac:dyDescent="0.25">
      <c r="A864" s="130" t="s">
        <v>1434</v>
      </c>
    </row>
    <row r="865" spans="1:54" ht="12.6" customHeight="1" x14ac:dyDescent="0.25">
      <c r="A865" s="867"/>
      <c r="B865" s="868"/>
      <c r="C865" s="868"/>
      <c r="D865" s="868"/>
      <c r="E865" s="868"/>
      <c r="F865" s="868"/>
      <c r="G865" s="868"/>
      <c r="H865" s="868"/>
      <c r="I865" s="868"/>
      <c r="J865" s="868"/>
      <c r="K865" s="868"/>
      <c r="L865" s="868"/>
      <c r="M865" s="868"/>
      <c r="N865" s="868"/>
      <c r="O865" s="868"/>
      <c r="P865" s="868"/>
      <c r="Q865" s="868"/>
      <c r="R865" s="868"/>
      <c r="S865" s="868"/>
      <c r="T865" s="868"/>
      <c r="U865" s="868"/>
      <c r="V865" s="868"/>
      <c r="W865" s="868"/>
      <c r="X865" s="868"/>
      <c r="Y865" s="868"/>
      <c r="Z865" s="868"/>
      <c r="AA865" s="868"/>
      <c r="AB865" s="868"/>
      <c r="AC865" s="868"/>
      <c r="AD865" s="868"/>
      <c r="AE865" s="868"/>
      <c r="AF865" s="868"/>
      <c r="AG865" s="868"/>
      <c r="AH865" s="951"/>
      <c r="AI865" s="1100" t="s">
        <v>1650</v>
      </c>
      <c r="AJ865" s="1100"/>
      <c r="AK865" s="1100"/>
      <c r="AL865" s="1100"/>
      <c r="AM865" s="1100"/>
      <c r="AN865" s="1100"/>
      <c r="AO865" s="1100"/>
      <c r="AP865" s="1100"/>
      <c r="AQ865" s="1100"/>
      <c r="AR865" s="1100"/>
      <c r="AS865" s="1100"/>
      <c r="AT865" s="1100"/>
      <c r="AU865" s="1100"/>
      <c r="AV865" s="1100"/>
      <c r="AW865" s="1100"/>
      <c r="AX865" s="1100"/>
      <c r="AY865" s="1100"/>
      <c r="AZ865" s="1100"/>
      <c r="BA865" s="1100"/>
      <c r="BB865" s="1101"/>
    </row>
    <row r="866" spans="1:54" ht="12.6" customHeight="1" x14ac:dyDescent="0.25">
      <c r="A866" s="799" t="s">
        <v>1264</v>
      </c>
      <c r="B866" s="800"/>
      <c r="C866" s="800"/>
      <c r="D866" s="800"/>
      <c r="E866" s="800"/>
      <c r="F866" s="800"/>
      <c r="G866" s="800"/>
      <c r="H866" s="800"/>
      <c r="I866" s="800"/>
      <c r="J866" s="800"/>
      <c r="K866" s="800"/>
      <c r="L866" s="800"/>
      <c r="M866" s="800"/>
      <c r="N866" s="800"/>
      <c r="O866" s="800"/>
      <c r="P866" s="800"/>
      <c r="Q866" s="800"/>
      <c r="R866" s="800"/>
      <c r="S866" s="800"/>
      <c r="T866" s="800"/>
      <c r="U866" s="800"/>
      <c r="V866" s="800"/>
      <c r="W866" s="800"/>
      <c r="X866" s="800"/>
      <c r="Y866" s="800"/>
      <c r="Z866" s="800"/>
      <c r="AA866" s="800"/>
      <c r="AB866" s="800"/>
      <c r="AC866" s="800"/>
      <c r="AD866" s="800"/>
      <c r="AE866" s="800"/>
      <c r="AF866" s="800"/>
      <c r="AG866" s="800"/>
      <c r="AH866" s="802"/>
      <c r="AI866" s="1102" t="s">
        <v>1651</v>
      </c>
      <c r="AJ866" s="1102"/>
      <c r="AK866" s="1102"/>
      <c r="AL866" s="1102"/>
      <c r="AM866" s="1102"/>
      <c r="AN866" s="1102"/>
      <c r="AO866" s="1102"/>
      <c r="AP866" s="1102"/>
      <c r="AQ866" s="1102"/>
      <c r="AR866" s="1102"/>
      <c r="AS866" s="1102"/>
      <c r="AT866" s="1102"/>
      <c r="AU866" s="1102"/>
      <c r="AV866" s="1102"/>
      <c r="AW866" s="1102"/>
      <c r="AX866" s="1102"/>
      <c r="AY866" s="1102"/>
      <c r="AZ866" s="1102"/>
      <c r="BA866" s="1102"/>
      <c r="BB866" s="1103"/>
    </row>
    <row r="867" spans="1:54" ht="12.6" customHeight="1" x14ac:dyDescent="0.25">
      <c r="A867" s="799"/>
      <c r="B867" s="800"/>
      <c r="C867" s="800"/>
      <c r="D867" s="800"/>
      <c r="E867" s="800"/>
      <c r="F867" s="800"/>
      <c r="G867" s="800"/>
      <c r="H867" s="800"/>
      <c r="I867" s="800"/>
      <c r="J867" s="800"/>
      <c r="K867" s="800"/>
      <c r="L867" s="800"/>
      <c r="M867" s="800"/>
      <c r="N867" s="800"/>
      <c r="O867" s="800"/>
      <c r="P867" s="800"/>
      <c r="Q867" s="800"/>
      <c r="R867" s="800"/>
      <c r="S867" s="800"/>
      <c r="T867" s="800"/>
      <c r="U867" s="800"/>
      <c r="V867" s="800"/>
      <c r="W867" s="800"/>
      <c r="X867" s="800"/>
      <c r="Y867" s="800"/>
      <c r="Z867" s="800"/>
      <c r="AA867" s="800"/>
      <c r="AB867" s="800"/>
      <c r="AC867" s="800"/>
      <c r="AD867" s="800"/>
      <c r="AE867" s="800"/>
      <c r="AF867" s="800"/>
      <c r="AG867" s="800"/>
      <c r="AH867" s="802"/>
      <c r="AI867" s="1102" t="s">
        <v>1438</v>
      </c>
      <c r="AJ867" s="1102"/>
      <c r="AK867" s="1102"/>
      <c r="AL867" s="1102"/>
      <c r="AM867" s="1102"/>
      <c r="AN867" s="1102"/>
      <c r="AO867" s="1102"/>
      <c r="AP867" s="1102"/>
      <c r="AQ867" s="1102"/>
      <c r="AR867" s="1102"/>
      <c r="AS867" s="1102"/>
      <c r="AT867" s="1102"/>
      <c r="AU867" s="1102"/>
      <c r="AV867" s="1102"/>
      <c r="AW867" s="1102"/>
      <c r="AX867" s="1102"/>
      <c r="AY867" s="1102"/>
      <c r="AZ867" s="1102"/>
      <c r="BA867" s="1102"/>
      <c r="BB867" s="1103"/>
    </row>
    <row r="868" spans="1:54" ht="12.6" customHeight="1" x14ac:dyDescent="0.25">
      <c r="A868" s="207" t="s">
        <v>1714</v>
      </c>
      <c r="B868" s="200"/>
      <c r="C868" s="200"/>
      <c r="D868" s="200"/>
      <c r="E868" s="200"/>
      <c r="F868" s="200"/>
      <c r="G868" s="200"/>
      <c r="H868" s="200"/>
      <c r="I868" s="200"/>
      <c r="J868" s="200"/>
      <c r="K868" s="200"/>
      <c r="L868" s="200"/>
      <c r="M868" s="200"/>
      <c r="N868" s="200"/>
      <c r="O868" s="200"/>
      <c r="P868" s="200"/>
      <c r="Q868" s="200"/>
      <c r="R868" s="200"/>
      <c r="S868" s="200"/>
      <c r="T868" s="200"/>
      <c r="U868" s="200"/>
      <c r="V868" s="200"/>
      <c r="W868" s="200"/>
      <c r="X868" s="200"/>
      <c r="Y868" s="200"/>
      <c r="Z868" s="200"/>
      <c r="AA868" s="200"/>
      <c r="AB868" s="200"/>
      <c r="AC868" s="200"/>
      <c r="AD868" s="200"/>
      <c r="AE868" s="200"/>
      <c r="AF868" s="200"/>
      <c r="AG868" s="200"/>
      <c r="AH868" s="214"/>
      <c r="AI868" s="1091">
        <f>SUM(IF(BG849&lt;=0,BG849,0))*-1</f>
        <v>0</v>
      </c>
      <c r="AJ868" s="1091"/>
      <c r="AK868" s="1091"/>
      <c r="AL868" s="1091"/>
      <c r="AM868" s="1091"/>
      <c r="AN868" s="1091"/>
      <c r="AO868" s="1091"/>
      <c r="AP868" s="1091"/>
      <c r="AQ868" s="1091"/>
      <c r="AR868" s="1091"/>
      <c r="AS868" s="1091"/>
      <c r="AT868" s="1091"/>
      <c r="AU868" s="1091"/>
      <c r="AV868" s="1091"/>
      <c r="AW868" s="1091"/>
      <c r="AX868" s="1091"/>
      <c r="AY868" s="1091"/>
      <c r="AZ868" s="1091"/>
      <c r="BA868" s="1091"/>
      <c r="BB868" s="1092"/>
    </row>
    <row r="869" spans="1:54" ht="12.6" customHeight="1" x14ac:dyDescent="0.25">
      <c r="A869" s="141" t="s">
        <v>1715</v>
      </c>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c r="AB869" s="142"/>
      <c r="AC869" s="142"/>
      <c r="AD869" s="142"/>
      <c r="AE869" s="142"/>
      <c r="AF869" s="142"/>
      <c r="AG869" s="142"/>
      <c r="AH869" s="185"/>
      <c r="AI869" s="1094">
        <f>SUM(AI868)</f>
        <v>0</v>
      </c>
      <c r="AJ869" s="1094"/>
      <c r="AK869" s="1094"/>
      <c r="AL869" s="1094"/>
      <c r="AM869" s="1094"/>
      <c r="AN869" s="1094"/>
      <c r="AO869" s="1094"/>
      <c r="AP869" s="1094"/>
      <c r="AQ869" s="1094"/>
      <c r="AR869" s="1094"/>
      <c r="AS869" s="1094"/>
      <c r="AT869" s="1094"/>
      <c r="AU869" s="1094"/>
      <c r="AV869" s="1094"/>
      <c r="AW869" s="1094"/>
      <c r="AX869" s="1094"/>
      <c r="AY869" s="1094"/>
      <c r="AZ869" s="1094"/>
      <c r="BA869" s="1094"/>
      <c r="BB869" s="1095"/>
    </row>
    <row r="870" spans="1:54" ht="12.6" customHeight="1" x14ac:dyDescent="0.25">
      <c r="A870" s="143" t="s">
        <v>1716</v>
      </c>
      <c r="B870" s="144"/>
      <c r="C870" s="144"/>
      <c r="D870" s="144"/>
      <c r="E870" s="144"/>
      <c r="F870" s="144"/>
      <c r="G870" s="144"/>
      <c r="H870" s="144"/>
      <c r="I870" s="144"/>
      <c r="J870" s="144"/>
      <c r="K870" s="144"/>
      <c r="L870" s="144"/>
      <c r="M870" s="144"/>
      <c r="N870" s="144"/>
      <c r="O870" s="144"/>
      <c r="P870" s="144"/>
      <c r="Q870" s="144"/>
      <c r="R870" s="144"/>
      <c r="S870" s="144"/>
      <c r="T870" s="144"/>
      <c r="U870" s="144"/>
      <c r="V870" s="144"/>
      <c r="W870" s="144"/>
      <c r="X870" s="144"/>
      <c r="Y870" s="144"/>
      <c r="Z870" s="144"/>
      <c r="AA870" s="144"/>
      <c r="AB870" s="144"/>
      <c r="AC870" s="144"/>
      <c r="AD870" s="144"/>
      <c r="AE870" s="144"/>
      <c r="AF870" s="144"/>
      <c r="AG870" s="144"/>
      <c r="AH870" s="145"/>
      <c r="AI870" s="1098"/>
      <c r="AJ870" s="1096"/>
      <c r="AK870" s="1096"/>
      <c r="AL870" s="1096"/>
      <c r="AM870" s="1096"/>
      <c r="AN870" s="1096"/>
      <c r="AO870" s="1096"/>
      <c r="AP870" s="1096"/>
      <c r="AQ870" s="1096"/>
      <c r="AR870" s="1096"/>
      <c r="AS870" s="1096"/>
      <c r="AT870" s="1096"/>
      <c r="AU870" s="1096"/>
      <c r="AV870" s="1096"/>
      <c r="AW870" s="1096"/>
      <c r="AX870" s="1096"/>
      <c r="AY870" s="1096"/>
      <c r="AZ870" s="1096"/>
      <c r="BA870" s="1096"/>
      <c r="BB870" s="1096"/>
    </row>
    <row r="871" spans="1:54" ht="12.6" customHeight="1" x14ac:dyDescent="0.25">
      <c r="A871" s="143" t="s">
        <v>1717</v>
      </c>
      <c r="B871" s="144"/>
      <c r="C871" s="144"/>
      <c r="D871" s="144"/>
      <c r="E871" s="144"/>
      <c r="F871" s="144"/>
      <c r="G871" s="144"/>
      <c r="H871" s="144"/>
      <c r="I871" s="144"/>
      <c r="J871" s="144"/>
      <c r="K871" s="144"/>
      <c r="L871" s="144"/>
      <c r="M871" s="144"/>
      <c r="N871" s="144"/>
      <c r="O871" s="144"/>
      <c r="P871" s="144"/>
      <c r="Q871" s="144"/>
      <c r="R871" s="144"/>
      <c r="S871" s="144"/>
      <c r="T871" s="144"/>
      <c r="U871" s="144"/>
      <c r="V871" s="144"/>
      <c r="W871" s="144"/>
      <c r="X871" s="144"/>
      <c r="Y871" s="144"/>
      <c r="Z871" s="144"/>
      <c r="AA871" s="144"/>
      <c r="AB871" s="144"/>
      <c r="AC871" s="144"/>
      <c r="AD871" s="144"/>
      <c r="AE871" s="144"/>
      <c r="AF871" s="144"/>
      <c r="AG871" s="144"/>
      <c r="AH871" s="145"/>
      <c r="AI871" s="1098"/>
      <c r="AJ871" s="1096"/>
      <c r="AK871" s="1096"/>
      <c r="AL871" s="1096"/>
      <c r="AM871" s="1096"/>
      <c r="AN871" s="1096"/>
      <c r="AO871" s="1096"/>
      <c r="AP871" s="1096"/>
      <c r="AQ871" s="1096"/>
      <c r="AR871" s="1096"/>
      <c r="AS871" s="1096"/>
      <c r="AT871" s="1096"/>
      <c r="AU871" s="1096"/>
      <c r="AV871" s="1096"/>
      <c r="AW871" s="1096"/>
      <c r="AX871" s="1096"/>
      <c r="AY871" s="1096"/>
      <c r="AZ871" s="1096"/>
      <c r="BA871" s="1096"/>
      <c r="BB871" s="1096"/>
    </row>
    <row r="872" spans="1:54" ht="12.6" customHeight="1" x14ac:dyDescent="0.25">
      <c r="A872" s="143" t="s">
        <v>1718</v>
      </c>
      <c r="B872" s="144"/>
      <c r="C872" s="144"/>
      <c r="D872" s="144"/>
      <c r="E872" s="144"/>
      <c r="F872" s="144"/>
      <c r="G872" s="144"/>
      <c r="H872" s="144"/>
      <c r="I872" s="144"/>
      <c r="J872" s="144"/>
      <c r="K872" s="144"/>
      <c r="L872" s="144"/>
      <c r="M872" s="144"/>
      <c r="N872" s="144"/>
      <c r="O872" s="144"/>
      <c r="P872" s="144"/>
      <c r="Q872" s="144"/>
      <c r="R872" s="144"/>
      <c r="S872" s="144"/>
      <c r="T872" s="144"/>
      <c r="U872" s="144"/>
      <c r="V872" s="144"/>
      <c r="W872" s="144"/>
      <c r="X872" s="144"/>
      <c r="Y872" s="144"/>
      <c r="Z872" s="144"/>
      <c r="AA872" s="144"/>
      <c r="AB872" s="144"/>
      <c r="AC872" s="144"/>
      <c r="AD872" s="144"/>
      <c r="AE872" s="144"/>
      <c r="AF872" s="144"/>
      <c r="AG872" s="144"/>
      <c r="AH872" s="145"/>
      <c r="AI872" s="1098"/>
      <c r="AJ872" s="1096"/>
      <c r="AK872" s="1096"/>
      <c r="AL872" s="1096"/>
      <c r="AM872" s="1096"/>
      <c r="AN872" s="1096"/>
      <c r="AO872" s="1096"/>
      <c r="AP872" s="1096"/>
      <c r="AQ872" s="1096"/>
      <c r="AR872" s="1096"/>
      <c r="AS872" s="1096"/>
      <c r="AT872" s="1096"/>
      <c r="AU872" s="1096"/>
      <c r="AV872" s="1096"/>
      <c r="AW872" s="1096"/>
      <c r="AX872" s="1096"/>
      <c r="AY872" s="1096"/>
      <c r="AZ872" s="1096"/>
      <c r="BA872" s="1096"/>
      <c r="BB872" s="1096"/>
    </row>
    <row r="873" spans="1:54" ht="12.6" customHeight="1" x14ac:dyDescent="0.25">
      <c r="A873" s="143" t="s">
        <v>1719</v>
      </c>
      <c r="B873" s="144"/>
      <c r="C873" s="144"/>
      <c r="D873" s="144"/>
      <c r="E873" s="144"/>
      <c r="F873" s="144"/>
      <c r="G873" s="144"/>
      <c r="H873" s="144"/>
      <c r="I873" s="144"/>
      <c r="J873" s="144"/>
      <c r="K873" s="144"/>
      <c r="L873" s="144"/>
      <c r="M873" s="144"/>
      <c r="N873" s="144"/>
      <c r="O873" s="144"/>
      <c r="P873" s="144"/>
      <c r="Q873" s="144"/>
      <c r="R873" s="144"/>
      <c r="S873" s="144"/>
      <c r="T873" s="144"/>
      <c r="U873" s="144"/>
      <c r="V873" s="144"/>
      <c r="W873" s="144"/>
      <c r="X873" s="144"/>
      <c r="Y873" s="144"/>
      <c r="Z873" s="144"/>
      <c r="AA873" s="144"/>
      <c r="AB873" s="144"/>
      <c r="AC873" s="144"/>
      <c r="AD873" s="144"/>
      <c r="AE873" s="144"/>
      <c r="AF873" s="144"/>
      <c r="AG873" s="144"/>
      <c r="AH873" s="145"/>
      <c r="AI873" s="1098"/>
      <c r="AJ873" s="1096"/>
      <c r="AK873" s="1096"/>
      <c r="AL873" s="1096"/>
      <c r="AM873" s="1096"/>
      <c r="AN873" s="1096"/>
      <c r="AO873" s="1096"/>
      <c r="AP873" s="1096"/>
      <c r="AQ873" s="1096"/>
      <c r="AR873" s="1096"/>
      <c r="AS873" s="1096"/>
      <c r="AT873" s="1096"/>
      <c r="AU873" s="1096"/>
      <c r="AV873" s="1096"/>
      <c r="AW873" s="1096"/>
      <c r="AX873" s="1096"/>
      <c r="AY873" s="1096"/>
      <c r="AZ873" s="1096"/>
      <c r="BA873" s="1096"/>
      <c r="BB873" s="1096"/>
    </row>
    <row r="874" spans="1:54" ht="12.6" customHeight="1" x14ac:dyDescent="0.25">
      <c r="A874" s="143" t="s">
        <v>1720</v>
      </c>
      <c r="B874" s="144"/>
      <c r="C874" s="144"/>
      <c r="D874" s="144"/>
      <c r="E874" s="144"/>
      <c r="F874" s="144"/>
      <c r="G874" s="144"/>
      <c r="H874" s="144"/>
      <c r="I874" s="144"/>
      <c r="J874" s="144"/>
      <c r="K874" s="144"/>
      <c r="L874" s="144"/>
      <c r="M874" s="144"/>
      <c r="N874" s="144"/>
      <c r="O874" s="144"/>
      <c r="P874" s="144"/>
      <c r="Q874" s="144"/>
      <c r="R874" s="144"/>
      <c r="S874" s="144"/>
      <c r="T874" s="144"/>
      <c r="U874" s="144"/>
      <c r="V874" s="144"/>
      <c r="W874" s="144"/>
      <c r="X874" s="144"/>
      <c r="Y874" s="144"/>
      <c r="Z874" s="144"/>
      <c r="AA874" s="144"/>
      <c r="AB874" s="144"/>
      <c r="AC874" s="144"/>
      <c r="AD874" s="144"/>
      <c r="AE874" s="144"/>
      <c r="AF874" s="144"/>
      <c r="AG874" s="144"/>
      <c r="AH874" s="145"/>
      <c r="AI874" s="1098"/>
      <c r="AJ874" s="1096"/>
      <c r="AK874" s="1096"/>
      <c r="AL874" s="1096"/>
      <c r="AM874" s="1096"/>
      <c r="AN874" s="1096"/>
      <c r="AO874" s="1096"/>
      <c r="AP874" s="1096"/>
      <c r="AQ874" s="1096"/>
      <c r="AR874" s="1096"/>
      <c r="AS874" s="1096"/>
      <c r="AT874" s="1096"/>
      <c r="AU874" s="1096"/>
      <c r="AV874" s="1096"/>
      <c r="AW874" s="1096"/>
      <c r="AX874" s="1096"/>
      <c r="AY874" s="1096"/>
      <c r="AZ874" s="1096"/>
      <c r="BA874" s="1096"/>
      <c r="BB874" s="1096"/>
    </row>
    <row r="875" spans="1:54" ht="12.6" customHeight="1" x14ac:dyDescent="0.25">
      <c r="A875" s="143" t="s">
        <v>1713</v>
      </c>
      <c r="B875" s="144"/>
      <c r="C875" s="144"/>
      <c r="D875" s="144"/>
      <c r="E875" s="144"/>
      <c r="F875" s="144"/>
      <c r="G875" s="144"/>
      <c r="H875" s="144"/>
      <c r="I875" s="144"/>
      <c r="J875" s="144"/>
      <c r="K875" s="144"/>
      <c r="L875" s="144"/>
      <c r="M875" s="144"/>
      <c r="N875" s="144"/>
      <c r="O875" s="144"/>
      <c r="P875" s="144"/>
      <c r="Q875" s="144"/>
      <c r="R875" s="144"/>
      <c r="S875" s="144"/>
      <c r="T875" s="144"/>
      <c r="U875" s="144"/>
      <c r="V875" s="144"/>
      <c r="W875" s="144"/>
      <c r="X875" s="144"/>
      <c r="Y875" s="144"/>
      <c r="Z875" s="144"/>
      <c r="AA875" s="144"/>
      <c r="AB875" s="144"/>
      <c r="AC875" s="144"/>
      <c r="AD875" s="144"/>
      <c r="AE875" s="144"/>
      <c r="AF875" s="144"/>
      <c r="AG875" s="144"/>
      <c r="AH875" s="145"/>
      <c r="AI875" s="1098"/>
      <c r="AJ875" s="1096"/>
      <c r="AK875" s="1096"/>
      <c r="AL875" s="1096"/>
      <c r="AM875" s="1096"/>
      <c r="AN875" s="1096"/>
      <c r="AO875" s="1096"/>
      <c r="AP875" s="1096"/>
      <c r="AQ875" s="1096"/>
      <c r="AR875" s="1096"/>
      <c r="AS875" s="1096"/>
      <c r="AT875" s="1096"/>
      <c r="AU875" s="1096"/>
      <c r="AV875" s="1096"/>
      <c r="AW875" s="1096"/>
      <c r="AX875" s="1096"/>
      <c r="AY875" s="1096"/>
      <c r="AZ875" s="1096"/>
      <c r="BA875" s="1096"/>
      <c r="BB875" s="1096"/>
    </row>
    <row r="876" spans="1:54" ht="12.6" customHeight="1" x14ac:dyDescent="0.25">
      <c r="A876" s="151" t="s">
        <v>1402</v>
      </c>
      <c r="B876" s="152"/>
      <c r="C876" s="152"/>
      <c r="D876" s="152"/>
      <c r="E876" s="152"/>
      <c r="F876" s="152"/>
      <c r="G876" s="152"/>
      <c r="H876" s="152"/>
      <c r="I876" s="152"/>
      <c r="J876" s="152"/>
      <c r="K876" s="152"/>
      <c r="L876" s="152"/>
      <c r="M876" s="152"/>
      <c r="N876" s="152"/>
      <c r="O876" s="152"/>
      <c r="P876" s="152"/>
      <c r="Q876" s="152"/>
      <c r="R876" s="152"/>
      <c r="S876" s="152"/>
      <c r="T876" s="152"/>
      <c r="U876" s="152"/>
      <c r="V876" s="152"/>
      <c r="W876" s="152"/>
      <c r="X876" s="152"/>
      <c r="Y876" s="152"/>
      <c r="Z876" s="152"/>
      <c r="AA876" s="152"/>
      <c r="AB876" s="152"/>
      <c r="AC876" s="152"/>
      <c r="AD876" s="152"/>
      <c r="AE876" s="152"/>
      <c r="AF876" s="152"/>
      <c r="AG876" s="152"/>
      <c r="AH876" s="153"/>
      <c r="AI876" s="1104">
        <f>SUM(AI870:BB875)</f>
        <v>0</v>
      </c>
      <c r="AJ876" s="1105"/>
      <c r="AK876" s="1105"/>
      <c r="AL876" s="1105"/>
      <c r="AM876" s="1105"/>
      <c r="AN876" s="1105"/>
      <c r="AO876" s="1105"/>
      <c r="AP876" s="1105"/>
      <c r="AQ876" s="1105"/>
      <c r="AR876" s="1105"/>
      <c r="AS876" s="1105"/>
      <c r="AT876" s="1105"/>
      <c r="AU876" s="1105"/>
      <c r="AV876" s="1105"/>
      <c r="AW876" s="1105"/>
      <c r="AX876" s="1105"/>
      <c r="AY876" s="1105"/>
      <c r="AZ876" s="1105"/>
      <c r="BA876" s="1105"/>
      <c r="BB876" s="1105"/>
    </row>
    <row r="877" spans="1:54" ht="12.6" customHeight="1" x14ac:dyDescent="0.25">
      <c r="A877" s="142" t="s">
        <v>5105</v>
      </c>
    </row>
    <row r="878" spans="1:54" ht="15" customHeight="1" x14ac:dyDescent="0.25">
      <c r="A878" s="863"/>
      <c r="B878" s="864"/>
      <c r="C878" s="864"/>
      <c r="D878" s="864"/>
      <c r="E878" s="864"/>
      <c r="F878" s="864"/>
      <c r="G878" s="864"/>
      <c r="H878" s="864"/>
      <c r="I878" s="864"/>
      <c r="J878" s="864"/>
      <c r="K878" s="864"/>
      <c r="L878" s="864"/>
      <c r="M878" s="864"/>
      <c r="N878" s="864"/>
      <c r="O878" s="864"/>
      <c r="P878" s="864"/>
      <c r="Q878" s="864"/>
      <c r="R878" s="864"/>
      <c r="S878" s="864"/>
      <c r="T878" s="864"/>
      <c r="U878" s="864"/>
      <c r="V878" s="864"/>
      <c r="W878" s="864"/>
      <c r="X878" s="864"/>
      <c r="Y878" s="864"/>
      <c r="Z878" s="864"/>
      <c r="AA878" s="864"/>
      <c r="AB878" s="864"/>
      <c r="AC878" s="864"/>
      <c r="AD878" s="864"/>
      <c r="AE878" s="864"/>
      <c r="AF878" s="864"/>
      <c r="AG878" s="864"/>
      <c r="AH878" s="864"/>
      <c r="AI878" s="864"/>
      <c r="AJ878" s="864"/>
      <c r="AK878" s="864"/>
      <c r="AL878" s="864"/>
      <c r="AM878" s="864"/>
      <c r="AN878" s="864"/>
      <c r="AO878" s="864"/>
      <c r="AP878" s="864"/>
      <c r="AQ878" s="864"/>
      <c r="AR878" s="864"/>
      <c r="AS878" s="864"/>
      <c r="AT878" s="864"/>
      <c r="AU878" s="864"/>
      <c r="AV878" s="864"/>
      <c r="AW878" s="864"/>
      <c r="AX878" s="864"/>
      <c r="AY878" s="497"/>
      <c r="AZ878" s="497"/>
      <c r="BA878" s="497"/>
      <c r="BB878" s="497"/>
    </row>
    <row r="879" spans="1:54" ht="15" customHeight="1" x14ac:dyDescent="0.25">
      <c r="A879" s="865"/>
      <c r="B879" s="866"/>
      <c r="C879" s="866"/>
      <c r="D879" s="866"/>
      <c r="E879" s="866"/>
      <c r="F879" s="866"/>
      <c r="G879" s="866"/>
      <c r="H879" s="866"/>
      <c r="I879" s="866"/>
      <c r="J879" s="866"/>
      <c r="K879" s="866"/>
      <c r="L879" s="866"/>
      <c r="M879" s="866"/>
      <c r="N879" s="866"/>
      <c r="O879" s="866"/>
      <c r="P879" s="866"/>
      <c r="Q879" s="866"/>
      <c r="R879" s="866"/>
      <c r="S879" s="866"/>
      <c r="T879" s="866"/>
      <c r="U879" s="866"/>
      <c r="V879" s="866"/>
      <c r="W879" s="866"/>
      <c r="X879" s="866"/>
      <c r="Y879" s="866"/>
      <c r="Z879" s="866"/>
      <c r="AA879" s="866"/>
      <c r="AB879" s="866"/>
      <c r="AC879" s="866"/>
      <c r="AD879" s="866"/>
      <c r="AE879" s="866"/>
      <c r="AF879" s="866"/>
      <c r="AG879" s="866"/>
      <c r="AH879" s="866"/>
      <c r="AI879" s="866"/>
      <c r="AJ879" s="866"/>
      <c r="AK879" s="866"/>
      <c r="AL879" s="866"/>
      <c r="AM879" s="866"/>
      <c r="AN879" s="866"/>
      <c r="AO879" s="866"/>
      <c r="AP879" s="866"/>
      <c r="AQ879" s="866"/>
      <c r="AR879" s="866"/>
      <c r="AS879" s="866"/>
      <c r="AT879" s="866"/>
      <c r="AU879" s="866"/>
      <c r="AV879" s="866"/>
      <c r="AW879" s="866"/>
      <c r="AX879" s="866"/>
      <c r="AY879" s="497"/>
      <c r="AZ879" s="497"/>
      <c r="BA879" s="497"/>
      <c r="BB879" s="497"/>
    </row>
    <row r="880" spans="1:54" ht="0.75" customHeight="1" x14ac:dyDescent="0.25"/>
    <row r="881" spans="1:54" ht="12" hidden="1" customHeight="1" x14ac:dyDescent="0.25"/>
    <row r="882" spans="1:54" s="142" customFormat="1" ht="12.6" customHeight="1" x14ac:dyDescent="0.25">
      <c r="A882" s="142" t="s">
        <v>1721</v>
      </c>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c r="X882" s="130"/>
      <c r="Y882" s="130"/>
      <c r="Z882" s="130"/>
      <c r="AA882" s="130"/>
      <c r="AB882" s="130"/>
      <c r="AC882" s="130"/>
      <c r="AD882" s="130"/>
      <c r="AE882" s="130"/>
      <c r="AF882" s="130"/>
      <c r="AG882" s="130"/>
      <c r="AH882" s="130"/>
      <c r="AI882" s="130"/>
      <c r="AJ882" s="130"/>
      <c r="AK882" s="130"/>
      <c r="AL882" s="130"/>
      <c r="AM882" s="130"/>
      <c r="AN882" s="130"/>
      <c r="AO882" s="130"/>
      <c r="AP882" s="130"/>
      <c r="AQ882" s="130"/>
      <c r="AR882" s="130"/>
      <c r="AS882" s="130"/>
      <c r="AT882" s="130"/>
      <c r="AU882" s="130"/>
      <c r="AV882" s="130"/>
      <c r="AW882" s="130"/>
      <c r="AX882" s="130"/>
      <c r="AY882" s="130"/>
      <c r="AZ882" s="130"/>
      <c r="BA882" s="130"/>
      <c r="BB882" s="130"/>
    </row>
    <row r="883" spans="1:54" ht="12.6" customHeight="1" x14ac:dyDescent="0.25">
      <c r="A883" s="130" t="s">
        <v>1396</v>
      </c>
    </row>
    <row r="884" spans="1:54" ht="12.6" customHeight="1" x14ac:dyDescent="0.25">
      <c r="A884" s="171"/>
      <c r="B884" s="172"/>
      <c r="C884" s="172"/>
      <c r="D884" s="172"/>
      <c r="E884" s="172"/>
      <c r="F884" s="172"/>
      <c r="G884" s="172"/>
      <c r="H884" s="172"/>
      <c r="I884" s="172"/>
      <c r="J884" s="172"/>
      <c r="K884" s="172"/>
      <c r="L884" s="184"/>
      <c r="M884" s="868" t="s">
        <v>1722</v>
      </c>
      <c r="N884" s="868"/>
      <c r="O884" s="868"/>
      <c r="P884" s="868"/>
      <c r="Q884" s="868"/>
      <c r="R884" s="868"/>
      <c r="S884" s="868"/>
      <c r="T884" s="868"/>
      <c r="U884" s="868"/>
      <c r="V884" s="868"/>
      <c r="W884" s="868"/>
      <c r="X884" s="868"/>
      <c r="Y884" s="868"/>
      <c r="Z884" s="868"/>
      <c r="AA884" s="868"/>
      <c r="AB884" s="868"/>
      <c r="AC884" s="868"/>
      <c r="AD884" s="868"/>
      <c r="AE884" s="868"/>
      <c r="AF884" s="868"/>
      <c r="AG884" s="868"/>
      <c r="AH884" s="868"/>
      <c r="AI884" s="868"/>
      <c r="AJ884" s="868"/>
      <c r="AK884" s="868"/>
      <c r="AL884" s="868"/>
      <c r="AM884" s="868"/>
      <c r="AN884" s="868"/>
      <c r="AO884" s="868"/>
      <c r="AP884" s="868"/>
      <c r="AQ884" s="868"/>
      <c r="AR884" s="868"/>
      <c r="AS884" s="868"/>
      <c r="AT884" s="868"/>
      <c r="AU884" s="868"/>
      <c r="AV884" s="868"/>
      <c r="AW884" s="868"/>
      <c r="AX884" s="868"/>
      <c r="AY884" s="868"/>
      <c r="AZ884" s="868"/>
      <c r="BA884" s="868"/>
      <c r="BB884" s="951"/>
    </row>
    <row r="885" spans="1:54" ht="12.6" customHeight="1" x14ac:dyDescent="0.25">
      <c r="A885" s="141"/>
      <c r="B885" s="142"/>
      <c r="C885" s="142"/>
      <c r="D885" s="142"/>
      <c r="E885" s="142"/>
      <c r="F885" s="142"/>
      <c r="G885" s="142"/>
      <c r="H885" s="142"/>
      <c r="I885" s="142"/>
      <c r="J885" s="142"/>
      <c r="K885" s="142"/>
      <c r="L885" s="185"/>
      <c r="M885" s="171"/>
      <c r="N885" s="172"/>
      <c r="O885" s="172"/>
      <c r="P885" s="172"/>
      <c r="Q885" s="172"/>
      <c r="R885" s="172"/>
      <c r="S885" s="172"/>
      <c r="T885" s="184"/>
      <c r="U885" s="171"/>
      <c r="V885" s="172"/>
      <c r="W885" s="172"/>
      <c r="X885" s="172"/>
      <c r="Y885" s="172"/>
      <c r="Z885" s="172"/>
      <c r="AA885" s="184"/>
      <c r="AB885" s="171"/>
      <c r="AC885" s="172"/>
      <c r="AD885" s="172"/>
      <c r="AE885" s="172"/>
      <c r="AF885" s="172"/>
      <c r="AG885" s="172"/>
      <c r="AH885" s="184"/>
      <c r="AI885" s="171"/>
      <c r="AJ885" s="172"/>
      <c r="AK885" s="172"/>
      <c r="AL885" s="172"/>
      <c r="AM885" s="172"/>
      <c r="AN885" s="172"/>
      <c r="AO885" s="184"/>
      <c r="AP885" s="868" t="s">
        <v>1472</v>
      </c>
      <c r="AQ885" s="868"/>
      <c r="AR885" s="868"/>
      <c r="AS885" s="868"/>
      <c r="AT885" s="868"/>
      <c r="AU885" s="868"/>
      <c r="AV885" s="868"/>
      <c r="AW885" s="868"/>
      <c r="AX885" s="868"/>
      <c r="AY885" s="868"/>
      <c r="AZ885" s="868"/>
      <c r="BA885" s="868"/>
      <c r="BB885" s="951"/>
    </row>
    <row r="886" spans="1:54" ht="12.6" customHeight="1" x14ac:dyDescent="0.25">
      <c r="A886" s="799" t="s">
        <v>1264</v>
      </c>
      <c r="B886" s="800"/>
      <c r="C886" s="800"/>
      <c r="D886" s="800"/>
      <c r="E886" s="800"/>
      <c r="F886" s="800"/>
      <c r="G886" s="800"/>
      <c r="H886" s="800"/>
      <c r="I886" s="800"/>
      <c r="J886" s="800"/>
      <c r="K886" s="800"/>
      <c r="L886" s="802"/>
      <c r="M886" s="799" t="s">
        <v>1425</v>
      </c>
      <c r="N886" s="800"/>
      <c r="O886" s="800"/>
      <c r="P886" s="800"/>
      <c r="Q886" s="800"/>
      <c r="R886" s="800"/>
      <c r="S886" s="800"/>
      <c r="T886" s="802"/>
      <c r="U886" s="799" t="s">
        <v>1562</v>
      </c>
      <c r="V886" s="800"/>
      <c r="W886" s="800"/>
      <c r="X886" s="800"/>
      <c r="Y886" s="800"/>
      <c r="Z886" s="800"/>
      <c r="AA886" s="802"/>
      <c r="AB886" s="799" t="s">
        <v>1723</v>
      </c>
      <c r="AC886" s="800"/>
      <c r="AD886" s="800"/>
      <c r="AE886" s="800"/>
      <c r="AF886" s="800"/>
      <c r="AG886" s="800"/>
      <c r="AH886" s="802"/>
      <c r="AI886" s="799" t="s">
        <v>1724</v>
      </c>
      <c r="AJ886" s="800"/>
      <c r="AK886" s="800"/>
      <c r="AL886" s="800"/>
      <c r="AM886" s="800"/>
      <c r="AN886" s="800"/>
      <c r="AO886" s="802"/>
      <c r="AP886" s="800" t="s">
        <v>1531</v>
      </c>
      <c r="AQ886" s="800"/>
      <c r="AR886" s="800"/>
      <c r="AS886" s="800"/>
      <c r="AT886" s="800"/>
      <c r="AU886" s="800"/>
      <c r="AV886" s="800"/>
      <c r="AW886" s="800"/>
      <c r="AX886" s="800"/>
      <c r="AY886" s="800"/>
      <c r="AZ886" s="800"/>
      <c r="BA886" s="800"/>
      <c r="BB886" s="802"/>
    </row>
    <row r="887" spans="1:54" ht="12.6" customHeight="1" x14ac:dyDescent="0.25">
      <c r="A887" s="141"/>
      <c r="B887" s="142"/>
      <c r="C887" s="142"/>
      <c r="D887" s="142"/>
      <c r="E887" s="142"/>
      <c r="F887" s="142"/>
      <c r="G887" s="142"/>
      <c r="H887" s="142"/>
      <c r="I887" s="142"/>
      <c r="J887" s="142"/>
      <c r="K887" s="142"/>
      <c r="L887" s="185"/>
      <c r="M887" s="799" t="s">
        <v>1426</v>
      </c>
      <c r="N887" s="800"/>
      <c r="O887" s="800"/>
      <c r="P887" s="800"/>
      <c r="Q887" s="800"/>
      <c r="R887" s="800"/>
      <c r="S887" s="800"/>
      <c r="T887" s="802"/>
      <c r="U887" s="141"/>
      <c r="V887" s="142"/>
      <c r="W887" s="142"/>
      <c r="X887" s="142"/>
      <c r="Y887" s="142"/>
      <c r="Z887" s="142"/>
      <c r="AA887" s="185"/>
      <c r="AB887" s="141"/>
      <c r="AC887" s="142"/>
      <c r="AD887" s="142"/>
      <c r="AE887" s="142"/>
      <c r="AF887" s="142"/>
      <c r="AG887" s="142"/>
      <c r="AH887" s="185"/>
      <c r="AI887" s="141"/>
      <c r="AJ887" s="142"/>
      <c r="AK887" s="142"/>
      <c r="AL887" s="142"/>
      <c r="AM887" s="142"/>
      <c r="AN887" s="142"/>
      <c r="AO887" s="185"/>
      <c r="AP887" s="800" t="s">
        <v>1474</v>
      </c>
      <c r="AQ887" s="800"/>
      <c r="AR887" s="800"/>
      <c r="AS887" s="800"/>
      <c r="AT887" s="800"/>
      <c r="AU887" s="800"/>
      <c r="AV887" s="800"/>
      <c r="AW887" s="800"/>
      <c r="AX887" s="800"/>
      <c r="AY887" s="800"/>
      <c r="AZ887" s="800"/>
      <c r="BA887" s="800"/>
      <c r="BB887" s="802"/>
    </row>
    <row r="888" spans="1:54" ht="12.6" customHeight="1" x14ac:dyDescent="0.25">
      <c r="A888" s="141"/>
      <c r="B888" s="142"/>
      <c r="C888" s="142"/>
      <c r="D888" s="142"/>
      <c r="E888" s="142"/>
      <c r="F888" s="142"/>
      <c r="G888" s="142"/>
      <c r="H888" s="142"/>
      <c r="I888" s="142"/>
      <c r="J888" s="142"/>
      <c r="K888" s="142"/>
      <c r="L888" s="185"/>
      <c r="M888" s="141"/>
      <c r="N888" s="142"/>
      <c r="O888" s="142"/>
      <c r="P888" s="142"/>
      <c r="Q888" s="142"/>
      <c r="R888" s="142"/>
      <c r="S888" s="142"/>
      <c r="T888" s="185"/>
      <c r="U888" s="141"/>
      <c r="V888" s="142"/>
      <c r="W888" s="142"/>
      <c r="X888" s="142"/>
      <c r="Y888" s="142"/>
      <c r="Z888" s="142"/>
      <c r="AA888" s="185"/>
      <c r="AB888" s="141"/>
      <c r="AC888" s="142"/>
      <c r="AD888" s="142"/>
      <c r="AE888" s="142"/>
      <c r="AF888" s="142"/>
      <c r="AG888" s="142"/>
      <c r="AH888" s="185"/>
      <c r="AI888" s="141"/>
      <c r="AJ888" s="142"/>
      <c r="AK888" s="142"/>
      <c r="AL888" s="142"/>
      <c r="AM888" s="142"/>
      <c r="AN888" s="142"/>
      <c r="AO888" s="185"/>
      <c r="AP888" s="800" t="s">
        <v>1475</v>
      </c>
      <c r="AQ888" s="800"/>
      <c r="AR888" s="800"/>
      <c r="AS888" s="800"/>
      <c r="AT888" s="800"/>
      <c r="AU888" s="800"/>
      <c r="AV888" s="800"/>
      <c r="AW888" s="800"/>
      <c r="AX888" s="800"/>
      <c r="AY888" s="800"/>
      <c r="AZ888" s="800"/>
      <c r="BA888" s="800"/>
      <c r="BB888" s="802"/>
    </row>
    <row r="889" spans="1:54" ht="12.6" customHeight="1" x14ac:dyDescent="0.25">
      <c r="A889" s="809" t="s">
        <v>1415</v>
      </c>
      <c r="B889" s="810"/>
      <c r="C889" s="810"/>
      <c r="D889" s="810"/>
      <c r="E889" s="810"/>
      <c r="F889" s="810"/>
      <c r="G889" s="810"/>
      <c r="H889" s="810"/>
      <c r="I889" s="810"/>
      <c r="J889" s="810"/>
      <c r="K889" s="810"/>
      <c r="L889" s="811"/>
      <c r="M889" s="809" t="s">
        <v>1725</v>
      </c>
      <c r="N889" s="810"/>
      <c r="O889" s="810"/>
      <c r="P889" s="810"/>
      <c r="Q889" s="810" t="s">
        <v>1726</v>
      </c>
      <c r="R889" s="810"/>
      <c r="S889" s="810"/>
      <c r="T889" s="811"/>
      <c r="U889" s="809" t="s">
        <v>1727</v>
      </c>
      <c r="V889" s="810"/>
      <c r="W889" s="810"/>
      <c r="X889" s="810"/>
      <c r="Y889" s="810" t="s">
        <v>1728</v>
      </c>
      <c r="Z889" s="810"/>
      <c r="AA889" s="811"/>
      <c r="AB889" s="809" t="s">
        <v>1729</v>
      </c>
      <c r="AC889" s="810"/>
      <c r="AD889" s="810"/>
      <c r="AE889" s="810"/>
      <c r="AF889" s="810" t="s">
        <v>1730</v>
      </c>
      <c r="AG889" s="810"/>
      <c r="AH889" s="811"/>
      <c r="AI889" s="809" t="s">
        <v>1731</v>
      </c>
      <c r="AJ889" s="810"/>
      <c r="AK889" s="810"/>
      <c r="AL889" s="810"/>
      <c r="AM889" s="810" t="s">
        <v>1732</v>
      </c>
      <c r="AN889" s="810"/>
      <c r="AO889" s="811"/>
      <c r="AP889" s="809" t="s">
        <v>1733</v>
      </c>
      <c r="AQ889" s="810"/>
      <c r="AR889" s="810"/>
      <c r="AS889" s="810"/>
      <c r="AT889" s="810"/>
      <c r="AU889" s="810"/>
      <c r="AV889" s="810"/>
      <c r="AW889" s="810" t="s">
        <v>1734</v>
      </c>
      <c r="AX889" s="810"/>
      <c r="AY889" s="810"/>
      <c r="AZ889" s="810"/>
      <c r="BA889" s="810"/>
      <c r="BB889" s="811"/>
    </row>
    <row r="890" spans="1:54" ht="12.6" customHeight="1" x14ac:dyDescent="0.25">
      <c r="A890" s="1109" t="s">
        <v>1735</v>
      </c>
      <c r="B890" s="1004"/>
      <c r="C890" s="1004"/>
      <c r="D890" s="1004"/>
      <c r="E890" s="1004"/>
      <c r="F890" s="1004"/>
      <c r="G890" s="1004"/>
      <c r="H890" s="1004"/>
      <c r="I890" s="1004"/>
      <c r="J890" s="1004"/>
      <c r="K890" s="1004"/>
      <c r="L890" s="1110"/>
      <c r="M890" s="1111"/>
      <c r="N890" s="1111"/>
      <c r="O890" s="1111"/>
      <c r="P890" s="1111"/>
      <c r="Q890" s="1111"/>
      <c r="R890" s="1111"/>
      <c r="S890" s="1111"/>
      <c r="T890" s="1111"/>
      <c r="U890" s="851"/>
      <c r="V890" s="852"/>
      <c r="W890" s="852"/>
      <c r="X890" s="853"/>
      <c r="Y890" s="851"/>
      <c r="Z890" s="852"/>
      <c r="AA890" s="853"/>
      <c r="AB890" s="851"/>
      <c r="AC890" s="852"/>
      <c r="AD890" s="852"/>
      <c r="AE890" s="853"/>
      <c r="AF890" s="851"/>
      <c r="AG890" s="852"/>
      <c r="AH890" s="853"/>
      <c r="AI890" s="851"/>
      <c r="AJ890" s="852"/>
      <c r="AK890" s="852"/>
      <c r="AL890" s="853"/>
      <c r="AM890" s="851"/>
      <c r="AN890" s="852"/>
      <c r="AO890" s="853"/>
      <c r="AP890" s="1106">
        <f>SUM(SUVAHAVUJ!N120)</f>
        <v>0</v>
      </c>
      <c r="AQ890" s="1107"/>
      <c r="AR890" s="1107"/>
      <c r="AS890" s="1107"/>
      <c r="AT890" s="1107"/>
      <c r="AU890" s="1107"/>
      <c r="AV890" s="1108"/>
      <c r="AW890" s="1106">
        <f>SUM(SUVAHAVUJ!X120)</f>
        <v>0</v>
      </c>
      <c r="AX890" s="1107"/>
      <c r="AY890" s="1107"/>
      <c r="AZ890" s="1107"/>
      <c r="BA890" s="1107"/>
      <c r="BB890" s="1108"/>
    </row>
    <row r="891" spans="1:54" ht="12.6" customHeight="1" x14ac:dyDescent="0.25">
      <c r="A891" s="954"/>
      <c r="B891" s="954"/>
      <c r="C891" s="954"/>
      <c r="D891" s="954"/>
      <c r="E891" s="954"/>
      <c r="F891" s="954"/>
      <c r="G891" s="954"/>
      <c r="H891" s="954"/>
      <c r="I891" s="954"/>
      <c r="J891" s="954"/>
      <c r="K891" s="954"/>
      <c r="L891" s="954"/>
      <c r="M891" s="869"/>
      <c r="N891" s="869"/>
      <c r="O891" s="869"/>
      <c r="P891" s="869"/>
      <c r="Q891" s="869"/>
      <c r="R891" s="869"/>
      <c r="S891" s="869"/>
      <c r="T891" s="869"/>
      <c r="U891" s="839"/>
      <c r="V891" s="840"/>
      <c r="W891" s="840"/>
      <c r="X891" s="841"/>
      <c r="Y891" s="839"/>
      <c r="Z891" s="840"/>
      <c r="AA891" s="841"/>
      <c r="AB891" s="839"/>
      <c r="AC891" s="840"/>
      <c r="AD891" s="840"/>
      <c r="AE891" s="841"/>
      <c r="AF891" s="839"/>
      <c r="AG891" s="840"/>
      <c r="AH891" s="841"/>
      <c r="AI891" s="839"/>
      <c r="AJ891" s="840"/>
      <c r="AK891" s="840"/>
      <c r="AL891" s="841"/>
      <c r="AM891" s="839"/>
      <c r="AN891" s="840"/>
      <c r="AO891" s="841"/>
      <c r="AP891" s="1112"/>
      <c r="AQ891" s="1113"/>
      <c r="AR891" s="1113"/>
      <c r="AS891" s="1113"/>
      <c r="AT891" s="1113"/>
      <c r="AU891" s="1113"/>
      <c r="AV891" s="1114"/>
      <c r="AW891" s="1112"/>
      <c r="AX891" s="1113"/>
      <c r="AY891" s="1113"/>
      <c r="AZ891" s="1113"/>
      <c r="BA891" s="1113"/>
      <c r="BB891" s="1114"/>
    </row>
    <row r="892" spans="1:54" ht="12.6" customHeight="1" x14ac:dyDescent="0.25">
      <c r="A892" s="954"/>
      <c r="B892" s="954"/>
      <c r="C892" s="954"/>
      <c r="D892" s="954"/>
      <c r="E892" s="954"/>
      <c r="F892" s="954"/>
      <c r="G892" s="954"/>
      <c r="H892" s="954"/>
      <c r="I892" s="954"/>
      <c r="J892" s="954"/>
      <c r="K892" s="954"/>
      <c r="L892" s="954"/>
      <c r="M892" s="869"/>
      <c r="N892" s="869"/>
      <c r="O892" s="869"/>
      <c r="P892" s="869"/>
      <c r="Q892" s="869"/>
      <c r="R892" s="869"/>
      <c r="S892" s="869"/>
      <c r="T892" s="869"/>
      <c r="U892" s="839"/>
      <c r="V892" s="840"/>
      <c r="W892" s="840"/>
      <c r="X892" s="841"/>
      <c r="Y892" s="839"/>
      <c r="Z892" s="840"/>
      <c r="AA892" s="841"/>
      <c r="AB892" s="839"/>
      <c r="AC892" s="840"/>
      <c r="AD892" s="840"/>
      <c r="AE892" s="841"/>
      <c r="AF892" s="839"/>
      <c r="AG892" s="840"/>
      <c r="AH892" s="841"/>
      <c r="AI892" s="839"/>
      <c r="AJ892" s="840"/>
      <c r="AK892" s="840"/>
      <c r="AL892" s="841"/>
      <c r="AM892" s="839"/>
      <c r="AN892" s="840"/>
      <c r="AO892" s="841"/>
      <c r="AP892" s="1112"/>
      <c r="AQ892" s="1113"/>
      <c r="AR892" s="1113"/>
      <c r="AS892" s="1113"/>
      <c r="AT892" s="1113"/>
      <c r="AU892" s="1113"/>
      <c r="AV892" s="1114"/>
      <c r="AW892" s="1112"/>
      <c r="AX892" s="1113"/>
      <c r="AY892" s="1113"/>
      <c r="AZ892" s="1113"/>
      <c r="BA892" s="1113"/>
      <c r="BB892" s="1114"/>
    </row>
    <row r="893" spans="1:54" ht="12.6" customHeight="1" x14ac:dyDescent="0.25">
      <c r="A893" s="1115" t="s">
        <v>1736</v>
      </c>
      <c r="B893" s="1115"/>
      <c r="C893" s="1115"/>
      <c r="D893" s="1115"/>
      <c r="E893" s="1115"/>
      <c r="F893" s="1115"/>
      <c r="G893" s="1115"/>
      <c r="H893" s="1115"/>
      <c r="I893" s="1115"/>
      <c r="J893" s="1115"/>
      <c r="K893" s="1115"/>
      <c r="L893" s="1115"/>
      <c r="M893" s="869"/>
      <c r="N893" s="869"/>
      <c r="O893" s="869"/>
      <c r="P893" s="869"/>
      <c r="Q893" s="869"/>
      <c r="R893" s="869"/>
      <c r="S893" s="869"/>
      <c r="T893" s="869"/>
      <c r="U893" s="839"/>
      <c r="V893" s="840"/>
      <c r="W893" s="840"/>
      <c r="X893" s="841"/>
      <c r="Y893" s="839"/>
      <c r="Z893" s="840"/>
      <c r="AA893" s="841"/>
      <c r="AB893" s="839"/>
      <c r="AC893" s="840"/>
      <c r="AD893" s="840"/>
      <c r="AE893" s="841"/>
      <c r="AF893" s="839"/>
      <c r="AG893" s="840"/>
      <c r="AH893" s="841"/>
      <c r="AI893" s="839"/>
      <c r="AJ893" s="840"/>
      <c r="AK893" s="840"/>
      <c r="AL893" s="841"/>
      <c r="AM893" s="839"/>
      <c r="AN893" s="840"/>
      <c r="AO893" s="841"/>
      <c r="AP893" s="1106">
        <f>SUM(SUVAHAVUJ!N138)</f>
        <v>0</v>
      </c>
      <c r="AQ893" s="1107"/>
      <c r="AR893" s="1107"/>
      <c r="AS893" s="1107"/>
      <c r="AT893" s="1107"/>
      <c r="AU893" s="1107"/>
      <c r="AV893" s="1108"/>
      <c r="AW893" s="1106">
        <f>SUM(SUVAHAVUJ!X138)</f>
        <v>0</v>
      </c>
      <c r="AX893" s="1107"/>
      <c r="AY893" s="1107"/>
      <c r="AZ893" s="1107"/>
      <c r="BA893" s="1107"/>
      <c r="BB893" s="1108"/>
    </row>
    <row r="894" spans="1:54" ht="12.6" customHeight="1" x14ac:dyDescent="0.25">
      <c r="A894" s="1117" t="s">
        <v>1737</v>
      </c>
      <c r="B894" s="1117"/>
      <c r="C894" s="1117"/>
      <c r="D894" s="1117"/>
      <c r="E894" s="1117"/>
      <c r="F894" s="1117"/>
      <c r="G894" s="1117"/>
      <c r="H894" s="1117"/>
      <c r="I894" s="1117"/>
      <c r="J894" s="1117"/>
      <c r="K894" s="1117"/>
      <c r="L894" s="1117"/>
      <c r="M894" s="869"/>
      <c r="N894" s="869"/>
      <c r="O894" s="869"/>
      <c r="P894" s="869"/>
      <c r="Q894" s="869"/>
      <c r="R894" s="869"/>
      <c r="S894" s="869"/>
      <c r="T894" s="869"/>
      <c r="U894" s="839"/>
      <c r="V894" s="840"/>
      <c r="W894" s="840"/>
      <c r="X894" s="841"/>
      <c r="Y894" s="839"/>
      <c r="Z894" s="840"/>
      <c r="AA894" s="841"/>
      <c r="AB894" s="839"/>
      <c r="AC894" s="840"/>
      <c r="AD894" s="840"/>
      <c r="AE894" s="841"/>
      <c r="AF894" s="839"/>
      <c r="AG894" s="840"/>
      <c r="AH894" s="841"/>
      <c r="AI894" s="839"/>
      <c r="AJ894" s="840"/>
      <c r="AK894" s="840"/>
      <c r="AL894" s="841"/>
      <c r="AM894" s="839"/>
      <c r="AN894" s="840"/>
      <c r="AO894" s="841"/>
      <c r="AP894" s="1106">
        <f>SUM(SUVAHAVUJ!N139)</f>
        <v>0</v>
      </c>
      <c r="AQ894" s="1107"/>
      <c r="AR894" s="1107"/>
      <c r="AS894" s="1107"/>
      <c r="AT894" s="1107"/>
      <c r="AU894" s="1107"/>
      <c r="AV894" s="1108"/>
      <c r="AW894" s="1106">
        <f>SUM(SUVAHAVUJ!X139)</f>
        <v>0</v>
      </c>
      <c r="AX894" s="1107"/>
      <c r="AY894" s="1107"/>
      <c r="AZ894" s="1107"/>
      <c r="BA894" s="1107"/>
      <c r="BB894" s="1108"/>
    </row>
    <row r="895" spans="1:54" ht="12.6" customHeight="1" x14ac:dyDescent="0.25">
      <c r="A895" s="1116" t="s">
        <v>1738</v>
      </c>
      <c r="B895" s="1116"/>
      <c r="C895" s="1116"/>
      <c r="D895" s="1116"/>
      <c r="E895" s="1116"/>
      <c r="F895" s="1116"/>
      <c r="G895" s="1116"/>
      <c r="H895" s="1116"/>
      <c r="I895" s="1116"/>
      <c r="J895" s="1116"/>
      <c r="K895" s="1116"/>
      <c r="L895" s="1116"/>
      <c r="M895" s="869"/>
      <c r="N895" s="869"/>
      <c r="O895" s="869"/>
      <c r="P895" s="869"/>
      <c r="Q895" s="869"/>
      <c r="R895" s="869"/>
      <c r="S895" s="869"/>
      <c r="T895" s="869"/>
      <c r="U895" s="839"/>
      <c r="V895" s="840"/>
      <c r="W895" s="840"/>
      <c r="X895" s="841"/>
      <c r="Y895" s="839"/>
      <c r="Z895" s="840"/>
      <c r="AA895" s="841"/>
      <c r="AB895" s="839"/>
      <c r="AC895" s="840"/>
      <c r="AD895" s="840"/>
      <c r="AE895" s="841"/>
      <c r="AF895" s="839"/>
      <c r="AG895" s="840"/>
      <c r="AH895" s="841"/>
      <c r="AI895" s="839"/>
      <c r="AJ895" s="840"/>
      <c r="AK895" s="840"/>
      <c r="AL895" s="841"/>
      <c r="AM895" s="839"/>
      <c r="AN895" s="840"/>
      <c r="AO895" s="841"/>
      <c r="AP895" s="1112"/>
      <c r="AQ895" s="1113"/>
      <c r="AR895" s="1113"/>
      <c r="AS895" s="1113"/>
      <c r="AT895" s="1113"/>
      <c r="AU895" s="1113"/>
      <c r="AV895" s="1114"/>
      <c r="AW895" s="1112"/>
      <c r="AX895" s="1113"/>
      <c r="AY895" s="1113"/>
      <c r="AZ895" s="1113"/>
      <c r="BA895" s="1113"/>
      <c r="BB895" s="1114"/>
    </row>
    <row r="896" spans="1:54" ht="12.6" customHeight="1" x14ac:dyDescent="0.25">
      <c r="A896" s="215" t="s">
        <v>1739</v>
      </c>
      <c r="B896" s="216"/>
      <c r="C896" s="216"/>
      <c r="D896" s="216"/>
      <c r="E896" s="216"/>
      <c r="F896" s="216"/>
      <c r="G896" s="216"/>
      <c r="H896" s="216"/>
      <c r="I896" s="216"/>
      <c r="J896" s="216"/>
      <c r="K896" s="216"/>
      <c r="L896" s="217"/>
      <c r="M896" s="869"/>
      <c r="N896" s="869"/>
      <c r="O896" s="869"/>
      <c r="P896" s="869"/>
      <c r="Q896" s="869"/>
      <c r="R896" s="869"/>
      <c r="S896" s="869"/>
      <c r="T896" s="869"/>
      <c r="U896" s="839"/>
      <c r="V896" s="840"/>
      <c r="W896" s="840"/>
      <c r="X896" s="841"/>
      <c r="Y896" s="839"/>
      <c r="Z896" s="840"/>
      <c r="AA896" s="841"/>
      <c r="AB896" s="839"/>
      <c r="AC896" s="840"/>
      <c r="AD896" s="840"/>
      <c r="AE896" s="841"/>
      <c r="AF896" s="839"/>
      <c r="AG896" s="840"/>
      <c r="AH896" s="841"/>
      <c r="AI896" s="839"/>
      <c r="AJ896" s="840"/>
      <c r="AK896" s="840"/>
      <c r="AL896" s="841"/>
      <c r="AM896" s="839"/>
      <c r="AN896" s="840"/>
      <c r="AO896" s="841"/>
      <c r="AP896" s="1112"/>
      <c r="AQ896" s="1113"/>
      <c r="AR896" s="1113"/>
      <c r="AS896" s="1113"/>
      <c r="AT896" s="1113"/>
      <c r="AU896" s="1113"/>
      <c r="AV896" s="1114"/>
      <c r="AW896" s="1112"/>
      <c r="AX896" s="1113"/>
      <c r="AY896" s="1113"/>
      <c r="AZ896" s="1113"/>
      <c r="BA896" s="1113"/>
      <c r="BB896" s="1114"/>
    </row>
    <row r="897" spans="1:54" ht="12.6" customHeight="1" x14ac:dyDescent="0.25">
      <c r="A897" s="215" t="s">
        <v>1740</v>
      </c>
      <c r="B897" s="216"/>
      <c r="C897" s="216"/>
      <c r="D897" s="216"/>
      <c r="E897" s="216"/>
      <c r="F897" s="216"/>
      <c r="G897" s="216"/>
      <c r="H897" s="216"/>
      <c r="I897" s="216"/>
      <c r="J897" s="216"/>
      <c r="K897" s="216"/>
      <c r="L897" s="217"/>
      <c r="M897" s="869"/>
      <c r="N897" s="869"/>
      <c r="O897" s="869"/>
      <c r="P897" s="869"/>
      <c r="Q897" s="869"/>
      <c r="R897" s="869"/>
      <c r="S897" s="869"/>
      <c r="T897" s="869"/>
      <c r="U897" s="839"/>
      <c r="V897" s="840"/>
      <c r="W897" s="840"/>
      <c r="X897" s="841"/>
      <c r="Y897" s="839"/>
      <c r="Z897" s="840"/>
      <c r="AA897" s="841"/>
      <c r="AB897" s="839"/>
      <c r="AC897" s="840"/>
      <c r="AD897" s="840"/>
      <c r="AE897" s="841"/>
      <c r="AF897" s="839"/>
      <c r="AG897" s="840"/>
      <c r="AH897" s="841"/>
      <c r="AI897" s="839"/>
      <c r="AJ897" s="840"/>
      <c r="AK897" s="840"/>
      <c r="AL897" s="841"/>
      <c r="AM897" s="839"/>
      <c r="AN897" s="840"/>
      <c r="AO897" s="841"/>
      <c r="AP897" s="1112"/>
      <c r="AQ897" s="1113"/>
      <c r="AR897" s="1113"/>
      <c r="AS897" s="1113"/>
      <c r="AT897" s="1113"/>
      <c r="AU897" s="1113"/>
      <c r="AV897" s="1114"/>
      <c r="AW897" s="1112"/>
      <c r="AX897" s="1113"/>
      <c r="AY897" s="1113"/>
      <c r="AZ897" s="1113"/>
      <c r="BA897" s="1113"/>
      <c r="BB897" s="1114"/>
    </row>
    <row r="898" spans="1:54" ht="12.6" customHeight="1" x14ac:dyDescent="0.25">
      <c r="A898" s="215" t="s">
        <v>1741</v>
      </c>
      <c r="B898" s="216"/>
      <c r="C898" s="216"/>
      <c r="D898" s="216"/>
      <c r="E898" s="216"/>
      <c r="F898" s="216"/>
      <c r="G898" s="216"/>
      <c r="H898" s="216"/>
      <c r="I898" s="216"/>
      <c r="J898" s="216"/>
      <c r="K898" s="216"/>
      <c r="L898" s="217"/>
      <c r="M898" s="869"/>
      <c r="N898" s="869"/>
      <c r="O898" s="869"/>
      <c r="P898" s="869"/>
      <c r="Q898" s="869"/>
      <c r="R898" s="869"/>
      <c r="S898" s="869"/>
      <c r="T898" s="869"/>
      <c r="U898" s="839"/>
      <c r="V898" s="840"/>
      <c r="W898" s="840"/>
      <c r="X898" s="841"/>
      <c r="Y898" s="839"/>
      <c r="Z898" s="840"/>
      <c r="AA898" s="841"/>
      <c r="AB898" s="839"/>
      <c r="AC898" s="840"/>
      <c r="AD898" s="840"/>
      <c r="AE898" s="841"/>
      <c r="AF898" s="839"/>
      <c r="AG898" s="840"/>
      <c r="AH898" s="841"/>
      <c r="AI898" s="839"/>
      <c r="AJ898" s="840"/>
      <c r="AK898" s="840"/>
      <c r="AL898" s="841"/>
      <c r="AM898" s="839"/>
      <c r="AN898" s="840"/>
      <c r="AO898" s="841"/>
      <c r="AP898" s="1112"/>
      <c r="AQ898" s="1113"/>
      <c r="AR898" s="1113"/>
      <c r="AS898" s="1113"/>
      <c r="AT898" s="1113"/>
      <c r="AU898" s="1113"/>
      <c r="AV898" s="1114"/>
      <c r="AW898" s="1112"/>
      <c r="AX898" s="1113"/>
      <c r="AY898" s="1113"/>
      <c r="AZ898" s="1113"/>
      <c r="BA898" s="1113"/>
      <c r="BB898" s="1114"/>
    </row>
    <row r="899" spans="1:54" ht="12.6" customHeight="1" x14ac:dyDescent="0.25">
      <c r="A899" s="215" t="s">
        <v>1742</v>
      </c>
      <c r="B899" s="216"/>
      <c r="C899" s="216"/>
      <c r="D899" s="216"/>
      <c r="E899" s="216"/>
      <c r="F899" s="216"/>
      <c r="G899" s="216"/>
      <c r="H899" s="216"/>
      <c r="I899" s="216"/>
      <c r="J899" s="216"/>
      <c r="K899" s="216"/>
      <c r="L899" s="217"/>
      <c r="M899" s="869"/>
      <c r="N899" s="869"/>
      <c r="O899" s="869"/>
      <c r="P899" s="869"/>
      <c r="Q899" s="869"/>
      <c r="R899" s="869"/>
      <c r="S899" s="869"/>
      <c r="T899" s="869"/>
      <c r="U899" s="839"/>
      <c r="V899" s="840"/>
      <c r="W899" s="840"/>
      <c r="X899" s="841"/>
      <c r="Y899" s="839"/>
      <c r="Z899" s="840"/>
      <c r="AA899" s="841"/>
      <c r="AB899" s="839"/>
      <c r="AC899" s="840"/>
      <c r="AD899" s="840"/>
      <c r="AE899" s="841"/>
      <c r="AF899" s="839"/>
      <c r="AG899" s="840"/>
      <c r="AH899" s="841"/>
      <c r="AI899" s="839"/>
      <c r="AJ899" s="840"/>
      <c r="AK899" s="840"/>
      <c r="AL899" s="841"/>
      <c r="AM899" s="839"/>
      <c r="AN899" s="840"/>
      <c r="AO899" s="841"/>
      <c r="AP899" s="1112"/>
      <c r="AQ899" s="1113"/>
      <c r="AR899" s="1113"/>
      <c r="AS899" s="1113"/>
      <c r="AT899" s="1113"/>
      <c r="AU899" s="1113"/>
      <c r="AV899" s="1114"/>
      <c r="AW899" s="1112"/>
      <c r="AX899" s="1113"/>
      <c r="AY899" s="1113"/>
      <c r="AZ899" s="1113"/>
      <c r="BA899" s="1113"/>
      <c r="BB899" s="1114"/>
    </row>
    <row r="900" spans="1:54" ht="12.6" customHeight="1" x14ac:dyDescent="0.25">
      <c r="A900" s="1118" t="s">
        <v>1743</v>
      </c>
      <c r="B900" s="1119"/>
      <c r="C900" s="1119"/>
      <c r="D900" s="1119"/>
      <c r="E900" s="1119"/>
      <c r="F900" s="1119"/>
      <c r="G900" s="1119"/>
      <c r="H900" s="1119"/>
      <c r="I900" s="1119"/>
      <c r="J900" s="1119"/>
      <c r="K900" s="1119"/>
      <c r="L900" s="1120"/>
      <c r="M900" s="869"/>
      <c r="N900" s="869"/>
      <c r="O900" s="869"/>
      <c r="P900" s="869"/>
      <c r="Q900" s="869"/>
      <c r="R900" s="869"/>
      <c r="S900" s="869"/>
      <c r="T900" s="869"/>
      <c r="U900" s="839"/>
      <c r="V900" s="840"/>
      <c r="W900" s="840"/>
      <c r="X900" s="841"/>
      <c r="Y900" s="839"/>
      <c r="Z900" s="840"/>
      <c r="AA900" s="841"/>
      <c r="AB900" s="839"/>
      <c r="AC900" s="840"/>
      <c r="AD900" s="840"/>
      <c r="AE900" s="841"/>
      <c r="AF900" s="839"/>
      <c r="AG900" s="840"/>
      <c r="AH900" s="841"/>
      <c r="AI900" s="839"/>
      <c r="AJ900" s="840"/>
      <c r="AK900" s="840"/>
      <c r="AL900" s="841"/>
      <c r="AM900" s="839"/>
      <c r="AN900" s="840"/>
      <c r="AO900" s="841"/>
      <c r="AP900" s="1112"/>
      <c r="AQ900" s="1113"/>
      <c r="AR900" s="1113"/>
      <c r="AS900" s="1113"/>
      <c r="AT900" s="1113"/>
      <c r="AU900" s="1113"/>
      <c r="AV900" s="1114"/>
      <c r="AW900" s="1112"/>
      <c r="AX900" s="1113"/>
      <c r="AY900" s="1113"/>
      <c r="AZ900" s="1113"/>
      <c r="BA900" s="1113"/>
      <c r="BB900" s="1114"/>
    </row>
    <row r="901" spans="1:54" ht="12.6" customHeight="1" x14ac:dyDescent="0.25">
      <c r="A901" s="1118" t="s">
        <v>1744</v>
      </c>
      <c r="B901" s="1119"/>
      <c r="C901" s="1119"/>
      <c r="D901" s="1119"/>
      <c r="E901" s="1119"/>
      <c r="F901" s="1119"/>
      <c r="G901" s="1119"/>
      <c r="H901" s="1119"/>
      <c r="I901" s="1119"/>
      <c r="J901" s="1119"/>
      <c r="K901" s="1119"/>
      <c r="L901" s="1120"/>
      <c r="M901" s="869"/>
      <c r="N901" s="869"/>
      <c r="O901" s="869"/>
      <c r="P901" s="869"/>
      <c r="Q901" s="869"/>
      <c r="R901" s="869"/>
      <c r="S901" s="869"/>
      <c r="T901" s="869"/>
      <c r="U901" s="839"/>
      <c r="V901" s="840"/>
      <c r="W901" s="840"/>
      <c r="X901" s="841"/>
      <c r="Y901" s="839"/>
      <c r="Z901" s="840"/>
      <c r="AA901" s="841"/>
      <c r="AB901" s="839"/>
      <c r="AC901" s="840"/>
      <c r="AD901" s="840"/>
      <c r="AE901" s="841"/>
      <c r="AF901" s="839"/>
      <c r="AG901" s="840"/>
      <c r="AH901" s="841"/>
      <c r="AI901" s="839"/>
      <c r="AJ901" s="840"/>
      <c r="AK901" s="840"/>
      <c r="AL901" s="841"/>
      <c r="AM901" s="839"/>
      <c r="AN901" s="840"/>
      <c r="AO901" s="841"/>
      <c r="AP901" s="1112"/>
      <c r="AQ901" s="1113"/>
      <c r="AR901" s="1113"/>
      <c r="AS901" s="1113"/>
      <c r="AT901" s="1113"/>
      <c r="AU901" s="1113"/>
      <c r="AV901" s="1114"/>
      <c r="AW901" s="1112"/>
      <c r="AX901" s="1113"/>
      <c r="AY901" s="1113"/>
      <c r="AZ901" s="1113"/>
      <c r="BA901" s="1113"/>
      <c r="BB901" s="1114"/>
    </row>
    <row r="902" spans="1:54" ht="12.6" customHeight="1" x14ac:dyDescent="0.25">
      <c r="A902" s="1118" t="s">
        <v>1745</v>
      </c>
      <c r="B902" s="1119"/>
      <c r="C902" s="1119"/>
      <c r="D902" s="1119"/>
      <c r="E902" s="1119"/>
      <c r="F902" s="1119"/>
      <c r="G902" s="1119"/>
      <c r="H902" s="1119"/>
      <c r="I902" s="1119"/>
      <c r="J902" s="1119"/>
      <c r="K902" s="1119"/>
      <c r="L902" s="1120"/>
      <c r="M902" s="869"/>
      <c r="N902" s="869"/>
      <c r="O902" s="869"/>
      <c r="P902" s="869"/>
      <c r="Q902" s="869"/>
      <c r="R902" s="869"/>
      <c r="S902" s="869"/>
      <c r="T902" s="869"/>
      <c r="U902" s="839"/>
      <c r="V902" s="840"/>
      <c r="W902" s="840"/>
      <c r="X902" s="841"/>
      <c r="Y902" s="839"/>
      <c r="Z902" s="840"/>
      <c r="AA902" s="841"/>
      <c r="AB902" s="839"/>
      <c r="AC902" s="840"/>
      <c r="AD902" s="840"/>
      <c r="AE902" s="841"/>
      <c r="AF902" s="839"/>
      <c r="AG902" s="840"/>
      <c r="AH902" s="841"/>
      <c r="AI902" s="839"/>
      <c r="AJ902" s="840"/>
      <c r="AK902" s="840"/>
      <c r="AL902" s="841"/>
      <c r="AM902" s="839"/>
      <c r="AN902" s="840"/>
      <c r="AO902" s="841"/>
      <c r="AP902" s="1112"/>
      <c r="AQ902" s="1113"/>
      <c r="AR902" s="1113"/>
      <c r="AS902" s="1113"/>
      <c r="AT902" s="1113"/>
      <c r="AU902" s="1113"/>
      <c r="AV902" s="1114"/>
      <c r="AW902" s="1112"/>
      <c r="AX902" s="1113"/>
      <c r="AY902" s="1113"/>
      <c r="AZ902" s="1113"/>
      <c r="BA902" s="1113"/>
      <c r="BB902" s="1114"/>
    </row>
    <row r="903" spans="1:54" ht="12.6" customHeight="1" x14ac:dyDescent="0.25">
      <c r="A903" s="1118" t="s">
        <v>1746</v>
      </c>
      <c r="B903" s="1119"/>
      <c r="C903" s="1119"/>
      <c r="D903" s="1119"/>
      <c r="E903" s="1119"/>
      <c r="F903" s="1119"/>
      <c r="G903" s="1119"/>
      <c r="H903" s="1119"/>
      <c r="I903" s="1119"/>
      <c r="J903" s="1119"/>
      <c r="K903" s="1119"/>
      <c r="L903" s="1120"/>
      <c r="M903" s="869"/>
      <c r="N903" s="869"/>
      <c r="O903" s="869"/>
      <c r="P903" s="869"/>
      <c r="Q903" s="869"/>
      <c r="R903" s="869"/>
      <c r="S903" s="869"/>
      <c r="T903" s="869"/>
      <c r="U903" s="839"/>
      <c r="V903" s="840"/>
      <c r="W903" s="840"/>
      <c r="X903" s="841"/>
      <c r="Y903" s="839"/>
      <c r="Z903" s="840"/>
      <c r="AA903" s="841"/>
      <c r="AB903" s="839"/>
      <c r="AC903" s="840"/>
      <c r="AD903" s="840"/>
      <c r="AE903" s="841"/>
      <c r="AF903" s="839"/>
      <c r="AG903" s="840"/>
      <c r="AH903" s="841"/>
      <c r="AI903" s="839"/>
      <c r="AJ903" s="840"/>
      <c r="AK903" s="840"/>
      <c r="AL903" s="841"/>
      <c r="AM903" s="839"/>
      <c r="AN903" s="840"/>
      <c r="AO903" s="841"/>
      <c r="AP903" s="1112"/>
      <c r="AQ903" s="1113"/>
      <c r="AR903" s="1113"/>
      <c r="AS903" s="1113"/>
      <c r="AT903" s="1113"/>
      <c r="AU903" s="1113"/>
      <c r="AV903" s="1114"/>
      <c r="AW903" s="1112"/>
      <c r="AX903" s="1113"/>
      <c r="AY903" s="1113"/>
      <c r="AZ903" s="1113"/>
      <c r="BA903" s="1113"/>
      <c r="BB903" s="1114"/>
    </row>
    <row r="904" spans="1:54" ht="12.6" customHeight="1" x14ac:dyDescent="0.25">
      <c r="A904" s="1121" t="s">
        <v>1747</v>
      </c>
      <c r="B904" s="1122"/>
      <c r="C904" s="1122"/>
      <c r="D904" s="1122"/>
      <c r="E904" s="1122"/>
      <c r="F904" s="1122"/>
      <c r="G904" s="1122"/>
      <c r="H904" s="1122"/>
      <c r="I904" s="1122"/>
      <c r="J904" s="1122"/>
      <c r="K904" s="1122"/>
      <c r="L904" s="1123"/>
      <c r="M904" s="1124"/>
      <c r="N904" s="1124"/>
      <c r="O904" s="1124"/>
      <c r="P904" s="1124"/>
      <c r="Q904" s="1124"/>
      <c r="R904" s="1124"/>
      <c r="S904" s="1124"/>
      <c r="T904" s="1124"/>
      <c r="U904" s="812"/>
      <c r="V904" s="813"/>
      <c r="W904" s="813"/>
      <c r="X904" s="814"/>
      <c r="Y904" s="812"/>
      <c r="Z904" s="813"/>
      <c r="AA904" s="814"/>
      <c r="AB904" s="839"/>
      <c r="AC904" s="840"/>
      <c r="AD904" s="840"/>
      <c r="AE904" s="841"/>
      <c r="AF904" s="839"/>
      <c r="AG904" s="840"/>
      <c r="AH904" s="841"/>
      <c r="AI904" s="812"/>
      <c r="AJ904" s="813"/>
      <c r="AK904" s="813"/>
      <c r="AL904" s="814"/>
      <c r="AM904" s="812"/>
      <c r="AN904" s="813"/>
      <c r="AO904" s="814"/>
      <c r="AP904" s="1112"/>
      <c r="AQ904" s="1113"/>
      <c r="AR904" s="1113"/>
      <c r="AS904" s="1113"/>
      <c r="AT904" s="1113"/>
      <c r="AU904" s="1113"/>
      <c r="AV904" s="1114"/>
      <c r="AW904" s="1112"/>
      <c r="AX904" s="1113"/>
      <c r="AY904" s="1113"/>
      <c r="AZ904" s="1113"/>
      <c r="BA904" s="1113"/>
      <c r="BB904" s="1114"/>
    </row>
    <row r="905" spans="1:54" ht="12.6" customHeight="1" x14ac:dyDescent="0.25">
      <c r="A905" s="1118" t="s">
        <v>1748</v>
      </c>
      <c r="B905" s="1119"/>
      <c r="C905" s="1119"/>
      <c r="D905" s="1119"/>
      <c r="E905" s="1119"/>
      <c r="F905" s="1119"/>
      <c r="G905" s="1119"/>
      <c r="H905" s="1119"/>
      <c r="I905" s="1119"/>
      <c r="J905" s="1119"/>
      <c r="K905" s="1119"/>
      <c r="L905" s="1120"/>
      <c r="M905" s="869"/>
      <c r="N905" s="869"/>
      <c r="O905" s="869"/>
      <c r="P905" s="869"/>
      <c r="Q905" s="869"/>
      <c r="R905" s="869"/>
      <c r="S905" s="869"/>
      <c r="T905" s="869"/>
      <c r="U905" s="839"/>
      <c r="V905" s="840"/>
      <c r="W905" s="840"/>
      <c r="X905" s="841"/>
      <c r="Y905" s="839"/>
      <c r="Z905" s="840"/>
      <c r="AA905" s="841"/>
      <c r="AB905" s="839"/>
      <c r="AC905" s="840"/>
      <c r="AD905" s="840"/>
      <c r="AE905" s="841"/>
      <c r="AF905" s="839"/>
      <c r="AG905" s="840"/>
      <c r="AH905" s="841"/>
      <c r="AI905" s="839"/>
      <c r="AJ905" s="840"/>
      <c r="AK905" s="840"/>
      <c r="AL905" s="841"/>
      <c r="AM905" s="839"/>
      <c r="AN905" s="840"/>
      <c r="AO905" s="841"/>
      <c r="AP905" s="1112"/>
      <c r="AQ905" s="1113"/>
      <c r="AR905" s="1113"/>
      <c r="AS905" s="1113"/>
      <c r="AT905" s="1113"/>
      <c r="AU905" s="1113"/>
      <c r="AV905" s="1114"/>
      <c r="AW905" s="1112"/>
      <c r="AX905" s="1113"/>
      <c r="AY905" s="1113"/>
      <c r="AZ905" s="1113"/>
      <c r="BA905" s="1113"/>
      <c r="BB905" s="1114"/>
    </row>
    <row r="906" spans="1:54" ht="12.6" customHeight="1" x14ac:dyDescent="0.25">
      <c r="A906" s="142" t="s">
        <v>5105</v>
      </c>
    </row>
    <row r="907" spans="1:54" ht="15" customHeight="1" x14ac:dyDescent="0.25">
      <c r="A907" s="863"/>
      <c r="B907" s="864"/>
      <c r="C907" s="864"/>
      <c r="D907" s="864"/>
      <c r="E907" s="864"/>
      <c r="F907" s="864"/>
      <c r="G907" s="864"/>
      <c r="H907" s="864"/>
      <c r="I907" s="864"/>
      <c r="J907" s="864"/>
      <c r="K907" s="864"/>
      <c r="L907" s="864"/>
      <c r="M907" s="864"/>
      <c r="N907" s="864"/>
      <c r="O907" s="864"/>
      <c r="P907" s="864"/>
      <c r="Q907" s="864"/>
      <c r="R907" s="864"/>
      <c r="S907" s="864"/>
      <c r="T907" s="864"/>
      <c r="U907" s="864"/>
      <c r="V907" s="864"/>
      <c r="W907" s="864"/>
      <c r="X907" s="864"/>
      <c r="Y907" s="864"/>
      <c r="Z907" s="864"/>
      <c r="AA907" s="864"/>
      <c r="AB907" s="864"/>
      <c r="AC907" s="864"/>
      <c r="AD907" s="864"/>
      <c r="AE907" s="864"/>
      <c r="AF907" s="864"/>
      <c r="AG907" s="864"/>
      <c r="AH907" s="864"/>
      <c r="AI907" s="864"/>
      <c r="AJ907" s="864"/>
      <c r="AK907" s="864"/>
      <c r="AL907" s="864"/>
      <c r="AM907" s="864"/>
      <c r="AN907" s="864"/>
      <c r="AO907" s="864"/>
      <c r="AP907" s="864"/>
      <c r="AQ907" s="864"/>
      <c r="AR907" s="864"/>
      <c r="AS907" s="864"/>
      <c r="AT907" s="864"/>
      <c r="AU907" s="864"/>
      <c r="AV907" s="864"/>
      <c r="AW907" s="864"/>
      <c r="AX907" s="864"/>
      <c r="AY907" s="497"/>
      <c r="AZ907" s="497"/>
      <c r="BA907" s="497"/>
      <c r="BB907" s="497"/>
    </row>
    <row r="908" spans="1:54" ht="15" customHeight="1" x14ac:dyDescent="0.25">
      <c r="A908" s="865"/>
      <c r="B908" s="866"/>
      <c r="C908" s="866"/>
      <c r="D908" s="866"/>
      <c r="E908" s="866"/>
      <c r="F908" s="866"/>
      <c r="G908" s="866"/>
      <c r="H908" s="866"/>
      <c r="I908" s="866"/>
      <c r="J908" s="866"/>
      <c r="K908" s="866"/>
      <c r="L908" s="866"/>
      <c r="M908" s="866"/>
      <c r="N908" s="866"/>
      <c r="O908" s="866"/>
      <c r="P908" s="866"/>
      <c r="Q908" s="866"/>
      <c r="R908" s="866"/>
      <c r="S908" s="866"/>
      <c r="T908" s="866"/>
      <c r="U908" s="866"/>
      <c r="V908" s="866"/>
      <c r="W908" s="866"/>
      <c r="X908" s="866"/>
      <c r="Y908" s="866"/>
      <c r="Z908" s="866"/>
      <c r="AA908" s="866"/>
      <c r="AB908" s="866"/>
      <c r="AC908" s="866"/>
      <c r="AD908" s="866"/>
      <c r="AE908" s="866"/>
      <c r="AF908" s="866"/>
      <c r="AG908" s="866"/>
      <c r="AH908" s="866"/>
      <c r="AI908" s="866"/>
      <c r="AJ908" s="866"/>
      <c r="AK908" s="866"/>
      <c r="AL908" s="866"/>
      <c r="AM908" s="866"/>
      <c r="AN908" s="866"/>
      <c r="AO908" s="866"/>
      <c r="AP908" s="866"/>
      <c r="AQ908" s="866"/>
      <c r="AR908" s="866"/>
      <c r="AS908" s="866"/>
      <c r="AT908" s="866"/>
      <c r="AU908" s="866"/>
      <c r="AV908" s="866"/>
      <c r="AW908" s="866"/>
      <c r="AX908" s="866"/>
      <c r="AY908" s="497"/>
      <c r="AZ908" s="497"/>
      <c r="BA908" s="497"/>
      <c r="BB908" s="497"/>
    </row>
    <row r="909" spans="1:54" ht="12.6" customHeight="1" x14ac:dyDescent="0.25">
      <c r="A909" s="142" t="s">
        <v>5240</v>
      </c>
    </row>
    <row r="910" spans="1:54" ht="12.6" customHeight="1" x14ac:dyDescent="0.25">
      <c r="A910" s="171"/>
      <c r="B910" s="172"/>
      <c r="C910" s="172"/>
      <c r="D910" s="172"/>
      <c r="E910" s="172"/>
      <c r="F910" s="172"/>
      <c r="G910" s="172"/>
      <c r="H910" s="172"/>
      <c r="I910" s="172"/>
      <c r="J910" s="172"/>
      <c r="K910" s="172"/>
      <c r="L910" s="172"/>
      <c r="M910" s="172"/>
      <c r="N910" s="172"/>
      <c r="O910" s="172"/>
      <c r="P910" s="172"/>
      <c r="Q910" s="172"/>
      <c r="R910" s="172"/>
      <c r="S910" s="184"/>
      <c r="T910" s="171"/>
      <c r="U910" s="172"/>
      <c r="V910" s="172"/>
      <c r="W910" s="172"/>
      <c r="X910" s="172"/>
      <c r="Y910" s="172"/>
      <c r="Z910" s="172"/>
      <c r="AA910" s="172"/>
      <c r="AB910" s="172"/>
      <c r="AC910" s="172"/>
      <c r="AD910" s="172"/>
      <c r="AE910" s="172"/>
      <c r="AF910" s="184"/>
      <c r="AG910" s="867" t="s">
        <v>1650</v>
      </c>
      <c r="AH910" s="868"/>
      <c r="AI910" s="868"/>
      <c r="AJ910" s="868"/>
      <c r="AK910" s="868"/>
      <c r="AL910" s="868"/>
      <c r="AM910" s="868"/>
      <c r="AN910" s="868"/>
      <c r="AO910" s="868"/>
      <c r="AP910" s="868"/>
      <c r="AQ910" s="868"/>
      <c r="AR910" s="868"/>
      <c r="AS910" s="868"/>
      <c r="AT910" s="868"/>
      <c r="AU910" s="868"/>
      <c r="AV910" s="868"/>
      <c r="AW910" s="868"/>
      <c r="AX910" s="868"/>
      <c r="AY910" s="868"/>
      <c r="AZ910" s="868"/>
      <c r="BA910" s="868"/>
      <c r="BB910" s="951"/>
    </row>
    <row r="911" spans="1:54" ht="12.6" customHeight="1" x14ac:dyDescent="0.25">
      <c r="A911" s="799" t="s">
        <v>1264</v>
      </c>
      <c r="B911" s="800"/>
      <c r="C911" s="800"/>
      <c r="D911" s="800"/>
      <c r="E911" s="800"/>
      <c r="F911" s="800"/>
      <c r="G911" s="800"/>
      <c r="H911" s="800"/>
      <c r="I911" s="800"/>
      <c r="J911" s="800"/>
      <c r="K911" s="800"/>
      <c r="L911" s="800"/>
      <c r="M911" s="800"/>
      <c r="N911" s="800"/>
      <c r="O911" s="800"/>
      <c r="P911" s="800"/>
      <c r="Q911" s="800"/>
      <c r="R911" s="800"/>
      <c r="S911" s="802"/>
      <c r="T911" s="799" t="s">
        <v>1265</v>
      </c>
      <c r="U911" s="800"/>
      <c r="V911" s="800"/>
      <c r="W911" s="800"/>
      <c r="X911" s="800"/>
      <c r="Y911" s="800"/>
      <c r="Z911" s="800"/>
      <c r="AA911" s="800"/>
      <c r="AB911" s="800"/>
      <c r="AC911" s="800"/>
      <c r="AD911" s="800"/>
      <c r="AE911" s="800"/>
      <c r="AF911" s="802"/>
      <c r="AG911" s="799" t="s">
        <v>1651</v>
      </c>
      <c r="AH911" s="800"/>
      <c r="AI911" s="800"/>
      <c r="AJ911" s="800"/>
      <c r="AK911" s="800"/>
      <c r="AL911" s="800"/>
      <c r="AM911" s="800"/>
      <c r="AN911" s="800"/>
      <c r="AO911" s="800"/>
      <c r="AP911" s="800"/>
      <c r="AQ911" s="800"/>
      <c r="AR911" s="800"/>
      <c r="AS911" s="800"/>
      <c r="AT911" s="800"/>
      <c r="AU911" s="800"/>
      <c r="AV911" s="800"/>
      <c r="AW911" s="800"/>
      <c r="AX911" s="800"/>
      <c r="AY911" s="800"/>
      <c r="AZ911" s="800"/>
      <c r="BA911" s="800"/>
      <c r="BB911" s="802"/>
    </row>
    <row r="912" spans="1:54" ht="12.6" customHeight="1" x14ac:dyDescent="0.25">
      <c r="A912" s="174"/>
      <c r="B912" s="208"/>
      <c r="C912" s="208"/>
      <c r="D912" s="208"/>
      <c r="E912" s="208"/>
      <c r="F912" s="208"/>
      <c r="G912" s="208"/>
      <c r="H912" s="208"/>
      <c r="I912" s="208"/>
      <c r="J912" s="208"/>
      <c r="K912" s="208"/>
      <c r="L912" s="208"/>
      <c r="M912" s="208"/>
      <c r="N912" s="208"/>
      <c r="O912" s="208"/>
      <c r="P912" s="208"/>
      <c r="Q912" s="208"/>
      <c r="R912" s="208"/>
      <c r="S912" s="209"/>
      <c r="T912" s="174"/>
      <c r="U912" s="208"/>
      <c r="V912" s="208"/>
      <c r="W912" s="208"/>
      <c r="X912" s="208"/>
      <c r="Y912" s="208"/>
      <c r="Z912" s="208"/>
      <c r="AA912" s="208"/>
      <c r="AB912" s="208"/>
      <c r="AC912" s="208"/>
      <c r="AD912" s="208"/>
      <c r="AE912" s="208"/>
      <c r="AF912" s="209"/>
      <c r="AG912" s="809" t="s">
        <v>1438</v>
      </c>
      <c r="AH912" s="810"/>
      <c r="AI912" s="810"/>
      <c r="AJ912" s="810"/>
      <c r="AK912" s="810"/>
      <c r="AL912" s="810"/>
      <c r="AM912" s="810"/>
      <c r="AN912" s="810"/>
      <c r="AO912" s="810"/>
      <c r="AP912" s="810"/>
      <c r="AQ912" s="810"/>
      <c r="AR912" s="810"/>
      <c r="AS912" s="810"/>
      <c r="AT912" s="810"/>
      <c r="AU912" s="810"/>
      <c r="AV912" s="810"/>
      <c r="AW912" s="810"/>
      <c r="AX912" s="810"/>
      <c r="AY912" s="810"/>
      <c r="AZ912" s="810"/>
      <c r="BA912" s="810"/>
      <c r="BB912" s="811"/>
    </row>
    <row r="913" spans="1:54" ht="12.6" customHeight="1" x14ac:dyDescent="0.25">
      <c r="A913" s="993" t="s">
        <v>1749</v>
      </c>
      <c r="B913" s="993"/>
      <c r="C913" s="993"/>
      <c r="D913" s="993"/>
      <c r="E913" s="993"/>
      <c r="F913" s="993"/>
      <c r="G913" s="993"/>
      <c r="H913" s="993"/>
      <c r="I913" s="993"/>
      <c r="J913" s="993"/>
      <c r="K913" s="993"/>
      <c r="L913" s="993"/>
      <c r="M913" s="993"/>
      <c r="N913" s="993"/>
      <c r="O913" s="993"/>
      <c r="P913" s="993"/>
      <c r="Q913" s="993"/>
      <c r="R913" s="993"/>
      <c r="S913" s="1009"/>
      <c r="T913" s="1022">
        <f>SUM(SUVAHAVUJ!N104)</f>
        <v>0</v>
      </c>
      <c r="U913" s="1022"/>
      <c r="V913" s="1022"/>
      <c r="W913" s="1022"/>
      <c r="X913" s="1022"/>
      <c r="Y913" s="1022"/>
      <c r="Z913" s="1022"/>
      <c r="AA913" s="1022"/>
      <c r="AB913" s="1022"/>
      <c r="AC913" s="1022"/>
      <c r="AD913" s="1022"/>
      <c r="AE913" s="1022"/>
      <c r="AF913" s="1022"/>
      <c r="AG913" s="1022">
        <f>(SUVAHAVUJ!X104)</f>
        <v>0</v>
      </c>
      <c r="AH913" s="1022"/>
      <c r="AI913" s="1022"/>
      <c r="AJ913" s="1022"/>
      <c r="AK913" s="1022"/>
      <c r="AL913" s="1022"/>
      <c r="AM913" s="1022"/>
      <c r="AN913" s="1022"/>
      <c r="AO913" s="1022"/>
      <c r="AP913" s="1022"/>
      <c r="AQ913" s="1022"/>
      <c r="AR913" s="1022"/>
      <c r="AS913" s="1022"/>
      <c r="AT913" s="1022"/>
      <c r="AU913" s="1022"/>
      <c r="AV913" s="1022"/>
      <c r="AW913" s="1022"/>
      <c r="AX913" s="1022"/>
      <c r="AY913" s="1022"/>
      <c r="AZ913" s="1022"/>
      <c r="BA913" s="1022"/>
      <c r="BB913" s="1125"/>
    </row>
    <row r="914" spans="1:54" ht="12.6" customHeight="1" x14ac:dyDescent="0.25">
      <c r="A914" s="148" t="s">
        <v>1750</v>
      </c>
      <c r="B914" s="149"/>
      <c r="C914" s="149"/>
      <c r="D914" s="149"/>
      <c r="E914" s="149"/>
      <c r="F914" s="149"/>
      <c r="G914" s="149"/>
      <c r="H914" s="149"/>
      <c r="I914" s="149"/>
      <c r="J914" s="149"/>
      <c r="K914" s="149"/>
      <c r="L914" s="149"/>
      <c r="M914" s="149"/>
      <c r="N914" s="149"/>
      <c r="O914" s="149"/>
      <c r="P914" s="149"/>
      <c r="Q914" s="149"/>
      <c r="R914" s="149"/>
      <c r="S914" s="150"/>
      <c r="T914" s="1126"/>
      <c r="U914" s="1127"/>
      <c r="V914" s="1127"/>
      <c r="W914" s="1127"/>
      <c r="X914" s="1127"/>
      <c r="Y914" s="1127"/>
      <c r="Z914" s="1127"/>
      <c r="AA914" s="1127"/>
      <c r="AB914" s="1127"/>
      <c r="AC914" s="1127"/>
      <c r="AD914" s="1127"/>
      <c r="AE914" s="1127"/>
      <c r="AF914" s="1128"/>
      <c r="AG914" s="1012"/>
      <c r="AH914" s="1012"/>
      <c r="AI914" s="1012"/>
      <c r="AJ914" s="1012"/>
      <c r="AK914" s="1012"/>
      <c r="AL914" s="1012"/>
      <c r="AM914" s="1012"/>
      <c r="AN914" s="1012"/>
      <c r="AO914" s="1012"/>
      <c r="AP914" s="1012"/>
      <c r="AQ914" s="1012"/>
      <c r="AR914" s="1012"/>
      <c r="AS914" s="1012"/>
      <c r="AT914" s="1012"/>
      <c r="AU914" s="1012"/>
      <c r="AV914" s="1012"/>
      <c r="AW914" s="1012"/>
      <c r="AX914" s="1012"/>
      <c r="AY914" s="1012"/>
      <c r="AZ914" s="1012"/>
      <c r="BA914" s="1012"/>
      <c r="BB914" s="1012"/>
    </row>
    <row r="915" spans="1:54" ht="12.6" customHeight="1" x14ac:dyDescent="0.25">
      <c r="A915" s="151" t="s">
        <v>1751</v>
      </c>
      <c r="B915" s="152"/>
      <c r="C915" s="152"/>
      <c r="D915" s="152"/>
      <c r="E915" s="152"/>
      <c r="F915" s="152"/>
      <c r="G915" s="152"/>
      <c r="H915" s="152"/>
      <c r="I915" s="152"/>
      <c r="J915" s="152"/>
      <c r="K915" s="152"/>
      <c r="L915" s="152"/>
      <c r="M915" s="152"/>
      <c r="N915" s="152"/>
      <c r="O915" s="152"/>
      <c r="P915" s="152"/>
      <c r="Q915" s="152"/>
      <c r="R915" s="152"/>
      <c r="S915" s="153"/>
      <c r="T915" s="1129"/>
      <c r="U915" s="1130"/>
      <c r="V915" s="1130"/>
      <c r="W915" s="1130"/>
      <c r="X915" s="1130"/>
      <c r="Y915" s="1130"/>
      <c r="Z915" s="1130"/>
      <c r="AA915" s="1130"/>
      <c r="AB915" s="1130"/>
      <c r="AC915" s="1130"/>
      <c r="AD915" s="1130"/>
      <c r="AE915" s="1130"/>
      <c r="AF915" s="1131"/>
      <c r="AG915" s="1012"/>
      <c r="AH915" s="1012"/>
      <c r="AI915" s="1012"/>
      <c r="AJ915" s="1012"/>
      <c r="AK915" s="1012"/>
      <c r="AL915" s="1012"/>
      <c r="AM915" s="1012"/>
      <c r="AN915" s="1012"/>
      <c r="AO915" s="1012"/>
      <c r="AP915" s="1012"/>
      <c r="AQ915" s="1012"/>
      <c r="AR915" s="1012"/>
      <c r="AS915" s="1012"/>
      <c r="AT915" s="1012"/>
      <c r="AU915" s="1012"/>
      <c r="AV915" s="1012"/>
      <c r="AW915" s="1012"/>
      <c r="AX915" s="1012"/>
      <c r="AY915" s="1012"/>
      <c r="AZ915" s="1012"/>
      <c r="BA915" s="1012"/>
      <c r="BB915" s="1012"/>
    </row>
    <row r="916" spans="1:54" ht="12.6" customHeight="1" x14ac:dyDescent="0.25">
      <c r="A916" s="148" t="s">
        <v>1750</v>
      </c>
      <c r="B916" s="149"/>
      <c r="C916" s="149"/>
      <c r="D916" s="149"/>
      <c r="E916" s="149"/>
      <c r="F916" s="149"/>
      <c r="G916" s="149"/>
      <c r="H916" s="149"/>
      <c r="I916" s="149"/>
      <c r="J916" s="149"/>
      <c r="K916" s="149"/>
      <c r="L916" s="149"/>
      <c r="M916" s="149"/>
      <c r="N916" s="149"/>
      <c r="O916" s="149"/>
      <c r="P916" s="149"/>
      <c r="Q916" s="149"/>
      <c r="R916" s="149"/>
      <c r="S916" s="150"/>
      <c r="T916" s="1011">
        <f>SUM(T913-T914)</f>
        <v>0</v>
      </c>
      <c r="U916" s="1011"/>
      <c r="V916" s="1011"/>
      <c r="W916" s="1011"/>
      <c r="X916" s="1011"/>
      <c r="Y916" s="1011"/>
      <c r="Z916" s="1011"/>
      <c r="AA916" s="1011"/>
      <c r="AB916" s="1011"/>
      <c r="AC916" s="1011"/>
      <c r="AD916" s="1011"/>
      <c r="AE916" s="1011"/>
      <c r="AF916" s="1011"/>
      <c r="AG916" s="1011">
        <f>SUM(AG913-AG914)</f>
        <v>0</v>
      </c>
      <c r="AH916" s="1011"/>
      <c r="AI916" s="1011"/>
      <c r="AJ916" s="1011"/>
      <c r="AK916" s="1011"/>
      <c r="AL916" s="1011"/>
      <c r="AM916" s="1011"/>
      <c r="AN916" s="1011"/>
      <c r="AO916" s="1011"/>
      <c r="AP916" s="1011"/>
      <c r="AQ916" s="1011"/>
      <c r="AR916" s="1011"/>
      <c r="AS916" s="1011"/>
      <c r="AT916" s="1011"/>
      <c r="AU916" s="1011"/>
      <c r="AV916" s="1011"/>
      <c r="AW916" s="1011"/>
      <c r="AX916" s="1011"/>
      <c r="AY916" s="1011"/>
      <c r="AZ916" s="1011"/>
      <c r="BA916" s="1011"/>
      <c r="BB916" s="1011"/>
    </row>
    <row r="917" spans="1:54" ht="12.6" customHeight="1" x14ac:dyDescent="0.25">
      <c r="A917" s="151" t="s">
        <v>1752</v>
      </c>
      <c r="B917" s="152"/>
      <c r="C917" s="152"/>
      <c r="D917" s="152"/>
      <c r="E917" s="152"/>
      <c r="F917" s="152"/>
      <c r="G917" s="152"/>
      <c r="H917" s="152"/>
      <c r="I917" s="152"/>
      <c r="J917" s="152"/>
      <c r="K917" s="152"/>
      <c r="L917" s="152"/>
      <c r="M917" s="152"/>
      <c r="N917" s="152"/>
      <c r="O917" s="152"/>
      <c r="P917" s="152"/>
      <c r="Q917" s="152"/>
      <c r="R917" s="152"/>
      <c r="S917" s="153"/>
      <c r="T917" s="1011"/>
      <c r="U917" s="1011"/>
      <c r="V917" s="1011"/>
      <c r="W917" s="1011"/>
      <c r="X917" s="1011"/>
      <c r="Y917" s="1011"/>
      <c r="Z917" s="1011"/>
      <c r="AA917" s="1011"/>
      <c r="AB917" s="1011"/>
      <c r="AC917" s="1011"/>
      <c r="AD917" s="1011"/>
      <c r="AE917" s="1011"/>
      <c r="AF917" s="1011"/>
      <c r="AG917" s="1011"/>
      <c r="AH917" s="1011"/>
      <c r="AI917" s="1011"/>
      <c r="AJ917" s="1011"/>
      <c r="AK917" s="1011"/>
      <c r="AL917" s="1011"/>
      <c r="AM917" s="1011"/>
      <c r="AN917" s="1011"/>
      <c r="AO917" s="1011"/>
      <c r="AP917" s="1011"/>
      <c r="AQ917" s="1011"/>
      <c r="AR917" s="1011"/>
      <c r="AS917" s="1011"/>
      <c r="AT917" s="1011"/>
      <c r="AU917" s="1011"/>
      <c r="AV917" s="1011"/>
      <c r="AW917" s="1011"/>
      <c r="AX917" s="1011"/>
      <c r="AY917" s="1011"/>
      <c r="AZ917" s="1011"/>
      <c r="BA917" s="1011"/>
      <c r="BB917" s="1011"/>
    </row>
    <row r="918" spans="1:54" ht="12.6" customHeight="1" x14ac:dyDescent="0.25">
      <c r="A918" s="200" t="s">
        <v>1753</v>
      </c>
      <c r="B918" s="144"/>
      <c r="C918" s="144"/>
      <c r="D918" s="144"/>
      <c r="E918" s="144"/>
      <c r="F918" s="144"/>
      <c r="G918" s="144"/>
      <c r="H918" s="144"/>
      <c r="I918" s="144"/>
      <c r="J918" s="144"/>
      <c r="K918" s="144"/>
      <c r="L918" s="144"/>
      <c r="M918" s="144"/>
      <c r="N918" s="144"/>
      <c r="O918" s="144"/>
      <c r="P918" s="144"/>
      <c r="Q918" s="144"/>
      <c r="R918" s="144"/>
      <c r="S918" s="145"/>
      <c r="T918" s="1022">
        <f>SUM(SUVAHAVUJ!N124)</f>
        <v>0</v>
      </c>
      <c r="U918" s="1022"/>
      <c r="V918" s="1022"/>
      <c r="W918" s="1022"/>
      <c r="X918" s="1022"/>
      <c r="Y918" s="1022"/>
      <c r="Z918" s="1022"/>
      <c r="AA918" s="1022"/>
      <c r="AB918" s="1022"/>
      <c r="AC918" s="1022"/>
      <c r="AD918" s="1022"/>
      <c r="AE918" s="1022"/>
      <c r="AF918" s="1022"/>
      <c r="AG918" s="1022">
        <f>SUM(SUVAHAVUJ!X124)</f>
        <v>0</v>
      </c>
      <c r="AH918" s="1022"/>
      <c r="AI918" s="1022"/>
      <c r="AJ918" s="1022"/>
      <c r="AK918" s="1022"/>
      <c r="AL918" s="1022"/>
      <c r="AM918" s="1022"/>
      <c r="AN918" s="1022"/>
      <c r="AO918" s="1022"/>
      <c r="AP918" s="1022"/>
      <c r="AQ918" s="1022"/>
      <c r="AR918" s="1022"/>
      <c r="AS918" s="1022"/>
      <c r="AT918" s="1022"/>
      <c r="AU918" s="1022"/>
      <c r="AV918" s="1022"/>
      <c r="AW918" s="1022"/>
      <c r="AX918" s="1022"/>
      <c r="AY918" s="1022"/>
      <c r="AZ918" s="1022"/>
      <c r="BA918" s="1022"/>
      <c r="BB918" s="1125"/>
    </row>
    <row r="919" spans="1:54" ht="12.6" customHeight="1" x14ac:dyDescent="0.25">
      <c r="A919" s="148" t="s">
        <v>1750</v>
      </c>
      <c r="B919" s="149"/>
      <c r="C919" s="149"/>
      <c r="D919" s="149"/>
      <c r="E919" s="149"/>
      <c r="F919" s="149"/>
      <c r="G919" s="149"/>
      <c r="H919" s="149"/>
      <c r="I919" s="149"/>
      <c r="J919" s="149"/>
      <c r="K919" s="149"/>
      <c r="L919" s="149"/>
      <c r="M919" s="149"/>
      <c r="N919" s="149"/>
      <c r="O919" s="149"/>
      <c r="P919" s="149"/>
      <c r="Q919" s="149"/>
      <c r="R919" s="149"/>
      <c r="S919" s="150"/>
      <c r="T919" s="1011"/>
      <c r="U919" s="1011"/>
      <c r="V919" s="1011"/>
      <c r="W919" s="1011"/>
      <c r="X919" s="1011"/>
      <c r="Y919" s="1011"/>
      <c r="Z919" s="1011"/>
      <c r="AA919" s="1011"/>
      <c r="AB919" s="1011"/>
      <c r="AC919" s="1011"/>
      <c r="AD919" s="1011"/>
      <c r="AE919" s="1011"/>
      <c r="AF919" s="1011"/>
      <c r="AG919" s="1011">
        <f>SUM(AG918-AG921)</f>
        <v>0</v>
      </c>
      <c r="AH919" s="1011"/>
      <c r="AI919" s="1011"/>
      <c r="AJ919" s="1011"/>
      <c r="AK919" s="1011"/>
      <c r="AL919" s="1011"/>
      <c r="AM919" s="1011"/>
      <c r="AN919" s="1011"/>
      <c r="AO919" s="1011"/>
      <c r="AP919" s="1011"/>
      <c r="AQ919" s="1011"/>
      <c r="AR919" s="1011"/>
      <c r="AS919" s="1011"/>
      <c r="AT919" s="1011"/>
      <c r="AU919" s="1011"/>
      <c r="AV919" s="1011"/>
      <c r="AW919" s="1011"/>
      <c r="AX919" s="1011"/>
      <c r="AY919" s="1011"/>
      <c r="AZ919" s="1011"/>
      <c r="BA919" s="1011"/>
      <c r="BB919" s="1011"/>
    </row>
    <row r="920" spans="1:54" ht="12.6" customHeight="1" x14ac:dyDescent="0.25">
      <c r="A920" s="151" t="s">
        <v>1754</v>
      </c>
      <c r="B920" s="152"/>
      <c r="C920" s="152"/>
      <c r="D920" s="152"/>
      <c r="E920" s="152"/>
      <c r="F920" s="152"/>
      <c r="G920" s="152"/>
      <c r="H920" s="152"/>
      <c r="I920" s="152"/>
      <c r="J920" s="152"/>
      <c r="K920" s="152"/>
      <c r="L920" s="152"/>
      <c r="M920" s="152"/>
      <c r="N920" s="152"/>
      <c r="O920" s="152"/>
      <c r="P920" s="152"/>
      <c r="Q920" s="152"/>
      <c r="R920" s="152"/>
      <c r="S920" s="153"/>
      <c r="T920" s="1011"/>
      <c r="U920" s="1011"/>
      <c r="V920" s="1011"/>
      <c r="W920" s="1011"/>
      <c r="X920" s="1011"/>
      <c r="Y920" s="1011"/>
      <c r="Z920" s="1011"/>
      <c r="AA920" s="1011"/>
      <c r="AB920" s="1011"/>
      <c r="AC920" s="1011"/>
      <c r="AD920" s="1011"/>
      <c r="AE920" s="1011"/>
      <c r="AF920" s="1011"/>
      <c r="AG920" s="1011"/>
      <c r="AH920" s="1011"/>
      <c r="AI920" s="1011"/>
      <c r="AJ920" s="1011"/>
      <c r="AK920" s="1011"/>
      <c r="AL920" s="1011"/>
      <c r="AM920" s="1011"/>
      <c r="AN920" s="1011"/>
      <c r="AO920" s="1011"/>
      <c r="AP920" s="1011"/>
      <c r="AQ920" s="1011"/>
      <c r="AR920" s="1011"/>
      <c r="AS920" s="1011"/>
      <c r="AT920" s="1011"/>
      <c r="AU920" s="1011"/>
      <c r="AV920" s="1011"/>
      <c r="AW920" s="1011"/>
      <c r="AX920" s="1011"/>
      <c r="AY920" s="1011"/>
      <c r="AZ920" s="1011"/>
      <c r="BA920" s="1011"/>
      <c r="BB920" s="1011"/>
    </row>
    <row r="921" spans="1:54" ht="12.6" customHeight="1" x14ac:dyDescent="0.25">
      <c r="A921" s="143" t="s">
        <v>1755</v>
      </c>
      <c r="B921" s="144"/>
      <c r="C921" s="144"/>
      <c r="D921" s="144"/>
      <c r="E921" s="144"/>
      <c r="F921" s="144"/>
      <c r="G921" s="144"/>
      <c r="H921" s="144"/>
      <c r="I921" s="144"/>
      <c r="J921" s="144"/>
      <c r="K921" s="144"/>
      <c r="L921" s="144"/>
      <c r="M921" s="144"/>
      <c r="N921" s="144"/>
      <c r="O921" s="144"/>
      <c r="P921" s="144"/>
      <c r="Q921" s="144"/>
      <c r="R921" s="144"/>
      <c r="S921" s="145"/>
      <c r="T921" s="1012"/>
      <c r="U921" s="1012"/>
      <c r="V921" s="1012"/>
      <c r="W921" s="1012"/>
      <c r="X921" s="1012"/>
      <c r="Y921" s="1012"/>
      <c r="Z921" s="1012"/>
      <c r="AA921" s="1012"/>
      <c r="AB921" s="1012"/>
      <c r="AC921" s="1012"/>
      <c r="AD921" s="1012"/>
      <c r="AE921" s="1012"/>
      <c r="AF921" s="1012"/>
      <c r="AG921" s="1012"/>
      <c r="AH921" s="1012"/>
      <c r="AI921" s="1012"/>
      <c r="AJ921" s="1012"/>
      <c r="AK921" s="1012"/>
      <c r="AL921" s="1012"/>
      <c r="AM921" s="1012"/>
      <c r="AN921" s="1012"/>
      <c r="AO921" s="1012"/>
      <c r="AP921" s="1012"/>
      <c r="AQ921" s="1012"/>
      <c r="AR921" s="1012"/>
      <c r="AS921" s="1012"/>
      <c r="AT921" s="1012"/>
      <c r="AU921" s="1012"/>
      <c r="AV921" s="1012"/>
      <c r="AW921" s="1012"/>
      <c r="AX921" s="1012"/>
      <c r="AY921" s="1012"/>
      <c r="AZ921" s="1012"/>
      <c r="BA921" s="1012"/>
      <c r="BB921" s="1012"/>
    </row>
    <row r="922" spans="1:54" ht="12.6" customHeight="1" x14ac:dyDescent="0.25">
      <c r="A922" s="142" t="s">
        <v>5105</v>
      </c>
    </row>
    <row r="923" spans="1:54" ht="15" customHeight="1" x14ac:dyDescent="0.25">
      <c r="A923" s="863"/>
      <c r="B923" s="864"/>
      <c r="C923" s="864"/>
      <c r="D923" s="864"/>
      <c r="E923" s="864"/>
      <c r="F923" s="864"/>
      <c r="G923" s="864"/>
      <c r="H923" s="864"/>
      <c r="I923" s="864"/>
      <c r="J923" s="864"/>
      <c r="K923" s="864"/>
      <c r="L923" s="864"/>
      <c r="M923" s="864"/>
      <c r="N923" s="864"/>
      <c r="O923" s="864"/>
      <c r="P923" s="864"/>
      <c r="Q923" s="864"/>
      <c r="R923" s="864"/>
      <c r="S923" s="864"/>
      <c r="T923" s="864"/>
      <c r="U923" s="864"/>
      <c r="V923" s="864"/>
      <c r="W923" s="864"/>
      <c r="X923" s="864"/>
      <c r="Y923" s="864"/>
      <c r="Z923" s="864"/>
      <c r="AA923" s="864"/>
      <c r="AB923" s="864"/>
      <c r="AC923" s="864"/>
      <c r="AD923" s="864"/>
      <c r="AE923" s="864"/>
      <c r="AF923" s="864"/>
      <c r="AG923" s="864"/>
      <c r="AH923" s="864"/>
      <c r="AI923" s="864"/>
      <c r="AJ923" s="864"/>
      <c r="AK923" s="864"/>
      <c r="AL923" s="864"/>
      <c r="AM923" s="864"/>
      <c r="AN923" s="864"/>
      <c r="AO923" s="864"/>
      <c r="AP923" s="864"/>
      <c r="AQ923" s="864"/>
      <c r="AR923" s="864"/>
      <c r="AS923" s="864"/>
      <c r="AT923" s="864"/>
      <c r="AU923" s="864"/>
      <c r="AV923" s="864"/>
      <c r="AW923" s="864"/>
      <c r="AX923" s="864"/>
      <c r="AY923" s="497"/>
      <c r="AZ923" s="497"/>
      <c r="BA923" s="497"/>
      <c r="BB923" s="497"/>
    </row>
    <row r="924" spans="1:54" ht="15" customHeight="1" x14ac:dyDescent="0.25">
      <c r="A924" s="865"/>
      <c r="B924" s="866"/>
      <c r="C924" s="866"/>
      <c r="D924" s="866"/>
      <c r="E924" s="866"/>
      <c r="F924" s="866"/>
      <c r="G924" s="866"/>
      <c r="H924" s="866"/>
      <c r="I924" s="866"/>
      <c r="J924" s="866"/>
      <c r="K924" s="866"/>
      <c r="L924" s="866"/>
      <c r="M924" s="866"/>
      <c r="N924" s="866"/>
      <c r="O924" s="866"/>
      <c r="P924" s="866"/>
      <c r="Q924" s="866"/>
      <c r="R924" s="866"/>
      <c r="S924" s="866"/>
      <c r="T924" s="866"/>
      <c r="U924" s="866"/>
      <c r="V924" s="866"/>
      <c r="W924" s="866"/>
      <c r="X924" s="866"/>
      <c r="Y924" s="866"/>
      <c r="Z924" s="866"/>
      <c r="AA924" s="866"/>
      <c r="AB924" s="866"/>
      <c r="AC924" s="866"/>
      <c r="AD924" s="866"/>
      <c r="AE924" s="866"/>
      <c r="AF924" s="866"/>
      <c r="AG924" s="866"/>
      <c r="AH924" s="866"/>
      <c r="AI924" s="866"/>
      <c r="AJ924" s="866"/>
      <c r="AK924" s="866"/>
      <c r="AL924" s="866"/>
      <c r="AM924" s="866"/>
      <c r="AN924" s="866"/>
      <c r="AO924" s="866"/>
      <c r="AP924" s="866"/>
      <c r="AQ924" s="866"/>
      <c r="AR924" s="866"/>
      <c r="AS924" s="866"/>
      <c r="AT924" s="866"/>
      <c r="AU924" s="866"/>
      <c r="AV924" s="866"/>
      <c r="AW924" s="866"/>
      <c r="AX924" s="866"/>
      <c r="AY924" s="497"/>
      <c r="AZ924" s="497"/>
      <c r="BA924" s="497"/>
      <c r="BB924" s="497"/>
    </row>
    <row r="925" spans="1:54" ht="12" customHeight="1" x14ac:dyDescent="0.25"/>
    <row r="926" spans="1:54" ht="27.75" customHeight="1" x14ac:dyDescent="0.25">
      <c r="A926" s="1038" t="s">
        <v>5241</v>
      </c>
      <c r="B926" s="1038"/>
      <c r="C926" s="1038"/>
      <c r="D926" s="1038"/>
      <c r="E926" s="1038"/>
      <c r="F926" s="1038"/>
      <c r="G926" s="1038"/>
      <c r="H926" s="1038"/>
      <c r="I926" s="1038"/>
      <c r="J926" s="1038"/>
      <c r="K926" s="1038"/>
      <c r="L926" s="1038"/>
      <c r="M926" s="1038"/>
      <c r="N926" s="1038"/>
      <c r="O926" s="1038"/>
      <c r="P926" s="1038"/>
      <c r="Q926" s="1038"/>
      <c r="R926" s="1038"/>
      <c r="S926" s="1038"/>
      <c r="T926" s="1038"/>
      <c r="U926" s="1038"/>
      <c r="V926" s="1038"/>
      <c r="W926" s="1038"/>
      <c r="X926" s="1038"/>
      <c r="Y926" s="1038"/>
      <c r="Z926" s="1038"/>
      <c r="AA926" s="1038"/>
      <c r="AB926" s="1038"/>
      <c r="AC926" s="1038"/>
      <c r="AD926" s="1038"/>
      <c r="AE926" s="1038"/>
      <c r="AF926" s="1038"/>
      <c r="AG926" s="1038"/>
      <c r="AH926" s="1038"/>
      <c r="AI926" s="1038"/>
      <c r="AJ926" s="1038"/>
      <c r="AK926" s="1038"/>
      <c r="AL926" s="1038"/>
      <c r="AM926" s="1038"/>
      <c r="AN926" s="1038"/>
      <c r="AO926" s="1038"/>
      <c r="AP926" s="1038"/>
      <c r="AQ926" s="1038"/>
      <c r="AR926" s="1038"/>
      <c r="AS926" s="1038"/>
      <c r="AT926" s="1038"/>
      <c r="AU926" s="1038"/>
      <c r="AV926" s="1038"/>
      <c r="AW926" s="1038"/>
      <c r="AX926" s="1038"/>
      <c r="AY926" s="1038"/>
      <c r="AZ926" s="1038"/>
      <c r="BA926" s="1038"/>
    </row>
    <row r="927" spans="1:54" ht="12.6" customHeight="1" x14ac:dyDescent="0.25">
      <c r="A927" s="142"/>
    </row>
    <row r="928" spans="1:54" ht="12.6" customHeight="1" x14ac:dyDescent="0.25">
      <c r="A928" s="171"/>
      <c r="B928" s="172"/>
      <c r="C928" s="172"/>
      <c r="D928" s="172"/>
      <c r="E928" s="172"/>
      <c r="F928" s="172"/>
      <c r="G928" s="172"/>
      <c r="H928" s="172"/>
      <c r="I928" s="172"/>
      <c r="J928" s="172"/>
      <c r="K928" s="172"/>
      <c r="L928" s="172"/>
      <c r="M928" s="172"/>
      <c r="N928" s="172"/>
      <c r="O928" s="172"/>
      <c r="P928" s="172"/>
      <c r="Q928" s="172"/>
      <c r="R928" s="172"/>
      <c r="S928" s="172"/>
      <c r="T928" s="172"/>
      <c r="U928" s="172"/>
      <c r="V928" s="172"/>
      <c r="W928" s="172"/>
      <c r="X928" s="184"/>
      <c r="Y928" s="171"/>
      <c r="Z928" s="172"/>
      <c r="AA928" s="172"/>
      <c r="AB928" s="172"/>
      <c r="AC928" s="172"/>
      <c r="AD928" s="172"/>
      <c r="AE928" s="172"/>
      <c r="AF928" s="172"/>
      <c r="AG928" s="149"/>
      <c r="AH928" s="172"/>
      <c r="AI928" s="172"/>
      <c r="AJ928" s="172"/>
      <c r="AK928" s="184"/>
      <c r="AL928" s="867" t="s">
        <v>1650</v>
      </c>
      <c r="AM928" s="868"/>
      <c r="AN928" s="868"/>
      <c r="AO928" s="868"/>
      <c r="AP928" s="868"/>
      <c r="AQ928" s="868"/>
      <c r="AR928" s="868"/>
      <c r="AS928" s="868"/>
      <c r="AT928" s="868"/>
      <c r="AU928" s="868"/>
      <c r="AV928" s="868"/>
      <c r="AW928" s="868"/>
      <c r="AX928" s="868"/>
      <c r="AY928" s="868"/>
      <c r="AZ928" s="868"/>
      <c r="BA928" s="868"/>
      <c r="BB928" s="951"/>
    </row>
    <row r="929" spans="1:54" ht="12.6" customHeight="1" x14ac:dyDescent="0.25">
      <c r="A929" s="799" t="s">
        <v>1264</v>
      </c>
      <c r="B929" s="800"/>
      <c r="C929" s="800"/>
      <c r="D929" s="800"/>
      <c r="E929" s="800"/>
      <c r="F929" s="800"/>
      <c r="G929" s="800"/>
      <c r="H929" s="800"/>
      <c r="I929" s="800"/>
      <c r="J929" s="800"/>
      <c r="K929" s="800"/>
      <c r="L929" s="800"/>
      <c r="M929" s="800"/>
      <c r="N929" s="800"/>
      <c r="O929" s="800"/>
      <c r="P929" s="800"/>
      <c r="Q929" s="800"/>
      <c r="R929" s="800"/>
      <c r="S929" s="800"/>
      <c r="T929" s="800"/>
      <c r="U929" s="800"/>
      <c r="V929" s="800"/>
      <c r="W929" s="800"/>
      <c r="X929" s="802"/>
      <c r="Y929" s="799" t="s">
        <v>1756</v>
      </c>
      <c r="Z929" s="800"/>
      <c r="AA929" s="800"/>
      <c r="AB929" s="800"/>
      <c r="AC929" s="800"/>
      <c r="AD929" s="800"/>
      <c r="AE929" s="800"/>
      <c r="AF929" s="800"/>
      <c r="AG929" s="800"/>
      <c r="AH929" s="800"/>
      <c r="AI929" s="800"/>
      <c r="AJ929" s="800"/>
      <c r="AK929" s="802"/>
      <c r="AL929" s="799" t="s">
        <v>1651</v>
      </c>
      <c r="AM929" s="800"/>
      <c r="AN929" s="800"/>
      <c r="AO929" s="800"/>
      <c r="AP929" s="800"/>
      <c r="AQ929" s="800"/>
      <c r="AR929" s="800"/>
      <c r="AS929" s="800"/>
      <c r="AT929" s="800"/>
      <c r="AU929" s="800"/>
      <c r="AV929" s="800"/>
      <c r="AW929" s="800"/>
      <c r="AX929" s="800"/>
      <c r="AY929" s="800"/>
      <c r="AZ929" s="800"/>
      <c r="BA929" s="800"/>
      <c r="BB929" s="802"/>
    </row>
    <row r="930" spans="1:54" ht="12.6" customHeight="1" x14ac:dyDescent="0.25">
      <c r="A930" s="151"/>
      <c r="B930" s="208"/>
      <c r="C930" s="208"/>
      <c r="D930" s="208"/>
      <c r="E930" s="208"/>
      <c r="F930" s="208"/>
      <c r="G930" s="208"/>
      <c r="H930" s="208"/>
      <c r="I930" s="208"/>
      <c r="J930" s="208"/>
      <c r="K930" s="208"/>
      <c r="L930" s="208"/>
      <c r="M930" s="208"/>
      <c r="N930" s="208"/>
      <c r="O930" s="208"/>
      <c r="P930" s="208"/>
      <c r="Q930" s="208"/>
      <c r="R930" s="208"/>
      <c r="S930" s="208"/>
      <c r="T930" s="152"/>
      <c r="U930" s="208"/>
      <c r="V930" s="208"/>
      <c r="W930" s="208"/>
      <c r="X930" s="209"/>
      <c r="Y930" s="809" t="s">
        <v>1438</v>
      </c>
      <c r="Z930" s="810"/>
      <c r="AA930" s="810"/>
      <c r="AB930" s="810"/>
      <c r="AC930" s="810"/>
      <c r="AD930" s="810"/>
      <c r="AE930" s="810"/>
      <c r="AF930" s="810"/>
      <c r="AG930" s="810"/>
      <c r="AH930" s="810"/>
      <c r="AI930" s="810"/>
      <c r="AJ930" s="810"/>
      <c r="AK930" s="811"/>
      <c r="AL930" s="809" t="s">
        <v>1438</v>
      </c>
      <c r="AM930" s="810"/>
      <c r="AN930" s="810"/>
      <c r="AO930" s="810"/>
      <c r="AP930" s="810"/>
      <c r="AQ930" s="810"/>
      <c r="AR930" s="810"/>
      <c r="AS930" s="810"/>
      <c r="AT930" s="810"/>
      <c r="AU930" s="810"/>
      <c r="AV930" s="810"/>
      <c r="AW930" s="810"/>
      <c r="AX930" s="810"/>
      <c r="AY930" s="810"/>
      <c r="AZ930" s="810"/>
      <c r="BA930" s="810"/>
      <c r="BB930" s="811"/>
    </row>
    <row r="931" spans="1:54" ht="12.6" customHeight="1" x14ac:dyDescent="0.25">
      <c r="A931" s="141" t="s">
        <v>1757</v>
      </c>
      <c r="X931" s="173"/>
      <c r="Y931" s="1000"/>
      <c r="Z931" s="1000"/>
      <c r="AA931" s="1000"/>
      <c r="AB931" s="1000"/>
      <c r="AC931" s="1000"/>
      <c r="AD931" s="1000"/>
      <c r="AE931" s="1000"/>
      <c r="AF931" s="1000"/>
      <c r="AG931" s="1000"/>
      <c r="AH931" s="1000"/>
      <c r="AI931" s="1000"/>
      <c r="AJ931" s="1000"/>
      <c r="AK931" s="1000"/>
      <c r="AL931" s="1000"/>
      <c r="AM931" s="1000"/>
      <c r="AN931" s="1000"/>
      <c r="AO931" s="1000"/>
      <c r="AP931" s="1000"/>
      <c r="AQ931" s="1000"/>
      <c r="AR931" s="1000"/>
      <c r="AS931" s="1000"/>
      <c r="AT931" s="1000"/>
      <c r="AU931" s="1000"/>
      <c r="AV931" s="1000"/>
      <c r="AW931" s="1000"/>
      <c r="AX931" s="1000"/>
      <c r="AY931" s="1000"/>
      <c r="AZ931" s="1000"/>
      <c r="BA931" s="1000"/>
      <c r="BB931" s="1000"/>
    </row>
    <row r="932" spans="1:54" ht="12.6" customHeight="1" x14ac:dyDescent="0.25">
      <c r="A932" s="174" t="s">
        <v>1758</v>
      </c>
      <c r="B932" s="152"/>
      <c r="C932" s="152"/>
      <c r="D932" s="152"/>
      <c r="E932" s="152"/>
      <c r="F932" s="152"/>
      <c r="G932" s="152"/>
      <c r="H932" s="152"/>
      <c r="I932" s="152"/>
      <c r="J932" s="152"/>
      <c r="K932" s="152"/>
      <c r="L932" s="152"/>
      <c r="M932" s="152"/>
      <c r="N932" s="152"/>
      <c r="O932" s="152"/>
      <c r="P932" s="152"/>
      <c r="Q932" s="152"/>
      <c r="R932" s="152"/>
      <c r="S932" s="152"/>
      <c r="T932" s="152"/>
      <c r="U932" s="152"/>
      <c r="V932" s="152"/>
      <c r="W932" s="152"/>
      <c r="X932" s="153"/>
      <c r="Y932" s="766"/>
      <c r="Z932" s="766"/>
      <c r="AA932" s="766"/>
      <c r="AB932" s="766"/>
      <c r="AC932" s="766"/>
      <c r="AD932" s="766"/>
      <c r="AE932" s="766"/>
      <c r="AF932" s="766"/>
      <c r="AG932" s="766"/>
      <c r="AH932" s="766"/>
      <c r="AI932" s="766"/>
      <c r="AJ932" s="766"/>
      <c r="AK932" s="766"/>
      <c r="AL932" s="766"/>
      <c r="AM932" s="766"/>
      <c r="AN932" s="766"/>
      <c r="AO932" s="766"/>
      <c r="AP932" s="766"/>
      <c r="AQ932" s="766"/>
      <c r="AR932" s="766"/>
      <c r="AS932" s="766"/>
      <c r="AT932" s="766"/>
      <c r="AU932" s="766"/>
      <c r="AV932" s="766"/>
      <c r="AW932" s="766"/>
      <c r="AX932" s="766"/>
      <c r="AY932" s="766"/>
      <c r="AZ932" s="766"/>
      <c r="BA932" s="766"/>
      <c r="BB932" s="766"/>
    </row>
    <row r="933" spans="1:54" ht="12.6" customHeight="1" x14ac:dyDescent="0.25">
      <c r="A933" s="143" t="s">
        <v>1759</v>
      </c>
      <c r="B933" s="144"/>
      <c r="C933" s="144"/>
      <c r="D933" s="144"/>
      <c r="E933" s="144"/>
      <c r="F933" s="144"/>
      <c r="G933" s="144"/>
      <c r="H933" s="144"/>
      <c r="I933" s="144"/>
      <c r="J933" s="144"/>
      <c r="K933" s="144"/>
      <c r="L933" s="144"/>
      <c r="M933" s="144"/>
      <c r="N933" s="144"/>
      <c r="O933" s="144"/>
      <c r="P933" s="144"/>
      <c r="Q933" s="144"/>
      <c r="R933" s="144"/>
      <c r="S933" s="144"/>
      <c r="T933" s="144"/>
      <c r="U933" s="144"/>
      <c r="V933" s="144"/>
      <c r="W933" s="144"/>
      <c r="X933" s="145"/>
      <c r="Y933" s="766"/>
      <c r="Z933" s="766"/>
      <c r="AA933" s="766"/>
      <c r="AB933" s="766"/>
      <c r="AC933" s="766"/>
      <c r="AD933" s="766"/>
      <c r="AE933" s="766"/>
      <c r="AF933" s="766"/>
      <c r="AG933" s="766"/>
      <c r="AH933" s="766"/>
      <c r="AI933" s="766"/>
      <c r="AJ933" s="766"/>
      <c r="AK933" s="766"/>
      <c r="AL933" s="855"/>
      <c r="AM933" s="856"/>
      <c r="AN933" s="856"/>
      <c r="AO933" s="856"/>
      <c r="AP933" s="856"/>
      <c r="AQ933" s="856"/>
      <c r="AR933" s="856"/>
      <c r="AS933" s="856"/>
      <c r="AT933" s="856"/>
      <c r="AU933" s="856"/>
      <c r="AV933" s="856"/>
      <c r="AW933" s="856"/>
      <c r="AX933" s="856"/>
      <c r="AY933" s="856"/>
      <c r="AZ933" s="856"/>
      <c r="BA933" s="856"/>
      <c r="BB933" s="952"/>
    </row>
    <row r="934" spans="1:54" ht="12.6" customHeight="1" x14ac:dyDescent="0.25">
      <c r="A934" s="143" t="s">
        <v>1760</v>
      </c>
      <c r="B934" s="144"/>
      <c r="C934" s="144"/>
      <c r="D934" s="144"/>
      <c r="E934" s="144"/>
      <c r="F934" s="144"/>
      <c r="G934" s="144"/>
      <c r="H934" s="144"/>
      <c r="I934" s="144"/>
      <c r="J934" s="144"/>
      <c r="K934" s="144"/>
      <c r="L934" s="144"/>
      <c r="M934" s="144"/>
      <c r="N934" s="144"/>
      <c r="O934" s="144"/>
      <c r="P934" s="144"/>
      <c r="Q934" s="144"/>
      <c r="R934" s="144"/>
      <c r="S934" s="144"/>
      <c r="T934" s="144"/>
      <c r="U934" s="144"/>
      <c r="V934" s="144"/>
      <c r="W934" s="144"/>
      <c r="X934" s="145"/>
      <c r="Y934" s="766"/>
      <c r="Z934" s="766"/>
      <c r="AA934" s="766"/>
      <c r="AB934" s="766"/>
      <c r="AC934" s="766"/>
      <c r="AD934" s="766"/>
      <c r="AE934" s="766"/>
      <c r="AF934" s="766"/>
      <c r="AG934" s="766"/>
      <c r="AH934" s="766"/>
      <c r="AI934" s="766"/>
      <c r="AJ934" s="766"/>
      <c r="AK934" s="766"/>
      <c r="AL934" s="855"/>
      <c r="AM934" s="856"/>
      <c r="AN934" s="856"/>
      <c r="AO934" s="856"/>
      <c r="AP934" s="856"/>
      <c r="AQ934" s="856"/>
      <c r="AR934" s="856"/>
      <c r="AS934" s="856"/>
      <c r="AT934" s="856"/>
      <c r="AU934" s="856"/>
      <c r="AV934" s="856"/>
      <c r="AW934" s="856"/>
      <c r="AX934" s="856"/>
      <c r="AY934" s="856"/>
      <c r="AZ934" s="856"/>
      <c r="BA934" s="856"/>
      <c r="BB934" s="952"/>
    </row>
    <row r="935" spans="1:54" ht="12.6" customHeight="1" x14ac:dyDescent="0.25">
      <c r="A935" s="171" t="s">
        <v>1761</v>
      </c>
      <c r="B935" s="149"/>
      <c r="C935" s="149"/>
      <c r="D935" s="149"/>
      <c r="E935" s="149"/>
      <c r="F935" s="149"/>
      <c r="G935" s="149"/>
      <c r="H935" s="149"/>
      <c r="I935" s="149"/>
      <c r="J935" s="149"/>
      <c r="K935" s="149"/>
      <c r="L935" s="149"/>
      <c r="M935" s="149"/>
      <c r="N935" s="149"/>
      <c r="O935" s="149"/>
      <c r="P935" s="149"/>
      <c r="Q935" s="149"/>
      <c r="R935" s="149"/>
      <c r="S935" s="149"/>
      <c r="T935" s="149"/>
      <c r="U935" s="149"/>
      <c r="V935" s="149"/>
      <c r="W935" s="149"/>
      <c r="X935" s="150"/>
      <c r="Y935" s="766"/>
      <c r="Z935" s="766"/>
      <c r="AA935" s="766"/>
      <c r="AB935" s="766"/>
      <c r="AC935" s="766"/>
      <c r="AD935" s="766"/>
      <c r="AE935" s="766"/>
      <c r="AF935" s="766"/>
      <c r="AG935" s="766"/>
      <c r="AH935" s="766"/>
      <c r="AI935" s="766"/>
      <c r="AJ935" s="766"/>
      <c r="AK935" s="766"/>
      <c r="AL935" s="766"/>
      <c r="AM935" s="766"/>
      <c r="AN935" s="766"/>
      <c r="AO935" s="766"/>
      <c r="AP935" s="766"/>
      <c r="AQ935" s="766"/>
      <c r="AR935" s="766"/>
      <c r="AS935" s="766"/>
      <c r="AT935" s="766"/>
      <c r="AU935" s="766"/>
      <c r="AV935" s="766"/>
      <c r="AW935" s="766"/>
      <c r="AX935" s="766"/>
      <c r="AY935" s="766"/>
      <c r="AZ935" s="766"/>
      <c r="BA935" s="766"/>
      <c r="BB935" s="766"/>
    </row>
    <row r="936" spans="1:54" ht="12.6" customHeight="1" x14ac:dyDescent="0.25">
      <c r="A936" s="174" t="s">
        <v>1762</v>
      </c>
      <c r="B936" s="152"/>
      <c r="C936" s="152"/>
      <c r="D936" s="152"/>
      <c r="E936" s="152"/>
      <c r="F936" s="152"/>
      <c r="G936" s="152"/>
      <c r="H936" s="152"/>
      <c r="I936" s="152"/>
      <c r="J936" s="152"/>
      <c r="K936" s="152"/>
      <c r="L936" s="152"/>
      <c r="M936" s="152"/>
      <c r="N936" s="152"/>
      <c r="O936" s="152"/>
      <c r="P936" s="152"/>
      <c r="Q936" s="152"/>
      <c r="R936" s="152"/>
      <c r="S936" s="152"/>
      <c r="T936" s="152"/>
      <c r="U936" s="152"/>
      <c r="V936" s="152"/>
      <c r="W936" s="152"/>
      <c r="X936" s="153"/>
      <c r="Y936" s="766"/>
      <c r="Z936" s="766"/>
      <c r="AA936" s="766"/>
      <c r="AB936" s="766"/>
      <c r="AC936" s="766"/>
      <c r="AD936" s="766"/>
      <c r="AE936" s="766"/>
      <c r="AF936" s="766"/>
      <c r="AG936" s="766"/>
      <c r="AH936" s="766"/>
      <c r="AI936" s="766"/>
      <c r="AJ936" s="766"/>
      <c r="AK936" s="766"/>
      <c r="AL936" s="766"/>
      <c r="AM936" s="766"/>
      <c r="AN936" s="766"/>
      <c r="AO936" s="766"/>
      <c r="AP936" s="766"/>
      <c r="AQ936" s="766"/>
      <c r="AR936" s="766"/>
      <c r="AS936" s="766"/>
      <c r="AT936" s="766"/>
      <c r="AU936" s="766"/>
      <c r="AV936" s="766"/>
      <c r="AW936" s="766"/>
      <c r="AX936" s="766"/>
      <c r="AY936" s="766"/>
      <c r="AZ936" s="766"/>
      <c r="BA936" s="766"/>
      <c r="BB936" s="766"/>
    </row>
    <row r="937" spans="1:54" ht="12.6" customHeight="1" x14ac:dyDescent="0.25">
      <c r="A937" s="143" t="s">
        <v>1759</v>
      </c>
      <c r="B937" s="144"/>
      <c r="C937" s="144"/>
      <c r="D937" s="144"/>
      <c r="E937" s="144"/>
      <c r="F937" s="144"/>
      <c r="G937" s="144"/>
      <c r="H937" s="144"/>
      <c r="I937" s="144"/>
      <c r="J937" s="144"/>
      <c r="K937" s="144"/>
      <c r="L937" s="144"/>
      <c r="M937" s="144"/>
      <c r="N937" s="144"/>
      <c r="O937" s="144"/>
      <c r="P937" s="144"/>
      <c r="Q937" s="144"/>
      <c r="R937" s="144"/>
      <c r="S937" s="144"/>
      <c r="T937" s="144"/>
      <c r="U937" s="144"/>
      <c r="V937" s="144"/>
      <c r="W937" s="144"/>
      <c r="X937" s="145"/>
      <c r="Y937" s="766"/>
      <c r="Z937" s="766"/>
      <c r="AA937" s="766"/>
      <c r="AB937" s="766"/>
      <c r="AC937" s="766"/>
      <c r="AD937" s="766"/>
      <c r="AE937" s="766"/>
      <c r="AF937" s="766"/>
      <c r="AG937" s="766"/>
      <c r="AH937" s="766"/>
      <c r="AI937" s="766"/>
      <c r="AJ937" s="766"/>
      <c r="AK937" s="766"/>
      <c r="AL937" s="766"/>
      <c r="AM937" s="766"/>
      <c r="AN937" s="766"/>
      <c r="AO937" s="766"/>
      <c r="AP937" s="766"/>
      <c r="AQ937" s="766"/>
      <c r="AR937" s="766"/>
      <c r="AS937" s="766"/>
      <c r="AT937" s="766"/>
      <c r="AU937" s="766"/>
      <c r="AV937" s="766"/>
      <c r="AW937" s="766"/>
      <c r="AX937" s="766"/>
      <c r="AY937" s="766"/>
      <c r="AZ937" s="766"/>
      <c r="BA937" s="766"/>
      <c r="BB937" s="766"/>
    </row>
    <row r="938" spans="1:54" ht="12.6" customHeight="1" x14ac:dyDescent="0.25">
      <c r="A938" s="143" t="s">
        <v>1760</v>
      </c>
      <c r="B938" s="144"/>
      <c r="C938" s="144"/>
      <c r="D938" s="144"/>
      <c r="E938" s="144"/>
      <c r="F938" s="144"/>
      <c r="G938" s="144"/>
      <c r="H938" s="144"/>
      <c r="I938" s="144"/>
      <c r="J938" s="144"/>
      <c r="K938" s="144"/>
      <c r="L938" s="144"/>
      <c r="M938" s="144"/>
      <c r="N938" s="144"/>
      <c r="O938" s="144"/>
      <c r="P938" s="144"/>
      <c r="Q938" s="144"/>
      <c r="R938" s="144"/>
      <c r="S938" s="144"/>
      <c r="T938" s="144"/>
      <c r="U938" s="144"/>
      <c r="V938" s="144"/>
      <c r="W938" s="144"/>
      <c r="X938" s="145"/>
      <c r="Y938" s="766"/>
      <c r="Z938" s="766"/>
      <c r="AA938" s="766"/>
      <c r="AB938" s="766"/>
      <c r="AC938" s="766"/>
      <c r="AD938" s="766"/>
      <c r="AE938" s="766"/>
      <c r="AF938" s="766"/>
      <c r="AG938" s="766"/>
      <c r="AH938" s="766"/>
      <c r="AI938" s="766"/>
      <c r="AJ938" s="766"/>
      <c r="AK938" s="766"/>
      <c r="AL938" s="766"/>
      <c r="AM938" s="766"/>
      <c r="AN938" s="766"/>
      <c r="AO938" s="766"/>
      <c r="AP938" s="766"/>
      <c r="AQ938" s="766"/>
      <c r="AR938" s="766"/>
      <c r="AS938" s="766"/>
      <c r="AT938" s="766"/>
      <c r="AU938" s="766"/>
      <c r="AV938" s="766"/>
      <c r="AW938" s="766"/>
      <c r="AX938" s="766"/>
      <c r="AY938" s="766"/>
      <c r="AZ938" s="766"/>
      <c r="BA938" s="766"/>
      <c r="BB938" s="766"/>
    </row>
    <row r="939" spans="1:54" ht="12.6" customHeight="1" x14ac:dyDescent="0.25">
      <c r="A939" s="207" t="s">
        <v>1763</v>
      </c>
      <c r="B939" s="144"/>
      <c r="C939" s="144"/>
      <c r="D939" s="144"/>
      <c r="E939" s="144"/>
      <c r="F939" s="144"/>
      <c r="G939" s="144"/>
      <c r="H939" s="144"/>
      <c r="I939" s="144"/>
      <c r="J939" s="144"/>
      <c r="K939" s="144"/>
      <c r="L939" s="144"/>
      <c r="M939" s="144"/>
      <c r="N939" s="144"/>
      <c r="O939" s="144"/>
      <c r="P939" s="144"/>
      <c r="Q939" s="144"/>
      <c r="R939" s="144"/>
      <c r="S939" s="144"/>
      <c r="T939" s="144"/>
      <c r="U939" s="144"/>
      <c r="V939" s="144"/>
      <c r="W939" s="144"/>
      <c r="X939" s="145"/>
      <c r="Y939" s="766"/>
      <c r="Z939" s="766"/>
      <c r="AA939" s="766"/>
      <c r="AB939" s="766"/>
      <c r="AC939" s="766"/>
      <c r="AD939" s="766"/>
      <c r="AE939" s="766"/>
      <c r="AF939" s="766"/>
      <c r="AG939" s="766"/>
      <c r="AH939" s="766"/>
      <c r="AI939" s="766"/>
      <c r="AJ939" s="766"/>
      <c r="AK939" s="766"/>
      <c r="AL939" s="766"/>
      <c r="AM939" s="766"/>
      <c r="AN939" s="766"/>
      <c r="AO939" s="766"/>
      <c r="AP939" s="766"/>
      <c r="AQ939" s="766"/>
      <c r="AR939" s="766"/>
      <c r="AS939" s="766"/>
      <c r="AT939" s="766"/>
      <c r="AU939" s="766"/>
      <c r="AV939" s="766"/>
      <c r="AW939" s="766"/>
      <c r="AX939" s="766"/>
      <c r="AY939" s="766"/>
      <c r="AZ939" s="766"/>
      <c r="BA939" s="766"/>
      <c r="BB939" s="766"/>
    </row>
    <row r="940" spans="1:54" ht="12.6" customHeight="1" x14ac:dyDescent="0.25">
      <c r="A940" s="207" t="s">
        <v>1764</v>
      </c>
      <c r="B940" s="144"/>
      <c r="C940" s="144"/>
      <c r="D940" s="144"/>
      <c r="E940" s="144"/>
      <c r="F940" s="144"/>
      <c r="G940" s="144"/>
      <c r="H940" s="144"/>
      <c r="I940" s="144"/>
      <c r="J940" s="144"/>
      <c r="K940" s="144"/>
      <c r="L940" s="144"/>
      <c r="M940" s="144"/>
      <c r="N940" s="144"/>
      <c r="O940" s="144"/>
      <c r="P940" s="144"/>
      <c r="Q940" s="144"/>
      <c r="R940" s="144"/>
      <c r="S940" s="144"/>
      <c r="T940" s="144"/>
      <c r="U940" s="144"/>
      <c r="V940" s="144"/>
      <c r="W940" s="144"/>
      <c r="X940" s="145"/>
      <c r="Y940" s="766"/>
      <c r="Z940" s="766"/>
      <c r="AA940" s="766"/>
      <c r="AB940" s="766"/>
      <c r="AC940" s="766"/>
      <c r="AD940" s="766"/>
      <c r="AE940" s="766"/>
      <c r="AF940" s="766"/>
      <c r="AG940" s="766"/>
      <c r="AH940" s="766"/>
      <c r="AI940" s="766"/>
      <c r="AJ940" s="766"/>
      <c r="AK940" s="766"/>
      <c r="AL940" s="766"/>
      <c r="AM940" s="766"/>
      <c r="AN940" s="766"/>
      <c r="AO940" s="766"/>
      <c r="AP940" s="766"/>
      <c r="AQ940" s="766"/>
      <c r="AR940" s="766"/>
      <c r="AS940" s="766"/>
      <c r="AT940" s="766"/>
      <c r="AU940" s="766"/>
      <c r="AV940" s="766"/>
      <c r="AW940" s="766"/>
      <c r="AX940" s="766"/>
      <c r="AY940" s="766"/>
      <c r="AZ940" s="766"/>
      <c r="BA940" s="766"/>
      <c r="BB940" s="766"/>
    </row>
    <row r="941" spans="1:54" ht="12.6" customHeight="1" x14ac:dyDescent="0.25">
      <c r="A941" s="171" t="s">
        <v>1765</v>
      </c>
      <c r="B941" s="149"/>
      <c r="C941" s="149"/>
      <c r="D941" s="149"/>
      <c r="E941" s="149"/>
      <c r="F941" s="149"/>
      <c r="G941" s="149"/>
      <c r="H941" s="149"/>
      <c r="I941" s="149"/>
      <c r="J941" s="149"/>
      <c r="K941" s="149"/>
      <c r="L941" s="149"/>
      <c r="M941" s="149"/>
      <c r="N941" s="149"/>
      <c r="O941" s="149"/>
      <c r="P941" s="149"/>
      <c r="Q941" s="149"/>
      <c r="R941" s="149"/>
      <c r="S941" s="149"/>
      <c r="T941" s="149"/>
      <c r="U941" s="149"/>
      <c r="V941" s="149"/>
      <c r="W941" s="149"/>
      <c r="X941" s="149"/>
      <c r="Y941" s="766"/>
      <c r="Z941" s="766"/>
      <c r="AA941" s="766"/>
      <c r="AB941" s="766"/>
      <c r="AC941" s="766"/>
      <c r="AD941" s="766"/>
      <c r="AE941" s="766"/>
      <c r="AF941" s="766"/>
      <c r="AG941" s="766"/>
      <c r="AH941" s="766"/>
      <c r="AI941" s="766"/>
      <c r="AJ941" s="766"/>
      <c r="AK941" s="766"/>
      <c r="AL941" s="766"/>
      <c r="AM941" s="766"/>
      <c r="AN941" s="766"/>
      <c r="AO941" s="766"/>
      <c r="AP941" s="766"/>
      <c r="AQ941" s="766"/>
      <c r="AR941" s="766"/>
      <c r="AS941" s="766"/>
      <c r="AT941" s="766"/>
      <c r="AU941" s="766"/>
      <c r="AV941" s="766"/>
      <c r="AW941" s="766"/>
      <c r="AX941" s="766"/>
      <c r="AY941" s="766"/>
      <c r="AZ941" s="766"/>
      <c r="BA941" s="766"/>
      <c r="BB941" s="766"/>
    </row>
    <row r="942" spans="1:54" ht="12.6" customHeight="1" x14ac:dyDescent="0.25">
      <c r="A942" s="207" t="s">
        <v>1635</v>
      </c>
      <c r="B942" s="144"/>
      <c r="C942" s="144"/>
      <c r="D942" s="144"/>
      <c r="E942" s="144"/>
      <c r="F942" s="144"/>
      <c r="G942" s="144"/>
      <c r="H942" s="144"/>
      <c r="I942" s="144"/>
      <c r="J942" s="144"/>
      <c r="K942" s="144"/>
      <c r="L942" s="144"/>
      <c r="M942" s="144"/>
      <c r="N942" s="144"/>
      <c r="O942" s="144"/>
      <c r="P942" s="144"/>
      <c r="Q942" s="144"/>
      <c r="R942" s="144"/>
      <c r="S942" s="144"/>
      <c r="T942" s="144"/>
      <c r="U942" s="144"/>
      <c r="V942" s="144"/>
      <c r="W942" s="144"/>
      <c r="X942" s="144"/>
      <c r="Y942" s="766"/>
      <c r="Z942" s="766"/>
      <c r="AA942" s="766"/>
      <c r="AB942" s="766"/>
      <c r="AC942" s="766"/>
      <c r="AD942" s="766"/>
      <c r="AE942" s="766"/>
      <c r="AF942" s="766"/>
      <c r="AG942" s="766"/>
      <c r="AH942" s="766"/>
      <c r="AI942" s="766"/>
      <c r="AJ942" s="766"/>
      <c r="AK942" s="766"/>
      <c r="AL942" s="766"/>
      <c r="AM942" s="766"/>
      <c r="AN942" s="766"/>
      <c r="AO942" s="766"/>
      <c r="AP942" s="766"/>
      <c r="AQ942" s="766"/>
      <c r="AR942" s="766"/>
      <c r="AS942" s="766"/>
      <c r="AT942" s="766"/>
      <c r="AU942" s="766"/>
      <c r="AV942" s="766"/>
      <c r="AW942" s="766"/>
      <c r="AX942" s="766"/>
      <c r="AY942" s="766"/>
      <c r="AZ942" s="766"/>
      <c r="BA942" s="766"/>
      <c r="BB942" s="766"/>
    </row>
    <row r="943" spans="1:54" ht="12.6" customHeight="1" x14ac:dyDescent="0.25">
      <c r="A943" s="207" t="s">
        <v>1766</v>
      </c>
      <c r="B943" s="144"/>
      <c r="C943" s="144"/>
      <c r="D943" s="144"/>
      <c r="E943" s="144"/>
      <c r="F943" s="144"/>
      <c r="G943" s="144"/>
      <c r="H943" s="144"/>
      <c r="I943" s="144"/>
      <c r="J943" s="144"/>
      <c r="K943" s="144"/>
      <c r="L943" s="144"/>
      <c r="M943" s="144"/>
      <c r="N943" s="144"/>
      <c r="O943" s="144"/>
      <c r="P943" s="144"/>
      <c r="Q943" s="144"/>
      <c r="R943" s="144"/>
      <c r="S943" s="144"/>
      <c r="T943" s="144"/>
      <c r="U943" s="144"/>
      <c r="V943" s="144"/>
      <c r="W943" s="144"/>
      <c r="X943" s="144"/>
      <c r="Y943" s="766"/>
      <c r="Z943" s="766"/>
      <c r="AA943" s="766"/>
      <c r="AB943" s="766"/>
      <c r="AC943" s="766"/>
      <c r="AD943" s="766"/>
      <c r="AE943" s="766"/>
      <c r="AF943" s="766"/>
      <c r="AG943" s="766"/>
      <c r="AH943" s="766"/>
      <c r="AI943" s="766"/>
      <c r="AJ943" s="766"/>
      <c r="AK943" s="766"/>
      <c r="AL943" s="766"/>
      <c r="AM943" s="766"/>
      <c r="AN943" s="766"/>
      <c r="AO943" s="766"/>
      <c r="AP943" s="766"/>
      <c r="AQ943" s="766"/>
      <c r="AR943" s="766"/>
      <c r="AS943" s="766"/>
      <c r="AT943" s="766"/>
      <c r="AU943" s="766"/>
      <c r="AV943" s="766"/>
      <c r="AW943" s="766"/>
      <c r="AX943" s="766"/>
      <c r="AY943" s="766"/>
      <c r="AZ943" s="766"/>
      <c r="BA943" s="766"/>
      <c r="BB943" s="766"/>
    </row>
    <row r="944" spans="1:54" ht="12.6" customHeight="1" x14ac:dyDescent="0.25">
      <c r="A944" s="143" t="s">
        <v>1767</v>
      </c>
      <c r="B944" s="144"/>
      <c r="C944" s="144"/>
      <c r="D944" s="144"/>
      <c r="E944" s="144"/>
      <c r="F944" s="144"/>
      <c r="G944" s="144"/>
      <c r="H944" s="144"/>
      <c r="I944" s="144"/>
      <c r="J944" s="144"/>
      <c r="K944" s="144"/>
      <c r="L944" s="144"/>
      <c r="M944" s="144"/>
      <c r="N944" s="144"/>
      <c r="O944" s="144"/>
      <c r="P944" s="144"/>
      <c r="Q944" s="144"/>
      <c r="R944" s="144"/>
      <c r="S944" s="144"/>
      <c r="T944" s="144"/>
      <c r="U944" s="144"/>
      <c r="V944" s="144"/>
      <c r="W944" s="144"/>
      <c r="X944" s="144"/>
      <c r="Y944" s="766"/>
      <c r="Z944" s="766"/>
      <c r="AA944" s="766"/>
      <c r="AB944" s="766"/>
      <c r="AC944" s="766"/>
      <c r="AD944" s="766"/>
      <c r="AE944" s="766"/>
      <c r="AF944" s="766"/>
      <c r="AG944" s="766"/>
      <c r="AH944" s="766"/>
      <c r="AI944" s="766"/>
      <c r="AJ944" s="766"/>
      <c r="AK944" s="766"/>
      <c r="AL944" s="766"/>
      <c r="AM944" s="766"/>
      <c r="AN944" s="766"/>
      <c r="AO944" s="766"/>
      <c r="AP944" s="766"/>
      <c r="AQ944" s="766"/>
      <c r="AR944" s="766"/>
      <c r="AS944" s="766"/>
      <c r="AT944" s="766"/>
      <c r="AU944" s="766"/>
      <c r="AV944" s="766"/>
      <c r="AW944" s="766"/>
      <c r="AX944" s="766"/>
      <c r="AY944" s="766"/>
      <c r="AZ944" s="766"/>
      <c r="BA944" s="766"/>
      <c r="BB944" s="766"/>
    </row>
    <row r="945" spans="1:54" ht="12.6" customHeight="1" x14ac:dyDescent="0.25">
      <c r="A945" s="143" t="s">
        <v>1768</v>
      </c>
      <c r="B945" s="144"/>
      <c r="C945" s="144"/>
      <c r="D945" s="144"/>
      <c r="E945" s="144"/>
      <c r="F945" s="144"/>
      <c r="G945" s="144"/>
      <c r="H945" s="144"/>
      <c r="I945" s="144"/>
      <c r="J945" s="144"/>
      <c r="K945" s="144"/>
      <c r="L945" s="144"/>
      <c r="M945" s="144"/>
      <c r="N945" s="144"/>
      <c r="O945" s="144"/>
      <c r="P945" s="144"/>
      <c r="Q945" s="144"/>
      <c r="R945" s="144"/>
      <c r="S945" s="144"/>
      <c r="T945" s="144"/>
      <c r="U945" s="144"/>
      <c r="V945" s="144"/>
      <c r="W945" s="144"/>
      <c r="X945" s="144"/>
      <c r="Y945" s="766"/>
      <c r="Z945" s="766"/>
      <c r="AA945" s="766"/>
      <c r="AB945" s="766"/>
      <c r="AC945" s="766"/>
      <c r="AD945" s="766"/>
      <c r="AE945" s="766"/>
      <c r="AF945" s="766"/>
      <c r="AG945" s="766"/>
      <c r="AH945" s="766"/>
      <c r="AI945" s="766"/>
      <c r="AJ945" s="766"/>
      <c r="AK945" s="766"/>
      <c r="AL945" s="766"/>
      <c r="AM945" s="766"/>
      <c r="AN945" s="766"/>
      <c r="AO945" s="766"/>
      <c r="AP945" s="766"/>
      <c r="AQ945" s="766"/>
      <c r="AR945" s="766"/>
      <c r="AS945" s="766"/>
      <c r="AT945" s="766"/>
      <c r="AU945" s="766"/>
      <c r="AV945" s="766"/>
      <c r="AW945" s="766"/>
      <c r="AX945" s="766"/>
      <c r="AY945" s="766"/>
      <c r="AZ945" s="766"/>
      <c r="BA945" s="766"/>
      <c r="BB945" s="766"/>
    </row>
    <row r="946" spans="1:54" ht="12.6" customHeight="1" x14ac:dyDescent="0.25">
      <c r="A946" s="207" t="s">
        <v>1769</v>
      </c>
      <c r="B946" s="144"/>
      <c r="C946" s="144"/>
      <c r="D946" s="144"/>
      <c r="E946" s="144"/>
      <c r="F946" s="144"/>
      <c r="G946" s="144"/>
      <c r="H946" s="144"/>
      <c r="I946" s="144"/>
      <c r="J946" s="144"/>
      <c r="K946" s="144"/>
      <c r="L946" s="144"/>
      <c r="M946" s="144"/>
      <c r="N946" s="144"/>
      <c r="O946" s="144"/>
      <c r="P946" s="144"/>
      <c r="Q946" s="144"/>
      <c r="R946" s="144"/>
      <c r="S946" s="144"/>
      <c r="T946" s="144"/>
      <c r="U946" s="144"/>
      <c r="V946" s="144"/>
      <c r="W946" s="144"/>
      <c r="X946" s="144"/>
      <c r="Y946" s="766"/>
      <c r="Z946" s="766"/>
      <c r="AA946" s="766"/>
      <c r="AB946" s="766"/>
      <c r="AC946" s="766"/>
      <c r="AD946" s="766"/>
      <c r="AE946" s="766"/>
      <c r="AF946" s="766"/>
      <c r="AG946" s="766"/>
      <c r="AH946" s="766"/>
      <c r="AI946" s="766"/>
      <c r="AJ946" s="766"/>
      <c r="AK946" s="766"/>
      <c r="AL946" s="766"/>
      <c r="AM946" s="766"/>
      <c r="AN946" s="766"/>
      <c r="AO946" s="766"/>
      <c r="AP946" s="766"/>
      <c r="AQ946" s="766"/>
      <c r="AR946" s="766"/>
      <c r="AS946" s="766"/>
      <c r="AT946" s="766"/>
      <c r="AU946" s="766"/>
      <c r="AV946" s="766"/>
      <c r="AW946" s="766"/>
      <c r="AX946" s="766"/>
      <c r="AY946" s="766"/>
      <c r="AZ946" s="766"/>
      <c r="BA946" s="766"/>
      <c r="BB946" s="766"/>
    </row>
    <row r="947" spans="1:54" ht="12.6" customHeight="1" x14ac:dyDescent="0.25">
      <c r="A947" s="207" t="s">
        <v>1770</v>
      </c>
      <c r="B947" s="144"/>
      <c r="C947" s="144"/>
      <c r="D947" s="144"/>
      <c r="E947" s="144"/>
      <c r="F947" s="144"/>
      <c r="G947" s="144"/>
      <c r="H947" s="144"/>
      <c r="I947" s="144"/>
      <c r="J947" s="144"/>
      <c r="K947" s="144"/>
      <c r="L947" s="144"/>
      <c r="M947" s="144"/>
      <c r="N947" s="144"/>
      <c r="O947" s="144"/>
      <c r="P947" s="144"/>
      <c r="Q947" s="144"/>
      <c r="R947" s="144"/>
      <c r="S947" s="144"/>
      <c r="T947" s="144"/>
      <c r="U947" s="144"/>
      <c r="V947" s="144"/>
      <c r="W947" s="144"/>
      <c r="X947" s="144"/>
      <c r="Y947" s="766"/>
      <c r="Z947" s="766"/>
      <c r="AA947" s="766"/>
      <c r="AB947" s="766"/>
      <c r="AC947" s="766"/>
      <c r="AD947" s="766"/>
      <c r="AE947" s="766"/>
      <c r="AF947" s="766"/>
      <c r="AG947" s="766"/>
      <c r="AH947" s="766"/>
      <c r="AI947" s="766"/>
      <c r="AJ947" s="766"/>
      <c r="AK947" s="766"/>
      <c r="AL947" s="766"/>
      <c r="AM947" s="766"/>
      <c r="AN947" s="766"/>
      <c r="AO947" s="766"/>
      <c r="AP947" s="766"/>
      <c r="AQ947" s="766"/>
      <c r="AR947" s="766"/>
      <c r="AS947" s="766"/>
      <c r="AT947" s="766"/>
      <c r="AU947" s="766"/>
      <c r="AV947" s="766"/>
      <c r="AW947" s="766"/>
      <c r="AX947" s="766"/>
      <c r="AY947" s="766"/>
      <c r="AZ947" s="766"/>
      <c r="BA947" s="766"/>
      <c r="BB947" s="766"/>
    </row>
    <row r="948" spans="1:54" ht="12.6" customHeight="1" x14ac:dyDescent="0.25">
      <c r="A948" s="143" t="s">
        <v>1767</v>
      </c>
      <c r="B948" s="144"/>
      <c r="C948" s="144"/>
      <c r="D948" s="144"/>
      <c r="E948" s="144"/>
      <c r="F948" s="144"/>
      <c r="G948" s="144"/>
      <c r="H948" s="144"/>
      <c r="I948" s="144"/>
      <c r="J948" s="144"/>
      <c r="K948" s="144"/>
      <c r="L948" s="144"/>
      <c r="M948" s="144"/>
      <c r="N948" s="144"/>
      <c r="O948" s="144"/>
      <c r="P948" s="144"/>
      <c r="Q948" s="144"/>
      <c r="R948" s="144"/>
      <c r="S948" s="144"/>
      <c r="T948" s="144"/>
      <c r="U948" s="144"/>
      <c r="V948" s="144"/>
      <c r="W948" s="144"/>
      <c r="X948" s="144"/>
      <c r="Y948" s="766"/>
      <c r="Z948" s="766"/>
      <c r="AA948" s="766"/>
      <c r="AB948" s="766"/>
      <c r="AC948" s="766"/>
      <c r="AD948" s="766"/>
      <c r="AE948" s="766"/>
      <c r="AF948" s="766"/>
      <c r="AG948" s="766"/>
      <c r="AH948" s="766"/>
      <c r="AI948" s="766"/>
      <c r="AJ948" s="766"/>
      <c r="AK948" s="766"/>
      <c r="AL948" s="766"/>
      <c r="AM948" s="766"/>
      <c r="AN948" s="766"/>
      <c r="AO948" s="766"/>
      <c r="AP948" s="766"/>
      <c r="AQ948" s="766"/>
      <c r="AR948" s="766"/>
      <c r="AS948" s="766"/>
      <c r="AT948" s="766"/>
      <c r="AU948" s="766"/>
      <c r="AV948" s="766"/>
      <c r="AW948" s="766"/>
      <c r="AX948" s="766"/>
      <c r="AY948" s="766"/>
      <c r="AZ948" s="766"/>
      <c r="BA948" s="766"/>
      <c r="BB948" s="766"/>
    </row>
    <row r="949" spans="1:54" ht="12.6" customHeight="1" x14ac:dyDescent="0.25">
      <c r="A949" s="143" t="s">
        <v>1768</v>
      </c>
      <c r="B949" s="144"/>
      <c r="C949" s="144"/>
      <c r="D949" s="144"/>
      <c r="E949" s="144"/>
      <c r="F949" s="144"/>
      <c r="G949" s="144"/>
      <c r="H949" s="144"/>
      <c r="I949" s="144"/>
      <c r="J949" s="144"/>
      <c r="K949" s="144"/>
      <c r="L949" s="144"/>
      <c r="M949" s="144"/>
      <c r="N949" s="144"/>
      <c r="O949" s="144"/>
      <c r="P949" s="144"/>
      <c r="Q949" s="144"/>
      <c r="R949" s="144"/>
      <c r="S949" s="144"/>
      <c r="T949" s="144"/>
      <c r="U949" s="144"/>
      <c r="V949" s="144"/>
      <c r="W949" s="144"/>
      <c r="X949" s="144"/>
      <c r="Y949" s="766"/>
      <c r="Z949" s="766"/>
      <c r="AA949" s="766"/>
      <c r="AB949" s="766"/>
      <c r="AC949" s="766"/>
      <c r="AD949" s="766"/>
      <c r="AE949" s="766"/>
      <c r="AF949" s="766"/>
      <c r="AG949" s="766"/>
      <c r="AH949" s="766"/>
      <c r="AI949" s="766"/>
      <c r="AJ949" s="766"/>
      <c r="AK949" s="766"/>
      <c r="AL949" s="766"/>
      <c r="AM949" s="766"/>
      <c r="AN949" s="766"/>
      <c r="AO949" s="766"/>
      <c r="AP949" s="766"/>
      <c r="AQ949" s="766"/>
      <c r="AR949" s="766"/>
      <c r="AS949" s="766"/>
      <c r="AT949" s="766"/>
      <c r="AU949" s="766"/>
      <c r="AV949" s="766"/>
      <c r="AW949" s="766"/>
      <c r="AX949" s="766"/>
      <c r="AY949" s="766"/>
      <c r="AZ949" s="766"/>
      <c r="BA949" s="766"/>
      <c r="BB949" s="766"/>
    </row>
    <row r="950" spans="1:54" ht="12.6" customHeight="1" x14ac:dyDescent="0.25">
      <c r="A950" s="143" t="s">
        <v>1713</v>
      </c>
      <c r="B950" s="144"/>
      <c r="C950" s="144"/>
      <c r="D950" s="144"/>
      <c r="E950" s="144"/>
      <c r="F950" s="144"/>
      <c r="G950" s="144"/>
      <c r="H950" s="144"/>
      <c r="I950" s="144"/>
      <c r="J950" s="144"/>
      <c r="K950" s="144"/>
      <c r="L950" s="144"/>
      <c r="M950" s="144"/>
      <c r="N950" s="144"/>
      <c r="O950" s="144"/>
      <c r="P950" s="144"/>
      <c r="Q950" s="144"/>
      <c r="R950" s="144"/>
      <c r="S950" s="144"/>
      <c r="T950" s="144"/>
      <c r="U950" s="144"/>
      <c r="V950" s="144"/>
      <c r="W950" s="144"/>
      <c r="X950" s="144"/>
      <c r="Y950" s="766"/>
      <c r="Z950" s="766"/>
      <c r="AA950" s="766"/>
      <c r="AB950" s="766"/>
      <c r="AC950" s="766"/>
      <c r="AD950" s="766"/>
      <c r="AE950" s="766"/>
      <c r="AF950" s="766"/>
      <c r="AG950" s="766"/>
      <c r="AH950" s="766"/>
      <c r="AI950" s="766"/>
      <c r="AJ950" s="766"/>
      <c r="AK950" s="766"/>
      <c r="AL950" s="766"/>
      <c r="AM950" s="766"/>
      <c r="AN950" s="766"/>
      <c r="AO950" s="766"/>
      <c r="AP950" s="766"/>
      <c r="AQ950" s="766"/>
      <c r="AR950" s="766"/>
      <c r="AS950" s="766"/>
      <c r="AT950" s="766"/>
      <c r="AU950" s="766"/>
      <c r="AV950" s="766"/>
      <c r="AW950" s="766"/>
      <c r="AX950" s="766"/>
      <c r="AY950" s="766"/>
      <c r="AZ950" s="766"/>
      <c r="BA950" s="766"/>
      <c r="BB950" s="766"/>
    </row>
    <row r="951" spans="1:54" ht="12.6" customHeight="1" x14ac:dyDescent="0.25">
      <c r="A951" s="142" t="s">
        <v>5105</v>
      </c>
    </row>
    <row r="952" spans="1:54" ht="15" customHeight="1" x14ac:dyDescent="0.25">
      <c r="A952" s="863"/>
      <c r="B952" s="864"/>
      <c r="C952" s="864"/>
      <c r="D952" s="864"/>
      <c r="E952" s="864"/>
      <c r="F952" s="864"/>
      <c r="G952" s="864"/>
      <c r="H952" s="864"/>
      <c r="I952" s="864"/>
      <c r="J952" s="864"/>
      <c r="K952" s="864"/>
      <c r="L952" s="864"/>
      <c r="M952" s="864"/>
      <c r="N952" s="864"/>
      <c r="O952" s="864"/>
      <c r="P952" s="864"/>
      <c r="Q952" s="864"/>
      <c r="R952" s="864"/>
      <c r="S952" s="864"/>
      <c r="T952" s="864"/>
      <c r="U952" s="864"/>
      <c r="V952" s="864"/>
      <c r="W952" s="864"/>
      <c r="X952" s="864"/>
      <c r="Y952" s="864"/>
      <c r="Z952" s="864"/>
      <c r="AA952" s="864"/>
      <c r="AB952" s="864"/>
      <c r="AC952" s="864"/>
      <c r="AD952" s="864"/>
      <c r="AE952" s="864"/>
      <c r="AF952" s="864"/>
      <c r="AG952" s="864"/>
      <c r="AH952" s="864"/>
      <c r="AI952" s="864"/>
      <c r="AJ952" s="864"/>
      <c r="AK952" s="864"/>
      <c r="AL952" s="864"/>
      <c r="AM952" s="864"/>
      <c r="AN952" s="864"/>
      <c r="AO952" s="864"/>
      <c r="AP952" s="864"/>
      <c r="AQ952" s="864"/>
      <c r="AR952" s="864"/>
      <c r="AS952" s="864"/>
      <c r="AT952" s="864"/>
      <c r="AU952" s="864"/>
      <c r="AV952" s="864"/>
      <c r="AW952" s="864"/>
      <c r="AX952" s="864"/>
      <c r="AY952" s="497"/>
      <c r="AZ952" s="497"/>
      <c r="BA952" s="497"/>
      <c r="BB952" s="497"/>
    </row>
    <row r="953" spans="1:54" ht="15" customHeight="1" x14ac:dyDescent="0.25">
      <c r="A953" s="865"/>
      <c r="B953" s="866"/>
      <c r="C953" s="866"/>
      <c r="D953" s="866"/>
      <c r="E953" s="866"/>
      <c r="F953" s="866"/>
      <c r="G953" s="866"/>
      <c r="H953" s="866"/>
      <c r="I953" s="866"/>
      <c r="J953" s="866"/>
      <c r="K953" s="866"/>
      <c r="L953" s="866"/>
      <c r="M953" s="866"/>
      <c r="N953" s="866"/>
      <c r="O953" s="866"/>
      <c r="P953" s="866"/>
      <c r="Q953" s="866"/>
      <c r="R953" s="866"/>
      <c r="S953" s="866"/>
      <c r="T953" s="866"/>
      <c r="U953" s="866"/>
      <c r="V953" s="866"/>
      <c r="W953" s="866"/>
      <c r="X953" s="866"/>
      <c r="Y953" s="866"/>
      <c r="Z953" s="866"/>
      <c r="AA953" s="866"/>
      <c r="AB953" s="866"/>
      <c r="AC953" s="866"/>
      <c r="AD953" s="866"/>
      <c r="AE953" s="866"/>
      <c r="AF953" s="866"/>
      <c r="AG953" s="866"/>
      <c r="AH953" s="866"/>
      <c r="AI953" s="866"/>
      <c r="AJ953" s="866"/>
      <c r="AK953" s="866"/>
      <c r="AL953" s="866"/>
      <c r="AM953" s="866"/>
      <c r="AN953" s="866"/>
      <c r="AO953" s="866"/>
      <c r="AP953" s="866"/>
      <c r="AQ953" s="866"/>
      <c r="AR953" s="866"/>
      <c r="AS953" s="866"/>
      <c r="AT953" s="866"/>
      <c r="AU953" s="866"/>
      <c r="AV953" s="866"/>
      <c r="AW953" s="866"/>
      <c r="AX953" s="866"/>
      <c r="AY953" s="497"/>
      <c r="AZ953" s="497"/>
      <c r="BA953" s="497"/>
      <c r="BB953" s="497"/>
    </row>
    <row r="954" spans="1:54" ht="12.6" customHeight="1" x14ac:dyDescent="0.25">
      <c r="A954" s="142" t="s">
        <v>5242</v>
      </c>
    </row>
    <row r="955" spans="1:54" ht="12.6" customHeight="1" x14ac:dyDescent="0.25">
      <c r="A955" s="171"/>
      <c r="B955" s="172"/>
      <c r="C955" s="172"/>
      <c r="D955" s="172"/>
      <c r="E955" s="172"/>
      <c r="F955" s="172"/>
      <c r="G955" s="172"/>
      <c r="H955" s="172"/>
      <c r="I955" s="172"/>
      <c r="J955" s="172"/>
      <c r="K955" s="172"/>
      <c r="L955" s="172"/>
      <c r="M955" s="172"/>
      <c r="N955" s="172"/>
      <c r="O955" s="172"/>
      <c r="P955" s="172"/>
      <c r="Q955" s="172"/>
      <c r="R955" s="172"/>
      <c r="S955" s="184"/>
      <c r="T955" s="171"/>
      <c r="U955" s="172"/>
      <c r="V955" s="172"/>
      <c r="W955" s="172"/>
      <c r="X955" s="172"/>
      <c r="Y955" s="172"/>
      <c r="Z955" s="172"/>
      <c r="AA955" s="172"/>
      <c r="AB955" s="172"/>
      <c r="AC955" s="172"/>
      <c r="AD955" s="172"/>
      <c r="AE955" s="172"/>
      <c r="AF955" s="184"/>
      <c r="AG955" s="867" t="s">
        <v>1650</v>
      </c>
      <c r="AH955" s="868"/>
      <c r="AI955" s="868"/>
      <c r="AJ955" s="868"/>
      <c r="AK955" s="868"/>
      <c r="AL955" s="868"/>
      <c r="AM955" s="868"/>
      <c r="AN955" s="868"/>
      <c r="AO955" s="868"/>
      <c r="AP955" s="868"/>
      <c r="AQ955" s="868"/>
      <c r="AR955" s="868"/>
      <c r="AS955" s="868"/>
      <c r="AT955" s="868"/>
      <c r="AU955" s="868"/>
      <c r="AV955" s="868"/>
      <c r="AW955" s="868"/>
      <c r="AX955" s="868"/>
      <c r="AY955" s="868"/>
      <c r="AZ955" s="868"/>
      <c r="BA955" s="868"/>
      <c r="BB955" s="951"/>
    </row>
    <row r="956" spans="1:54" ht="12.6" customHeight="1" x14ac:dyDescent="0.25">
      <c r="A956" s="799" t="s">
        <v>1264</v>
      </c>
      <c r="B956" s="800"/>
      <c r="C956" s="800"/>
      <c r="D956" s="800"/>
      <c r="E956" s="800"/>
      <c r="F956" s="800"/>
      <c r="G956" s="800"/>
      <c r="H956" s="800"/>
      <c r="I956" s="800"/>
      <c r="J956" s="800"/>
      <c r="K956" s="800"/>
      <c r="L956" s="800"/>
      <c r="M956" s="800"/>
      <c r="N956" s="800"/>
      <c r="O956" s="800"/>
      <c r="P956" s="800"/>
      <c r="Q956" s="800"/>
      <c r="R956" s="800"/>
      <c r="S956" s="802"/>
      <c r="T956" s="799" t="s">
        <v>1265</v>
      </c>
      <c r="U956" s="800"/>
      <c r="V956" s="800"/>
      <c r="W956" s="800"/>
      <c r="X956" s="800"/>
      <c r="Y956" s="800"/>
      <c r="Z956" s="800"/>
      <c r="AA956" s="800"/>
      <c r="AB956" s="800"/>
      <c r="AC956" s="800"/>
      <c r="AD956" s="800"/>
      <c r="AE956" s="800"/>
      <c r="AF956" s="802"/>
      <c r="AG956" s="799" t="s">
        <v>1651</v>
      </c>
      <c r="AH956" s="800"/>
      <c r="AI956" s="800"/>
      <c r="AJ956" s="800"/>
      <c r="AK956" s="800"/>
      <c r="AL956" s="800"/>
      <c r="AM956" s="800"/>
      <c r="AN956" s="800"/>
      <c r="AO956" s="800"/>
      <c r="AP956" s="800"/>
      <c r="AQ956" s="800"/>
      <c r="AR956" s="800"/>
      <c r="AS956" s="800"/>
      <c r="AT956" s="800"/>
      <c r="AU956" s="800"/>
      <c r="AV956" s="800"/>
      <c r="AW956" s="800"/>
      <c r="AX956" s="800"/>
      <c r="AY956" s="800"/>
      <c r="AZ956" s="800"/>
      <c r="BA956" s="800"/>
      <c r="BB956" s="802"/>
    </row>
    <row r="957" spans="1:54" ht="12.6" customHeight="1" x14ac:dyDescent="0.25">
      <c r="A957" s="141"/>
      <c r="B957" s="142"/>
      <c r="C957" s="142"/>
      <c r="D957" s="142"/>
      <c r="E957" s="142"/>
      <c r="F957" s="142"/>
      <c r="G957" s="142"/>
      <c r="H957" s="142"/>
      <c r="I957" s="142"/>
      <c r="J957" s="142"/>
      <c r="K957" s="142"/>
      <c r="L957" s="142"/>
      <c r="M957" s="142"/>
      <c r="N957" s="142"/>
      <c r="O957" s="142"/>
      <c r="P957" s="142"/>
      <c r="Q957" s="142"/>
      <c r="R957" s="142"/>
      <c r="S957" s="185"/>
      <c r="T957" s="141"/>
      <c r="U957" s="142"/>
      <c r="V957" s="142"/>
      <c r="W957" s="142"/>
      <c r="X957" s="142"/>
      <c r="Y957" s="142"/>
      <c r="Z957" s="142"/>
      <c r="AA957" s="142"/>
      <c r="AB957" s="142"/>
      <c r="AC957" s="142"/>
      <c r="AD957" s="142"/>
      <c r="AE957" s="142"/>
      <c r="AF957" s="185"/>
      <c r="AG957" s="799" t="s">
        <v>1438</v>
      </c>
      <c r="AH957" s="800"/>
      <c r="AI957" s="800"/>
      <c r="AJ957" s="800"/>
      <c r="AK957" s="800"/>
      <c r="AL957" s="800"/>
      <c r="AM957" s="800"/>
      <c r="AN957" s="800"/>
      <c r="AO957" s="800"/>
      <c r="AP957" s="800"/>
      <c r="AQ957" s="800"/>
      <c r="AR957" s="800"/>
      <c r="AS957" s="800"/>
      <c r="AT957" s="800"/>
      <c r="AU957" s="800"/>
      <c r="AV957" s="800"/>
      <c r="AW957" s="800"/>
      <c r="AX957" s="800"/>
      <c r="AY957" s="800"/>
      <c r="AZ957" s="800"/>
      <c r="BA957" s="800"/>
      <c r="BB957" s="802"/>
    </row>
    <row r="958" spans="1:54" ht="12.6" customHeight="1" x14ac:dyDescent="0.25">
      <c r="A958" s="207" t="s">
        <v>1771</v>
      </c>
      <c r="B958" s="144"/>
      <c r="C958" s="144"/>
      <c r="D958" s="144"/>
      <c r="E958" s="144"/>
      <c r="F958" s="144"/>
      <c r="G958" s="144"/>
      <c r="H958" s="144"/>
      <c r="I958" s="144"/>
      <c r="J958" s="144"/>
      <c r="K958" s="144"/>
      <c r="L958" s="144"/>
      <c r="M958" s="144"/>
      <c r="N958" s="144"/>
      <c r="O958" s="144"/>
      <c r="P958" s="144"/>
      <c r="Q958" s="144"/>
      <c r="R958" s="144"/>
      <c r="S958" s="145"/>
      <c r="T958" s="1022">
        <f>SUM('HL KNIHA VYPOC'!D248)*-1</f>
        <v>0</v>
      </c>
      <c r="U958" s="1022"/>
      <c r="V958" s="1022"/>
      <c r="W958" s="1022"/>
      <c r="X958" s="1022"/>
      <c r="Y958" s="1022"/>
      <c r="Z958" s="1022"/>
      <c r="AA958" s="1022"/>
      <c r="AB958" s="1022"/>
      <c r="AC958" s="1022"/>
      <c r="AD958" s="1022"/>
      <c r="AE958" s="1022"/>
      <c r="AF958" s="1022"/>
      <c r="AG958" s="1022">
        <f>SUM('HL KNIHA VYPOC'!H248)*-1</f>
        <v>0</v>
      </c>
      <c r="AH958" s="1022"/>
      <c r="AI958" s="1022"/>
      <c r="AJ958" s="1022"/>
      <c r="AK958" s="1022"/>
      <c r="AL958" s="1022"/>
      <c r="AM958" s="1022"/>
      <c r="AN958" s="1022"/>
      <c r="AO958" s="1022"/>
      <c r="AP958" s="1022"/>
      <c r="AQ958" s="1022"/>
      <c r="AR958" s="1022"/>
      <c r="AS958" s="1022"/>
      <c r="AT958" s="1022"/>
      <c r="AU958" s="1022"/>
      <c r="AV958" s="1022"/>
      <c r="AW958" s="1022"/>
      <c r="AX958" s="1022"/>
      <c r="AY958" s="1022"/>
      <c r="AZ958" s="1022"/>
      <c r="BA958" s="1022"/>
      <c r="BB958" s="1022"/>
    </row>
    <row r="959" spans="1:54" ht="12.6" customHeight="1" x14ac:dyDescent="0.25">
      <c r="A959" s="143" t="s">
        <v>1772</v>
      </c>
      <c r="B959" s="144"/>
      <c r="C959" s="144"/>
      <c r="D959" s="144"/>
      <c r="E959" s="144"/>
      <c r="F959" s="144"/>
      <c r="G959" s="144"/>
      <c r="H959" s="144"/>
      <c r="I959" s="144"/>
      <c r="J959" s="144"/>
      <c r="K959" s="144"/>
      <c r="L959" s="144"/>
      <c r="M959" s="144"/>
      <c r="N959" s="144"/>
      <c r="O959" s="144"/>
      <c r="P959" s="144"/>
      <c r="Q959" s="144"/>
      <c r="R959" s="144"/>
      <c r="S959" s="145"/>
      <c r="T959" s="1011"/>
      <c r="U959" s="1011"/>
      <c r="V959" s="1011"/>
      <c r="W959" s="1011"/>
      <c r="X959" s="1011"/>
      <c r="Y959" s="1011"/>
      <c r="Z959" s="1011"/>
      <c r="AA959" s="1011"/>
      <c r="AB959" s="1011"/>
      <c r="AC959" s="1011"/>
      <c r="AD959" s="1011"/>
      <c r="AE959" s="1011"/>
      <c r="AF959" s="1011"/>
      <c r="AG959" s="1011"/>
      <c r="AH959" s="1011"/>
      <c r="AI959" s="1011"/>
      <c r="AJ959" s="1011"/>
      <c r="AK959" s="1011"/>
      <c r="AL959" s="1011"/>
      <c r="AM959" s="1011"/>
      <c r="AN959" s="1011"/>
      <c r="AO959" s="1011"/>
      <c r="AP959" s="1011"/>
      <c r="AQ959" s="1011"/>
      <c r="AR959" s="1011"/>
      <c r="AS959" s="1011"/>
      <c r="AT959" s="1011"/>
      <c r="AU959" s="1011"/>
      <c r="AV959" s="1011"/>
      <c r="AW959" s="1011"/>
      <c r="AX959" s="1011"/>
      <c r="AY959" s="1011"/>
      <c r="AZ959" s="1011"/>
      <c r="BA959" s="1011"/>
      <c r="BB959" s="1011"/>
    </row>
    <row r="960" spans="1:54" ht="12.6" customHeight="1" x14ac:dyDescent="0.25">
      <c r="A960" s="143" t="s">
        <v>1773</v>
      </c>
      <c r="B960" s="144"/>
      <c r="C960" s="144"/>
      <c r="D960" s="144"/>
      <c r="E960" s="144"/>
      <c r="F960" s="144"/>
      <c r="G960" s="144"/>
      <c r="H960" s="144"/>
      <c r="I960" s="144"/>
      <c r="J960" s="144"/>
      <c r="K960" s="144"/>
      <c r="L960" s="144"/>
      <c r="M960" s="144"/>
      <c r="N960" s="144"/>
      <c r="O960" s="144"/>
      <c r="P960" s="144"/>
      <c r="Q960" s="144"/>
      <c r="R960" s="144"/>
      <c r="S960" s="145"/>
      <c r="T960" s="1011"/>
      <c r="U960" s="1011"/>
      <c r="V960" s="1011"/>
      <c r="W960" s="1011"/>
      <c r="X960" s="1011"/>
      <c r="Y960" s="1011"/>
      <c r="Z960" s="1011"/>
      <c r="AA960" s="1011"/>
      <c r="AB960" s="1011"/>
      <c r="AC960" s="1011"/>
      <c r="AD960" s="1011"/>
      <c r="AE960" s="1011"/>
      <c r="AF960" s="1011"/>
      <c r="AG960" s="1011"/>
      <c r="AH960" s="1011"/>
      <c r="AI960" s="1011"/>
      <c r="AJ960" s="1011"/>
      <c r="AK960" s="1011"/>
      <c r="AL960" s="1011"/>
      <c r="AM960" s="1011"/>
      <c r="AN960" s="1011"/>
      <c r="AO960" s="1011"/>
      <c r="AP960" s="1011"/>
      <c r="AQ960" s="1011"/>
      <c r="AR960" s="1011"/>
      <c r="AS960" s="1011"/>
      <c r="AT960" s="1011"/>
      <c r="AU960" s="1011"/>
      <c r="AV960" s="1011"/>
      <c r="AW960" s="1011"/>
      <c r="AX960" s="1011"/>
      <c r="AY960" s="1011"/>
      <c r="AZ960" s="1011"/>
      <c r="BA960" s="1011"/>
      <c r="BB960" s="1011"/>
    </row>
    <row r="961" spans="1:54" ht="12.6" customHeight="1" x14ac:dyDescent="0.25">
      <c r="A961" s="143" t="s">
        <v>1774</v>
      </c>
      <c r="B961" s="144"/>
      <c r="C961" s="144"/>
      <c r="D961" s="144"/>
      <c r="E961" s="144"/>
      <c r="F961" s="144"/>
      <c r="G961" s="144"/>
      <c r="H961" s="144"/>
      <c r="I961" s="144"/>
      <c r="J961" s="144"/>
      <c r="K961" s="144"/>
      <c r="L961" s="144"/>
      <c r="M961" s="144"/>
      <c r="N961" s="144"/>
      <c r="O961" s="144"/>
      <c r="P961" s="144"/>
      <c r="Q961" s="144"/>
      <c r="R961" s="144"/>
      <c r="S961" s="145"/>
      <c r="T961" s="1011"/>
      <c r="U961" s="1011"/>
      <c r="V961" s="1011"/>
      <c r="W961" s="1011"/>
      <c r="X961" s="1011"/>
      <c r="Y961" s="1011"/>
      <c r="Z961" s="1011"/>
      <c r="AA961" s="1011"/>
      <c r="AB961" s="1011"/>
      <c r="AC961" s="1011"/>
      <c r="AD961" s="1011"/>
      <c r="AE961" s="1011"/>
      <c r="AF961" s="1011"/>
      <c r="AG961" s="1011"/>
      <c r="AH961" s="1011"/>
      <c r="AI961" s="1011"/>
      <c r="AJ961" s="1011"/>
      <c r="AK961" s="1011"/>
      <c r="AL961" s="1011"/>
      <c r="AM961" s="1011"/>
      <c r="AN961" s="1011"/>
      <c r="AO961" s="1011"/>
      <c r="AP961" s="1011"/>
      <c r="AQ961" s="1011"/>
      <c r="AR961" s="1011"/>
      <c r="AS961" s="1011"/>
      <c r="AT961" s="1011"/>
      <c r="AU961" s="1011"/>
      <c r="AV961" s="1011"/>
      <c r="AW961" s="1011"/>
      <c r="AX961" s="1011"/>
      <c r="AY961" s="1011"/>
      <c r="AZ961" s="1011"/>
      <c r="BA961" s="1011"/>
      <c r="BB961" s="1011"/>
    </row>
    <row r="962" spans="1:54" ht="12.6" customHeight="1" x14ac:dyDescent="0.25">
      <c r="A962" s="143" t="s">
        <v>1775</v>
      </c>
      <c r="B962" s="144"/>
      <c r="C962" s="144"/>
      <c r="D962" s="144"/>
      <c r="E962" s="144"/>
      <c r="F962" s="144"/>
      <c r="G962" s="144"/>
      <c r="H962" s="144"/>
      <c r="I962" s="144"/>
      <c r="J962" s="144"/>
      <c r="K962" s="144"/>
      <c r="L962" s="144"/>
      <c r="M962" s="144"/>
      <c r="N962" s="144"/>
      <c r="O962" s="144"/>
      <c r="P962" s="144"/>
      <c r="Q962" s="144"/>
      <c r="R962" s="144"/>
      <c r="S962" s="145"/>
      <c r="T962" s="1011">
        <f>'HL KNIHA VYPOC'!$F$248</f>
        <v>0</v>
      </c>
      <c r="U962" s="1011"/>
      <c r="V962" s="1011"/>
      <c r="W962" s="1011"/>
      <c r="X962" s="1011"/>
      <c r="Y962" s="1011"/>
      <c r="Z962" s="1011"/>
      <c r="AA962" s="1011"/>
      <c r="AB962" s="1011"/>
      <c r="AC962" s="1011"/>
      <c r="AD962" s="1011"/>
      <c r="AE962" s="1011"/>
      <c r="AF962" s="1011"/>
      <c r="AG962" s="1011">
        <f>'HL KNIHA VYPOC'!$J$248</f>
        <v>0</v>
      </c>
      <c r="AH962" s="1011"/>
      <c r="AI962" s="1011"/>
      <c r="AJ962" s="1011"/>
      <c r="AK962" s="1011"/>
      <c r="AL962" s="1011"/>
      <c r="AM962" s="1011"/>
      <c r="AN962" s="1011"/>
      <c r="AO962" s="1011"/>
      <c r="AP962" s="1011"/>
      <c r="AQ962" s="1011"/>
      <c r="AR962" s="1011"/>
      <c r="AS962" s="1011"/>
      <c r="AT962" s="1011"/>
      <c r="AU962" s="1011"/>
      <c r="AV962" s="1011"/>
      <c r="AW962" s="1011"/>
      <c r="AX962" s="1011"/>
      <c r="AY962" s="1011"/>
      <c r="AZ962" s="1011"/>
      <c r="BA962" s="1011"/>
      <c r="BB962" s="1011"/>
    </row>
    <row r="963" spans="1:54" ht="12.6" customHeight="1" x14ac:dyDescent="0.25">
      <c r="A963" s="143" t="s">
        <v>1776</v>
      </c>
      <c r="B963" s="144"/>
      <c r="C963" s="144"/>
      <c r="D963" s="144"/>
      <c r="E963" s="144"/>
      <c r="F963" s="144"/>
      <c r="G963" s="144"/>
      <c r="H963" s="144"/>
      <c r="I963" s="144"/>
      <c r="J963" s="144"/>
      <c r="K963" s="144"/>
      <c r="L963" s="144"/>
      <c r="M963" s="144"/>
      <c r="N963" s="144"/>
      <c r="O963" s="144"/>
      <c r="P963" s="144"/>
      <c r="Q963" s="144"/>
      <c r="R963" s="144"/>
      <c r="S963" s="145"/>
      <c r="T963" s="1011">
        <f>'HL KNIHA VYPOC'!$E$248</f>
        <v>0</v>
      </c>
      <c r="U963" s="1011"/>
      <c r="V963" s="1011"/>
      <c r="W963" s="1011"/>
      <c r="X963" s="1011"/>
      <c r="Y963" s="1011"/>
      <c r="Z963" s="1011"/>
      <c r="AA963" s="1011"/>
      <c r="AB963" s="1011"/>
      <c r="AC963" s="1011"/>
      <c r="AD963" s="1011"/>
      <c r="AE963" s="1011"/>
      <c r="AF963" s="1011"/>
      <c r="AG963" s="1011">
        <f>'HL KNIHA VYPOC'!$I$248</f>
        <v>0</v>
      </c>
      <c r="AH963" s="1011"/>
      <c r="AI963" s="1011"/>
      <c r="AJ963" s="1011"/>
      <c r="AK963" s="1011"/>
      <c r="AL963" s="1011"/>
      <c r="AM963" s="1011"/>
      <c r="AN963" s="1011"/>
      <c r="AO963" s="1011"/>
      <c r="AP963" s="1011"/>
      <c r="AQ963" s="1011"/>
      <c r="AR963" s="1011"/>
      <c r="AS963" s="1011"/>
      <c r="AT963" s="1011"/>
      <c r="AU963" s="1011"/>
      <c r="AV963" s="1011"/>
      <c r="AW963" s="1011"/>
      <c r="AX963" s="1011"/>
      <c r="AY963" s="1011"/>
      <c r="AZ963" s="1011"/>
      <c r="BA963" s="1011"/>
      <c r="BB963" s="1011"/>
    </row>
    <row r="964" spans="1:54" ht="12.6" customHeight="1" x14ac:dyDescent="0.25">
      <c r="A964" s="207" t="s">
        <v>1777</v>
      </c>
      <c r="B964" s="144"/>
      <c r="C964" s="144"/>
      <c r="D964" s="144"/>
      <c r="E964" s="144"/>
      <c r="F964" s="144"/>
      <c r="G964" s="144"/>
      <c r="H964" s="144"/>
      <c r="I964" s="144"/>
      <c r="J964" s="144"/>
      <c r="K964" s="144"/>
      <c r="L964" s="144"/>
      <c r="M964" s="144"/>
      <c r="N964" s="144"/>
      <c r="O964" s="144"/>
      <c r="P964" s="144"/>
      <c r="Q964" s="144"/>
      <c r="R964" s="144"/>
      <c r="S964" s="145"/>
      <c r="T964" s="1022">
        <f>SUM('HL KNIHA VYPOC'!G248)*-1</f>
        <v>0</v>
      </c>
      <c r="U964" s="1022"/>
      <c r="V964" s="1022"/>
      <c r="W964" s="1022"/>
      <c r="X964" s="1022"/>
      <c r="Y964" s="1022"/>
      <c r="Z964" s="1022"/>
      <c r="AA964" s="1022"/>
      <c r="AB964" s="1022"/>
      <c r="AC964" s="1022"/>
      <c r="AD964" s="1022"/>
      <c r="AE964" s="1022"/>
      <c r="AF964" s="1022"/>
      <c r="AG964" s="1022">
        <f>SUM('HL KNIHA VYPOC'!K248)*-1</f>
        <v>0</v>
      </c>
      <c r="AH964" s="1022"/>
      <c r="AI964" s="1022"/>
      <c r="AJ964" s="1022"/>
      <c r="AK964" s="1022"/>
      <c r="AL964" s="1022"/>
      <c r="AM964" s="1022"/>
      <c r="AN964" s="1022"/>
      <c r="AO964" s="1022"/>
      <c r="AP964" s="1022"/>
      <c r="AQ964" s="1022"/>
      <c r="AR964" s="1022"/>
      <c r="AS964" s="1022"/>
      <c r="AT964" s="1022"/>
      <c r="AU964" s="1022"/>
      <c r="AV964" s="1022"/>
      <c r="AW964" s="1022"/>
      <c r="AX964" s="1022"/>
      <c r="AY964" s="1022"/>
      <c r="AZ964" s="1022"/>
      <c r="BA964" s="1022"/>
      <c r="BB964" s="1022"/>
    </row>
    <row r="965" spans="1:54" ht="12.6" customHeight="1" x14ac:dyDescent="0.25">
      <c r="A965" s="142" t="s">
        <v>5207</v>
      </c>
    </row>
    <row r="966" spans="1:54" ht="15" customHeight="1" x14ac:dyDescent="0.25">
      <c r="A966" s="863"/>
      <c r="B966" s="864"/>
      <c r="C966" s="864"/>
      <c r="D966" s="864"/>
      <c r="E966" s="864"/>
      <c r="F966" s="864"/>
      <c r="G966" s="864"/>
      <c r="H966" s="864"/>
      <c r="I966" s="864"/>
      <c r="J966" s="864"/>
      <c r="K966" s="864"/>
      <c r="L966" s="864"/>
      <c r="M966" s="864"/>
      <c r="N966" s="864"/>
      <c r="O966" s="864"/>
      <c r="P966" s="864"/>
      <c r="Q966" s="864"/>
      <c r="R966" s="864"/>
      <c r="S966" s="864"/>
      <c r="T966" s="864"/>
      <c r="U966" s="864"/>
      <c r="V966" s="864"/>
      <c r="W966" s="864"/>
      <c r="X966" s="864"/>
      <c r="Y966" s="864"/>
      <c r="Z966" s="864"/>
      <c r="AA966" s="864"/>
      <c r="AB966" s="864"/>
      <c r="AC966" s="864"/>
      <c r="AD966" s="864"/>
      <c r="AE966" s="864"/>
      <c r="AF966" s="864"/>
      <c r="AG966" s="864"/>
      <c r="AH966" s="864"/>
      <c r="AI966" s="864"/>
      <c r="AJ966" s="864"/>
      <c r="AK966" s="864"/>
      <c r="AL966" s="864"/>
      <c r="AM966" s="864"/>
      <c r="AN966" s="864"/>
      <c r="AO966" s="864"/>
      <c r="AP966" s="864"/>
      <c r="AQ966" s="864"/>
      <c r="AR966" s="864"/>
      <c r="AS966" s="864"/>
      <c r="AT966" s="864"/>
      <c r="AU966" s="864"/>
      <c r="AV966" s="864"/>
      <c r="AW966" s="864"/>
      <c r="AX966" s="864"/>
      <c r="AY966" s="497"/>
      <c r="AZ966" s="497"/>
      <c r="BA966" s="497"/>
      <c r="BB966" s="497"/>
    </row>
    <row r="967" spans="1:54" ht="15" customHeight="1" x14ac:dyDescent="0.25">
      <c r="A967" s="865"/>
      <c r="B967" s="866"/>
      <c r="C967" s="866"/>
      <c r="D967" s="866"/>
      <c r="E967" s="866"/>
      <c r="F967" s="866"/>
      <c r="G967" s="866"/>
      <c r="H967" s="866"/>
      <c r="I967" s="866"/>
      <c r="J967" s="866"/>
      <c r="K967" s="866"/>
      <c r="L967" s="866"/>
      <c r="M967" s="866"/>
      <c r="N967" s="866"/>
      <c r="O967" s="866"/>
      <c r="P967" s="866"/>
      <c r="Q967" s="866"/>
      <c r="R967" s="866"/>
      <c r="S967" s="866"/>
      <c r="T967" s="866"/>
      <c r="U967" s="866"/>
      <c r="V967" s="866"/>
      <c r="W967" s="866"/>
      <c r="X967" s="866"/>
      <c r="Y967" s="866"/>
      <c r="Z967" s="866"/>
      <c r="AA967" s="866"/>
      <c r="AB967" s="866"/>
      <c r="AC967" s="866"/>
      <c r="AD967" s="866"/>
      <c r="AE967" s="866"/>
      <c r="AF967" s="866"/>
      <c r="AG967" s="866"/>
      <c r="AH967" s="866"/>
      <c r="AI967" s="866"/>
      <c r="AJ967" s="866"/>
      <c r="AK967" s="866"/>
      <c r="AL967" s="866"/>
      <c r="AM967" s="866"/>
      <c r="AN967" s="866"/>
      <c r="AO967" s="866"/>
      <c r="AP967" s="866"/>
      <c r="AQ967" s="866"/>
      <c r="AR967" s="866"/>
      <c r="AS967" s="866"/>
      <c r="AT967" s="866"/>
      <c r="AU967" s="866"/>
      <c r="AV967" s="866"/>
      <c r="AW967" s="866"/>
      <c r="AX967" s="866"/>
      <c r="AY967" s="497"/>
      <c r="AZ967" s="497"/>
      <c r="BA967" s="497"/>
      <c r="BB967" s="497"/>
    </row>
    <row r="968" spans="1:54" ht="12.6" customHeight="1" x14ac:dyDescent="0.25">
      <c r="A968" s="142" t="s">
        <v>5243</v>
      </c>
    </row>
    <row r="969" spans="1:54" ht="12.6" customHeight="1" x14ac:dyDescent="0.25">
      <c r="A969" s="867" t="s">
        <v>1778</v>
      </c>
      <c r="B969" s="868"/>
      <c r="C969" s="868"/>
      <c r="D969" s="868"/>
      <c r="E969" s="868"/>
      <c r="F969" s="868"/>
      <c r="G969" s="868"/>
      <c r="H969" s="868"/>
      <c r="I969" s="868"/>
      <c r="J969" s="868"/>
      <c r="K969" s="868"/>
      <c r="L969" s="951"/>
      <c r="M969" s="854" t="s">
        <v>1779</v>
      </c>
      <c r="N969" s="854"/>
      <c r="O969" s="854"/>
      <c r="P969" s="854"/>
      <c r="Q969" s="854"/>
      <c r="R969" s="854"/>
      <c r="S969" s="854"/>
      <c r="T969" s="854"/>
      <c r="U969" s="1132" t="s">
        <v>1780</v>
      </c>
      <c r="V969" s="1132"/>
      <c r="W969" s="1132"/>
      <c r="X969" s="1132"/>
      <c r="Y969" s="1132"/>
      <c r="Z969" s="1132"/>
      <c r="AA969" s="1132"/>
      <c r="AB969" s="1134" t="s">
        <v>1781</v>
      </c>
      <c r="AC969" s="1134"/>
      <c r="AD969" s="1134"/>
      <c r="AE969" s="1134"/>
      <c r="AF969" s="1134"/>
      <c r="AG969" s="1134"/>
      <c r="AH969" s="1134"/>
      <c r="AI969" s="1134" t="s">
        <v>1782</v>
      </c>
      <c r="AJ969" s="1134"/>
      <c r="AK969" s="1134"/>
      <c r="AL969" s="1134"/>
      <c r="AM969" s="1134"/>
      <c r="AN969" s="1134"/>
      <c r="AO969" s="1134"/>
      <c r="AP969" s="1134" t="s">
        <v>1693</v>
      </c>
      <c r="AQ969" s="1134"/>
      <c r="AR969" s="1134"/>
      <c r="AS969" s="1134"/>
      <c r="AT969" s="1134"/>
      <c r="AU969" s="1134"/>
      <c r="AV969" s="1134"/>
      <c r="AW969" s="1134"/>
      <c r="AX969" s="1134"/>
      <c r="AY969" s="1134"/>
      <c r="AZ969" s="1134"/>
      <c r="BA969" s="1134"/>
      <c r="BB969" s="1134"/>
    </row>
    <row r="970" spans="1:54" ht="12.6" customHeight="1" x14ac:dyDescent="0.25">
      <c r="A970" s="809" t="s">
        <v>1783</v>
      </c>
      <c r="B970" s="810"/>
      <c r="C970" s="810"/>
      <c r="D970" s="810"/>
      <c r="E970" s="810"/>
      <c r="F970" s="810"/>
      <c r="G970" s="810"/>
      <c r="H970" s="810"/>
      <c r="I970" s="810"/>
      <c r="J970" s="810"/>
      <c r="K970" s="810"/>
      <c r="L970" s="811"/>
      <c r="M970" s="808" t="s">
        <v>1516</v>
      </c>
      <c r="N970" s="808"/>
      <c r="O970" s="808"/>
      <c r="P970" s="808"/>
      <c r="Q970" s="808"/>
      <c r="R970" s="808"/>
      <c r="S970" s="808"/>
      <c r="T970" s="808"/>
      <c r="U970" s="1133"/>
      <c r="V970" s="1133"/>
      <c r="W970" s="1133"/>
      <c r="X970" s="1133"/>
      <c r="Y970" s="1133"/>
      <c r="Z970" s="1133"/>
      <c r="AA970" s="1133"/>
      <c r="AB970" s="1135"/>
      <c r="AC970" s="1135"/>
      <c r="AD970" s="1135"/>
      <c r="AE970" s="1135"/>
      <c r="AF970" s="1135"/>
      <c r="AG970" s="1135"/>
      <c r="AH970" s="1135"/>
      <c r="AI970" s="1135"/>
      <c r="AJ970" s="1135"/>
      <c r="AK970" s="1135"/>
      <c r="AL970" s="1135"/>
      <c r="AM970" s="1135"/>
      <c r="AN970" s="1135"/>
      <c r="AO970" s="1135"/>
      <c r="AP970" s="1135"/>
      <c r="AQ970" s="1135"/>
      <c r="AR970" s="1135"/>
      <c r="AS970" s="1135"/>
      <c r="AT970" s="1135"/>
      <c r="AU970" s="1135"/>
      <c r="AV970" s="1135"/>
      <c r="AW970" s="1135"/>
      <c r="AX970" s="1135"/>
      <c r="AY970" s="1135"/>
      <c r="AZ970" s="1135"/>
      <c r="BA970" s="1135"/>
      <c r="BB970" s="1135"/>
    </row>
    <row r="971" spans="1:54" ht="12.6" customHeight="1" x14ac:dyDescent="0.25">
      <c r="A971" s="994"/>
      <c r="B971" s="994"/>
      <c r="C971" s="994"/>
      <c r="D971" s="994"/>
      <c r="E971" s="994"/>
      <c r="F971" s="994"/>
      <c r="G971" s="994"/>
      <c r="H971" s="994"/>
      <c r="I971" s="994"/>
      <c r="J971" s="994"/>
      <c r="K971" s="994"/>
      <c r="L971" s="994"/>
      <c r="M971" s="1136"/>
      <c r="N971" s="1000"/>
      <c r="O971" s="1000"/>
      <c r="P971" s="1000"/>
      <c r="Q971" s="1000"/>
      <c r="R971" s="1000"/>
      <c r="S971" s="1000"/>
      <c r="T971" s="1000"/>
      <c r="U971" s="1000"/>
      <c r="V971" s="1000"/>
      <c r="W971" s="1000"/>
      <c r="X971" s="1000"/>
      <c r="Y971" s="1000"/>
      <c r="Z971" s="1000"/>
      <c r="AA971" s="1000"/>
      <c r="AB971" s="1000"/>
      <c r="AC971" s="1000"/>
      <c r="AD971" s="1000"/>
      <c r="AE971" s="1000"/>
      <c r="AF971" s="1000"/>
      <c r="AG971" s="1000"/>
      <c r="AH971" s="1000"/>
      <c r="AI971" s="1000"/>
      <c r="AJ971" s="1000"/>
      <c r="AK971" s="1000"/>
      <c r="AL971" s="1000"/>
      <c r="AM971" s="1000"/>
      <c r="AN971" s="1000"/>
      <c r="AO971" s="1000"/>
      <c r="AP971" s="1137"/>
      <c r="AQ971" s="1137"/>
      <c r="AR971" s="1137"/>
      <c r="AS971" s="1137"/>
      <c r="AT971" s="1137"/>
      <c r="AU971" s="1137"/>
      <c r="AV971" s="1137"/>
      <c r="AW971" s="1137"/>
      <c r="AX971" s="1137"/>
      <c r="AY971" s="1137"/>
      <c r="AZ971" s="1137"/>
      <c r="BA971" s="1137"/>
      <c r="BB971" s="1137"/>
    </row>
    <row r="972" spans="1:54" ht="12.6" customHeight="1" x14ac:dyDescent="0.25">
      <c r="A972" s="994"/>
      <c r="B972" s="994"/>
      <c r="C972" s="994"/>
      <c r="D972" s="994"/>
      <c r="E972" s="994"/>
      <c r="F972" s="994"/>
      <c r="G972" s="994"/>
      <c r="H972" s="994"/>
      <c r="I972" s="994"/>
      <c r="J972" s="994"/>
      <c r="K972" s="994"/>
      <c r="L972" s="994"/>
      <c r="M972" s="1136"/>
      <c r="N972" s="1000"/>
      <c r="O972" s="1000"/>
      <c r="P972" s="1000"/>
      <c r="Q972" s="1000"/>
      <c r="R972" s="1000"/>
      <c r="S972" s="1000"/>
      <c r="T972" s="1000"/>
      <c r="U972" s="1000"/>
      <c r="V972" s="1000"/>
      <c r="W972" s="1000"/>
      <c r="X972" s="1000"/>
      <c r="Y972" s="1000"/>
      <c r="Z972" s="1000"/>
      <c r="AA972" s="1000"/>
      <c r="AB972" s="1000"/>
      <c r="AC972" s="1000"/>
      <c r="AD972" s="1000"/>
      <c r="AE972" s="1000"/>
      <c r="AF972" s="1000"/>
      <c r="AG972" s="1000"/>
      <c r="AH972" s="1000"/>
      <c r="AI972" s="1000"/>
      <c r="AJ972" s="1000"/>
      <c r="AK972" s="1000"/>
      <c r="AL972" s="1000"/>
      <c r="AM972" s="1000"/>
      <c r="AN972" s="1000"/>
      <c r="AO972" s="1000"/>
      <c r="AP972" s="1137"/>
      <c r="AQ972" s="1137"/>
      <c r="AR972" s="1137"/>
      <c r="AS972" s="1137"/>
      <c r="AT972" s="1137"/>
      <c r="AU972" s="1137"/>
      <c r="AV972" s="1137"/>
      <c r="AW972" s="1137"/>
      <c r="AX972" s="1137"/>
      <c r="AY972" s="1137"/>
      <c r="AZ972" s="1137"/>
      <c r="BA972" s="1137"/>
      <c r="BB972" s="1137"/>
    </row>
    <row r="973" spans="1:54" ht="12.6" customHeight="1" x14ac:dyDescent="0.25">
      <c r="A973" s="994"/>
      <c r="B973" s="994"/>
      <c r="C973" s="994"/>
      <c r="D973" s="994"/>
      <c r="E973" s="994"/>
      <c r="F973" s="994"/>
      <c r="G973" s="994"/>
      <c r="H973" s="994"/>
      <c r="I973" s="994"/>
      <c r="J973" s="994"/>
      <c r="K973" s="994"/>
      <c r="L973" s="994"/>
      <c r="M973" s="1136"/>
      <c r="N973" s="1000"/>
      <c r="O973" s="1000"/>
      <c r="P973" s="1000"/>
      <c r="Q973" s="1000"/>
      <c r="R973" s="1000"/>
      <c r="S973" s="1000"/>
      <c r="T973" s="1000"/>
      <c r="U973" s="1000"/>
      <c r="V973" s="1000"/>
      <c r="W973" s="1000"/>
      <c r="X973" s="1000"/>
      <c r="Y973" s="1000"/>
      <c r="Z973" s="1000"/>
      <c r="AA973" s="1000"/>
      <c r="AB973" s="1000"/>
      <c r="AC973" s="1000"/>
      <c r="AD973" s="1000"/>
      <c r="AE973" s="1000"/>
      <c r="AF973" s="1000"/>
      <c r="AG973" s="1000"/>
      <c r="AH973" s="1000"/>
      <c r="AI973" s="1000"/>
      <c r="AJ973" s="1000"/>
      <c r="AK973" s="1000"/>
      <c r="AL973" s="1000"/>
      <c r="AM973" s="1000"/>
      <c r="AN973" s="1000"/>
      <c r="AO973" s="1000"/>
      <c r="AP973" s="1137"/>
      <c r="AQ973" s="1137"/>
      <c r="AR973" s="1137"/>
      <c r="AS973" s="1137"/>
      <c r="AT973" s="1137"/>
      <c r="AU973" s="1137"/>
      <c r="AV973" s="1137"/>
      <c r="AW973" s="1137"/>
      <c r="AX973" s="1137"/>
      <c r="AY973" s="1137"/>
      <c r="AZ973" s="1137"/>
      <c r="BA973" s="1137"/>
      <c r="BB973" s="1137"/>
    </row>
    <row r="974" spans="1:54" ht="12.6" customHeight="1" x14ac:dyDescent="0.25">
      <c r="A974" s="994"/>
      <c r="B974" s="994"/>
      <c r="C974" s="994"/>
      <c r="D974" s="994"/>
      <c r="E974" s="994"/>
      <c r="F974" s="994"/>
      <c r="G974" s="994"/>
      <c r="H974" s="994"/>
      <c r="I974" s="994"/>
      <c r="J974" s="994"/>
      <c r="K974" s="994"/>
      <c r="L974" s="994"/>
      <c r="M974" s="1136"/>
      <c r="N974" s="1000"/>
      <c r="O974" s="1000"/>
      <c r="P974" s="1000"/>
      <c r="Q974" s="1000"/>
      <c r="R974" s="1000"/>
      <c r="S974" s="1000"/>
      <c r="T974" s="1000"/>
      <c r="U974" s="1000"/>
      <c r="V974" s="1000"/>
      <c r="W974" s="1000"/>
      <c r="X974" s="1000"/>
      <c r="Y974" s="1000"/>
      <c r="Z974" s="1000"/>
      <c r="AA974" s="1000"/>
      <c r="AB974" s="1000"/>
      <c r="AC974" s="1000"/>
      <c r="AD974" s="1000"/>
      <c r="AE974" s="1000"/>
      <c r="AF974" s="1000"/>
      <c r="AG974" s="1000"/>
      <c r="AH974" s="1000"/>
      <c r="AI974" s="1000"/>
      <c r="AJ974" s="1000"/>
      <c r="AK974" s="1000"/>
      <c r="AL974" s="1000"/>
      <c r="AM974" s="1000"/>
      <c r="AN974" s="1000"/>
      <c r="AO974" s="1000"/>
      <c r="AP974" s="1137"/>
      <c r="AQ974" s="1137"/>
      <c r="AR974" s="1137"/>
      <c r="AS974" s="1137"/>
      <c r="AT974" s="1137"/>
      <c r="AU974" s="1137"/>
      <c r="AV974" s="1137"/>
      <c r="AW974" s="1137"/>
      <c r="AX974" s="1137"/>
      <c r="AY974" s="1137"/>
      <c r="AZ974" s="1137"/>
      <c r="BA974" s="1137"/>
      <c r="BB974" s="1137"/>
    </row>
    <row r="975" spans="1:54" ht="12.6" customHeight="1" x14ac:dyDescent="0.25">
      <c r="A975" s="142" t="s">
        <v>5105</v>
      </c>
    </row>
    <row r="976" spans="1:54" ht="15" customHeight="1" x14ac:dyDescent="0.25">
      <c r="A976" s="863"/>
      <c r="B976" s="864"/>
      <c r="C976" s="864"/>
      <c r="D976" s="864"/>
      <c r="E976" s="864"/>
      <c r="F976" s="864"/>
      <c r="G976" s="864"/>
      <c r="H976" s="864"/>
      <c r="I976" s="864"/>
      <c r="J976" s="864"/>
      <c r="K976" s="864"/>
      <c r="L976" s="864"/>
      <c r="M976" s="864"/>
      <c r="N976" s="864"/>
      <c r="O976" s="864"/>
      <c r="P976" s="864"/>
      <c r="Q976" s="864"/>
      <c r="R976" s="864"/>
      <c r="S976" s="864"/>
      <c r="T976" s="864"/>
      <c r="U976" s="864"/>
      <c r="V976" s="864"/>
      <c r="W976" s="864"/>
      <c r="X976" s="864"/>
      <c r="Y976" s="864"/>
      <c r="Z976" s="864"/>
      <c r="AA976" s="864"/>
      <c r="AB976" s="864"/>
      <c r="AC976" s="864"/>
      <c r="AD976" s="864"/>
      <c r="AE976" s="864"/>
      <c r="AF976" s="864"/>
      <c r="AG976" s="864"/>
      <c r="AH976" s="864"/>
      <c r="AI976" s="864"/>
      <c r="AJ976" s="864"/>
      <c r="AK976" s="864"/>
      <c r="AL976" s="864"/>
      <c r="AM976" s="864"/>
      <c r="AN976" s="864"/>
      <c r="AO976" s="864"/>
      <c r="AP976" s="864"/>
      <c r="AQ976" s="864"/>
      <c r="AR976" s="864"/>
      <c r="AS976" s="864"/>
      <c r="AT976" s="864"/>
      <c r="AU976" s="864"/>
      <c r="AV976" s="864"/>
      <c r="AW976" s="864"/>
      <c r="AX976" s="864"/>
      <c r="AY976" s="497"/>
      <c r="AZ976" s="497"/>
      <c r="BA976" s="497"/>
      <c r="BB976" s="497"/>
    </row>
    <row r="977" spans="1:54" ht="15" customHeight="1" x14ac:dyDescent="0.25">
      <c r="A977" s="865"/>
      <c r="B977" s="866"/>
      <c r="C977" s="866"/>
      <c r="D977" s="866"/>
      <c r="E977" s="866"/>
      <c r="F977" s="866"/>
      <c r="G977" s="866"/>
      <c r="H977" s="866"/>
      <c r="I977" s="866"/>
      <c r="J977" s="866"/>
      <c r="K977" s="866"/>
      <c r="L977" s="866"/>
      <c r="M977" s="866"/>
      <c r="N977" s="866"/>
      <c r="O977" s="866"/>
      <c r="P977" s="866"/>
      <c r="Q977" s="866"/>
      <c r="R977" s="866"/>
      <c r="S977" s="866"/>
      <c r="T977" s="866"/>
      <c r="U977" s="866"/>
      <c r="V977" s="866"/>
      <c r="W977" s="866"/>
      <c r="X977" s="866"/>
      <c r="Y977" s="866"/>
      <c r="Z977" s="866"/>
      <c r="AA977" s="866"/>
      <c r="AB977" s="866"/>
      <c r="AC977" s="866"/>
      <c r="AD977" s="866"/>
      <c r="AE977" s="866"/>
      <c r="AF977" s="866"/>
      <c r="AG977" s="866"/>
      <c r="AH977" s="866"/>
      <c r="AI977" s="866"/>
      <c r="AJ977" s="866"/>
      <c r="AK977" s="866"/>
      <c r="AL977" s="866"/>
      <c r="AM977" s="866"/>
      <c r="AN977" s="866"/>
      <c r="AO977" s="866"/>
      <c r="AP977" s="866"/>
      <c r="AQ977" s="866"/>
      <c r="AR977" s="866"/>
      <c r="AS977" s="866"/>
      <c r="AT977" s="866"/>
      <c r="AU977" s="866"/>
      <c r="AV977" s="866"/>
      <c r="AW977" s="866"/>
      <c r="AX977" s="866"/>
      <c r="AY977" s="497"/>
      <c r="AZ977" s="497"/>
      <c r="BA977" s="497"/>
      <c r="BB977" s="497"/>
    </row>
    <row r="978" spans="1:54" ht="13.5" hidden="1" customHeight="1" x14ac:dyDescent="0.25"/>
    <row r="979" spans="1:54" ht="12.6" customHeight="1" x14ac:dyDescent="0.25">
      <c r="A979" s="142" t="s">
        <v>5244</v>
      </c>
    </row>
    <row r="980" spans="1:54" ht="12.6" customHeight="1" x14ac:dyDescent="0.25">
      <c r="A980" s="130" t="s">
        <v>1396</v>
      </c>
    </row>
    <row r="981" spans="1:54" ht="12.6" customHeight="1" x14ac:dyDescent="0.25">
      <c r="A981" s="867"/>
      <c r="B981" s="868"/>
      <c r="C981" s="868"/>
      <c r="D981" s="868"/>
      <c r="E981" s="868"/>
      <c r="F981" s="868"/>
      <c r="G981" s="868"/>
      <c r="H981" s="868"/>
      <c r="I981" s="149"/>
      <c r="J981" s="172"/>
      <c r="K981" s="172"/>
      <c r="L981" s="172"/>
      <c r="M981" s="184"/>
      <c r="N981" s="171"/>
      <c r="O981" s="149"/>
      <c r="P981" s="172"/>
      <c r="Q981" s="184"/>
      <c r="R981" s="171"/>
      <c r="S981" s="172"/>
      <c r="T981" s="172"/>
      <c r="U981" s="172"/>
      <c r="V981" s="184"/>
      <c r="W981" s="867"/>
      <c r="X981" s="868"/>
      <c r="Y981" s="868"/>
      <c r="Z981" s="868"/>
      <c r="AA981" s="868"/>
      <c r="AB981" s="951"/>
      <c r="AC981" s="867"/>
      <c r="AD981" s="868"/>
      <c r="AE981" s="868"/>
      <c r="AF981" s="868"/>
      <c r="AG981" s="868"/>
      <c r="AH981" s="951"/>
      <c r="AI981" s="867" t="s">
        <v>1784</v>
      </c>
      <c r="AJ981" s="868"/>
      <c r="AK981" s="868"/>
      <c r="AL981" s="868"/>
      <c r="AM981" s="868"/>
      <c r="AN981" s="868"/>
      <c r="AO981" s="868"/>
      <c r="AP981" s="951"/>
      <c r="AQ981" s="867" t="s">
        <v>1785</v>
      </c>
      <c r="AR981" s="868"/>
      <c r="AS981" s="868"/>
      <c r="AT981" s="868"/>
      <c r="AU981" s="868"/>
      <c r="AV981" s="868"/>
      <c r="AW981" s="868"/>
      <c r="AX981" s="868"/>
      <c r="AY981" s="868"/>
      <c r="AZ981" s="868"/>
      <c r="BA981" s="868"/>
      <c r="BB981" s="951"/>
    </row>
    <row r="982" spans="1:54" ht="12.6" customHeight="1" x14ac:dyDescent="0.25">
      <c r="A982" s="141"/>
      <c r="B982" s="142"/>
      <c r="C982" s="142"/>
      <c r="D982" s="142"/>
      <c r="E982" s="142"/>
      <c r="F982" s="142"/>
      <c r="G982" s="142"/>
      <c r="H982" s="142"/>
      <c r="J982" s="142"/>
      <c r="K982" s="142"/>
      <c r="L982" s="142"/>
      <c r="M982" s="185"/>
      <c r="N982" s="141"/>
      <c r="P982" s="142"/>
      <c r="Q982" s="185"/>
      <c r="R982" s="141"/>
      <c r="S982" s="142"/>
      <c r="T982" s="142"/>
      <c r="U982" s="142"/>
      <c r="V982" s="185"/>
      <c r="W982" s="799"/>
      <c r="X982" s="800"/>
      <c r="Y982" s="800"/>
      <c r="Z982" s="800"/>
      <c r="AA982" s="800"/>
      <c r="AB982" s="802"/>
      <c r="AC982" s="799" t="s">
        <v>1785</v>
      </c>
      <c r="AD982" s="800"/>
      <c r="AE982" s="800"/>
      <c r="AF982" s="800"/>
      <c r="AG982" s="800"/>
      <c r="AH982" s="802"/>
      <c r="AI982" s="799" t="s">
        <v>1786</v>
      </c>
      <c r="AJ982" s="800"/>
      <c r="AK982" s="800"/>
      <c r="AL982" s="800"/>
      <c r="AM982" s="800"/>
      <c r="AN982" s="800"/>
      <c r="AO982" s="800"/>
      <c r="AP982" s="802"/>
      <c r="AQ982" s="799" t="s">
        <v>1787</v>
      </c>
      <c r="AR982" s="800"/>
      <c r="AS982" s="800"/>
      <c r="AT982" s="800"/>
      <c r="AU982" s="800"/>
      <c r="AV982" s="800"/>
      <c r="AW982" s="800"/>
      <c r="AX982" s="800"/>
      <c r="AY982" s="800"/>
      <c r="AZ982" s="800"/>
      <c r="BA982" s="800"/>
      <c r="BB982" s="802"/>
    </row>
    <row r="983" spans="1:54" ht="12.6" customHeight="1" x14ac:dyDescent="0.25">
      <c r="A983" s="141"/>
      <c r="B983" s="142"/>
      <c r="C983" s="142"/>
      <c r="D983" s="142"/>
      <c r="E983" s="142"/>
      <c r="F983" s="142"/>
      <c r="G983" s="142"/>
      <c r="H983" s="142"/>
      <c r="J983" s="142"/>
      <c r="K983" s="142"/>
      <c r="L983" s="142"/>
      <c r="M983" s="185"/>
      <c r="N983" s="141"/>
      <c r="P983" s="142"/>
      <c r="Q983" s="185"/>
      <c r="R983" s="141"/>
      <c r="S983" s="142"/>
      <c r="T983" s="142"/>
      <c r="U983" s="142"/>
      <c r="V983" s="185"/>
      <c r="W983" s="799"/>
      <c r="X983" s="800"/>
      <c r="Y983" s="800"/>
      <c r="Z983" s="800"/>
      <c r="AA983" s="800"/>
      <c r="AB983" s="802"/>
      <c r="AC983" s="799" t="s">
        <v>1787</v>
      </c>
      <c r="AD983" s="800"/>
      <c r="AE983" s="800"/>
      <c r="AF983" s="800"/>
      <c r="AG983" s="800"/>
      <c r="AH983" s="802"/>
      <c r="AI983" s="799" t="s">
        <v>1788</v>
      </c>
      <c r="AJ983" s="800"/>
      <c r="AK983" s="800"/>
      <c r="AL983" s="800"/>
      <c r="AM983" s="800"/>
      <c r="AN983" s="800"/>
      <c r="AO983" s="800"/>
      <c r="AP983" s="802"/>
      <c r="AQ983" s="799" t="s">
        <v>1789</v>
      </c>
      <c r="AR983" s="800"/>
      <c r="AS983" s="800"/>
      <c r="AT983" s="800"/>
      <c r="AU983" s="800"/>
      <c r="AV983" s="800"/>
      <c r="AW983" s="800"/>
      <c r="AX983" s="800"/>
      <c r="AY983" s="800"/>
      <c r="AZ983" s="800"/>
      <c r="BA983" s="800"/>
      <c r="BB983" s="802"/>
    </row>
    <row r="984" spans="1:54" ht="12.6" customHeight="1" x14ac:dyDescent="0.25">
      <c r="A984" s="799" t="s">
        <v>1264</v>
      </c>
      <c r="B984" s="800"/>
      <c r="C984" s="800"/>
      <c r="D984" s="800"/>
      <c r="E984" s="800"/>
      <c r="F984" s="800"/>
      <c r="G984" s="800"/>
      <c r="H984" s="800"/>
      <c r="I984" s="800"/>
      <c r="J984" s="800"/>
      <c r="K984" s="800"/>
      <c r="L984" s="800"/>
      <c r="M984" s="802"/>
      <c r="N984" s="799" t="s">
        <v>1790</v>
      </c>
      <c r="O984" s="800"/>
      <c r="P984" s="800"/>
      <c r="Q984" s="802"/>
      <c r="R984" s="799" t="s">
        <v>1782</v>
      </c>
      <c r="S984" s="800"/>
      <c r="T984" s="800"/>
      <c r="U984" s="800"/>
      <c r="V984" s="802"/>
      <c r="W984" s="799" t="s">
        <v>1791</v>
      </c>
      <c r="X984" s="800"/>
      <c r="Y984" s="800"/>
      <c r="Z984" s="800"/>
      <c r="AA984" s="800"/>
      <c r="AB984" s="802"/>
      <c r="AC984" s="799" t="s">
        <v>1792</v>
      </c>
      <c r="AD984" s="800"/>
      <c r="AE984" s="800"/>
      <c r="AF984" s="800"/>
      <c r="AG984" s="800"/>
      <c r="AH984" s="802"/>
      <c r="AI984" s="799" t="s">
        <v>1793</v>
      </c>
      <c r="AJ984" s="800"/>
      <c r="AK984" s="800"/>
      <c r="AL984" s="800"/>
      <c r="AM984" s="800"/>
      <c r="AN984" s="800"/>
      <c r="AO984" s="800"/>
      <c r="AP984" s="802"/>
      <c r="AQ984" s="799" t="s">
        <v>1794</v>
      </c>
      <c r="AR984" s="800"/>
      <c r="AS984" s="800"/>
      <c r="AT984" s="800"/>
      <c r="AU984" s="800"/>
      <c r="AV984" s="800"/>
      <c r="AW984" s="800"/>
      <c r="AX984" s="800"/>
      <c r="AY984" s="800"/>
      <c r="AZ984" s="800"/>
      <c r="BA984" s="800"/>
      <c r="BB984" s="802"/>
    </row>
    <row r="985" spans="1:54" ht="12.6" customHeight="1" x14ac:dyDescent="0.25">
      <c r="A985" s="197"/>
      <c r="M985" s="173"/>
      <c r="N985" s="197"/>
      <c r="Q985" s="173"/>
      <c r="R985" s="799" t="s">
        <v>1795</v>
      </c>
      <c r="S985" s="800"/>
      <c r="T985" s="800"/>
      <c r="U985" s="800"/>
      <c r="V985" s="802"/>
      <c r="W985" s="799" t="s">
        <v>1629</v>
      </c>
      <c r="X985" s="800"/>
      <c r="Y985" s="800"/>
      <c r="Z985" s="800"/>
      <c r="AA985" s="800"/>
      <c r="AB985" s="802"/>
      <c r="AC985" s="799" t="s">
        <v>1793</v>
      </c>
      <c r="AD985" s="800"/>
      <c r="AE985" s="800"/>
      <c r="AF985" s="800"/>
      <c r="AG985" s="800"/>
      <c r="AH985" s="802"/>
      <c r="AI985" s="799" t="s">
        <v>1796</v>
      </c>
      <c r="AJ985" s="800"/>
      <c r="AK985" s="800"/>
      <c r="AL985" s="800"/>
      <c r="AM985" s="800"/>
      <c r="AN985" s="800"/>
      <c r="AO985" s="800"/>
      <c r="AP985" s="802"/>
      <c r="AQ985" s="799" t="s">
        <v>1797</v>
      </c>
      <c r="AR985" s="800"/>
      <c r="AS985" s="800"/>
      <c r="AT985" s="800"/>
      <c r="AU985" s="800"/>
      <c r="AV985" s="800"/>
      <c r="AW985" s="800"/>
      <c r="AX985" s="800"/>
      <c r="AY985" s="800"/>
      <c r="AZ985" s="800"/>
      <c r="BA985" s="800"/>
      <c r="BB985" s="802"/>
    </row>
    <row r="986" spans="1:54" ht="12.6" customHeight="1" x14ac:dyDescent="0.25">
      <c r="A986" s="197"/>
      <c r="M986" s="173"/>
      <c r="N986" s="197"/>
      <c r="Q986" s="173"/>
      <c r="R986" s="799" t="s">
        <v>1518</v>
      </c>
      <c r="S986" s="800"/>
      <c r="T986" s="800"/>
      <c r="U986" s="800"/>
      <c r="V986" s="802"/>
      <c r="W986" s="197"/>
      <c r="AB986" s="173"/>
      <c r="AC986" s="799" t="s">
        <v>1796</v>
      </c>
      <c r="AD986" s="800"/>
      <c r="AE986" s="800"/>
      <c r="AF986" s="800"/>
      <c r="AG986" s="800"/>
      <c r="AH986" s="802"/>
      <c r="AI986" s="799" t="s">
        <v>1438</v>
      </c>
      <c r="AJ986" s="800"/>
      <c r="AK986" s="800"/>
      <c r="AL986" s="800"/>
      <c r="AM986" s="800"/>
      <c r="AN986" s="800"/>
      <c r="AO986" s="800"/>
      <c r="AP986" s="802"/>
      <c r="AQ986" s="799" t="s">
        <v>1798</v>
      </c>
      <c r="AR986" s="800"/>
      <c r="AS986" s="800"/>
      <c r="AT986" s="800"/>
      <c r="AU986" s="800"/>
      <c r="AV986" s="800"/>
      <c r="AW986" s="800"/>
      <c r="AX986" s="800"/>
      <c r="AY986" s="800"/>
      <c r="AZ986" s="800"/>
      <c r="BA986" s="800"/>
      <c r="BB986" s="802"/>
    </row>
    <row r="987" spans="1:54" ht="12.6" customHeight="1" x14ac:dyDescent="0.25">
      <c r="A987" s="197"/>
      <c r="M987" s="173"/>
      <c r="N987" s="197"/>
      <c r="Q987" s="173"/>
      <c r="R987" s="197"/>
      <c r="V987" s="173"/>
      <c r="W987" s="197"/>
      <c r="AB987" s="173"/>
      <c r="AC987" s="799" t="s">
        <v>1438</v>
      </c>
      <c r="AD987" s="800"/>
      <c r="AE987" s="800"/>
      <c r="AF987" s="800"/>
      <c r="AG987" s="800"/>
      <c r="AH987" s="802"/>
      <c r="AI987" s="799"/>
      <c r="AJ987" s="800"/>
      <c r="AK987" s="800"/>
      <c r="AL987" s="800"/>
      <c r="AM987" s="800"/>
      <c r="AN987" s="800"/>
      <c r="AO987" s="800"/>
      <c r="AP987" s="802"/>
      <c r="AQ987" s="799" t="s">
        <v>1796</v>
      </c>
      <c r="AR987" s="800"/>
      <c r="AS987" s="800"/>
      <c r="AT987" s="800"/>
      <c r="AU987" s="800"/>
      <c r="AV987" s="800"/>
      <c r="AW987" s="800"/>
      <c r="AX987" s="800"/>
      <c r="AY987" s="800"/>
      <c r="AZ987" s="800"/>
      <c r="BA987" s="800"/>
      <c r="BB987" s="802"/>
    </row>
    <row r="988" spans="1:54" ht="12.6" customHeight="1" x14ac:dyDescent="0.25">
      <c r="A988" s="197"/>
      <c r="M988" s="173"/>
      <c r="N988" s="197"/>
      <c r="Q988" s="173"/>
      <c r="R988" s="197"/>
      <c r="V988" s="173"/>
      <c r="W988" s="197"/>
      <c r="AB988" s="173"/>
      <c r="AC988" s="799"/>
      <c r="AD988" s="800"/>
      <c r="AE988" s="800"/>
      <c r="AF988" s="800"/>
      <c r="AG988" s="800"/>
      <c r="AH988" s="802"/>
      <c r="AI988" s="799"/>
      <c r="AJ988" s="800"/>
      <c r="AK988" s="800"/>
      <c r="AL988" s="800"/>
      <c r="AM988" s="800"/>
      <c r="AN988" s="800"/>
      <c r="AO988" s="800"/>
      <c r="AP988" s="802"/>
      <c r="AQ988" s="799" t="s">
        <v>1438</v>
      </c>
      <c r="AR988" s="800"/>
      <c r="AS988" s="800"/>
      <c r="AT988" s="800"/>
      <c r="AU988" s="800"/>
      <c r="AV988" s="800"/>
      <c r="AW988" s="800"/>
      <c r="AX988" s="800"/>
      <c r="AY988" s="800"/>
      <c r="AZ988" s="800"/>
      <c r="BA988" s="800"/>
      <c r="BB988" s="802"/>
    </row>
    <row r="989" spans="1:54" ht="12.6" customHeight="1" x14ac:dyDescent="0.25">
      <c r="A989" s="809" t="s">
        <v>1415</v>
      </c>
      <c r="B989" s="810"/>
      <c r="C989" s="810"/>
      <c r="D989" s="810"/>
      <c r="E989" s="810"/>
      <c r="F989" s="810"/>
      <c r="G989" s="810"/>
      <c r="H989" s="810"/>
      <c r="I989" s="810"/>
      <c r="J989" s="810"/>
      <c r="K989" s="810"/>
      <c r="L989" s="810"/>
      <c r="M989" s="811"/>
      <c r="N989" s="809" t="s">
        <v>1416</v>
      </c>
      <c r="O989" s="810"/>
      <c r="P989" s="810"/>
      <c r="Q989" s="811"/>
      <c r="R989" s="809" t="s">
        <v>1417</v>
      </c>
      <c r="S989" s="810"/>
      <c r="T989" s="810"/>
      <c r="U989" s="810"/>
      <c r="V989" s="811"/>
      <c r="W989" s="809" t="s">
        <v>1418</v>
      </c>
      <c r="X989" s="810"/>
      <c r="Y989" s="810"/>
      <c r="Z989" s="810"/>
      <c r="AA989" s="810"/>
      <c r="AB989" s="811"/>
      <c r="AC989" s="809" t="s">
        <v>1419</v>
      </c>
      <c r="AD989" s="810"/>
      <c r="AE989" s="810"/>
      <c r="AF989" s="810"/>
      <c r="AG989" s="810"/>
      <c r="AH989" s="811"/>
      <c r="AI989" s="809" t="s">
        <v>1420</v>
      </c>
      <c r="AJ989" s="810"/>
      <c r="AK989" s="810"/>
      <c r="AL989" s="810"/>
      <c r="AM989" s="810"/>
      <c r="AN989" s="810"/>
      <c r="AO989" s="810"/>
      <c r="AP989" s="811"/>
      <c r="AQ989" s="809" t="s">
        <v>1421</v>
      </c>
      <c r="AR989" s="810"/>
      <c r="AS989" s="810"/>
      <c r="AT989" s="810"/>
      <c r="AU989" s="810"/>
      <c r="AV989" s="810"/>
      <c r="AW989" s="810"/>
      <c r="AX989" s="810"/>
      <c r="AY989" s="810"/>
      <c r="AZ989" s="810"/>
      <c r="BA989" s="810"/>
      <c r="BB989" s="811"/>
    </row>
    <row r="990" spans="1:54" ht="12.6" customHeight="1" x14ac:dyDescent="0.25">
      <c r="A990" s="993" t="s">
        <v>1799</v>
      </c>
      <c r="B990" s="993"/>
      <c r="C990" s="993"/>
      <c r="D990" s="993"/>
      <c r="E990" s="993"/>
      <c r="F990" s="993"/>
      <c r="G990" s="993"/>
      <c r="H990" s="993"/>
      <c r="I990" s="993"/>
      <c r="J990" s="993"/>
      <c r="K990" s="993"/>
      <c r="L990" s="993"/>
      <c r="M990" s="993"/>
      <c r="N990" s="1140"/>
      <c r="O990" s="1140"/>
      <c r="P990" s="1140"/>
      <c r="Q990" s="1140"/>
      <c r="R990" s="1140"/>
      <c r="S990" s="1140"/>
      <c r="T990" s="1140"/>
      <c r="U990" s="1140"/>
      <c r="V990" s="1140"/>
      <c r="W990" s="1140"/>
      <c r="X990" s="1140"/>
      <c r="Y990" s="1140"/>
      <c r="Z990" s="1140"/>
      <c r="AA990" s="1140"/>
      <c r="AB990" s="1140"/>
      <c r="AC990" s="1140"/>
      <c r="AD990" s="1140"/>
      <c r="AE990" s="1140"/>
      <c r="AF990" s="1140"/>
      <c r="AG990" s="1140"/>
      <c r="AH990" s="1140"/>
      <c r="AI990" s="976">
        <f>SUVAHAVUJ!$N$123</f>
        <v>0</v>
      </c>
      <c r="AJ990" s="976"/>
      <c r="AK990" s="976"/>
      <c r="AL990" s="976"/>
      <c r="AM990" s="976"/>
      <c r="AN990" s="976"/>
      <c r="AO990" s="976"/>
      <c r="AP990" s="976"/>
      <c r="AQ990" s="976">
        <f>SUVAHAVUJ!$X$123</f>
        <v>0</v>
      </c>
      <c r="AR990" s="976"/>
      <c r="AS990" s="976"/>
      <c r="AT990" s="976"/>
      <c r="AU990" s="976"/>
      <c r="AV990" s="976"/>
      <c r="AW990" s="976"/>
      <c r="AX990" s="976"/>
      <c r="AY990" s="976"/>
      <c r="AZ990" s="976"/>
      <c r="BA990" s="976"/>
      <c r="BB990" s="976"/>
    </row>
    <row r="991" spans="1:54" ht="12.6" customHeight="1" x14ac:dyDescent="0.25">
      <c r="A991" s="1039"/>
      <c r="B991" s="1040"/>
      <c r="C991" s="1040"/>
      <c r="D991" s="1040"/>
      <c r="E991" s="1040"/>
      <c r="F991" s="1040"/>
      <c r="G991" s="1040"/>
      <c r="H991" s="1040"/>
      <c r="I991" s="1040"/>
      <c r="J991" s="1040"/>
      <c r="K991" s="1040"/>
      <c r="L991" s="1040"/>
      <c r="M991" s="1138"/>
      <c r="N991" s="766"/>
      <c r="O991" s="766"/>
      <c r="P991" s="766"/>
      <c r="Q991" s="766"/>
      <c r="R991" s="766"/>
      <c r="S991" s="766"/>
      <c r="T991" s="766"/>
      <c r="U991" s="766"/>
      <c r="V991" s="766"/>
      <c r="W991" s="1139"/>
      <c r="X991" s="1139"/>
      <c r="Y991" s="1139"/>
      <c r="Z991" s="1139"/>
      <c r="AA991" s="1139"/>
      <c r="AB991" s="1139"/>
      <c r="AC991" s="766"/>
      <c r="AD991" s="766"/>
      <c r="AE991" s="766"/>
      <c r="AF991" s="766"/>
      <c r="AG991" s="766"/>
      <c r="AH991" s="766"/>
      <c r="AI991" s="991"/>
      <c r="AJ991" s="991"/>
      <c r="AK991" s="991"/>
      <c r="AL991" s="991"/>
      <c r="AM991" s="991"/>
      <c r="AN991" s="991"/>
      <c r="AO991" s="991"/>
      <c r="AP991" s="991"/>
      <c r="AQ991" s="991"/>
      <c r="AR991" s="991"/>
      <c r="AS991" s="991"/>
      <c r="AT991" s="991"/>
      <c r="AU991" s="991"/>
      <c r="AV991" s="991"/>
      <c r="AW991" s="991"/>
      <c r="AX991" s="991"/>
      <c r="AY991" s="991"/>
      <c r="AZ991" s="991"/>
      <c r="BA991" s="991"/>
      <c r="BB991" s="991"/>
    </row>
    <row r="992" spans="1:54" ht="12.6" customHeight="1" x14ac:dyDescent="0.25">
      <c r="A992" s="1039"/>
      <c r="B992" s="1040"/>
      <c r="C992" s="1040"/>
      <c r="D992" s="1040"/>
      <c r="E992" s="1040"/>
      <c r="F992" s="1040"/>
      <c r="G992" s="1040"/>
      <c r="H992" s="1040"/>
      <c r="I992" s="1040"/>
      <c r="J992" s="1040"/>
      <c r="K992" s="1040"/>
      <c r="L992" s="1040"/>
      <c r="M992" s="1138"/>
      <c r="N992" s="766"/>
      <c r="O992" s="766"/>
      <c r="P992" s="766"/>
      <c r="Q992" s="766"/>
      <c r="R992" s="766"/>
      <c r="S992" s="766"/>
      <c r="T992" s="766"/>
      <c r="U992" s="766"/>
      <c r="V992" s="766"/>
      <c r="W992" s="1139"/>
      <c r="X992" s="1139"/>
      <c r="Y992" s="1139"/>
      <c r="Z992" s="1139"/>
      <c r="AA992" s="1139"/>
      <c r="AB992" s="1139"/>
      <c r="AC992" s="766"/>
      <c r="AD992" s="766"/>
      <c r="AE992" s="766"/>
      <c r="AF992" s="766"/>
      <c r="AG992" s="766"/>
      <c r="AH992" s="766"/>
      <c r="AI992" s="991"/>
      <c r="AJ992" s="991"/>
      <c r="AK992" s="991"/>
      <c r="AL992" s="991"/>
      <c r="AM992" s="991"/>
      <c r="AN992" s="991"/>
      <c r="AO992" s="991"/>
      <c r="AP992" s="991"/>
      <c r="AQ992" s="991"/>
      <c r="AR992" s="991"/>
      <c r="AS992" s="991"/>
      <c r="AT992" s="991"/>
      <c r="AU992" s="991"/>
      <c r="AV992" s="991"/>
      <c r="AW992" s="991"/>
      <c r="AX992" s="991"/>
      <c r="AY992" s="991"/>
      <c r="AZ992" s="991"/>
      <c r="BA992" s="991"/>
      <c r="BB992" s="991"/>
    </row>
    <row r="993" spans="1:54" ht="12.6" customHeight="1" x14ac:dyDescent="0.25">
      <c r="A993" s="1039"/>
      <c r="B993" s="1040"/>
      <c r="C993" s="1040"/>
      <c r="D993" s="1040"/>
      <c r="E993" s="1040"/>
      <c r="F993" s="1040"/>
      <c r="G993" s="1040"/>
      <c r="H993" s="1040"/>
      <c r="I993" s="1040"/>
      <c r="J993" s="1040"/>
      <c r="K993" s="1040"/>
      <c r="L993" s="1040"/>
      <c r="M993" s="1138"/>
      <c r="N993" s="766"/>
      <c r="O993" s="766"/>
      <c r="P993" s="766"/>
      <c r="Q993" s="766"/>
      <c r="R993" s="766"/>
      <c r="S993" s="766"/>
      <c r="T993" s="766"/>
      <c r="U993" s="766"/>
      <c r="V993" s="766"/>
      <c r="W993" s="1139"/>
      <c r="X993" s="1139"/>
      <c r="Y993" s="1139"/>
      <c r="Z993" s="1139"/>
      <c r="AA993" s="1139"/>
      <c r="AB993" s="1139"/>
      <c r="AC993" s="766"/>
      <c r="AD993" s="766"/>
      <c r="AE993" s="766"/>
      <c r="AF993" s="766"/>
      <c r="AG993" s="766"/>
      <c r="AH993" s="766"/>
      <c r="AI993" s="991"/>
      <c r="AJ993" s="991"/>
      <c r="AK993" s="991"/>
      <c r="AL993" s="991"/>
      <c r="AM993" s="991"/>
      <c r="AN993" s="991"/>
      <c r="AO993" s="991"/>
      <c r="AP993" s="991"/>
      <c r="AQ993" s="991"/>
      <c r="AR993" s="991"/>
      <c r="AS993" s="991"/>
      <c r="AT993" s="991"/>
      <c r="AU993" s="991"/>
      <c r="AV993" s="991"/>
      <c r="AW993" s="991"/>
      <c r="AX993" s="991"/>
      <c r="AY993" s="991"/>
      <c r="AZ993" s="991"/>
      <c r="BA993" s="991"/>
      <c r="BB993" s="991"/>
    </row>
    <row r="994" spans="1:54" ht="12.6" customHeight="1" x14ac:dyDescent="0.25">
      <c r="A994" s="993" t="s">
        <v>409</v>
      </c>
      <c r="B994" s="993"/>
      <c r="C994" s="993"/>
      <c r="D994" s="993"/>
      <c r="E994" s="993"/>
      <c r="F994" s="993"/>
      <c r="G994" s="993"/>
      <c r="H994" s="993"/>
      <c r="I994" s="993"/>
      <c r="J994" s="993"/>
      <c r="K994" s="993"/>
      <c r="L994" s="993"/>
      <c r="M994" s="993"/>
      <c r="N994" s="1140"/>
      <c r="O994" s="1140"/>
      <c r="P994" s="1140"/>
      <c r="Q994" s="1140"/>
      <c r="R994" s="1140"/>
      <c r="S994" s="1140"/>
      <c r="T994" s="1140"/>
      <c r="U994" s="1140"/>
      <c r="V994" s="1140"/>
      <c r="W994" s="1140"/>
      <c r="X994" s="1140"/>
      <c r="Y994" s="1140"/>
      <c r="Z994" s="1140"/>
      <c r="AA994" s="1140"/>
      <c r="AB994" s="1140"/>
      <c r="AC994" s="1140"/>
      <c r="AD994" s="1140"/>
      <c r="AE994" s="1140"/>
      <c r="AF994" s="1140"/>
      <c r="AG994" s="1140"/>
      <c r="AH994" s="1140"/>
      <c r="AI994" s="976">
        <f>SUVAHAVUJ!$N$141</f>
        <v>0</v>
      </c>
      <c r="AJ994" s="976"/>
      <c r="AK994" s="976"/>
      <c r="AL994" s="976"/>
      <c r="AM994" s="976"/>
      <c r="AN994" s="976"/>
      <c r="AO994" s="976"/>
      <c r="AP994" s="976"/>
      <c r="AQ994" s="976">
        <f>SUVAHAVUJ!$X$141</f>
        <v>0</v>
      </c>
      <c r="AR994" s="976"/>
      <c r="AS994" s="976"/>
      <c r="AT994" s="976"/>
      <c r="AU994" s="976"/>
      <c r="AV994" s="976"/>
      <c r="AW994" s="976"/>
      <c r="AX994" s="976"/>
      <c r="AY994" s="976"/>
      <c r="AZ994" s="976"/>
      <c r="BA994" s="976"/>
      <c r="BB994" s="976"/>
    </row>
    <row r="995" spans="1:54" ht="12.6" customHeight="1" x14ac:dyDescent="0.25">
      <c r="A995" s="1039"/>
      <c r="B995" s="1040"/>
      <c r="C995" s="1040"/>
      <c r="D995" s="1040"/>
      <c r="E995" s="1040"/>
      <c r="F995" s="1040"/>
      <c r="G995" s="1040"/>
      <c r="H995" s="1040"/>
      <c r="I995" s="1040"/>
      <c r="J995" s="1040"/>
      <c r="K995" s="1040"/>
      <c r="L995" s="1040"/>
      <c r="M995" s="1138"/>
      <c r="N995" s="766"/>
      <c r="O995" s="766"/>
      <c r="P995" s="766"/>
      <c r="Q995" s="766"/>
      <c r="R995" s="766"/>
      <c r="S995" s="766"/>
      <c r="T995" s="766"/>
      <c r="U995" s="766"/>
      <c r="V995" s="766"/>
      <c r="W995" s="1139"/>
      <c r="X995" s="1139"/>
      <c r="Y995" s="1139"/>
      <c r="Z995" s="1139"/>
      <c r="AA995" s="1139"/>
      <c r="AB995" s="1139"/>
      <c r="AC995" s="766"/>
      <c r="AD995" s="766"/>
      <c r="AE995" s="766"/>
      <c r="AF995" s="766"/>
      <c r="AG995" s="766"/>
      <c r="AH995" s="766"/>
      <c r="AI995" s="991"/>
      <c r="AJ995" s="991"/>
      <c r="AK995" s="991"/>
      <c r="AL995" s="991"/>
      <c r="AM995" s="991"/>
      <c r="AN995" s="991"/>
      <c r="AO995" s="991"/>
      <c r="AP995" s="991"/>
      <c r="AQ995" s="991"/>
      <c r="AR995" s="991"/>
      <c r="AS995" s="991"/>
      <c r="AT995" s="991"/>
      <c r="AU995" s="991"/>
      <c r="AV995" s="991"/>
      <c r="AW995" s="991"/>
      <c r="AX995" s="991"/>
      <c r="AY995" s="991"/>
      <c r="AZ995" s="991"/>
      <c r="BA995" s="991"/>
      <c r="BB995" s="991"/>
    </row>
    <row r="996" spans="1:54" ht="12.6" customHeight="1" x14ac:dyDescent="0.25">
      <c r="A996" s="1039"/>
      <c r="B996" s="1040"/>
      <c r="C996" s="1040"/>
      <c r="D996" s="1040"/>
      <c r="E996" s="1040"/>
      <c r="F996" s="1040"/>
      <c r="G996" s="1040"/>
      <c r="H996" s="1040"/>
      <c r="I996" s="1040"/>
      <c r="J996" s="1040"/>
      <c r="K996" s="1040"/>
      <c r="L996" s="1040"/>
      <c r="M996" s="1138"/>
      <c r="N996" s="766"/>
      <c r="O996" s="766"/>
      <c r="P996" s="766"/>
      <c r="Q996" s="766"/>
      <c r="R996" s="766"/>
      <c r="S996" s="766"/>
      <c r="T996" s="766"/>
      <c r="U996" s="766"/>
      <c r="V996" s="766"/>
      <c r="W996" s="1139"/>
      <c r="X996" s="1139"/>
      <c r="Y996" s="1139"/>
      <c r="Z996" s="1139"/>
      <c r="AA996" s="1139"/>
      <c r="AB996" s="1139"/>
      <c r="AC996" s="766"/>
      <c r="AD996" s="766"/>
      <c r="AE996" s="766"/>
      <c r="AF996" s="766"/>
      <c r="AG996" s="766"/>
      <c r="AH996" s="766"/>
      <c r="AI996" s="991"/>
      <c r="AJ996" s="991"/>
      <c r="AK996" s="991"/>
      <c r="AL996" s="991"/>
      <c r="AM996" s="991"/>
      <c r="AN996" s="991"/>
      <c r="AO996" s="991"/>
      <c r="AP996" s="991"/>
      <c r="AQ996" s="991"/>
      <c r="AR996" s="991"/>
      <c r="AS996" s="991"/>
      <c r="AT996" s="991"/>
      <c r="AU996" s="991"/>
      <c r="AV996" s="991"/>
      <c r="AW996" s="991"/>
      <c r="AX996" s="991"/>
      <c r="AY996" s="991"/>
      <c r="AZ996" s="991"/>
      <c r="BA996" s="991"/>
      <c r="BB996" s="991"/>
    </row>
    <row r="997" spans="1:54" ht="12.6" customHeight="1" x14ac:dyDescent="0.25">
      <c r="A997" s="1039"/>
      <c r="B997" s="1040"/>
      <c r="C997" s="1040"/>
      <c r="D997" s="1040"/>
      <c r="E997" s="1040"/>
      <c r="F997" s="1040"/>
      <c r="G997" s="1040"/>
      <c r="H997" s="1040"/>
      <c r="I997" s="1040"/>
      <c r="J997" s="1040"/>
      <c r="K997" s="1040"/>
      <c r="L997" s="1040"/>
      <c r="M997" s="1138"/>
      <c r="N997" s="766"/>
      <c r="O997" s="766"/>
      <c r="P997" s="766"/>
      <c r="Q997" s="766"/>
      <c r="R997" s="766"/>
      <c r="S997" s="766"/>
      <c r="T997" s="766"/>
      <c r="U997" s="766"/>
      <c r="V997" s="766"/>
      <c r="W997" s="1139"/>
      <c r="X997" s="1139"/>
      <c r="Y997" s="1139"/>
      <c r="Z997" s="1139"/>
      <c r="AA997" s="1139"/>
      <c r="AB997" s="1139"/>
      <c r="AC997" s="766"/>
      <c r="AD997" s="766"/>
      <c r="AE997" s="766"/>
      <c r="AF997" s="766"/>
      <c r="AG997" s="766"/>
      <c r="AH997" s="766"/>
      <c r="AI997" s="991"/>
      <c r="AJ997" s="991"/>
      <c r="AK997" s="991"/>
      <c r="AL997" s="991"/>
      <c r="AM997" s="991"/>
      <c r="AN997" s="991"/>
      <c r="AO997" s="991"/>
      <c r="AP997" s="991"/>
      <c r="AQ997" s="991"/>
      <c r="AR997" s="991"/>
      <c r="AS997" s="991"/>
      <c r="AT997" s="991"/>
      <c r="AU997" s="991"/>
      <c r="AV997" s="991"/>
      <c r="AW997" s="991"/>
      <c r="AX997" s="991"/>
      <c r="AY997" s="991"/>
      <c r="AZ997" s="991"/>
      <c r="BA997" s="991"/>
      <c r="BB997" s="991"/>
    </row>
    <row r="999" spans="1:54" ht="12.6" customHeight="1" x14ac:dyDescent="0.25">
      <c r="A999" s="130" t="s">
        <v>1434</v>
      </c>
    </row>
    <row r="1000" spans="1:54" ht="12.6" customHeight="1" x14ac:dyDescent="0.25">
      <c r="A1000" s="867"/>
      <c r="B1000" s="868"/>
      <c r="C1000" s="868"/>
      <c r="D1000" s="868"/>
      <c r="E1000" s="868"/>
      <c r="F1000" s="868"/>
      <c r="G1000" s="868"/>
      <c r="H1000" s="868"/>
      <c r="I1000" s="149"/>
      <c r="J1000" s="172"/>
      <c r="K1000" s="172"/>
      <c r="L1000" s="172"/>
      <c r="M1000" s="184"/>
      <c r="N1000" s="171"/>
      <c r="O1000" s="149"/>
      <c r="P1000" s="172"/>
      <c r="Q1000" s="184"/>
      <c r="R1000" s="171"/>
      <c r="S1000" s="172"/>
      <c r="T1000" s="172"/>
      <c r="U1000" s="172"/>
      <c r="V1000" s="184"/>
      <c r="W1000" s="867"/>
      <c r="X1000" s="868"/>
      <c r="Y1000" s="868"/>
      <c r="Z1000" s="868"/>
      <c r="AA1000" s="868"/>
      <c r="AB1000" s="951"/>
      <c r="AC1000" s="867"/>
      <c r="AD1000" s="868"/>
      <c r="AE1000" s="868"/>
      <c r="AF1000" s="868"/>
      <c r="AG1000" s="868"/>
      <c r="AH1000" s="951"/>
      <c r="AI1000" s="867" t="s">
        <v>1784</v>
      </c>
      <c r="AJ1000" s="868"/>
      <c r="AK1000" s="868"/>
      <c r="AL1000" s="868"/>
      <c r="AM1000" s="868"/>
      <c r="AN1000" s="868"/>
      <c r="AO1000" s="868"/>
      <c r="AP1000" s="951"/>
      <c r="AQ1000" s="867" t="s">
        <v>1785</v>
      </c>
      <c r="AR1000" s="868"/>
      <c r="AS1000" s="868"/>
      <c r="AT1000" s="868"/>
      <c r="AU1000" s="868"/>
      <c r="AV1000" s="868"/>
      <c r="AW1000" s="868"/>
      <c r="AX1000" s="868"/>
      <c r="AY1000" s="868"/>
      <c r="AZ1000" s="868"/>
      <c r="BA1000" s="868"/>
      <c r="BB1000" s="951"/>
    </row>
    <row r="1001" spans="1:54" ht="12.6" customHeight="1" x14ac:dyDescent="0.25">
      <c r="A1001" s="141"/>
      <c r="B1001" s="142"/>
      <c r="C1001" s="142"/>
      <c r="D1001" s="142"/>
      <c r="E1001" s="142"/>
      <c r="F1001" s="142"/>
      <c r="G1001" s="142"/>
      <c r="H1001" s="142"/>
      <c r="J1001" s="142"/>
      <c r="K1001" s="142"/>
      <c r="L1001" s="142"/>
      <c r="M1001" s="185"/>
      <c r="N1001" s="141"/>
      <c r="P1001" s="142"/>
      <c r="Q1001" s="185"/>
      <c r="R1001" s="141"/>
      <c r="S1001" s="142"/>
      <c r="T1001" s="142"/>
      <c r="U1001" s="142"/>
      <c r="V1001" s="185"/>
      <c r="W1001" s="799"/>
      <c r="X1001" s="800"/>
      <c r="Y1001" s="800"/>
      <c r="Z1001" s="800"/>
      <c r="AA1001" s="800"/>
      <c r="AB1001" s="802"/>
      <c r="AC1001" s="799" t="s">
        <v>1785</v>
      </c>
      <c r="AD1001" s="800"/>
      <c r="AE1001" s="800"/>
      <c r="AF1001" s="800"/>
      <c r="AG1001" s="800"/>
      <c r="AH1001" s="802"/>
      <c r="AI1001" s="799" t="s">
        <v>1786</v>
      </c>
      <c r="AJ1001" s="800"/>
      <c r="AK1001" s="800"/>
      <c r="AL1001" s="800"/>
      <c r="AM1001" s="800"/>
      <c r="AN1001" s="800"/>
      <c r="AO1001" s="800"/>
      <c r="AP1001" s="802"/>
      <c r="AQ1001" s="799" t="s">
        <v>1787</v>
      </c>
      <c r="AR1001" s="800"/>
      <c r="AS1001" s="800"/>
      <c r="AT1001" s="800"/>
      <c r="AU1001" s="800"/>
      <c r="AV1001" s="800"/>
      <c r="AW1001" s="800"/>
      <c r="AX1001" s="800"/>
      <c r="AY1001" s="800"/>
      <c r="AZ1001" s="800"/>
      <c r="BA1001" s="800"/>
      <c r="BB1001" s="802"/>
    </row>
    <row r="1002" spans="1:54" ht="12.6" customHeight="1" x14ac:dyDescent="0.25">
      <c r="A1002" s="141"/>
      <c r="B1002" s="142"/>
      <c r="C1002" s="142"/>
      <c r="D1002" s="142"/>
      <c r="E1002" s="142"/>
      <c r="F1002" s="142"/>
      <c r="G1002" s="142"/>
      <c r="H1002" s="142"/>
      <c r="J1002" s="142"/>
      <c r="K1002" s="142"/>
      <c r="L1002" s="142"/>
      <c r="M1002" s="185"/>
      <c r="N1002" s="141"/>
      <c r="P1002" s="142"/>
      <c r="Q1002" s="185"/>
      <c r="R1002" s="141"/>
      <c r="S1002" s="142"/>
      <c r="T1002" s="142"/>
      <c r="U1002" s="142"/>
      <c r="V1002" s="185"/>
      <c r="W1002" s="799"/>
      <c r="X1002" s="800"/>
      <c r="Y1002" s="800"/>
      <c r="Z1002" s="800"/>
      <c r="AA1002" s="800"/>
      <c r="AB1002" s="802"/>
      <c r="AC1002" s="799" t="s">
        <v>1787</v>
      </c>
      <c r="AD1002" s="800"/>
      <c r="AE1002" s="800"/>
      <c r="AF1002" s="800"/>
      <c r="AG1002" s="800"/>
      <c r="AH1002" s="802"/>
      <c r="AI1002" s="799" t="s">
        <v>1788</v>
      </c>
      <c r="AJ1002" s="800"/>
      <c r="AK1002" s="800"/>
      <c r="AL1002" s="800"/>
      <c r="AM1002" s="800"/>
      <c r="AN1002" s="800"/>
      <c r="AO1002" s="800"/>
      <c r="AP1002" s="802"/>
      <c r="AQ1002" s="799" t="s">
        <v>1789</v>
      </c>
      <c r="AR1002" s="800"/>
      <c r="AS1002" s="800"/>
      <c r="AT1002" s="800"/>
      <c r="AU1002" s="800"/>
      <c r="AV1002" s="800"/>
      <c r="AW1002" s="800"/>
      <c r="AX1002" s="800"/>
      <c r="AY1002" s="800"/>
      <c r="AZ1002" s="800"/>
      <c r="BA1002" s="800"/>
      <c r="BB1002" s="802"/>
    </row>
    <row r="1003" spans="1:54" ht="12.6" customHeight="1" x14ac:dyDescent="0.25">
      <c r="A1003" s="799" t="s">
        <v>1264</v>
      </c>
      <c r="B1003" s="800"/>
      <c r="C1003" s="800"/>
      <c r="D1003" s="800"/>
      <c r="E1003" s="800"/>
      <c r="F1003" s="800"/>
      <c r="G1003" s="800"/>
      <c r="H1003" s="800"/>
      <c r="I1003" s="800"/>
      <c r="J1003" s="800"/>
      <c r="K1003" s="800"/>
      <c r="L1003" s="800"/>
      <c r="M1003" s="802"/>
      <c r="N1003" s="799" t="s">
        <v>1790</v>
      </c>
      <c r="O1003" s="800"/>
      <c r="P1003" s="800"/>
      <c r="Q1003" s="802"/>
      <c r="R1003" s="799" t="s">
        <v>1782</v>
      </c>
      <c r="S1003" s="800"/>
      <c r="T1003" s="800"/>
      <c r="U1003" s="800"/>
      <c r="V1003" s="802"/>
      <c r="W1003" s="799" t="s">
        <v>1791</v>
      </c>
      <c r="X1003" s="800"/>
      <c r="Y1003" s="800"/>
      <c r="Z1003" s="800"/>
      <c r="AA1003" s="800"/>
      <c r="AB1003" s="802"/>
      <c r="AC1003" s="799" t="s">
        <v>1792</v>
      </c>
      <c r="AD1003" s="800"/>
      <c r="AE1003" s="800"/>
      <c r="AF1003" s="800"/>
      <c r="AG1003" s="800"/>
      <c r="AH1003" s="802"/>
      <c r="AI1003" s="799" t="s">
        <v>1793</v>
      </c>
      <c r="AJ1003" s="800"/>
      <c r="AK1003" s="800"/>
      <c r="AL1003" s="800"/>
      <c r="AM1003" s="800"/>
      <c r="AN1003" s="800"/>
      <c r="AO1003" s="800"/>
      <c r="AP1003" s="802"/>
      <c r="AQ1003" s="799" t="s">
        <v>1794</v>
      </c>
      <c r="AR1003" s="800"/>
      <c r="AS1003" s="800"/>
      <c r="AT1003" s="800"/>
      <c r="AU1003" s="800"/>
      <c r="AV1003" s="800"/>
      <c r="AW1003" s="800"/>
      <c r="AX1003" s="800"/>
      <c r="AY1003" s="800"/>
      <c r="AZ1003" s="800"/>
      <c r="BA1003" s="800"/>
      <c r="BB1003" s="802"/>
    </row>
    <row r="1004" spans="1:54" ht="12.6" customHeight="1" x14ac:dyDescent="0.25">
      <c r="A1004" s="197"/>
      <c r="M1004" s="173"/>
      <c r="N1004" s="197"/>
      <c r="Q1004" s="173"/>
      <c r="R1004" s="799" t="s">
        <v>1795</v>
      </c>
      <c r="S1004" s="800"/>
      <c r="T1004" s="800"/>
      <c r="U1004" s="800"/>
      <c r="V1004" s="802"/>
      <c r="W1004" s="799" t="s">
        <v>1629</v>
      </c>
      <c r="X1004" s="800"/>
      <c r="Y1004" s="800"/>
      <c r="Z1004" s="800"/>
      <c r="AA1004" s="800"/>
      <c r="AB1004" s="802"/>
      <c r="AC1004" s="799" t="s">
        <v>1793</v>
      </c>
      <c r="AD1004" s="800"/>
      <c r="AE1004" s="800"/>
      <c r="AF1004" s="800"/>
      <c r="AG1004" s="800"/>
      <c r="AH1004" s="802"/>
      <c r="AI1004" s="799" t="s">
        <v>1796</v>
      </c>
      <c r="AJ1004" s="800"/>
      <c r="AK1004" s="800"/>
      <c r="AL1004" s="800"/>
      <c r="AM1004" s="800"/>
      <c r="AN1004" s="800"/>
      <c r="AO1004" s="800"/>
      <c r="AP1004" s="802"/>
      <c r="AQ1004" s="799" t="s">
        <v>1797</v>
      </c>
      <c r="AR1004" s="800"/>
      <c r="AS1004" s="800"/>
      <c r="AT1004" s="800"/>
      <c r="AU1004" s="800"/>
      <c r="AV1004" s="800"/>
      <c r="AW1004" s="800"/>
      <c r="AX1004" s="800"/>
      <c r="AY1004" s="800"/>
      <c r="AZ1004" s="800"/>
      <c r="BA1004" s="800"/>
      <c r="BB1004" s="802"/>
    </row>
    <row r="1005" spans="1:54" ht="12.6" customHeight="1" x14ac:dyDescent="0.25">
      <c r="A1005" s="197"/>
      <c r="M1005" s="173"/>
      <c r="N1005" s="197"/>
      <c r="Q1005" s="173"/>
      <c r="R1005" s="799" t="s">
        <v>1518</v>
      </c>
      <c r="S1005" s="800"/>
      <c r="T1005" s="800"/>
      <c r="U1005" s="800"/>
      <c r="V1005" s="802"/>
      <c r="W1005" s="197"/>
      <c r="AB1005" s="173"/>
      <c r="AC1005" s="799" t="s">
        <v>1796</v>
      </c>
      <c r="AD1005" s="800"/>
      <c r="AE1005" s="800"/>
      <c r="AF1005" s="800"/>
      <c r="AG1005" s="800"/>
      <c r="AH1005" s="802"/>
      <c r="AI1005" s="799" t="s">
        <v>1438</v>
      </c>
      <c r="AJ1005" s="800"/>
      <c r="AK1005" s="800"/>
      <c r="AL1005" s="800"/>
      <c r="AM1005" s="800"/>
      <c r="AN1005" s="800"/>
      <c r="AO1005" s="800"/>
      <c r="AP1005" s="802"/>
      <c r="AQ1005" s="799" t="s">
        <v>1798</v>
      </c>
      <c r="AR1005" s="800"/>
      <c r="AS1005" s="800"/>
      <c r="AT1005" s="800"/>
      <c r="AU1005" s="800"/>
      <c r="AV1005" s="800"/>
      <c r="AW1005" s="800"/>
      <c r="AX1005" s="800"/>
      <c r="AY1005" s="800"/>
      <c r="AZ1005" s="800"/>
      <c r="BA1005" s="800"/>
      <c r="BB1005" s="802"/>
    </row>
    <row r="1006" spans="1:54" ht="12.6" customHeight="1" x14ac:dyDescent="0.25">
      <c r="A1006" s="197"/>
      <c r="M1006" s="173"/>
      <c r="N1006" s="197"/>
      <c r="Q1006" s="173"/>
      <c r="R1006" s="197"/>
      <c r="V1006" s="173"/>
      <c r="W1006" s="197"/>
      <c r="AB1006" s="173"/>
      <c r="AC1006" s="799" t="s">
        <v>1438</v>
      </c>
      <c r="AD1006" s="800"/>
      <c r="AE1006" s="800"/>
      <c r="AF1006" s="800"/>
      <c r="AG1006" s="800"/>
      <c r="AH1006" s="802"/>
      <c r="AI1006" s="799"/>
      <c r="AJ1006" s="800"/>
      <c r="AK1006" s="800"/>
      <c r="AL1006" s="800"/>
      <c r="AM1006" s="800"/>
      <c r="AN1006" s="800"/>
      <c r="AO1006" s="800"/>
      <c r="AP1006" s="802"/>
      <c r="AQ1006" s="799" t="s">
        <v>1796</v>
      </c>
      <c r="AR1006" s="800"/>
      <c r="AS1006" s="800"/>
      <c r="AT1006" s="800"/>
      <c r="AU1006" s="800"/>
      <c r="AV1006" s="800"/>
      <c r="AW1006" s="800"/>
      <c r="AX1006" s="800"/>
      <c r="AY1006" s="800"/>
      <c r="AZ1006" s="800"/>
      <c r="BA1006" s="800"/>
      <c r="BB1006" s="802"/>
    </row>
    <row r="1007" spans="1:54" ht="12.6" customHeight="1" x14ac:dyDescent="0.25">
      <c r="A1007" s="197"/>
      <c r="M1007" s="173"/>
      <c r="N1007" s="197"/>
      <c r="Q1007" s="173"/>
      <c r="R1007" s="197"/>
      <c r="V1007" s="173"/>
      <c r="W1007" s="197"/>
      <c r="AB1007" s="173"/>
      <c r="AC1007" s="799"/>
      <c r="AD1007" s="800"/>
      <c r="AE1007" s="800"/>
      <c r="AF1007" s="800"/>
      <c r="AG1007" s="800"/>
      <c r="AH1007" s="802"/>
      <c r="AI1007" s="799"/>
      <c r="AJ1007" s="800"/>
      <c r="AK1007" s="800"/>
      <c r="AL1007" s="800"/>
      <c r="AM1007" s="800"/>
      <c r="AN1007" s="800"/>
      <c r="AO1007" s="800"/>
      <c r="AP1007" s="802"/>
      <c r="AQ1007" s="799" t="s">
        <v>1438</v>
      </c>
      <c r="AR1007" s="800"/>
      <c r="AS1007" s="800"/>
      <c r="AT1007" s="800"/>
      <c r="AU1007" s="800"/>
      <c r="AV1007" s="800"/>
      <c r="AW1007" s="800"/>
      <c r="AX1007" s="800"/>
      <c r="AY1007" s="800"/>
      <c r="AZ1007" s="800"/>
      <c r="BA1007" s="800"/>
      <c r="BB1007" s="802"/>
    </row>
    <row r="1008" spans="1:54" s="142" customFormat="1" ht="12.6" customHeight="1" x14ac:dyDescent="0.25">
      <c r="A1008" s="809" t="s">
        <v>1415</v>
      </c>
      <c r="B1008" s="810"/>
      <c r="C1008" s="810"/>
      <c r="D1008" s="810"/>
      <c r="E1008" s="810"/>
      <c r="F1008" s="810"/>
      <c r="G1008" s="810"/>
      <c r="H1008" s="810"/>
      <c r="I1008" s="810"/>
      <c r="J1008" s="810"/>
      <c r="K1008" s="810"/>
      <c r="L1008" s="810"/>
      <c r="M1008" s="811"/>
      <c r="N1008" s="809" t="s">
        <v>1416</v>
      </c>
      <c r="O1008" s="810"/>
      <c r="P1008" s="810"/>
      <c r="Q1008" s="811"/>
      <c r="R1008" s="809" t="s">
        <v>1417</v>
      </c>
      <c r="S1008" s="810"/>
      <c r="T1008" s="810"/>
      <c r="U1008" s="810"/>
      <c r="V1008" s="811"/>
      <c r="W1008" s="809" t="s">
        <v>1418</v>
      </c>
      <c r="X1008" s="810"/>
      <c r="Y1008" s="810"/>
      <c r="Z1008" s="810"/>
      <c r="AA1008" s="810"/>
      <c r="AB1008" s="811"/>
      <c r="AC1008" s="809" t="s">
        <v>1419</v>
      </c>
      <c r="AD1008" s="810"/>
      <c r="AE1008" s="810"/>
      <c r="AF1008" s="810"/>
      <c r="AG1008" s="810"/>
      <c r="AH1008" s="811"/>
      <c r="AI1008" s="809" t="s">
        <v>1420</v>
      </c>
      <c r="AJ1008" s="810"/>
      <c r="AK1008" s="810"/>
      <c r="AL1008" s="810"/>
      <c r="AM1008" s="810"/>
      <c r="AN1008" s="810"/>
      <c r="AO1008" s="810"/>
      <c r="AP1008" s="811"/>
      <c r="AQ1008" s="809" t="s">
        <v>1421</v>
      </c>
      <c r="AR1008" s="810"/>
      <c r="AS1008" s="810"/>
      <c r="AT1008" s="810"/>
      <c r="AU1008" s="810"/>
      <c r="AV1008" s="810"/>
      <c r="AW1008" s="810"/>
      <c r="AX1008" s="810"/>
      <c r="AY1008" s="810"/>
      <c r="AZ1008" s="810"/>
      <c r="BA1008" s="810"/>
      <c r="BB1008" s="811"/>
    </row>
    <row r="1009" spans="1:54" s="142" customFormat="1" ht="12.6" customHeight="1" x14ac:dyDescent="0.25">
      <c r="A1009" s="993" t="s">
        <v>1552</v>
      </c>
      <c r="B1009" s="993"/>
      <c r="C1009" s="993"/>
      <c r="D1009" s="993"/>
      <c r="E1009" s="993"/>
      <c r="F1009" s="993"/>
      <c r="G1009" s="993"/>
      <c r="H1009" s="993"/>
      <c r="I1009" s="993"/>
      <c r="J1009" s="993"/>
      <c r="K1009" s="993"/>
      <c r="L1009" s="993"/>
      <c r="M1009" s="993"/>
      <c r="N1009" s="1140"/>
      <c r="O1009" s="1140"/>
      <c r="P1009" s="1140"/>
      <c r="Q1009" s="1140"/>
      <c r="R1009" s="1140"/>
      <c r="S1009" s="1140"/>
      <c r="T1009" s="1140"/>
      <c r="U1009" s="1140"/>
      <c r="V1009" s="1140"/>
      <c r="W1009" s="1140"/>
      <c r="X1009" s="1140"/>
      <c r="Y1009" s="1140"/>
      <c r="Z1009" s="1140"/>
      <c r="AA1009" s="1140"/>
      <c r="AB1009" s="1140"/>
      <c r="AC1009" s="1140"/>
      <c r="AD1009" s="1140"/>
      <c r="AE1009" s="1140"/>
      <c r="AF1009" s="1140"/>
      <c r="AG1009" s="1140"/>
      <c r="AH1009" s="1140"/>
      <c r="AI1009" s="1140"/>
      <c r="AJ1009" s="1140"/>
      <c r="AK1009" s="1140"/>
      <c r="AL1009" s="1140"/>
      <c r="AM1009" s="1140"/>
      <c r="AN1009" s="1140"/>
      <c r="AO1009" s="1140"/>
      <c r="AP1009" s="1140"/>
      <c r="AQ1009" s="1140"/>
      <c r="AR1009" s="1140"/>
      <c r="AS1009" s="1140"/>
      <c r="AT1009" s="1140"/>
      <c r="AU1009" s="1140"/>
      <c r="AV1009" s="1140"/>
      <c r="AW1009" s="1140"/>
      <c r="AX1009" s="1140"/>
      <c r="AY1009" s="1140"/>
      <c r="AZ1009" s="1140"/>
      <c r="BA1009" s="1140"/>
      <c r="BB1009" s="1140"/>
    </row>
    <row r="1010" spans="1:54" ht="12.6" customHeight="1" x14ac:dyDescent="0.25">
      <c r="A1010" s="1039"/>
      <c r="B1010" s="1040"/>
      <c r="C1010" s="1040"/>
      <c r="D1010" s="1040"/>
      <c r="E1010" s="1040"/>
      <c r="F1010" s="1040"/>
      <c r="G1010" s="1040"/>
      <c r="H1010" s="1040"/>
      <c r="I1010" s="1040"/>
      <c r="J1010" s="1040"/>
      <c r="K1010" s="1040"/>
      <c r="L1010" s="1040"/>
      <c r="M1010" s="1138"/>
      <c r="N1010" s="766"/>
      <c r="O1010" s="766"/>
      <c r="P1010" s="766"/>
      <c r="Q1010" s="766"/>
      <c r="R1010" s="766"/>
      <c r="S1010" s="766"/>
      <c r="T1010" s="766"/>
      <c r="U1010" s="766"/>
      <c r="V1010" s="766"/>
      <c r="W1010" s="1139"/>
      <c r="X1010" s="1139"/>
      <c r="Y1010" s="1139"/>
      <c r="Z1010" s="1139"/>
      <c r="AA1010" s="1139"/>
      <c r="AB1010" s="1139"/>
      <c r="AC1010" s="766"/>
      <c r="AD1010" s="766"/>
      <c r="AE1010" s="766"/>
      <c r="AF1010" s="766"/>
      <c r="AG1010" s="766"/>
      <c r="AH1010" s="766"/>
      <c r="AI1010" s="766"/>
      <c r="AJ1010" s="766"/>
      <c r="AK1010" s="766"/>
      <c r="AL1010" s="766"/>
      <c r="AM1010" s="766"/>
      <c r="AN1010" s="766"/>
      <c r="AO1010" s="766"/>
      <c r="AP1010" s="766"/>
      <c r="AQ1010" s="766"/>
      <c r="AR1010" s="766"/>
      <c r="AS1010" s="766"/>
      <c r="AT1010" s="766"/>
      <c r="AU1010" s="766"/>
      <c r="AV1010" s="766"/>
      <c r="AW1010" s="766"/>
      <c r="AX1010" s="766"/>
      <c r="AY1010" s="766"/>
      <c r="AZ1010" s="766"/>
      <c r="BA1010" s="766"/>
      <c r="BB1010" s="766"/>
    </row>
    <row r="1011" spans="1:54" ht="12.6" customHeight="1" x14ac:dyDescent="0.25">
      <c r="A1011" s="1039"/>
      <c r="B1011" s="1040"/>
      <c r="C1011" s="1040"/>
      <c r="D1011" s="1040"/>
      <c r="E1011" s="1040"/>
      <c r="F1011" s="1040"/>
      <c r="G1011" s="1040"/>
      <c r="H1011" s="1040"/>
      <c r="I1011" s="1040"/>
      <c r="J1011" s="1040"/>
      <c r="K1011" s="1040"/>
      <c r="L1011" s="1040"/>
      <c r="M1011" s="1138"/>
      <c r="N1011" s="766"/>
      <c r="O1011" s="766"/>
      <c r="P1011" s="766"/>
      <c r="Q1011" s="766"/>
      <c r="R1011" s="766"/>
      <c r="S1011" s="766"/>
      <c r="T1011" s="766"/>
      <c r="U1011" s="766"/>
      <c r="V1011" s="766"/>
      <c r="W1011" s="1139"/>
      <c r="X1011" s="1139"/>
      <c r="Y1011" s="1139"/>
      <c r="Z1011" s="1139"/>
      <c r="AA1011" s="1139"/>
      <c r="AB1011" s="1139"/>
      <c r="AC1011" s="766"/>
      <c r="AD1011" s="766"/>
      <c r="AE1011" s="766"/>
      <c r="AF1011" s="766"/>
      <c r="AG1011" s="766"/>
      <c r="AH1011" s="766"/>
      <c r="AI1011" s="766"/>
      <c r="AJ1011" s="766"/>
      <c r="AK1011" s="766"/>
      <c r="AL1011" s="766"/>
      <c r="AM1011" s="766"/>
      <c r="AN1011" s="766"/>
      <c r="AO1011" s="766"/>
      <c r="AP1011" s="766"/>
      <c r="AQ1011" s="766"/>
      <c r="AR1011" s="766"/>
      <c r="AS1011" s="766"/>
      <c r="AT1011" s="766"/>
      <c r="AU1011" s="766"/>
      <c r="AV1011" s="766"/>
      <c r="AW1011" s="766"/>
      <c r="AX1011" s="766"/>
      <c r="AY1011" s="766"/>
      <c r="AZ1011" s="766"/>
      <c r="BA1011" s="766"/>
      <c r="BB1011" s="766"/>
    </row>
    <row r="1012" spans="1:54" ht="12.6" customHeight="1" x14ac:dyDescent="0.25">
      <c r="A1012" s="1039"/>
      <c r="B1012" s="1040"/>
      <c r="C1012" s="1040"/>
      <c r="D1012" s="1040"/>
      <c r="E1012" s="1040"/>
      <c r="F1012" s="1040"/>
      <c r="G1012" s="1040"/>
      <c r="H1012" s="1040"/>
      <c r="I1012" s="1040"/>
      <c r="J1012" s="1040"/>
      <c r="K1012" s="1040"/>
      <c r="L1012" s="1040"/>
      <c r="M1012" s="1138"/>
      <c r="N1012" s="766"/>
      <c r="O1012" s="766"/>
      <c r="P1012" s="766"/>
      <c r="Q1012" s="766"/>
      <c r="R1012" s="766"/>
      <c r="S1012" s="766"/>
      <c r="T1012" s="766"/>
      <c r="U1012" s="766"/>
      <c r="V1012" s="766"/>
      <c r="W1012" s="1139"/>
      <c r="X1012" s="1139"/>
      <c r="Y1012" s="1139"/>
      <c r="Z1012" s="1139"/>
      <c r="AA1012" s="1139"/>
      <c r="AB1012" s="1139"/>
      <c r="AC1012" s="766"/>
      <c r="AD1012" s="766"/>
      <c r="AE1012" s="766"/>
      <c r="AF1012" s="766"/>
      <c r="AG1012" s="766"/>
      <c r="AH1012" s="766"/>
      <c r="AI1012" s="766"/>
      <c r="AJ1012" s="766"/>
      <c r="AK1012" s="766"/>
      <c r="AL1012" s="766"/>
      <c r="AM1012" s="766"/>
      <c r="AN1012" s="766"/>
      <c r="AO1012" s="766"/>
      <c r="AP1012" s="766"/>
      <c r="AQ1012" s="766"/>
      <c r="AR1012" s="766"/>
      <c r="AS1012" s="766"/>
      <c r="AT1012" s="766"/>
      <c r="AU1012" s="766"/>
      <c r="AV1012" s="766"/>
      <c r="AW1012" s="766"/>
      <c r="AX1012" s="766"/>
      <c r="AY1012" s="766"/>
      <c r="AZ1012" s="766"/>
      <c r="BA1012" s="766"/>
      <c r="BB1012" s="766"/>
    </row>
    <row r="1013" spans="1:54" ht="12.6" customHeight="1" x14ac:dyDescent="0.25">
      <c r="A1013" s="993" t="s">
        <v>1800</v>
      </c>
      <c r="B1013" s="993"/>
      <c r="C1013" s="993"/>
      <c r="D1013" s="993"/>
      <c r="E1013" s="993"/>
      <c r="F1013" s="993"/>
      <c r="G1013" s="993"/>
      <c r="H1013" s="993"/>
      <c r="I1013" s="993"/>
      <c r="J1013" s="993"/>
      <c r="K1013" s="993"/>
      <c r="L1013" s="993"/>
      <c r="M1013" s="993"/>
      <c r="N1013" s="1140"/>
      <c r="O1013" s="1140"/>
      <c r="P1013" s="1140"/>
      <c r="Q1013" s="1140"/>
      <c r="R1013" s="1140"/>
      <c r="S1013" s="1140"/>
      <c r="T1013" s="1140"/>
      <c r="U1013" s="1140"/>
      <c r="V1013" s="1140"/>
      <c r="W1013" s="1140"/>
      <c r="X1013" s="1140"/>
      <c r="Y1013" s="1140"/>
      <c r="Z1013" s="1140"/>
      <c r="AA1013" s="1140"/>
      <c r="AB1013" s="1140"/>
      <c r="AC1013" s="1140"/>
      <c r="AD1013" s="1140"/>
      <c r="AE1013" s="1140"/>
      <c r="AF1013" s="1140"/>
      <c r="AG1013" s="1140"/>
      <c r="AH1013" s="1140"/>
      <c r="AI1013" s="1140"/>
      <c r="AJ1013" s="1140"/>
      <c r="AK1013" s="1140"/>
      <c r="AL1013" s="1140"/>
      <c r="AM1013" s="1140"/>
      <c r="AN1013" s="1140"/>
      <c r="AO1013" s="1140"/>
      <c r="AP1013" s="1140"/>
      <c r="AQ1013" s="1140"/>
      <c r="AR1013" s="1140"/>
      <c r="AS1013" s="1140"/>
      <c r="AT1013" s="1140"/>
      <c r="AU1013" s="1140"/>
      <c r="AV1013" s="1140"/>
      <c r="AW1013" s="1140"/>
      <c r="AX1013" s="1140"/>
      <c r="AY1013" s="1140"/>
      <c r="AZ1013" s="1140"/>
      <c r="BA1013" s="1140"/>
      <c r="BB1013" s="1140"/>
    </row>
    <row r="1014" spans="1:54" ht="12.6" customHeight="1" x14ac:dyDescent="0.25">
      <c r="A1014" s="1039"/>
      <c r="B1014" s="1040"/>
      <c r="C1014" s="1040"/>
      <c r="D1014" s="1040"/>
      <c r="E1014" s="1040"/>
      <c r="F1014" s="1040"/>
      <c r="G1014" s="1040"/>
      <c r="H1014" s="1040"/>
      <c r="I1014" s="1040"/>
      <c r="J1014" s="1040"/>
      <c r="K1014" s="1040"/>
      <c r="L1014" s="1040"/>
      <c r="M1014" s="1138"/>
      <c r="N1014" s="766"/>
      <c r="O1014" s="766"/>
      <c r="P1014" s="766"/>
      <c r="Q1014" s="766"/>
      <c r="R1014" s="766"/>
      <c r="S1014" s="766"/>
      <c r="T1014" s="766"/>
      <c r="U1014" s="766"/>
      <c r="V1014" s="766"/>
      <c r="W1014" s="1139"/>
      <c r="X1014" s="1139"/>
      <c r="Y1014" s="1139"/>
      <c r="Z1014" s="1139"/>
      <c r="AA1014" s="1139"/>
      <c r="AB1014" s="1139"/>
      <c r="AC1014" s="766"/>
      <c r="AD1014" s="766"/>
      <c r="AE1014" s="766"/>
      <c r="AF1014" s="766"/>
      <c r="AG1014" s="766"/>
      <c r="AH1014" s="766"/>
      <c r="AI1014" s="766"/>
      <c r="AJ1014" s="766"/>
      <c r="AK1014" s="766"/>
      <c r="AL1014" s="766"/>
      <c r="AM1014" s="766"/>
      <c r="AN1014" s="766"/>
      <c r="AO1014" s="766"/>
      <c r="AP1014" s="766"/>
      <c r="AQ1014" s="766"/>
      <c r="AR1014" s="766"/>
      <c r="AS1014" s="766"/>
      <c r="AT1014" s="766"/>
      <c r="AU1014" s="766"/>
      <c r="AV1014" s="766"/>
      <c r="AW1014" s="766"/>
      <c r="AX1014" s="766"/>
      <c r="AY1014" s="766"/>
      <c r="AZ1014" s="766"/>
      <c r="BA1014" s="766"/>
      <c r="BB1014" s="766"/>
    </row>
    <row r="1015" spans="1:54" ht="12.6" customHeight="1" x14ac:dyDescent="0.25">
      <c r="A1015" s="1039"/>
      <c r="B1015" s="1040"/>
      <c r="C1015" s="1040"/>
      <c r="D1015" s="1040"/>
      <c r="E1015" s="1040"/>
      <c r="F1015" s="1040"/>
      <c r="G1015" s="1040"/>
      <c r="H1015" s="1040"/>
      <c r="I1015" s="1040"/>
      <c r="J1015" s="1040"/>
      <c r="K1015" s="1040"/>
      <c r="L1015" s="1040"/>
      <c r="M1015" s="1138"/>
      <c r="N1015" s="766"/>
      <c r="O1015" s="766"/>
      <c r="P1015" s="766"/>
      <c r="Q1015" s="766"/>
      <c r="R1015" s="766"/>
      <c r="S1015" s="766"/>
      <c r="T1015" s="766"/>
      <c r="U1015" s="766"/>
      <c r="V1015" s="766"/>
      <c r="W1015" s="1139"/>
      <c r="X1015" s="1139"/>
      <c r="Y1015" s="1139"/>
      <c r="Z1015" s="1139"/>
      <c r="AA1015" s="1139"/>
      <c r="AB1015" s="1139"/>
      <c r="AC1015" s="766"/>
      <c r="AD1015" s="766"/>
      <c r="AE1015" s="766"/>
      <c r="AF1015" s="766"/>
      <c r="AG1015" s="766"/>
      <c r="AH1015" s="766"/>
      <c r="AI1015" s="766"/>
      <c r="AJ1015" s="766"/>
      <c r="AK1015" s="766"/>
      <c r="AL1015" s="766"/>
      <c r="AM1015" s="766"/>
      <c r="AN1015" s="766"/>
      <c r="AO1015" s="766"/>
      <c r="AP1015" s="766"/>
      <c r="AQ1015" s="766"/>
      <c r="AR1015" s="766"/>
      <c r="AS1015" s="766"/>
      <c r="AT1015" s="766"/>
      <c r="AU1015" s="766"/>
      <c r="AV1015" s="766"/>
      <c r="AW1015" s="766"/>
      <c r="AX1015" s="766"/>
      <c r="AY1015" s="766"/>
      <c r="AZ1015" s="766"/>
      <c r="BA1015" s="766"/>
      <c r="BB1015" s="766"/>
    </row>
    <row r="1016" spans="1:54" ht="12.6" customHeight="1" x14ac:dyDescent="0.25">
      <c r="A1016" s="1039"/>
      <c r="B1016" s="1040"/>
      <c r="C1016" s="1040"/>
      <c r="D1016" s="1040"/>
      <c r="E1016" s="1040"/>
      <c r="F1016" s="1040"/>
      <c r="G1016" s="1040"/>
      <c r="H1016" s="1040"/>
      <c r="I1016" s="1040"/>
      <c r="J1016" s="1040"/>
      <c r="K1016" s="1040"/>
      <c r="L1016" s="1040"/>
      <c r="M1016" s="1138"/>
      <c r="N1016" s="766"/>
      <c r="O1016" s="766"/>
      <c r="P1016" s="766"/>
      <c r="Q1016" s="766"/>
      <c r="R1016" s="766"/>
      <c r="S1016" s="766"/>
      <c r="T1016" s="766"/>
      <c r="U1016" s="766"/>
      <c r="V1016" s="766"/>
      <c r="W1016" s="1139"/>
      <c r="X1016" s="1139"/>
      <c r="Y1016" s="1139"/>
      <c r="Z1016" s="1139"/>
      <c r="AA1016" s="1139"/>
      <c r="AB1016" s="1139"/>
      <c r="AC1016" s="766"/>
      <c r="AD1016" s="766"/>
      <c r="AE1016" s="766"/>
      <c r="AF1016" s="766"/>
      <c r="AG1016" s="766"/>
      <c r="AH1016" s="766"/>
      <c r="AI1016" s="766"/>
      <c r="AJ1016" s="766"/>
      <c r="AK1016" s="766"/>
      <c r="AL1016" s="766"/>
      <c r="AM1016" s="766"/>
      <c r="AN1016" s="766"/>
      <c r="AO1016" s="766"/>
      <c r="AP1016" s="766"/>
      <c r="AQ1016" s="766"/>
      <c r="AR1016" s="766"/>
      <c r="AS1016" s="766"/>
      <c r="AT1016" s="766"/>
      <c r="AU1016" s="766"/>
      <c r="AV1016" s="766"/>
      <c r="AW1016" s="766"/>
      <c r="AX1016" s="766"/>
      <c r="AY1016" s="766"/>
      <c r="AZ1016" s="766"/>
      <c r="BA1016" s="766"/>
      <c r="BB1016" s="766"/>
    </row>
    <row r="1017" spans="1:54" ht="12.6" customHeight="1" x14ac:dyDescent="0.25">
      <c r="A1017" s="1141" t="s">
        <v>1801</v>
      </c>
      <c r="B1017" s="1141"/>
      <c r="C1017" s="1141"/>
      <c r="D1017" s="1141"/>
      <c r="E1017" s="1141"/>
      <c r="F1017" s="1141"/>
      <c r="G1017" s="1141"/>
      <c r="H1017" s="1141"/>
      <c r="I1017" s="1141"/>
      <c r="J1017" s="1141"/>
      <c r="K1017" s="1141"/>
      <c r="L1017" s="1141"/>
      <c r="M1017" s="1141"/>
      <c r="N1017" s="1061"/>
      <c r="O1017" s="1061"/>
      <c r="P1017" s="1061"/>
      <c r="Q1017" s="1061"/>
      <c r="R1017" s="1061"/>
      <c r="S1017" s="1061"/>
      <c r="T1017" s="1061"/>
      <c r="U1017" s="1061"/>
      <c r="V1017" s="1061"/>
      <c r="W1017" s="1142"/>
      <c r="X1017" s="1142"/>
      <c r="Y1017" s="1142"/>
      <c r="Z1017" s="1142"/>
      <c r="AA1017" s="1142"/>
      <c r="AB1017" s="1142"/>
      <c r="AC1017" s="1061"/>
      <c r="AD1017" s="1061"/>
      <c r="AE1017" s="1061"/>
      <c r="AF1017" s="1061"/>
      <c r="AG1017" s="1061"/>
      <c r="AH1017" s="1061"/>
      <c r="AI1017" s="1061">
        <f>SUVAHAVUJ!$N$142</f>
        <v>0</v>
      </c>
      <c r="AJ1017" s="1061"/>
      <c r="AK1017" s="1061"/>
      <c r="AL1017" s="1061"/>
      <c r="AM1017" s="1061"/>
      <c r="AN1017" s="1061"/>
      <c r="AO1017" s="1061"/>
      <c r="AP1017" s="1061"/>
      <c r="AQ1017" s="1061">
        <f>SUVAHAVUJ!$X$142</f>
        <v>0</v>
      </c>
      <c r="AR1017" s="1061"/>
      <c r="AS1017" s="1061"/>
      <c r="AT1017" s="1061"/>
      <c r="AU1017" s="1061"/>
      <c r="AV1017" s="1061"/>
      <c r="AW1017" s="1061"/>
      <c r="AX1017" s="1061"/>
      <c r="AY1017" s="1061"/>
      <c r="AZ1017" s="1061"/>
      <c r="BA1017" s="1061"/>
      <c r="BB1017" s="1061"/>
    </row>
    <row r="1018" spans="1:54" ht="12.6" customHeight="1" x14ac:dyDescent="0.25">
      <c r="A1018" s="1039"/>
      <c r="B1018" s="1040"/>
      <c r="C1018" s="1040"/>
      <c r="D1018" s="1040"/>
      <c r="E1018" s="1040"/>
      <c r="F1018" s="1040"/>
      <c r="G1018" s="1040"/>
      <c r="H1018" s="1040"/>
      <c r="I1018" s="1040"/>
      <c r="J1018" s="1040"/>
      <c r="K1018" s="1040"/>
      <c r="L1018" s="1040"/>
      <c r="M1018" s="1138"/>
      <c r="N1018" s="766"/>
      <c r="O1018" s="766"/>
      <c r="P1018" s="766"/>
      <c r="Q1018" s="766"/>
      <c r="R1018" s="766"/>
      <c r="S1018" s="766"/>
      <c r="T1018" s="766"/>
      <c r="U1018" s="766"/>
      <c r="V1018" s="766"/>
      <c r="W1018" s="1139"/>
      <c r="X1018" s="1139"/>
      <c r="Y1018" s="1139"/>
      <c r="Z1018" s="1139"/>
      <c r="AA1018" s="1139"/>
      <c r="AB1018" s="1139"/>
      <c r="AC1018" s="766"/>
      <c r="AD1018" s="766"/>
      <c r="AE1018" s="766"/>
      <c r="AF1018" s="766"/>
      <c r="AG1018" s="766"/>
      <c r="AH1018" s="766"/>
      <c r="AI1018" s="766"/>
      <c r="AJ1018" s="766"/>
      <c r="AK1018" s="766"/>
      <c r="AL1018" s="766"/>
      <c r="AM1018" s="766"/>
      <c r="AN1018" s="766"/>
      <c r="AO1018" s="766"/>
      <c r="AP1018" s="766"/>
      <c r="AQ1018" s="766"/>
      <c r="AR1018" s="766"/>
      <c r="AS1018" s="766"/>
      <c r="AT1018" s="766"/>
      <c r="AU1018" s="766"/>
      <c r="AV1018" s="766"/>
      <c r="AW1018" s="766"/>
      <c r="AX1018" s="766"/>
      <c r="AY1018" s="766"/>
      <c r="AZ1018" s="766"/>
      <c r="BA1018" s="766"/>
      <c r="BB1018" s="766"/>
    </row>
    <row r="1019" spans="1:54" ht="12.6" customHeight="1" x14ac:dyDescent="0.25">
      <c r="A1019" s="1039"/>
      <c r="B1019" s="1040"/>
      <c r="C1019" s="1040"/>
      <c r="D1019" s="1040"/>
      <c r="E1019" s="1040"/>
      <c r="F1019" s="1040"/>
      <c r="G1019" s="1040"/>
      <c r="H1019" s="1040"/>
      <c r="I1019" s="1040"/>
      <c r="J1019" s="1040"/>
      <c r="K1019" s="1040"/>
      <c r="L1019" s="1040"/>
      <c r="M1019" s="1138"/>
      <c r="N1019" s="766"/>
      <c r="O1019" s="766"/>
      <c r="P1019" s="766"/>
      <c r="Q1019" s="766"/>
      <c r="R1019" s="766"/>
      <c r="S1019" s="766"/>
      <c r="T1019" s="766"/>
      <c r="U1019" s="766"/>
      <c r="V1019" s="766"/>
      <c r="W1019" s="1139"/>
      <c r="X1019" s="1139"/>
      <c r="Y1019" s="1139"/>
      <c r="Z1019" s="1139"/>
      <c r="AA1019" s="1139"/>
      <c r="AB1019" s="1139"/>
      <c r="AC1019" s="766"/>
      <c r="AD1019" s="766"/>
      <c r="AE1019" s="766"/>
      <c r="AF1019" s="766"/>
      <c r="AG1019" s="766"/>
      <c r="AH1019" s="766"/>
      <c r="AI1019" s="766"/>
      <c r="AJ1019" s="766"/>
      <c r="AK1019" s="766"/>
      <c r="AL1019" s="766"/>
      <c r="AM1019" s="766"/>
      <c r="AN1019" s="766"/>
      <c r="AO1019" s="766"/>
      <c r="AP1019" s="766"/>
      <c r="AQ1019" s="766"/>
      <c r="AR1019" s="766"/>
      <c r="AS1019" s="766"/>
      <c r="AT1019" s="766"/>
      <c r="AU1019" s="766"/>
      <c r="AV1019" s="766"/>
      <c r="AW1019" s="766"/>
      <c r="AX1019" s="766"/>
      <c r="AY1019" s="766"/>
      <c r="AZ1019" s="766"/>
      <c r="BA1019" s="766"/>
      <c r="BB1019" s="766"/>
    </row>
    <row r="1020" spans="1:54" ht="12.6" customHeight="1" x14ac:dyDescent="0.25">
      <c r="A1020" s="142" t="s">
        <v>5207</v>
      </c>
    </row>
    <row r="1021" spans="1:54" ht="15" customHeight="1" x14ac:dyDescent="0.25">
      <c r="A1021" s="863"/>
      <c r="B1021" s="864"/>
      <c r="C1021" s="864"/>
      <c r="D1021" s="864"/>
      <c r="E1021" s="864"/>
      <c r="F1021" s="864"/>
      <c r="G1021" s="864"/>
      <c r="H1021" s="864"/>
      <c r="I1021" s="864"/>
      <c r="J1021" s="864"/>
      <c r="K1021" s="864"/>
      <c r="L1021" s="864"/>
      <c r="M1021" s="864"/>
      <c r="N1021" s="864"/>
      <c r="O1021" s="864"/>
      <c r="P1021" s="864"/>
      <c r="Q1021" s="864"/>
      <c r="R1021" s="864"/>
      <c r="S1021" s="864"/>
      <c r="T1021" s="864"/>
      <c r="U1021" s="864"/>
      <c r="V1021" s="864"/>
      <c r="W1021" s="864"/>
      <c r="X1021" s="864"/>
      <c r="Y1021" s="864"/>
      <c r="Z1021" s="864"/>
      <c r="AA1021" s="864"/>
      <c r="AB1021" s="864"/>
      <c r="AC1021" s="864"/>
      <c r="AD1021" s="864"/>
      <c r="AE1021" s="864"/>
      <c r="AF1021" s="864"/>
      <c r="AG1021" s="864"/>
      <c r="AH1021" s="864"/>
      <c r="AI1021" s="864"/>
      <c r="AJ1021" s="864"/>
      <c r="AK1021" s="864"/>
      <c r="AL1021" s="864"/>
      <c r="AM1021" s="864"/>
      <c r="AN1021" s="864"/>
      <c r="AO1021" s="864"/>
      <c r="AP1021" s="864"/>
      <c r="AQ1021" s="864"/>
      <c r="AR1021" s="864"/>
      <c r="AS1021" s="864"/>
      <c r="AT1021" s="864"/>
      <c r="AU1021" s="864"/>
      <c r="AV1021" s="864"/>
      <c r="AW1021" s="864"/>
      <c r="AX1021" s="864"/>
      <c r="AY1021" s="497"/>
      <c r="AZ1021" s="497"/>
      <c r="BA1021" s="497"/>
      <c r="BB1021" s="497"/>
    </row>
    <row r="1022" spans="1:54" ht="15" customHeight="1" x14ac:dyDescent="0.25">
      <c r="A1022" s="865"/>
      <c r="B1022" s="866"/>
      <c r="C1022" s="866"/>
      <c r="D1022" s="866"/>
      <c r="E1022" s="866"/>
      <c r="F1022" s="866"/>
      <c r="G1022" s="866"/>
      <c r="H1022" s="866"/>
      <c r="I1022" s="866"/>
      <c r="J1022" s="866"/>
      <c r="K1022" s="866"/>
      <c r="L1022" s="866"/>
      <c r="M1022" s="866"/>
      <c r="N1022" s="866"/>
      <c r="O1022" s="866"/>
      <c r="P1022" s="866"/>
      <c r="Q1022" s="866"/>
      <c r="R1022" s="866"/>
      <c r="S1022" s="866"/>
      <c r="T1022" s="866"/>
      <c r="U1022" s="866"/>
      <c r="V1022" s="866"/>
      <c r="W1022" s="866"/>
      <c r="X1022" s="866"/>
      <c r="Y1022" s="866"/>
      <c r="Z1022" s="866"/>
      <c r="AA1022" s="866"/>
      <c r="AB1022" s="866"/>
      <c r="AC1022" s="866"/>
      <c r="AD1022" s="866"/>
      <c r="AE1022" s="866"/>
      <c r="AF1022" s="866"/>
      <c r="AG1022" s="866"/>
      <c r="AH1022" s="866"/>
      <c r="AI1022" s="866"/>
      <c r="AJ1022" s="866"/>
      <c r="AK1022" s="866"/>
      <c r="AL1022" s="866"/>
      <c r="AM1022" s="866"/>
      <c r="AN1022" s="866"/>
      <c r="AO1022" s="866"/>
      <c r="AP1022" s="866"/>
      <c r="AQ1022" s="866"/>
      <c r="AR1022" s="866"/>
      <c r="AS1022" s="866"/>
      <c r="AT1022" s="866"/>
      <c r="AU1022" s="866"/>
      <c r="AV1022" s="866"/>
      <c r="AW1022" s="866"/>
      <c r="AX1022" s="866"/>
      <c r="AY1022" s="497"/>
      <c r="AZ1022" s="497"/>
      <c r="BA1022" s="497"/>
      <c r="BB1022" s="497"/>
    </row>
    <row r="1023" spans="1:54" ht="12.6" customHeight="1" x14ac:dyDescent="0.25">
      <c r="A1023" s="142" t="s">
        <v>1802</v>
      </c>
    </row>
    <row r="1024" spans="1:54" ht="24" customHeight="1" x14ac:dyDescent="0.25">
      <c r="A1024" s="1084" t="s">
        <v>1264</v>
      </c>
      <c r="B1024" s="1085"/>
      <c r="C1024" s="1085"/>
      <c r="D1024" s="1085"/>
      <c r="E1024" s="1085"/>
      <c r="F1024" s="1085"/>
      <c r="G1024" s="1085"/>
      <c r="H1024" s="1085"/>
      <c r="I1024" s="1085"/>
      <c r="J1024" s="1085"/>
      <c r="K1024" s="1085"/>
      <c r="L1024" s="1085"/>
      <c r="M1024" s="1085"/>
      <c r="N1024" s="1085"/>
      <c r="O1024" s="1085"/>
      <c r="P1024" s="1085"/>
      <c r="Q1024" s="1085"/>
      <c r="R1024" s="1085"/>
      <c r="S1024" s="1085"/>
      <c r="T1024" s="1085"/>
      <c r="U1024" s="1085"/>
      <c r="V1024" s="1085"/>
      <c r="W1024" s="1085"/>
      <c r="X1024" s="1085"/>
      <c r="Y1024" s="1085"/>
      <c r="Z1024" s="1085"/>
      <c r="AA1024" s="1085"/>
      <c r="AB1024" s="1085"/>
      <c r="AC1024" s="1085"/>
      <c r="AD1024" s="1085"/>
      <c r="AE1024" s="1086"/>
      <c r="AF1024" s="1087" t="s">
        <v>1265</v>
      </c>
      <c r="AG1024" s="1088"/>
      <c r="AH1024" s="1088"/>
      <c r="AI1024" s="1088"/>
      <c r="AJ1024" s="1088"/>
      <c r="AK1024" s="1088"/>
      <c r="AL1024" s="1088"/>
      <c r="AM1024" s="1088"/>
      <c r="AN1024" s="1089"/>
      <c r="AO1024" s="1088" t="s">
        <v>1279</v>
      </c>
      <c r="AP1024" s="1088"/>
      <c r="AQ1024" s="1088"/>
      <c r="AR1024" s="1088"/>
      <c r="AS1024" s="1088"/>
      <c r="AT1024" s="1088"/>
      <c r="AU1024" s="1088"/>
      <c r="AV1024" s="1088"/>
      <c r="AW1024" s="1088"/>
      <c r="AX1024" s="1088"/>
      <c r="AY1024" s="1088"/>
      <c r="AZ1024" s="1088"/>
      <c r="BA1024" s="1088"/>
      <c r="BB1024" s="1089"/>
    </row>
    <row r="1025" spans="1:54" ht="12.6" customHeight="1" x14ac:dyDescent="0.25">
      <c r="A1025" s="1078" t="s">
        <v>1803</v>
      </c>
      <c r="B1025" s="1079"/>
      <c r="C1025" s="1079"/>
      <c r="D1025" s="1079"/>
      <c r="E1025" s="1079"/>
      <c r="F1025" s="1079"/>
      <c r="G1025" s="1079"/>
      <c r="H1025" s="1079"/>
      <c r="I1025" s="1079"/>
      <c r="J1025" s="1079"/>
      <c r="K1025" s="1079"/>
      <c r="L1025" s="1079"/>
      <c r="M1025" s="1079"/>
      <c r="N1025" s="1079"/>
      <c r="O1025" s="1079"/>
      <c r="P1025" s="1079"/>
      <c r="Q1025" s="1079"/>
      <c r="R1025" s="1079"/>
      <c r="S1025" s="1079"/>
      <c r="T1025" s="1079"/>
      <c r="U1025" s="1079"/>
      <c r="V1025" s="1079"/>
      <c r="W1025" s="1079"/>
      <c r="X1025" s="1079"/>
      <c r="Y1025" s="1079"/>
      <c r="Z1025" s="1079"/>
      <c r="AA1025" s="1079"/>
      <c r="AB1025" s="1079"/>
      <c r="AC1025" s="1079"/>
      <c r="AD1025" s="1079"/>
      <c r="AE1025" s="1080"/>
      <c r="AF1025" s="1075">
        <f>SUVAHAVUJ!$N$144</f>
        <v>0</v>
      </c>
      <c r="AG1025" s="1076"/>
      <c r="AH1025" s="1076"/>
      <c r="AI1025" s="1076"/>
      <c r="AJ1025" s="1076"/>
      <c r="AK1025" s="1076"/>
      <c r="AL1025" s="1076"/>
      <c r="AM1025" s="1076"/>
      <c r="AN1025" s="1077"/>
      <c r="AO1025" s="1076">
        <f>SUVAHAVUJ!$X$144</f>
        <v>0</v>
      </c>
      <c r="AP1025" s="1076"/>
      <c r="AQ1025" s="1076"/>
      <c r="AR1025" s="1076"/>
      <c r="AS1025" s="1076"/>
      <c r="AT1025" s="1076"/>
      <c r="AU1025" s="1076"/>
      <c r="AV1025" s="1076"/>
      <c r="AW1025" s="1076"/>
      <c r="AX1025" s="1076"/>
      <c r="AY1025" s="1076"/>
      <c r="AZ1025" s="1076"/>
      <c r="BA1025" s="1076"/>
      <c r="BB1025" s="1077"/>
    </row>
    <row r="1026" spans="1:54" ht="12.6" customHeight="1" x14ac:dyDescent="0.25">
      <c r="A1026" s="1072"/>
      <c r="B1026" s="1073"/>
      <c r="C1026" s="1073"/>
      <c r="D1026" s="1073"/>
      <c r="E1026" s="1073"/>
      <c r="F1026" s="1073"/>
      <c r="G1026" s="1073"/>
      <c r="H1026" s="1073"/>
      <c r="I1026" s="1073"/>
      <c r="J1026" s="1073"/>
      <c r="K1026" s="1073"/>
      <c r="L1026" s="1073"/>
      <c r="M1026" s="1073"/>
      <c r="N1026" s="1073"/>
      <c r="O1026" s="1073"/>
      <c r="P1026" s="1073"/>
      <c r="Q1026" s="1073"/>
      <c r="R1026" s="1073"/>
      <c r="S1026" s="1073"/>
      <c r="T1026" s="1073"/>
      <c r="U1026" s="1073"/>
      <c r="V1026" s="1073"/>
      <c r="W1026" s="1073"/>
      <c r="X1026" s="1073"/>
      <c r="Y1026" s="1073"/>
      <c r="Z1026" s="1073"/>
      <c r="AA1026" s="1073"/>
      <c r="AB1026" s="1073"/>
      <c r="AC1026" s="1073"/>
      <c r="AD1026" s="1073"/>
      <c r="AE1026" s="1074"/>
      <c r="AF1026" s="1075"/>
      <c r="AG1026" s="1076"/>
      <c r="AH1026" s="1076"/>
      <c r="AI1026" s="1076"/>
      <c r="AJ1026" s="1076"/>
      <c r="AK1026" s="1076"/>
      <c r="AL1026" s="1076"/>
      <c r="AM1026" s="1076"/>
      <c r="AN1026" s="1077"/>
      <c r="AO1026" s="1076"/>
      <c r="AP1026" s="1076"/>
      <c r="AQ1026" s="1076"/>
      <c r="AR1026" s="1076"/>
      <c r="AS1026" s="1076"/>
      <c r="AT1026" s="1076"/>
      <c r="AU1026" s="1076"/>
      <c r="AV1026" s="1076"/>
      <c r="AW1026" s="1076"/>
      <c r="AX1026" s="1076"/>
      <c r="AY1026" s="1076"/>
      <c r="AZ1026" s="1076"/>
      <c r="BA1026" s="1076"/>
      <c r="BB1026" s="1077"/>
    </row>
    <row r="1027" spans="1:54" ht="12.6" customHeight="1" x14ac:dyDescent="0.25">
      <c r="A1027" s="1072"/>
      <c r="B1027" s="1073"/>
      <c r="C1027" s="1073"/>
      <c r="D1027" s="1073"/>
      <c r="E1027" s="1073"/>
      <c r="F1027" s="1073"/>
      <c r="G1027" s="1073"/>
      <c r="H1027" s="1073"/>
      <c r="I1027" s="1073"/>
      <c r="J1027" s="1073"/>
      <c r="K1027" s="1073"/>
      <c r="L1027" s="1073"/>
      <c r="M1027" s="1073"/>
      <c r="N1027" s="1073"/>
      <c r="O1027" s="1073"/>
      <c r="P1027" s="1073"/>
      <c r="Q1027" s="1073"/>
      <c r="R1027" s="1073"/>
      <c r="S1027" s="1073"/>
      <c r="T1027" s="1073"/>
      <c r="U1027" s="1073"/>
      <c r="V1027" s="1073"/>
      <c r="W1027" s="1073"/>
      <c r="X1027" s="1073"/>
      <c r="Y1027" s="1073"/>
      <c r="Z1027" s="1073"/>
      <c r="AA1027" s="1073"/>
      <c r="AB1027" s="1073"/>
      <c r="AC1027" s="1073"/>
      <c r="AD1027" s="1073"/>
      <c r="AE1027" s="1074"/>
      <c r="AF1027" s="1075"/>
      <c r="AG1027" s="1076"/>
      <c r="AH1027" s="1076"/>
      <c r="AI1027" s="1076"/>
      <c r="AJ1027" s="1076"/>
      <c r="AK1027" s="1076"/>
      <c r="AL1027" s="1076"/>
      <c r="AM1027" s="1076"/>
      <c r="AN1027" s="1077"/>
      <c r="AO1027" s="1076"/>
      <c r="AP1027" s="1076"/>
      <c r="AQ1027" s="1076"/>
      <c r="AR1027" s="1076"/>
      <c r="AS1027" s="1076"/>
      <c r="AT1027" s="1076"/>
      <c r="AU1027" s="1076"/>
      <c r="AV1027" s="1076"/>
      <c r="AW1027" s="1076"/>
      <c r="AX1027" s="1076"/>
      <c r="AY1027" s="1076"/>
      <c r="AZ1027" s="1076"/>
      <c r="BA1027" s="1076"/>
      <c r="BB1027" s="1077"/>
    </row>
    <row r="1028" spans="1:54" ht="12.6" customHeight="1" x14ac:dyDescent="0.25">
      <c r="A1028" s="1078" t="s">
        <v>1804</v>
      </c>
      <c r="B1028" s="1079"/>
      <c r="C1028" s="1079"/>
      <c r="D1028" s="1079"/>
      <c r="E1028" s="1079"/>
      <c r="F1028" s="1079"/>
      <c r="G1028" s="1079"/>
      <c r="H1028" s="1079"/>
      <c r="I1028" s="1079"/>
      <c r="J1028" s="1079"/>
      <c r="K1028" s="1079"/>
      <c r="L1028" s="1079"/>
      <c r="M1028" s="1079"/>
      <c r="N1028" s="1079"/>
      <c r="O1028" s="1079"/>
      <c r="P1028" s="1079"/>
      <c r="Q1028" s="1079"/>
      <c r="R1028" s="1079"/>
      <c r="S1028" s="1079"/>
      <c r="T1028" s="1079"/>
      <c r="U1028" s="1079"/>
      <c r="V1028" s="1079"/>
      <c r="W1028" s="1079"/>
      <c r="X1028" s="1079"/>
      <c r="Y1028" s="1079"/>
      <c r="Z1028" s="1079"/>
      <c r="AA1028" s="1079"/>
      <c r="AB1028" s="1079"/>
      <c r="AC1028" s="1079"/>
      <c r="AD1028" s="1079"/>
      <c r="AE1028" s="1080"/>
      <c r="AF1028" s="1075">
        <f>SUVAHAVUJ!$N$145</f>
        <v>0</v>
      </c>
      <c r="AG1028" s="1076"/>
      <c r="AH1028" s="1076"/>
      <c r="AI1028" s="1076"/>
      <c r="AJ1028" s="1076"/>
      <c r="AK1028" s="1076"/>
      <c r="AL1028" s="1076"/>
      <c r="AM1028" s="1076"/>
      <c r="AN1028" s="1077"/>
      <c r="AO1028" s="1076">
        <f>SUVAHAVUJ!$X$145</f>
        <v>0</v>
      </c>
      <c r="AP1028" s="1076"/>
      <c r="AQ1028" s="1076"/>
      <c r="AR1028" s="1076"/>
      <c r="AS1028" s="1076"/>
      <c r="AT1028" s="1076"/>
      <c r="AU1028" s="1076"/>
      <c r="AV1028" s="1076"/>
      <c r="AW1028" s="1076"/>
      <c r="AX1028" s="1076"/>
      <c r="AY1028" s="1076"/>
      <c r="AZ1028" s="1076"/>
      <c r="BA1028" s="1076"/>
      <c r="BB1028" s="1077"/>
    </row>
    <row r="1029" spans="1:54" ht="12.6" customHeight="1" x14ac:dyDescent="0.25">
      <c r="A1029" s="1072"/>
      <c r="B1029" s="1073"/>
      <c r="C1029" s="1073"/>
      <c r="D1029" s="1073"/>
      <c r="E1029" s="1073"/>
      <c r="F1029" s="1073"/>
      <c r="G1029" s="1073"/>
      <c r="H1029" s="1073"/>
      <c r="I1029" s="1073"/>
      <c r="J1029" s="1073"/>
      <c r="K1029" s="1073"/>
      <c r="L1029" s="1073"/>
      <c r="M1029" s="1073"/>
      <c r="N1029" s="1073"/>
      <c r="O1029" s="1073"/>
      <c r="P1029" s="1073"/>
      <c r="Q1029" s="1073"/>
      <c r="R1029" s="1073"/>
      <c r="S1029" s="1073"/>
      <c r="T1029" s="1073"/>
      <c r="U1029" s="1073"/>
      <c r="V1029" s="1073"/>
      <c r="W1029" s="1073"/>
      <c r="X1029" s="1073"/>
      <c r="Y1029" s="1073"/>
      <c r="Z1029" s="1073"/>
      <c r="AA1029" s="1073"/>
      <c r="AB1029" s="1073"/>
      <c r="AC1029" s="1073"/>
      <c r="AD1029" s="1073"/>
      <c r="AE1029" s="1074"/>
      <c r="AF1029" s="1075"/>
      <c r="AG1029" s="1076"/>
      <c r="AH1029" s="1076"/>
      <c r="AI1029" s="1076"/>
      <c r="AJ1029" s="1076"/>
      <c r="AK1029" s="1076"/>
      <c r="AL1029" s="1076"/>
      <c r="AM1029" s="1076"/>
      <c r="AN1029" s="1077"/>
      <c r="AO1029" s="1076"/>
      <c r="AP1029" s="1076"/>
      <c r="AQ1029" s="1076"/>
      <c r="AR1029" s="1076"/>
      <c r="AS1029" s="1076"/>
      <c r="AT1029" s="1076"/>
      <c r="AU1029" s="1076"/>
      <c r="AV1029" s="1076"/>
      <c r="AW1029" s="1076"/>
      <c r="AX1029" s="1076"/>
      <c r="AY1029" s="1076"/>
      <c r="AZ1029" s="1076"/>
      <c r="BA1029" s="1076"/>
      <c r="BB1029" s="1077"/>
    </row>
    <row r="1030" spans="1:54" ht="12.6" customHeight="1" x14ac:dyDescent="0.25">
      <c r="A1030" s="1072"/>
      <c r="B1030" s="1073"/>
      <c r="C1030" s="1073"/>
      <c r="D1030" s="1073"/>
      <c r="E1030" s="1073"/>
      <c r="F1030" s="1073"/>
      <c r="G1030" s="1073"/>
      <c r="H1030" s="1073"/>
      <c r="I1030" s="1073"/>
      <c r="J1030" s="1073"/>
      <c r="K1030" s="1073"/>
      <c r="L1030" s="1073"/>
      <c r="M1030" s="1073"/>
      <c r="N1030" s="1073"/>
      <c r="O1030" s="1073"/>
      <c r="P1030" s="1073"/>
      <c r="Q1030" s="1073"/>
      <c r="R1030" s="1073"/>
      <c r="S1030" s="1073"/>
      <c r="T1030" s="1073"/>
      <c r="U1030" s="1073"/>
      <c r="V1030" s="1073"/>
      <c r="W1030" s="1073"/>
      <c r="X1030" s="1073"/>
      <c r="Y1030" s="1073"/>
      <c r="Z1030" s="1073"/>
      <c r="AA1030" s="1073"/>
      <c r="AB1030" s="1073"/>
      <c r="AC1030" s="1073"/>
      <c r="AD1030" s="1073"/>
      <c r="AE1030" s="1074"/>
      <c r="AF1030" s="1075"/>
      <c r="AG1030" s="1076"/>
      <c r="AH1030" s="1076"/>
      <c r="AI1030" s="1076"/>
      <c r="AJ1030" s="1076"/>
      <c r="AK1030" s="1076"/>
      <c r="AL1030" s="1076"/>
      <c r="AM1030" s="1076"/>
      <c r="AN1030" s="1077"/>
      <c r="AO1030" s="1076"/>
      <c r="AP1030" s="1076"/>
      <c r="AQ1030" s="1076"/>
      <c r="AR1030" s="1076"/>
      <c r="AS1030" s="1076"/>
      <c r="AT1030" s="1076"/>
      <c r="AU1030" s="1076"/>
      <c r="AV1030" s="1076"/>
      <c r="AW1030" s="1076"/>
      <c r="AX1030" s="1076"/>
      <c r="AY1030" s="1076"/>
      <c r="AZ1030" s="1076"/>
      <c r="BA1030" s="1076"/>
      <c r="BB1030" s="1077"/>
    </row>
    <row r="1031" spans="1:54" ht="12.6" customHeight="1" x14ac:dyDescent="0.25">
      <c r="A1031" s="1072"/>
      <c r="B1031" s="1073"/>
      <c r="C1031" s="1073"/>
      <c r="D1031" s="1073"/>
      <c r="E1031" s="1073"/>
      <c r="F1031" s="1073"/>
      <c r="G1031" s="1073"/>
      <c r="H1031" s="1073"/>
      <c r="I1031" s="1073"/>
      <c r="J1031" s="1073"/>
      <c r="K1031" s="1073"/>
      <c r="L1031" s="1073"/>
      <c r="M1031" s="1073"/>
      <c r="N1031" s="1073"/>
      <c r="O1031" s="1073"/>
      <c r="P1031" s="1073"/>
      <c r="Q1031" s="1073"/>
      <c r="R1031" s="1073"/>
      <c r="S1031" s="1073"/>
      <c r="T1031" s="1073"/>
      <c r="U1031" s="1073"/>
      <c r="V1031" s="1073"/>
      <c r="W1031" s="1073"/>
      <c r="X1031" s="1073"/>
      <c r="Y1031" s="1073"/>
      <c r="Z1031" s="1073"/>
      <c r="AA1031" s="1073"/>
      <c r="AB1031" s="1073"/>
      <c r="AC1031" s="1073"/>
      <c r="AD1031" s="1073"/>
      <c r="AE1031" s="1074"/>
      <c r="AF1031" s="1075"/>
      <c r="AG1031" s="1076"/>
      <c r="AH1031" s="1076"/>
      <c r="AI1031" s="1076"/>
      <c r="AJ1031" s="1076"/>
      <c r="AK1031" s="1076"/>
      <c r="AL1031" s="1076"/>
      <c r="AM1031" s="1076"/>
      <c r="AN1031" s="1077"/>
      <c r="AO1031" s="1076"/>
      <c r="AP1031" s="1076"/>
      <c r="AQ1031" s="1076"/>
      <c r="AR1031" s="1076"/>
      <c r="AS1031" s="1076"/>
      <c r="AT1031" s="1076"/>
      <c r="AU1031" s="1076"/>
      <c r="AV1031" s="1076"/>
      <c r="AW1031" s="1076"/>
      <c r="AX1031" s="1076"/>
      <c r="AY1031" s="1076"/>
      <c r="AZ1031" s="1076"/>
      <c r="BA1031" s="1076"/>
      <c r="BB1031" s="1077"/>
    </row>
    <row r="1032" spans="1:54" ht="12.6" customHeight="1" x14ac:dyDescent="0.25">
      <c r="A1032" s="1078" t="s">
        <v>1805</v>
      </c>
      <c r="B1032" s="1079"/>
      <c r="C1032" s="1079"/>
      <c r="D1032" s="1079"/>
      <c r="E1032" s="1079"/>
      <c r="F1032" s="1079"/>
      <c r="G1032" s="1079"/>
      <c r="H1032" s="1079"/>
      <c r="I1032" s="1079"/>
      <c r="J1032" s="1079"/>
      <c r="K1032" s="1079"/>
      <c r="L1032" s="1079"/>
      <c r="M1032" s="1079"/>
      <c r="N1032" s="1079"/>
      <c r="O1032" s="1079"/>
      <c r="P1032" s="1079"/>
      <c r="Q1032" s="1079"/>
      <c r="R1032" s="1079"/>
      <c r="S1032" s="1079"/>
      <c r="T1032" s="1079"/>
      <c r="U1032" s="1079"/>
      <c r="V1032" s="1079"/>
      <c r="W1032" s="1079"/>
      <c r="X1032" s="1079"/>
      <c r="Y1032" s="1079"/>
      <c r="Z1032" s="1079"/>
      <c r="AA1032" s="1079"/>
      <c r="AB1032" s="1079"/>
      <c r="AC1032" s="1079"/>
      <c r="AD1032" s="1079"/>
      <c r="AE1032" s="1080"/>
      <c r="AF1032" s="1075">
        <f>SUVAHAVUJ!$N$146</f>
        <v>0</v>
      </c>
      <c r="AG1032" s="1076"/>
      <c r="AH1032" s="1076"/>
      <c r="AI1032" s="1076"/>
      <c r="AJ1032" s="1076"/>
      <c r="AK1032" s="1076"/>
      <c r="AL1032" s="1076"/>
      <c r="AM1032" s="1076"/>
      <c r="AN1032" s="1077"/>
      <c r="AO1032" s="1076">
        <f>SUVAHAVUJ!$X$146</f>
        <v>0</v>
      </c>
      <c r="AP1032" s="1076"/>
      <c r="AQ1032" s="1076"/>
      <c r="AR1032" s="1076"/>
      <c r="AS1032" s="1076"/>
      <c r="AT1032" s="1076"/>
      <c r="AU1032" s="1076"/>
      <c r="AV1032" s="1076"/>
      <c r="AW1032" s="1076"/>
      <c r="AX1032" s="1076"/>
      <c r="AY1032" s="1076"/>
      <c r="AZ1032" s="1076"/>
      <c r="BA1032" s="1076"/>
      <c r="BB1032" s="1077"/>
    </row>
    <row r="1033" spans="1:54" ht="12.6" customHeight="1" x14ac:dyDescent="0.25">
      <c r="A1033" s="1072"/>
      <c r="B1033" s="1073"/>
      <c r="C1033" s="1073"/>
      <c r="D1033" s="1073"/>
      <c r="E1033" s="1073"/>
      <c r="F1033" s="1073"/>
      <c r="G1033" s="1073"/>
      <c r="H1033" s="1073"/>
      <c r="I1033" s="1073"/>
      <c r="J1033" s="1073"/>
      <c r="K1033" s="1073"/>
      <c r="L1033" s="1073"/>
      <c r="M1033" s="1073"/>
      <c r="N1033" s="1073"/>
      <c r="O1033" s="1073"/>
      <c r="P1033" s="1073"/>
      <c r="Q1033" s="1073"/>
      <c r="R1033" s="1073"/>
      <c r="S1033" s="1073"/>
      <c r="T1033" s="1073"/>
      <c r="U1033" s="1073"/>
      <c r="V1033" s="1073"/>
      <c r="W1033" s="1073"/>
      <c r="X1033" s="1073"/>
      <c r="Y1033" s="1073"/>
      <c r="Z1033" s="1073"/>
      <c r="AA1033" s="1073"/>
      <c r="AB1033" s="1073"/>
      <c r="AC1033" s="1073"/>
      <c r="AD1033" s="1073"/>
      <c r="AE1033" s="1074"/>
      <c r="AF1033" s="1075"/>
      <c r="AG1033" s="1076"/>
      <c r="AH1033" s="1076"/>
      <c r="AI1033" s="1076"/>
      <c r="AJ1033" s="1076"/>
      <c r="AK1033" s="1076"/>
      <c r="AL1033" s="1076"/>
      <c r="AM1033" s="1076"/>
      <c r="AN1033" s="1077"/>
      <c r="AO1033" s="1076"/>
      <c r="AP1033" s="1076"/>
      <c r="AQ1033" s="1076"/>
      <c r="AR1033" s="1076"/>
      <c r="AS1033" s="1076"/>
      <c r="AT1033" s="1076"/>
      <c r="AU1033" s="1076"/>
      <c r="AV1033" s="1076"/>
      <c r="AW1033" s="1076"/>
      <c r="AX1033" s="1076"/>
      <c r="AY1033" s="1076"/>
      <c r="AZ1033" s="1076"/>
      <c r="BA1033" s="1076"/>
      <c r="BB1033" s="1077"/>
    </row>
    <row r="1034" spans="1:54" ht="12.6" customHeight="1" x14ac:dyDescent="0.25">
      <c r="A1034" s="1072"/>
      <c r="B1034" s="1073"/>
      <c r="C1034" s="1073"/>
      <c r="D1034" s="1073"/>
      <c r="E1034" s="1073"/>
      <c r="F1034" s="1073"/>
      <c r="G1034" s="1073"/>
      <c r="H1034" s="1073"/>
      <c r="I1034" s="1073"/>
      <c r="J1034" s="1073"/>
      <c r="K1034" s="1073"/>
      <c r="L1034" s="1073"/>
      <c r="M1034" s="1073"/>
      <c r="N1034" s="1073"/>
      <c r="O1034" s="1073"/>
      <c r="P1034" s="1073"/>
      <c r="Q1034" s="1073"/>
      <c r="R1034" s="1073"/>
      <c r="S1034" s="1073"/>
      <c r="T1034" s="1073"/>
      <c r="U1034" s="1073"/>
      <c r="V1034" s="1073"/>
      <c r="W1034" s="1073"/>
      <c r="X1034" s="1073"/>
      <c r="Y1034" s="1073"/>
      <c r="Z1034" s="1073"/>
      <c r="AA1034" s="1073"/>
      <c r="AB1034" s="1073"/>
      <c r="AC1034" s="1073"/>
      <c r="AD1034" s="1073"/>
      <c r="AE1034" s="1074"/>
      <c r="AF1034" s="1075"/>
      <c r="AG1034" s="1076"/>
      <c r="AH1034" s="1076"/>
      <c r="AI1034" s="1076"/>
      <c r="AJ1034" s="1076"/>
      <c r="AK1034" s="1076"/>
      <c r="AL1034" s="1076"/>
      <c r="AM1034" s="1076"/>
      <c r="AN1034" s="1077"/>
      <c r="AO1034" s="1076"/>
      <c r="AP1034" s="1076"/>
      <c r="AQ1034" s="1076"/>
      <c r="AR1034" s="1076"/>
      <c r="AS1034" s="1076"/>
      <c r="AT1034" s="1076"/>
      <c r="AU1034" s="1076"/>
      <c r="AV1034" s="1076"/>
      <c r="AW1034" s="1076"/>
      <c r="AX1034" s="1076"/>
      <c r="AY1034" s="1076"/>
      <c r="AZ1034" s="1076"/>
      <c r="BA1034" s="1076"/>
      <c r="BB1034" s="1077"/>
    </row>
    <row r="1035" spans="1:54" ht="12.6" customHeight="1" x14ac:dyDescent="0.25">
      <c r="A1035" s="1072"/>
      <c r="B1035" s="1073"/>
      <c r="C1035" s="1073"/>
      <c r="D1035" s="1073"/>
      <c r="E1035" s="1073"/>
      <c r="F1035" s="1073"/>
      <c r="G1035" s="1073"/>
      <c r="H1035" s="1073"/>
      <c r="I1035" s="1073"/>
      <c r="J1035" s="1073"/>
      <c r="K1035" s="1073"/>
      <c r="L1035" s="1073"/>
      <c r="M1035" s="1073"/>
      <c r="N1035" s="1073"/>
      <c r="O1035" s="1073"/>
      <c r="P1035" s="1073"/>
      <c r="Q1035" s="1073"/>
      <c r="R1035" s="1073"/>
      <c r="S1035" s="1073"/>
      <c r="T1035" s="1073"/>
      <c r="U1035" s="1073"/>
      <c r="V1035" s="1073"/>
      <c r="W1035" s="1073"/>
      <c r="X1035" s="1073"/>
      <c r="Y1035" s="1073"/>
      <c r="Z1035" s="1073"/>
      <c r="AA1035" s="1073"/>
      <c r="AB1035" s="1073"/>
      <c r="AC1035" s="1073"/>
      <c r="AD1035" s="1073"/>
      <c r="AE1035" s="1074"/>
      <c r="AF1035" s="1075"/>
      <c r="AG1035" s="1076"/>
      <c r="AH1035" s="1076"/>
      <c r="AI1035" s="1076"/>
      <c r="AJ1035" s="1076"/>
      <c r="AK1035" s="1076"/>
      <c r="AL1035" s="1076"/>
      <c r="AM1035" s="1076"/>
      <c r="AN1035" s="1077"/>
      <c r="AO1035" s="1076"/>
      <c r="AP1035" s="1076"/>
      <c r="AQ1035" s="1076"/>
      <c r="AR1035" s="1076"/>
      <c r="AS1035" s="1076"/>
      <c r="AT1035" s="1076"/>
      <c r="AU1035" s="1076"/>
      <c r="AV1035" s="1076"/>
      <c r="AW1035" s="1076"/>
      <c r="AX1035" s="1076"/>
      <c r="AY1035" s="1076"/>
      <c r="AZ1035" s="1076"/>
      <c r="BA1035" s="1076"/>
      <c r="BB1035" s="1077"/>
    </row>
    <row r="1036" spans="1:54" ht="12.6" customHeight="1" x14ac:dyDescent="0.25">
      <c r="A1036" s="1078" t="s">
        <v>1806</v>
      </c>
      <c r="B1036" s="1079"/>
      <c r="C1036" s="1079"/>
      <c r="D1036" s="1079"/>
      <c r="E1036" s="1079"/>
      <c r="F1036" s="1079"/>
      <c r="G1036" s="1079"/>
      <c r="H1036" s="1079"/>
      <c r="I1036" s="1079"/>
      <c r="J1036" s="1079"/>
      <c r="K1036" s="1079"/>
      <c r="L1036" s="1079"/>
      <c r="M1036" s="1079"/>
      <c r="N1036" s="1079"/>
      <c r="O1036" s="1079"/>
      <c r="P1036" s="1079"/>
      <c r="Q1036" s="1079"/>
      <c r="R1036" s="1079"/>
      <c r="S1036" s="1079"/>
      <c r="T1036" s="1079"/>
      <c r="U1036" s="1079"/>
      <c r="V1036" s="1079"/>
      <c r="W1036" s="1079"/>
      <c r="X1036" s="1079"/>
      <c r="Y1036" s="1079"/>
      <c r="Z1036" s="1079"/>
      <c r="AA1036" s="1079"/>
      <c r="AB1036" s="1079"/>
      <c r="AC1036" s="1079"/>
      <c r="AD1036" s="1079"/>
      <c r="AE1036" s="1080"/>
      <c r="AF1036" s="1075">
        <f>SUVAHAVUJ!$N$147</f>
        <v>0</v>
      </c>
      <c r="AG1036" s="1076"/>
      <c r="AH1036" s="1076"/>
      <c r="AI1036" s="1076"/>
      <c r="AJ1036" s="1076"/>
      <c r="AK1036" s="1076"/>
      <c r="AL1036" s="1076"/>
      <c r="AM1036" s="1076"/>
      <c r="AN1036" s="1077"/>
      <c r="AO1036" s="1076">
        <f>SUVAHAVUJ!$X$147</f>
        <v>0</v>
      </c>
      <c r="AP1036" s="1076"/>
      <c r="AQ1036" s="1076"/>
      <c r="AR1036" s="1076"/>
      <c r="AS1036" s="1076"/>
      <c r="AT1036" s="1076"/>
      <c r="AU1036" s="1076"/>
      <c r="AV1036" s="1076"/>
      <c r="AW1036" s="1076"/>
      <c r="AX1036" s="1076"/>
      <c r="AY1036" s="1076"/>
      <c r="AZ1036" s="1076"/>
      <c r="BA1036" s="1076"/>
      <c r="BB1036" s="1077"/>
    </row>
    <row r="1037" spans="1:54" ht="12.6" customHeight="1" x14ac:dyDescent="0.25">
      <c r="A1037" s="1072"/>
      <c r="B1037" s="1073"/>
      <c r="C1037" s="1073"/>
      <c r="D1037" s="1073"/>
      <c r="E1037" s="1073"/>
      <c r="F1037" s="1073"/>
      <c r="G1037" s="1073"/>
      <c r="H1037" s="1073"/>
      <c r="I1037" s="1073"/>
      <c r="J1037" s="1073"/>
      <c r="K1037" s="1073"/>
      <c r="L1037" s="1073"/>
      <c r="M1037" s="1073"/>
      <c r="N1037" s="1073"/>
      <c r="O1037" s="1073"/>
      <c r="P1037" s="1073"/>
      <c r="Q1037" s="1073"/>
      <c r="R1037" s="1073"/>
      <c r="S1037" s="1073"/>
      <c r="T1037" s="1073"/>
      <c r="U1037" s="1073"/>
      <c r="V1037" s="1073"/>
      <c r="W1037" s="1073"/>
      <c r="X1037" s="1073"/>
      <c r="Y1037" s="1073"/>
      <c r="Z1037" s="1073"/>
      <c r="AA1037" s="1073"/>
      <c r="AB1037" s="1073"/>
      <c r="AC1037" s="1073"/>
      <c r="AD1037" s="1073"/>
      <c r="AE1037" s="1074"/>
      <c r="AF1037" s="1075"/>
      <c r="AG1037" s="1076"/>
      <c r="AH1037" s="1076"/>
      <c r="AI1037" s="1076"/>
      <c r="AJ1037" s="1076"/>
      <c r="AK1037" s="1076"/>
      <c r="AL1037" s="1076"/>
      <c r="AM1037" s="1076"/>
      <c r="AN1037" s="1077"/>
      <c r="AO1037" s="1076"/>
      <c r="AP1037" s="1076"/>
      <c r="AQ1037" s="1076"/>
      <c r="AR1037" s="1076"/>
      <c r="AS1037" s="1076"/>
      <c r="AT1037" s="1076"/>
      <c r="AU1037" s="1076"/>
      <c r="AV1037" s="1076"/>
      <c r="AW1037" s="1076"/>
      <c r="AX1037" s="1076"/>
      <c r="AY1037" s="1076"/>
      <c r="AZ1037" s="1076"/>
      <c r="BA1037" s="1076"/>
      <c r="BB1037" s="1077"/>
    </row>
    <row r="1038" spans="1:54" ht="12.6" customHeight="1" x14ac:dyDescent="0.25">
      <c r="A1038" s="1072"/>
      <c r="B1038" s="1073"/>
      <c r="C1038" s="1073"/>
      <c r="D1038" s="1073"/>
      <c r="E1038" s="1073"/>
      <c r="F1038" s="1073"/>
      <c r="G1038" s="1073"/>
      <c r="H1038" s="1073"/>
      <c r="I1038" s="1073"/>
      <c r="J1038" s="1073"/>
      <c r="K1038" s="1073"/>
      <c r="L1038" s="1073"/>
      <c r="M1038" s="1073"/>
      <c r="N1038" s="1073"/>
      <c r="O1038" s="1073"/>
      <c r="P1038" s="1073"/>
      <c r="Q1038" s="1073"/>
      <c r="R1038" s="1073"/>
      <c r="S1038" s="1073"/>
      <c r="T1038" s="1073"/>
      <c r="U1038" s="1073"/>
      <c r="V1038" s="1073"/>
      <c r="W1038" s="1073"/>
      <c r="X1038" s="1073"/>
      <c r="Y1038" s="1073"/>
      <c r="Z1038" s="1073"/>
      <c r="AA1038" s="1073"/>
      <c r="AB1038" s="1073"/>
      <c r="AC1038" s="1073"/>
      <c r="AD1038" s="1073"/>
      <c r="AE1038" s="1074"/>
      <c r="AF1038" s="1075"/>
      <c r="AG1038" s="1076"/>
      <c r="AH1038" s="1076"/>
      <c r="AI1038" s="1076"/>
      <c r="AJ1038" s="1076"/>
      <c r="AK1038" s="1076"/>
      <c r="AL1038" s="1076"/>
      <c r="AM1038" s="1076"/>
      <c r="AN1038" s="1077"/>
      <c r="AO1038" s="1076"/>
      <c r="AP1038" s="1076"/>
      <c r="AQ1038" s="1076"/>
      <c r="AR1038" s="1076"/>
      <c r="AS1038" s="1076"/>
      <c r="AT1038" s="1076"/>
      <c r="AU1038" s="1076"/>
      <c r="AV1038" s="1076"/>
      <c r="AW1038" s="1076"/>
      <c r="AX1038" s="1076"/>
      <c r="AY1038" s="1076"/>
      <c r="AZ1038" s="1076"/>
      <c r="BA1038" s="1076"/>
      <c r="BB1038" s="1077"/>
    </row>
    <row r="1039" spans="1:54" ht="12.6" customHeight="1" x14ac:dyDescent="0.25">
      <c r="A1039" s="1072"/>
      <c r="B1039" s="1073"/>
      <c r="C1039" s="1073"/>
      <c r="D1039" s="1073"/>
      <c r="E1039" s="1073"/>
      <c r="F1039" s="1073"/>
      <c r="G1039" s="1073"/>
      <c r="H1039" s="1073"/>
      <c r="I1039" s="1073"/>
      <c r="J1039" s="1073"/>
      <c r="K1039" s="1073"/>
      <c r="L1039" s="1073"/>
      <c r="M1039" s="1073"/>
      <c r="N1039" s="1073"/>
      <c r="O1039" s="1073"/>
      <c r="P1039" s="1073"/>
      <c r="Q1039" s="1073"/>
      <c r="R1039" s="1073"/>
      <c r="S1039" s="1073"/>
      <c r="T1039" s="1073"/>
      <c r="U1039" s="1073"/>
      <c r="V1039" s="1073"/>
      <c r="W1039" s="1073"/>
      <c r="X1039" s="1073"/>
      <c r="Y1039" s="1073"/>
      <c r="Z1039" s="1073"/>
      <c r="AA1039" s="1073"/>
      <c r="AB1039" s="1073"/>
      <c r="AC1039" s="1073"/>
      <c r="AD1039" s="1073"/>
      <c r="AE1039" s="1074"/>
      <c r="AF1039" s="1075"/>
      <c r="AG1039" s="1076"/>
      <c r="AH1039" s="1076"/>
      <c r="AI1039" s="1076"/>
      <c r="AJ1039" s="1076"/>
      <c r="AK1039" s="1076"/>
      <c r="AL1039" s="1076"/>
      <c r="AM1039" s="1076"/>
      <c r="AN1039" s="1077"/>
      <c r="AO1039" s="1076"/>
      <c r="AP1039" s="1076"/>
      <c r="AQ1039" s="1076"/>
      <c r="AR1039" s="1076"/>
      <c r="AS1039" s="1076"/>
      <c r="AT1039" s="1076"/>
      <c r="AU1039" s="1076"/>
      <c r="AV1039" s="1076"/>
      <c r="AW1039" s="1076"/>
      <c r="AX1039" s="1076"/>
      <c r="AY1039" s="1076"/>
      <c r="AZ1039" s="1076"/>
      <c r="BA1039" s="1076"/>
      <c r="BB1039" s="1077"/>
    </row>
    <row r="1040" spans="1:54" ht="12.6" customHeight="1" x14ac:dyDescent="0.25">
      <c r="A1040" s="1072"/>
      <c r="B1040" s="1073"/>
      <c r="C1040" s="1073"/>
      <c r="D1040" s="1073"/>
      <c r="E1040" s="1073"/>
      <c r="F1040" s="1073"/>
      <c r="G1040" s="1073"/>
      <c r="H1040" s="1073"/>
      <c r="I1040" s="1073"/>
      <c r="J1040" s="1073"/>
      <c r="K1040" s="1073"/>
      <c r="L1040" s="1073"/>
      <c r="M1040" s="1073"/>
      <c r="N1040" s="1073"/>
      <c r="O1040" s="1073"/>
      <c r="P1040" s="1073"/>
      <c r="Q1040" s="1073"/>
      <c r="R1040" s="1073"/>
      <c r="S1040" s="1073"/>
      <c r="T1040" s="1073"/>
      <c r="U1040" s="1073"/>
      <c r="V1040" s="1073"/>
      <c r="W1040" s="1073"/>
      <c r="X1040" s="1073"/>
      <c r="Y1040" s="1073"/>
      <c r="Z1040" s="1073"/>
      <c r="AA1040" s="1073"/>
      <c r="AB1040" s="1073"/>
      <c r="AC1040" s="1073"/>
      <c r="AD1040" s="1073"/>
      <c r="AE1040" s="1074"/>
      <c r="AF1040" s="1075"/>
      <c r="AG1040" s="1076"/>
      <c r="AH1040" s="1076"/>
      <c r="AI1040" s="1076"/>
      <c r="AJ1040" s="1076"/>
      <c r="AK1040" s="1076"/>
      <c r="AL1040" s="1076"/>
      <c r="AM1040" s="1076"/>
      <c r="AN1040" s="1077"/>
      <c r="AO1040" s="1076"/>
      <c r="AP1040" s="1076"/>
      <c r="AQ1040" s="1076"/>
      <c r="AR1040" s="1076"/>
      <c r="AS1040" s="1076"/>
      <c r="AT1040" s="1076"/>
      <c r="AU1040" s="1076"/>
      <c r="AV1040" s="1076"/>
      <c r="AW1040" s="1076"/>
      <c r="AX1040" s="1076"/>
      <c r="AY1040" s="1076"/>
      <c r="AZ1040" s="1076"/>
      <c r="BA1040" s="1076"/>
      <c r="BB1040" s="1077"/>
    </row>
    <row r="1041" spans="1:54" ht="12.6" customHeight="1" x14ac:dyDescent="0.25">
      <c r="A1041" s="1072"/>
      <c r="B1041" s="1073"/>
      <c r="C1041" s="1073"/>
      <c r="D1041" s="1073"/>
      <c r="E1041" s="1073"/>
      <c r="F1041" s="1073"/>
      <c r="G1041" s="1073"/>
      <c r="H1041" s="1073"/>
      <c r="I1041" s="1073"/>
      <c r="J1041" s="1073"/>
      <c r="K1041" s="1073"/>
      <c r="L1041" s="1073"/>
      <c r="M1041" s="1073"/>
      <c r="N1041" s="1073"/>
      <c r="O1041" s="1073"/>
      <c r="P1041" s="1073"/>
      <c r="Q1041" s="1073"/>
      <c r="R1041" s="1073"/>
      <c r="S1041" s="1073"/>
      <c r="T1041" s="1073"/>
      <c r="U1041" s="1073"/>
      <c r="V1041" s="1073"/>
      <c r="W1041" s="1073"/>
      <c r="X1041" s="1073"/>
      <c r="Y1041" s="1073"/>
      <c r="Z1041" s="1073"/>
      <c r="AA1041" s="1073"/>
      <c r="AB1041" s="1073"/>
      <c r="AC1041" s="1073"/>
      <c r="AD1041" s="1073"/>
      <c r="AE1041" s="1074"/>
      <c r="AF1041" s="1075"/>
      <c r="AG1041" s="1076"/>
      <c r="AH1041" s="1076"/>
      <c r="AI1041" s="1076"/>
      <c r="AJ1041" s="1076"/>
      <c r="AK1041" s="1076"/>
      <c r="AL1041" s="1076"/>
      <c r="AM1041" s="1076"/>
      <c r="AN1041" s="1077"/>
      <c r="AO1041" s="1076"/>
      <c r="AP1041" s="1076"/>
      <c r="AQ1041" s="1076"/>
      <c r="AR1041" s="1076"/>
      <c r="AS1041" s="1076"/>
      <c r="AT1041" s="1076"/>
      <c r="AU1041" s="1076"/>
      <c r="AV1041" s="1076"/>
      <c r="AW1041" s="1076"/>
      <c r="AX1041" s="1076"/>
      <c r="AY1041" s="1076"/>
      <c r="AZ1041" s="1076"/>
      <c r="BA1041" s="1076"/>
      <c r="BB1041" s="1077"/>
    </row>
    <row r="1042" spans="1:54" ht="12.6" customHeight="1" x14ac:dyDescent="0.25">
      <c r="A1042" s="142" t="s">
        <v>1807</v>
      </c>
    </row>
    <row r="1043" spans="1:54" ht="15" customHeight="1" x14ac:dyDescent="0.25">
      <c r="A1043" s="863"/>
      <c r="B1043" s="864"/>
      <c r="C1043" s="864"/>
      <c r="D1043" s="864"/>
      <c r="E1043" s="864"/>
      <c r="F1043" s="864"/>
      <c r="G1043" s="864"/>
      <c r="H1043" s="864"/>
      <c r="I1043" s="864"/>
      <c r="J1043" s="864"/>
      <c r="K1043" s="864"/>
      <c r="L1043" s="864"/>
      <c r="M1043" s="864"/>
      <c r="N1043" s="864"/>
      <c r="O1043" s="864"/>
      <c r="P1043" s="864"/>
      <c r="Q1043" s="864"/>
      <c r="R1043" s="864"/>
      <c r="S1043" s="864"/>
      <c r="T1043" s="864"/>
      <c r="U1043" s="864"/>
      <c r="V1043" s="864"/>
      <c r="W1043" s="864"/>
      <c r="X1043" s="864"/>
      <c r="Y1043" s="864"/>
      <c r="Z1043" s="864"/>
      <c r="AA1043" s="864"/>
      <c r="AB1043" s="864"/>
      <c r="AC1043" s="864"/>
      <c r="AD1043" s="864"/>
      <c r="AE1043" s="864"/>
      <c r="AF1043" s="864"/>
      <c r="AG1043" s="864"/>
      <c r="AH1043" s="864"/>
      <c r="AI1043" s="864"/>
      <c r="AJ1043" s="864"/>
      <c r="AK1043" s="864"/>
      <c r="AL1043" s="864"/>
      <c r="AM1043" s="864"/>
      <c r="AN1043" s="864"/>
      <c r="AO1043" s="864"/>
      <c r="AP1043" s="864"/>
      <c r="AQ1043" s="864"/>
      <c r="AR1043" s="864"/>
      <c r="AS1043" s="864"/>
      <c r="AT1043" s="864"/>
      <c r="AU1043" s="864"/>
      <c r="AV1043" s="864"/>
      <c r="AW1043" s="864"/>
      <c r="AX1043" s="864"/>
      <c r="AY1043" s="497"/>
      <c r="AZ1043" s="497"/>
      <c r="BA1043" s="497"/>
      <c r="BB1043" s="497"/>
    </row>
    <row r="1044" spans="1:54" ht="15" customHeight="1" x14ac:dyDescent="0.25">
      <c r="A1044" s="865"/>
      <c r="B1044" s="866"/>
      <c r="C1044" s="866"/>
      <c r="D1044" s="866"/>
      <c r="E1044" s="866"/>
      <c r="F1044" s="866"/>
      <c r="G1044" s="866"/>
      <c r="H1044" s="866"/>
      <c r="I1044" s="866"/>
      <c r="J1044" s="866"/>
      <c r="K1044" s="866"/>
      <c r="L1044" s="866"/>
      <c r="M1044" s="866"/>
      <c r="N1044" s="866"/>
      <c r="O1044" s="866"/>
      <c r="P1044" s="866"/>
      <c r="Q1044" s="866"/>
      <c r="R1044" s="866"/>
      <c r="S1044" s="866"/>
      <c r="T1044" s="866"/>
      <c r="U1044" s="866"/>
      <c r="V1044" s="866"/>
      <c r="W1044" s="866"/>
      <c r="X1044" s="866"/>
      <c r="Y1044" s="866"/>
      <c r="Z1044" s="866"/>
      <c r="AA1044" s="866"/>
      <c r="AB1044" s="866"/>
      <c r="AC1044" s="866"/>
      <c r="AD1044" s="866"/>
      <c r="AE1044" s="866"/>
      <c r="AF1044" s="866"/>
      <c r="AG1044" s="866"/>
      <c r="AH1044" s="866"/>
      <c r="AI1044" s="866"/>
      <c r="AJ1044" s="866"/>
      <c r="AK1044" s="866"/>
      <c r="AL1044" s="866"/>
      <c r="AM1044" s="866"/>
      <c r="AN1044" s="866"/>
      <c r="AO1044" s="866"/>
      <c r="AP1044" s="866"/>
      <c r="AQ1044" s="866"/>
      <c r="AR1044" s="866"/>
      <c r="AS1044" s="866"/>
      <c r="AT1044" s="866"/>
      <c r="AU1044" s="866"/>
      <c r="AV1044" s="866"/>
      <c r="AW1044" s="866"/>
      <c r="AX1044" s="866"/>
      <c r="AY1044" s="497"/>
      <c r="AZ1044" s="497"/>
      <c r="BA1044" s="497"/>
      <c r="BB1044" s="497"/>
    </row>
    <row r="1046" spans="1:54" ht="12.6" customHeight="1" x14ac:dyDescent="0.25">
      <c r="A1046" s="142" t="s">
        <v>5245</v>
      </c>
      <c r="B1046" s="142"/>
      <c r="C1046" s="142"/>
      <c r="D1046" s="142"/>
      <c r="E1046" s="142"/>
      <c r="F1046" s="142"/>
      <c r="G1046" s="142"/>
      <c r="H1046" s="142"/>
      <c r="I1046" s="142"/>
      <c r="J1046" s="142"/>
      <c r="K1046" s="142"/>
      <c r="L1046" s="142"/>
      <c r="M1046" s="142"/>
      <c r="N1046" s="142"/>
      <c r="O1046" s="142"/>
      <c r="P1046" s="142"/>
      <c r="Q1046" s="142"/>
      <c r="R1046" s="142"/>
      <c r="S1046" s="142"/>
      <c r="T1046" s="142"/>
      <c r="U1046" s="142"/>
      <c r="V1046" s="142"/>
      <c r="W1046" s="142"/>
      <c r="X1046" s="142"/>
      <c r="Y1046" s="142"/>
      <c r="Z1046" s="142"/>
      <c r="AA1046" s="142"/>
      <c r="AB1046" s="142"/>
      <c r="AC1046" s="142"/>
      <c r="AD1046" s="142"/>
      <c r="AE1046" s="142"/>
      <c r="AF1046" s="142"/>
      <c r="AG1046" s="142"/>
      <c r="AH1046" s="142"/>
      <c r="AI1046" s="142"/>
      <c r="AJ1046" s="142"/>
      <c r="AK1046" s="142"/>
      <c r="AL1046" s="142"/>
      <c r="AM1046" s="142"/>
      <c r="AN1046" s="142"/>
      <c r="AO1046" s="142"/>
      <c r="AP1046" s="142"/>
      <c r="AQ1046" s="142"/>
      <c r="AR1046" s="142"/>
      <c r="AS1046" s="142"/>
      <c r="AT1046" s="142"/>
      <c r="AU1046" s="142"/>
      <c r="AV1046" s="142"/>
      <c r="AW1046" s="142"/>
      <c r="AX1046" s="142"/>
      <c r="AY1046" s="142"/>
      <c r="AZ1046" s="142"/>
      <c r="BA1046" s="142"/>
      <c r="BB1046" s="142"/>
    </row>
    <row r="1047" spans="1:54" ht="12.6" customHeight="1" x14ac:dyDescent="0.25">
      <c r="A1047" s="130" t="s">
        <v>1396</v>
      </c>
    </row>
    <row r="1048" spans="1:54" ht="12.6" customHeight="1" x14ac:dyDescent="0.25">
      <c r="A1048" s="857" t="s">
        <v>1264</v>
      </c>
      <c r="B1048" s="858"/>
      <c r="C1048" s="858"/>
      <c r="D1048" s="858"/>
      <c r="E1048" s="858"/>
      <c r="F1048" s="858"/>
      <c r="G1048" s="858"/>
      <c r="H1048" s="858"/>
      <c r="I1048" s="858"/>
      <c r="J1048" s="858"/>
      <c r="K1048" s="858"/>
      <c r="L1048" s="858"/>
      <c r="M1048" s="858"/>
      <c r="N1048" s="858"/>
      <c r="O1048" s="858"/>
      <c r="P1048" s="858"/>
      <c r="Q1048" s="858"/>
      <c r="R1048" s="858"/>
      <c r="S1048" s="858"/>
      <c r="T1048" s="858"/>
      <c r="U1048" s="858"/>
      <c r="V1048" s="858"/>
      <c r="W1048" s="768" t="s">
        <v>1494</v>
      </c>
      <c r="X1048" s="768"/>
      <c r="Y1048" s="768"/>
      <c r="Z1048" s="768"/>
      <c r="AA1048" s="768"/>
      <c r="AB1048" s="768"/>
      <c r="AC1048" s="768"/>
      <c r="AD1048" s="768"/>
      <c r="AE1048" s="768"/>
      <c r="AF1048" s="768"/>
      <c r="AG1048" s="768"/>
      <c r="AH1048" s="768"/>
      <c r="AI1048" s="768"/>
      <c r="AJ1048" s="768"/>
      <c r="AK1048" s="768"/>
      <c r="AL1048" s="768"/>
      <c r="AM1048" s="867" t="s">
        <v>1808</v>
      </c>
      <c r="AN1048" s="868"/>
      <c r="AO1048" s="868"/>
      <c r="AP1048" s="868"/>
      <c r="AQ1048" s="868"/>
      <c r="AR1048" s="868"/>
      <c r="AS1048" s="868"/>
      <c r="AT1048" s="868"/>
      <c r="AU1048" s="868"/>
      <c r="AV1048" s="868"/>
      <c r="AW1048" s="868"/>
      <c r="AX1048" s="868"/>
      <c r="AY1048" s="868"/>
      <c r="AZ1048" s="868"/>
      <c r="BA1048" s="868"/>
      <c r="BB1048" s="951"/>
    </row>
    <row r="1049" spans="1:54" ht="12.6" customHeight="1" x14ac:dyDescent="0.25">
      <c r="A1049" s="807"/>
      <c r="B1049" s="1056"/>
      <c r="C1049" s="1056"/>
      <c r="D1049" s="1056"/>
      <c r="E1049" s="1056"/>
      <c r="F1049" s="1056"/>
      <c r="G1049" s="1056"/>
      <c r="H1049" s="1056"/>
      <c r="I1049" s="1056"/>
      <c r="J1049" s="1056"/>
      <c r="K1049" s="1056"/>
      <c r="L1049" s="1056"/>
      <c r="M1049" s="1056"/>
      <c r="N1049" s="1056"/>
      <c r="O1049" s="1056"/>
      <c r="P1049" s="1056"/>
      <c r="Q1049" s="1056"/>
      <c r="R1049" s="1056"/>
      <c r="S1049" s="1056"/>
      <c r="T1049" s="1056"/>
      <c r="U1049" s="1056"/>
      <c r="V1049" s="1056"/>
      <c r="W1049" s="854" t="s">
        <v>1646</v>
      </c>
      <c r="X1049" s="854"/>
      <c r="Y1049" s="854"/>
      <c r="Z1049" s="854"/>
      <c r="AA1049" s="854"/>
      <c r="AB1049" s="854"/>
      <c r="AC1049" s="854"/>
      <c r="AD1049" s="854"/>
      <c r="AE1049" s="854" t="s">
        <v>1809</v>
      </c>
      <c r="AF1049" s="854"/>
      <c r="AG1049" s="854"/>
      <c r="AH1049" s="854"/>
      <c r="AI1049" s="854"/>
      <c r="AJ1049" s="854"/>
      <c r="AK1049" s="854"/>
      <c r="AL1049" s="854"/>
      <c r="AM1049" s="799" t="s">
        <v>1810</v>
      </c>
      <c r="AN1049" s="800"/>
      <c r="AO1049" s="800"/>
      <c r="AP1049" s="800"/>
      <c r="AQ1049" s="800"/>
      <c r="AR1049" s="800"/>
      <c r="AS1049" s="800"/>
      <c r="AT1049" s="800"/>
      <c r="AU1049" s="800"/>
      <c r="AV1049" s="800"/>
      <c r="AW1049" s="800"/>
      <c r="AX1049" s="800"/>
      <c r="AY1049" s="800"/>
      <c r="AZ1049" s="800"/>
      <c r="BA1049" s="800"/>
      <c r="BB1049" s="802"/>
    </row>
    <row r="1050" spans="1:54" ht="12.6" customHeight="1" x14ac:dyDescent="0.25">
      <c r="A1050" s="803" t="s">
        <v>1415</v>
      </c>
      <c r="B1050" s="804"/>
      <c r="C1050" s="804"/>
      <c r="D1050" s="804"/>
      <c r="E1050" s="804"/>
      <c r="F1050" s="804"/>
      <c r="G1050" s="804"/>
      <c r="H1050" s="804"/>
      <c r="I1050" s="804"/>
      <c r="J1050" s="804"/>
      <c r="K1050" s="804"/>
      <c r="L1050" s="804"/>
      <c r="M1050" s="804"/>
      <c r="N1050" s="804"/>
      <c r="O1050" s="804"/>
      <c r="P1050" s="804"/>
      <c r="Q1050" s="804"/>
      <c r="R1050" s="804"/>
      <c r="S1050" s="804"/>
      <c r="T1050" s="804"/>
      <c r="U1050" s="804"/>
      <c r="V1050" s="805"/>
      <c r="W1050" s="805" t="s">
        <v>1416</v>
      </c>
      <c r="X1050" s="768"/>
      <c r="Y1050" s="768"/>
      <c r="Z1050" s="768"/>
      <c r="AA1050" s="768"/>
      <c r="AB1050" s="768"/>
      <c r="AC1050" s="768"/>
      <c r="AD1050" s="768"/>
      <c r="AE1050" s="803" t="s">
        <v>1417</v>
      </c>
      <c r="AF1050" s="804"/>
      <c r="AG1050" s="804"/>
      <c r="AH1050" s="804"/>
      <c r="AI1050" s="804"/>
      <c r="AJ1050" s="804"/>
      <c r="AK1050" s="804"/>
      <c r="AL1050" s="805"/>
      <c r="AM1050" s="803" t="s">
        <v>1811</v>
      </c>
      <c r="AN1050" s="804"/>
      <c r="AO1050" s="804"/>
      <c r="AP1050" s="804"/>
      <c r="AQ1050" s="804"/>
      <c r="AR1050" s="804"/>
      <c r="AS1050" s="804"/>
      <c r="AT1050" s="804"/>
      <c r="AU1050" s="804"/>
      <c r="AV1050" s="804"/>
      <c r="AW1050" s="804"/>
      <c r="AX1050" s="804"/>
      <c r="AY1050" s="804"/>
      <c r="AZ1050" s="804"/>
      <c r="BA1050" s="804"/>
      <c r="BB1050" s="805"/>
    </row>
    <row r="1051" spans="1:54" ht="12.6" customHeight="1" x14ac:dyDescent="0.25">
      <c r="A1051" s="1141" t="s">
        <v>1812</v>
      </c>
      <c r="B1051" s="1141"/>
      <c r="C1051" s="1141"/>
      <c r="D1051" s="1141"/>
      <c r="E1051" s="1141"/>
      <c r="F1051" s="1141"/>
      <c r="G1051" s="1141"/>
      <c r="H1051" s="1141"/>
      <c r="I1051" s="1141"/>
      <c r="J1051" s="1141"/>
      <c r="K1051" s="1141"/>
      <c r="L1051" s="1141"/>
      <c r="M1051" s="1141"/>
      <c r="N1051" s="1141"/>
      <c r="O1051" s="1141"/>
      <c r="P1051" s="1141"/>
      <c r="Q1051" s="1141"/>
      <c r="R1051" s="1141"/>
      <c r="S1051" s="1141"/>
      <c r="T1051" s="1141"/>
      <c r="U1051" s="1141"/>
      <c r="V1051" s="1141"/>
      <c r="W1051" s="1061"/>
      <c r="X1051" s="1061"/>
      <c r="Y1051" s="1061"/>
      <c r="Z1051" s="1061"/>
      <c r="AA1051" s="1061"/>
      <c r="AB1051" s="1061"/>
      <c r="AC1051" s="1061"/>
      <c r="AD1051" s="1061"/>
      <c r="AE1051" s="856"/>
      <c r="AF1051" s="856"/>
      <c r="AG1051" s="856"/>
      <c r="AH1051" s="856"/>
      <c r="AI1051" s="856"/>
      <c r="AJ1051" s="856"/>
      <c r="AK1051" s="856"/>
      <c r="AL1051" s="856"/>
      <c r="AM1051" s="856"/>
      <c r="AN1051" s="856"/>
      <c r="AO1051" s="856"/>
      <c r="AP1051" s="856"/>
      <c r="AQ1051" s="856"/>
      <c r="AR1051" s="856"/>
      <c r="AS1051" s="856"/>
      <c r="AT1051" s="856"/>
      <c r="AU1051" s="856"/>
      <c r="AV1051" s="856"/>
      <c r="AW1051" s="856"/>
      <c r="AX1051" s="856"/>
      <c r="AY1051" s="856"/>
      <c r="AZ1051" s="856"/>
      <c r="BA1051" s="856"/>
      <c r="BB1051" s="856"/>
    </row>
    <row r="1052" spans="1:54" ht="12.6" customHeight="1" x14ac:dyDescent="0.25">
      <c r="A1052" s="1039"/>
      <c r="B1052" s="1040"/>
      <c r="C1052" s="1040"/>
      <c r="D1052" s="1040"/>
      <c r="E1052" s="1040"/>
      <c r="F1052" s="1040"/>
      <c r="G1052" s="1040"/>
      <c r="H1052" s="1040"/>
      <c r="I1052" s="1040"/>
      <c r="J1052" s="1040"/>
      <c r="K1052" s="1040"/>
      <c r="L1052" s="1040"/>
      <c r="M1052" s="1040"/>
      <c r="N1052" s="1040"/>
      <c r="O1052" s="1040"/>
      <c r="P1052" s="1040"/>
      <c r="Q1052" s="1040"/>
      <c r="R1052" s="1040"/>
      <c r="S1052" s="1040"/>
      <c r="T1052" s="1040"/>
      <c r="U1052" s="1040"/>
      <c r="V1052" s="1138"/>
      <c r="W1052" s="952"/>
      <c r="X1052" s="766"/>
      <c r="Y1052" s="766"/>
      <c r="Z1052" s="766"/>
      <c r="AA1052" s="766"/>
      <c r="AB1052" s="766"/>
      <c r="AC1052" s="766"/>
      <c r="AD1052" s="766"/>
      <c r="AE1052" s="855"/>
      <c r="AF1052" s="856"/>
      <c r="AG1052" s="856"/>
      <c r="AH1052" s="856"/>
      <c r="AI1052" s="856"/>
      <c r="AJ1052" s="856"/>
      <c r="AK1052" s="856"/>
      <c r="AL1052" s="952"/>
      <c r="AM1052" s="855"/>
      <c r="AN1052" s="856"/>
      <c r="AO1052" s="856"/>
      <c r="AP1052" s="856"/>
      <c r="AQ1052" s="856"/>
      <c r="AR1052" s="856"/>
      <c r="AS1052" s="856"/>
      <c r="AT1052" s="856"/>
      <c r="AU1052" s="856"/>
      <c r="AV1052" s="856"/>
      <c r="AW1052" s="856"/>
      <c r="AX1052" s="856"/>
      <c r="AY1052" s="856"/>
      <c r="AZ1052" s="856"/>
      <c r="BA1052" s="856"/>
      <c r="BB1052" s="952"/>
    </row>
    <row r="1053" spans="1:54" ht="12.6" customHeight="1" x14ac:dyDescent="0.25">
      <c r="A1053" s="1039"/>
      <c r="B1053" s="1040"/>
      <c r="C1053" s="1040"/>
      <c r="D1053" s="1040"/>
      <c r="E1053" s="1040"/>
      <c r="F1053" s="1040"/>
      <c r="G1053" s="1040"/>
      <c r="H1053" s="1040"/>
      <c r="I1053" s="1040"/>
      <c r="J1053" s="1040"/>
      <c r="K1053" s="1040"/>
      <c r="L1053" s="1040"/>
      <c r="M1053" s="1040"/>
      <c r="N1053" s="1040"/>
      <c r="O1053" s="1040"/>
      <c r="P1053" s="1040"/>
      <c r="Q1053" s="1040"/>
      <c r="R1053" s="1040"/>
      <c r="S1053" s="1040"/>
      <c r="T1053" s="1040"/>
      <c r="U1053" s="1040"/>
      <c r="V1053" s="1138"/>
      <c r="W1053" s="952"/>
      <c r="X1053" s="766"/>
      <c r="Y1053" s="766"/>
      <c r="Z1053" s="766"/>
      <c r="AA1053" s="766"/>
      <c r="AB1053" s="766"/>
      <c r="AC1053" s="766"/>
      <c r="AD1053" s="766"/>
      <c r="AE1053" s="855"/>
      <c r="AF1053" s="856"/>
      <c r="AG1053" s="856"/>
      <c r="AH1053" s="856"/>
      <c r="AI1053" s="856"/>
      <c r="AJ1053" s="856"/>
      <c r="AK1053" s="856"/>
      <c r="AL1053" s="952"/>
      <c r="AM1053" s="855"/>
      <c r="AN1053" s="856"/>
      <c r="AO1053" s="856"/>
      <c r="AP1053" s="856"/>
      <c r="AQ1053" s="856"/>
      <c r="AR1053" s="856"/>
      <c r="AS1053" s="856"/>
      <c r="AT1053" s="856"/>
      <c r="AU1053" s="856"/>
      <c r="AV1053" s="856"/>
      <c r="AW1053" s="856"/>
      <c r="AX1053" s="856"/>
      <c r="AY1053" s="856"/>
      <c r="AZ1053" s="856"/>
      <c r="BA1053" s="856"/>
      <c r="BB1053" s="952"/>
    </row>
    <row r="1054" spans="1:54" ht="12.6" customHeight="1" x14ac:dyDescent="0.25">
      <c r="A1054" s="1039"/>
      <c r="B1054" s="1040"/>
      <c r="C1054" s="1040"/>
      <c r="D1054" s="1040"/>
      <c r="E1054" s="1040"/>
      <c r="F1054" s="1040"/>
      <c r="G1054" s="1040"/>
      <c r="H1054" s="1040"/>
      <c r="I1054" s="1040"/>
      <c r="J1054" s="1040"/>
      <c r="K1054" s="1040"/>
      <c r="L1054" s="1040"/>
      <c r="M1054" s="1040"/>
      <c r="N1054" s="1040"/>
      <c r="O1054" s="1040"/>
      <c r="P1054" s="1040"/>
      <c r="Q1054" s="1040"/>
      <c r="R1054" s="1040"/>
      <c r="S1054" s="1040"/>
      <c r="T1054" s="1040"/>
      <c r="U1054" s="1040"/>
      <c r="V1054" s="1138"/>
      <c r="W1054" s="952"/>
      <c r="X1054" s="766"/>
      <c r="Y1054" s="766"/>
      <c r="Z1054" s="766"/>
      <c r="AA1054" s="766"/>
      <c r="AB1054" s="766"/>
      <c r="AC1054" s="766"/>
      <c r="AD1054" s="766"/>
      <c r="AE1054" s="855"/>
      <c r="AF1054" s="856"/>
      <c r="AG1054" s="856"/>
      <c r="AH1054" s="856"/>
      <c r="AI1054" s="856"/>
      <c r="AJ1054" s="856"/>
      <c r="AK1054" s="856"/>
      <c r="AL1054" s="952"/>
      <c r="AM1054" s="855"/>
      <c r="AN1054" s="856"/>
      <c r="AO1054" s="856"/>
      <c r="AP1054" s="856"/>
      <c r="AQ1054" s="856"/>
      <c r="AR1054" s="856"/>
      <c r="AS1054" s="856"/>
      <c r="AT1054" s="856"/>
      <c r="AU1054" s="856"/>
      <c r="AV1054" s="856"/>
      <c r="AW1054" s="856"/>
      <c r="AX1054" s="856"/>
      <c r="AY1054" s="856"/>
      <c r="AZ1054" s="856"/>
      <c r="BA1054" s="856"/>
      <c r="BB1054" s="952"/>
    </row>
    <row r="1055" spans="1:54" ht="12.6" customHeight="1" x14ac:dyDescent="0.25">
      <c r="A1055" s="1039"/>
      <c r="B1055" s="1040"/>
      <c r="C1055" s="1040"/>
      <c r="D1055" s="1040"/>
      <c r="E1055" s="1040"/>
      <c r="F1055" s="1040"/>
      <c r="G1055" s="1040"/>
      <c r="H1055" s="1040"/>
      <c r="I1055" s="1040"/>
      <c r="J1055" s="1040"/>
      <c r="K1055" s="1040"/>
      <c r="L1055" s="1040"/>
      <c r="M1055" s="1040"/>
      <c r="N1055" s="1040"/>
      <c r="O1055" s="1040"/>
      <c r="P1055" s="1040"/>
      <c r="Q1055" s="1040"/>
      <c r="R1055" s="1040"/>
      <c r="S1055" s="1040"/>
      <c r="T1055" s="1040"/>
      <c r="U1055" s="1040"/>
      <c r="V1055" s="1138"/>
      <c r="W1055" s="766"/>
      <c r="X1055" s="766"/>
      <c r="Y1055" s="766"/>
      <c r="Z1055" s="766"/>
      <c r="AA1055" s="766"/>
      <c r="AB1055" s="766"/>
      <c r="AC1055" s="766"/>
      <c r="AD1055" s="766"/>
      <c r="AE1055" s="855"/>
      <c r="AF1055" s="856"/>
      <c r="AG1055" s="856"/>
      <c r="AH1055" s="856"/>
      <c r="AI1055" s="856"/>
      <c r="AJ1055" s="856"/>
      <c r="AK1055" s="856"/>
      <c r="AL1055" s="952"/>
      <c r="AM1055" s="855"/>
      <c r="AN1055" s="856"/>
      <c r="AO1055" s="856"/>
      <c r="AP1055" s="856"/>
      <c r="AQ1055" s="856"/>
      <c r="AR1055" s="856"/>
      <c r="AS1055" s="856"/>
      <c r="AT1055" s="856"/>
      <c r="AU1055" s="856"/>
      <c r="AV1055" s="856"/>
      <c r="AW1055" s="856"/>
      <c r="AX1055" s="856"/>
      <c r="AY1055" s="856"/>
      <c r="AZ1055" s="856"/>
      <c r="BA1055" s="856"/>
      <c r="BB1055" s="952"/>
    </row>
    <row r="1056" spans="1:54" ht="12.6" customHeight="1" x14ac:dyDescent="0.25">
      <c r="A1056" s="993" t="s">
        <v>1813</v>
      </c>
      <c r="B1056" s="993"/>
      <c r="C1056" s="993"/>
      <c r="D1056" s="993"/>
      <c r="E1056" s="993"/>
      <c r="F1056" s="993"/>
      <c r="G1056" s="993"/>
      <c r="H1056" s="993"/>
      <c r="I1056" s="993"/>
      <c r="J1056" s="993"/>
      <c r="K1056" s="993"/>
      <c r="L1056" s="993"/>
      <c r="M1056" s="993"/>
      <c r="N1056" s="993"/>
      <c r="O1056" s="993"/>
      <c r="P1056" s="993"/>
      <c r="Q1056" s="993"/>
      <c r="R1056" s="993"/>
      <c r="S1056" s="993"/>
      <c r="T1056" s="993"/>
      <c r="U1056" s="993"/>
      <c r="V1056" s="993"/>
      <c r="W1056" s="1061"/>
      <c r="X1056" s="1061"/>
      <c r="Y1056" s="1061"/>
      <c r="Z1056" s="1061"/>
      <c r="AA1056" s="1061"/>
      <c r="AB1056" s="1061"/>
      <c r="AC1056" s="1061"/>
      <c r="AD1056" s="1061"/>
      <c r="AE1056" s="856"/>
      <c r="AF1056" s="856"/>
      <c r="AG1056" s="856"/>
      <c r="AH1056" s="856"/>
      <c r="AI1056" s="856"/>
      <c r="AJ1056" s="856"/>
      <c r="AK1056" s="856"/>
      <c r="AL1056" s="856"/>
      <c r="AM1056" s="856"/>
      <c r="AN1056" s="856"/>
      <c r="AO1056" s="856"/>
      <c r="AP1056" s="856"/>
      <c r="AQ1056" s="856"/>
      <c r="AR1056" s="856"/>
      <c r="AS1056" s="856"/>
      <c r="AT1056" s="856"/>
      <c r="AU1056" s="856"/>
      <c r="AV1056" s="856"/>
      <c r="AW1056" s="856"/>
      <c r="AX1056" s="856"/>
      <c r="AY1056" s="856"/>
      <c r="AZ1056" s="856"/>
      <c r="BA1056" s="856"/>
      <c r="BB1056" s="856"/>
    </row>
    <row r="1057" spans="1:54" ht="12.6" customHeight="1" x14ac:dyDescent="0.25">
      <c r="A1057" s="1039"/>
      <c r="B1057" s="1040"/>
      <c r="C1057" s="1040"/>
      <c r="D1057" s="1040"/>
      <c r="E1057" s="1040"/>
      <c r="F1057" s="1040"/>
      <c r="G1057" s="1040"/>
      <c r="H1057" s="1040"/>
      <c r="I1057" s="1040"/>
      <c r="J1057" s="1040"/>
      <c r="K1057" s="1040"/>
      <c r="L1057" s="1040"/>
      <c r="M1057" s="1040"/>
      <c r="N1057" s="1040"/>
      <c r="O1057" s="1040"/>
      <c r="P1057" s="1040"/>
      <c r="Q1057" s="1040"/>
      <c r="R1057" s="1040"/>
      <c r="S1057" s="1040"/>
      <c r="T1057" s="1040"/>
      <c r="U1057" s="1040"/>
      <c r="V1057" s="1138"/>
      <c r="W1057" s="952"/>
      <c r="X1057" s="766"/>
      <c r="Y1057" s="766"/>
      <c r="Z1057" s="766"/>
      <c r="AA1057" s="766"/>
      <c r="AB1057" s="766"/>
      <c r="AC1057" s="766"/>
      <c r="AD1057" s="766"/>
      <c r="AE1057" s="855"/>
      <c r="AF1057" s="856"/>
      <c r="AG1057" s="856"/>
      <c r="AH1057" s="856"/>
      <c r="AI1057" s="856"/>
      <c r="AJ1057" s="856"/>
      <c r="AK1057" s="856"/>
      <c r="AL1057" s="952"/>
      <c r="AM1057" s="855"/>
      <c r="AN1057" s="856"/>
      <c r="AO1057" s="856"/>
      <c r="AP1057" s="856"/>
      <c r="AQ1057" s="856"/>
      <c r="AR1057" s="856"/>
      <c r="AS1057" s="856"/>
      <c r="AT1057" s="856"/>
      <c r="AU1057" s="856"/>
      <c r="AV1057" s="856"/>
      <c r="AW1057" s="856"/>
      <c r="AX1057" s="856"/>
      <c r="AY1057" s="856"/>
      <c r="AZ1057" s="856"/>
      <c r="BA1057" s="856"/>
      <c r="BB1057" s="952"/>
    </row>
    <row r="1058" spans="1:54" ht="12.6" customHeight="1" x14ac:dyDescent="0.25">
      <c r="A1058" s="1039"/>
      <c r="B1058" s="1040"/>
      <c r="C1058" s="1040"/>
      <c r="D1058" s="1040"/>
      <c r="E1058" s="1040"/>
      <c r="F1058" s="1040"/>
      <c r="G1058" s="1040"/>
      <c r="H1058" s="1040"/>
      <c r="I1058" s="1040"/>
      <c r="J1058" s="1040"/>
      <c r="K1058" s="1040"/>
      <c r="L1058" s="1040"/>
      <c r="M1058" s="1040"/>
      <c r="N1058" s="1040"/>
      <c r="O1058" s="1040"/>
      <c r="P1058" s="1040"/>
      <c r="Q1058" s="1040"/>
      <c r="R1058" s="1040"/>
      <c r="S1058" s="1040"/>
      <c r="T1058" s="1040"/>
      <c r="U1058" s="1040"/>
      <c r="V1058" s="1138"/>
      <c r="W1058" s="1136"/>
      <c r="X1058" s="1000"/>
      <c r="Y1058" s="1000"/>
      <c r="Z1058" s="1000"/>
      <c r="AA1058" s="1000"/>
      <c r="AB1058" s="1000"/>
      <c r="AC1058" s="1000"/>
      <c r="AD1058" s="1000"/>
      <c r="AE1058" s="855"/>
      <c r="AF1058" s="856"/>
      <c r="AG1058" s="856"/>
      <c r="AH1058" s="856"/>
      <c r="AI1058" s="856"/>
      <c r="AJ1058" s="856"/>
      <c r="AK1058" s="856"/>
      <c r="AL1058" s="952"/>
      <c r="AM1058" s="855"/>
      <c r="AN1058" s="856"/>
      <c r="AO1058" s="856"/>
      <c r="AP1058" s="856"/>
      <c r="AQ1058" s="856"/>
      <c r="AR1058" s="856"/>
      <c r="AS1058" s="856"/>
      <c r="AT1058" s="856"/>
      <c r="AU1058" s="856"/>
      <c r="AV1058" s="856"/>
      <c r="AW1058" s="856"/>
      <c r="AX1058" s="856"/>
      <c r="AY1058" s="856"/>
      <c r="AZ1058" s="856"/>
      <c r="BA1058" s="856"/>
      <c r="BB1058" s="952"/>
    </row>
    <row r="1059" spans="1:54" ht="12.6" customHeight="1" x14ac:dyDescent="0.25">
      <c r="A1059" s="1039"/>
      <c r="B1059" s="1040"/>
      <c r="C1059" s="1040"/>
      <c r="D1059" s="1040"/>
      <c r="E1059" s="1040"/>
      <c r="F1059" s="1040"/>
      <c r="G1059" s="1040"/>
      <c r="H1059" s="1040"/>
      <c r="I1059" s="1040"/>
      <c r="J1059" s="1040"/>
      <c r="K1059" s="1040"/>
      <c r="L1059" s="1040"/>
      <c r="M1059" s="1040"/>
      <c r="N1059" s="1040"/>
      <c r="O1059" s="1040"/>
      <c r="P1059" s="1040"/>
      <c r="Q1059" s="1040"/>
      <c r="R1059" s="1040"/>
      <c r="S1059" s="1040"/>
      <c r="T1059" s="1040"/>
      <c r="U1059" s="1040"/>
      <c r="V1059" s="1138"/>
      <c r="W1059" s="1136"/>
      <c r="X1059" s="1000"/>
      <c r="Y1059" s="1000"/>
      <c r="Z1059" s="1000"/>
      <c r="AA1059" s="1000"/>
      <c r="AB1059" s="1000"/>
      <c r="AC1059" s="1000"/>
      <c r="AD1059" s="1000"/>
      <c r="AE1059" s="855"/>
      <c r="AF1059" s="856"/>
      <c r="AG1059" s="856"/>
      <c r="AH1059" s="856"/>
      <c r="AI1059" s="856"/>
      <c r="AJ1059" s="856"/>
      <c r="AK1059" s="856"/>
      <c r="AL1059" s="952"/>
      <c r="AM1059" s="855"/>
      <c r="AN1059" s="856"/>
      <c r="AO1059" s="856"/>
      <c r="AP1059" s="856"/>
      <c r="AQ1059" s="856"/>
      <c r="AR1059" s="856"/>
      <c r="AS1059" s="856"/>
      <c r="AT1059" s="856"/>
      <c r="AU1059" s="856"/>
      <c r="AV1059" s="856"/>
      <c r="AW1059" s="856"/>
      <c r="AX1059" s="856"/>
      <c r="AY1059" s="856"/>
      <c r="AZ1059" s="856"/>
      <c r="BA1059" s="856"/>
      <c r="BB1059" s="952"/>
    </row>
    <row r="1060" spans="1:54" ht="12.6" customHeight="1" x14ac:dyDescent="0.25">
      <c r="A1060" s="1039"/>
      <c r="B1060" s="1040"/>
      <c r="C1060" s="1040"/>
      <c r="D1060" s="1040"/>
      <c r="E1060" s="1040"/>
      <c r="F1060" s="1040"/>
      <c r="G1060" s="1040"/>
      <c r="H1060" s="1040"/>
      <c r="I1060" s="1040"/>
      <c r="J1060" s="1040"/>
      <c r="K1060" s="1040"/>
      <c r="L1060" s="1040"/>
      <c r="M1060" s="1040"/>
      <c r="N1060" s="1040"/>
      <c r="O1060" s="1040"/>
      <c r="P1060" s="1040"/>
      <c r="Q1060" s="1040"/>
      <c r="R1060" s="1040"/>
      <c r="S1060" s="1040"/>
      <c r="T1060" s="1040"/>
      <c r="U1060" s="1040"/>
      <c r="V1060" s="1138"/>
      <c r="W1060" s="1136"/>
      <c r="X1060" s="1000"/>
      <c r="Y1060" s="1000"/>
      <c r="Z1060" s="1000"/>
      <c r="AA1060" s="1000"/>
      <c r="AB1060" s="1000"/>
      <c r="AC1060" s="1000"/>
      <c r="AD1060" s="1000"/>
      <c r="AE1060" s="855"/>
      <c r="AF1060" s="856"/>
      <c r="AG1060" s="856"/>
      <c r="AH1060" s="856"/>
      <c r="AI1060" s="856"/>
      <c r="AJ1060" s="856"/>
      <c r="AK1060" s="856"/>
      <c r="AL1060" s="952"/>
      <c r="AM1060" s="855"/>
      <c r="AN1060" s="856"/>
      <c r="AO1060" s="856"/>
      <c r="AP1060" s="856"/>
      <c r="AQ1060" s="856"/>
      <c r="AR1060" s="856"/>
      <c r="AS1060" s="856"/>
      <c r="AT1060" s="856"/>
      <c r="AU1060" s="856"/>
      <c r="AV1060" s="856"/>
      <c r="AW1060" s="856"/>
      <c r="AX1060" s="856"/>
      <c r="AY1060" s="856"/>
      <c r="AZ1060" s="856"/>
      <c r="BA1060" s="856"/>
      <c r="BB1060" s="952"/>
    </row>
    <row r="1062" spans="1:54" ht="12.6" customHeight="1" x14ac:dyDescent="0.25">
      <c r="A1062" s="130" t="s">
        <v>1434</v>
      </c>
    </row>
    <row r="1063" spans="1:54" ht="12.6" customHeight="1" x14ac:dyDescent="0.25">
      <c r="A1063" s="171"/>
      <c r="B1063" s="172"/>
      <c r="C1063" s="172"/>
      <c r="D1063" s="172"/>
      <c r="E1063" s="172"/>
      <c r="F1063" s="172"/>
      <c r="G1063" s="172"/>
      <c r="H1063" s="172"/>
      <c r="I1063" s="172"/>
      <c r="J1063" s="172"/>
      <c r="K1063" s="172"/>
      <c r="L1063" s="172"/>
      <c r="M1063" s="172"/>
      <c r="N1063" s="172"/>
      <c r="O1063" s="172"/>
      <c r="P1063" s="172"/>
      <c r="Q1063" s="172"/>
      <c r="R1063" s="172"/>
      <c r="S1063" s="172"/>
      <c r="T1063" s="184"/>
      <c r="U1063" s="867"/>
      <c r="V1063" s="868"/>
      <c r="W1063" s="868"/>
      <c r="X1063" s="868"/>
      <c r="Y1063" s="868"/>
      <c r="Z1063" s="868"/>
      <c r="AA1063" s="868"/>
      <c r="AB1063" s="868"/>
      <c r="AC1063" s="868"/>
      <c r="AD1063" s="868"/>
      <c r="AE1063" s="868"/>
      <c r="AF1063" s="868"/>
      <c r="AG1063" s="868"/>
      <c r="AH1063" s="868"/>
      <c r="AI1063" s="951"/>
      <c r="AJ1063" s="868" t="s">
        <v>1650</v>
      </c>
      <c r="AK1063" s="868"/>
      <c r="AL1063" s="868"/>
      <c r="AM1063" s="868"/>
      <c r="AN1063" s="868"/>
      <c r="AO1063" s="868"/>
      <c r="AP1063" s="868"/>
      <c r="AQ1063" s="868"/>
      <c r="AR1063" s="868"/>
      <c r="AS1063" s="868"/>
      <c r="AT1063" s="868"/>
      <c r="AU1063" s="868"/>
      <c r="AV1063" s="868"/>
      <c r="AW1063" s="868"/>
      <c r="AX1063" s="868"/>
      <c r="AY1063" s="868"/>
      <c r="AZ1063" s="868"/>
      <c r="BA1063" s="868"/>
      <c r="BB1063" s="951"/>
    </row>
    <row r="1064" spans="1:54" ht="12.6" customHeight="1" x14ac:dyDescent="0.25">
      <c r="A1064" s="141"/>
      <c r="B1064" s="142"/>
      <c r="C1064" s="142"/>
      <c r="D1064" s="142"/>
      <c r="E1064" s="142"/>
      <c r="F1064" s="142"/>
      <c r="G1064" s="142"/>
      <c r="H1064" s="142"/>
      <c r="I1064" s="142"/>
      <c r="J1064" s="142"/>
      <c r="K1064" s="142"/>
      <c r="L1064" s="142"/>
      <c r="M1064" s="142"/>
      <c r="N1064" s="142"/>
      <c r="O1064" s="142"/>
      <c r="P1064" s="142"/>
      <c r="Q1064" s="142"/>
      <c r="R1064" s="142"/>
      <c r="S1064" s="142"/>
      <c r="T1064" s="185"/>
      <c r="U1064" s="799" t="s">
        <v>1265</v>
      </c>
      <c r="V1064" s="800"/>
      <c r="W1064" s="800"/>
      <c r="X1064" s="800"/>
      <c r="Y1064" s="800"/>
      <c r="Z1064" s="800"/>
      <c r="AA1064" s="800"/>
      <c r="AB1064" s="800"/>
      <c r="AC1064" s="800"/>
      <c r="AD1064" s="800"/>
      <c r="AE1064" s="800"/>
      <c r="AF1064" s="800"/>
      <c r="AG1064" s="800"/>
      <c r="AH1064" s="800"/>
      <c r="AI1064" s="802"/>
      <c r="AJ1064" s="800" t="s">
        <v>1651</v>
      </c>
      <c r="AK1064" s="800"/>
      <c r="AL1064" s="800"/>
      <c r="AM1064" s="800"/>
      <c r="AN1064" s="800"/>
      <c r="AO1064" s="800"/>
      <c r="AP1064" s="800"/>
      <c r="AQ1064" s="800"/>
      <c r="AR1064" s="800"/>
      <c r="AS1064" s="800"/>
      <c r="AT1064" s="800"/>
      <c r="AU1064" s="800"/>
      <c r="AV1064" s="800"/>
      <c r="AW1064" s="800"/>
      <c r="AX1064" s="800"/>
      <c r="AY1064" s="800"/>
      <c r="AZ1064" s="800"/>
      <c r="BA1064" s="800"/>
      <c r="BB1064" s="802"/>
    </row>
    <row r="1065" spans="1:54" ht="12.6" customHeight="1" x14ac:dyDescent="0.25">
      <c r="A1065" s="799" t="s">
        <v>1264</v>
      </c>
      <c r="B1065" s="800"/>
      <c r="C1065" s="800"/>
      <c r="D1065" s="800"/>
      <c r="E1065" s="800"/>
      <c r="F1065" s="800"/>
      <c r="G1065" s="800"/>
      <c r="H1065" s="800"/>
      <c r="I1065" s="800"/>
      <c r="J1065" s="800"/>
      <c r="K1065" s="800"/>
      <c r="L1065" s="800"/>
      <c r="M1065" s="800"/>
      <c r="N1065" s="800"/>
      <c r="O1065" s="800"/>
      <c r="P1065" s="800"/>
      <c r="Q1065" s="800"/>
      <c r="R1065" s="800"/>
      <c r="S1065" s="800"/>
      <c r="T1065" s="802"/>
      <c r="U1065" s="809"/>
      <c r="V1065" s="810"/>
      <c r="W1065" s="810"/>
      <c r="X1065" s="810"/>
      <c r="Y1065" s="810"/>
      <c r="Z1065" s="810"/>
      <c r="AA1065" s="810"/>
      <c r="AB1065" s="810"/>
      <c r="AC1065" s="810"/>
      <c r="AD1065" s="810"/>
      <c r="AE1065" s="810"/>
      <c r="AF1065" s="810"/>
      <c r="AG1065" s="810"/>
      <c r="AH1065" s="810"/>
      <c r="AI1065" s="811"/>
      <c r="AJ1065" s="810" t="s">
        <v>1438</v>
      </c>
      <c r="AK1065" s="810"/>
      <c r="AL1065" s="810"/>
      <c r="AM1065" s="810"/>
      <c r="AN1065" s="810"/>
      <c r="AO1065" s="810"/>
      <c r="AP1065" s="810"/>
      <c r="AQ1065" s="810"/>
      <c r="AR1065" s="810"/>
      <c r="AS1065" s="810"/>
      <c r="AT1065" s="810"/>
      <c r="AU1065" s="810"/>
      <c r="AV1065" s="810"/>
      <c r="AW1065" s="810"/>
      <c r="AX1065" s="810"/>
      <c r="AY1065" s="810"/>
      <c r="AZ1065" s="810"/>
      <c r="BA1065" s="810"/>
      <c r="BB1065" s="811"/>
    </row>
    <row r="1066" spans="1:54" ht="12.6" customHeight="1" x14ac:dyDescent="0.25">
      <c r="A1066" s="141"/>
      <c r="B1066" s="142"/>
      <c r="C1066" s="142"/>
      <c r="D1066" s="142"/>
      <c r="E1066" s="142"/>
      <c r="F1066" s="142"/>
      <c r="G1066" s="142"/>
      <c r="H1066" s="142"/>
      <c r="I1066" s="142"/>
      <c r="J1066" s="142"/>
      <c r="K1066" s="142"/>
      <c r="L1066" s="142"/>
      <c r="M1066" s="142"/>
      <c r="N1066" s="142"/>
      <c r="O1066" s="142"/>
      <c r="P1066" s="142"/>
      <c r="Q1066" s="142"/>
      <c r="R1066" s="142"/>
      <c r="S1066" s="142"/>
      <c r="T1066" s="185"/>
      <c r="U1066" s="867" t="s">
        <v>1814</v>
      </c>
      <c r="V1066" s="868"/>
      <c r="W1066" s="868"/>
      <c r="X1066" s="868"/>
      <c r="Y1066" s="868"/>
      <c r="Z1066" s="868"/>
      <c r="AA1066" s="868"/>
      <c r="AB1066" s="868"/>
      <c r="AC1066" s="868"/>
      <c r="AD1066" s="868"/>
      <c r="AE1066" s="868"/>
      <c r="AF1066" s="868"/>
      <c r="AG1066" s="868"/>
      <c r="AH1066" s="868"/>
      <c r="AI1066" s="951"/>
      <c r="AJ1066" s="868" t="s">
        <v>1814</v>
      </c>
      <c r="AK1066" s="868"/>
      <c r="AL1066" s="868"/>
      <c r="AM1066" s="868"/>
      <c r="AN1066" s="868"/>
      <c r="AO1066" s="868"/>
      <c r="AP1066" s="868"/>
      <c r="AQ1066" s="868"/>
      <c r="AR1066" s="868"/>
      <c r="AS1066" s="868"/>
      <c r="AT1066" s="868"/>
      <c r="AU1066" s="868"/>
      <c r="AV1066" s="868"/>
      <c r="AW1066" s="868"/>
      <c r="AX1066" s="868"/>
      <c r="AY1066" s="868"/>
      <c r="AZ1066" s="868"/>
      <c r="BA1066" s="868"/>
      <c r="BB1066" s="951"/>
    </row>
    <row r="1067" spans="1:54" ht="12.6" customHeight="1" x14ac:dyDescent="0.25">
      <c r="A1067" s="141"/>
      <c r="B1067" s="142"/>
      <c r="C1067" s="142"/>
      <c r="D1067" s="142"/>
      <c r="E1067" s="142"/>
      <c r="F1067" s="142"/>
      <c r="G1067" s="142"/>
      <c r="H1067" s="142"/>
      <c r="I1067" s="142"/>
      <c r="J1067" s="142"/>
      <c r="K1067" s="142"/>
      <c r="L1067" s="142"/>
      <c r="M1067" s="142"/>
      <c r="N1067" s="142"/>
      <c r="O1067" s="142"/>
      <c r="P1067" s="142"/>
      <c r="Q1067" s="142"/>
      <c r="R1067" s="142"/>
      <c r="S1067" s="142"/>
      <c r="T1067" s="185"/>
      <c r="U1067" s="799" t="s">
        <v>1815</v>
      </c>
      <c r="V1067" s="800"/>
      <c r="W1067" s="800"/>
      <c r="X1067" s="800"/>
      <c r="Y1067" s="800"/>
      <c r="Z1067" s="800"/>
      <c r="AA1067" s="800"/>
      <c r="AB1067" s="800"/>
      <c r="AC1067" s="800"/>
      <c r="AD1067" s="800"/>
      <c r="AE1067" s="800"/>
      <c r="AF1067" s="800"/>
      <c r="AG1067" s="800"/>
      <c r="AH1067" s="800"/>
      <c r="AI1067" s="802"/>
      <c r="AJ1067" s="800" t="s">
        <v>1815</v>
      </c>
      <c r="AK1067" s="800"/>
      <c r="AL1067" s="800"/>
      <c r="AM1067" s="800"/>
      <c r="AN1067" s="800"/>
      <c r="AO1067" s="800"/>
      <c r="AP1067" s="800"/>
      <c r="AQ1067" s="800"/>
      <c r="AR1067" s="800"/>
      <c r="AS1067" s="800"/>
      <c r="AT1067" s="800"/>
      <c r="AU1067" s="800"/>
      <c r="AV1067" s="800"/>
      <c r="AW1067" s="800"/>
      <c r="AX1067" s="800"/>
      <c r="AY1067" s="800"/>
      <c r="AZ1067" s="800"/>
      <c r="BA1067" s="800"/>
      <c r="BB1067" s="802"/>
    </row>
    <row r="1068" spans="1:54" ht="12.6" customHeight="1" x14ac:dyDescent="0.25">
      <c r="A1068" s="141"/>
      <c r="B1068" s="142"/>
      <c r="C1068" s="142"/>
      <c r="D1068" s="142"/>
      <c r="E1068" s="142"/>
      <c r="F1068" s="142"/>
      <c r="G1068" s="142"/>
      <c r="H1068" s="142"/>
      <c r="I1068" s="142"/>
      <c r="J1068" s="142"/>
      <c r="K1068" s="142"/>
      <c r="L1068" s="142"/>
      <c r="M1068" s="142"/>
      <c r="N1068" s="142"/>
      <c r="O1068" s="142"/>
      <c r="P1068" s="142"/>
      <c r="Q1068" s="142"/>
      <c r="R1068" s="142"/>
      <c r="S1068" s="142"/>
      <c r="T1068" s="185"/>
      <c r="U1068" s="174"/>
      <c r="V1068" s="208"/>
      <c r="W1068" s="208"/>
      <c r="X1068" s="208"/>
      <c r="Y1068" s="208"/>
      <c r="Z1068" s="208"/>
      <c r="AA1068" s="208"/>
      <c r="AB1068" s="208"/>
      <c r="AC1068" s="208"/>
      <c r="AD1068" s="208"/>
      <c r="AE1068" s="208"/>
      <c r="AF1068" s="208"/>
      <c r="AG1068" s="208"/>
      <c r="AH1068" s="208"/>
      <c r="AI1068" s="209"/>
      <c r="AJ1068" s="208"/>
      <c r="AK1068" s="208"/>
      <c r="AL1068" s="208"/>
      <c r="AM1068" s="208"/>
      <c r="AN1068" s="208"/>
      <c r="AO1068" s="208"/>
      <c r="AP1068" s="208"/>
      <c r="AQ1068" s="208"/>
      <c r="AR1068" s="208"/>
      <c r="AS1068" s="208"/>
      <c r="AT1068" s="208"/>
      <c r="AU1068" s="208"/>
      <c r="AV1068" s="208"/>
      <c r="AW1068" s="208"/>
      <c r="AX1068" s="208"/>
      <c r="AY1068" s="208"/>
      <c r="AZ1068" s="208"/>
      <c r="BA1068" s="208"/>
      <c r="BB1068" s="209"/>
    </row>
    <row r="1069" spans="1:54" ht="12.6" customHeight="1" x14ac:dyDescent="0.25">
      <c r="A1069" s="141"/>
      <c r="B1069" s="142"/>
      <c r="C1069" s="142"/>
      <c r="D1069" s="142"/>
      <c r="E1069" s="142"/>
      <c r="F1069" s="142"/>
      <c r="G1069" s="142"/>
      <c r="H1069" s="142"/>
      <c r="I1069" s="142"/>
      <c r="J1069" s="142"/>
      <c r="K1069" s="142"/>
      <c r="L1069" s="142"/>
      <c r="M1069" s="142"/>
      <c r="N1069" s="142"/>
      <c r="O1069" s="142"/>
      <c r="P1069" s="142"/>
      <c r="Q1069" s="142"/>
      <c r="R1069" s="142"/>
      <c r="S1069" s="142"/>
      <c r="T1069" s="185"/>
      <c r="U1069" s="867" t="s">
        <v>1816</v>
      </c>
      <c r="V1069" s="868"/>
      <c r="W1069" s="868"/>
      <c r="X1069" s="868"/>
      <c r="Y1069" s="868"/>
      <c r="Z1069" s="868"/>
      <c r="AA1069" s="868"/>
      <c r="AB1069" s="868"/>
      <c r="AC1069" s="951"/>
      <c r="AD1069" s="867" t="s">
        <v>1817</v>
      </c>
      <c r="AE1069" s="868"/>
      <c r="AF1069" s="868"/>
      <c r="AG1069" s="868"/>
      <c r="AH1069" s="868"/>
      <c r="AI1069" s="951"/>
      <c r="AJ1069" s="867" t="s">
        <v>1816</v>
      </c>
      <c r="AK1069" s="868"/>
      <c r="AL1069" s="868"/>
      <c r="AM1069" s="868"/>
      <c r="AN1069" s="868"/>
      <c r="AO1069" s="868"/>
      <c r="AP1069" s="868"/>
      <c r="AQ1069" s="951"/>
      <c r="AR1069" s="867" t="s">
        <v>1817</v>
      </c>
      <c r="AS1069" s="868"/>
      <c r="AT1069" s="868"/>
      <c r="AU1069" s="868"/>
      <c r="AV1069" s="868"/>
      <c r="AW1069" s="868"/>
      <c r="AX1069" s="868"/>
      <c r="AY1069" s="868"/>
      <c r="AZ1069" s="868"/>
      <c r="BA1069" s="868"/>
      <c r="BB1069" s="951"/>
    </row>
    <row r="1070" spans="1:54" ht="12.6" customHeight="1" x14ac:dyDescent="0.25">
      <c r="A1070" s="141"/>
      <c r="B1070" s="142"/>
      <c r="C1070" s="142"/>
      <c r="D1070" s="142"/>
      <c r="E1070" s="142"/>
      <c r="F1070" s="142"/>
      <c r="G1070" s="142"/>
      <c r="H1070" s="142"/>
      <c r="I1070" s="142"/>
      <c r="J1070" s="142"/>
      <c r="K1070" s="142"/>
      <c r="L1070" s="142"/>
      <c r="M1070" s="142"/>
      <c r="N1070" s="142"/>
      <c r="O1070" s="142"/>
      <c r="P1070" s="142"/>
      <c r="Q1070" s="142"/>
      <c r="R1070" s="142"/>
      <c r="S1070" s="142"/>
      <c r="T1070" s="185"/>
      <c r="U1070" s="799" t="s">
        <v>1818</v>
      </c>
      <c r="V1070" s="800"/>
      <c r="W1070" s="800"/>
      <c r="X1070" s="800"/>
      <c r="Y1070" s="800"/>
      <c r="Z1070" s="800"/>
      <c r="AA1070" s="800"/>
      <c r="AB1070" s="800"/>
      <c r="AC1070" s="802"/>
      <c r="AD1070" s="799" t="s">
        <v>1819</v>
      </c>
      <c r="AE1070" s="800"/>
      <c r="AF1070" s="800"/>
      <c r="AG1070" s="800"/>
      <c r="AH1070" s="800"/>
      <c r="AI1070" s="802"/>
      <c r="AJ1070" s="799" t="s">
        <v>1818</v>
      </c>
      <c r="AK1070" s="800"/>
      <c r="AL1070" s="800"/>
      <c r="AM1070" s="800"/>
      <c r="AN1070" s="800"/>
      <c r="AO1070" s="800"/>
      <c r="AP1070" s="800"/>
      <c r="AQ1070" s="802"/>
      <c r="AR1070" s="799" t="s">
        <v>1819</v>
      </c>
      <c r="AS1070" s="800"/>
      <c r="AT1070" s="800"/>
      <c r="AU1070" s="800"/>
      <c r="AV1070" s="800"/>
      <c r="AW1070" s="800"/>
      <c r="AX1070" s="800"/>
      <c r="AY1070" s="800"/>
      <c r="AZ1070" s="800"/>
      <c r="BA1070" s="800"/>
      <c r="BB1070" s="802"/>
    </row>
    <row r="1071" spans="1:54" ht="12.6" customHeight="1" x14ac:dyDescent="0.25">
      <c r="A1071" s="809" t="s">
        <v>1415</v>
      </c>
      <c r="B1071" s="810"/>
      <c r="C1071" s="810"/>
      <c r="D1071" s="810"/>
      <c r="E1071" s="810"/>
      <c r="F1071" s="810"/>
      <c r="G1071" s="810"/>
      <c r="H1071" s="810"/>
      <c r="I1071" s="810"/>
      <c r="J1071" s="810"/>
      <c r="K1071" s="810"/>
      <c r="L1071" s="810"/>
      <c r="M1071" s="810"/>
      <c r="N1071" s="810"/>
      <c r="O1071" s="810"/>
      <c r="P1071" s="810"/>
      <c r="Q1071" s="810"/>
      <c r="R1071" s="810"/>
      <c r="S1071" s="810"/>
      <c r="T1071" s="811"/>
      <c r="U1071" s="809" t="s">
        <v>1416</v>
      </c>
      <c r="V1071" s="810"/>
      <c r="W1071" s="810"/>
      <c r="X1071" s="810"/>
      <c r="Y1071" s="810"/>
      <c r="Z1071" s="810"/>
      <c r="AA1071" s="810"/>
      <c r="AB1071" s="810"/>
      <c r="AC1071" s="811"/>
      <c r="AD1071" s="809" t="s">
        <v>1417</v>
      </c>
      <c r="AE1071" s="810"/>
      <c r="AF1071" s="810"/>
      <c r="AG1071" s="810"/>
      <c r="AH1071" s="810"/>
      <c r="AI1071" s="811"/>
      <c r="AJ1071" s="809" t="s">
        <v>1418</v>
      </c>
      <c r="AK1071" s="810"/>
      <c r="AL1071" s="810"/>
      <c r="AM1071" s="810"/>
      <c r="AN1071" s="810"/>
      <c r="AO1071" s="810"/>
      <c r="AP1071" s="810"/>
      <c r="AQ1071" s="811"/>
      <c r="AR1071" s="809" t="s">
        <v>1419</v>
      </c>
      <c r="AS1071" s="810"/>
      <c r="AT1071" s="810"/>
      <c r="AU1071" s="810"/>
      <c r="AV1071" s="810"/>
      <c r="AW1071" s="810"/>
      <c r="AX1071" s="810"/>
      <c r="AY1071" s="810"/>
      <c r="AZ1071" s="810"/>
      <c r="BA1071" s="810"/>
      <c r="BB1071" s="811"/>
    </row>
    <row r="1072" spans="1:54" ht="12.6" customHeight="1" x14ac:dyDescent="0.25">
      <c r="A1072" s="141" t="s">
        <v>1812</v>
      </c>
      <c r="B1072" s="144"/>
      <c r="C1072" s="144"/>
      <c r="D1072" s="144"/>
      <c r="E1072" s="144"/>
      <c r="F1072" s="144"/>
      <c r="G1072" s="144"/>
      <c r="H1072" s="144"/>
      <c r="I1072" s="144"/>
      <c r="J1072" s="144"/>
      <c r="K1072" s="144"/>
      <c r="L1072" s="144"/>
      <c r="M1072" s="144"/>
      <c r="N1072" s="144"/>
      <c r="O1072" s="144"/>
      <c r="P1072" s="144"/>
      <c r="Q1072" s="144"/>
      <c r="R1072" s="144"/>
      <c r="S1072" s="144"/>
      <c r="T1072" s="144"/>
      <c r="U1072" s="856"/>
      <c r="V1072" s="856"/>
      <c r="W1072" s="856"/>
      <c r="X1072" s="856"/>
      <c r="Y1072" s="856"/>
      <c r="Z1072" s="856"/>
      <c r="AA1072" s="856"/>
      <c r="AB1072" s="856"/>
      <c r="AC1072" s="856"/>
      <c r="AD1072" s="856"/>
      <c r="AE1072" s="856"/>
      <c r="AF1072" s="856"/>
      <c r="AG1072" s="856"/>
      <c r="AH1072" s="856"/>
      <c r="AI1072" s="856"/>
      <c r="AJ1072" s="856"/>
      <c r="AK1072" s="856"/>
      <c r="AL1072" s="856"/>
      <c r="AM1072" s="856"/>
      <c r="AN1072" s="856"/>
      <c r="AO1072" s="856"/>
      <c r="AP1072" s="856"/>
      <c r="AQ1072" s="856"/>
      <c r="AR1072" s="856"/>
      <c r="AS1072" s="856"/>
      <c r="AT1072" s="856"/>
      <c r="AU1072" s="856"/>
      <c r="AV1072" s="856"/>
      <c r="AW1072" s="856"/>
      <c r="AX1072" s="856"/>
      <c r="AY1072" s="856"/>
      <c r="AZ1072" s="856"/>
      <c r="BA1072" s="856"/>
      <c r="BB1072" s="856"/>
    </row>
    <row r="1073" spans="1:54" ht="12.6" customHeight="1" x14ac:dyDescent="0.25">
      <c r="A1073" s="1039"/>
      <c r="B1073" s="1040"/>
      <c r="C1073" s="1040"/>
      <c r="D1073" s="1040"/>
      <c r="E1073" s="1040"/>
      <c r="F1073" s="1040"/>
      <c r="G1073" s="1040"/>
      <c r="H1073" s="1040"/>
      <c r="I1073" s="1040"/>
      <c r="J1073" s="1040"/>
      <c r="K1073" s="1040"/>
      <c r="L1073" s="1040"/>
      <c r="M1073" s="1040"/>
      <c r="N1073" s="1040"/>
      <c r="O1073" s="1040"/>
      <c r="P1073" s="1040"/>
      <c r="Q1073" s="1040"/>
      <c r="R1073" s="1040"/>
      <c r="S1073" s="1040"/>
      <c r="T1073" s="1138"/>
      <c r="U1073" s="952"/>
      <c r="V1073" s="766"/>
      <c r="W1073" s="766"/>
      <c r="X1073" s="766"/>
      <c r="Y1073" s="766"/>
      <c r="Z1073" s="766"/>
      <c r="AA1073" s="766"/>
      <c r="AB1073" s="766"/>
      <c r="AC1073" s="766"/>
      <c r="AD1073" s="855"/>
      <c r="AE1073" s="856"/>
      <c r="AF1073" s="856"/>
      <c r="AG1073" s="856"/>
      <c r="AH1073" s="856"/>
      <c r="AI1073" s="952"/>
      <c r="AJ1073" s="855"/>
      <c r="AK1073" s="856"/>
      <c r="AL1073" s="856"/>
      <c r="AM1073" s="856"/>
      <c r="AN1073" s="856"/>
      <c r="AO1073" s="856"/>
      <c r="AP1073" s="856"/>
      <c r="AQ1073" s="952"/>
      <c r="AR1073" s="766"/>
      <c r="AS1073" s="766"/>
      <c r="AT1073" s="766"/>
      <c r="AU1073" s="766"/>
      <c r="AV1073" s="766"/>
      <c r="AW1073" s="766"/>
      <c r="AX1073" s="766"/>
      <c r="AY1073" s="766"/>
      <c r="AZ1073" s="766"/>
      <c r="BA1073" s="766"/>
      <c r="BB1073" s="766"/>
    </row>
    <row r="1074" spans="1:54" ht="12.6" customHeight="1" x14ac:dyDescent="0.25">
      <c r="A1074" s="1039"/>
      <c r="B1074" s="1040"/>
      <c r="C1074" s="1040"/>
      <c r="D1074" s="1040"/>
      <c r="E1074" s="1040"/>
      <c r="F1074" s="1040"/>
      <c r="G1074" s="1040"/>
      <c r="H1074" s="1040"/>
      <c r="I1074" s="1040"/>
      <c r="J1074" s="1040"/>
      <c r="K1074" s="1040"/>
      <c r="L1074" s="1040"/>
      <c r="M1074" s="1040"/>
      <c r="N1074" s="1040"/>
      <c r="O1074" s="1040"/>
      <c r="P1074" s="1040"/>
      <c r="Q1074" s="1040"/>
      <c r="R1074" s="1040"/>
      <c r="S1074" s="1040"/>
      <c r="T1074" s="1138"/>
      <c r="U1074" s="952"/>
      <c r="V1074" s="766"/>
      <c r="W1074" s="766"/>
      <c r="X1074" s="766"/>
      <c r="Y1074" s="766"/>
      <c r="Z1074" s="766"/>
      <c r="AA1074" s="766"/>
      <c r="AB1074" s="766"/>
      <c r="AC1074" s="766"/>
      <c r="AD1074" s="855"/>
      <c r="AE1074" s="856"/>
      <c r="AF1074" s="856"/>
      <c r="AG1074" s="856"/>
      <c r="AH1074" s="856"/>
      <c r="AI1074" s="952"/>
      <c r="AJ1074" s="855"/>
      <c r="AK1074" s="856"/>
      <c r="AL1074" s="856"/>
      <c r="AM1074" s="856"/>
      <c r="AN1074" s="856"/>
      <c r="AO1074" s="856"/>
      <c r="AP1074" s="856"/>
      <c r="AQ1074" s="952"/>
      <c r="AR1074" s="766"/>
      <c r="AS1074" s="766"/>
      <c r="AT1074" s="766"/>
      <c r="AU1074" s="766"/>
      <c r="AV1074" s="766"/>
      <c r="AW1074" s="766"/>
      <c r="AX1074" s="766"/>
      <c r="AY1074" s="766"/>
      <c r="AZ1074" s="766"/>
      <c r="BA1074" s="766"/>
      <c r="BB1074" s="766"/>
    </row>
    <row r="1075" spans="1:54" ht="12.6" customHeight="1" x14ac:dyDescent="0.25">
      <c r="A1075" s="1039"/>
      <c r="B1075" s="1040"/>
      <c r="C1075" s="1040"/>
      <c r="D1075" s="1040"/>
      <c r="E1075" s="1040"/>
      <c r="F1075" s="1040"/>
      <c r="G1075" s="1040"/>
      <c r="H1075" s="1040"/>
      <c r="I1075" s="1040"/>
      <c r="J1075" s="1040"/>
      <c r="K1075" s="1040"/>
      <c r="L1075" s="1040"/>
      <c r="M1075" s="1040"/>
      <c r="N1075" s="1040"/>
      <c r="O1075" s="1040"/>
      <c r="P1075" s="1040"/>
      <c r="Q1075" s="1040"/>
      <c r="R1075" s="1040"/>
      <c r="S1075" s="1040"/>
      <c r="T1075" s="1138"/>
      <c r="U1075" s="952"/>
      <c r="V1075" s="766"/>
      <c r="W1075" s="766"/>
      <c r="X1075" s="766"/>
      <c r="Y1075" s="766"/>
      <c r="Z1075" s="766"/>
      <c r="AA1075" s="766"/>
      <c r="AB1075" s="766"/>
      <c r="AC1075" s="766"/>
      <c r="AD1075" s="855"/>
      <c r="AE1075" s="856"/>
      <c r="AF1075" s="856"/>
      <c r="AG1075" s="856"/>
      <c r="AH1075" s="856"/>
      <c r="AI1075" s="952"/>
      <c r="AJ1075" s="855"/>
      <c r="AK1075" s="856"/>
      <c r="AL1075" s="856"/>
      <c r="AM1075" s="856"/>
      <c r="AN1075" s="856"/>
      <c r="AO1075" s="856"/>
      <c r="AP1075" s="856"/>
      <c r="AQ1075" s="952"/>
      <c r="AR1075" s="766"/>
      <c r="AS1075" s="766"/>
      <c r="AT1075" s="766"/>
      <c r="AU1075" s="766"/>
      <c r="AV1075" s="766"/>
      <c r="AW1075" s="766"/>
      <c r="AX1075" s="766"/>
      <c r="AY1075" s="766"/>
      <c r="AZ1075" s="766"/>
      <c r="BA1075" s="766"/>
      <c r="BB1075" s="766"/>
    </row>
    <row r="1076" spans="1:54" ht="12.6" customHeight="1" x14ac:dyDescent="0.25">
      <c r="A1076" s="207" t="s">
        <v>1813</v>
      </c>
      <c r="B1076" s="144"/>
      <c r="C1076" s="144"/>
      <c r="D1076" s="144"/>
      <c r="E1076" s="144"/>
      <c r="F1076" s="144"/>
      <c r="G1076" s="144"/>
      <c r="H1076" s="144"/>
      <c r="I1076" s="144"/>
      <c r="J1076" s="144"/>
      <c r="K1076" s="144"/>
      <c r="L1076" s="144"/>
      <c r="M1076" s="144"/>
      <c r="N1076" s="144"/>
      <c r="O1076" s="144"/>
      <c r="P1076" s="144"/>
      <c r="Q1076" s="144"/>
      <c r="R1076" s="144"/>
      <c r="S1076" s="144"/>
      <c r="T1076" s="145"/>
      <c r="U1076" s="952"/>
      <c r="V1076" s="766"/>
      <c r="W1076" s="766"/>
      <c r="X1076" s="766"/>
      <c r="Y1076" s="766"/>
      <c r="Z1076" s="766"/>
      <c r="AA1076" s="766"/>
      <c r="AB1076" s="766"/>
      <c r="AC1076" s="766"/>
      <c r="AD1076" s="855"/>
      <c r="AE1076" s="856"/>
      <c r="AF1076" s="856"/>
      <c r="AG1076" s="856"/>
      <c r="AH1076" s="856"/>
      <c r="AI1076" s="952"/>
      <c r="AJ1076" s="855"/>
      <c r="AK1076" s="856"/>
      <c r="AL1076" s="856"/>
      <c r="AM1076" s="856"/>
      <c r="AN1076" s="856"/>
      <c r="AO1076" s="856"/>
      <c r="AP1076" s="856"/>
      <c r="AQ1076" s="952"/>
      <c r="AR1076" s="766"/>
      <c r="AS1076" s="766"/>
      <c r="AT1076" s="766"/>
      <c r="AU1076" s="766"/>
      <c r="AV1076" s="766"/>
      <c r="AW1076" s="766"/>
      <c r="AX1076" s="766"/>
      <c r="AY1076" s="766"/>
      <c r="AZ1076" s="766"/>
      <c r="BA1076" s="766"/>
      <c r="BB1076" s="855"/>
    </row>
    <row r="1077" spans="1:54" ht="12.6" customHeight="1" x14ac:dyDescent="0.25">
      <c r="A1077" s="1039"/>
      <c r="B1077" s="1040"/>
      <c r="C1077" s="1040"/>
      <c r="D1077" s="1040"/>
      <c r="E1077" s="1040"/>
      <c r="F1077" s="1040"/>
      <c r="G1077" s="1040"/>
      <c r="H1077" s="1040"/>
      <c r="I1077" s="1040"/>
      <c r="J1077" s="1040"/>
      <c r="K1077" s="1040"/>
      <c r="L1077" s="1040"/>
      <c r="M1077" s="1040"/>
      <c r="N1077" s="1040"/>
      <c r="O1077" s="1040"/>
      <c r="P1077" s="1040"/>
      <c r="Q1077" s="1040"/>
      <c r="R1077" s="1040"/>
      <c r="S1077" s="1040"/>
      <c r="T1077" s="1138"/>
      <c r="U1077" s="952"/>
      <c r="V1077" s="766"/>
      <c r="W1077" s="766"/>
      <c r="X1077" s="766"/>
      <c r="Y1077" s="766"/>
      <c r="Z1077" s="766"/>
      <c r="AA1077" s="766"/>
      <c r="AB1077" s="766"/>
      <c r="AC1077" s="766"/>
      <c r="AD1077" s="855"/>
      <c r="AE1077" s="856"/>
      <c r="AF1077" s="856"/>
      <c r="AG1077" s="856"/>
      <c r="AH1077" s="856"/>
      <c r="AI1077" s="952"/>
      <c r="AJ1077" s="855"/>
      <c r="AK1077" s="856"/>
      <c r="AL1077" s="856"/>
      <c r="AM1077" s="856"/>
      <c r="AN1077" s="856"/>
      <c r="AO1077" s="856"/>
      <c r="AP1077" s="856"/>
      <c r="AQ1077" s="952"/>
      <c r="AR1077" s="766"/>
      <c r="AS1077" s="766"/>
      <c r="AT1077" s="766"/>
      <c r="AU1077" s="766"/>
      <c r="AV1077" s="766"/>
      <c r="AW1077" s="766"/>
      <c r="AX1077" s="766"/>
      <c r="AY1077" s="766"/>
      <c r="AZ1077" s="766"/>
      <c r="BA1077" s="766"/>
      <c r="BB1077" s="766"/>
    </row>
    <row r="1078" spans="1:54" ht="12.6" customHeight="1" x14ac:dyDescent="0.25">
      <c r="A1078" s="1039"/>
      <c r="B1078" s="1040"/>
      <c r="C1078" s="1040"/>
      <c r="D1078" s="1040"/>
      <c r="E1078" s="1040"/>
      <c r="F1078" s="1040"/>
      <c r="G1078" s="1040"/>
      <c r="H1078" s="1040"/>
      <c r="I1078" s="1040"/>
      <c r="J1078" s="1040"/>
      <c r="K1078" s="1040"/>
      <c r="L1078" s="1040"/>
      <c r="M1078" s="1040"/>
      <c r="N1078" s="1040"/>
      <c r="O1078" s="1040"/>
      <c r="P1078" s="1040"/>
      <c r="Q1078" s="1040"/>
      <c r="R1078" s="1040"/>
      <c r="S1078" s="1040"/>
      <c r="T1078" s="1138"/>
      <c r="U1078" s="1136"/>
      <c r="V1078" s="1000"/>
      <c r="W1078" s="1000"/>
      <c r="X1078" s="1000"/>
      <c r="Y1078" s="1000"/>
      <c r="Z1078" s="1000"/>
      <c r="AA1078" s="1000"/>
      <c r="AB1078" s="1000"/>
      <c r="AC1078" s="1000"/>
      <c r="AD1078" s="855"/>
      <c r="AE1078" s="856"/>
      <c r="AF1078" s="856"/>
      <c r="AG1078" s="856"/>
      <c r="AH1078" s="856"/>
      <c r="AI1078" s="952"/>
      <c r="AJ1078" s="855"/>
      <c r="AK1078" s="856"/>
      <c r="AL1078" s="856"/>
      <c r="AM1078" s="856"/>
      <c r="AN1078" s="856"/>
      <c r="AO1078" s="856"/>
      <c r="AP1078" s="856"/>
      <c r="AQ1078" s="952"/>
      <c r="AR1078" s="1000"/>
      <c r="AS1078" s="1000"/>
      <c r="AT1078" s="1000"/>
      <c r="AU1078" s="1000"/>
      <c r="AV1078" s="1000"/>
      <c r="AW1078" s="1000"/>
      <c r="AX1078" s="1000"/>
      <c r="AY1078" s="1000"/>
      <c r="AZ1078" s="1000"/>
      <c r="BA1078" s="1000"/>
      <c r="BB1078" s="1000"/>
    </row>
    <row r="1079" spans="1:54" ht="12.6" customHeight="1" x14ac:dyDescent="0.25">
      <c r="A1079" s="1039"/>
      <c r="B1079" s="1040"/>
      <c r="C1079" s="1040"/>
      <c r="D1079" s="1040"/>
      <c r="E1079" s="1040"/>
      <c r="F1079" s="1040"/>
      <c r="G1079" s="1040"/>
      <c r="H1079" s="1040"/>
      <c r="I1079" s="1040"/>
      <c r="J1079" s="1040"/>
      <c r="K1079" s="1040"/>
      <c r="L1079" s="1040"/>
      <c r="M1079" s="1040"/>
      <c r="N1079" s="1040"/>
      <c r="O1079" s="1040"/>
      <c r="P1079" s="1040"/>
      <c r="Q1079" s="1040"/>
      <c r="R1079" s="1040"/>
      <c r="S1079" s="1040"/>
      <c r="T1079" s="1138"/>
      <c r="U1079" s="1136"/>
      <c r="V1079" s="1000"/>
      <c r="W1079" s="1000"/>
      <c r="X1079" s="1000"/>
      <c r="Y1079" s="1000"/>
      <c r="Z1079" s="1000"/>
      <c r="AA1079" s="1000"/>
      <c r="AB1079" s="1000"/>
      <c r="AC1079" s="1000"/>
      <c r="AD1079" s="855"/>
      <c r="AE1079" s="856"/>
      <c r="AF1079" s="856"/>
      <c r="AG1079" s="856"/>
      <c r="AH1079" s="856"/>
      <c r="AI1079" s="952"/>
      <c r="AJ1079" s="855"/>
      <c r="AK1079" s="856"/>
      <c r="AL1079" s="856"/>
      <c r="AM1079" s="856"/>
      <c r="AN1079" s="856"/>
      <c r="AO1079" s="856"/>
      <c r="AP1079" s="856"/>
      <c r="AQ1079" s="952"/>
      <c r="AR1079" s="1000"/>
      <c r="AS1079" s="1000"/>
      <c r="AT1079" s="1000"/>
      <c r="AU1079" s="1000"/>
      <c r="AV1079" s="1000"/>
      <c r="AW1079" s="1000"/>
      <c r="AX1079" s="1000"/>
      <c r="AY1079" s="1000"/>
      <c r="AZ1079" s="1000"/>
      <c r="BA1079" s="1000"/>
      <c r="BB1079" s="1000"/>
    </row>
    <row r="1080" spans="1:54" ht="12.6" customHeight="1" x14ac:dyDescent="0.25">
      <c r="A1080" s="142" t="s">
        <v>5105</v>
      </c>
    </row>
    <row r="1081" spans="1:54" ht="15" customHeight="1" x14ac:dyDescent="0.25">
      <c r="A1081" s="863"/>
      <c r="B1081" s="864"/>
      <c r="C1081" s="864"/>
      <c r="D1081" s="864"/>
      <c r="E1081" s="864"/>
      <c r="F1081" s="864"/>
      <c r="G1081" s="864"/>
      <c r="H1081" s="864"/>
      <c r="I1081" s="864"/>
      <c r="J1081" s="864"/>
      <c r="K1081" s="864"/>
      <c r="L1081" s="864"/>
      <c r="M1081" s="864"/>
      <c r="N1081" s="864"/>
      <c r="O1081" s="864"/>
      <c r="P1081" s="864"/>
      <c r="Q1081" s="864"/>
      <c r="R1081" s="864"/>
      <c r="S1081" s="864"/>
      <c r="T1081" s="864"/>
      <c r="U1081" s="864"/>
      <c r="V1081" s="864"/>
      <c r="W1081" s="864"/>
      <c r="X1081" s="864"/>
      <c r="Y1081" s="864"/>
      <c r="Z1081" s="864"/>
      <c r="AA1081" s="864"/>
      <c r="AB1081" s="864"/>
      <c r="AC1081" s="864"/>
      <c r="AD1081" s="864"/>
      <c r="AE1081" s="864"/>
      <c r="AF1081" s="864"/>
      <c r="AG1081" s="864"/>
      <c r="AH1081" s="864"/>
      <c r="AI1081" s="864"/>
      <c r="AJ1081" s="864"/>
      <c r="AK1081" s="864"/>
      <c r="AL1081" s="864"/>
      <c r="AM1081" s="864"/>
      <c r="AN1081" s="864"/>
      <c r="AO1081" s="864"/>
      <c r="AP1081" s="864"/>
      <c r="AQ1081" s="864"/>
      <c r="AR1081" s="864"/>
      <c r="AS1081" s="864"/>
      <c r="AT1081" s="864"/>
      <c r="AU1081" s="864"/>
      <c r="AV1081" s="864"/>
      <c r="AW1081" s="864"/>
      <c r="AX1081" s="864"/>
      <c r="AY1081" s="497"/>
      <c r="AZ1081" s="497"/>
      <c r="BA1081" s="497"/>
      <c r="BB1081" s="497"/>
    </row>
    <row r="1082" spans="1:54" ht="15" customHeight="1" x14ac:dyDescent="0.25">
      <c r="A1082" s="865"/>
      <c r="B1082" s="866"/>
      <c r="C1082" s="866"/>
      <c r="D1082" s="866"/>
      <c r="E1082" s="866"/>
      <c r="F1082" s="866"/>
      <c r="G1082" s="866"/>
      <c r="H1082" s="866"/>
      <c r="I1082" s="866"/>
      <c r="J1082" s="866"/>
      <c r="K1082" s="866"/>
      <c r="L1082" s="866"/>
      <c r="M1082" s="866"/>
      <c r="N1082" s="866"/>
      <c r="O1082" s="866"/>
      <c r="P1082" s="866"/>
      <c r="Q1082" s="866"/>
      <c r="R1082" s="866"/>
      <c r="S1082" s="866"/>
      <c r="T1082" s="866"/>
      <c r="U1082" s="866"/>
      <c r="V1082" s="866"/>
      <c r="W1082" s="866"/>
      <c r="X1082" s="866"/>
      <c r="Y1082" s="866"/>
      <c r="Z1082" s="866"/>
      <c r="AA1082" s="866"/>
      <c r="AB1082" s="866"/>
      <c r="AC1082" s="866"/>
      <c r="AD1082" s="866"/>
      <c r="AE1082" s="866"/>
      <c r="AF1082" s="866"/>
      <c r="AG1082" s="866"/>
      <c r="AH1082" s="866"/>
      <c r="AI1082" s="866"/>
      <c r="AJ1082" s="866"/>
      <c r="AK1082" s="866"/>
      <c r="AL1082" s="866"/>
      <c r="AM1082" s="866"/>
      <c r="AN1082" s="866"/>
      <c r="AO1082" s="866"/>
      <c r="AP1082" s="866"/>
      <c r="AQ1082" s="866"/>
      <c r="AR1082" s="866"/>
      <c r="AS1082" s="866"/>
      <c r="AT1082" s="866"/>
      <c r="AU1082" s="866"/>
      <c r="AV1082" s="866"/>
      <c r="AW1082" s="866"/>
      <c r="AX1082" s="866"/>
      <c r="AY1082" s="497"/>
      <c r="AZ1082" s="497"/>
      <c r="BA1082" s="497"/>
      <c r="BB1082" s="497"/>
    </row>
    <row r="1083" spans="1:54" ht="12.6" customHeight="1" x14ac:dyDescent="0.25">
      <c r="A1083" s="142" t="s">
        <v>5246</v>
      </c>
    </row>
    <row r="1084" spans="1:54" ht="12.6" customHeight="1" x14ac:dyDescent="0.25">
      <c r="A1084" s="171"/>
      <c r="B1084" s="172"/>
      <c r="C1084" s="172"/>
      <c r="D1084" s="172"/>
      <c r="E1084" s="172"/>
      <c r="F1084" s="172"/>
      <c r="G1084" s="172"/>
      <c r="H1084" s="172"/>
      <c r="I1084" s="172"/>
      <c r="J1084" s="172"/>
      <c r="K1084" s="172"/>
      <c r="L1084" s="172"/>
      <c r="M1084" s="172"/>
      <c r="N1084" s="172"/>
      <c r="O1084" s="172"/>
      <c r="P1084" s="172"/>
      <c r="Q1084" s="172"/>
      <c r="R1084" s="172"/>
      <c r="S1084" s="172"/>
      <c r="T1084" s="172"/>
      <c r="U1084" s="172"/>
      <c r="V1084" s="172"/>
      <c r="W1084" s="172"/>
      <c r="X1084" s="172"/>
      <c r="Y1084" s="172"/>
      <c r="Z1084" s="172"/>
      <c r="AA1084" s="172"/>
      <c r="AB1084" s="172"/>
      <c r="AC1084" s="184"/>
      <c r="AD1084" s="803" t="s">
        <v>1820</v>
      </c>
      <c r="AE1084" s="804"/>
      <c r="AF1084" s="804"/>
      <c r="AG1084" s="804"/>
      <c r="AH1084" s="804"/>
      <c r="AI1084" s="804"/>
      <c r="AJ1084" s="804"/>
      <c r="AK1084" s="804"/>
      <c r="AL1084" s="804"/>
      <c r="AM1084" s="804"/>
      <c r="AN1084" s="804"/>
      <c r="AO1084" s="804"/>
      <c r="AP1084" s="804"/>
      <c r="AQ1084" s="804"/>
      <c r="AR1084" s="804"/>
      <c r="AS1084" s="804"/>
      <c r="AT1084" s="804"/>
      <c r="AU1084" s="804"/>
      <c r="AV1084" s="804"/>
      <c r="AW1084" s="804"/>
      <c r="AX1084" s="804"/>
      <c r="AY1084" s="804"/>
      <c r="AZ1084" s="804"/>
      <c r="BA1084" s="804"/>
      <c r="BB1084" s="805"/>
    </row>
    <row r="1085" spans="1:54" ht="12.6" customHeight="1" x14ac:dyDescent="0.25">
      <c r="A1085" s="141"/>
      <c r="B1085" s="142"/>
      <c r="C1085" s="142"/>
      <c r="D1085" s="142"/>
      <c r="E1085" s="142"/>
      <c r="F1085" s="142"/>
      <c r="G1085" s="142"/>
      <c r="H1085" s="142"/>
      <c r="I1085" s="142"/>
      <c r="J1085" s="142"/>
      <c r="K1085" s="142"/>
      <c r="L1085" s="142"/>
      <c r="M1085" s="142"/>
      <c r="N1085" s="142"/>
      <c r="O1085" s="142"/>
      <c r="P1085" s="142"/>
      <c r="Q1085" s="142"/>
      <c r="R1085" s="142"/>
      <c r="S1085" s="142"/>
      <c r="T1085" s="142"/>
      <c r="U1085" s="142"/>
      <c r="V1085" s="142"/>
      <c r="W1085" s="142"/>
      <c r="X1085" s="142"/>
      <c r="Y1085" s="142"/>
      <c r="Z1085" s="142"/>
      <c r="AA1085" s="142"/>
      <c r="AB1085" s="142"/>
      <c r="AC1085" s="185"/>
      <c r="AD1085" s="867"/>
      <c r="AE1085" s="868"/>
      <c r="AF1085" s="868"/>
      <c r="AG1085" s="868"/>
      <c r="AH1085" s="868"/>
      <c r="AI1085" s="868"/>
      <c r="AJ1085" s="868"/>
      <c r="AK1085" s="868"/>
      <c r="AL1085" s="868"/>
      <c r="AM1085" s="951"/>
      <c r="AN1085" s="867" t="s">
        <v>1650</v>
      </c>
      <c r="AO1085" s="868"/>
      <c r="AP1085" s="868"/>
      <c r="AQ1085" s="868"/>
      <c r="AR1085" s="868"/>
      <c r="AS1085" s="868"/>
      <c r="AT1085" s="868"/>
      <c r="AU1085" s="868"/>
      <c r="AV1085" s="868"/>
      <c r="AW1085" s="868"/>
      <c r="AX1085" s="868"/>
      <c r="AY1085" s="868"/>
      <c r="AZ1085" s="868"/>
      <c r="BA1085" s="868"/>
      <c r="BB1085" s="951"/>
    </row>
    <row r="1086" spans="1:54" ht="12.6" customHeight="1" x14ac:dyDescent="0.25">
      <c r="A1086" s="141" t="s">
        <v>1821</v>
      </c>
      <c r="B1086" s="142"/>
      <c r="C1086" s="142"/>
      <c r="D1086" s="142"/>
      <c r="E1086" s="142"/>
      <c r="F1086" s="142"/>
      <c r="G1086" s="142"/>
      <c r="H1086" s="142"/>
      <c r="I1086" s="142"/>
      <c r="J1086" s="142"/>
      <c r="K1086" s="142"/>
      <c r="L1086" s="142"/>
      <c r="M1086" s="142"/>
      <c r="N1086" s="142"/>
      <c r="O1086" s="142"/>
      <c r="P1086" s="142"/>
      <c r="Q1086" s="142"/>
      <c r="R1086" s="142"/>
      <c r="S1086" s="142"/>
      <c r="T1086" s="142"/>
      <c r="U1086" s="142"/>
      <c r="V1086" s="142"/>
      <c r="W1086" s="142"/>
      <c r="X1086" s="142"/>
      <c r="Y1086" s="142"/>
      <c r="Z1086" s="142"/>
      <c r="AA1086" s="142"/>
      <c r="AB1086" s="142"/>
      <c r="AC1086" s="185"/>
      <c r="AD1086" s="799" t="s">
        <v>1822</v>
      </c>
      <c r="AE1086" s="800"/>
      <c r="AF1086" s="800"/>
      <c r="AG1086" s="800"/>
      <c r="AH1086" s="800"/>
      <c r="AI1086" s="800"/>
      <c r="AJ1086" s="800"/>
      <c r="AK1086" s="800"/>
      <c r="AL1086" s="800"/>
      <c r="AM1086" s="802"/>
      <c r="AN1086" s="799" t="s">
        <v>1588</v>
      </c>
      <c r="AO1086" s="800"/>
      <c r="AP1086" s="800"/>
      <c r="AQ1086" s="800"/>
      <c r="AR1086" s="800"/>
      <c r="AS1086" s="800"/>
      <c r="AT1086" s="800"/>
      <c r="AU1086" s="800"/>
      <c r="AV1086" s="800"/>
      <c r="AW1086" s="800"/>
      <c r="AX1086" s="800"/>
      <c r="AY1086" s="800"/>
      <c r="AZ1086" s="800"/>
      <c r="BA1086" s="800"/>
      <c r="BB1086" s="802"/>
    </row>
    <row r="1087" spans="1:54" ht="12.6" customHeight="1" x14ac:dyDescent="0.25">
      <c r="A1087" s="141"/>
      <c r="B1087" s="142"/>
      <c r="C1087" s="142"/>
      <c r="D1087" s="142"/>
      <c r="E1087" s="142"/>
      <c r="F1087" s="142"/>
      <c r="G1087" s="142"/>
      <c r="H1087" s="142"/>
      <c r="I1087" s="142"/>
      <c r="J1087" s="142"/>
      <c r="K1087" s="142"/>
      <c r="L1087" s="142"/>
      <c r="M1087" s="142"/>
      <c r="N1087" s="142"/>
      <c r="O1087" s="142"/>
      <c r="P1087" s="142"/>
      <c r="Q1087" s="142"/>
      <c r="R1087" s="142"/>
      <c r="S1087" s="142"/>
      <c r="T1087" s="142"/>
      <c r="U1087" s="142"/>
      <c r="V1087" s="142"/>
      <c r="W1087" s="142"/>
      <c r="X1087" s="142"/>
      <c r="Y1087" s="142"/>
      <c r="Z1087" s="142"/>
      <c r="AA1087" s="142"/>
      <c r="AB1087" s="142"/>
      <c r="AC1087" s="185"/>
      <c r="AD1087" s="799" t="s">
        <v>1438</v>
      </c>
      <c r="AE1087" s="800"/>
      <c r="AF1087" s="800"/>
      <c r="AG1087" s="800"/>
      <c r="AH1087" s="800"/>
      <c r="AI1087" s="800"/>
      <c r="AJ1087" s="800"/>
      <c r="AK1087" s="800"/>
      <c r="AL1087" s="800"/>
      <c r="AM1087" s="802"/>
      <c r="AN1087" s="799" t="s">
        <v>1267</v>
      </c>
      <c r="AO1087" s="800"/>
      <c r="AP1087" s="800"/>
      <c r="AQ1087" s="800"/>
      <c r="AR1087" s="800"/>
      <c r="AS1087" s="800"/>
      <c r="AT1087" s="800"/>
      <c r="AU1087" s="800"/>
      <c r="AV1087" s="800"/>
      <c r="AW1087" s="800"/>
      <c r="AX1087" s="800"/>
      <c r="AY1087" s="800"/>
      <c r="AZ1087" s="800"/>
      <c r="BA1087" s="800"/>
      <c r="BB1087" s="802"/>
    </row>
    <row r="1088" spans="1:54" ht="12.6" customHeight="1" x14ac:dyDescent="0.25">
      <c r="A1088" s="809" t="s">
        <v>1415</v>
      </c>
      <c r="B1088" s="810"/>
      <c r="C1088" s="810"/>
      <c r="D1088" s="810"/>
      <c r="E1088" s="810"/>
      <c r="F1088" s="810"/>
      <c r="G1088" s="810"/>
      <c r="H1088" s="810"/>
      <c r="I1088" s="810"/>
      <c r="J1088" s="810"/>
      <c r="K1088" s="810"/>
      <c r="L1088" s="810"/>
      <c r="M1088" s="810"/>
      <c r="N1088" s="810"/>
      <c r="O1088" s="810"/>
      <c r="P1088" s="810"/>
      <c r="Q1088" s="810"/>
      <c r="R1088" s="810"/>
      <c r="S1088" s="810"/>
      <c r="T1088" s="810"/>
      <c r="U1088" s="810"/>
      <c r="V1088" s="810"/>
      <c r="W1088" s="810"/>
      <c r="X1088" s="810"/>
      <c r="Y1088" s="810"/>
      <c r="Z1088" s="810"/>
      <c r="AA1088" s="810"/>
      <c r="AB1088" s="810"/>
      <c r="AC1088" s="811"/>
      <c r="AD1088" s="809" t="s">
        <v>1823</v>
      </c>
      <c r="AE1088" s="810"/>
      <c r="AF1088" s="810"/>
      <c r="AG1088" s="810"/>
      <c r="AH1088" s="810"/>
      <c r="AI1088" s="810"/>
      <c r="AJ1088" s="810"/>
      <c r="AK1088" s="810"/>
      <c r="AL1088" s="810"/>
      <c r="AM1088" s="811"/>
      <c r="AN1088" s="809" t="s">
        <v>1417</v>
      </c>
      <c r="AO1088" s="810"/>
      <c r="AP1088" s="810"/>
      <c r="AQ1088" s="810"/>
      <c r="AR1088" s="810"/>
      <c r="AS1088" s="810"/>
      <c r="AT1088" s="810"/>
      <c r="AU1088" s="810"/>
      <c r="AV1088" s="810"/>
      <c r="AW1088" s="810"/>
      <c r="AX1088" s="810"/>
      <c r="AY1088" s="810"/>
      <c r="AZ1088" s="810"/>
      <c r="BA1088" s="810"/>
      <c r="BB1088" s="811"/>
    </row>
    <row r="1089" spans="1:54" ht="12.6" customHeight="1" x14ac:dyDescent="0.25">
      <c r="A1089" s="151" t="s">
        <v>1824</v>
      </c>
      <c r="B1089" s="152"/>
      <c r="C1089" s="152"/>
      <c r="D1089" s="152"/>
      <c r="E1089" s="152"/>
      <c r="F1089" s="152"/>
      <c r="G1089" s="152"/>
      <c r="H1089" s="152"/>
      <c r="I1089" s="152"/>
      <c r="J1089" s="152"/>
      <c r="K1089" s="152"/>
      <c r="L1089" s="152"/>
      <c r="M1089" s="152"/>
      <c r="N1089" s="152"/>
      <c r="O1089" s="152"/>
      <c r="P1089" s="152"/>
      <c r="Q1089" s="152"/>
      <c r="R1089" s="152"/>
      <c r="S1089" s="152"/>
      <c r="T1089" s="152"/>
      <c r="U1089" s="152"/>
      <c r="V1089" s="152"/>
      <c r="W1089" s="152"/>
      <c r="X1089" s="152"/>
      <c r="Y1089" s="152"/>
      <c r="Z1089" s="152"/>
      <c r="AA1089" s="152"/>
      <c r="AB1089" s="152"/>
      <c r="AC1089" s="153"/>
      <c r="AD1089" s="1143"/>
      <c r="AE1089" s="1144"/>
      <c r="AF1089" s="1144"/>
      <c r="AG1089" s="1144"/>
      <c r="AH1089" s="1144"/>
      <c r="AI1089" s="1144"/>
      <c r="AJ1089" s="1144"/>
      <c r="AK1089" s="1144"/>
      <c r="AL1089" s="1144"/>
      <c r="AM1089" s="1136"/>
      <c r="AN1089" s="1143"/>
      <c r="AO1089" s="1144"/>
      <c r="AP1089" s="1144"/>
      <c r="AQ1089" s="1144"/>
      <c r="AR1089" s="1144"/>
      <c r="AS1089" s="1144"/>
      <c r="AT1089" s="1144"/>
      <c r="AU1089" s="1144"/>
      <c r="AV1089" s="1144"/>
      <c r="AW1089" s="1144"/>
      <c r="AX1089" s="1144"/>
      <c r="AY1089" s="1144"/>
      <c r="AZ1089" s="1144"/>
      <c r="BA1089" s="1144"/>
      <c r="BB1089" s="1136"/>
    </row>
    <row r="1090" spans="1:54" ht="12.6" customHeight="1" x14ac:dyDescent="0.25">
      <c r="A1090" s="143" t="s">
        <v>1825</v>
      </c>
      <c r="B1090" s="144"/>
      <c r="C1090" s="144"/>
      <c r="D1090" s="144"/>
      <c r="E1090" s="144"/>
      <c r="F1090" s="144"/>
      <c r="G1090" s="144"/>
      <c r="H1090" s="144"/>
      <c r="I1090" s="144"/>
      <c r="J1090" s="144"/>
      <c r="K1090" s="144"/>
      <c r="L1090" s="144"/>
      <c r="M1090" s="144"/>
      <c r="N1090" s="144"/>
      <c r="O1090" s="144"/>
      <c r="P1090" s="144"/>
      <c r="Q1090" s="144"/>
      <c r="R1090" s="144"/>
      <c r="S1090" s="144"/>
      <c r="T1090" s="144"/>
      <c r="U1090" s="144"/>
      <c r="V1090" s="144"/>
      <c r="W1090" s="144"/>
      <c r="X1090" s="144"/>
      <c r="Y1090" s="144"/>
      <c r="Z1090" s="144"/>
      <c r="AA1090" s="144"/>
      <c r="AB1090" s="144"/>
      <c r="AC1090" s="145"/>
      <c r="AD1090" s="855"/>
      <c r="AE1090" s="856"/>
      <c r="AF1090" s="856"/>
      <c r="AG1090" s="856"/>
      <c r="AH1090" s="856"/>
      <c r="AI1090" s="856"/>
      <c r="AJ1090" s="856"/>
      <c r="AK1090" s="856"/>
      <c r="AL1090" s="856"/>
      <c r="AM1090" s="952"/>
      <c r="AN1090" s="855"/>
      <c r="AO1090" s="856"/>
      <c r="AP1090" s="856"/>
      <c r="AQ1090" s="856"/>
      <c r="AR1090" s="856"/>
      <c r="AS1090" s="856"/>
      <c r="AT1090" s="856"/>
      <c r="AU1090" s="856"/>
      <c r="AV1090" s="856"/>
      <c r="AW1090" s="856"/>
      <c r="AX1090" s="856"/>
      <c r="AY1090" s="856"/>
      <c r="AZ1090" s="856"/>
      <c r="BA1090" s="856"/>
      <c r="BB1090" s="952"/>
    </row>
    <row r="1091" spans="1:54" ht="12.6" customHeight="1" x14ac:dyDescent="0.25">
      <c r="A1091" s="143" t="s">
        <v>1826</v>
      </c>
      <c r="B1091" s="144"/>
      <c r="C1091" s="144"/>
      <c r="D1091" s="144"/>
      <c r="E1091" s="144"/>
      <c r="F1091" s="144"/>
      <c r="G1091" s="144"/>
      <c r="H1091" s="144"/>
      <c r="I1091" s="144"/>
      <c r="J1091" s="144"/>
      <c r="K1091" s="144"/>
      <c r="L1091" s="144"/>
      <c r="M1091" s="144"/>
      <c r="N1091" s="144"/>
      <c r="O1091" s="144"/>
      <c r="P1091" s="144"/>
      <c r="Q1091" s="144"/>
      <c r="R1091" s="144"/>
      <c r="S1091" s="144"/>
      <c r="T1091" s="144"/>
      <c r="U1091" s="144"/>
      <c r="V1091" s="144"/>
      <c r="W1091" s="144"/>
      <c r="X1091" s="144"/>
      <c r="Y1091" s="144"/>
      <c r="Z1091" s="144"/>
      <c r="AA1091" s="144"/>
      <c r="AB1091" s="144"/>
      <c r="AC1091" s="145"/>
      <c r="AD1091" s="855"/>
      <c r="AE1091" s="856"/>
      <c r="AF1091" s="856"/>
      <c r="AG1091" s="856"/>
      <c r="AH1091" s="856"/>
      <c r="AI1091" s="856"/>
      <c r="AJ1091" s="856"/>
      <c r="AK1091" s="856"/>
      <c r="AL1091" s="856"/>
      <c r="AM1091" s="952"/>
      <c r="AN1091" s="855"/>
      <c r="AO1091" s="856"/>
      <c r="AP1091" s="856"/>
      <c r="AQ1091" s="856"/>
      <c r="AR1091" s="856"/>
      <c r="AS1091" s="856"/>
      <c r="AT1091" s="856"/>
      <c r="AU1091" s="856"/>
      <c r="AV1091" s="856"/>
      <c r="AW1091" s="856"/>
      <c r="AX1091" s="856"/>
      <c r="AY1091" s="856"/>
      <c r="AZ1091" s="856"/>
      <c r="BA1091" s="856"/>
      <c r="BB1091" s="952"/>
    </row>
    <row r="1092" spans="1:54" ht="12.6" customHeight="1" x14ac:dyDescent="0.25">
      <c r="A1092" s="143" t="s">
        <v>1827</v>
      </c>
      <c r="B1092" s="144"/>
      <c r="C1092" s="144"/>
      <c r="D1092" s="144"/>
      <c r="E1092" s="144"/>
      <c r="F1092" s="144"/>
      <c r="G1092" s="144"/>
      <c r="H1092" s="144"/>
      <c r="I1092" s="144"/>
      <c r="J1092" s="144"/>
      <c r="K1092" s="144"/>
      <c r="L1092" s="144"/>
      <c r="M1092" s="144"/>
      <c r="N1092" s="144"/>
      <c r="O1092" s="144"/>
      <c r="P1092" s="144"/>
      <c r="Q1092" s="144"/>
      <c r="R1092" s="144"/>
      <c r="S1092" s="144"/>
      <c r="T1092" s="144"/>
      <c r="U1092" s="144"/>
      <c r="V1092" s="144"/>
      <c r="W1092" s="144"/>
      <c r="X1092" s="144"/>
      <c r="Y1092" s="144"/>
      <c r="Z1092" s="144"/>
      <c r="AA1092" s="144"/>
      <c r="AB1092" s="144"/>
      <c r="AC1092" s="145"/>
      <c r="AD1092" s="855"/>
      <c r="AE1092" s="856"/>
      <c r="AF1092" s="856"/>
      <c r="AG1092" s="856"/>
      <c r="AH1092" s="856"/>
      <c r="AI1092" s="856"/>
      <c r="AJ1092" s="856"/>
      <c r="AK1092" s="856"/>
      <c r="AL1092" s="856"/>
      <c r="AM1092" s="952"/>
      <c r="AN1092" s="855"/>
      <c r="AO1092" s="856"/>
      <c r="AP1092" s="856"/>
      <c r="AQ1092" s="856"/>
      <c r="AR1092" s="856"/>
      <c r="AS1092" s="856"/>
      <c r="AT1092" s="856"/>
      <c r="AU1092" s="856"/>
      <c r="AV1092" s="856"/>
      <c r="AW1092" s="856"/>
      <c r="AX1092" s="856"/>
      <c r="AY1092" s="856"/>
      <c r="AZ1092" s="856"/>
      <c r="BA1092" s="856"/>
      <c r="BB1092" s="952"/>
    </row>
    <row r="1093" spans="1:54" ht="12.6" customHeight="1" x14ac:dyDescent="0.25">
      <c r="A1093" s="207" t="s">
        <v>1402</v>
      </c>
      <c r="B1093" s="144"/>
      <c r="C1093" s="144"/>
      <c r="D1093" s="144"/>
      <c r="E1093" s="144"/>
      <c r="F1093" s="144"/>
      <c r="G1093" s="144"/>
      <c r="H1093" s="144"/>
      <c r="I1093" s="144"/>
      <c r="J1093" s="144"/>
      <c r="K1093" s="144"/>
      <c r="L1093" s="144"/>
      <c r="M1093" s="144"/>
      <c r="N1093" s="144"/>
      <c r="O1093" s="144"/>
      <c r="P1093" s="144"/>
      <c r="Q1093" s="144"/>
      <c r="R1093" s="144"/>
      <c r="S1093" s="144"/>
      <c r="T1093" s="144"/>
      <c r="U1093" s="144"/>
      <c r="V1093" s="144"/>
      <c r="W1093" s="144"/>
      <c r="X1093" s="144"/>
      <c r="Y1093" s="144"/>
      <c r="Z1093" s="144"/>
      <c r="AA1093" s="144"/>
      <c r="AB1093" s="144"/>
      <c r="AC1093" s="145"/>
      <c r="AD1093" s="855"/>
      <c r="AE1093" s="856"/>
      <c r="AF1093" s="856"/>
      <c r="AG1093" s="856"/>
      <c r="AH1093" s="856"/>
      <c r="AI1093" s="856"/>
      <c r="AJ1093" s="856"/>
      <c r="AK1093" s="856"/>
      <c r="AL1093" s="856"/>
      <c r="AM1093" s="952"/>
      <c r="AN1093" s="855"/>
      <c r="AO1093" s="856"/>
      <c r="AP1093" s="856"/>
      <c r="AQ1093" s="856"/>
      <c r="AR1093" s="856"/>
      <c r="AS1093" s="856"/>
      <c r="AT1093" s="856"/>
      <c r="AU1093" s="856"/>
      <c r="AV1093" s="856"/>
      <c r="AW1093" s="856"/>
      <c r="AX1093" s="856"/>
      <c r="AY1093" s="856"/>
      <c r="AZ1093" s="856"/>
      <c r="BA1093" s="856"/>
      <c r="BB1093" s="952"/>
    </row>
    <row r="1094" spans="1:54" ht="12.6" customHeight="1" x14ac:dyDescent="0.25">
      <c r="A1094" s="142" t="s">
        <v>5207</v>
      </c>
    </row>
    <row r="1095" spans="1:54" ht="15" customHeight="1" x14ac:dyDescent="0.25">
      <c r="A1095" s="863"/>
      <c r="B1095" s="864"/>
      <c r="C1095" s="864"/>
      <c r="D1095" s="864"/>
      <c r="E1095" s="864"/>
      <c r="F1095" s="864"/>
      <c r="G1095" s="864"/>
      <c r="H1095" s="864"/>
      <c r="I1095" s="864"/>
      <c r="J1095" s="864"/>
      <c r="K1095" s="864"/>
      <c r="L1095" s="864"/>
      <c r="M1095" s="864"/>
      <c r="N1095" s="864"/>
      <c r="O1095" s="864"/>
      <c r="P1095" s="864"/>
      <c r="Q1095" s="864"/>
      <c r="R1095" s="864"/>
      <c r="S1095" s="864"/>
      <c r="T1095" s="864"/>
      <c r="U1095" s="864"/>
      <c r="V1095" s="864"/>
      <c r="W1095" s="864"/>
      <c r="X1095" s="864"/>
      <c r="Y1095" s="864"/>
      <c r="Z1095" s="864"/>
      <c r="AA1095" s="864"/>
      <c r="AB1095" s="864"/>
      <c r="AC1095" s="864"/>
      <c r="AD1095" s="864"/>
      <c r="AE1095" s="864"/>
      <c r="AF1095" s="864"/>
      <c r="AG1095" s="864"/>
      <c r="AH1095" s="864"/>
      <c r="AI1095" s="864"/>
      <c r="AJ1095" s="864"/>
      <c r="AK1095" s="864"/>
      <c r="AL1095" s="864"/>
      <c r="AM1095" s="864"/>
      <c r="AN1095" s="864"/>
      <c r="AO1095" s="864"/>
      <c r="AP1095" s="864"/>
      <c r="AQ1095" s="864"/>
      <c r="AR1095" s="864"/>
      <c r="AS1095" s="864"/>
      <c r="AT1095" s="864"/>
      <c r="AU1095" s="864"/>
      <c r="AV1095" s="864"/>
      <c r="AW1095" s="864"/>
      <c r="AX1095" s="864"/>
      <c r="AY1095" s="497"/>
      <c r="AZ1095" s="497"/>
      <c r="BA1095" s="497"/>
      <c r="BB1095" s="497"/>
    </row>
    <row r="1096" spans="1:54" ht="15" customHeight="1" x14ac:dyDescent="0.25">
      <c r="A1096" s="865"/>
      <c r="B1096" s="866"/>
      <c r="C1096" s="866"/>
      <c r="D1096" s="866"/>
      <c r="E1096" s="866"/>
      <c r="F1096" s="866"/>
      <c r="G1096" s="866"/>
      <c r="H1096" s="866"/>
      <c r="I1096" s="866"/>
      <c r="J1096" s="866"/>
      <c r="K1096" s="866"/>
      <c r="L1096" s="866"/>
      <c r="M1096" s="866"/>
      <c r="N1096" s="866"/>
      <c r="O1096" s="866"/>
      <c r="P1096" s="866"/>
      <c r="Q1096" s="866"/>
      <c r="R1096" s="866"/>
      <c r="S1096" s="866"/>
      <c r="T1096" s="866"/>
      <c r="U1096" s="866"/>
      <c r="V1096" s="866"/>
      <c r="W1096" s="866"/>
      <c r="X1096" s="866"/>
      <c r="Y1096" s="866"/>
      <c r="Z1096" s="866"/>
      <c r="AA1096" s="866"/>
      <c r="AB1096" s="866"/>
      <c r="AC1096" s="866"/>
      <c r="AD1096" s="866"/>
      <c r="AE1096" s="866"/>
      <c r="AF1096" s="866"/>
      <c r="AG1096" s="866"/>
      <c r="AH1096" s="866"/>
      <c r="AI1096" s="866"/>
      <c r="AJ1096" s="866"/>
      <c r="AK1096" s="866"/>
      <c r="AL1096" s="866"/>
      <c r="AM1096" s="866"/>
      <c r="AN1096" s="866"/>
      <c r="AO1096" s="866"/>
      <c r="AP1096" s="866"/>
      <c r="AQ1096" s="866"/>
      <c r="AR1096" s="866"/>
      <c r="AS1096" s="866"/>
      <c r="AT1096" s="866"/>
      <c r="AU1096" s="866"/>
      <c r="AV1096" s="866"/>
      <c r="AW1096" s="866"/>
      <c r="AX1096" s="866"/>
      <c r="AY1096" s="497"/>
      <c r="AZ1096" s="497"/>
      <c r="BA1096" s="497"/>
      <c r="BB1096" s="497"/>
    </row>
    <row r="1098" spans="1:54" ht="12.6" customHeight="1" x14ac:dyDescent="0.25">
      <c r="A1098" s="142" t="s">
        <v>5247</v>
      </c>
    </row>
    <row r="1099" spans="1:54" ht="12.6" customHeight="1" x14ac:dyDescent="0.25">
      <c r="A1099" s="171"/>
      <c r="B1099" s="172"/>
      <c r="C1099" s="172"/>
      <c r="D1099" s="172"/>
      <c r="E1099" s="172"/>
      <c r="F1099" s="172"/>
      <c r="G1099" s="172"/>
      <c r="H1099" s="184"/>
      <c r="I1099" s="867" t="s">
        <v>1265</v>
      </c>
      <c r="J1099" s="868"/>
      <c r="K1099" s="868"/>
      <c r="L1099" s="868"/>
      <c r="M1099" s="868"/>
      <c r="N1099" s="868"/>
      <c r="O1099" s="868"/>
      <c r="P1099" s="868"/>
      <c r="Q1099" s="868"/>
      <c r="R1099" s="868"/>
      <c r="S1099" s="868"/>
      <c r="T1099" s="868"/>
      <c r="U1099" s="868"/>
      <c r="V1099" s="868"/>
      <c r="W1099" s="868"/>
      <c r="X1099" s="868"/>
      <c r="Y1099" s="868"/>
      <c r="Z1099" s="868"/>
      <c r="AA1099" s="868"/>
      <c r="AB1099" s="868"/>
      <c r="AC1099" s="867" t="s">
        <v>1692</v>
      </c>
      <c r="AD1099" s="868"/>
      <c r="AE1099" s="868"/>
      <c r="AF1099" s="868"/>
      <c r="AG1099" s="868"/>
      <c r="AH1099" s="868"/>
      <c r="AI1099" s="868"/>
      <c r="AJ1099" s="868"/>
      <c r="AK1099" s="868"/>
      <c r="AL1099" s="868"/>
      <c r="AM1099" s="868"/>
      <c r="AN1099" s="868"/>
      <c r="AO1099" s="868"/>
      <c r="AP1099" s="868"/>
      <c r="AQ1099" s="868"/>
      <c r="AR1099" s="868"/>
      <c r="AS1099" s="868"/>
      <c r="AT1099" s="868"/>
      <c r="AU1099" s="868"/>
      <c r="AV1099" s="868"/>
      <c r="AW1099" s="868"/>
      <c r="AX1099" s="868"/>
      <c r="AY1099" s="868"/>
      <c r="AZ1099" s="868"/>
      <c r="BA1099" s="868"/>
      <c r="BB1099" s="951"/>
    </row>
    <row r="1100" spans="1:54" ht="12.6" customHeight="1" x14ac:dyDescent="0.25">
      <c r="A1100" s="141"/>
      <c r="B1100" s="142"/>
      <c r="C1100" s="142"/>
      <c r="D1100" s="142"/>
      <c r="E1100" s="142"/>
      <c r="F1100" s="142"/>
      <c r="G1100" s="142"/>
      <c r="H1100" s="185"/>
      <c r="I1100" s="174"/>
      <c r="J1100" s="208"/>
      <c r="K1100" s="208"/>
      <c r="L1100" s="208"/>
      <c r="M1100" s="208"/>
      <c r="N1100" s="208"/>
      <c r="O1100" s="208"/>
      <c r="P1100" s="208"/>
      <c r="Q1100" s="208"/>
      <c r="R1100" s="208"/>
      <c r="S1100" s="208"/>
      <c r="T1100" s="208"/>
      <c r="U1100" s="208"/>
      <c r="V1100" s="208"/>
      <c r="W1100" s="208"/>
      <c r="X1100" s="208"/>
      <c r="Y1100" s="208"/>
      <c r="Z1100" s="208"/>
      <c r="AA1100" s="208"/>
      <c r="AB1100" s="208"/>
      <c r="AC1100" s="809" t="s">
        <v>1438</v>
      </c>
      <c r="AD1100" s="810"/>
      <c r="AE1100" s="810"/>
      <c r="AF1100" s="810"/>
      <c r="AG1100" s="810"/>
      <c r="AH1100" s="810"/>
      <c r="AI1100" s="810"/>
      <c r="AJ1100" s="810"/>
      <c r="AK1100" s="810"/>
      <c r="AL1100" s="810"/>
      <c r="AM1100" s="810"/>
      <c r="AN1100" s="810"/>
      <c r="AO1100" s="810"/>
      <c r="AP1100" s="810"/>
      <c r="AQ1100" s="810"/>
      <c r="AR1100" s="810"/>
      <c r="AS1100" s="810"/>
      <c r="AT1100" s="810"/>
      <c r="AU1100" s="810"/>
      <c r="AV1100" s="810"/>
      <c r="AW1100" s="810"/>
      <c r="AX1100" s="810"/>
      <c r="AY1100" s="810"/>
      <c r="AZ1100" s="810"/>
      <c r="BA1100" s="810"/>
      <c r="BB1100" s="811"/>
    </row>
    <row r="1101" spans="1:54" ht="12.6" customHeight="1" x14ac:dyDescent="0.25">
      <c r="A1101" s="799" t="s">
        <v>130</v>
      </c>
      <c r="B1101" s="800"/>
      <c r="C1101" s="800"/>
      <c r="D1101" s="800"/>
      <c r="E1101" s="800"/>
      <c r="F1101" s="800"/>
      <c r="G1101" s="800"/>
      <c r="H1101" s="802"/>
      <c r="I1101" s="803" t="s">
        <v>1693</v>
      </c>
      <c r="J1101" s="804"/>
      <c r="K1101" s="804"/>
      <c r="L1101" s="804"/>
      <c r="M1101" s="804"/>
      <c r="N1101" s="804"/>
      <c r="O1101" s="804"/>
      <c r="P1101" s="804"/>
      <c r="Q1101" s="804"/>
      <c r="R1101" s="804"/>
      <c r="S1101" s="804"/>
      <c r="T1101" s="804"/>
      <c r="U1101" s="804"/>
      <c r="V1101" s="804"/>
      <c r="W1101" s="804"/>
      <c r="X1101" s="804"/>
      <c r="Y1101" s="804"/>
      <c r="Z1101" s="804"/>
      <c r="AA1101" s="804"/>
      <c r="AB1101" s="804"/>
      <c r="AC1101" s="803" t="s">
        <v>1693</v>
      </c>
      <c r="AD1101" s="804"/>
      <c r="AE1101" s="804"/>
      <c r="AF1101" s="804"/>
      <c r="AG1101" s="804"/>
      <c r="AH1101" s="804"/>
      <c r="AI1101" s="804"/>
      <c r="AJ1101" s="804"/>
      <c r="AK1101" s="804"/>
      <c r="AL1101" s="804"/>
      <c r="AM1101" s="804"/>
      <c r="AN1101" s="804"/>
      <c r="AO1101" s="804"/>
      <c r="AP1101" s="804"/>
      <c r="AQ1101" s="804"/>
      <c r="AR1101" s="804"/>
      <c r="AS1101" s="804"/>
      <c r="AT1101" s="804"/>
      <c r="AU1101" s="804"/>
      <c r="AV1101" s="804"/>
      <c r="AW1101" s="804"/>
      <c r="AX1101" s="804"/>
      <c r="AY1101" s="804"/>
      <c r="AZ1101" s="804"/>
      <c r="BA1101" s="804"/>
      <c r="BB1101" s="805"/>
    </row>
    <row r="1102" spans="1:54" ht="12.6" customHeight="1" x14ac:dyDescent="0.25">
      <c r="A1102" s="799" t="s">
        <v>1694</v>
      </c>
      <c r="B1102" s="800"/>
      <c r="C1102" s="800"/>
      <c r="D1102" s="800"/>
      <c r="E1102" s="800"/>
      <c r="F1102" s="800"/>
      <c r="G1102" s="800"/>
      <c r="H1102" s="802"/>
      <c r="I1102" s="867" t="s">
        <v>1695</v>
      </c>
      <c r="J1102" s="868"/>
      <c r="K1102" s="868"/>
      <c r="L1102" s="868"/>
      <c r="M1102" s="868"/>
      <c r="N1102" s="951"/>
      <c r="O1102" s="867" t="s">
        <v>1696</v>
      </c>
      <c r="P1102" s="868"/>
      <c r="Q1102" s="868"/>
      <c r="R1102" s="868"/>
      <c r="S1102" s="868"/>
      <c r="T1102" s="868"/>
      <c r="U1102" s="868"/>
      <c r="V1102" s="951"/>
      <c r="W1102" s="867" t="s">
        <v>1697</v>
      </c>
      <c r="X1102" s="868"/>
      <c r="Y1102" s="868"/>
      <c r="Z1102" s="868"/>
      <c r="AA1102" s="868"/>
      <c r="AB1102" s="868"/>
      <c r="AC1102" s="867" t="s">
        <v>1695</v>
      </c>
      <c r="AD1102" s="868"/>
      <c r="AE1102" s="868"/>
      <c r="AF1102" s="868"/>
      <c r="AG1102" s="868"/>
      <c r="AH1102" s="951"/>
      <c r="AI1102" s="867" t="s">
        <v>1696</v>
      </c>
      <c r="AJ1102" s="868"/>
      <c r="AK1102" s="868"/>
      <c r="AL1102" s="868"/>
      <c r="AM1102" s="868"/>
      <c r="AN1102" s="868"/>
      <c r="AO1102" s="868"/>
      <c r="AP1102" s="951"/>
      <c r="AQ1102" s="867" t="s">
        <v>1697</v>
      </c>
      <c r="AR1102" s="868"/>
      <c r="AS1102" s="868"/>
      <c r="AT1102" s="868"/>
      <c r="AU1102" s="868"/>
      <c r="AV1102" s="868"/>
      <c r="AW1102" s="868"/>
      <c r="AX1102" s="868"/>
      <c r="AY1102" s="868"/>
      <c r="AZ1102" s="868"/>
      <c r="BA1102" s="868"/>
      <c r="BB1102" s="951"/>
    </row>
    <row r="1103" spans="1:54" ht="12.6" customHeight="1" x14ac:dyDescent="0.25">
      <c r="A1103" s="141"/>
      <c r="B1103" s="142"/>
      <c r="C1103" s="142"/>
      <c r="D1103" s="142"/>
      <c r="E1103" s="142"/>
      <c r="F1103" s="142"/>
      <c r="G1103" s="142"/>
      <c r="H1103" s="185"/>
      <c r="I1103" s="799" t="s">
        <v>1698</v>
      </c>
      <c r="J1103" s="800"/>
      <c r="K1103" s="800"/>
      <c r="L1103" s="800"/>
      <c r="M1103" s="800"/>
      <c r="N1103" s="802"/>
      <c r="O1103" s="799" t="s">
        <v>1699</v>
      </c>
      <c r="P1103" s="800"/>
      <c r="Q1103" s="800"/>
      <c r="R1103" s="800"/>
      <c r="S1103" s="800"/>
      <c r="T1103" s="800"/>
      <c r="U1103" s="800"/>
      <c r="V1103" s="802"/>
      <c r="W1103" s="799" t="s">
        <v>1700</v>
      </c>
      <c r="X1103" s="800"/>
      <c r="Y1103" s="800"/>
      <c r="Z1103" s="800"/>
      <c r="AA1103" s="800"/>
      <c r="AB1103" s="800"/>
      <c r="AC1103" s="799" t="s">
        <v>1698</v>
      </c>
      <c r="AD1103" s="800"/>
      <c r="AE1103" s="800"/>
      <c r="AF1103" s="800"/>
      <c r="AG1103" s="800"/>
      <c r="AH1103" s="802"/>
      <c r="AI1103" s="799" t="s">
        <v>1699</v>
      </c>
      <c r="AJ1103" s="800"/>
      <c r="AK1103" s="800"/>
      <c r="AL1103" s="800"/>
      <c r="AM1103" s="800"/>
      <c r="AN1103" s="800"/>
      <c r="AO1103" s="800"/>
      <c r="AP1103" s="802"/>
      <c r="AQ1103" s="799" t="s">
        <v>1700</v>
      </c>
      <c r="AR1103" s="800"/>
      <c r="AS1103" s="800"/>
      <c r="AT1103" s="800"/>
      <c r="AU1103" s="800"/>
      <c r="AV1103" s="800"/>
      <c r="AW1103" s="800"/>
      <c r="AX1103" s="800"/>
      <c r="AY1103" s="800"/>
      <c r="AZ1103" s="800"/>
      <c r="BA1103" s="800"/>
      <c r="BB1103" s="802"/>
    </row>
    <row r="1104" spans="1:54" ht="12.6" customHeight="1" x14ac:dyDescent="0.25">
      <c r="A1104" s="141"/>
      <c r="B1104" s="142"/>
      <c r="C1104" s="142"/>
      <c r="D1104" s="142"/>
      <c r="E1104" s="142"/>
      <c r="F1104" s="142"/>
      <c r="G1104" s="142"/>
      <c r="H1104" s="185"/>
      <c r="I1104" s="799" t="s">
        <v>1544</v>
      </c>
      <c r="J1104" s="800"/>
      <c r="K1104" s="800"/>
      <c r="L1104" s="800"/>
      <c r="M1104" s="800"/>
      <c r="N1104" s="802"/>
      <c r="O1104" s="799" t="s">
        <v>1544</v>
      </c>
      <c r="P1104" s="800"/>
      <c r="Q1104" s="800"/>
      <c r="R1104" s="800"/>
      <c r="S1104" s="800"/>
      <c r="T1104" s="800"/>
      <c r="U1104" s="800"/>
      <c r="V1104" s="802"/>
      <c r="W1104" s="799"/>
      <c r="X1104" s="800"/>
      <c r="Y1104" s="800"/>
      <c r="Z1104" s="800"/>
      <c r="AA1104" s="800"/>
      <c r="AB1104" s="800"/>
      <c r="AC1104" s="799" t="s">
        <v>1544</v>
      </c>
      <c r="AD1104" s="800"/>
      <c r="AE1104" s="800"/>
      <c r="AF1104" s="800"/>
      <c r="AG1104" s="800"/>
      <c r="AH1104" s="802"/>
      <c r="AI1104" s="799" t="s">
        <v>1544</v>
      </c>
      <c r="AJ1104" s="800"/>
      <c r="AK1104" s="800"/>
      <c r="AL1104" s="800"/>
      <c r="AM1104" s="800"/>
      <c r="AN1104" s="800"/>
      <c r="AO1104" s="800"/>
      <c r="AP1104" s="802"/>
      <c r="AQ1104" s="799"/>
      <c r="AR1104" s="800"/>
      <c r="AS1104" s="800"/>
      <c r="AT1104" s="800"/>
      <c r="AU1104" s="800"/>
      <c r="AV1104" s="800"/>
      <c r="AW1104" s="800"/>
      <c r="AX1104" s="800"/>
      <c r="AY1104" s="800"/>
      <c r="AZ1104" s="800"/>
      <c r="BA1104" s="800"/>
      <c r="BB1104" s="802"/>
    </row>
    <row r="1105" spans="1:54" ht="12.6" customHeight="1" x14ac:dyDescent="0.25">
      <c r="A1105" s="809" t="s">
        <v>1415</v>
      </c>
      <c r="B1105" s="810"/>
      <c r="C1105" s="810"/>
      <c r="D1105" s="810"/>
      <c r="E1105" s="810"/>
      <c r="F1105" s="810"/>
      <c r="G1105" s="810"/>
      <c r="H1105" s="811"/>
      <c r="I1105" s="809" t="s">
        <v>1416</v>
      </c>
      <c r="J1105" s="810"/>
      <c r="K1105" s="810"/>
      <c r="L1105" s="810"/>
      <c r="M1105" s="810"/>
      <c r="N1105" s="811"/>
      <c r="O1105" s="809" t="s">
        <v>1417</v>
      </c>
      <c r="P1105" s="810"/>
      <c r="Q1105" s="810"/>
      <c r="R1105" s="810"/>
      <c r="S1105" s="810"/>
      <c r="T1105" s="810"/>
      <c r="U1105" s="810"/>
      <c r="V1105" s="811"/>
      <c r="W1105" s="809" t="s">
        <v>1418</v>
      </c>
      <c r="X1105" s="810"/>
      <c r="Y1105" s="810"/>
      <c r="Z1105" s="810"/>
      <c r="AA1105" s="810"/>
      <c r="AB1105" s="810"/>
      <c r="AC1105" s="809" t="s">
        <v>1419</v>
      </c>
      <c r="AD1105" s="810"/>
      <c r="AE1105" s="810"/>
      <c r="AF1105" s="810"/>
      <c r="AG1105" s="810"/>
      <c r="AH1105" s="811"/>
      <c r="AI1105" s="809" t="s">
        <v>1420</v>
      </c>
      <c r="AJ1105" s="810"/>
      <c r="AK1105" s="810"/>
      <c r="AL1105" s="810"/>
      <c r="AM1105" s="810"/>
      <c r="AN1105" s="810"/>
      <c r="AO1105" s="810"/>
      <c r="AP1105" s="811"/>
      <c r="AQ1105" s="809" t="s">
        <v>1421</v>
      </c>
      <c r="AR1105" s="810"/>
      <c r="AS1105" s="810"/>
      <c r="AT1105" s="810"/>
      <c r="AU1105" s="810"/>
      <c r="AV1105" s="810"/>
      <c r="AW1105" s="810"/>
      <c r="AX1105" s="810"/>
      <c r="AY1105" s="810"/>
      <c r="AZ1105" s="810"/>
      <c r="BA1105" s="810"/>
      <c r="BB1105" s="811"/>
    </row>
    <row r="1106" spans="1:54" ht="12.6" customHeight="1" x14ac:dyDescent="0.25">
      <c r="A1106" s="151" t="s">
        <v>1701</v>
      </c>
      <c r="B1106" s="152"/>
      <c r="C1106" s="152"/>
      <c r="D1106" s="152"/>
      <c r="E1106" s="152"/>
      <c r="F1106" s="152"/>
      <c r="G1106" s="152"/>
      <c r="H1106" s="153"/>
      <c r="I1106" s="1143"/>
      <c r="J1106" s="1144"/>
      <c r="K1106" s="1144"/>
      <c r="L1106" s="1144"/>
      <c r="M1106" s="1144"/>
      <c r="N1106" s="1136"/>
      <c r="O1106" s="1000"/>
      <c r="P1106" s="1000"/>
      <c r="Q1106" s="1000"/>
      <c r="R1106" s="1000"/>
      <c r="S1106" s="1000"/>
      <c r="T1106" s="1000"/>
      <c r="U1106" s="1000"/>
      <c r="V1106" s="1000"/>
      <c r="W1106" s="1000"/>
      <c r="X1106" s="1000"/>
      <c r="Y1106" s="1000"/>
      <c r="Z1106" s="1000"/>
      <c r="AA1106" s="1000"/>
      <c r="AB1106" s="1143"/>
      <c r="AC1106" s="1000"/>
      <c r="AD1106" s="1000"/>
      <c r="AE1106" s="1000"/>
      <c r="AF1106" s="1000"/>
      <c r="AG1106" s="1000"/>
      <c r="AH1106" s="1000"/>
      <c r="AI1106" s="1000"/>
      <c r="AJ1106" s="1000"/>
      <c r="AK1106" s="1000"/>
      <c r="AL1106" s="1000"/>
      <c r="AM1106" s="1000"/>
      <c r="AN1106" s="1000"/>
      <c r="AO1106" s="1000"/>
      <c r="AP1106" s="1000"/>
      <c r="AQ1106" s="1000"/>
      <c r="AR1106" s="1000"/>
      <c r="AS1106" s="1000"/>
      <c r="AT1106" s="1000"/>
      <c r="AU1106" s="1000"/>
      <c r="AV1106" s="1000"/>
      <c r="AW1106" s="1000"/>
      <c r="AX1106" s="1000"/>
      <c r="AY1106" s="1000"/>
      <c r="AZ1106" s="1000"/>
      <c r="BA1106" s="1000"/>
      <c r="BB1106" s="1000"/>
    </row>
    <row r="1107" spans="1:54" ht="12.6" customHeight="1" x14ac:dyDescent="0.25">
      <c r="A1107" s="143" t="s">
        <v>1828</v>
      </c>
      <c r="B1107" s="144"/>
      <c r="C1107" s="144"/>
      <c r="D1107" s="144"/>
      <c r="E1107" s="144"/>
      <c r="F1107" s="144"/>
      <c r="G1107" s="144"/>
      <c r="H1107" s="145"/>
      <c r="I1107" s="855"/>
      <c r="J1107" s="856"/>
      <c r="K1107" s="856"/>
      <c r="L1107" s="856"/>
      <c r="M1107" s="856"/>
      <c r="N1107" s="952"/>
      <c r="O1107" s="855"/>
      <c r="P1107" s="856"/>
      <c r="Q1107" s="856"/>
      <c r="R1107" s="856"/>
      <c r="S1107" s="856"/>
      <c r="T1107" s="856"/>
      <c r="U1107" s="856"/>
      <c r="V1107" s="952"/>
      <c r="W1107" s="766"/>
      <c r="X1107" s="766"/>
      <c r="Y1107" s="766"/>
      <c r="Z1107" s="766"/>
      <c r="AA1107" s="766"/>
      <c r="AB1107" s="855"/>
      <c r="AC1107" s="766"/>
      <c r="AD1107" s="766"/>
      <c r="AE1107" s="766"/>
      <c r="AF1107" s="766"/>
      <c r="AG1107" s="766"/>
      <c r="AH1107" s="766"/>
      <c r="AI1107" s="766"/>
      <c r="AJ1107" s="766"/>
      <c r="AK1107" s="766"/>
      <c r="AL1107" s="766"/>
      <c r="AM1107" s="766"/>
      <c r="AN1107" s="766"/>
      <c r="AO1107" s="766"/>
      <c r="AP1107" s="766"/>
      <c r="AQ1107" s="766"/>
      <c r="AR1107" s="766"/>
      <c r="AS1107" s="766"/>
      <c r="AT1107" s="766"/>
      <c r="AU1107" s="766"/>
      <c r="AV1107" s="766"/>
      <c r="AW1107" s="766"/>
      <c r="AX1107" s="766"/>
      <c r="AY1107" s="766"/>
      <c r="AZ1107" s="766"/>
      <c r="BA1107" s="766"/>
      <c r="BB1107" s="766"/>
    </row>
    <row r="1108" spans="1:54" ht="12.6" customHeight="1" x14ac:dyDescent="0.25">
      <c r="A1108" s="207" t="s">
        <v>1402</v>
      </c>
      <c r="B1108" s="144"/>
      <c r="C1108" s="144"/>
      <c r="D1108" s="144"/>
      <c r="E1108" s="144"/>
      <c r="F1108" s="144"/>
      <c r="G1108" s="144"/>
      <c r="H1108" s="145"/>
      <c r="I1108" s="855">
        <f>SUM(I1106:N1107)</f>
        <v>0</v>
      </c>
      <c r="J1108" s="856"/>
      <c r="K1108" s="856"/>
      <c r="L1108" s="856"/>
      <c r="M1108" s="856"/>
      <c r="N1108" s="952"/>
      <c r="O1108" s="855">
        <f>SUM(O1106:V1107)</f>
        <v>0</v>
      </c>
      <c r="P1108" s="856"/>
      <c r="Q1108" s="856"/>
      <c r="R1108" s="856"/>
      <c r="S1108" s="856"/>
      <c r="T1108" s="856"/>
      <c r="U1108" s="856"/>
      <c r="V1108" s="952"/>
      <c r="W1108" s="766">
        <f>SUM(W1106:AB1107)</f>
        <v>0</v>
      </c>
      <c r="X1108" s="766"/>
      <c r="Y1108" s="766"/>
      <c r="Z1108" s="766"/>
      <c r="AA1108" s="766"/>
      <c r="AB1108" s="855"/>
      <c r="AC1108" s="766">
        <f>SUM(AC1106:AH1107)</f>
        <v>0</v>
      </c>
      <c r="AD1108" s="766"/>
      <c r="AE1108" s="766"/>
      <c r="AF1108" s="766"/>
      <c r="AG1108" s="766"/>
      <c r="AH1108" s="766"/>
      <c r="AI1108" s="766">
        <f>SUM(AI1106:AP1107)</f>
        <v>0</v>
      </c>
      <c r="AJ1108" s="766"/>
      <c r="AK1108" s="766"/>
      <c r="AL1108" s="766"/>
      <c r="AM1108" s="766"/>
      <c r="AN1108" s="766"/>
      <c r="AO1108" s="766"/>
      <c r="AP1108" s="766"/>
      <c r="AQ1108" s="766">
        <f>SUM(AQ1106:BB1107)</f>
        <v>0</v>
      </c>
      <c r="AR1108" s="766"/>
      <c r="AS1108" s="766"/>
      <c r="AT1108" s="766"/>
      <c r="AU1108" s="766"/>
      <c r="AV1108" s="766"/>
      <c r="AW1108" s="766"/>
      <c r="AX1108" s="766"/>
      <c r="AY1108" s="766"/>
      <c r="AZ1108" s="766"/>
      <c r="BA1108" s="766"/>
      <c r="BB1108" s="766"/>
    </row>
    <row r="1109" spans="1:54" ht="12.6" customHeight="1" x14ac:dyDescent="0.25">
      <c r="A1109" s="142" t="s">
        <v>5105</v>
      </c>
      <c r="N1109" s="134"/>
      <c r="O1109" s="134"/>
      <c r="P1109" s="134"/>
      <c r="Q1109" s="134"/>
      <c r="R1109" s="134"/>
      <c r="S1109" s="134"/>
      <c r="T1109" s="134"/>
      <c r="U1109" s="134"/>
      <c r="V1109" s="134"/>
      <c r="W1109" s="134"/>
      <c r="X1109" s="134"/>
      <c r="Y1109" s="134"/>
      <c r="Z1109" s="134"/>
      <c r="AA1109" s="134"/>
      <c r="AB1109" s="134"/>
      <c r="AC1109" s="134"/>
      <c r="AD1109" s="134"/>
      <c r="AE1109" s="134"/>
      <c r="AF1109" s="134"/>
    </row>
    <row r="1110" spans="1:54" ht="15" customHeight="1" x14ac:dyDescent="0.25">
      <c r="A1110" s="863"/>
      <c r="B1110" s="864"/>
      <c r="C1110" s="864"/>
      <c r="D1110" s="864"/>
      <c r="E1110" s="864"/>
      <c r="F1110" s="864"/>
      <c r="G1110" s="864"/>
      <c r="H1110" s="864"/>
      <c r="I1110" s="864"/>
      <c r="J1110" s="864"/>
      <c r="K1110" s="864"/>
      <c r="L1110" s="864"/>
      <c r="M1110" s="864"/>
      <c r="N1110" s="864"/>
      <c r="O1110" s="864"/>
      <c r="P1110" s="864"/>
      <c r="Q1110" s="864"/>
      <c r="R1110" s="864"/>
      <c r="S1110" s="864"/>
      <c r="T1110" s="864"/>
      <c r="U1110" s="864"/>
      <c r="V1110" s="864"/>
      <c r="W1110" s="864"/>
      <c r="X1110" s="864"/>
      <c r="Y1110" s="864"/>
      <c r="Z1110" s="864"/>
      <c r="AA1110" s="864"/>
      <c r="AB1110" s="864"/>
      <c r="AC1110" s="864"/>
      <c r="AD1110" s="864"/>
      <c r="AE1110" s="864"/>
      <c r="AF1110" s="864"/>
      <c r="AG1110" s="864"/>
      <c r="AH1110" s="864"/>
      <c r="AI1110" s="864"/>
      <c r="AJ1110" s="864"/>
      <c r="AK1110" s="864"/>
      <c r="AL1110" s="864"/>
      <c r="AM1110" s="864"/>
      <c r="AN1110" s="864"/>
      <c r="AO1110" s="864"/>
      <c r="AP1110" s="864"/>
      <c r="AQ1110" s="864"/>
      <c r="AR1110" s="864"/>
      <c r="AS1110" s="864"/>
      <c r="AT1110" s="864"/>
      <c r="AU1110" s="864"/>
      <c r="AV1110" s="864"/>
      <c r="AW1110" s="864"/>
      <c r="AX1110" s="864"/>
      <c r="AY1110" s="497"/>
      <c r="AZ1110" s="497"/>
      <c r="BA1110" s="497"/>
      <c r="BB1110" s="497"/>
    </row>
    <row r="1111" spans="1:54" ht="15" customHeight="1" x14ac:dyDescent="0.25">
      <c r="A1111" s="865"/>
      <c r="B1111" s="866"/>
      <c r="C1111" s="866"/>
      <c r="D1111" s="866"/>
      <c r="E1111" s="866"/>
      <c r="F1111" s="866"/>
      <c r="G1111" s="866"/>
      <c r="H1111" s="866"/>
      <c r="I1111" s="866"/>
      <c r="J1111" s="866"/>
      <c r="K1111" s="866"/>
      <c r="L1111" s="866"/>
      <c r="M1111" s="866"/>
      <c r="N1111" s="866"/>
      <c r="O1111" s="866"/>
      <c r="P1111" s="866"/>
      <c r="Q1111" s="866"/>
      <c r="R1111" s="866"/>
      <c r="S1111" s="866"/>
      <c r="T1111" s="866"/>
      <c r="U1111" s="866"/>
      <c r="V1111" s="866"/>
      <c r="W1111" s="866"/>
      <c r="X1111" s="866"/>
      <c r="Y1111" s="866"/>
      <c r="Z1111" s="866"/>
      <c r="AA1111" s="866"/>
      <c r="AB1111" s="866"/>
      <c r="AC1111" s="866"/>
      <c r="AD1111" s="866"/>
      <c r="AE1111" s="866"/>
      <c r="AF1111" s="866"/>
      <c r="AG1111" s="866"/>
      <c r="AH1111" s="866"/>
      <c r="AI1111" s="866"/>
      <c r="AJ1111" s="866"/>
      <c r="AK1111" s="866"/>
      <c r="AL1111" s="866"/>
      <c r="AM1111" s="866"/>
      <c r="AN1111" s="866"/>
      <c r="AO1111" s="866"/>
      <c r="AP1111" s="866"/>
      <c r="AQ1111" s="866"/>
      <c r="AR1111" s="866"/>
      <c r="AS1111" s="866"/>
      <c r="AT1111" s="866"/>
      <c r="AU1111" s="866"/>
      <c r="AV1111" s="866"/>
      <c r="AW1111" s="866"/>
      <c r="AX1111" s="866"/>
      <c r="AY1111" s="497"/>
      <c r="AZ1111" s="497"/>
      <c r="BA1111" s="497"/>
      <c r="BB1111" s="497"/>
    </row>
    <row r="1112" spans="1:54" s="133" customFormat="1" ht="12.6" customHeight="1" x14ac:dyDescent="0.25">
      <c r="A1112" s="158" t="s">
        <v>1834</v>
      </c>
      <c r="B1112" s="219"/>
      <c r="C1112" s="219"/>
      <c r="D1112" s="219"/>
      <c r="E1112" s="219"/>
      <c r="F1112" s="219"/>
      <c r="G1112" s="219"/>
      <c r="H1112" s="219"/>
      <c r="I1112" s="219"/>
      <c r="J1112" s="219"/>
      <c r="K1112" s="219"/>
      <c r="L1112" s="219"/>
      <c r="M1112" s="219"/>
      <c r="N1112" s="219"/>
      <c r="O1112" s="219"/>
      <c r="P1112" s="219"/>
      <c r="Q1112" s="219"/>
      <c r="R1112" s="219"/>
      <c r="S1112" s="219"/>
      <c r="T1112" s="219"/>
      <c r="U1112" s="219"/>
      <c r="V1112" s="219"/>
      <c r="W1112" s="219"/>
      <c r="X1112" s="219"/>
      <c r="Y1112" s="219"/>
      <c r="Z1112" s="219"/>
      <c r="AA1112" s="219"/>
      <c r="AB1112" s="219"/>
      <c r="AC1112" s="219"/>
      <c r="AD1112" s="219"/>
      <c r="AE1112" s="219"/>
      <c r="AF1112" s="219"/>
      <c r="AG1112" s="219"/>
      <c r="AH1112" s="219"/>
      <c r="AI1112" s="219"/>
      <c r="AJ1112" s="219"/>
      <c r="AK1112" s="219"/>
      <c r="AL1112" s="219"/>
      <c r="AM1112" s="219"/>
      <c r="AN1112" s="219"/>
      <c r="AO1112" s="219"/>
      <c r="AP1112" s="219"/>
      <c r="AQ1112" s="219"/>
      <c r="AR1112" s="219"/>
      <c r="AS1112" s="219"/>
      <c r="AT1112" s="219"/>
      <c r="AU1112" s="219"/>
      <c r="AV1112" s="219"/>
      <c r="AW1112" s="219"/>
      <c r="AX1112" s="219"/>
      <c r="AY1112" s="219"/>
      <c r="AZ1112" s="219"/>
      <c r="BA1112" s="219"/>
      <c r="BB1112" s="220"/>
    </row>
    <row r="1113" spans="1:54" ht="15" customHeight="1" x14ac:dyDescent="0.25">
      <c r="A1113" s="142" t="s">
        <v>1829</v>
      </c>
      <c r="B1113" s="210"/>
      <c r="C1113" s="210"/>
      <c r="D1113" s="210"/>
      <c r="E1113" s="210"/>
      <c r="F1113" s="210"/>
      <c r="G1113" s="210"/>
      <c r="H1113" s="210"/>
      <c r="I1113" s="210"/>
      <c r="J1113" s="210"/>
      <c r="K1113" s="210"/>
      <c r="L1113" s="210"/>
      <c r="M1113" s="210"/>
      <c r="N1113" s="210"/>
      <c r="O1113" s="210"/>
      <c r="P1113" s="210"/>
      <c r="Q1113" s="210"/>
      <c r="R1113" s="210"/>
      <c r="S1113" s="210"/>
      <c r="T1113" s="210"/>
      <c r="U1113" s="210"/>
      <c r="V1113" s="210"/>
      <c r="W1113" s="210"/>
      <c r="X1113" s="210"/>
      <c r="Y1113" s="210"/>
      <c r="Z1113" s="210"/>
      <c r="AA1113" s="210"/>
      <c r="AB1113" s="210"/>
      <c r="AC1113" s="210"/>
      <c r="AD1113" s="210"/>
      <c r="AE1113" s="210"/>
      <c r="AF1113" s="210"/>
      <c r="AG1113" s="210"/>
      <c r="AH1113" s="210"/>
      <c r="AI1113" s="210"/>
      <c r="AJ1113" s="210"/>
      <c r="AK1113" s="210"/>
      <c r="AL1113" s="210"/>
      <c r="AM1113" s="210"/>
      <c r="AN1113" s="210"/>
      <c r="AO1113" s="210"/>
      <c r="AP1113" s="210"/>
      <c r="AQ1113" s="210"/>
      <c r="AR1113" s="210"/>
      <c r="AS1113" s="210"/>
      <c r="AT1113" s="210"/>
      <c r="AU1113" s="210"/>
      <c r="AV1113" s="210"/>
      <c r="AW1113" s="210"/>
      <c r="AX1113" s="210"/>
      <c r="AY1113" s="210"/>
      <c r="AZ1113" s="210"/>
      <c r="BA1113" s="210"/>
      <c r="BB1113" s="218"/>
    </row>
    <row r="1114" spans="1:54" ht="15" customHeight="1" x14ac:dyDescent="0.25">
      <c r="A1114" s="857" t="s">
        <v>1830</v>
      </c>
      <c r="B1114" s="858"/>
      <c r="C1114" s="858"/>
      <c r="D1114" s="858"/>
      <c r="E1114" s="858"/>
      <c r="F1114" s="858"/>
      <c r="G1114" s="858"/>
      <c r="H1114" s="859"/>
      <c r="I1114" s="1152" t="s">
        <v>1831</v>
      </c>
      <c r="J1114" s="1152"/>
      <c r="K1114" s="1152"/>
      <c r="L1114" s="1152"/>
      <c r="M1114" s="1152"/>
      <c r="N1114" s="1152"/>
      <c r="O1114" s="1152"/>
      <c r="P1114" s="1152"/>
      <c r="Q1114" s="1152"/>
      <c r="R1114" s="1152"/>
      <c r="S1114" s="1152"/>
      <c r="T1114" s="1152"/>
      <c r="U1114" s="1152"/>
      <c r="V1114" s="1152"/>
      <c r="W1114" s="1152" t="s">
        <v>1832</v>
      </c>
      <c r="X1114" s="1152"/>
      <c r="Y1114" s="1152"/>
      <c r="Z1114" s="1152"/>
      <c r="AA1114" s="1152"/>
      <c r="AB1114" s="1152"/>
      <c r="AC1114" s="1152"/>
      <c r="AD1114" s="1152"/>
      <c r="AE1114" s="1152"/>
      <c r="AF1114" s="1152"/>
      <c r="AG1114" s="1152"/>
      <c r="AH1114" s="1152"/>
      <c r="AI1114" s="1152" t="s">
        <v>1833</v>
      </c>
      <c r="AJ1114" s="1152"/>
      <c r="AK1114" s="1152"/>
      <c r="AL1114" s="1152"/>
      <c r="AM1114" s="1152"/>
      <c r="AN1114" s="1152"/>
      <c r="AO1114" s="1152"/>
      <c r="AP1114" s="1152"/>
      <c r="AQ1114" s="1152"/>
      <c r="AR1114" s="1152"/>
      <c r="AS1114" s="1152"/>
      <c r="AT1114" s="1152"/>
      <c r="AU1114" s="1152"/>
      <c r="AV1114" s="1152"/>
      <c r="AW1114" s="1152"/>
      <c r="AX1114" s="1152"/>
      <c r="AY1114" s="1152"/>
      <c r="AZ1114" s="1152"/>
      <c r="BA1114" s="1152"/>
      <c r="BB1114" s="1152"/>
    </row>
    <row r="1115" spans="1:54" ht="15" customHeight="1" x14ac:dyDescent="0.25">
      <c r="A1115" s="807"/>
      <c r="B1115" s="1056"/>
      <c r="C1115" s="1056"/>
      <c r="D1115" s="1056"/>
      <c r="E1115" s="1056"/>
      <c r="F1115" s="1056"/>
      <c r="G1115" s="1056"/>
      <c r="H1115" s="1151"/>
      <c r="I1115" s="1152"/>
      <c r="J1115" s="1152"/>
      <c r="K1115" s="1152"/>
      <c r="L1115" s="1152"/>
      <c r="M1115" s="1152"/>
      <c r="N1115" s="1152"/>
      <c r="O1115" s="1152"/>
      <c r="P1115" s="1152"/>
      <c r="Q1115" s="1152"/>
      <c r="R1115" s="1152"/>
      <c r="S1115" s="1152"/>
      <c r="T1115" s="1152"/>
      <c r="U1115" s="1152"/>
      <c r="V1115" s="1152"/>
      <c r="W1115" s="1152"/>
      <c r="X1115" s="1152"/>
      <c r="Y1115" s="1152"/>
      <c r="Z1115" s="1152"/>
      <c r="AA1115" s="1152"/>
      <c r="AB1115" s="1152"/>
      <c r="AC1115" s="1152"/>
      <c r="AD1115" s="1152"/>
      <c r="AE1115" s="1152"/>
      <c r="AF1115" s="1152"/>
      <c r="AG1115" s="1152"/>
      <c r="AH1115" s="1152"/>
      <c r="AI1115" s="1152"/>
      <c r="AJ1115" s="1152"/>
      <c r="AK1115" s="1152"/>
      <c r="AL1115" s="1152"/>
      <c r="AM1115" s="1152"/>
      <c r="AN1115" s="1152"/>
      <c r="AO1115" s="1152"/>
      <c r="AP1115" s="1152"/>
      <c r="AQ1115" s="1152"/>
      <c r="AR1115" s="1152"/>
      <c r="AS1115" s="1152"/>
      <c r="AT1115" s="1152"/>
      <c r="AU1115" s="1152"/>
      <c r="AV1115" s="1152"/>
      <c r="AW1115" s="1152"/>
      <c r="AX1115" s="1152"/>
      <c r="AY1115" s="1152"/>
      <c r="AZ1115" s="1152"/>
      <c r="BA1115" s="1152"/>
      <c r="BB1115" s="1152"/>
    </row>
    <row r="1116" spans="1:54" ht="15" customHeight="1" x14ac:dyDescent="0.25">
      <c r="A1116" s="807"/>
      <c r="B1116" s="1056"/>
      <c r="C1116" s="1056"/>
      <c r="D1116" s="1056"/>
      <c r="E1116" s="1056"/>
      <c r="F1116" s="1056"/>
      <c r="G1116" s="1056"/>
      <c r="H1116" s="1151"/>
      <c r="I1116" s="1145" t="s">
        <v>1265</v>
      </c>
      <c r="J1116" s="1146"/>
      <c r="K1116" s="1146"/>
      <c r="L1116" s="1146"/>
      <c r="M1116" s="1146"/>
      <c r="N1116" s="1147"/>
      <c r="O1116" s="1145" t="s">
        <v>1279</v>
      </c>
      <c r="P1116" s="1146"/>
      <c r="Q1116" s="1146"/>
      <c r="R1116" s="1146"/>
      <c r="S1116" s="1146"/>
      <c r="T1116" s="1146"/>
      <c r="U1116" s="1146"/>
      <c r="V1116" s="1147"/>
      <c r="W1116" s="1145" t="s">
        <v>1265</v>
      </c>
      <c r="X1116" s="1146"/>
      <c r="Y1116" s="1146"/>
      <c r="Z1116" s="1146"/>
      <c r="AA1116" s="1146"/>
      <c r="AB1116" s="1147"/>
      <c r="AC1116" s="1145" t="s">
        <v>1279</v>
      </c>
      <c r="AD1116" s="1146"/>
      <c r="AE1116" s="1146"/>
      <c r="AF1116" s="1146"/>
      <c r="AG1116" s="1146"/>
      <c r="AH1116" s="1147"/>
      <c r="AI1116" s="1145" t="s">
        <v>1265</v>
      </c>
      <c r="AJ1116" s="1146"/>
      <c r="AK1116" s="1146"/>
      <c r="AL1116" s="1146"/>
      <c r="AM1116" s="1146"/>
      <c r="AN1116" s="1146"/>
      <c r="AO1116" s="1146"/>
      <c r="AP1116" s="1147"/>
      <c r="AQ1116" s="1145" t="s">
        <v>1279</v>
      </c>
      <c r="AR1116" s="1146"/>
      <c r="AS1116" s="1146"/>
      <c r="AT1116" s="1146"/>
      <c r="AU1116" s="1146"/>
      <c r="AV1116" s="1146"/>
      <c r="AW1116" s="1146"/>
      <c r="AX1116" s="1146"/>
      <c r="AY1116" s="1146"/>
      <c r="AZ1116" s="1146"/>
      <c r="BA1116" s="1146"/>
      <c r="BB1116" s="1147"/>
    </row>
    <row r="1117" spans="1:54" ht="15" customHeight="1" x14ac:dyDescent="0.25">
      <c r="A1117" s="807"/>
      <c r="B1117" s="1056"/>
      <c r="C1117" s="1056"/>
      <c r="D1117" s="1056"/>
      <c r="E1117" s="1056"/>
      <c r="F1117" s="1056"/>
      <c r="G1117" s="1056"/>
      <c r="H1117" s="1151"/>
      <c r="I1117" s="1148"/>
      <c r="J1117" s="1149"/>
      <c r="K1117" s="1149"/>
      <c r="L1117" s="1149"/>
      <c r="M1117" s="1149"/>
      <c r="N1117" s="1150"/>
      <c r="O1117" s="1148"/>
      <c r="P1117" s="1149"/>
      <c r="Q1117" s="1149"/>
      <c r="R1117" s="1149"/>
      <c r="S1117" s="1149"/>
      <c r="T1117" s="1149"/>
      <c r="U1117" s="1149"/>
      <c r="V1117" s="1150"/>
      <c r="W1117" s="1148"/>
      <c r="X1117" s="1149"/>
      <c r="Y1117" s="1149"/>
      <c r="Z1117" s="1149"/>
      <c r="AA1117" s="1149"/>
      <c r="AB1117" s="1150"/>
      <c r="AC1117" s="1148"/>
      <c r="AD1117" s="1149"/>
      <c r="AE1117" s="1149"/>
      <c r="AF1117" s="1149"/>
      <c r="AG1117" s="1149"/>
      <c r="AH1117" s="1150"/>
      <c r="AI1117" s="1148"/>
      <c r="AJ1117" s="1149"/>
      <c r="AK1117" s="1149"/>
      <c r="AL1117" s="1149"/>
      <c r="AM1117" s="1149"/>
      <c r="AN1117" s="1149"/>
      <c r="AO1117" s="1149"/>
      <c r="AP1117" s="1150"/>
      <c r="AQ1117" s="1148"/>
      <c r="AR1117" s="1149"/>
      <c r="AS1117" s="1149"/>
      <c r="AT1117" s="1149"/>
      <c r="AU1117" s="1149"/>
      <c r="AV1117" s="1149"/>
      <c r="AW1117" s="1149"/>
      <c r="AX1117" s="1149"/>
      <c r="AY1117" s="1149"/>
      <c r="AZ1117" s="1149"/>
      <c r="BA1117" s="1149"/>
      <c r="BB1117" s="1150"/>
    </row>
    <row r="1118" spans="1:54" ht="31.5" customHeight="1" x14ac:dyDescent="0.25">
      <c r="A1118" s="807"/>
      <c r="B1118" s="1056"/>
      <c r="C1118" s="1056"/>
      <c r="D1118" s="1056"/>
      <c r="E1118" s="1056"/>
      <c r="F1118" s="1056"/>
      <c r="G1118" s="1056"/>
      <c r="H1118" s="1151"/>
      <c r="I1118" s="1148"/>
      <c r="J1118" s="1149"/>
      <c r="K1118" s="1149"/>
      <c r="L1118" s="1149"/>
      <c r="M1118" s="1149"/>
      <c r="N1118" s="1150"/>
      <c r="O1118" s="1148"/>
      <c r="P1118" s="1149"/>
      <c r="Q1118" s="1149"/>
      <c r="R1118" s="1149"/>
      <c r="S1118" s="1149"/>
      <c r="T1118" s="1149"/>
      <c r="U1118" s="1149"/>
      <c r="V1118" s="1150"/>
      <c r="W1118" s="1148"/>
      <c r="X1118" s="1149"/>
      <c r="Y1118" s="1149"/>
      <c r="Z1118" s="1149"/>
      <c r="AA1118" s="1149"/>
      <c r="AB1118" s="1150"/>
      <c r="AC1118" s="1148"/>
      <c r="AD1118" s="1149"/>
      <c r="AE1118" s="1149"/>
      <c r="AF1118" s="1149"/>
      <c r="AG1118" s="1149"/>
      <c r="AH1118" s="1150"/>
      <c r="AI1118" s="1148"/>
      <c r="AJ1118" s="1149"/>
      <c r="AK1118" s="1149"/>
      <c r="AL1118" s="1149"/>
      <c r="AM1118" s="1149"/>
      <c r="AN1118" s="1149"/>
      <c r="AO1118" s="1149"/>
      <c r="AP1118" s="1150"/>
      <c r="AQ1118" s="1148"/>
      <c r="AR1118" s="1149"/>
      <c r="AS1118" s="1149"/>
      <c r="AT1118" s="1149"/>
      <c r="AU1118" s="1149"/>
      <c r="AV1118" s="1149"/>
      <c r="AW1118" s="1149"/>
      <c r="AX1118" s="1149"/>
      <c r="AY1118" s="1149"/>
      <c r="AZ1118" s="1149"/>
      <c r="BA1118" s="1149"/>
      <c r="BB1118" s="1150"/>
    </row>
    <row r="1119" spans="1:54" ht="15" customHeight="1" x14ac:dyDescent="0.25">
      <c r="A1119" s="809" t="s">
        <v>1415</v>
      </c>
      <c r="B1119" s="810"/>
      <c r="C1119" s="810"/>
      <c r="D1119" s="810"/>
      <c r="E1119" s="810"/>
      <c r="F1119" s="810"/>
      <c r="G1119" s="810"/>
      <c r="H1119" s="811"/>
      <c r="I1119" s="809" t="s">
        <v>1416</v>
      </c>
      <c r="J1119" s="810"/>
      <c r="K1119" s="810"/>
      <c r="L1119" s="810"/>
      <c r="M1119" s="810"/>
      <c r="N1119" s="811"/>
      <c r="O1119" s="809" t="s">
        <v>1417</v>
      </c>
      <c r="P1119" s="810"/>
      <c r="Q1119" s="810"/>
      <c r="R1119" s="810"/>
      <c r="S1119" s="810"/>
      <c r="T1119" s="810"/>
      <c r="U1119" s="810"/>
      <c r="V1119" s="811"/>
      <c r="W1119" s="809" t="s">
        <v>1418</v>
      </c>
      <c r="X1119" s="810"/>
      <c r="Y1119" s="810"/>
      <c r="Z1119" s="810"/>
      <c r="AA1119" s="810"/>
      <c r="AB1119" s="810"/>
      <c r="AC1119" s="809" t="s">
        <v>1419</v>
      </c>
      <c r="AD1119" s="810"/>
      <c r="AE1119" s="810"/>
      <c r="AF1119" s="810"/>
      <c r="AG1119" s="810"/>
      <c r="AH1119" s="811"/>
      <c r="AI1119" s="809" t="s">
        <v>1420</v>
      </c>
      <c r="AJ1119" s="810"/>
      <c r="AK1119" s="810"/>
      <c r="AL1119" s="810"/>
      <c r="AM1119" s="810"/>
      <c r="AN1119" s="810"/>
      <c r="AO1119" s="810"/>
      <c r="AP1119" s="811"/>
      <c r="AQ1119" s="809" t="s">
        <v>1421</v>
      </c>
      <c r="AR1119" s="810"/>
      <c r="AS1119" s="810"/>
      <c r="AT1119" s="810"/>
      <c r="AU1119" s="810"/>
      <c r="AV1119" s="810"/>
      <c r="AW1119" s="810"/>
      <c r="AX1119" s="810"/>
      <c r="AY1119" s="810"/>
      <c r="AZ1119" s="810"/>
      <c r="BA1119" s="810"/>
      <c r="BB1119" s="811"/>
    </row>
    <row r="1120" spans="1:54" ht="15" customHeight="1" x14ac:dyDescent="0.25">
      <c r="A1120" s="1039"/>
      <c r="B1120" s="1040"/>
      <c r="C1120" s="1040"/>
      <c r="D1120" s="1040"/>
      <c r="E1120" s="1040"/>
      <c r="F1120" s="1040"/>
      <c r="G1120" s="1040"/>
      <c r="H1120" s="1138"/>
      <c r="I1120" s="1143"/>
      <c r="J1120" s="1144"/>
      <c r="K1120" s="1144"/>
      <c r="L1120" s="1144"/>
      <c r="M1120" s="1144"/>
      <c r="N1120" s="1136"/>
      <c r="O1120" s="1000"/>
      <c r="P1120" s="1000"/>
      <c r="Q1120" s="1000"/>
      <c r="R1120" s="1000"/>
      <c r="S1120" s="1000"/>
      <c r="T1120" s="1000"/>
      <c r="U1120" s="1000"/>
      <c r="V1120" s="1000"/>
      <c r="W1120" s="1000"/>
      <c r="X1120" s="1000"/>
      <c r="Y1120" s="1000"/>
      <c r="Z1120" s="1000"/>
      <c r="AA1120" s="1000"/>
      <c r="AB1120" s="1143"/>
      <c r="AC1120" s="1000"/>
      <c r="AD1120" s="1000"/>
      <c r="AE1120" s="1000"/>
      <c r="AF1120" s="1000"/>
      <c r="AG1120" s="1000"/>
      <c r="AH1120" s="1000"/>
      <c r="AI1120" s="1000"/>
      <c r="AJ1120" s="1000"/>
      <c r="AK1120" s="1000"/>
      <c r="AL1120" s="1000"/>
      <c r="AM1120" s="1000"/>
      <c r="AN1120" s="1000"/>
      <c r="AO1120" s="1000"/>
      <c r="AP1120" s="1000"/>
      <c r="AQ1120" s="1000"/>
      <c r="AR1120" s="1000"/>
      <c r="AS1120" s="1000"/>
      <c r="AT1120" s="1000"/>
      <c r="AU1120" s="1000"/>
      <c r="AV1120" s="1000"/>
      <c r="AW1120" s="1000"/>
      <c r="AX1120" s="1000"/>
      <c r="AY1120" s="1000"/>
      <c r="AZ1120" s="1000"/>
      <c r="BA1120" s="1000"/>
      <c r="BB1120" s="1000"/>
    </row>
    <row r="1121" spans="1:54" ht="15" customHeight="1" x14ac:dyDescent="0.25">
      <c r="A1121" s="1039"/>
      <c r="B1121" s="1040"/>
      <c r="C1121" s="1040"/>
      <c r="D1121" s="1040"/>
      <c r="E1121" s="1040"/>
      <c r="F1121" s="1040"/>
      <c r="G1121" s="1040"/>
      <c r="H1121" s="1138"/>
      <c r="I1121" s="855"/>
      <c r="J1121" s="856"/>
      <c r="K1121" s="856"/>
      <c r="L1121" s="856"/>
      <c r="M1121" s="856"/>
      <c r="N1121" s="952"/>
      <c r="O1121" s="855"/>
      <c r="P1121" s="856"/>
      <c r="Q1121" s="856"/>
      <c r="R1121" s="856"/>
      <c r="S1121" s="856"/>
      <c r="T1121" s="856"/>
      <c r="U1121" s="856"/>
      <c r="V1121" s="952"/>
      <c r="W1121" s="766"/>
      <c r="X1121" s="766"/>
      <c r="Y1121" s="766"/>
      <c r="Z1121" s="766"/>
      <c r="AA1121" s="766"/>
      <c r="AB1121" s="855"/>
      <c r="AC1121" s="766"/>
      <c r="AD1121" s="766"/>
      <c r="AE1121" s="766"/>
      <c r="AF1121" s="766"/>
      <c r="AG1121" s="766"/>
      <c r="AH1121" s="766"/>
      <c r="AI1121" s="766"/>
      <c r="AJ1121" s="766"/>
      <c r="AK1121" s="766"/>
      <c r="AL1121" s="766"/>
      <c r="AM1121" s="766"/>
      <c r="AN1121" s="766"/>
      <c r="AO1121" s="766"/>
      <c r="AP1121" s="766"/>
      <c r="AQ1121" s="766"/>
      <c r="AR1121" s="766"/>
      <c r="AS1121" s="766"/>
      <c r="AT1121" s="766"/>
      <c r="AU1121" s="766"/>
      <c r="AV1121" s="766"/>
      <c r="AW1121" s="766"/>
      <c r="AX1121" s="766"/>
      <c r="AY1121" s="766"/>
      <c r="AZ1121" s="766"/>
      <c r="BA1121" s="766"/>
      <c r="BB1121" s="766"/>
    </row>
    <row r="1122" spans="1:54" ht="15" customHeight="1" x14ac:dyDescent="0.25">
      <c r="A1122" s="1039"/>
      <c r="B1122" s="1040"/>
      <c r="C1122" s="1040"/>
      <c r="D1122" s="1040"/>
      <c r="E1122" s="1040"/>
      <c r="F1122" s="1040"/>
      <c r="G1122" s="1040"/>
      <c r="H1122" s="1138"/>
      <c r="I1122" s="855"/>
      <c r="J1122" s="856"/>
      <c r="K1122" s="856"/>
      <c r="L1122" s="856"/>
      <c r="M1122" s="856"/>
      <c r="N1122" s="952"/>
      <c r="O1122" s="855"/>
      <c r="P1122" s="856"/>
      <c r="Q1122" s="856"/>
      <c r="R1122" s="856"/>
      <c r="S1122" s="856"/>
      <c r="T1122" s="856"/>
      <c r="U1122" s="856"/>
      <c r="V1122" s="952"/>
      <c r="W1122" s="766"/>
      <c r="X1122" s="766"/>
      <c r="Y1122" s="766"/>
      <c r="Z1122" s="766"/>
      <c r="AA1122" s="766"/>
      <c r="AB1122" s="855"/>
      <c r="AC1122" s="766"/>
      <c r="AD1122" s="766"/>
      <c r="AE1122" s="766"/>
      <c r="AF1122" s="766"/>
      <c r="AG1122" s="766"/>
      <c r="AH1122" s="766"/>
      <c r="AI1122" s="766"/>
      <c r="AJ1122" s="766"/>
      <c r="AK1122" s="766"/>
      <c r="AL1122" s="766"/>
      <c r="AM1122" s="766"/>
      <c r="AN1122" s="766"/>
      <c r="AO1122" s="766"/>
      <c r="AP1122" s="766"/>
      <c r="AQ1122" s="766"/>
      <c r="AR1122" s="766"/>
      <c r="AS1122" s="766"/>
      <c r="AT1122" s="766"/>
      <c r="AU1122" s="766"/>
      <c r="AV1122" s="766"/>
      <c r="AW1122" s="766"/>
      <c r="AX1122" s="766"/>
      <c r="AY1122" s="766"/>
      <c r="AZ1122" s="766"/>
      <c r="BA1122" s="766"/>
      <c r="BB1122" s="766"/>
    </row>
    <row r="1123" spans="1:54" ht="15" customHeight="1" x14ac:dyDescent="0.25">
      <c r="A1123" s="1039"/>
      <c r="B1123" s="1040"/>
      <c r="C1123" s="1040"/>
      <c r="D1123" s="1040"/>
      <c r="E1123" s="1040"/>
      <c r="F1123" s="1040"/>
      <c r="G1123" s="1040"/>
      <c r="H1123" s="1138"/>
      <c r="I1123" s="1143"/>
      <c r="J1123" s="1144"/>
      <c r="K1123" s="1144"/>
      <c r="L1123" s="1144"/>
      <c r="M1123" s="1144"/>
      <c r="N1123" s="1136"/>
      <c r="O1123" s="1000"/>
      <c r="P1123" s="1000"/>
      <c r="Q1123" s="1000"/>
      <c r="R1123" s="1000"/>
      <c r="S1123" s="1000"/>
      <c r="T1123" s="1000"/>
      <c r="U1123" s="1000"/>
      <c r="V1123" s="1000"/>
      <c r="W1123" s="1000"/>
      <c r="X1123" s="1000"/>
      <c r="Y1123" s="1000"/>
      <c r="Z1123" s="1000"/>
      <c r="AA1123" s="1000"/>
      <c r="AB1123" s="1143"/>
      <c r="AC1123" s="1000"/>
      <c r="AD1123" s="1000"/>
      <c r="AE1123" s="1000"/>
      <c r="AF1123" s="1000"/>
      <c r="AG1123" s="1000"/>
      <c r="AH1123" s="1000"/>
      <c r="AI1123" s="1000"/>
      <c r="AJ1123" s="1000"/>
      <c r="AK1123" s="1000"/>
      <c r="AL1123" s="1000"/>
      <c r="AM1123" s="1000"/>
      <c r="AN1123" s="1000"/>
      <c r="AO1123" s="1000"/>
      <c r="AP1123" s="1000"/>
      <c r="AQ1123" s="1000"/>
      <c r="AR1123" s="1000"/>
      <c r="AS1123" s="1000"/>
      <c r="AT1123" s="1000"/>
      <c r="AU1123" s="1000"/>
      <c r="AV1123" s="1000"/>
      <c r="AW1123" s="1000"/>
      <c r="AX1123" s="1000"/>
      <c r="AY1123" s="1000"/>
      <c r="AZ1123" s="1000"/>
      <c r="BA1123" s="1000"/>
      <c r="BB1123" s="1000"/>
    </row>
    <row r="1124" spans="1:54" ht="15" customHeight="1" x14ac:dyDescent="0.25">
      <c r="A1124" s="1039"/>
      <c r="B1124" s="1040"/>
      <c r="C1124" s="1040"/>
      <c r="D1124" s="1040"/>
      <c r="E1124" s="1040"/>
      <c r="F1124" s="1040"/>
      <c r="G1124" s="1040"/>
      <c r="H1124" s="1138"/>
      <c r="I1124" s="1143"/>
      <c r="J1124" s="1144"/>
      <c r="K1124" s="1144"/>
      <c r="L1124" s="1144"/>
      <c r="M1124" s="1144"/>
      <c r="N1124" s="1136"/>
      <c r="O1124" s="1000"/>
      <c r="P1124" s="1000"/>
      <c r="Q1124" s="1000"/>
      <c r="R1124" s="1000"/>
      <c r="S1124" s="1000"/>
      <c r="T1124" s="1000"/>
      <c r="U1124" s="1000"/>
      <c r="V1124" s="1000"/>
      <c r="W1124" s="1000"/>
      <c r="X1124" s="1000"/>
      <c r="Y1124" s="1000"/>
      <c r="Z1124" s="1000"/>
      <c r="AA1124" s="1000"/>
      <c r="AB1124" s="1143"/>
      <c r="AC1124" s="1000"/>
      <c r="AD1124" s="1000"/>
      <c r="AE1124" s="1000"/>
      <c r="AF1124" s="1000"/>
      <c r="AG1124" s="1000"/>
      <c r="AH1124" s="1000"/>
      <c r="AI1124" s="1000"/>
      <c r="AJ1124" s="1000"/>
      <c r="AK1124" s="1000"/>
      <c r="AL1124" s="1000"/>
      <c r="AM1124" s="1000"/>
      <c r="AN1124" s="1000"/>
      <c r="AO1124" s="1000"/>
      <c r="AP1124" s="1000"/>
      <c r="AQ1124" s="1000"/>
      <c r="AR1124" s="1000"/>
      <c r="AS1124" s="1000"/>
      <c r="AT1124" s="1000"/>
      <c r="AU1124" s="1000"/>
      <c r="AV1124" s="1000"/>
      <c r="AW1124" s="1000"/>
      <c r="AX1124" s="1000"/>
      <c r="AY1124" s="1000"/>
      <c r="AZ1124" s="1000"/>
      <c r="BA1124" s="1000"/>
      <c r="BB1124" s="1000"/>
    </row>
    <row r="1125" spans="1:54" ht="15" customHeight="1" x14ac:dyDescent="0.25">
      <c r="A1125" s="1039" t="s">
        <v>1402</v>
      </c>
      <c r="B1125" s="1040"/>
      <c r="C1125" s="1040"/>
      <c r="D1125" s="1040"/>
      <c r="E1125" s="1040"/>
      <c r="F1125" s="1040"/>
      <c r="G1125" s="1040"/>
      <c r="H1125" s="1138"/>
      <c r="I1125" s="1143">
        <f>SUM(I1120:N1124)</f>
        <v>0</v>
      </c>
      <c r="J1125" s="1144"/>
      <c r="K1125" s="1144"/>
      <c r="L1125" s="1144"/>
      <c r="M1125" s="1144"/>
      <c r="N1125" s="1136"/>
      <c r="O1125" s="1000">
        <f>SUM(O1120:V1124)</f>
        <v>0</v>
      </c>
      <c r="P1125" s="1000"/>
      <c r="Q1125" s="1000"/>
      <c r="R1125" s="1000"/>
      <c r="S1125" s="1000"/>
      <c r="T1125" s="1000"/>
      <c r="U1125" s="1000"/>
      <c r="V1125" s="1000"/>
      <c r="W1125" s="1000">
        <f>SUM(W1120:AB1124)</f>
        <v>0</v>
      </c>
      <c r="X1125" s="1000"/>
      <c r="Y1125" s="1000"/>
      <c r="Z1125" s="1000"/>
      <c r="AA1125" s="1000"/>
      <c r="AB1125" s="1143"/>
      <c r="AC1125" s="1000">
        <f>SUM(AC1120:AH1124)</f>
        <v>0</v>
      </c>
      <c r="AD1125" s="1000"/>
      <c r="AE1125" s="1000"/>
      <c r="AF1125" s="1000"/>
      <c r="AG1125" s="1000"/>
      <c r="AH1125" s="1000"/>
      <c r="AI1125" s="1000">
        <f>SUM(AI1120:AP1124)</f>
        <v>0</v>
      </c>
      <c r="AJ1125" s="1000"/>
      <c r="AK1125" s="1000"/>
      <c r="AL1125" s="1000"/>
      <c r="AM1125" s="1000"/>
      <c r="AN1125" s="1000"/>
      <c r="AO1125" s="1000"/>
      <c r="AP1125" s="1000"/>
      <c r="AQ1125" s="1000">
        <f>SUM(AQ1120:BB1124)</f>
        <v>0</v>
      </c>
      <c r="AR1125" s="1000"/>
      <c r="AS1125" s="1000"/>
      <c r="AT1125" s="1000"/>
      <c r="AU1125" s="1000"/>
      <c r="AV1125" s="1000"/>
      <c r="AW1125" s="1000"/>
      <c r="AX1125" s="1000"/>
      <c r="AY1125" s="1000"/>
      <c r="AZ1125" s="1000"/>
      <c r="BA1125" s="1000"/>
      <c r="BB1125" s="1000"/>
    </row>
    <row r="1126" spans="1:54" ht="12.6" customHeight="1" x14ac:dyDescent="0.25">
      <c r="A1126" s="142" t="s">
        <v>5207</v>
      </c>
      <c r="N1126" s="134"/>
      <c r="O1126" s="134"/>
      <c r="P1126" s="134"/>
      <c r="Q1126" s="134"/>
      <c r="R1126" s="134"/>
      <c r="S1126" s="134"/>
      <c r="T1126" s="134"/>
      <c r="U1126" s="134"/>
      <c r="V1126" s="134"/>
      <c r="W1126" s="134"/>
      <c r="X1126" s="134"/>
      <c r="Y1126" s="134"/>
      <c r="Z1126" s="134"/>
      <c r="AA1126" s="134"/>
      <c r="AB1126" s="134"/>
      <c r="AC1126" s="134"/>
      <c r="AD1126" s="134"/>
      <c r="AE1126" s="134"/>
      <c r="AF1126" s="134"/>
    </row>
    <row r="1127" spans="1:54" ht="15" customHeight="1" x14ac:dyDescent="0.25">
      <c r="A1127" s="863"/>
      <c r="B1127" s="864"/>
      <c r="C1127" s="864"/>
      <c r="D1127" s="864"/>
      <c r="E1127" s="864"/>
      <c r="F1127" s="864"/>
      <c r="G1127" s="864"/>
      <c r="H1127" s="864"/>
      <c r="I1127" s="864"/>
      <c r="J1127" s="864"/>
      <c r="K1127" s="864"/>
      <c r="L1127" s="864"/>
      <c r="M1127" s="864"/>
      <c r="N1127" s="864"/>
      <c r="O1127" s="864"/>
      <c r="P1127" s="864"/>
      <c r="Q1127" s="864"/>
      <c r="R1127" s="864"/>
      <c r="S1127" s="864"/>
      <c r="T1127" s="864"/>
      <c r="U1127" s="864"/>
      <c r="V1127" s="864"/>
      <c r="W1127" s="864"/>
      <c r="X1127" s="864"/>
      <c r="Y1127" s="864"/>
      <c r="Z1127" s="864"/>
      <c r="AA1127" s="864"/>
      <c r="AB1127" s="864"/>
      <c r="AC1127" s="864"/>
      <c r="AD1127" s="864"/>
      <c r="AE1127" s="864"/>
      <c r="AF1127" s="864"/>
      <c r="AG1127" s="864"/>
      <c r="AH1127" s="864"/>
      <c r="AI1127" s="864"/>
      <c r="AJ1127" s="864"/>
      <c r="AK1127" s="864"/>
      <c r="AL1127" s="864"/>
      <c r="AM1127" s="864"/>
      <c r="AN1127" s="864"/>
      <c r="AO1127" s="864"/>
      <c r="AP1127" s="864"/>
      <c r="AQ1127" s="864"/>
      <c r="AR1127" s="864"/>
      <c r="AS1127" s="864"/>
      <c r="AT1127" s="864"/>
      <c r="AU1127" s="864"/>
      <c r="AV1127" s="864"/>
      <c r="AW1127" s="864"/>
      <c r="AX1127" s="864"/>
      <c r="AY1127" s="497"/>
      <c r="AZ1127" s="497"/>
      <c r="BA1127" s="497"/>
      <c r="BB1127" s="497"/>
    </row>
    <row r="1128" spans="1:54" ht="15" customHeight="1" x14ac:dyDescent="0.25">
      <c r="A1128" s="865"/>
      <c r="B1128" s="866"/>
      <c r="C1128" s="866"/>
      <c r="D1128" s="866"/>
      <c r="E1128" s="866"/>
      <c r="F1128" s="866"/>
      <c r="G1128" s="866"/>
      <c r="H1128" s="866"/>
      <c r="I1128" s="866"/>
      <c r="J1128" s="866"/>
      <c r="K1128" s="866"/>
      <c r="L1128" s="866"/>
      <c r="M1128" s="866"/>
      <c r="N1128" s="866"/>
      <c r="O1128" s="866"/>
      <c r="P1128" s="866"/>
      <c r="Q1128" s="866"/>
      <c r="R1128" s="866"/>
      <c r="S1128" s="866"/>
      <c r="T1128" s="866"/>
      <c r="U1128" s="866"/>
      <c r="V1128" s="866"/>
      <c r="W1128" s="866"/>
      <c r="X1128" s="866"/>
      <c r="Y1128" s="866"/>
      <c r="Z1128" s="866"/>
      <c r="AA1128" s="866"/>
      <c r="AB1128" s="866"/>
      <c r="AC1128" s="866"/>
      <c r="AD1128" s="866"/>
      <c r="AE1128" s="866"/>
      <c r="AF1128" s="866"/>
      <c r="AG1128" s="866"/>
      <c r="AH1128" s="866"/>
      <c r="AI1128" s="866"/>
      <c r="AJ1128" s="866"/>
      <c r="AK1128" s="866"/>
      <c r="AL1128" s="866"/>
      <c r="AM1128" s="866"/>
      <c r="AN1128" s="866"/>
      <c r="AO1128" s="866"/>
      <c r="AP1128" s="866"/>
      <c r="AQ1128" s="866"/>
      <c r="AR1128" s="866"/>
      <c r="AS1128" s="866"/>
      <c r="AT1128" s="866"/>
      <c r="AU1128" s="866"/>
      <c r="AV1128" s="866"/>
      <c r="AW1128" s="866"/>
      <c r="AX1128" s="866"/>
      <c r="AY1128" s="497"/>
      <c r="AZ1128" s="497"/>
      <c r="BA1128" s="497"/>
      <c r="BB1128" s="497"/>
    </row>
    <row r="1129" spans="1:54" ht="15" customHeight="1" x14ac:dyDescent="0.25">
      <c r="A1129" s="210"/>
      <c r="B1129" s="210"/>
      <c r="C1129" s="210"/>
      <c r="D1129" s="210"/>
      <c r="E1129" s="210"/>
      <c r="F1129" s="210"/>
      <c r="G1129" s="210"/>
      <c r="H1129" s="210"/>
      <c r="I1129" s="210"/>
      <c r="J1129" s="210"/>
      <c r="K1129" s="210"/>
      <c r="L1129" s="210"/>
      <c r="M1129" s="210"/>
      <c r="N1129" s="210"/>
      <c r="O1129" s="210"/>
      <c r="P1129" s="210"/>
      <c r="Q1129" s="210"/>
      <c r="R1129" s="210"/>
      <c r="S1129" s="210"/>
      <c r="T1129" s="210"/>
      <c r="U1129" s="210"/>
      <c r="V1129" s="210"/>
      <c r="W1129" s="210"/>
      <c r="X1129" s="210"/>
      <c r="Y1129" s="210"/>
      <c r="Z1129" s="210"/>
      <c r="AA1129" s="210"/>
      <c r="AB1129" s="210"/>
      <c r="AC1129" s="210"/>
      <c r="AD1129" s="210"/>
      <c r="AE1129" s="210"/>
      <c r="AF1129" s="210"/>
      <c r="AG1129" s="210"/>
      <c r="AH1129" s="210"/>
      <c r="AI1129" s="210"/>
      <c r="AJ1129" s="210"/>
      <c r="AK1129" s="210"/>
      <c r="AL1129" s="210"/>
      <c r="AM1129" s="210"/>
      <c r="AN1129" s="210"/>
      <c r="AO1129" s="210"/>
      <c r="AP1129" s="210"/>
      <c r="AQ1129" s="210"/>
      <c r="AR1129" s="210"/>
      <c r="AS1129" s="210"/>
      <c r="AT1129" s="210"/>
      <c r="AU1129" s="210"/>
      <c r="AV1129" s="210"/>
      <c r="AW1129" s="210"/>
      <c r="AX1129" s="210"/>
      <c r="AY1129" s="210"/>
      <c r="AZ1129" s="210"/>
      <c r="BA1129" s="210"/>
      <c r="BB1129" s="218"/>
    </row>
    <row r="1130" spans="1:54" ht="12.6" customHeight="1" x14ac:dyDescent="0.25">
      <c r="A1130" s="142" t="s">
        <v>1835</v>
      </c>
    </row>
    <row r="1131" spans="1:54" ht="12.6" customHeight="1" x14ac:dyDescent="0.25">
      <c r="A1131" s="857" t="s">
        <v>1264</v>
      </c>
      <c r="B1131" s="858"/>
      <c r="C1131" s="858"/>
      <c r="D1131" s="858"/>
      <c r="E1131" s="858"/>
      <c r="F1131" s="858"/>
      <c r="G1131" s="858"/>
      <c r="H1131" s="858"/>
      <c r="I1131" s="858"/>
      <c r="J1131" s="858"/>
      <c r="K1131" s="858"/>
      <c r="L1131" s="859"/>
      <c r="M1131" s="867" t="s">
        <v>1836</v>
      </c>
      <c r="N1131" s="868"/>
      <c r="O1131" s="868"/>
      <c r="P1131" s="868"/>
      <c r="Q1131" s="868"/>
      <c r="R1131" s="868"/>
      <c r="S1131" s="951"/>
      <c r="T1131" s="867" t="s">
        <v>1650</v>
      </c>
      <c r="U1131" s="868"/>
      <c r="V1131" s="868"/>
      <c r="W1131" s="868"/>
      <c r="X1131" s="868"/>
      <c r="Y1131" s="868"/>
      <c r="Z1131" s="868"/>
      <c r="AA1131" s="868"/>
      <c r="AB1131" s="868"/>
      <c r="AC1131" s="868"/>
      <c r="AD1131" s="868"/>
      <c r="AE1131" s="868"/>
      <c r="AF1131" s="868"/>
      <c r="AG1131" s="951"/>
      <c r="AH1131" s="868" t="s">
        <v>1837</v>
      </c>
      <c r="AI1131" s="868"/>
      <c r="AJ1131" s="868"/>
      <c r="AK1131" s="868"/>
      <c r="AL1131" s="868"/>
      <c r="AM1131" s="868"/>
      <c r="AN1131" s="868"/>
      <c r="AO1131" s="868"/>
      <c r="AP1131" s="868"/>
      <c r="AQ1131" s="868"/>
      <c r="AR1131" s="868"/>
      <c r="AS1131" s="868"/>
      <c r="AT1131" s="868"/>
      <c r="AU1131" s="868"/>
      <c r="AV1131" s="868"/>
      <c r="AW1131" s="868"/>
      <c r="AX1131" s="868"/>
      <c r="AY1131" s="868"/>
      <c r="AZ1131" s="868"/>
      <c r="BA1131" s="868"/>
      <c r="BB1131" s="951"/>
    </row>
    <row r="1132" spans="1:54" ht="12.6" customHeight="1" x14ac:dyDescent="0.25">
      <c r="A1132" s="807"/>
      <c r="B1132" s="1056"/>
      <c r="C1132" s="1056"/>
      <c r="D1132" s="1056"/>
      <c r="E1132" s="1056"/>
      <c r="F1132" s="1056"/>
      <c r="G1132" s="1056"/>
      <c r="H1132" s="1056"/>
      <c r="I1132" s="1056"/>
      <c r="J1132" s="1056"/>
      <c r="K1132" s="1056"/>
      <c r="L1132" s="1151"/>
      <c r="M1132" s="799" t="s">
        <v>1796</v>
      </c>
      <c r="N1132" s="800"/>
      <c r="O1132" s="800"/>
      <c r="P1132" s="800"/>
      <c r="Q1132" s="800"/>
      <c r="R1132" s="800"/>
      <c r="S1132" s="802"/>
      <c r="T1132" s="799" t="s">
        <v>1651</v>
      </c>
      <c r="U1132" s="800"/>
      <c r="V1132" s="800"/>
      <c r="W1132" s="800"/>
      <c r="X1132" s="800"/>
      <c r="Y1132" s="800"/>
      <c r="Z1132" s="800"/>
      <c r="AA1132" s="800"/>
      <c r="AB1132" s="800"/>
      <c r="AC1132" s="800"/>
      <c r="AD1132" s="800"/>
      <c r="AE1132" s="800"/>
      <c r="AF1132" s="800"/>
      <c r="AG1132" s="802"/>
      <c r="AH1132" s="800" t="s">
        <v>1838</v>
      </c>
      <c r="AI1132" s="800"/>
      <c r="AJ1132" s="800"/>
      <c r="AK1132" s="800"/>
      <c r="AL1132" s="800"/>
      <c r="AM1132" s="800"/>
      <c r="AN1132" s="800"/>
      <c r="AO1132" s="800"/>
      <c r="AP1132" s="800"/>
      <c r="AQ1132" s="800"/>
      <c r="AR1132" s="800"/>
      <c r="AS1132" s="800"/>
      <c r="AT1132" s="800"/>
      <c r="AU1132" s="800"/>
      <c r="AV1132" s="800"/>
      <c r="AW1132" s="800"/>
      <c r="AX1132" s="800"/>
      <c r="AY1132" s="800"/>
      <c r="AZ1132" s="800"/>
      <c r="BA1132" s="800"/>
      <c r="BB1132" s="802"/>
    </row>
    <row r="1133" spans="1:54" ht="12.6" customHeight="1" x14ac:dyDescent="0.25">
      <c r="A1133" s="807"/>
      <c r="B1133" s="1056"/>
      <c r="C1133" s="1056"/>
      <c r="D1133" s="1056"/>
      <c r="E1133" s="1056"/>
      <c r="F1133" s="1056"/>
      <c r="G1133" s="1056"/>
      <c r="H1133" s="1056"/>
      <c r="I1133" s="1056"/>
      <c r="J1133" s="1056"/>
      <c r="K1133" s="1056"/>
      <c r="L1133" s="1151"/>
      <c r="M1133" s="809" t="s">
        <v>1438</v>
      </c>
      <c r="N1133" s="810"/>
      <c r="O1133" s="810"/>
      <c r="P1133" s="810"/>
      <c r="Q1133" s="810"/>
      <c r="R1133" s="810"/>
      <c r="S1133" s="811"/>
      <c r="T1133" s="809" t="s">
        <v>1438</v>
      </c>
      <c r="U1133" s="810"/>
      <c r="V1133" s="810"/>
      <c r="W1133" s="810"/>
      <c r="X1133" s="810"/>
      <c r="Y1133" s="810"/>
      <c r="Z1133" s="810"/>
      <c r="AA1133" s="810"/>
      <c r="AB1133" s="810"/>
      <c r="AC1133" s="810"/>
      <c r="AD1133" s="810"/>
      <c r="AE1133" s="810"/>
      <c r="AF1133" s="810"/>
      <c r="AG1133" s="811"/>
      <c r="AH1133" s="810" t="s">
        <v>1839</v>
      </c>
      <c r="AI1133" s="810"/>
      <c r="AJ1133" s="810"/>
      <c r="AK1133" s="810"/>
      <c r="AL1133" s="810"/>
      <c r="AM1133" s="810"/>
      <c r="AN1133" s="810"/>
      <c r="AO1133" s="810"/>
      <c r="AP1133" s="810"/>
      <c r="AQ1133" s="810"/>
      <c r="AR1133" s="810"/>
      <c r="AS1133" s="810"/>
      <c r="AT1133" s="810"/>
      <c r="AU1133" s="810"/>
      <c r="AV1133" s="810"/>
      <c r="AW1133" s="810"/>
      <c r="AX1133" s="810"/>
      <c r="AY1133" s="810"/>
      <c r="AZ1133" s="810"/>
      <c r="BA1133" s="810"/>
      <c r="BB1133" s="811"/>
    </row>
    <row r="1134" spans="1:54" ht="12.6" customHeight="1" x14ac:dyDescent="0.25">
      <c r="A1134" s="807"/>
      <c r="B1134" s="1056"/>
      <c r="C1134" s="1056"/>
      <c r="D1134" s="1056"/>
      <c r="E1134" s="1056"/>
      <c r="F1134" s="1056"/>
      <c r="G1134" s="1056"/>
      <c r="H1134" s="1056"/>
      <c r="I1134" s="1056"/>
      <c r="J1134" s="1056"/>
      <c r="K1134" s="1056"/>
      <c r="L1134" s="1151"/>
      <c r="M1134" s="867" t="s">
        <v>1840</v>
      </c>
      <c r="N1134" s="868"/>
      <c r="O1134" s="868"/>
      <c r="P1134" s="868"/>
      <c r="Q1134" s="868"/>
      <c r="R1134" s="868"/>
      <c r="S1134" s="951"/>
      <c r="T1134" s="867" t="s">
        <v>1840</v>
      </c>
      <c r="U1134" s="868"/>
      <c r="V1134" s="868"/>
      <c r="W1134" s="868"/>
      <c r="X1134" s="868"/>
      <c r="Y1134" s="868"/>
      <c r="Z1134" s="951"/>
      <c r="AA1134" s="867" t="s">
        <v>1841</v>
      </c>
      <c r="AB1134" s="868"/>
      <c r="AC1134" s="868"/>
      <c r="AD1134" s="868"/>
      <c r="AE1134" s="868"/>
      <c r="AF1134" s="868"/>
      <c r="AG1134" s="951"/>
      <c r="AH1134" s="867" t="s">
        <v>1836</v>
      </c>
      <c r="AI1134" s="868"/>
      <c r="AJ1134" s="868"/>
      <c r="AK1134" s="868"/>
      <c r="AL1134" s="868"/>
      <c r="AM1134" s="868"/>
      <c r="AN1134" s="951"/>
      <c r="AO1134" s="867" t="s">
        <v>1650</v>
      </c>
      <c r="AP1134" s="868"/>
      <c r="AQ1134" s="868"/>
      <c r="AR1134" s="868"/>
      <c r="AS1134" s="868"/>
      <c r="AT1134" s="868"/>
      <c r="AU1134" s="868"/>
      <c r="AV1134" s="868"/>
      <c r="AW1134" s="868"/>
      <c r="AX1134" s="868"/>
      <c r="AY1134" s="868"/>
      <c r="AZ1134" s="868"/>
      <c r="BA1134" s="868"/>
      <c r="BB1134" s="951"/>
    </row>
    <row r="1135" spans="1:54" ht="12.6" customHeight="1" x14ac:dyDescent="0.25">
      <c r="A1135" s="807"/>
      <c r="B1135" s="1056"/>
      <c r="C1135" s="1056"/>
      <c r="D1135" s="1056"/>
      <c r="E1135" s="1056"/>
      <c r="F1135" s="1056"/>
      <c r="G1135" s="1056"/>
      <c r="H1135" s="1056"/>
      <c r="I1135" s="1056"/>
      <c r="J1135" s="1056"/>
      <c r="K1135" s="1056"/>
      <c r="L1135" s="1151"/>
      <c r="M1135" s="799" t="s">
        <v>1842</v>
      </c>
      <c r="N1135" s="800"/>
      <c r="O1135" s="800"/>
      <c r="P1135" s="800"/>
      <c r="Q1135" s="800"/>
      <c r="R1135" s="800"/>
      <c r="S1135" s="802"/>
      <c r="T1135" s="799" t="s">
        <v>1842</v>
      </c>
      <c r="U1135" s="800"/>
      <c r="V1135" s="800"/>
      <c r="W1135" s="800"/>
      <c r="X1135" s="800"/>
      <c r="Y1135" s="800"/>
      <c r="Z1135" s="802"/>
      <c r="AA1135" s="799" t="s">
        <v>1843</v>
      </c>
      <c r="AB1135" s="800"/>
      <c r="AC1135" s="800"/>
      <c r="AD1135" s="800"/>
      <c r="AE1135" s="800"/>
      <c r="AF1135" s="800"/>
      <c r="AG1135" s="802"/>
      <c r="AH1135" s="799" t="s">
        <v>1796</v>
      </c>
      <c r="AI1135" s="800"/>
      <c r="AJ1135" s="800"/>
      <c r="AK1135" s="800"/>
      <c r="AL1135" s="800"/>
      <c r="AM1135" s="800"/>
      <c r="AN1135" s="802"/>
      <c r="AO1135" s="799" t="s">
        <v>1588</v>
      </c>
      <c r="AP1135" s="800"/>
      <c r="AQ1135" s="800"/>
      <c r="AR1135" s="800"/>
      <c r="AS1135" s="800"/>
      <c r="AT1135" s="800"/>
      <c r="AU1135" s="800"/>
      <c r="AV1135" s="800"/>
      <c r="AW1135" s="800"/>
      <c r="AX1135" s="800"/>
      <c r="AY1135" s="800"/>
      <c r="AZ1135" s="800"/>
      <c r="BA1135" s="800"/>
      <c r="BB1135" s="802"/>
    </row>
    <row r="1136" spans="1:54" ht="12.6" customHeight="1" x14ac:dyDescent="0.25">
      <c r="A1136" s="807"/>
      <c r="B1136" s="1056"/>
      <c r="C1136" s="1056"/>
      <c r="D1136" s="1056"/>
      <c r="E1136" s="1056"/>
      <c r="F1136" s="1056"/>
      <c r="G1136" s="1056"/>
      <c r="H1136" s="1056"/>
      <c r="I1136" s="1056"/>
      <c r="J1136" s="1056"/>
      <c r="K1136" s="1056"/>
      <c r="L1136" s="1151"/>
      <c r="M1136" s="799"/>
      <c r="N1136" s="800"/>
      <c r="O1136" s="800"/>
      <c r="P1136" s="800"/>
      <c r="Q1136" s="800"/>
      <c r="R1136" s="800"/>
      <c r="S1136" s="802"/>
      <c r="T1136" s="799"/>
      <c r="U1136" s="800"/>
      <c r="V1136" s="800"/>
      <c r="W1136" s="800"/>
      <c r="X1136" s="800"/>
      <c r="Y1136" s="800"/>
      <c r="Z1136" s="802"/>
      <c r="AA1136" s="799"/>
      <c r="AB1136" s="800"/>
      <c r="AC1136" s="800"/>
      <c r="AD1136" s="800"/>
      <c r="AE1136" s="800"/>
      <c r="AF1136" s="800"/>
      <c r="AG1136" s="802"/>
      <c r="AH1136" s="799" t="s">
        <v>1438</v>
      </c>
      <c r="AI1136" s="800"/>
      <c r="AJ1136" s="800"/>
      <c r="AK1136" s="800"/>
      <c r="AL1136" s="800"/>
      <c r="AM1136" s="800"/>
      <c r="AN1136" s="802"/>
      <c r="AO1136" s="799" t="s">
        <v>1267</v>
      </c>
      <c r="AP1136" s="800"/>
      <c r="AQ1136" s="800"/>
      <c r="AR1136" s="800"/>
      <c r="AS1136" s="800"/>
      <c r="AT1136" s="800"/>
      <c r="AU1136" s="800"/>
      <c r="AV1136" s="800"/>
      <c r="AW1136" s="800"/>
      <c r="AX1136" s="800"/>
      <c r="AY1136" s="800"/>
      <c r="AZ1136" s="800"/>
      <c r="BA1136" s="800"/>
      <c r="BB1136" s="802"/>
    </row>
    <row r="1137" spans="1:54" ht="12.6" customHeight="1" x14ac:dyDescent="0.25">
      <c r="A1137" s="799" t="s">
        <v>1415</v>
      </c>
      <c r="B1137" s="800"/>
      <c r="C1137" s="800"/>
      <c r="D1137" s="800"/>
      <c r="E1137" s="800"/>
      <c r="F1137" s="800"/>
      <c r="G1137" s="800"/>
      <c r="H1137" s="800"/>
      <c r="I1137" s="800"/>
      <c r="J1137" s="800"/>
      <c r="K1137" s="800"/>
      <c r="L1137" s="802"/>
      <c r="M1137" s="809" t="s">
        <v>1416</v>
      </c>
      <c r="N1137" s="810"/>
      <c r="O1137" s="810"/>
      <c r="P1137" s="810"/>
      <c r="Q1137" s="810"/>
      <c r="R1137" s="810"/>
      <c r="S1137" s="811"/>
      <c r="T1137" s="809" t="s">
        <v>1417</v>
      </c>
      <c r="U1137" s="810"/>
      <c r="V1137" s="810"/>
      <c r="W1137" s="810"/>
      <c r="X1137" s="810"/>
      <c r="Y1137" s="810"/>
      <c r="Z1137" s="811"/>
      <c r="AA1137" s="809" t="s">
        <v>1418</v>
      </c>
      <c r="AB1137" s="810"/>
      <c r="AC1137" s="810"/>
      <c r="AD1137" s="810"/>
      <c r="AE1137" s="810"/>
      <c r="AF1137" s="810"/>
      <c r="AG1137" s="811"/>
      <c r="AH1137" s="809" t="s">
        <v>1419</v>
      </c>
      <c r="AI1137" s="810"/>
      <c r="AJ1137" s="810"/>
      <c r="AK1137" s="810"/>
      <c r="AL1137" s="810"/>
      <c r="AM1137" s="810"/>
      <c r="AN1137" s="811"/>
      <c r="AO1137" s="809" t="s">
        <v>1420</v>
      </c>
      <c r="AP1137" s="810"/>
      <c r="AQ1137" s="810"/>
      <c r="AR1137" s="810"/>
      <c r="AS1137" s="810"/>
      <c r="AT1137" s="810"/>
      <c r="AU1137" s="810"/>
      <c r="AV1137" s="810"/>
      <c r="AW1137" s="810"/>
      <c r="AX1137" s="810"/>
      <c r="AY1137" s="810"/>
      <c r="AZ1137" s="810"/>
      <c r="BA1137" s="810"/>
      <c r="BB1137" s="811"/>
    </row>
    <row r="1138" spans="1:54" ht="12.6" customHeight="1" x14ac:dyDescent="0.25">
      <c r="A1138" s="148" t="s">
        <v>1844</v>
      </c>
      <c r="B1138" s="149"/>
      <c r="C1138" s="149"/>
      <c r="D1138" s="149"/>
      <c r="E1138" s="149"/>
      <c r="F1138" s="149"/>
      <c r="G1138" s="149"/>
      <c r="H1138" s="149"/>
      <c r="I1138" s="149"/>
      <c r="J1138" s="149"/>
      <c r="K1138" s="149"/>
      <c r="L1138" s="150"/>
      <c r="M1138" s="766"/>
      <c r="N1138" s="766"/>
      <c r="O1138" s="766"/>
      <c r="P1138" s="766"/>
      <c r="Q1138" s="766"/>
      <c r="R1138" s="766"/>
      <c r="S1138" s="766"/>
      <c r="T1138" s="766"/>
      <c r="U1138" s="766"/>
      <c r="V1138" s="766"/>
      <c r="W1138" s="766"/>
      <c r="X1138" s="766"/>
      <c r="Y1138" s="766"/>
      <c r="Z1138" s="766"/>
      <c r="AA1138" s="766"/>
      <c r="AB1138" s="766"/>
      <c r="AC1138" s="766"/>
      <c r="AD1138" s="766"/>
      <c r="AE1138" s="766"/>
      <c r="AF1138" s="766"/>
      <c r="AG1138" s="766"/>
      <c r="AH1138" s="1153"/>
      <c r="AI1138" s="1154"/>
      <c r="AJ1138" s="1154"/>
      <c r="AK1138" s="1154"/>
      <c r="AL1138" s="1154"/>
      <c r="AM1138" s="1154"/>
      <c r="AN1138" s="1155"/>
      <c r="AO1138" s="1153"/>
      <c r="AP1138" s="1154"/>
      <c r="AQ1138" s="1154"/>
      <c r="AR1138" s="1154"/>
      <c r="AS1138" s="1154"/>
      <c r="AT1138" s="1154"/>
      <c r="AU1138" s="1154"/>
      <c r="AV1138" s="1154"/>
      <c r="AW1138" s="1154"/>
      <c r="AX1138" s="1154"/>
      <c r="AY1138" s="1154"/>
      <c r="AZ1138" s="1154"/>
      <c r="BA1138" s="1154"/>
      <c r="BB1138" s="1155"/>
    </row>
    <row r="1139" spans="1:54" ht="12.6" customHeight="1" x14ac:dyDescent="0.25">
      <c r="A1139" s="151" t="s">
        <v>1845</v>
      </c>
      <c r="B1139" s="152"/>
      <c r="C1139" s="152"/>
      <c r="D1139" s="152"/>
      <c r="E1139" s="152"/>
      <c r="F1139" s="152"/>
      <c r="G1139" s="152"/>
      <c r="H1139" s="152"/>
      <c r="I1139" s="152"/>
      <c r="J1139" s="152"/>
      <c r="K1139" s="152"/>
      <c r="L1139" s="153"/>
      <c r="M1139" s="766"/>
      <c r="N1139" s="766"/>
      <c r="O1139" s="766"/>
      <c r="P1139" s="766"/>
      <c r="Q1139" s="766"/>
      <c r="R1139" s="766"/>
      <c r="S1139" s="766"/>
      <c r="T1139" s="766"/>
      <c r="U1139" s="766"/>
      <c r="V1139" s="766"/>
      <c r="W1139" s="766"/>
      <c r="X1139" s="766"/>
      <c r="Y1139" s="766"/>
      <c r="Z1139" s="766"/>
      <c r="AA1139" s="766"/>
      <c r="AB1139" s="766"/>
      <c r="AC1139" s="766"/>
      <c r="AD1139" s="766"/>
      <c r="AE1139" s="766"/>
      <c r="AF1139" s="766"/>
      <c r="AG1139" s="766"/>
      <c r="AH1139" s="1143"/>
      <c r="AI1139" s="1144"/>
      <c r="AJ1139" s="1144"/>
      <c r="AK1139" s="1144"/>
      <c r="AL1139" s="1144"/>
      <c r="AM1139" s="1144"/>
      <c r="AN1139" s="1136"/>
      <c r="AO1139" s="1143"/>
      <c r="AP1139" s="1144"/>
      <c r="AQ1139" s="1144"/>
      <c r="AR1139" s="1144"/>
      <c r="AS1139" s="1144"/>
      <c r="AT1139" s="1144"/>
      <c r="AU1139" s="1144"/>
      <c r="AV1139" s="1144"/>
      <c r="AW1139" s="1144"/>
      <c r="AX1139" s="1144"/>
      <c r="AY1139" s="1144"/>
      <c r="AZ1139" s="1144"/>
      <c r="BA1139" s="1144"/>
      <c r="BB1139" s="1136"/>
    </row>
    <row r="1140" spans="1:54" ht="12.6" customHeight="1" x14ac:dyDescent="0.25">
      <c r="A1140" s="143" t="s">
        <v>1572</v>
      </c>
      <c r="B1140" s="144"/>
      <c r="C1140" s="144"/>
      <c r="D1140" s="144"/>
      <c r="E1140" s="144"/>
      <c r="F1140" s="144"/>
      <c r="G1140" s="144"/>
      <c r="H1140" s="144"/>
      <c r="I1140" s="144"/>
      <c r="J1140" s="144"/>
      <c r="K1140" s="144"/>
      <c r="L1140" s="145"/>
      <c r="M1140" s="766"/>
      <c r="N1140" s="766"/>
      <c r="O1140" s="766"/>
      <c r="P1140" s="766"/>
      <c r="Q1140" s="766"/>
      <c r="R1140" s="766"/>
      <c r="S1140" s="766"/>
      <c r="T1140" s="766"/>
      <c r="U1140" s="766"/>
      <c r="V1140" s="766"/>
      <c r="W1140" s="766"/>
      <c r="X1140" s="766"/>
      <c r="Y1140" s="766"/>
      <c r="Z1140" s="766"/>
      <c r="AA1140" s="766"/>
      <c r="AB1140" s="766"/>
      <c r="AC1140" s="766"/>
      <c r="AD1140" s="766"/>
      <c r="AE1140" s="766"/>
      <c r="AF1140" s="766"/>
      <c r="AG1140" s="766"/>
      <c r="AH1140" s="855"/>
      <c r="AI1140" s="856"/>
      <c r="AJ1140" s="856"/>
      <c r="AK1140" s="856"/>
      <c r="AL1140" s="856"/>
      <c r="AM1140" s="856"/>
      <c r="AN1140" s="952"/>
      <c r="AO1140" s="855"/>
      <c r="AP1140" s="856"/>
      <c r="AQ1140" s="856"/>
      <c r="AR1140" s="856"/>
      <c r="AS1140" s="856"/>
      <c r="AT1140" s="856"/>
      <c r="AU1140" s="856"/>
      <c r="AV1140" s="856"/>
      <c r="AW1140" s="856"/>
      <c r="AX1140" s="856"/>
      <c r="AY1140" s="856"/>
      <c r="AZ1140" s="856"/>
      <c r="BA1140" s="856"/>
      <c r="BB1140" s="952"/>
    </row>
    <row r="1141" spans="1:54" ht="12.6" customHeight="1" x14ac:dyDescent="0.25">
      <c r="A1141" s="143" t="s">
        <v>1573</v>
      </c>
      <c r="B1141" s="144"/>
      <c r="C1141" s="144"/>
      <c r="D1141" s="144"/>
      <c r="E1141" s="144"/>
      <c r="F1141" s="144"/>
      <c r="G1141" s="144"/>
      <c r="H1141" s="144"/>
      <c r="I1141" s="144"/>
      <c r="J1141" s="144"/>
      <c r="K1141" s="144"/>
      <c r="L1141" s="145"/>
      <c r="M1141" s="766"/>
      <c r="N1141" s="766"/>
      <c r="O1141" s="766"/>
      <c r="P1141" s="766"/>
      <c r="Q1141" s="766"/>
      <c r="R1141" s="766"/>
      <c r="S1141" s="766"/>
      <c r="T1141" s="766"/>
      <c r="U1141" s="766"/>
      <c r="V1141" s="766"/>
      <c r="W1141" s="766"/>
      <c r="X1141" s="766"/>
      <c r="Y1141" s="766"/>
      <c r="Z1141" s="766"/>
      <c r="AA1141" s="766"/>
      <c r="AB1141" s="766"/>
      <c r="AC1141" s="766"/>
      <c r="AD1141" s="766"/>
      <c r="AE1141" s="766"/>
      <c r="AF1141" s="766"/>
      <c r="AG1141" s="766"/>
      <c r="AH1141" s="855"/>
      <c r="AI1141" s="856"/>
      <c r="AJ1141" s="856"/>
      <c r="AK1141" s="856"/>
      <c r="AL1141" s="856"/>
      <c r="AM1141" s="856"/>
      <c r="AN1141" s="952"/>
      <c r="AO1141" s="855"/>
      <c r="AP1141" s="856"/>
      <c r="AQ1141" s="856"/>
      <c r="AR1141" s="856"/>
      <c r="AS1141" s="856"/>
      <c r="AT1141" s="856"/>
      <c r="AU1141" s="856"/>
      <c r="AV1141" s="856"/>
      <c r="AW1141" s="856"/>
      <c r="AX1141" s="856"/>
      <c r="AY1141" s="856"/>
      <c r="AZ1141" s="856"/>
      <c r="BA1141" s="856"/>
      <c r="BB1141" s="952"/>
    </row>
    <row r="1142" spans="1:54" ht="12.6" customHeight="1" x14ac:dyDescent="0.25">
      <c r="A1142" s="207" t="s">
        <v>1402</v>
      </c>
      <c r="B1142" s="144"/>
      <c r="C1142" s="144"/>
      <c r="D1142" s="144"/>
      <c r="E1142" s="144"/>
      <c r="F1142" s="144"/>
      <c r="G1142" s="144"/>
      <c r="H1142" s="144"/>
      <c r="I1142" s="144"/>
      <c r="J1142" s="144"/>
      <c r="K1142" s="144"/>
      <c r="L1142" s="145"/>
      <c r="M1142" s="766"/>
      <c r="N1142" s="766"/>
      <c r="O1142" s="766"/>
      <c r="P1142" s="766"/>
      <c r="Q1142" s="766"/>
      <c r="R1142" s="766"/>
      <c r="S1142" s="766"/>
      <c r="T1142" s="766"/>
      <c r="U1142" s="766"/>
      <c r="V1142" s="766"/>
      <c r="W1142" s="766"/>
      <c r="X1142" s="766"/>
      <c r="Y1142" s="766"/>
      <c r="Z1142" s="766"/>
      <c r="AA1142" s="766"/>
      <c r="AB1142" s="766"/>
      <c r="AC1142" s="766"/>
      <c r="AD1142" s="766"/>
      <c r="AE1142" s="766"/>
      <c r="AF1142" s="766"/>
      <c r="AG1142" s="766"/>
      <c r="AH1142" s="855"/>
      <c r="AI1142" s="856"/>
      <c r="AJ1142" s="856"/>
      <c r="AK1142" s="856"/>
      <c r="AL1142" s="856"/>
      <c r="AM1142" s="856"/>
      <c r="AN1142" s="952"/>
      <c r="AO1142" s="855"/>
      <c r="AP1142" s="856"/>
      <c r="AQ1142" s="856"/>
      <c r="AR1142" s="856"/>
      <c r="AS1142" s="856"/>
      <c r="AT1142" s="856"/>
      <c r="AU1142" s="856"/>
      <c r="AV1142" s="856"/>
      <c r="AW1142" s="856"/>
      <c r="AX1142" s="856"/>
      <c r="AY1142" s="856"/>
      <c r="AZ1142" s="856"/>
      <c r="BA1142" s="856"/>
      <c r="BB1142" s="952"/>
    </row>
    <row r="1143" spans="1:54" ht="12.6" customHeight="1" x14ac:dyDescent="0.25">
      <c r="A1143" s="143" t="s">
        <v>1846</v>
      </c>
      <c r="B1143" s="144"/>
      <c r="C1143" s="144"/>
      <c r="D1143" s="144"/>
      <c r="E1143" s="144"/>
      <c r="F1143" s="144"/>
      <c r="G1143" s="144"/>
      <c r="H1143" s="144"/>
      <c r="I1143" s="144"/>
      <c r="J1143" s="144"/>
      <c r="K1143" s="144"/>
      <c r="L1143" s="145"/>
      <c r="M1143" s="768" t="s">
        <v>19</v>
      </c>
      <c r="N1143" s="768"/>
      <c r="O1143" s="768"/>
      <c r="P1143" s="768"/>
      <c r="Q1143" s="768"/>
      <c r="R1143" s="768"/>
      <c r="S1143" s="768"/>
      <c r="T1143" s="768" t="s">
        <v>19</v>
      </c>
      <c r="U1143" s="768"/>
      <c r="V1143" s="768"/>
      <c r="W1143" s="768"/>
      <c r="X1143" s="768"/>
      <c r="Y1143" s="768"/>
      <c r="Z1143" s="768"/>
      <c r="AA1143" s="768" t="s">
        <v>19</v>
      </c>
      <c r="AB1143" s="768"/>
      <c r="AC1143" s="768"/>
      <c r="AD1143" s="768"/>
      <c r="AE1143" s="768"/>
      <c r="AF1143" s="768"/>
      <c r="AG1143" s="768"/>
      <c r="AH1143" s="855">
        <f>'HL KNIHA VYPOC'!$G$305</f>
        <v>0</v>
      </c>
      <c r="AI1143" s="856"/>
      <c r="AJ1143" s="856"/>
      <c r="AK1143" s="856"/>
      <c r="AL1143" s="856"/>
      <c r="AM1143" s="856"/>
      <c r="AN1143" s="952"/>
      <c r="AO1143" s="855">
        <f>'HL KNIHA VYPOC'!$K$305</f>
        <v>0</v>
      </c>
      <c r="AP1143" s="856"/>
      <c r="AQ1143" s="856"/>
      <c r="AR1143" s="856"/>
      <c r="AS1143" s="856"/>
      <c r="AT1143" s="856"/>
      <c r="AU1143" s="856"/>
      <c r="AV1143" s="856"/>
      <c r="AW1143" s="856"/>
      <c r="AX1143" s="856"/>
      <c r="AY1143" s="856"/>
      <c r="AZ1143" s="856"/>
      <c r="BA1143" s="856"/>
      <c r="BB1143" s="952"/>
    </row>
    <row r="1144" spans="1:54" ht="12.6" customHeight="1" x14ac:dyDescent="0.25">
      <c r="A1144" s="143" t="s">
        <v>1847</v>
      </c>
      <c r="B1144" s="144"/>
      <c r="C1144" s="144"/>
      <c r="D1144" s="144"/>
      <c r="E1144" s="144"/>
      <c r="F1144" s="144"/>
      <c r="G1144" s="144"/>
      <c r="H1144" s="144"/>
      <c r="I1144" s="144"/>
      <c r="J1144" s="144"/>
      <c r="K1144" s="144"/>
      <c r="L1144" s="145"/>
      <c r="M1144" s="768" t="s">
        <v>19</v>
      </c>
      <c r="N1144" s="768"/>
      <c r="O1144" s="768"/>
      <c r="P1144" s="768"/>
      <c r="Q1144" s="768"/>
      <c r="R1144" s="768"/>
      <c r="S1144" s="768"/>
      <c r="T1144" s="768" t="s">
        <v>19</v>
      </c>
      <c r="U1144" s="768"/>
      <c r="V1144" s="768"/>
      <c r="W1144" s="768"/>
      <c r="X1144" s="768"/>
      <c r="Y1144" s="768"/>
      <c r="Z1144" s="768"/>
      <c r="AA1144" s="768" t="s">
        <v>19</v>
      </c>
      <c r="AB1144" s="768"/>
      <c r="AC1144" s="768"/>
      <c r="AD1144" s="768"/>
      <c r="AE1144" s="768"/>
      <c r="AF1144" s="768"/>
      <c r="AG1144" s="768"/>
      <c r="AH1144" s="855">
        <f>'HL KNIHA VYPOC'!$G$275</f>
        <v>0</v>
      </c>
      <c r="AI1144" s="856"/>
      <c r="AJ1144" s="856"/>
      <c r="AK1144" s="856"/>
      <c r="AL1144" s="856"/>
      <c r="AM1144" s="856"/>
      <c r="AN1144" s="952"/>
      <c r="AO1144" s="855">
        <f>'HL KNIHA VYPOC'!$K$275</f>
        <v>0</v>
      </c>
      <c r="AP1144" s="856"/>
      <c r="AQ1144" s="856"/>
      <c r="AR1144" s="856"/>
      <c r="AS1144" s="856"/>
      <c r="AT1144" s="856"/>
      <c r="AU1144" s="856"/>
      <c r="AV1144" s="856"/>
      <c r="AW1144" s="856"/>
      <c r="AX1144" s="856"/>
      <c r="AY1144" s="856"/>
      <c r="AZ1144" s="856"/>
      <c r="BA1144" s="856"/>
      <c r="BB1144" s="952"/>
    </row>
    <row r="1145" spans="1:54" ht="12.6" customHeight="1" x14ac:dyDescent="0.25">
      <c r="A1145" s="143" t="s">
        <v>1848</v>
      </c>
      <c r="B1145" s="144"/>
      <c r="C1145" s="144"/>
      <c r="D1145" s="144"/>
      <c r="E1145" s="144"/>
      <c r="F1145" s="144"/>
      <c r="G1145" s="144"/>
      <c r="H1145" s="144"/>
      <c r="I1145" s="144"/>
      <c r="J1145" s="144"/>
      <c r="K1145" s="144"/>
      <c r="L1145" s="145"/>
      <c r="M1145" s="768" t="s">
        <v>19</v>
      </c>
      <c r="N1145" s="768"/>
      <c r="O1145" s="768"/>
      <c r="P1145" s="768"/>
      <c r="Q1145" s="768"/>
      <c r="R1145" s="768"/>
      <c r="S1145" s="768"/>
      <c r="T1145" s="768" t="s">
        <v>19</v>
      </c>
      <c r="U1145" s="768"/>
      <c r="V1145" s="768"/>
      <c r="W1145" s="768"/>
      <c r="X1145" s="768"/>
      <c r="Y1145" s="768"/>
      <c r="Z1145" s="768"/>
      <c r="AA1145" s="768" t="s">
        <v>19</v>
      </c>
      <c r="AB1145" s="768"/>
      <c r="AC1145" s="768"/>
      <c r="AD1145" s="768"/>
      <c r="AE1145" s="768"/>
      <c r="AF1145" s="768"/>
      <c r="AG1145" s="768"/>
      <c r="AH1145" s="855">
        <f>'HL KNIHA VYPOC'!$G$299</f>
        <v>0</v>
      </c>
      <c r="AI1145" s="856"/>
      <c r="AJ1145" s="856"/>
      <c r="AK1145" s="856"/>
      <c r="AL1145" s="856"/>
      <c r="AM1145" s="856"/>
      <c r="AN1145" s="952"/>
      <c r="AO1145" s="855">
        <f>'HL KNIHA VYPOC'!$K$299</f>
        <v>0</v>
      </c>
      <c r="AP1145" s="856"/>
      <c r="AQ1145" s="856"/>
      <c r="AR1145" s="856"/>
      <c r="AS1145" s="856"/>
      <c r="AT1145" s="856"/>
      <c r="AU1145" s="856"/>
      <c r="AV1145" s="856"/>
      <c r="AW1145" s="856"/>
      <c r="AX1145" s="856"/>
      <c r="AY1145" s="856"/>
      <c r="AZ1145" s="856"/>
      <c r="BA1145" s="856"/>
      <c r="BB1145" s="952"/>
    </row>
    <row r="1146" spans="1:54" ht="12.6" customHeight="1" x14ac:dyDescent="0.25">
      <c r="A1146" s="148" t="s">
        <v>1713</v>
      </c>
      <c r="B1146" s="149"/>
      <c r="C1146" s="149"/>
      <c r="D1146" s="149"/>
      <c r="E1146" s="149"/>
      <c r="F1146" s="149"/>
      <c r="G1146" s="149"/>
      <c r="H1146" s="149"/>
      <c r="I1146" s="149"/>
      <c r="J1146" s="149"/>
      <c r="K1146" s="149"/>
      <c r="L1146" s="150"/>
      <c r="M1146" s="854" t="s">
        <v>19</v>
      </c>
      <c r="N1146" s="854"/>
      <c r="O1146" s="854"/>
      <c r="P1146" s="854"/>
      <c r="Q1146" s="854"/>
      <c r="R1146" s="854"/>
      <c r="S1146" s="854"/>
      <c r="T1146" s="854" t="s">
        <v>19</v>
      </c>
      <c r="U1146" s="854"/>
      <c r="V1146" s="854"/>
      <c r="W1146" s="854"/>
      <c r="X1146" s="854"/>
      <c r="Y1146" s="854"/>
      <c r="Z1146" s="854"/>
      <c r="AA1146" s="854" t="s">
        <v>19</v>
      </c>
      <c r="AB1146" s="854"/>
      <c r="AC1146" s="854"/>
      <c r="AD1146" s="854"/>
      <c r="AE1146" s="854"/>
      <c r="AF1146" s="854"/>
      <c r="AG1146" s="854"/>
      <c r="AH1146" s="1153"/>
      <c r="AI1146" s="1154"/>
      <c r="AJ1146" s="1154"/>
      <c r="AK1146" s="1154"/>
      <c r="AL1146" s="1154"/>
      <c r="AM1146" s="1154"/>
      <c r="AN1146" s="1155"/>
      <c r="AO1146" s="1153"/>
      <c r="AP1146" s="1154"/>
      <c r="AQ1146" s="1154"/>
      <c r="AR1146" s="1154"/>
      <c r="AS1146" s="1154"/>
      <c r="AT1146" s="1154"/>
      <c r="AU1146" s="1154"/>
      <c r="AV1146" s="1154"/>
      <c r="AW1146" s="1154"/>
      <c r="AX1146" s="1154"/>
      <c r="AY1146" s="1154"/>
      <c r="AZ1146" s="1154"/>
      <c r="BA1146" s="1154"/>
      <c r="BB1146" s="1155"/>
    </row>
    <row r="1147" spans="1:54" ht="12.6" customHeight="1" x14ac:dyDescent="0.25">
      <c r="A1147" s="171" t="s">
        <v>1837</v>
      </c>
      <c r="B1147" s="149"/>
      <c r="C1147" s="149"/>
      <c r="D1147" s="149"/>
      <c r="E1147" s="149"/>
      <c r="F1147" s="149"/>
      <c r="G1147" s="149"/>
      <c r="H1147" s="149"/>
      <c r="I1147" s="149"/>
      <c r="J1147" s="149"/>
      <c r="K1147" s="149"/>
      <c r="L1147" s="150"/>
      <c r="M1147" s="767" t="s">
        <v>19</v>
      </c>
      <c r="N1147" s="767"/>
      <c r="O1147" s="767"/>
      <c r="P1147" s="767"/>
      <c r="Q1147" s="767"/>
      <c r="R1147" s="767"/>
      <c r="S1147" s="767"/>
      <c r="T1147" s="767" t="s">
        <v>19</v>
      </c>
      <c r="U1147" s="767"/>
      <c r="V1147" s="767"/>
      <c r="W1147" s="767"/>
      <c r="X1147" s="767"/>
      <c r="Y1147" s="767"/>
      <c r="Z1147" s="767"/>
      <c r="AA1147" s="767" t="s">
        <v>19</v>
      </c>
      <c r="AB1147" s="767"/>
      <c r="AC1147" s="767"/>
      <c r="AD1147" s="767"/>
      <c r="AE1147" s="767"/>
      <c r="AF1147" s="767"/>
      <c r="AG1147" s="767"/>
      <c r="AH1147" s="1153"/>
      <c r="AI1147" s="1154"/>
      <c r="AJ1147" s="1154"/>
      <c r="AK1147" s="1154"/>
      <c r="AL1147" s="1154"/>
      <c r="AM1147" s="1154"/>
      <c r="AN1147" s="1155"/>
      <c r="AO1147" s="1153"/>
      <c r="AP1147" s="1154"/>
      <c r="AQ1147" s="1154"/>
      <c r="AR1147" s="1154"/>
      <c r="AS1147" s="1154"/>
      <c r="AT1147" s="1154"/>
      <c r="AU1147" s="1154"/>
      <c r="AV1147" s="1154"/>
      <c r="AW1147" s="1154"/>
      <c r="AX1147" s="1154"/>
      <c r="AY1147" s="1154"/>
      <c r="AZ1147" s="1154"/>
      <c r="BA1147" s="1154"/>
      <c r="BB1147" s="1155"/>
    </row>
    <row r="1148" spans="1:54" ht="12.6" customHeight="1" x14ac:dyDescent="0.25">
      <c r="A1148" s="141" t="s">
        <v>1838</v>
      </c>
      <c r="L1148" s="173"/>
      <c r="M1148" s="767"/>
      <c r="N1148" s="767"/>
      <c r="O1148" s="767"/>
      <c r="P1148" s="767"/>
      <c r="Q1148" s="767"/>
      <c r="R1148" s="767"/>
      <c r="S1148" s="767"/>
      <c r="T1148" s="767"/>
      <c r="U1148" s="767"/>
      <c r="V1148" s="767"/>
      <c r="W1148" s="767"/>
      <c r="X1148" s="767"/>
      <c r="Y1148" s="767"/>
      <c r="Z1148" s="767"/>
      <c r="AA1148" s="767"/>
      <c r="AB1148" s="767"/>
      <c r="AC1148" s="767"/>
      <c r="AD1148" s="767"/>
      <c r="AE1148" s="767"/>
      <c r="AF1148" s="767"/>
      <c r="AG1148" s="767"/>
      <c r="AH1148" s="953"/>
      <c r="AI1148" s="937"/>
      <c r="AJ1148" s="937"/>
      <c r="AK1148" s="937"/>
      <c r="AL1148" s="937"/>
      <c r="AM1148" s="937"/>
      <c r="AN1148" s="1157"/>
      <c r="AO1148" s="953"/>
      <c r="AP1148" s="937"/>
      <c r="AQ1148" s="937"/>
      <c r="AR1148" s="937"/>
      <c r="AS1148" s="937"/>
      <c r="AT1148" s="937"/>
      <c r="AU1148" s="937"/>
      <c r="AV1148" s="937"/>
      <c r="AW1148" s="937"/>
      <c r="AX1148" s="937"/>
      <c r="AY1148" s="937"/>
      <c r="AZ1148" s="937"/>
      <c r="BA1148" s="937"/>
      <c r="BB1148" s="1157"/>
    </row>
    <row r="1149" spans="1:54" ht="12.6" customHeight="1" x14ac:dyDescent="0.25">
      <c r="A1149" s="141" t="s">
        <v>1849</v>
      </c>
      <c r="L1149" s="173"/>
      <c r="M1149" s="767"/>
      <c r="N1149" s="767"/>
      <c r="O1149" s="767"/>
      <c r="P1149" s="767"/>
      <c r="Q1149" s="767"/>
      <c r="R1149" s="767"/>
      <c r="S1149" s="767"/>
      <c r="T1149" s="767"/>
      <c r="U1149" s="767"/>
      <c r="V1149" s="767"/>
      <c r="W1149" s="767"/>
      <c r="X1149" s="767"/>
      <c r="Y1149" s="767"/>
      <c r="Z1149" s="767"/>
      <c r="AA1149" s="767"/>
      <c r="AB1149" s="767"/>
      <c r="AC1149" s="767"/>
      <c r="AD1149" s="767"/>
      <c r="AE1149" s="767"/>
      <c r="AF1149" s="767"/>
      <c r="AG1149" s="767"/>
      <c r="AH1149" s="953"/>
      <c r="AI1149" s="937"/>
      <c r="AJ1149" s="937"/>
      <c r="AK1149" s="937"/>
      <c r="AL1149" s="937"/>
      <c r="AM1149" s="937"/>
      <c r="AN1149" s="1157"/>
      <c r="AO1149" s="953"/>
      <c r="AP1149" s="937"/>
      <c r="AQ1149" s="937"/>
      <c r="AR1149" s="937"/>
      <c r="AS1149" s="937"/>
      <c r="AT1149" s="937"/>
      <c r="AU1149" s="937"/>
      <c r="AV1149" s="937"/>
      <c r="AW1149" s="937"/>
      <c r="AX1149" s="937"/>
      <c r="AY1149" s="937"/>
      <c r="AZ1149" s="937"/>
      <c r="BA1149" s="937"/>
      <c r="BB1149" s="1157"/>
    </row>
    <row r="1150" spans="1:54" ht="12.6" customHeight="1" x14ac:dyDescent="0.25">
      <c r="A1150" s="174" t="s">
        <v>1850</v>
      </c>
      <c r="B1150" s="152"/>
      <c r="C1150" s="152"/>
      <c r="D1150" s="152"/>
      <c r="E1150" s="152"/>
      <c r="F1150" s="152"/>
      <c r="G1150" s="152"/>
      <c r="H1150" s="152"/>
      <c r="I1150" s="152"/>
      <c r="J1150" s="152"/>
      <c r="K1150" s="152"/>
      <c r="L1150" s="153"/>
      <c r="M1150" s="767"/>
      <c r="N1150" s="767"/>
      <c r="O1150" s="767"/>
      <c r="P1150" s="767"/>
      <c r="Q1150" s="767"/>
      <c r="R1150" s="767"/>
      <c r="S1150" s="767"/>
      <c r="T1150" s="767"/>
      <c r="U1150" s="767"/>
      <c r="V1150" s="767"/>
      <c r="W1150" s="767"/>
      <c r="X1150" s="767"/>
      <c r="Y1150" s="767"/>
      <c r="Z1150" s="767"/>
      <c r="AA1150" s="767"/>
      <c r="AB1150" s="767"/>
      <c r="AC1150" s="767"/>
      <c r="AD1150" s="767"/>
      <c r="AE1150" s="767"/>
      <c r="AF1150" s="767"/>
      <c r="AG1150" s="767"/>
      <c r="AH1150" s="1143"/>
      <c r="AI1150" s="1144"/>
      <c r="AJ1150" s="1144"/>
      <c r="AK1150" s="1144"/>
      <c r="AL1150" s="1144"/>
      <c r="AM1150" s="1144"/>
      <c r="AN1150" s="1136"/>
      <c r="AO1150" s="1143"/>
      <c r="AP1150" s="1144"/>
      <c r="AQ1150" s="1144"/>
      <c r="AR1150" s="1144"/>
      <c r="AS1150" s="1144"/>
      <c r="AT1150" s="1144"/>
      <c r="AU1150" s="1144"/>
      <c r="AV1150" s="1144"/>
      <c r="AW1150" s="1144"/>
      <c r="AX1150" s="1144"/>
      <c r="AY1150" s="1144"/>
      <c r="AZ1150" s="1144"/>
      <c r="BA1150" s="1144"/>
      <c r="BB1150" s="1136"/>
    </row>
    <row r="1151" spans="1:54" ht="12.6" customHeight="1" x14ac:dyDescent="0.25">
      <c r="A1151" s="142" t="s">
        <v>5105</v>
      </c>
    </row>
    <row r="1152" spans="1:54" ht="15" customHeight="1" x14ac:dyDescent="0.25">
      <c r="A1152" s="863"/>
      <c r="B1152" s="864"/>
      <c r="C1152" s="864"/>
      <c r="D1152" s="864"/>
      <c r="E1152" s="864"/>
      <c r="F1152" s="864"/>
      <c r="G1152" s="864"/>
      <c r="H1152" s="864"/>
      <c r="I1152" s="864"/>
      <c r="J1152" s="864"/>
      <c r="K1152" s="864"/>
      <c r="L1152" s="864"/>
      <c r="M1152" s="864"/>
      <c r="N1152" s="864"/>
      <c r="O1152" s="864"/>
      <c r="P1152" s="864"/>
      <c r="Q1152" s="864"/>
      <c r="R1152" s="864"/>
      <c r="S1152" s="864"/>
      <c r="T1152" s="864"/>
      <c r="U1152" s="864"/>
      <c r="V1152" s="864"/>
      <c r="W1152" s="864"/>
      <c r="X1152" s="864"/>
      <c r="Y1152" s="864"/>
      <c r="Z1152" s="864"/>
      <c r="AA1152" s="864"/>
      <c r="AB1152" s="864"/>
      <c r="AC1152" s="864"/>
      <c r="AD1152" s="864"/>
      <c r="AE1152" s="864"/>
      <c r="AF1152" s="864"/>
      <c r="AG1152" s="864"/>
      <c r="AH1152" s="864"/>
      <c r="AI1152" s="864"/>
      <c r="AJ1152" s="864"/>
      <c r="AK1152" s="864"/>
      <c r="AL1152" s="864"/>
      <c r="AM1152" s="864"/>
      <c r="AN1152" s="864"/>
      <c r="AO1152" s="864"/>
      <c r="AP1152" s="864"/>
      <c r="AQ1152" s="864"/>
      <c r="AR1152" s="864"/>
      <c r="AS1152" s="864"/>
      <c r="AT1152" s="864"/>
      <c r="AU1152" s="864"/>
      <c r="AV1152" s="864"/>
      <c r="AW1152" s="864"/>
      <c r="AX1152" s="864"/>
      <c r="AY1152" s="497"/>
      <c r="AZ1152" s="497"/>
      <c r="BA1152" s="497"/>
      <c r="BB1152" s="497"/>
    </row>
    <row r="1153" spans="1:54" ht="15" customHeight="1" x14ac:dyDescent="0.25">
      <c r="A1153" s="865"/>
      <c r="B1153" s="866"/>
      <c r="C1153" s="866"/>
      <c r="D1153" s="866"/>
      <c r="E1153" s="866"/>
      <c r="F1153" s="866"/>
      <c r="G1153" s="866"/>
      <c r="H1153" s="866"/>
      <c r="I1153" s="866"/>
      <c r="J1153" s="866"/>
      <c r="K1153" s="866"/>
      <c r="L1153" s="866"/>
      <c r="M1153" s="866"/>
      <c r="N1153" s="866"/>
      <c r="O1153" s="866"/>
      <c r="P1153" s="866"/>
      <c r="Q1153" s="866"/>
      <c r="R1153" s="866"/>
      <c r="S1153" s="866"/>
      <c r="T1153" s="866"/>
      <c r="U1153" s="866"/>
      <c r="V1153" s="866"/>
      <c r="W1153" s="866"/>
      <c r="X1153" s="866"/>
      <c r="Y1153" s="866"/>
      <c r="Z1153" s="866"/>
      <c r="AA1153" s="866"/>
      <c r="AB1153" s="866"/>
      <c r="AC1153" s="866"/>
      <c r="AD1153" s="866"/>
      <c r="AE1153" s="866"/>
      <c r="AF1153" s="866"/>
      <c r="AG1153" s="866"/>
      <c r="AH1153" s="866"/>
      <c r="AI1153" s="866"/>
      <c r="AJ1153" s="866"/>
      <c r="AK1153" s="866"/>
      <c r="AL1153" s="866"/>
      <c r="AM1153" s="866"/>
      <c r="AN1153" s="866"/>
      <c r="AO1153" s="866"/>
      <c r="AP1153" s="866"/>
      <c r="AQ1153" s="866"/>
      <c r="AR1153" s="866"/>
      <c r="AS1153" s="866"/>
      <c r="AT1153" s="866"/>
      <c r="AU1153" s="866"/>
      <c r="AV1153" s="866"/>
      <c r="AW1153" s="866"/>
      <c r="AX1153" s="866"/>
      <c r="AY1153" s="497"/>
      <c r="AZ1153" s="497"/>
      <c r="BA1153" s="497"/>
      <c r="BB1153" s="497"/>
    </row>
    <row r="1154" spans="1:54" ht="30" customHeight="1" x14ac:dyDescent="0.25">
      <c r="A1154" s="1156" t="s">
        <v>1851</v>
      </c>
      <c r="B1154" s="1156"/>
      <c r="C1154" s="1156"/>
      <c r="D1154" s="1156"/>
      <c r="E1154" s="1156"/>
      <c r="F1154" s="1156"/>
      <c r="G1154" s="1156"/>
      <c r="H1154" s="1156"/>
      <c r="I1154" s="1156"/>
      <c r="J1154" s="1156"/>
      <c r="K1154" s="1156"/>
      <c r="L1154" s="1156"/>
      <c r="M1154" s="1156"/>
      <c r="N1154" s="1156"/>
      <c r="O1154" s="1156"/>
      <c r="P1154" s="1156"/>
      <c r="Q1154" s="1156"/>
      <c r="R1154" s="1156"/>
      <c r="S1154" s="1156"/>
      <c r="T1154" s="1156"/>
      <c r="U1154" s="1156"/>
      <c r="V1154" s="1156"/>
      <c r="W1154" s="1156"/>
      <c r="X1154" s="1156"/>
      <c r="Y1154" s="1156"/>
      <c r="Z1154" s="1156"/>
      <c r="AA1154" s="1156"/>
      <c r="AB1154" s="1156"/>
      <c r="AC1154" s="1156"/>
      <c r="AD1154" s="1156"/>
      <c r="AE1154" s="1156"/>
      <c r="AF1154" s="1156"/>
      <c r="AG1154" s="1156"/>
      <c r="AH1154" s="1156"/>
      <c r="AI1154" s="1156"/>
      <c r="AJ1154" s="1156"/>
      <c r="AK1154" s="1156"/>
      <c r="AL1154" s="1156"/>
      <c r="AM1154" s="1156"/>
      <c r="AN1154" s="1156"/>
      <c r="AO1154" s="1156"/>
      <c r="AP1154" s="1156"/>
      <c r="AQ1154" s="1156"/>
      <c r="AR1154" s="1156"/>
      <c r="AS1154" s="1156"/>
      <c r="AT1154" s="1156"/>
      <c r="AU1154" s="1156"/>
      <c r="AV1154" s="1156"/>
      <c r="AW1154" s="1156"/>
      <c r="AX1154" s="1156"/>
      <c r="AY1154" s="1156"/>
      <c r="AZ1154" s="1156"/>
      <c r="BA1154" s="1156"/>
      <c r="BB1154" s="210"/>
    </row>
    <row r="1155" spans="1:54" ht="30.75" customHeight="1" x14ac:dyDescent="0.25">
      <c r="A1155" s="1084" t="s">
        <v>1264</v>
      </c>
      <c r="B1155" s="1085"/>
      <c r="C1155" s="1085"/>
      <c r="D1155" s="1085"/>
      <c r="E1155" s="1085"/>
      <c r="F1155" s="1085"/>
      <c r="G1155" s="1085"/>
      <c r="H1155" s="1085"/>
      <c r="I1155" s="1085"/>
      <c r="J1155" s="1085"/>
      <c r="K1155" s="1085"/>
      <c r="L1155" s="1085"/>
      <c r="M1155" s="1085"/>
      <c r="N1155" s="1085"/>
      <c r="O1155" s="1085"/>
      <c r="P1155" s="1085"/>
      <c r="Q1155" s="1085"/>
      <c r="R1155" s="1085"/>
      <c r="S1155" s="1085"/>
      <c r="T1155" s="1085"/>
      <c r="U1155" s="1085"/>
      <c r="V1155" s="1085"/>
      <c r="W1155" s="1085"/>
      <c r="X1155" s="1085"/>
      <c r="Y1155" s="1085"/>
      <c r="Z1155" s="1085"/>
      <c r="AA1155" s="1085"/>
      <c r="AB1155" s="1085"/>
      <c r="AC1155" s="1085"/>
      <c r="AD1155" s="1085"/>
      <c r="AE1155" s="1086"/>
      <c r="AF1155" s="1087" t="s">
        <v>1265</v>
      </c>
      <c r="AG1155" s="1088"/>
      <c r="AH1155" s="1088"/>
      <c r="AI1155" s="1088"/>
      <c r="AJ1155" s="1088"/>
      <c r="AK1155" s="1088"/>
      <c r="AL1155" s="1088"/>
      <c r="AM1155" s="1088"/>
      <c r="AN1155" s="1089"/>
      <c r="AO1155" s="1088" t="s">
        <v>1279</v>
      </c>
      <c r="AP1155" s="1088"/>
      <c r="AQ1155" s="1088"/>
      <c r="AR1155" s="1088"/>
      <c r="AS1155" s="1088"/>
      <c r="AT1155" s="1088"/>
      <c r="AU1155" s="1088"/>
      <c r="AV1155" s="1088"/>
      <c r="AW1155" s="1088"/>
      <c r="AX1155" s="1088"/>
      <c r="AY1155" s="1088"/>
      <c r="AZ1155" s="1088"/>
      <c r="BA1155" s="1088"/>
      <c r="BB1155" s="1089"/>
    </row>
    <row r="1156" spans="1:54" ht="15" customHeight="1" x14ac:dyDescent="0.25">
      <c r="A1156" s="1078" t="s">
        <v>1852</v>
      </c>
      <c r="B1156" s="1079"/>
      <c r="C1156" s="1079"/>
      <c r="D1156" s="1079"/>
      <c r="E1156" s="1079"/>
      <c r="F1156" s="1079"/>
      <c r="G1156" s="1079"/>
      <c r="H1156" s="1079"/>
      <c r="I1156" s="1079"/>
      <c r="J1156" s="1079"/>
      <c r="K1156" s="1079"/>
      <c r="L1156" s="1079"/>
      <c r="M1156" s="1079"/>
      <c r="N1156" s="1079"/>
      <c r="O1156" s="1079"/>
      <c r="P1156" s="1079"/>
      <c r="Q1156" s="1079"/>
      <c r="R1156" s="1079"/>
      <c r="S1156" s="1079"/>
      <c r="T1156" s="1079"/>
      <c r="U1156" s="1079"/>
      <c r="V1156" s="1079"/>
      <c r="W1156" s="1079"/>
      <c r="X1156" s="1079"/>
      <c r="Y1156" s="1079"/>
      <c r="Z1156" s="1079"/>
      <c r="AA1156" s="1079"/>
      <c r="AB1156" s="1079"/>
      <c r="AC1156" s="1079"/>
      <c r="AD1156" s="1079"/>
      <c r="AE1156" s="1080"/>
      <c r="AF1156" s="1075"/>
      <c r="AG1156" s="1076"/>
      <c r="AH1156" s="1076"/>
      <c r="AI1156" s="1076"/>
      <c r="AJ1156" s="1076"/>
      <c r="AK1156" s="1076"/>
      <c r="AL1156" s="1076"/>
      <c r="AM1156" s="1076"/>
      <c r="AN1156" s="1077"/>
      <c r="AO1156" s="1076"/>
      <c r="AP1156" s="1076"/>
      <c r="AQ1156" s="1076"/>
      <c r="AR1156" s="1076"/>
      <c r="AS1156" s="1076"/>
      <c r="AT1156" s="1076"/>
      <c r="AU1156" s="1076"/>
      <c r="AV1156" s="1076"/>
      <c r="AW1156" s="1076"/>
      <c r="AX1156" s="1076"/>
      <c r="AY1156" s="1076"/>
      <c r="AZ1156" s="1076"/>
      <c r="BA1156" s="1076"/>
      <c r="BB1156" s="1077"/>
    </row>
    <row r="1157" spans="1:54" ht="15" customHeight="1" x14ac:dyDescent="0.25">
      <c r="A1157" s="1072"/>
      <c r="B1157" s="1073"/>
      <c r="C1157" s="1073"/>
      <c r="D1157" s="1073"/>
      <c r="E1157" s="1073"/>
      <c r="F1157" s="1073"/>
      <c r="G1157" s="1073"/>
      <c r="H1157" s="1073"/>
      <c r="I1157" s="1073"/>
      <c r="J1157" s="1073"/>
      <c r="K1157" s="1073"/>
      <c r="L1157" s="1073"/>
      <c r="M1157" s="1073"/>
      <c r="N1157" s="1073"/>
      <c r="O1157" s="1073"/>
      <c r="P1157" s="1073"/>
      <c r="Q1157" s="1073"/>
      <c r="R1157" s="1073"/>
      <c r="S1157" s="1073"/>
      <c r="T1157" s="1073"/>
      <c r="U1157" s="1073"/>
      <c r="V1157" s="1073"/>
      <c r="W1157" s="1073"/>
      <c r="X1157" s="1073"/>
      <c r="Y1157" s="1073"/>
      <c r="Z1157" s="1073"/>
      <c r="AA1157" s="1073"/>
      <c r="AB1157" s="1073"/>
      <c r="AC1157" s="1073"/>
      <c r="AD1157" s="1073"/>
      <c r="AE1157" s="1074"/>
      <c r="AF1157" s="1075"/>
      <c r="AG1157" s="1076"/>
      <c r="AH1157" s="1076"/>
      <c r="AI1157" s="1076"/>
      <c r="AJ1157" s="1076"/>
      <c r="AK1157" s="1076"/>
      <c r="AL1157" s="1076"/>
      <c r="AM1157" s="1076"/>
      <c r="AN1157" s="1077"/>
      <c r="AO1157" s="1076"/>
      <c r="AP1157" s="1076"/>
      <c r="AQ1157" s="1076"/>
      <c r="AR1157" s="1076"/>
      <c r="AS1157" s="1076"/>
      <c r="AT1157" s="1076"/>
      <c r="AU1157" s="1076"/>
      <c r="AV1157" s="1076"/>
      <c r="AW1157" s="1076"/>
      <c r="AX1157" s="1076"/>
      <c r="AY1157" s="1076"/>
      <c r="AZ1157" s="1076"/>
      <c r="BA1157" s="1076"/>
      <c r="BB1157" s="1077"/>
    </row>
    <row r="1158" spans="1:54" ht="15" customHeight="1" x14ac:dyDescent="0.25">
      <c r="A1158" s="1072"/>
      <c r="B1158" s="1073"/>
      <c r="C1158" s="1073"/>
      <c r="D1158" s="1073"/>
      <c r="E1158" s="1073"/>
      <c r="F1158" s="1073"/>
      <c r="G1158" s="1073"/>
      <c r="H1158" s="1073"/>
      <c r="I1158" s="1073"/>
      <c r="J1158" s="1073"/>
      <c r="K1158" s="1073"/>
      <c r="L1158" s="1073"/>
      <c r="M1158" s="1073"/>
      <c r="N1158" s="1073"/>
      <c r="O1158" s="1073"/>
      <c r="P1158" s="1073"/>
      <c r="Q1158" s="1073"/>
      <c r="R1158" s="1073"/>
      <c r="S1158" s="1073"/>
      <c r="T1158" s="1073"/>
      <c r="U1158" s="1073"/>
      <c r="V1158" s="1073"/>
      <c r="W1158" s="1073"/>
      <c r="X1158" s="1073"/>
      <c r="Y1158" s="1073"/>
      <c r="Z1158" s="1073"/>
      <c r="AA1158" s="1073"/>
      <c r="AB1158" s="1073"/>
      <c r="AC1158" s="1073"/>
      <c r="AD1158" s="1073"/>
      <c r="AE1158" s="1074"/>
      <c r="AF1158" s="1075"/>
      <c r="AG1158" s="1076"/>
      <c r="AH1158" s="1076"/>
      <c r="AI1158" s="1076"/>
      <c r="AJ1158" s="1076"/>
      <c r="AK1158" s="1076"/>
      <c r="AL1158" s="1076"/>
      <c r="AM1158" s="1076"/>
      <c r="AN1158" s="1077"/>
      <c r="AO1158" s="1076"/>
      <c r="AP1158" s="1076"/>
      <c r="AQ1158" s="1076"/>
      <c r="AR1158" s="1076"/>
      <c r="AS1158" s="1076"/>
      <c r="AT1158" s="1076"/>
      <c r="AU1158" s="1076"/>
      <c r="AV1158" s="1076"/>
      <c r="AW1158" s="1076"/>
      <c r="AX1158" s="1076"/>
      <c r="AY1158" s="1076"/>
      <c r="AZ1158" s="1076"/>
      <c r="BA1158" s="1076"/>
      <c r="BB1158" s="1077"/>
    </row>
    <row r="1159" spans="1:54" ht="15" customHeight="1" x14ac:dyDescent="0.25">
      <c r="A1159" s="1078" t="s">
        <v>1853</v>
      </c>
      <c r="B1159" s="1079"/>
      <c r="C1159" s="1079"/>
      <c r="D1159" s="1079"/>
      <c r="E1159" s="1079"/>
      <c r="F1159" s="1079"/>
      <c r="G1159" s="1079"/>
      <c r="H1159" s="1079"/>
      <c r="I1159" s="1079"/>
      <c r="J1159" s="1079"/>
      <c r="K1159" s="1079"/>
      <c r="L1159" s="1079"/>
      <c r="M1159" s="1079"/>
      <c r="N1159" s="1079"/>
      <c r="O1159" s="1079"/>
      <c r="P1159" s="1079"/>
      <c r="Q1159" s="1079"/>
      <c r="R1159" s="1079"/>
      <c r="S1159" s="1079"/>
      <c r="T1159" s="1079"/>
      <c r="U1159" s="1079"/>
      <c r="V1159" s="1079"/>
      <c r="W1159" s="1079"/>
      <c r="X1159" s="1079"/>
      <c r="Y1159" s="1079"/>
      <c r="Z1159" s="1079"/>
      <c r="AA1159" s="1079"/>
      <c r="AB1159" s="1079"/>
      <c r="AC1159" s="1079"/>
      <c r="AD1159" s="1079"/>
      <c r="AE1159" s="1080"/>
      <c r="AF1159" s="1075">
        <f>SUM(SUVAHAVUJ!N150-AF1180-AF1181-AF1182)</f>
        <v>0</v>
      </c>
      <c r="AG1159" s="1076"/>
      <c r="AH1159" s="1076"/>
      <c r="AI1159" s="1076"/>
      <c r="AJ1159" s="1076"/>
      <c r="AK1159" s="1076"/>
      <c r="AL1159" s="1076"/>
      <c r="AM1159" s="1076"/>
      <c r="AN1159" s="1077"/>
      <c r="AO1159" s="1076">
        <f>SUM(SUVAHAVUJ!X150-AO1180-AO1181-AO1182)</f>
        <v>0</v>
      </c>
      <c r="AP1159" s="1076"/>
      <c r="AQ1159" s="1076"/>
      <c r="AR1159" s="1076"/>
      <c r="AS1159" s="1076"/>
      <c r="AT1159" s="1076"/>
      <c r="AU1159" s="1076"/>
      <c r="AV1159" s="1076"/>
      <c r="AW1159" s="1076"/>
      <c r="AX1159" s="1076"/>
      <c r="AY1159" s="1076"/>
      <c r="AZ1159" s="1076"/>
      <c r="BA1159" s="1076"/>
      <c r="BB1159" s="1077"/>
    </row>
    <row r="1160" spans="1:54" ht="15" customHeight="1" x14ac:dyDescent="0.25">
      <c r="A1160" s="1072"/>
      <c r="B1160" s="1073"/>
      <c r="C1160" s="1073"/>
      <c r="D1160" s="1073"/>
      <c r="E1160" s="1073"/>
      <c r="F1160" s="1073"/>
      <c r="G1160" s="1073"/>
      <c r="H1160" s="1073"/>
      <c r="I1160" s="1073"/>
      <c r="J1160" s="1073"/>
      <c r="K1160" s="1073"/>
      <c r="L1160" s="1073"/>
      <c r="M1160" s="1073"/>
      <c r="N1160" s="1073"/>
      <c r="O1160" s="1073"/>
      <c r="P1160" s="1073"/>
      <c r="Q1160" s="1073"/>
      <c r="R1160" s="1073"/>
      <c r="S1160" s="1073"/>
      <c r="T1160" s="1073"/>
      <c r="U1160" s="1073"/>
      <c r="V1160" s="1073"/>
      <c r="W1160" s="1073"/>
      <c r="X1160" s="1073"/>
      <c r="Y1160" s="1073"/>
      <c r="Z1160" s="1073"/>
      <c r="AA1160" s="1073"/>
      <c r="AB1160" s="1073"/>
      <c r="AC1160" s="1073"/>
      <c r="AD1160" s="1073"/>
      <c r="AE1160" s="1074"/>
      <c r="AF1160" s="1075"/>
      <c r="AG1160" s="1076"/>
      <c r="AH1160" s="1076"/>
      <c r="AI1160" s="1076"/>
      <c r="AJ1160" s="1076"/>
      <c r="AK1160" s="1076"/>
      <c r="AL1160" s="1076"/>
      <c r="AM1160" s="1076"/>
      <c r="AN1160" s="1077"/>
      <c r="AO1160" s="1076"/>
      <c r="AP1160" s="1076"/>
      <c r="AQ1160" s="1076"/>
      <c r="AR1160" s="1076"/>
      <c r="AS1160" s="1076"/>
      <c r="AT1160" s="1076"/>
      <c r="AU1160" s="1076"/>
      <c r="AV1160" s="1076"/>
      <c r="AW1160" s="1076"/>
      <c r="AX1160" s="1076"/>
      <c r="AY1160" s="1076"/>
      <c r="AZ1160" s="1076"/>
      <c r="BA1160" s="1076"/>
      <c r="BB1160" s="1077"/>
    </row>
    <row r="1161" spans="1:54" ht="15" customHeight="1" x14ac:dyDescent="0.25">
      <c r="A1161" s="1072"/>
      <c r="B1161" s="1073"/>
      <c r="C1161" s="1073"/>
      <c r="D1161" s="1073"/>
      <c r="E1161" s="1073"/>
      <c r="F1161" s="1073"/>
      <c r="G1161" s="1073"/>
      <c r="H1161" s="1073"/>
      <c r="I1161" s="1073"/>
      <c r="J1161" s="1073"/>
      <c r="K1161" s="1073"/>
      <c r="L1161" s="1073"/>
      <c r="M1161" s="1073"/>
      <c r="N1161" s="1073"/>
      <c r="O1161" s="1073"/>
      <c r="P1161" s="1073"/>
      <c r="Q1161" s="1073"/>
      <c r="R1161" s="1073"/>
      <c r="S1161" s="1073"/>
      <c r="T1161" s="1073"/>
      <c r="U1161" s="1073"/>
      <c r="V1161" s="1073"/>
      <c r="W1161" s="1073"/>
      <c r="X1161" s="1073"/>
      <c r="Y1161" s="1073"/>
      <c r="Z1161" s="1073"/>
      <c r="AA1161" s="1073"/>
      <c r="AB1161" s="1073"/>
      <c r="AC1161" s="1073"/>
      <c r="AD1161" s="1073"/>
      <c r="AE1161" s="1074"/>
      <c r="AF1161" s="1075"/>
      <c r="AG1161" s="1076"/>
      <c r="AH1161" s="1076"/>
      <c r="AI1161" s="1076"/>
      <c r="AJ1161" s="1076"/>
      <c r="AK1161" s="1076"/>
      <c r="AL1161" s="1076"/>
      <c r="AM1161" s="1076"/>
      <c r="AN1161" s="1077"/>
      <c r="AO1161" s="1076"/>
      <c r="AP1161" s="1076"/>
      <c r="AQ1161" s="1076"/>
      <c r="AR1161" s="1076"/>
      <c r="AS1161" s="1076"/>
      <c r="AT1161" s="1076"/>
      <c r="AU1161" s="1076"/>
      <c r="AV1161" s="1076"/>
      <c r="AW1161" s="1076"/>
      <c r="AX1161" s="1076"/>
      <c r="AY1161" s="1076"/>
      <c r="AZ1161" s="1076"/>
      <c r="BA1161" s="1076"/>
      <c r="BB1161" s="1077"/>
    </row>
    <row r="1162" spans="1:54" ht="15" customHeight="1" x14ac:dyDescent="0.25">
      <c r="A1162" s="1072"/>
      <c r="B1162" s="1073"/>
      <c r="C1162" s="1073"/>
      <c r="D1162" s="1073"/>
      <c r="E1162" s="1073"/>
      <c r="F1162" s="1073"/>
      <c r="G1162" s="1073"/>
      <c r="H1162" s="1073"/>
      <c r="I1162" s="1073"/>
      <c r="J1162" s="1073"/>
      <c r="K1162" s="1073"/>
      <c r="L1162" s="1073"/>
      <c r="M1162" s="1073"/>
      <c r="N1162" s="1073"/>
      <c r="O1162" s="1073"/>
      <c r="P1162" s="1073"/>
      <c r="Q1162" s="1073"/>
      <c r="R1162" s="1073"/>
      <c r="S1162" s="1073"/>
      <c r="T1162" s="1073"/>
      <c r="U1162" s="1073"/>
      <c r="V1162" s="1073"/>
      <c r="W1162" s="1073"/>
      <c r="X1162" s="1073"/>
      <c r="Y1162" s="1073"/>
      <c r="Z1162" s="1073"/>
      <c r="AA1162" s="1073"/>
      <c r="AB1162" s="1073"/>
      <c r="AC1162" s="1073"/>
      <c r="AD1162" s="1073"/>
      <c r="AE1162" s="1074"/>
      <c r="AF1162" s="1075"/>
      <c r="AG1162" s="1076"/>
      <c r="AH1162" s="1076"/>
      <c r="AI1162" s="1076"/>
      <c r="AJ1162" s="1076"/>
      <c r="AK1162" s="1076"/>
      <c r="AL1162" s="1076"/>
      <c r="AM1162" s="1076"/>
      <c r="AN1162" s="1077"/>
      <c r="AO1162" s="1076"/>
      <c r="AP1162" s="1076"/>
      <c r="AQ1162" s="1076"/>
      <c r="AR1162" s="1076"/>
      <c r="AS1162" s="1076"/>
      <c r="AT1162" s="1076"/>
      <c r="AU1162" s="1076"/>
      <c r="AV1162" s="1076"/>
      <c r="AW1162" s="1076"/>
      <c r="AX1162" s="1076"/>
      <c r="AY1162" s="1076"/>
      <c r="AZ1162" s="1076"/>
      <c r="BA1162" s="1076"/>
      <c r="BB1162" s="1077"/>
    </row>
    <row r="1163" spans="1:54" ht="15" customHeight="1" x14ac:dyDescent="0.25">
      <c r="A1163" s="1078" t="s">
        <v>1854</v>
      </c>
      <c r="B1163" s="1079"/>
      <c r="C1163" s="1079"/>
      <c r="D1163" s="1079"/>
      <c r="E1163" s="1079"/>
      <c r="F1163" s="1079"/>
      <c r="G1163" s="1079"/>
      <c r="H1163" s="1079"/>
      <c r="I1163" s="1079"/>
      <c r="J1163" s="1079"/>
      <c r="K1163" s="1079"/>
      <c r="L1163" s="1079"/>
      <c r="M1163" s="1079"/>
      <c r="N1163" s="1079"/>
      <c r="O1163" s="1079"/>
      <c r="P1163" s="1079"/>
      <c r="Q1163" s="1079"/>
      <c r="R1163" s="1079"/>
      <c r="S1163" s="1079"/>
      <c r="T1163" s="1079"/>
      <c r="U1163" s="1079"/>
      <c r="V1163" s="1079"/>
      <c r="W1163" s="1079"/>
      <c r="X1163" s="1079"/>
      <c r="Y1163" s="1079"/>
      <c r="Z1163" s="1079"/>
      <c r="AA1163" s="1079"/>
      <c r="AB1163" s="1079"/>
      <c r="AC1163" s="1079"/>
      <c r="AD1163" s="1079"/>
      <c r="AE1163" s="1080"/>
      <c r="AF1163" s="1075"/>
      <c r="AG1163" s="1076"/>
      <c r="AH1163" s="1076"/>
      <c r="AI1163" s="1076"/>
      <c r="AJ1163" s="1076"/>
      <c r="AK1163" s="1076"/>
      <c r="AL1163" s="1076"/>
      <c r="AM1163" s="1076"/>
      <c r="AN1163" s="1077"/>
      <c r="AO1163" s="1076"/>
      <c r="AP1163" s="1076"/>
      <c r="AQ1163" s="1076"/>
      <c r="AR1163" s="1076"/>
      <c r="AS1163" s="1076"/>
      <c r="AT1163" s="1076"/>
      <c r="AU1163" s="1076"/>
      <c r="AV1163" s="1076"/>
      <c r="AW1163" s="1076"/>
      <c r="AX1163" s="1076"/>
      <c r="AY1163" s="1076"/>
      <c r="AZ1163" s="1076"/>
      <c r="BA1163" s="1076"/>
      <c r="BB1163" s="1077"/>
    </row>
    <row r="1164" spans="1:54" ht="15" customHeight="1" x14ac:dyDescent="0.25">
      <c r="A1164" s="1072" t="s">
        <v>1855</v>
      </c>
      <c r="B1164" s="1073"/>
      <c r="C1164" s="1073"/>
      <c r="D1164" s="1073"/>
      <c r="E1164" s="1073"/>
      <c r="F1164" s="1073"/>
      <c r="G1164" s="1073"/>
      <c r="H1164" s="1073"/>
      <c r="I1164" s="1073"/>
      <c r="J1164" s="1073"/>
      <c r="K1164" s="1073"/>
      <c r="L1164" s="1073"/>
      <c r="M1164" s="1073"/>
      <c r="N1164" s="1073"/>
      <c r="O1164" s="1073"/>
      <c r="P1164" s="1073"/>
      <c r="Q1164" s="1073"/>
      <c r="R1164" s="1073"/>
      <c r="S1164" s="1073"/>
      <c r="T1164" s="1073"/>
      <c r="U1164" s="1073"/>
      <c r="V1164" s="1073"/>
      <c r="W1164" s="1073"/>
      <c r="X1164" s="1073"/>
      <c r="Y1164" s="1073"/>
      <c r="Z1164" s="1073"/>
      <c r="AA1164" s="1073"/>
      <c r="AB1164" s="1073"/>
      <c r="AC1164" s="1073"/>
      <c r="AD1164" s="1073"/>
      <c r="AE1164" s="1074"/>
      <c r="AF1164" s="1075">
        <f>SUVAHAVUJ!$N$190</f>
        <v>0</v>
      </c>
      <c r="AG1164" s="1076"/>
      <c r="AH1164" s="1076"/>
      <c r="AI1164" s="1076"/>
      <c r="AJ1164" s="1076"/>
      <c r="AK1164" s="1076"/>
      <c r="AL1164" s="1076"/>
      <c r="AM1164" s="1076"/>
      <c r="AN1164" s="1077"/>
      <c r="AO1164" s="1076">
        <f>SUVAHAVUJ!$X$190</f>
        <v>0</v>
      </c>
      <c r="AP1164" s="1076"/>
      <c r="AQ1164" s="1076"/>
      <c r="AR1164" s="1076"/>
      <c r="AS1164" s="1076"/>
      <c r="AT1164" s="1076"/>
      <c r="AU1164" s="1076"/>
      <c r="AV1164" s="1076"/>
      <c r="AW1164" s="1076"/>
      <c r="AX1164" s="1076"/>
      <c r="AY1164" s="1076"/>
      <c r="AZ1164" s="1076"/>
      <c r="BA1164" s="1076"/>
      <c r="BB1164" s="1077"/>
    </row>
    <row r="1165" spans="1:54" ht="15" customHeight="1" x14ac:dyDescent="0.25">
      <c r="A1165" s="1072" t="s">
        <v>1856</v>
      </c>
      <c r="B1165" s="1073"/>
      <c r="C1165" s="1073"/>
      <c r="D1165" s="1073"/>
      <c r="E1165" s="1073"/>
      <c r="F1165" s="1073"/>
      <c r="G1165" s="1073"/>
      <c r="H1165" s="1073"/>
      <c r="I1165" s="1073"/>
      <c r="J1165" s="1073"/>
      <c r="K1165" s="1073"/>
      <c r="L1165" s="1073"/>
      <c r="M1165" s="1073"/>
      <c r="N1165" s="1073"/>
      <c r="O1165" s="1073"/>
      <c r="P1165" s="1073"/>
      <c r="Q1165" s="1073"/>
      <c r="R1165" s="1073"/>
      <c r="S1165" s="1073"/>
      <c r="T1165" s="1073"/>
      <c r="U1165" s="1073"/>
      <c r="V1165" s="1073"/>
      <c r="W1165" s="1073"/>
      <c r="X1165" s="1073"/>
      <c r="Y1165" s="1073"/>
      <c r="Z1165" s="1073"/>
      <c r="AA1165" s="1073"/>
      <c r="AB1165" s="1073"/>
      <c r="AC1165" s="1073"/>
      <c r="AD1165" s="1073"/>
      <c r="AE1165" s="1074"/>
      <c r="AF1165" s="1075"/>
      <c r="AG1165" s="1076"/>
      <c r="AH1165" s="1076"/>
      <c r="AI1165" s="1076"/>
      <c r="AJ1165" s="1076"/>
      <c r="AK1165" s="1076"/>
      <c r="AL1165" s="1076"/>
      <c r="AM1165" s="1076"/>
      <c r="AN1165" s="1077"/>
      <c r="AO1165" s="1076"/>
      <c r="AP1165" s="1076"/>
      <c r="AQ1165" s="1076"/>
      <c r="AR1165" s="1076"/>
      <c r="AS1165" s="1076"/>
      <c r="AT1165" s="1076"/>
      <c r="AU1165" s="1076"/>
      <c r="AV1165" s="1076"/>
      <c r="AW1165" s="1076"/>
      <c r="AX1165" s="1076"/>
      <c r="AY1165" s="1076"/>
      <c r="AZ1165" s="1076"/>
      <c r="BA1165" s="1076"/>
      <c r="BB1165" s="1077"/>
    </row>
    <row r="1166" spans="1:54" ht="15" customHeight="1" x14ac:dyDescent="0.25">
      <c r="A1166" s="1072" t="s">
        <v>1857</v>
      </c>
      <c r="B1166" s="1073"/>
      <c r="C1166" s="1073"/>
      <c r="D1166" s="1073"/>
      <c r="E1166" s="1073"/>
      <c r="F1166" s="1073"/>
      <c r="G1166" s="1073"/>
      <c r="H1166" s="1073"/>
      <c r="I1166" s="1073"/>
      <c r="J1166" s="1073"/>
      <c r="K1166" s="1073"/>
      <c r="L1166" s="1073"/>
      <c r="M1166" s="1073"/>
      <c r="N1166" s="1073"/>
      <c r="O1166" s="1073"/>
      <c r="P1166" s="1073"/>
      <c r="Q1166" s="1073"/>
      <c r="R1166" s="1073"/>
      <c r="S1166" s="1073"/>
      <c r="T1166" s="1073"/>
      <c r="U1166" s="1073"/>
      <c r="V1166" s="1073"/>
      <c r="W1166" s="1073"/>
      <c r="X1166" s="1073"/>
      <c r="Y1166" s="1073"/>
      <c r="Z1166" s="1073"/>
      <c r="AA1166" s="1073"/>
      <c r="AB1166" s="1073"/>
      <c r="AC1166" s="1073"/>
      <c r="AD1166" s="1073"/>
      <c r="AE1166" s="1074"/>
      <c r="AF1166" s="1075"/>
      <c r="AG1166" s="1076"/>
      <c r="AH1166" s="1076"/>
      <c r="AI1166" s="1076"/>
      <c r="AJ1166" s="1076"/>
      <c r="AK1166" s="1076"/>
      <c r="AL1166" s="1076"/>
      <c r="AM1166" s="1076"/>
      <c r="AN1166" s="1077"/>
      <c r="AO1166" s="1076"/>
      <c r="AP1166" s="1076"/>
      <c r="AQ1166" s="1076"/>
      <c r="AR1166" s="1076"/>
      <c r="AS1166" s="1076"/>
      <c r="AT1166" s="1076"/>
      <c r="AU1166" s="1076"/>
      <c r="AV1166" s="1076"/>
      <c r="AW1166" s="1076"/>
      <c r="AX1166" s="1076"/>
      <c r="AY1166" s="1076"/>
      <c r="AZ1166" s="1076"/>
      <c r="BA1166" s="1076"/>
      <c r="BB1166" s="1077"/>
    </row>
    <row r="1167" spans="1:54" ht="15" customHeight="1" x14ac:dyDescent="0.25">
      <c r="A1167" s="1072"/>
      <c r="B1167" s="1073"/>
      <c r="C1167" s="1073"/>
      <c r="D1167" s="1073"/>
      <c r="E1167" s="1073"/>
      <c r="F1167" s="1073"/>
      <c r="G1167" s="1073"/>
      <c r="H1167" s="1073"/>
      <c r="I1167" s="1073"/>
      <c r="J1167" s="1073"/>
      <c r="K1167" s="1073"/>
      <c r="L1167" s="1073"/>
      <c r="M1167" s="1073"/>
      <c r="N1167" s="1073"/>
      <c r="O1167" s="1073"/>
      <c r="P1167" s="1073"/>
      <c r="Q1167" s="1073"/>
      <c r="R1167" s="1073"/>
      <c r="S1167" s="1073"/>
      <c r="T1167" s="1073"/>
      <c r="U1167" s="1073"/>
      <c r="V1167" s="1073"/>
      <c r="W1167" s="1073"/>
      <c r="X1167" s="1073"/>
      <c r="Y1167" s="1073"/>
      <c r="Z1167" s="1073"/>
      <c r="AA1167" s="1073"/>
      <c r="AB1167" s="1073"/>
      <c r="AC1167" s="1073"/>
      <c r="AD1167" s="1073"/>
      <c r="AE1167" s="1074"/>
      <c r="AF1167" s="1075"/>
      <c r="AG1167" s="1076"/>
      <c r="AH1167" s="1076"/>
      <c r="AI1167" s="1076"/>
      <c r="AJ1167" s="1076"/>
      <c r="AK1167" s="1076"/>
      <c r="AL1167" s="1076"/>
      <c r="AM1167" s="1076"/>
      <c r="AN1167" s="1077"/>
      <c r="AO1167" s="1076"/>
      <c r="AP1167" s="1076"/>
      <c r="AQ1167" s="1076"/>
      <c r="AR1167" s="1076"/>
      <c r="AS1167" s="1076"/>
      <c r="AT1167" s="1076"/>
      <c r="AU1167" s="1076"/>
      <c r="AV1167" s="1076"/>
      <c r="AW1167" s="1076"/>
      <c r="AX1167" s="1076"/>
      <c r="AY1167" s="1076"/>
      <c r="AZ1167" s="1076"/>
      <c r="BA1167" s="1076"/>
      <c r="BB1167" s="1077"/>
    </row>
    <row r="1168" spans="1:54" ht="15" customHeight="1" x14ac:dyDescent="0.25">
      <c r="A1168" s="1072"/>
      <c r="B1168" s="1073"/>
      <c r="C1168" s="1073"/>
      <c r="D1168" s="1073"/>
      <c r="E1168" s="1073"/>
      <c r="F1168" s="1073"/>
      <c r="G1168" s="1073"/>
      <c r="H1168" s="1073"/>
      <c r="I1168" s="1073"/>
      <c r="J1168" s="1073"/>
      <c r="K1168" s="1073"/>
      <c r="L1168" s="1073"/>
      <c r="M1168" s="1073"/>
      <c r="N1168" s="1073"/>
      <c r="O1168" s="1073"/>
      <c r="P1168" s="1073"/>
      <c r="Q1168" s="1073"/>
      <c r="R1168" s="1073"/>
      <c r="S1168" s="1073"/>
      <c r="T1168" s="1073"/>
      <c r="U1168" s="1073"/>
      <c r="V1168" s="1073"/>
      <c r="W1168" s="1073"/>
      <c r="X1168" s="1073"/>
      <c r="Y1168" s="1073"/>
      <c r="Z1168" s="1073"/>
      <c r="AA1168" s="1073"/>
      <c r="AB1168" s="1073"/>
      <c r="AC1168" s="1073"/>
      <c r="AD1168" s="1073"/>
      <c r="AE1168" s="1074"/>
      <c r="AF1168" s="1075"/>
      <c r="AG1168" s="1076"/>
      <c r="AH1168" s="1076"/>
      <c r="AI1168" s="1076"/>
      <c r="AJ1168" s="1076"/>
      <c r="AK1168" s="1076"/>
      <c r="AL1168" s="1076"/>
      <c r="AM1168" s="1076"/>
      <c r="AN1168" s="1077"/>
      <c r="AO1168" s="1076"/>
      <c r="AP1168" s="1076"/>
      <c r="AQ1168" s="1076"/>
      <c r="AR1168" s="1076"/>
      <c r="AS1168" s="1076"/>
      <c r="AT1168" s="1076"/>
      <c r="AU1168" s="1076"/>
      <c r="AV1168" s="1076"/>
      <c r="AW1168" s="1076"/>
      <c r="AX1168" s="1076"/>
      <c r="AY1168" s="1076"/>
      <c r="AZ1168" s="1076"/>
      <c r="BA1168" s="1076"/>
      <c r="BB1168" s="1077"/>
    </row>
    <row r="1169" spans="1:54" ht="15" customHeight="1" x14ac:dyDescent="0.25">
      <c r="A1169" s="1072"/>
      <c r="B1169" s="1073"/>
      <c r="C1169" s="1073"/>
      <c r="D1169" s="1073"/>
      <c r="E1169" s="1073"/>
      <c r="F1169" s="1073"/>
      <c r="G1169" s="1073"/>
      <c r="H1169" s="1073"/>
      <c r="I1169" s="1073"/>
      <c r="J1169" s="1073"/>
      <c r="K1169" s="1073"/>
      <c r="L1169" s="1073"/>
      <c r="M1169" s="1073"/>
      <c r="N1169" s="1073"/>
      <c r="O1169" s="1073"/>
      <c r="P1169" s="1073"/>
      <c r="Q1169" s="1073"/>
      <c r="R1169" s="1073"/>
      <c r="S1169" s="1073"/>
      <c r="T1169" s="1073"/>
      <c r="U1169" s="1073"/>
      <c r="V1169" s="1073"/>
      <c r="W1169" s="1073"/>
      <c r="X1169" s="1073"/>
      <c r="Y1169" s="1073"/>
      <c r="Z1169" s="1073"/>
      <c r="AA1169" s="1073"/>
      <c r="AB1169" s="1073"/>
      <c r="AC1169" s="1073"/>
      <c r="AD1169" s="1073"/>
      <c r="AE1169" s="1074"/>
      <c r="AF1169" s="1075"/>
      <c r="AG1169" s="1076"/>
      <c r="AH1169" s="1076"/>
      <c r="AI1169" s="1076"/>
      <c r="AJ1169" s="1076"/>
      <c r="AK1169" s="1076"/>
      <c r="AL1169" s="1076"/>
      <c r="AM1169" s="1076"/>
      <c r="AN1169" s="1077"/>
      <c r="AO1169" s="1076"/>
      <c r="AP1169" s="1076"/>
      <c r="AQ1169" s="1076"/>
      <c r="AR1169" s="1076"/>
      <c r="AS1169" s="1076"/>
      <c r="AT1169" s="1076"/>
      <c r="AU1169" s="1076"/>
      <c r="AV1169" s="1076"/>
      <c r="AW1169" s="1076"/>
      <c r="AX1169" s="1076"/>
      <c r="AY1169" s="1076"/>
      <c r="AZ1169" s="1076"/>
      <c r="BA1169" s="1076"/>
      <c r="BB1169" s="1077"/>
    </row>
    <row r="1170" spans="1:54" ht="15" customHeight="1" x14ac:dyDescent="0.25">
      <c r="A1170" s="1078"/>
      <c r="B1170" s="1079"/>
      <c r="C1170" s="1079"/>
      <c r="D1170" s="1079"/>
      <c r="E1170" s="1079"/>
      <c r="F1170" s="1079"/>
      <c r="G1170" s="1079"/>
      <c r="H1170" s="1079"/>
      <c r="I1170" s="1079"/>
      <c r="J1170" s="1079"/>
      <c r="K1170" s="1079"/>
      <c r="L1170" s="1079"/>
      <c r="M1170" s="1079"/>
      <c r="N1170" s="1079"/>
      <c r="O1170" s="1079"/>
      <c r="P1170" s="1079"/>
      <c r="Q1170" s="1079"/>
      <c r="R1170" s="1079"/>
      <c r="S1170" s="1079"/>
      <c r="T1170" s="1079"/>
      <c r="U1170" s="1079"/>
      <c r="V1170" s="1079"/>
      <c r="W1170" s="1079"/>
      <c r="X1170" s="1079"/>
      <c r="Y1170" s="1079"/>
      <c r="Z1170" s="1079"/>
      <c r="AA1170" s="1079"/>
      <c r="AB1170" s="1079"/>
      <c r="AC1170" s="1079"/>
      <c r="AD1170" s="1079"/>
      <c r="AE1170" s="1080"/>
      <c r="AF1170" s="1075"/>
      <c r="AG1170" s="1076"/>
      <c r="AH1170" s="1076"/>
      <c r="AI1170" s="1076"/>
      <c r="AJ1170" s="1076"/>
      <c r="AK1170" s="1076"/>
      <c r="AL1170" s="1076"/>
      <c r="AM1170" s="1076"/>
      <c r="AN1170" s="1077"/>
      <c r="AO1170" s="1076"/>
      <c r="AP1170" s="1076"/>
      <c r="AQ1170" s="1076"/>
      <c r="AR1170" s="1076"/>
      <c r="AS1170" s="1076"/>
      <c r="AT1170" s="1076"/>
      <c r="AU1170" s="1076"/>
      <c r="AV1170" s="1076"/>
      <c r="AW1170" s="1076"/>
      <c r="AX1170" s="1076"/>
      <c r="AY1170" s="1076"/>
      <c r="AZ1170" s="1076"/>
      <c r="BA1170" s="1076"/>
      <c r="BB1170" s="1077"/>
    </row>
    <row r="1171" spans="1:54" ht="15" customHeight="1" x14ac:dyDescent="0.25">
      <c r="A1171" s="1072"/>
      <c r="B1171" s="1073"/>
      <c r="C1171" s="1073"/>
      <c r="D1171" s="1073"/>
      <c r="E1171" s="1073"/>
      <c r="F1171" s="1073"/>
      <c r="G1171" s="1073"/>
      <c r="H1171" s="1073"/>
      <c r="I1171" s="1073"/>
      <c r="J1171" s="1073"/>
      <c r="K1171" s="1073"/>
      <c r="L1171" s="1073"/>
      <c r="M1171" s="1073"/>
      <c r="N1171" s="1073"/>
      <c r="O1171" s="1073"/>
      <c r="P1171" s="1073"/>
      <c r="Q1171" s="1073"/>
      <c r="R1171" s="1073"/>
      <c r="S1171" s="1073"/>
      <c r="T1171" s="1073"/>
      <c r="U1171" s="1073"/>
      <c r="V1171" s="1073"/>
      <c r="W1171" s="1073"/>
      <c r="X1171" s="1073"/>
      <c r="Y1171" s="1073"/>
      <c r="Z1171" s="1073"/>
      <c r="AA1171" s="1073"/>
      <c r="AB1171" s="1073"/>
      <c r="AC1171" s="1073"/>
      <c r="AD1171" s="1073"/>
      <c r="AE1171" s="1074"/>
      <c r="AF1171" s="1075"/>
      <c r="AG1171" s="1076"/>
      <c r="AH1171" s="1076"/>
      <c r="AI1171" s="1076"/>
      <c r="AJ1171" s="1076"/>
      <c r="AK1171" s="1076"/>
      <c r="AL1171" s="1076"/>
      <c r="AM1171" s="1076"/>
      <c r="AN1171" s="1077"/>
      <c r="AO1171" s="1076"/>
      <c r="AP1171" s="1076"/>
      <c r="AQ1171" s="1076"/>
      <c r="AR1171" s="1076"/>
      <c r="AS1171" s="1076"/>
      <c r="AT1171" s="1076"/>
      <c r="AU1171" s="1076"/>
      <c r="AV1171" s="1076"/>
      <c r="AW1171" s="1076"/>
      <c r="AX1171" s="1076"/>
      <c r="AY1171" s="1076"/>
      <c r="AZ1171" s="1076"/>
      <c r="BA1171" s="1076"/>
      <c r="BB1171" s="1077"/>
    </row>
    <row r="1172" spans="1:54" ht="15" customHeight="1" x14ac:dyDescent="0.25">
      <c r="A1172" s="1072"/>
      <c r="B1172" s="1073"/>
      <c r="C1172" s="1073"/>
      <c r="D1172" s="1073"/>
      <c r="E1172" s="1073"/>
      <c r="F1172" s="1073"/>
      <c r="G1172" s="1073"/>
      <c r="H1172" s="1073"/>
      <c r="I1172" s="1073"/>
      <c r="J1172" s="1073"/>
      <c r="K1172" s="1073"/>
      <c r="L1172" s="1073"/>
      <c r="M1172" s="1073"/>
      <c r="N1172" s="1073"/>
      <c r="O1172" s="1073"/>
      <c r="P1172" s="1073"/>
      <c r="Q1172" s="1073"/>
      <c r="R1172" s="1073"/>
      <c r="S1172" s="1073"/>
      <c r="T1172" s="1073"/>
      <c r="U1172" s="1073"/>
      <c r="V1172" s="1073"/>
      <c r="W1172" s="1073"/>
      <c r="X1172" s="1073"/>
      <c r="Y1172" s="1073"/>
      <c r="Z1172" s="1073"/>
      <c r="AA1172" s="1073"/>
      <c r="AB1172" s="1073"/>
      <c r="AC1172" s="1073"/>
      <c r="AD1172" s="1073"/>
      <c r="AE1172" s="1074"/>
      <c r="AF1172" s="1075"/>
      <c r="AG1172" s="1076"/>
      <c r="AH1172" s="1076"/>
      <c r="AI1172" s="1076"/>
      <c r="AJ1172" s="1076"/>
      <c r="AK1172" s="1076"/>
      <c r="AL1172" s="1076"/>
      <c r="AM1172" s="1076"/>
      <c r="AN1172" s="1077"/>
      <c r="AO1172" s="1076"/>
      <c r="AP1172" s="1076"/>
      <c r="AQ1172" s="1076"/>
      <c r="AR1172" s="1076"/>
      <c r="AS1172" s="1076"/>
      <c r="AT1172" s="1076"/>
      <c r="AU1172" s="1076"/>
      <c r="AV1172" s="1076"/>
      <c r="AW1172" s="1076"/>
      <c r="AX1172" s="1076"/>
      <c r="AY1172" s="1076"/>
      <c r="AZ1172" s="1076"/>
      <c r="BA1172" s="1076"/>
      <c r="BB1172" s="1077"/>
    </row>
    <row r="1173" spans="1:54" ht="11.25" customHeight="1" x14ac:dyDescent="0.25">
      <c r="A1173" s="142" t="s">
        <v>5207</v>
      </c>
    </row>
    <row r="1174" spans="1:54" ht="15" customHeight="1" x14ac:dyDescent="0.25">
      <c r="A1174" s="863"/>
      <c r="B1174" s="864"/>
      <c r="C1174" s="864"/>
      <c r="D1174" s="864"/>
      <c r="E1174" s="864"/>
      <c r="F1174" s="864"/>
      <c r="G1174" s="864"/>
      <c r="H1174" s="864"/>
      <c r="I1174" s="864"/>
      <c r="J1174" s="864"/>
      <c r="K1174" s="864"/>
      <c r="L1174" s="864"/>
      <c r="M1174" s="864"/>
      <c r="N1174" s="864"/>
      <c r="O1174" s="864"/>
      <c r="P1174" s="864"/>
      <c r="Q1174" s="864"/>
      <c r="R1174" s="864"/>
      <c r="S1174" s="864"/>
      <c r="T1174" s="864"/>
      <c r="U1174" s="864"/>
      <c r="V1174" s="864"/>
      <c r="W1174" s="864"/>
      <c r="X1174" s="864"/>
      <c r="Y1174" s="864"/>
      <c r="Z1174" s="864"/>
      <c r="AA1174" s="864"/>
      <c r="AB1174" s="864"/>
      <c r="AC1174" s="864"/>
      <c r="AD1174" s="864"/>
      <c r="AE1174" s="864"/>
      <c r="AF1174" s="864"/>
      <c r="AG1174" s="864"/>
      <c r="AH1174" s="864"/>
      <c r="AI1174" s="864"/>
      <c r="AJ1174" s="864"/>
      <c r="AK1174" s="864"/>
      <c r="AL1174" s="864"/>
      <c r="AM1174" s="864"/>
      <c r="AN1174" s="864"/>
      <c r="AO1174" s="864"/>
      <c r="AP1174" s="864"/>
      <c r="AQ1174" s="864"/>
      <c r="AR1174" s="864"/>
      <c r="AS1174" s="864"/>
      <c r="AT1174" s="864"/>
      <c r="AU1174" s="864"/>
      <c r="AV1174" s="864"/>
      <c r="AW1174" s="864"/>
      <c r="AX1174" s="864"/>
      <c r="AY1174" s="497"/>
      <c r="AZ1174" s="497"/>
      <c r="BA1174" s="497"/>
      <c r="BB1174" s="497"/>
    </row>
    <row r="1175" spans="1:54" ht="15" customHeight="1" x14ac:dyDescent="0.25">
      <c r="A1175" s="865"/>
      <c r="B1175" s="866"/>
      <c r="C1175" s="866"/>
      <c r="D1175" s="866"/>
      <c r="E1175" s="866"/>
      <c r="F1175" s="866"/>
      <c r="G1175" s="866"/>
      <c r="H1175" s="866"/>
      <c r="I1175" s="866"/>
      <c r="J1175" s="866"/>
      <c r="K1175" s="866"/>
      <c r="L1175" s="866"/>
      <c r="M1175" s="866"/>
      <c r="N1175" s="866"/>
      <c r="O1175" s="866"/>
      <c r="P1175" s="866"/>
      <c r="Q1175" s="866"/>
      <c r="R1175" s="866"/>
      <c r="S1175" s="866"/>
      <c r="T1175" s="866"/>
      <c r="U1175" s="866"/>
      <c r="V1175" s="866"/>
      <c r="W1175" s="866"/>
      <c r="X1175" s="866"/>
      <c r="Y1175" s="866"/>
      <c r="Z1175" s="866"/>
      <c r="AA1175" s="866"/>
      <c r="AB1175" s="866"/>
      <c r="AC1175" s="866"/>
      <c r="AD1175" s="866"/>
      <c r="AE1175" s="866"/>
      <c r="AF1175" s="866"/>
      <c r="AG1175" s="866"/>
      <c r="AH1175" s="866"/>
      <c r="AI1175" s="866"/>
      <c r="AJ1175" s="866"/>
      <c r="AK1175" s="866"/>
      <c r="AL1175" s="866"/>
      <c r="AM1175" s="866"/>
      <c r="AN1175" s="866"/>
      <c r="AO1175" s="866"/>
      <c r="AP1175" s="866"/>
      <c r="AQ1175" s="866"/>
      <c r="AR1175" s="866"/>
      <c r="AS1175" s="866"/>
      <c r="AT1175" s="866"/>
      <c r="AU1175" s="866"/>
      <c r="AV1175" s="866"/>
      <c r="AW1175" s="866"/>
      <c r="AX1175" s="866"/>
      <c r="AY1175" s="497"/>
      <c r="AZ1175" s="497"/>
      <c r="BA1175" s="497"/>
      <c r="BB1175" s="497"/>
    </row>
    <row r="1176" spans="1:54" ht="12.6" customHeight="1" x14ac:dyDescent="0.25">
      <c r="A1176" s="142" t="s">
        <v>5248</v>
      </c>
    </row>
    <row r="1177" spans="1:54" ht="12.6" customHeight="1" x14ac:dyDescent="0.25">
      <c r="A1177" s="171"/>
      <c r="B1177" s="172"/>
      <c r="C1177" s="172"/>
      <c r="D1177" s="172"/>
      <c r="E1177" s="172"/>
      <c r="F1177" s="172"/>
      <c r="G1177" s="172"/>
      <c r="H1177" s="172"/>
      <c r="I1177" s="172"/>
      <c r="J1177" s="172"/>
      <c r="K1177" s="172"/>
      <c r="L1177" s="172"/>
      <c r="M1177" s="172"/>
      <c r="N1177" s="172"/>
      <c r="O1177" s="172"/>
      <c r="P1177" s="172"/>
      <c r="Q1177" s="172"/>
      <c r="R1177" s="172"/>
      <c r="S1177" s="172"/>
      <c r="T1177" s="172"/>
      <c r="U1177" s="172"/>
      <c r="V1177" s="172"/>
      <c r="W1177" s="172"/>
      <c r="X1177" s="172"/>
      <c r="Y1177" s="172"/>
      <c r="Z1177" s="172"/>
      <c r="AA1177" s="172"/>
      <c r="AB1177" s="172"/>
      <c r="AC1177" s="172"/>
      <c r="AD1177" s="172"/>
      <c r="AE1177" s="184"/>
      <c r="AF1177" s="171"/>
      <c r="AG1177" s="172"/>
      <c r="AH1177" s="172"/>
      <c r="AI1177" s="172"/>
      <c r="AJ1177" s="172"/>
      <c r="AK1177" s="172"/>
      <c r="AL1177" s="172"/>
      <c r="AM1177" s="172"/>
      <c r="AN1177" s="184"/>
      <c r="AO1177" s="868" t="s">
        <v>1650</v>
      </c>
      <c r="AP1177" s="868"/>
      <c r="AQ1177" s="868"/>
      <c r="AR1177" s="868"/>
      <c r="AS1177" s="868"/>
      <c r="AT1177" s="868"/>
      <c r="AU1177" s="868"/>
      <c r="AV1177" s="868"/>
      <c r="AW1177" s="868"/>
      <c r="AX1177" s="868"/>
      <c r="AY1177" s="868"/>
      <c r="AZ1177" s="868"/>
      <c r="BA1177" s="868"/>
      <c r="BB1177" s="951"/>
    </row>
    <row r="1178" spans="1:54" ht="12.6" customHeight="1" x14ac:dyDescent="0.25">
      <c r="A1178" s="867" t="s">
        <v>1264</v>
      </c>
      <c r="B1178" s="868"/>
      <c r="C1178" s="868"/>
      <c r="D1178" s="868"/>
      <c r="E1178" s="868"/>
      <c r="F1178" s="868"/>
      <c r="G1178" s="868"/>
      <c r="H1178" s="868"/>
      <c r="I1178" s="868"/>
      <c r="J1178" s="868"/>
      <c r="K1178" s="868"/>
      <c r="L1178" s="868"/>
      <c r="M1178" s="868"/>
      <c r="N1178" s="868"/>
      <c r="O1178" s="868"/>
      <c r="P1178" s="868"/>
      <c r="Q1178" s="868"/>
      <c r="R1178" s="868"/>
      <c r="S1178" s="868"/>
      <c r="T1178" s="868"/>
      <c r="U1178" s="868"/>
      <c r="V1178" s="868"/>
      <c r="W1178" s="868"/>
      <c r="X1178" s="868"/>
      <c r="Y1178" s="868"/>
      <c r="Z1178" s="868"/>
      <c r="AA1178" s="868"/>
      <c r="AB1178" s="868"/>
      <c r="AC1178" s="868"/>
      <c r="AD1178" s="868"/>
      <c r="AE1178" s="951"/>
      <c r="AF1178" s="867" t="s">
        <v>1822</v>
      </c>
      <c r="AG1178" s="868"/>
      <c r="AH1178" s="868"/>
      <c r="AI1178" s="868"/>
      <c r="AJ1178" s="868"/>
      <c r="AK1178" s="868"/>
      <c r="AL1178" s="868"/>
      <c r="AM1178" s="868"/>
      <c r="AN1178" s="951"/>
      <c r="AO1178" s="868" t="s">
        <v>1588</v>
      </c>
      <c r="AP1178" s="868"/>
      <c r="AQ1178" s="868"/>
      <c r="AR1178" s="868"/>
      <c r="AS1178" s="868"/>
      <c r="AT1178" s="868"/>
      <c r="AU1178" s="868"/>
      <c r="AV1178" s="868"/>
      <c r="AW1178" s="868"/>
      <c r="AX1178" s="868"/>
      <c r="AY1178" s="868"/>
      <c r="AZ1178" s="868"/>
      <c r="BA1178" s="868"/>
      <c r="BB1178" s="951"/>
    </row>
    <row r="1179" spans="1:54" ht="12.6" customHeight="1" x14ac:dyDescent="0.25">
      <c r="A1179" s="141"/>
      <c r="B1179" s="142"/>
      <c r="C1179" s="142"/>
      <c r="D1179" s="142"/>
      <c r="E1179" s="142"/>
      <c r="F1179" s="142"/>
      <c r="G1179" s="142"/>
      <c r="H1179" s="142"/>
      <c r="I1179" s="142"/>
      <c r="J1179" s="142"/>
      <c r="K1179" s="142"/>
      <c r="L1179" s="142"/>
      <c r="M1179" s="142"/>
      <c r="N1179" s="142"/>
      <c r="O1179" s="142"/>
      <c r="P1179" s="142"/>
      <c r="Q1179" s="142"/>
      <c r="R1179" s="142"/>
      <c r="S1179" s="142"/>
      <c r="T1179" s="142"/>
      <c r="U1179" s="142"/>
      <c r="V1179" s="142"/>
      <c r="W1179" s="142"/>
      <c r="X1179" s="142"/>
      <c r="Y1179" s="142"/>
      <c r="Z1179" s="142"/>
      <c r="AA1179" s="142"/>
      <c r="AB1179" s="142"/>
      <c r="AC1179" s="142"/>
      <c r="AD1179" s="142"/>
      <c r="AE1179" s="185"/>
      <c r="AF1179" s="809" t="s">
        <v>1438</v>
      </c>
      <c r="AG1179" s="810"/>
      <c r="AH1179" s="810"/>
      <c r="AI1179" s="810"/>
      <c r="AJ1179" s="810"/>
      <c r="AK1179" s="810"/>
      <c r="AL1179" s="810"/>
      <c r="AM1179" s="810"/>
      <c r="AN1179" s="811"/>
      <c r="AO1179" s="810" t="s">
        <v>1267</v>
      </c>
      <c r="AP1179" s="810"/>
      <c r="AQ1179" s="810"/>
      <c r="AR1179" s="810"/>
      <c r="AS1179" s="810"/>
      <c r="AT1179" s="810"/>
      <c r="AU1179" s="810"/>
      <c r="AV1179" s="810"/>
      <c r="AW1179" s="810"/>
      <c r="AX1179" s="810"/>
      <c r="AY1179" s="810"/>
      <c r="AZ1179" s="810"/>
      <c r="BA1179" s="810"/>
      <c r="BB1179" s="811"/>
    </row>
    <row r="1180" spans="1:54" ht="12.6" customHeight="1" x14ac:dyDescent="0.25">
      <c r="A1180" s="1039" t="s">
        <v>1858</v>
      </c>
      <c r="B1180" s="1040"/>
      <c r="C1180" s="1040"/>
      <c r="D1180" s="1040"/>
      <c r="E1180" s="1040"/>
      <c r="F1180" s="1040"/>
      <c r="G1180" s="1040"/>
      <c r="H1180" s="1040"/>
      <c r="I1180" s="1040"/>
      <c r="J1180" s="1040"/>
      <c r="K1180" s="1040"/>
      <c r="L1180" s="1040"/>
      <c r="M1180" s="1040"/>
      <c r="N1180" s="1040"/>
      <c r="O1180" s="1040"/>
      <c r="P1180" s="1040"/>
      <c r="Q1180" s="1040"/>
      <c r="R1180" s="1040"/>
      <c r="S1180" s="1040"/>
      <c r="T1180" s="1040"/>
      <c r="U1180" s="1040"/>
      <c r="V1180" s="1040"/>
      <c r="W1180" s="1040"/>
      <c r="X1180" s="1040"/>
      <c r="Y1180" s="1040"/>
      <c r="Z1180" s="1040"/>
      <c r="AA1180" s="1040"/>
      <c r="AB1180" s="1040"/>
      <c r="AC1180" s="1040"/>
      <c r="AD1180" s="1040"/>
      <c r="AE1180" s="1138"/>
      <c r="AF1180" s="1112">
        <f>'HL KNIHA VYPOC'!$G$352*-1</f>
        <v>0</v>
      </c>
      <c r="AG1180" s="1113"/>
      <c r="AH1180" s="1113"/>
      <c r="AI1180" s="1113"/>
      <c r="AJ1180" s="1113"/>
      <c r="AK1180" s="1113"/>
      <c r="AL1180" s="1113"/>
      <c r="AM1180" s="1113"/>
      <c r="AN1180" s="1114"/>
      <c r="AO1180" s="1113">
        <f>'HL KNIHA VYPOC'!$K$352*-1</f>
        <v>0</v>
      </c>
      <c r="AP1180" s="1113"/>
      <c r="AQ1180" s="1113"/>
      <c r="AR1180" s="1113"/>
      <c r="AS1180" s="1113"/>
      <c r="AT1180" s="1113"/>
      <c r="AU1180" s="1113"/>
      <c r="AV1180" s="1113"/>
      <c r="AW1180" s="1113"/>
      <c r="AX1180" s="1113"/>
      <c r="AY1180" s="1113"/>
      <c r="AZ1180" s="1113"/>
      <c r="BA1180" s="1113"/>
      <c r="BB1180" s="1114"/>
    </row>
    <row r="1181" spans="1:54" ht="12.6" customHeight="1" x14ac:dyDescent="0.25">
      <c r="A1181" s="1039" t="s">
        <v>1859</v>
      </c>
      <c r="B1181" s="1040"/>
      <c r="C1181" s="1040"/>
      <c r="D1181" s="1040"/>
      <c r="E1181" s="1040"/>
      <c r="F1181" s="1040"/>
      <c r="G1181" s="1040"/>
      <c r="H1181" s="1040"/>
      <c r="I1181" s="1040"/>
      <c r="J1181" s="1040"/>
      <c r="K1181" s="1040"/>
      <c r="L1181" s="1040"/>
      <c r="M1181" s="1040"/>
      <c r="N1181" s="1040"/>
      <c r="O1181" s="1040"/>
      <c r="P1181" s="1040"/>
      <c r="Q1181" s="1040"/>
      <c r="R1181" s="1040"/>
      <c r="S1181" s="1040"/>
      <c r="T1181" s="1040"/>
      <c r="U1181" s="1040"/>
      <c r="V1181" s="1040"/>
      <c r="W1181" s="1040"/>
      <c r="X1181" s="1040"/>
      <c r="Y1181" s="1040"/>
      <c r="Z1181" s="1040"/>
      <c r="AA1181" s="1040"/>
      <c r="AB1181" s="1040"/>
      <c r="AC1181" s="1040"/>
      <c r="AD1181" s="1040"/>
      <c r="AE1181" s="1138"/>
      <c r="AF1181" s="1112">
        <f>'HL KNIHA VYPOC'!$G$353*-1</f>
        <v>0</v>
      </c>
      <c r="AG1181" s="1113"/>
      <c r="AH1181" s="1113"/>
      <c r="AI1181" s="1113"/>
      <c r="AJ1181" s="1113"/>
      <c r="AK1181" s="1113"/>
      <c r="AL1181" s="1113"/>
      <c r="AM1181" s="1113"/>
      <c r="AN1181" s="1114"/>
      <c r="AO1181" s="1113">
        <f>'HL KNIHA VYPOC'!$K$353*-1</f>
        <v>0</v>
      </c>
      <c r="AP1181" s="1113"/>
      <c r="AQ1181" s="1113"/>
      <c r="AR1181" s="1113"/>
      <c r="AS1181" s="1113"/>
      <c r="AT1181" s="1113"/>
      <c r="AU1181" s="1113"/>
      <c r="AV1181" s="1113"/>
      <c r="AW1181" s="1113"/>
      <c r="AX1181" s="1113"/>
      <c r="AY1181" s="1113"/>
      <c r="AZ1181" s="1113"/>
      <c r="BA1181" s="1113"/>
      <c r="BB1181" s="1114"/>
    </row>
    <row r="1182" spans="1:54" ht="12.6" customHeight="1" x14ac:dyDescent="0.25">
      <c r="A1182" s="1039" t="s">
        <v>1860</v>
      </c>
      <c r="B1182" s="1040"/>
      <c r="C1182" s="1040"/>
      <c r="D1182" s="1040"/>
      <c r="E1182" s="1040"/>
      <c r="F1182" s="1040"/>
      <c r="G1182" s="1040"/>
      <c r="H1182" s="1040"/>
      <c r="I1182" s="1040"/>
      <c r="J1182" s="1040"/>
      <c r="K1182" s="1040"/>
      <c r="L1182" s="1040"/>
      <c r="M1182" s="1040"/>
      <c r="N1182" s="1040"/>
      <c r="O1182" s="1040"/>
      <c r="P1182" s="1040"/>
      <c r="Q1182" s="1040"/>
      <c r="R1182" s="1040"/>
      <c r="S1182" s="1040"/>
      <c r="T1182" s="1040"/>
      <c r="U1182" s="1040"/>
      <c r="V1182" s="1040"/>
      <c r="W1182" s="1040"/>
      <c r="X1182" s="1040"/>
      <c r="Y1182" s="1040"/>
      <c r="Z1182" s="1040"/>
      <c r="AA1182" s="1040"/>
      <c r="AB1182" s="1040"/>
      <c r="AC1182" s="1040"/>
      <c r="AD1182" s="1040"/>
      <c r="AE1182" s="1138"/>
      <c r="AF1182" s="1112">
        <f>'HL KNIHA VYPOC'!$G$354*-1</f>
        <v>0</v>
      </c>
      <c r="AG1182" s="1113"/>
      <c r="AH1182" s="1113"/>
      <c r="AI1182" s="1113"/>
      <c r="AJ1182" s="1113"/>
      <c r="AK1182" s="1113"/>
      <c r="AL1182" s="1113"/>
      <c r="AM1182" s="1113"/>
      <c r="AN1182" s="1114"/>
      <c r="AO1182" s="1113">
        <f>'HL KNIHA VYPOC'!$K$354*-1</f>
        <v>0</v>
      </c>
      <c r="AP1182" s="1113"/>
      <c r="AQ1182" s="1113"/>
      <c r="AR1182" s="1113"/>
      <c r="AS1182" s="1113"/>
      <c r="AT1182" s="1113"/>
      <c r="AU1182" s="1113"/>
      <c r="AV1182" s="1113"/>
      <c r="AW1182" s="1113"/>
      <c r="AX1182" s="1113"/>
      <c r="AY1182" s="1113"/>
      <c r="AZ1182" s="1113"/>
      <c r="BA1182" s="1113"/>
      <c r="BB1182" s="1114"/>
    </row>
    <row r="1183" spans="1:54" ht="12.6" customHeight="1" x14ac:dyDescent="0.25">
      <c r="A1183" s="1039" t="s">
        <v>1861</v>
      </c>
      <c r="B1183" s="1040"/>
      <c r="C1183" s="1040"/>
      <c r="D1183" s="1040"/>
      <c r="E1183" s="1040"/>
      <c r="F1183" s="1040"/>
      <c r="G1183" s="1040"/>
      <c r="H1183" s="1040"/>
      <c r="I1183" s="1040"/>
      <c r="J1183" s="1040"/>
      <c r="K1183" s="1040"/>
      <c r="L1183" s="1040"/>
      <c r="M1183" s="1040"/>
      <c r="N1183" s="1040"/>
      <c r="O1183" s="1040"/>
      <c r="P1183" s="1040"/>
      <c r="Q1183" s="1040"/>
      <c r="R1183" s="1040"/>
      <c r="S1183" s="1040"/>
      <c r="T1183" s="1040"/>
      <c r="U1183" s="1040"/>
      <c r="V1183" s="1040"/>
      <c r="W1183" s="1040"/>
      <c r="X1183" s="1040"/>
      <c r="Y1183" s="1040"/>
      <c r="Z1183" s="1040"/>
      <c r="AA1183" s="1040"/>
      <c r="AB1183" s="1040"/>
      <c r="AC1183" s="1040"/>
      <c r="AD1183" s="1040"/>
      <c r="AE1183" s="1138"/>
      <c r="AF1183" s="1112">
        <f>'HL KNIHA VYPOC'!$G$355*-1</f>
        <v>0</v>
      </c>
      <c r="AG1183" s="1113"/>
      <c r="AH1183" s="1113"/>
      <c r="AI1183" s="1113"/>
      <c r="AJ1183" s="1113"/>
      <c r="AK1183" s="1113"/>
      <c r="AL1183" s="1113"/>
      <c r="AM1183" s="1113"/>
      <c r="AN1183" s="1114"/>
      <c r="AO1183" s="1113">
        <f>'HL KNIHA VYPOC'!$K$355*-1</f>
        <v>0</v>
      </c>
      <c r="AP1183" s="1113"/>
      <c r="AQ1183" s="1113"/>
      <c r="AR1183" s="1113"/>
      <c r="AS1183" s="1113"/>
      <c r="AT1183" s="1113"/>
      <c r="AU1183" s="1113"/>
      <c r="AV1183" s="1113"/>
      <c r="AW1183" s="1113"/>
      <c r="AX1183" s="1113"/>
      <c r="AY1183" s="1113"/>
      <c r="AZ1183" s="1113"/>
      <c r="BA1183" s="1113"/>
      <c r="BB1183" s="1114"/>
    </row>
    <row r="1184" spans="1:54" ht="12.6" customHeight="1" x14ac:dyDescent="0.25">
      <c r="A1184" s="1039" t="s">
        <v>1862</v>
      </c>
      <c r="B1184" s="1040"/>
      <c r="C1184" s="1040"/>
      <c r="D1184" s="1040"/>
      <c r="E1184" s="1040"/>
      <c r="F1184" s="1040"/>
      <c r="G1184" s="1040"/>
      <c r="H1184" s="1040"/>
      <c r="I1184" s="1040"/>
      <c r="J1184" s="1040"/>
      <c r="K1184" s="1040"/>
      <c r="L1184" s="1040"/>
      <c r="M1184" s="1040"/>
      <c r="N1184" s="1040"/>
      <c r="O1184" s="1040"/>
      <c r="P1184" s="1040"/>
      <c r="Q1184" s="1040"/>
      <c r="R1184" s="1040"/>
      <c r="S1184" s="1040"/>
      <c r="T1184" s="1040"/>
      <c r="U1184" s="1040"/>
      <c r="V1184" s="1040"/>
      <c r="W1184" s="1040"/>
      <c r="X1184" s="1040"/>
      <c r="Y1184" s="1040"/>
      <c r="Z1184" s="1040"/>
      <c r="AA1184" s="1040"/>
      <c r="AB1184" s="1040"/>
      <c r="AC1184" s="1040"/>
      <c r="AD1184" s="1040"/>
      <c r="AE1184" s="1138"/>
      <c r="AF1184" s="1112">
        <f>'HL KNIHA VYPOC'!$G$373*-1</f>
        <v>0</v>
      </c>
      <c r="AG1184" s="1113"/>
      <c r="AH1184" s="1113"/>
      <c r="AI1184" s="1113"/>
      <c r="AJ1184" s="1113"/>
      <c r="AK1184" s="1113"/>
      <c r="AL1184" s="1113"/>
      <c r="AM1184" s="1113"/>
      <c r="AN1184" s="1114"/>
      <c r="AO1184" s="1113">
        <f>'HL KNIHA VYPOC'!$K$373*-1</f>
        <v>0</v>
      </c>
      <c r="AP1184" s="1113"/>
      <c r="AQ1184" s="1113"/>
      <c r="AR1184" s="1113"/>
      <c r="AS1184" s="1113"/>
      <c r="AT1184" s="1113"/>
      <c r="AU1184" s="1113"/>
      <c r="AV1184" s="1113"/>
      <c r="AW1184" s="1113"/>
      <c r="AX1184" s="1113"/>
      <c r="AY1184" s="1113"/>
      <c r="AZ1184" s="1113"/>
      <c r="BA1184" s="1113"/>
      <c r="BB1184" s="1114"/>
    </row>
    <row r="1185" spans="1:69" ht="12.6" customHeight="1" x14ac:dyDescent="0.25">
      <c r="A1185" s="1039" t="s">
        <v>1863</v>
      </c>
      <c r="B1185" s="1040"/>
      <c r="C1185" s="1040"/>
      <c r="D1185" s="1040"/>
      <c r="E1185" s="1040"/>
      <c r="F1185" s="1040"/>
      <c r="G1185" s="1040"/>
      <c r="H1185" s="1040"/>
      <c r="I1185" s="1040"/>
      <c r="J1185" s="1040"/>
      <c r="K1185" s="1040"/>
      <c r="L1185" s="1040"/>
      <c r="M1185" s="1040"/>
      <c r="N1185" s="1040"/>
      <c r="O1185" s="1040"/>
      <c r="P1185" s="1040"/>
      <c r="Q1185" s="1040"/>
      <c r="R1185" s="1040"/>
      <c r="S1185" s="1040"/>
      <c r="T1185" s="1040"/>
      <c r="U1185" s="1040"/>
      <c r="V1185" s="1040"/>
      <c r="W1185" s="1040"/>
      <c r="X1185" s="1040"/>
      <c r="Y1185" s="1040"/>
      <c r="Z1185" s="1040"/>
      <c r="AA1185" s="1040"/>
      <c r="AB1185" s="1040"/>
      <c r="AC1185" s="1040"/>
      <c r="AD1185" s="1040"/>
      <c r="AE1185" s="1138"/>
      <c r="AF1185" s="1112">
        <f>SUM(BF1187-AF1180-AF1181-AF1182-AF1183-AF1184)</f>
        <v>0</v>
      </c>
      <c r="AG1185" s="1113"/>
      <c r="AH1185" s="1113"/>
      <c r="AI1185" s="1113"/>
      <c r="AJ1185" s="1113"/>
      <c r="AK1185" s="1113"/>
      <c r="AL1185" s="1113"/>
      <c r="AM1185" s="1113"/>
      <c r="AN1185" s="1114"/>
      <c r="AO1185" s="1113">
        <f>SUM(BF1185-AO1180-AO1181-AO1182-AO1183-AO1184)</f>
        <v>0</v>
      </c>
      <c r="AP1185" s="1113"/>
      <c r="AQ1185" s="1113"/>
      <c r="AR1185" s="1113"/>
      <c r="AS1185" s="1113"/>
      <c r="AT1185" s="1113"/>
      <c r="AU1185" s="1113"/>
      <c r="AV1185" s="1113"/>
      <c r="AW1185" s="1113"/>
      <c r="AX1185" s="1113"/>
      <c r="AY1185" s="1113"/>
      <c r="AZ1185" s="1113"/>
      <c r="BA1185" s="1113"/>
      <c r="BB1185" s="1114"/>
      <c r="BF1185" s="1158">
        <f>SUVAHAVUJ!$X$150</f>
        <v>0</v>
      </c>
      <c r="BG1185" s="1158"/>
      <c r="BH1185" s="1158"/>
      <c r="BI1185" s="1158"/>
      <c r="BJ1185" s="1158"/>
      <c r="BK1185" s="1158"/>
      <c r="BL1185" s="1158"/>
      <c r="BM1185" s="1158"/>
      <c r="BN1185" s="1158"/>
    </row>
    <row r="1186" spans="1:69" ht="12.6" customHeight="1" x14ac:dyDescent="0.25">
      <c r="A1186" s="992" t="s">
        <v>5471</v>
      </c>
      <c r="B1186" s="993"/>
      <c r="C1186" s="993"/>
      <c r="D1186" s="993"/>
      <c r="E1186" s="993"/>
      <c r="F1186" s="993"/>
      <c r="G1186" s="993"/>
      <c r="H1186" s="993"/>
      <c r="I1186" s="993"/>
      <c r="J1186" s="993"/>
      <c r="K1186" s="993"/>
      <c r="L1186" s="993"/>
      <c r="M1186" s="993"/>
      <c r="N1186" s="993"/>
      <c r="O1186" s="993"/>
      <c r="P1186" s="993"/>
      <c r="Q1186" s="993"/>
      <c r="R1186" s="993"/>
      <c r="S1186" s="993"/>
      <c r="T1186" s="993"/>
      <c r="U1186" s="993"/>
      <c r="V1186" s="993"/>
      <c r="W1186" s="993"/>
      <c r="X1186" s="993"/>
      <c r="Y1186" s="993"/>
      <c r="Z1186" s="993"/>
      <c r="AA1186" s="993"/>
      <c r="AB1186" s="993"/>
      <c r="AC1186" s="993"/>
      <c r="AD1186" s="993"/>
      <c r="AE1186" s="1009"/>
      <c r="AF1186" s="1112">
        <f>SUM(SUVAHAVUJ!N150+SUVAHAVUJ!N177)</f>
        <v>0</v>
      </c>
      <c r="AG1186" s="1113"/>
      <c r="AH1186" s="1113"/>
      <c r="AI1186" s="1113"/>
      <c r="AJ1186" s="1113"/>
      <c r="AK1186" s="1113"/>
      <c r="AL1186" s="1113"/>
      <c r="AM1186" s="1113"/>
      <c r="AN1186" s="1114"/>
      <c r="AO1186" s="1113">
        <f>SUM(SUVAHAVUJ!X150+SUVAHAVUJ!X177)</f>
        <v>0</v>
      </c>
      <c r="AP1186" s="1113"/>
      <c r="AQ1186" s="1113"/>
      <c r="AR1186" s="1113"/>
      <c r="AS1186" s="1113"/>
      <c r="AT1186" s="1113"/>
      <c r="AU1186" s="1113"/>
      <c r="AV1186" s="1113"/>
      <c r="AW1186" s="1113"/>
      <c r="AX1186" s="1113"/>
      <c r="AY1186" s="1113"/>
      <c r="AZ1186" s="1113"/>
      <c r="BA1186" s="1113"/>
      <c r="BB1186" s="1114"/>
      <c r="BF1186" s="1158"/>
      <c r="BG1186" s="1158"/>
      <c r="BH1186" s="1158"/>
      <c r="BI1186" s="1158"/>
      <c r="BJ1186" s="1158"/>
      <c r="BK1186" s="1158"/>
      <c r="BL1186" s="1158"/>
      <c r="BM1186" s="1158"/>
      <c r="BN1186" s="1158"/>
    </row>
    <row r="1187" spans="1:69" ht="12.6" customHeight="1" x14ac:dyDescent="0.25">
      <c r="A1187" s="992" t="s">
        <v>1864</v>
      </c>
      <c r="B1187" s="993"/>
      <c r="C1187" s="993"/>
      <c r="D1187" s="993"/>
      <c r="E1187" s="993"/>
      <c r="F1187" s="993"/>
      <c r="G1187" s="993"/>
      <c r="H1187" s="993"/>
      <c r="I1187" s="993"/>
      <c r="J1187" s="993"/>
      <c r="K1187" s="993"/>
      <c r="L1187" s="993"/>
      <c r="M1187" s="993"/>
      <c r="N1187" s="993"/>
      <c r="O1187" s="993"/>
      <c r="P1187" s="993"/>
      <c r="Q1187" s="993"/>
      <c r="R1187" s="993"/>
      <c r="S1187" s="993"/>
      <c r="T1187" s="993"/>
      <c r="U1187" s="993"/>
      <c r="V1187" s="993"/>
      <c r="W1187" s="993"/>
      <c r="X1187" s="993"/>
      <c r="Y1187" s="993"/>
      <c r="Z1187" s="993"/>
      <c r="AA1187" s="993"/>
      <c r="AB1187" s="993"/>
      <c r="AC1187" s="993"/>
      <c r="AD1187" s="993"/>
      <c r="AE1187" s="1009"/>
      <c r="AF1187" s="1112">
        <f>SUVAHAVUJ!$N$149</f>
        <v>0</v>
      </c>
      <c r="AG1187" s="1113"/>
      <c r="AH1187" s="1113"/>
      <c r="AI1187" s="1113"/>
      <c r="AJ1187" s="1113"/>
      <c r="AK1187" s="1113"/>
      <c r="AL1187" s="1113"/>
      <c r="AM1187" s="1113"/>
      <c r="AN1187" s="1114"/>
      <c r="AO1187" s="1113">
        <f>SUVAHAVUJ!$X$149</f>
        <v>0</v>
      </c>
      <c r="AP1187" s="1113"/>
      <c r="AQ1187" s="1113"/>
      <c r="AR1187" s="1113"/>
      <c r="AS1187" s="1113"/>
      <c r="AT1187" s="1113"/>
      <c r="AU1187" s="1113"/>
      <c r="AV1187" s="1113"/>
      <c r="AW1187" s="1113"/>
      <c r="AX1187" s="1113"/>
      <c r="AY1187" s="1113"/>
      <c r="AZ1187" s="1113"/>
      <c r="BA1187" s="1113"/>
      <c r="BB1187" s="1114"/>
      <c r="BF1187" s="1158">
        <f>SUVAHAVUJ!$N$150</f>
        <v>0</v>
      </c>
      <c r="BG1187" s="772"/>
      <c r="BH1187" s="772"/>
      <c r="BI1187" s="772"/>
      <c r="BJ1187" s="772"/>
      <c r="BK1187" s="772"/>
      <c r="BL1187" s="772"/>
      <c r="BM1187" s="772"/>
      <c r="BN1187" s="772"/>
      <c r="BO1187" s="772"/>
      <c r="BP1187" s="772"/>
      <c r="BQ1187" s="772"/>
    </row>
    <row r="1188" spans="1:69" ht="11.25" customHeight="1" x14ac:dyDescent="0.25">
      <c r="A1188" s="142" t="s">
        <v>5207</v>
      </c>
    </row>
    <row r="1189" spans="1:69" ht="15" customHeight="1" x14ac:dyDescent="0.25">
      <c r="A1189" s="863"/>
      <c r="B1189" s="864"/>
      <c r="C1189" s="864"/>
      <c r="D1189" s="864"/>
      <c r="E1189" s="864"/>
      <c r="F1189" s="864"/>
      <c r="G1189" s="864"/>
      <c r="H1189" s="864"/>
      <c r="I1189" s="864"/>
      <c r="J1189" s="864"/>
      <c r="K1189" s="864"/>
      <c r="L1189" s="864"/>
      <c r="M1189" s="864"/>
      <c r="N1189" s="864"/>
      <c r="O1189" s="864"/>
      <c r="P1189" s="864"/>
      <c r="Q1189" s="864"/>
      <c r="R1189" s="864"/>
      <c r="S1189" s="864"/>
      <c r="T1189" s="864"/>
      <c r="U1189" s="864"/>
      <c r="V1189" s="864"/>
      <c r="W1189" s="864"/>
      <c r="X1189" s="864"/>
      <c r="Y1189" s="864"/>
      <c r="Z1189" s="864"/>
      <c r="AA1189" s="864"/>
      <c r="AB1189" s="864"/>
      <c r="AC1189" s="864"/>
      <c r="AD1189" s="864"/>
      <c r="AE1189" s="864"/>
      <c r="AF1189" s="864"/>
      <c r="AG1189" s="864"/>
      <c r="AH1189" s="864"/>
      <c r="AI1189" s="864"/>
      <c r="AJ1189" s="864"/>
      <c r="AK1189" s="864"/>
      <c r="AL1189" s="864"/>
      <c r="AM1189" s="864"/>
      <c r="AN1189" s="864"/>
      <c r="AO1189" s="864"/>
      <c r="AP1189" s="864"/>
      <c r="AQ1189" s="864"/>
      <c r="AR1189" s="864"/>
      <c r="AS1189" s="864"/>
      <c r="AT1189" s="864"/>
      <c r="AU1189" s="864"/>
      <c r="AV1189" s="864"/>
      <c r="AW1189" s="864"/>
      <c r="AX1189" s="864"/>
      <c r="AY1189" s="497"/>
      <c r="AZ1189" s="497"/>
      <c r="BA1189" s="497"/>
      <c r="BB1189" s="497"/>
    </row>
    <row r="1190" spans="1:69" ht="15" customHeight="1" x14ac:dyDescent="0.25">
      <c r="A1190" s="865"/>
      <c r="B1190" s="866"/>
      <c r="C1190" s="866"/>
      <c r="D1190" s="866"/>
      <c r="E1190" s="866"/>
      <c r="F1190" s="866"/>
      <c r="G1190" s="866"/>
      <c r="H1190" s="866"/>
      <c r="I1190" s="866"/>
      <c r="J1190" s="866"/>
      <c r="K1190" s="866"/>
      <c r="L1190" s="866"/>
      <c r="M1190" s="866"/>
      <c r="N1190" s="866"/>
      <c r="O1190" s="866"/>
      <c r="P1190" s="866"/>
      <c r="Q1190" s="866"/>
      <c r="R1190" s="866"/>
      <c r="S1190" s="866"/>
      <c r="T1190" s="866"/>
      <c r="U1190" s="866"/>
      <c r="V1190" s="866"/>
      <c r="W1190" s="866"/>
      <c r="X1190" s="866"/>
      <c r="Y1190" s="866"/>
      <c r="Z1190" s="866"/>
      <c r="AA1190" s="866"/>
      <c r="AB1190" s="866"/>
      <c r="AC1190" s="866"/>
      <c r="AD1190" s="866"/>
      <c r="AE1190" s="866"/>
      <c r="AF1190" s="866"/>
      <c r="AG1190" s="866"/>
      <c r="AH1190" s="866"/>
      <c r="AI1190" s="866"/>
      <c r="AJ1190" s="866"/>
      <c r="AK1190" s="866"/>
      <c r="AL1190" s="866"/>
      <c r="AM1190" s="866"/>
      <c r="AN1190" s="866"/>
      <c r="AO1190" s="866"/>
      <c r="AP1190" s="866"/>
      <c r="AQ1190" s="866"/>
      <c r="AR1190" s="866"/>
      <c r="AS1190" s="866"/>
      <c r="AT1190" s="866"/>
      <c r="AU1190" s="866"/>
      <c r="AV1190" s="866"/>
      <c r="AW1190" s="866"/>
      <c r="AX1190" s="866"/>
      <c r="AY1190" s="497"/>
      <c r="AZ1190" s="497"/>
      <c r="BA1190" s="497"/>
      <c r="BB1190" s="497"/>
    </row>
    <row r="1191" spans="1:69" s="133" customFormat="1" ht="12.6" customHeight="1" x14ac:dyDescent="0.25">
      <c r="A1191" s="221" t="s">
        <v>1865</v>
      </c>
      <c r="B1191" s="222"/>
      <c r="C1191" s="222"/>
      <c r="D1191" s="222"/>
      <c r="E1191" s="222"/>
      <c r="F1191" s="222"/>
      <c r="G1191" s="222"/>
      <c r="H1191" s="222"/>
      <c r="I1191" s="222"/>
      <c r="J1191" s="222"/>
      <c r="K1191" s="222"/>
      <c r="L1191" s="222"/>
      <c r="M1191" s="222"/>
      <c r="N1191" s="222"/>
      <c r="O1191" s="222"/>
      <c r="P1191" s="222"/>
      <c r="Q1191" s="222"/>
      <c r="R1191" s="222"/>
      <c r="S1191" s="222"/>
      <c r="T1191" s="222"/>
      <c r="U1191" s="222"/>
      <c r="V1191" s="222"/>
      <c r="W1191" s="222"/>
      <c r="X1191" s="222"/>
      <c r="Y1191" s="222"/>
      <c r="Z1191" s="222"/>
      <c r="AA1191" s="222"/>
      <c r="AB1191" s="222"/>
      <c r="AC1191" s="222"/>
      <c r="AD1191" s="222"/>
      <c r="AE1191" s="222"/>
      <c r="AF1191" s="222"/>
      <c r="AG1191" s="222"/>
      <c r="AH1191" s="222"/>
      <c r="AI1191" s="222"/>
      <c r="AJ1191" s="222"/>
      <c r="AK1191" s="222"/>
      <c r="AL1191" s="222"/>
      <c r="AM1191" s="222"/>
      <c r="AN1191" s="222"/>
      <c r="AO1191" s="222"/>
      <c r="AP1191" s="222"/>
      <c r="AQ1191" s="222"/>
      <c r="AR1191" s="222"/>
      <c r="AS1191" s="222"/>
      <c r="AT1191" s="222"/>
      <c r="AU1191" s="222"/>
      <c r="AV1191" s="222"/>
      <c r="AW1191" s="222"/>
      <c r="AX1191" s="222"/>
      <c r="AY1191" s="222"/>
      <c r="AZ1191" s="222"/>
      <c r="BA1191" s="222"/>
      <c r="BB1191" s="222"/>
    </row>
    <row r="1192" spans="1:69" ht="12" hidden="1" customHeight="1" x14ac:dyDescent="0.25">
      <c r="A1192" s="211"/>
      <c r="B1192" s="212"/>
      <c r="C1192" s="212"/>
      <c r="D1192" s="212"/>
      <c r="E1192" s="212"/>
      <c r="F1192" s="212"/>
      <c r="G1192" s="212"/>
      <c r="H1192" s="212"/>
      <c r="I1192" s="212"/>
      <c r="J1192" s="212"/>
      <c r="K1192" s="212"/>
      <c r="L1192" s="212"/>
      <c r="M1192" s="212"/>
      <c r="N1192" s="212"/>
      <c r="O1192" s="212"/>
      <c r="P1192" s="212"/>
      <c r="Q1192" s="212"/>
      <c r="R1192" s="212"/>
      <c r="S1192" s="212"/>
      <c r="T1192" s="212"/>
      <c r="U1192" s="212"/>
      <c r="V1192" s="212"/>
      <c r="W1192" s="212"/>
      <c r="X1192" s="212"/>
      <c r="Y1192" s="212"/>
      <c r="Z1192" s="212"/>
      <c r="AA1192" s="212"/>
      <c r="AB1192" s="212"/>
      <c r="AC1192" s="212"/>
      <c r="AD1192" s="212"/>
      <c r="AE1192" s="212"/>
      <c r="AF1192" s="212"/>
      <c r="AG1192" s="212"/>
      <c r="AH1192" s="212"/>
      <c r="AI1192" s="212"/>
      <c r="AJ1192" s="212"/>
      <c r="AK1192" s="212"/>
      <c r="AL1192" s="212"/>
      <c r="AM1192" s="212"/>
      <c r="AN1192" s="212"/>
      <c r="AO1192" s="212"/>
      <c r="AP1192" s="212"/>
      <c r="AQ1192" s="212"/>
      <c r="AR1192" s="212"/>
      <c r="AS1192" s="212"/>
      <c r="AT1192" s="212"/>
      <c r="AU1192" s="212"/>
      <c r="AV1192" s="212"/>
      <c r="AW1192" s="212"/>
      <c r="AX1192" s="212"/>
      <c r="AY1192" s="212"/>
      <c r="AZ1192" s="212"/>
      <c r="BA1192" s="212"/>
      <c r="BB1192" s="213"/>
    </row>
    <row r="1193" spans="1:69" ht="12.6" customHeight="1" x14ac:dyDescent="0.25">
      <c r="A1193" s="142" t="s">
        <v>5250</v>
      </c>
    </row>
    <row r="1194" spans="1:69" ht="12.6" customHeight="1" x14ac:dyDescent="0.25">
      <c r="A1194" s="171"/>
      <c r="B1194" s="172"/>
      <c r="C1194" s="172"/>
      <c r="D1194" s="172"/>
      <c r="E1194" s="172"/>
      <c r="F1194" s="172"/>
      <c r="G1194" s="172"/>
      <c r="H1194" s="172"/>
      <c r="I1194" s="172"/>
      <c r="J1194" s="172"/>
      <c r="K1194" s="172"/>
      <c r="L1194" s="172"/>
      <c r="M1194" s="172"/>
      <c r="N1194" s="172"/>
      <c r="O1194" s="172"/>
      <c r="P1194" s="172"/>
      <c r="Q1194" s="172"/>
      <c r="R1194" s="172"/>
      <c r="S1194" s="172"/>
      <c r="T1194" s="172"/>
      <c r="U1194" s="172"/>
      <c r="V1194" s="172"/>
      <c r="W1194" s="172"/>
      <c r="X1194" s="172"/>
      <c r="Y1194" s="172"/>
      <c r="Z1194" s="172"/>
      <c r="AA1194" s="172"/>
      <c r="AB1194" s="172"/>
      <c r="AC1194" s="172"/>
      <c r="AD1194" s="172"/>
      <c r="AE1194" s="184"/>
      <c r="AF1194" s="171"/>
      <c r="AG1194" s="172"/>
      <c r="AH1194" s="172"/>
      <c r="AI1194" s="172"/>
      <c r="AJ1194" s="172"/>
      <c r="AK1194" s="172"/>
      <c r="AL1194" s="172"/>
      <c r="AM1194" s="172"/>
      <c r="AN1194" s="184"/>
      <c r="AO1194" s="867" t="s">
        <v>1650</v>
      </c>
      <c r="AP1194" s="868"/>
      <c r="AQ1194" s="868"/>
      <c r="AR1194" s="868"/>
      <c r="AS1194" s="868"/>
      <c r="AT1194" s="868"/>
      <c r="AU1194" s="868"/>
      <c r="AV1194" s="868"/>
      <c r="AW1194" s="868"/>
      <c r="AX1194" s="868"/>
      <c r="AY1194" s="868"/>
      <c r="AZ1194" s="868"/>
      <c r="BA1194" s="868"/>
      <c r="BB1194" s="951"/>
    </row>
    <row r="1195" spans="1:69" ht="12.6" customHeight="1" x14ac:dyDescent="0.25">
      <c r="A1195" s="799" t="s">
        <v>1264</v>
      </c>
      <c r="B1195" s="800"/>
      <c r="C1195" s="800"/>
      <c r="D1195" s="800"/>
      <c r="E1195" s="800"/>
      <c r="F1195" s="800"/>
      <c r="G1195" s="800"/>
      <c r="H1195" s="800"/>
      <c r="I1195" s="800"/>
      <c r="J1195" s="800"/>
      <c r="K1195" s="800"/>
      <c r="L1195" s="800"/>
      <c r="M1195" s="800"/>
      <c r="N1195" s="800"/>
      <c r="O1195" s="800"/>
      <c r="P1195" s="800"/>
      <c r="Q1195" s="800"/>
      <c r="R1195" s="800"/>
      <c r="S1195" s="800"/>
      <c r="T1195" s="800"/>
      <c r="U1195" s="800"/>
      <c r="V1195" s="800"/>
      <c r="W1195" s="800"/>
      <c r="X1195" s="800"/>
      <c r="Y1195" s="800"/>
      <c r="Z1195" s="800"/>
      <c r="AA1195" s="800"/>
      <c r="AB1195" s="800"/>
      <c r="AC1195" s="800"/>
      <c r="AD1195" s="800"/>
      <c r="AE1195" s="802"/>
      <c r="AF1195" s="799" t="s">
        <v>1822</v>
      </c>
      <c r="AG1195" s="800"/>
      <c r="AH1195" s="800"/>
      <c r="AI1195" s="800"/>
      <c r="AJ1195" s="800"/>
      <c r="AK1195" s="800"/>
      <c r="AL1195" s="800"/>
      <c r="AM1195" s="800"/>
      <c r="AN1195" s="802"/>
      <c r="AO1195" s="799" t="s">
        <v>1588</v>
      </c>
      <c r="AP1195" s="800"/>
      <c r="AQ1195" s="800"/>
      <c r="AR1195" s="800"/>
      <c r="AS1195" s="800"/>
      <c r="AT1195" s="800"/>
      <c r="AU1195" s="800"/>
      <c r="AV1195" s="800"/>
      <c r="AW1195" s="800"/>
      <c r="AX1195" s="800"/>
      <c r="AY1195" s="800"/>
      <c r="AZ1195" s="800"/>
      <c r="BA1195" s="800"/>
      <c r="BB1195" s="802"/>
    </row>
    <row r="1196" spans="1:69" ht="12.6" customHeight="1" x14ac:dyDescent="0.25">
      <c r="A1196" s="174"/>
      <c r="B1196" s="208"/>
      <c r="C1196" s="208"/>
      <c r="D1196" s="208"/>
      <c r="E1196" s="208"/>
      <c r="F1196" s="208"/>
      <c r="G1196" s="208"/>
      <c r="H1196" s="208"/>
      <c r="I1196" s="208"/>
      <c r="J1196" s="208"/>
      <c r="K1196" s="208"/>
      <c r="L1196" s="208"/>
      <c r="M1196" s="208"/>
      <c r="N1196" s="208"/>
      <c r="O1196" s="208"/>
      <c r="P1196" s="208"/>
      <c r="Q1196" s="208"/>
      <c r="R1196" s="208"/>
      <c r="S1196" s="208"/>
      <c r="T1196" s="208"/>
      <c r="U1196" s="208"/>
      <c r="V1196" s="208"/>
      <c r="W1196" s="208"/>
      <c r="X1196" s="208"/>
      <c r="Y1196" s="208"/>
      <c r="Z1196" s="208"/>
      <c r="AA1196" s="208"/>
      <c r="AB1196" s="208"/>
      <c r="AC1196" s="208"/>
      <c r="AD1196" s="208"/>
      <c r="AE1196" s="209"/>
      <c r="AF1196" s="809" t="s">
        <v>1438</v>
      </c>
      <c r="AG1196" s="810"/>
      <c r="AH1196" s="810"/>
      <c r="AI1196" s="810"/>
      <c r="AJ1196" s="810"/>
      <c r="AK1196" s="810"/>
      <c r="AL1196" s="810"/>
      <c r="AM1196" s="810"/>
      <c r="AN1196" s="811"/>
      <c r="AO1196" s="809" t="s">
        <v>1267</v>
      </c>
      <c r="AP1196" s="810"/>
      <c r="AQ1196" s="810"/>
      <c r="AR1196" s="810"/>
      <c r="AS1196" s="810"/>
      <c r="AT1196" s="810"/>
      <c r="AU1196" s="810"/>
      <c r="AV1196" s="810"/>
      <c r="AW1196" s="810"/>
      <c r="AX1196" s="810"/>
      <c r="AY1196" s="810"/>
      <c r="AZ1196" s="810"/>
      <c r="BA1196" s="810"/>
      <c r="BB1196" s="811"/>
    </row>
    <row r="1197" spans="1:69" ht="12.6" customHeight="1" x14ac:dyDescent="0.25">
      <c r="A1197" s="992" t="s">
        <v>1866</v>
      </c>
      <c r="B1197" s="993"/>
      <c r="C1197" s="993"/>
      <c r="D1197" s="993"/>
      <c r="E1197" s="993"/>
      <c r="F1197" s="993"/>
      <c r="G1197" s="993"/>
      <c r="H1197" s="993"/>
      <c r="I1197" s="993"/>
      <c r="J1197" s="993"/>
      <c r="K1197" s="993"/>
      <c r="L1197" s="993"/>
      <c r="M1197" s="993"/>
      <c r="N1197" s="993"/>
      <c r="O1197" s="993"/>
      <c r="P1197" s="993"/>
      <c r="Q1197" s="993"/>
      <c r="R1197" s="993"/>
      <c r="S1197" s="993"/>
      <c r="T1197" s="993"/>
      <c r="U1197" s="993"/>
      <c r="V1197" s="993"/>
      <c r="W1197" s="993"/>
      <c r="X1197" s="993"/>
      <c r="Y1197" s="993"/>
      <c r="Z1197" s="993"/>
      <c r="AA1197" s="993"/>
      <c r="AB1197" s="993"/>
      <c r="AC1197" s="993"/>
      <c r="AD1197" s="993"/>
      <c r="AE1197" s="1009"/>
      <c r="AF1197" s="855">
        <f>SUVAHAVUJ!$N$162</f>
        <v>0</v>
      </c>
      <c r="AG1197" s="856"/>
      <c r="AH1197" s="856"/>
      <c r="AI1197" s="856"/>
      <c r="AJ1197" s="856"/>
      <c r="AK1197" s="856"/>
      <c r="AL1197" s="856"/>
      <c r="AM1197" s="856"/>
      <c r="AN1197" s="952"/>
      <c r="AO1197" s="855">
        <f>SUVAHAVUJ!$X$162</f>
        <v>0</v>
      </c>
      <c r="AP1197" s="856"/>
      <c r="AQ1197" s="856"/>
      <c r="AR1197" s="856"/>
      <c r="AS1197" s="856"/>
      <c r="AT1197" s="856"/>
      <c r="AU1197" s="856"/>
      <c r="AV1197" s="856"/>
      <c r="AW1197" s="856"/>
      <c r="AX1197" s="856"/>
      <c r="AY1197" s="856"/>
      <c r="AZ1197" s="856"/>
      <c r="BA1197" s="856"/>
      <c r="BB1197" s="952"/>
    </row>
    <row r="1198" spans="1:69" ht="12.6" customHeight="1" x14ac:dyDescent="0.25">
      <c r="A1198" s="1039" t="s">
        <v>1867</v>
      </c>
      <c r="B1198" s="1040"/>
      <c r="C1198" s="1040"/>
      <c r="D1198" s="1040"/>
      <c r="E1198" s="1040"/>
      <c r="F1198" s="1040"/>
      <c r="G1198" s="1040"/>
      <c r="H1198" s="1040"/>
      <c r="I1198" s="1040"/>
      <c r="J1198" s="1040"/>
      <c r="K1198" s="1040"/>
      <c r="L1198" s="1040"/>
      <c r="M1198" s="1040"/>
      <c r="N1198" s="1040"/>
      <c r="O1198" s="1040"/>
      <c r="P1198" s="1040"/>
      <c r="Q1198" s="1040"/>
      <c r="R1198" s="1040"/>
      <c r="S1198" s="1040"/>
      <c r="T1198" s="1040"/>
      <c r="U1198" s="1040"/>
      <c r="V1198" s="1040"/>
      <c r="W1198" s="1040"/>
      <c r="X1198" s="1040"/>
      <c r="Y1198" s="1040"/>
      <c r="Z1198" s="1040"/>
      <c r="AA1198" s="1040"/>
      <c r="AB1198" s="1040"/>
      <c r="AC1198" s="1040"/>
      <c r="AD1198" s="1040"/>
      <c r="AE1198" s="1138"/>
      <c r="AF1198" s="855"/>
      <c r="AG1198" s="856"/>
      <c r="AH1198" s="856"/>
      <c r="AI1198" s="856"/>
      <c r="AJ1198" s="856"/>
      <c r="AK1198" s="856"/>
      <c r="AL1198" s="856"/>
      <c r="AM1198" s="856"/>
      <c r="AN1198" s="952"/>
      <c r="AO1198" s="855"/>
      <c r="AP1198" s="856"/>
      <c r="AQ1198" s="856"/>
      <c r="AR1198" s="856"/>
      <c r="AS1198" s="856"/>
      <c r="AT1198" s="856"/>
      <c r="AU1198" s="856"/>
      <c r="AV1198" s="856"/>
      <c r="AW1198" s="856"/>
      <c r="AX1198" s="856"/>
      <c r="AY1198" s="856"/>
      <c r="AZ1198" s="856"/>
      <c r="BA1198" s="856"/>
      <c r="BB1198" s="952"/>
    </row>
    <row r="1199" spans="1:69" ht="12.6" customHeight="1" x14ac:dyDescent="0.25">
      <c r="A1199" s="1039" t="s">
        <v>1868</v>
      </c>
      <c r="B1199" s="1040"/>
      <c r="C1199" s="1040"/>
      <c r="D1199" s="1040"/>
      <c r="E1199" s="1040"/>
      <c r="F1199" s="1040"/>
      <c r="G1199" s="1040"/>
      <c r="H1199" s="1040"/>
      <c r="I1199" s="1040"/>
      <c r="J1199" s="1040"/>
      <c r="K1199" s="1040"/>
      <c r="L1199" s="1040"/>
      <c r="M1199" s="1040"/>
      <c r="N1199" s="1040"/>
      <c r="O1199" s="1040"/>
      <c r="P1199" s="1040"/>
      <c r="Q1199" s="1040"/>
      <c r="R1199" s="1040"/>
      <c r="S1199" s="1040"/>
      <c r="T1199" s="1040"/>
      <c r="U1199" s="1040"/>
      <c r="V1199" s="1040"/>
      <c r="W1199" s="1040"/>
      <c r="X1199" s="1040"/>
      <c r="Y1199" s="1040"/>
      <c r="Z1199" s="1040"/>
      <c r="AA1199" s="1040"/>
      <c r="AB1199" s="1040"/>
      <c r="AC1199" s="1040"/>
      <c r="AD1199" s="1040"/>
      <c r="AE1199" s="1138"/>
      <c r="AF1199" s="855"/>
      <c r="AG1199" s="856"/>
      <c r="AH1199" s="856"/>
      <c r="AI1199" s="856"/>
      <c r="AJ1199" s="856"/>
      <c r="AK1199" s="856"/>
      <c r="AL1199" s="856"/>
      <c r="AM1199" s="856"/>
      <c r="AN1199" s="952"/>
      <c r="AO1199" s="855"/>
      <c r="AP1199" s="856"/>
      <c r="AQ1199" s="856"/>
      <c r="AR1199" s="856"/>
      <c r="AS1199" s="856"/>
      <c r="AT1199" s="856"/>
      <c r="AU1199" s="856"/>
      <c r="AV1199" s="856"/>
      <c r="AW1199" s="856"/>
      <c r="AX1199" s="856"/>
      <c r="AY1199" s="856"/>
      <c r="AZ1199" s="856"/>
      <c r="BA1199" s="856"/>
      <c r="BB1199" s="952"/>
    </row>
    <row r="1200" spans="1:69" ht="12.6" customHeight="1" x14ac:dyDescent="0.25">
      <c r="A1200" s="1039" t="s">
        <v>1869</v>
      </c>
      <c r="B1200" s="1040"/>
      <c r="C1200" s="1040"/>
      <c r="D1200" s="1040"/>
      <c r="E1200" s="1040"/>
      <c r="F1200" s="1040"/>
      <c r="G1200" s="1040"/>
      <c r="H1200" s="1040"/>
      <c r="I1200" s="1040"/>
      <c r="J1200" s="1040"/>
      <c r="K1200" s="1040"/>
      <c r="L1200" s="1040"/>
      <c r="M1200" s="1040"/>
      <c r="N1200" s="1040"/>
      <c r="O1200" s="1040"/>
      <c r="P1200" s="1040"/>
      <c r="Q1200" s="1040"/>
      <c r="R1200" s="1040"/>
      <c r="S1200" s="1040"/>
      <c r="T1200" s="1040"/>
      <c r="U1200" s="1040"/>
      <c r="V1200" s="1040"/>
      <c r="W1200" s="1040"/>
      <c r="X1200" s="1040"/>
      <c r="Y1200" s="1040"/>
      <c r="Z1200" s="1040"/>
      <c r="AA1200" s="1040"/>
      <c r="AB1200" s="1040"/>
      <c r="AC1200" s="1040"/>
      <c r="AD1200" s="1040"/>
      <c r="AE1200" s="1138"/>
      <c r="AF1200" s="855"/>
      <c r="AG1200" s="856"/>
      <c r="AH1200" s="856"/>
      <c r="AI1200" s="856"/>
      <c r="AJ1200" s="856"/>
      <c r="AK1200" s="856"/>
      <c r="AL1200" s="856"/>
      <c r="AM1200" s="856"/>
      <c r="AN1200" s="952"/>
      <c r="AO1200" s="855"/>
      <c r="AP1200" s="856"/>
      <c r="AQ1200" s="856"/>
      <c r="AR1200" s="856"/>
      <c r="AS1200" s="856"/>
      <c r="AT1200" s="856"/>
      <c r="AU1200" s="856"/>
      <c r="AV1200" s="856"/>
      <c r="AW1200" s="856"/>
      <c r="AX1200" s="856"/>
      <c r="AY1200" s="856"/>
      <c r="AZ1200" s="856"/>
      <c r="BA1200" s="856"/>
      <c r="BB1200" s="952"/>
    </row>
    <row r="1201" spans="1:54" ht="12.6" customHeight="1" x14ac:dyDescent="0.25">
      <c r="A1201" s="1039" t="s">
        <v>1870</v>
      </c>
      <c r="B1201" s="1040"/>
      <c r="C1201" s="1040"/>
      <c r="D1201" s="1040"/>
      <c r="E1201" s="1040"/>
      <c r="F1201" s="1040"/>
      <c r="G1201" s="1040"/>
      <c r="H1201" s="1040"/>
      <c r="I1201" s="1040"/>
      <c r="J1201" s="1040"/>
      <c r="K1201" s="1040"/>
      <c r="L1201" s="1040"/>
      <c r="M1201" s="1040"/>
      <c r="N1201" s="1040"/>
      <c r="O1201" s="1040"/>
      <c r="P1201" s="1040"/>
      <c r="Q1201" s="1040"/>
      <c r="R1201" s="1040"/>
      <c r="S1201" s="1040"/>
      <c r="T1201" s="1040"/>
      <c r="U1201" s="1040"/>
      <c r="V1201" s="1040"/>
      <c r="W1201" s="1040"/>
      <c r="X1201" s="1040"/>
      <c r="Y1201" s="1040"/>
      <c r="Z1201" s="1040"/>
      <c r="AA1201" s="1040"/>
      <c r="AB1201" s="1040"/>
      <c r="AC1201" s="1040"/>
      <c r="AD1201" s="1040"/>
      <c r="AE1201" s="1138"/>
      <c r="AF1201" s="855"/>
      <c r="AG1201" s="856"/>
      <c r="AH1201" s="856"/>
      <c r="AI1201" s="856"/>
      <c r="AJ1201" s="856"/>
      <c r="AK1201" s="856"/>
      <c r="AL1201" s="856"/>
      <c r="AM1201" s="856"/>
      <c r="AN1201" s="952"/>
      <c r="AO1201" s="855"/>
      <c r="AP1201" s="856"/>
      <c r="AQ1201" s="856"/>
      <c r="AR1201" s="856"/>
      <c r="AS1201" s="856"/>
      <c r="AT1201" s="856"/>
      <c r="AU1201" s="856"/>
      <c r="AV1201" s="856"/>
      <c r="AW1201" s="856"/>
      <c r="AX1201" s="856"/>
      <c r="AY1201" s="856"/>
      <c r="AZ1201" s="856"/>
      <c r="BA1201" s="856"/>
      <c r="BB1201" s="952"/>
    </row>
    <row r="1202" spans="1:54" ht="12.6" customHeight="1" x14ac:dyDescent="0.25">
      <c r="A1202" s="1039" t="s">
        <v>1871</v>
      </c>
      <c r="B1202" s="1040"/>
      <c r="C1202" s="1040"/>
      <c r="D1202" s="1040"/>
      <c r="E1202" s="1040"/>
      <c r="F1202" s="1040"/>
      <c r="G1202" s="1040"/>
      <c r="H1202" s="1040"/>
      <c r="I1202" s="1040"/>
      <c r="J1202" s="1040"/>
      <c r="K1202" s="1040"/>
      <c r="L1202" s="1040"/>
      <c r="M1202" s="1040"/>
      <c r="N1202" s="1040"/>
      <c r="O1202" s="1040"/>
      <c r="P1202" s="1040"/>
      <c r="Q1202" s="1040"/>
      <c r="R1202" s="1040"/>
      <c r="S1202" s="1040"/>
      <c r="T1202" s="1040"/>
      <c r="U1202" s="1040"/>
      <c r="V1202" s="1040"/>
      <c r="W1202" s="1040"/>
      <c r="X1202" s="1040"/>
      <c r="Y1202" s="1040"/>
      <c r="Z1202" s="1040"/>
      <c r="AA1202" s="1040"/>
      <c r="AB1202" s="1040"/>
      <c r="AC1202" s="1040"/>
      <c r="AD1202" s="1040"/>
      <c r="AE1202" s="1138"/>
      <c r="AF1202" s="855"/>
      <c r="AG1202" s="856"/>
      <c r="AH1202" s="856"/>
      <c r="AI1202" s="856"/>
      <c r="AJ1202" s="856"/>
      <c r="AK1202" s="856"/>
      <c r="AL1202" s="856"/>
      <c r="AM1202" s="856"/>
      <c r="AN1202" s="952"/>
      <c r="AO1202" s="855"/>
      <c r="AP1202" s="856"/>
      <c r="AQ1202" s="856"/>
      <c r="AR1202" s="856"/>
      <c r="AS1202" s="856"/>
      <c r="AT1202" s="856"/>
      <c r="AU1202" s="856"/>
      <c r="AV1202" s="856"/>
      <c r="AW1202" s="856"/>
      <c r="AX1202" s="856"/>
      <c r="AY1202" s="856"/>
      <c r="AZ1202" s="856"/>
      <c r="BA1202" s="856"/>
      <c r="BB1202" s="952"/>
    </row>
    <row r="1203" spans="1:54" ht="12.6" customHeight="1" x14ac:dyDescent="0.25">
      <c r="A1203" s="1039" t="s">
        <v>1872</v>
      </c>
      <c r="B1203" s="1040"/>
      <c r="C1203" s="1040"/>
      <c r="D1203" s="1040"/>
      <c r="E1203" s="1040"/>
      <c r="F1203" s="1040"/>
      <c r="G1203" s="1040"/>
      <c r="H1203" s="1040"/>
      <c r="I1203" s="1040"/>
      <c r="J1203" s="1040"/>
      <c r="K1203" s="1040"/>
      <c r="L1203" s="1040"/>
      <c r="M1203" s="1040"/>
      <c r="N1203" s="1040"/>
      <c r="O1203" s="1040"/>
      <c r="P1203" s="1040"/>
      <c r="Q1203" s="1040"/>
      <c r="R1203" s="1040"/>
      <c r="S1203" s="1040"/>
      <c r="T1203" s="1040"/>
      <c r="U1203" s="1040"/>
      <c r="V1203" s="1040"/>
      <c r="W1203" s="1040"/>
      <c r="X1203" s="1040"/>
      <c r="Y1203" s="1040"/>
      <c r="Z1203" s="1040"/>
      <c r="AA1203" s="1040"/>
      <c r="AB1203" s="1040"/>
      <c r="AC1203" s="1040"/>
      <c r="AD1203" s="1040"/>
      <c r="AE1203" s="1138"/>
      <c r="AF1203" s="855"/>
      <c r="AG1203" s="856"/>
      <c r="AH1203" s="856"/>
      <c r="AI1203" s="856"/>
      <c r="AJ1203" s="856"/>
      <c r="AK1203" s="856"/>
      <c r="AL1203" s="856"/>
      <c r="AM1203" s="856"/>
      <c r="AN1203" s="952"/>
      <c r="AO1203" s="855"/>
      <c r="AP1203" s="856"/>
      <c r="AQ1203" s="856"/>
      <c r="AR1203" s="856"/>
      <c r="AS1203" s="856"/>
      <c r="AT1203" s="856"/>
      <c r="AU1203" s="856"/>
      <c r="AV1203" s="856"/>
      <c r="AW1203" s="856"/>
      <c r="AX1203" s="856"/>
      <c r="AY1203" s="856"/>
      <c r="AZ1203" s="856"/>
      <c r="BA1203" s="856"/>
      <c r="BB1203" s="952"/>
    </row>
    <row r="1204" spans="1:54" ht="12.6" customHeight="1" x14ac:dyDescent="0.25">
      <c r="A1204" s="1159" t="s">
        <v>1873</v>
      </c>
      <c r="B1204" s="1160"/>
      <c r="C1204" s="1160"/>
      <c r="D1204" s="1160"/>
      <c r="E1204" s="1160"/>
      <c r="F1204" s="1160"/>
      <c r="G1204" s="1160"/>
      <c r="H1204" s="1160"/>
      <c r="I1204" s="1160"/>
      <c r="J1204" s="1160"/>
      <c r="K1204" s="1160"/>
      <c r="L1204" s="1160"/>
      <c r="M1204" s="1160"/>
      <c r="N1204" s="1160"/>
      <c r="O1204" s="1160"/>
      <c r="P1204" s="1160"/>
      <c r="Q1204" s="1160"/>
      <c r="R1204" s="1160"/>
      <c r="S1204" s="1160"/>
      <c r="T1204" s="1160"/>
      <c r="U1204" s="1160"/>
      <c r="V1204" s="1160"/>
      <c r="W1204" s="1160"/>
      <c r="X1204" s="1160"/>
      <c r="Y1204" s="1160"/>
      <c r="Z1204" s="1160"/>
      <c r="AA1204" s="1160"/>
      <c r="AB1204" s="1160"/>
      <c r="AC1204" s="1160"/>
      <c r="AD1204" s="1160"/>
      <c r="AE1204" s="1161"/>
      <c r="AF1204" s="855"/>
      <c r="AG1204" s="856"/>
      <c r="AH1204" s="856"/>
      <c r="AI1204" s="856"/>
      <c r="AJ1204" s="856"/>
      <c r="AK1204" s="856"/>
      <c r="AL1204" s="856"/>
      <c r="AM1204" s="856"/>
      <c r="AN1204" s="952"/>
      <c r="AO1204" s="855"/>
      <c r="AP1204" s="856"/>
      <c r="AQ1204" s="856"/>
      <c r="AR1204" s="856"/>
      <c r="AS1204" s="856"/>
      <c r="AT1204" s="856"/>
      <c r="AU1204" s="856"/>
      <c r="AV1204" s="856"/>
      <c r="AW1204" s="856"/>
      <c r="AX1204" s="856"/>
      <c r="AY1204" s="856"/>
      <c r="AZ1204" s="856"/>
      <c r="BA1204" s="856"/>
      <c r="BB1204" s="952"/>
    </row>
    <row r="1205" spans="1:54" ht="12.6" customHeight="1" x14ac:dyDescent="0.25">
      <c r="A1205" s="1159"/>
      <c r="B1205" s="1160"/>
      <c r="C1205" s="1160"/>
      <c r="D1205" s="1160"/>
      <c r="E1205" s="1160"/>
      <c r="F1205" s="1160"/>
      <c r="G1205" s="1160"/>
      <c r="H1205" s="1160"/>
      <c r="I1205" s="1160"/>
      <c r="J1205" s="1160"/>
      <c r="K1205" s="1160"/>
      <c r="L1205" s="1160"/>
      <c r="M1205" s="1160"/>
      <c r="N1205" s="1160"/>
      <c r="O1205" s="1160"/>
      <c r="P1205" s="1160"/>
      <c r="Q1205" s="1160"/>
      <c r="R1205" s="1160"/>
      <c r="S1205" s="1160"/>
      <c r="T1205" s="1160"/>
      <c r="U1205" s="1160"/>
      <c r="V1205" s="1160"/>
      <c r="W1205" s="1160"/>
      <c r="X1205" s="1160"/>
      <c r="Y1205" s="1160"/>
      <c r="Z1205" s="1160"/>
      <c r="AA1205" s="1160"/>
      <c r="AB1205" s="1160"/>
      <c r="AC1205" s="1160"/>
      <c r="AD1205" s="1160"/>
      <c r="AE1205" s="1161"/>
      <c r="AF1205" s="855"/>
      <c r="AG1205" s="856"/>
      <c r="AH1205" s="856"/>
      <c r="AI1205" s="856"/>
      <c r="AJ1205" s="856"/>
      <c r="AK1205" s="856"/>
      <c r="AL1205" s="856"/>
      <c r="AM1205" s="856"/>
      <c r="AN1205" s="952"/>
      <c r="AO1205" s="855"/>
      <c r="AP1205" s="856"/>
      <c r="AQ1205" s="856"/>
      <c r="AR1205" s="856"/>
      <c r="AS1205" s="856"/>
      <c r="AT1205" s="856"/>
      <c r="AU1205" s="856"/>
      <c r="AV1205" s="856"/>
      <c r="AW1205" s="856"/>
      <c r="AX1205" s="856"/>
      <c r="AY1205" s="856"/>
      <c r="AZ1205" s="856"/>
      <c r="BA1205" s="856"/>
      <c r="BB1205" s="952"/>
    </row>
    <row r="1206" spans="1:54" ht="12.6" customHeight="1" x14ac:dyDescent="0.25">
      <c r="A1206" s="1159"/>
      <c r="B1206" s="1160"/>
      <c r="C1206" s="1160"/>
      <c r="D1206" s="1160"/>
      <c r="E1206" s="1160"/>
      <c r="F1206" s="1160"/>
      <c r="G1206" s="1160"/>
      <c r="H1206" s="1160"/>
      <c r="I1206" s="1160"/>
      <c r="J1206" s="1160"/>
      <c r="K1206" s="1160"/>
      <c r="L1206" s="1160"/>
      <c r="M1206" s="1160"/>
      <c r="N1206" s="1160"/>
      <c r="O1206" s="1160"/>
      <c r="P1206" s="1160"/>
      <c r="Q1206" s="1160"/>
      <c r="R1206" s="1160"/>
      <c r="S1206" s="1160"/>
      <c r="T1206" s="1160"/>
      <c r="U1206" s="1160"/>
      <c r="V1206" s="1160"/>
      <c r="W1206" s="1160"/>
      <c r="X1206" s="1160"/>
      <c r="Y1206" s="1160"/>
      <c r="Z1206" s="1160"/>
      <c r="AA1206" s="1160"/>
      <c r="AB1206" s="1160"/>
      <c r="AC1206" s="1160"/>
      <c r="AD1206" s="1160"/>
      <c r="AE1206" s="1161"/>
      <c r="AF1206" s="855"/>
      <c r="AG1206" s="856"/>
      <c r="AH1206" s="856"/>
      <c r="AI1206" s="856"/>
      <c r="AJ1206" s="856"/>
      <c r="AK1206" s="856"/>
      <c r="AL1206" s="856"/>
      <c r="AM1206" s="856"/>
      <c r="AN1206" s="952"/>
      <c r="AO1206" s="855"/>
      <c r="AP1206" s="856"/>
      <c r="AQ1206" s="856"/>
      <c r="AR1206" s="856"/>
      <c r="AS1206" s="856"/>
      <c r="AT1206" s="856"/>
      <c r="AU1206" s="856"/>
      <c r="AV1206" s="856"/>
      <c r="AW1206" s="856"/>
      <c r="AX1206" s="856"/>
      <c r="AY1206" s="856"/>
      <c r="AZ1206" s="856"/>
      <c r="BA1206" s="856"/>
      <c r="BB1206" s="952"/>
    </row>
    <row r="1207" spans="1:54" ht="12.6" customHeight="1" x14ac:dyDescent="0.25">
      <c r="A1207" s="1159"/>
      <c r="B1207" s="1160"/>
      <c r="C1207" s="1160"/>
      <c r="D1207" s="1160"/>
      <c r="E1207" s="1160"/>
      <c r="F1207" s="1160"/>
      <c r="G1207" s="1160"/>
      <c r="H1207" s="1160"/>
      <c r="I1207" s="1160"/>
      <c r="J1207" s="1160"/>
      <c r="K1207" s="1160"/>
      <c r="L1207" s="1160"/>
      <c r="M1207" s="1160"/>
      <c r="N1207" s="1160"/>
      <c r="O1207" s="1160"/>
      <c r="P1207" s="1160"/>
      <c r="Q1207" s="1160"/>
      <c r="R1207" s="1160"/>
      <c r="S1207" s="1160"/>
      <c r="T1207" s="1160"/>
      <c r="U1207" s="1160"/>
      <c r="V1207" s="1160"/>
      <c r="W1207" s="1160"/>
      <c r="X1207" s="1160"/>
      <c r="Y1207" s="1160"/>
      <c r="Z1207" s="1160"/>
      <c r="AA1207" s="1160"/>
      <c r="AB1207" s="1160"/>
      <c r="AC1207" s="1160"/>
      <c r="AD1207" s="1160"/>
      <c r="AE1207" s="1161"/>
      <c r="AF1207" s="855"/>
      <c r="AG1207" s="856"/>
      <c r="AH1207" s="856"/>
      <c r="AI1207" s="856"/>
      <c r="AJ1207" s="856"/>
      <c r="AK1207" s="856"/>
      <c r="AL1207" s="856"/>
      <c r="AM1207" s="856"/>
      <c r="AN1207" s="952"/>
      <c r="AO1207" s="855"/>
      <c r="AP1207" s="856"/>
      <c r="AQ1207" s="856"/>
      <c r="AR1207" s="856"/>
      <c r="AS1207" s="856"/>
      <c r="AT1207" s="856"/>
      <c r="AU1207" s="856"/>
      <c r="AV1207" s="856"/>
      <c r="AW1207" s="856"/>
      <c r="AX1207" s="856"/>
      <c r="AY1207" s="856"/>
      <c r="AZ1207" s="856"/>
      <c r="BA1207" s="856"/>
      <c r="BB1207" s="952"/>
    </row>
    <row r="1208" spans="1:54" ht="12.6" customHeight="1" x14ac:dyDescent="0.25">
      <c r="A1208" s="1162" t="s">
        <v>1874</v>
      </c>
      <c r="B1208" s="1163"/>
      <c r="C1208" s="1163"/>
      <c r="D1208" s="1163"/>
      <c r="E1208" s="1163"/>
      <c r="F1208" s="1163"/>
      <c r="G1208" s="1163"/>
      <c r="H1208" s="1163"/>
      <c r="I1208" s="1163"/>
      <c r="J1208" s="1163"/>
      <c r="K1208" s="1163"/>
      <c r="L1208" s="1163"/>
      <c r="M1208" s="1163"/>
      <c r="N1208" s="1163"/>
      <c r="O1208" s="1163"/>
      <c r="P1208" s="1163"/>
      <c r="Q1208" s="1163"/>
      <c r="R1208" s="1163"/>
      <c r="S1208" s="1163"/>
      <c r="T1208" s="1163"/>
      <c r="U1208" s="1163"/>
      <c r="V1208" s="1163"/>
      <c r="W1208" s="1163"/>
      <c r="X1208" s="1163"/>
      <c r="Y1208" s="1163"/>
      <c r="Z1208" s="1163"/>
      <c r="AA1208" s="1163"/>
      <c r="AB1208" s="1163"/>
      <c r="AC1208" s="1163"/>
      <c r="AD1208" s="1163"/>
      <c r="AE1208" s="1164"/>
      <c r="AF1208" s="855"/>
      <c r="AG1208" s="856"/>
      <c r="AH1208" s="856"/>
      <c r="AI1208" s="856"/>
      <c r="AJ1208" s="856"/>
      <c r="AK1208" s="856"/>
      <c r="AL1208" s="856"/>
      <c r="AM1208" s="856"/>
      <c r="AN1208" s="952"/>
      <c r="AO1208" s="855"/>
      <c r="AP1208" s="856"/>
      <c r="AQ1208" s="856"/>
      <c r="AR1208" s="856"/>
      <c r="AS1208" s="856"/>
      <c r="AT1208" s="856"/>
      <c r="AU1208" s="856"/>
      <c r="AV1208" s="856"/>
      <c r="AW1208" s="856"/>
      <c r="AX1208" s="856"/>
      <c r="AY1208" s="856"/>
      <c r="AZ1208" s="856"/>
      <c r="BA1208" s="856"/>
      <c r="BB1208" s="952"/>
    </row>
    <row r="1209" spans="1:54" ht="12.6" customHeight="1" x14ac:dyDescent="0.25">
      <c r="A1209" s="1159"/>
      <c r="B1209" s="1160"/>
      <c r="C1209" s="1160"/>
      <c r="D1209" s="1160"/>
      <c r="E1209" s="1160"/>
      <c r="F1209" s="1160"/>
      <c r="G1209" s="1160"/>
      <c r="H1209" s="1160"/>
      <c r="I1209" s="1160"/>
      <c r="J1209" s="1160"/>
      <c r="K1209" s="1160"/>
      <c r="L1209" s="1160"/>
      <c r="M1209" s="1160"/>
      <c r="N1209" s="1160"/>
      <c r="O1209" s="1160"/>
      <c r="P1209" s="1160"/>
      <c r="Q1209" s="1160"/>
      <c r="R1209" s="1160"/>
      <c r="S1209" s="1160"/>
      <c r="T1209" s="1160"/>
      <c r="U1209" s="1160"/>
      <c r="V1209" s="1160"/>
      <c r="W1209" s="1160"/>
      <c r="X1209" s="1160"/>
      <c r="Y1209" s="1160"/>
      <c r="Z1209" s="1160"/>
      <c r="AA1209" s="1160"/>
      <c r="AB1209" s="1160"/>
      <c r="AC1209" s="1160"/>
      <c r="AD1209" s="1160"/>
      <c r="AE1209" s="1161"/>
      <c r="AF1209" s="855"/>
      <c r="AG1209" s="856"/>
      <c r="AH1209" s="856"/>
      <c r="AI1209" s="856"/>
      <c r="AJ1209" s="856"/>
      <c r="AK1209" s="856"/>
      <c r="AL1209" s="856"/>
      <c r="AM1209" s="856"/>
      <c r="AN1209" s="952"/>
      <c r="AO1209" s="855"/>
      <c r="AP1209" s="856"/>
      <c r="AQ1209" s="856"/>
      <c r="AR1209" s="856"/>
      <c r="AS1209" s="856"/>
      <c r="AT1209" s="856"/>
      <c r="AU1209" s="856"/>
      <c r="AV1209" s="856"/>
      <c r="AW1209" s="856"/>
      <c r="AX1209" s="856"/>
      <c r="AY1209" s="856"/>
      <c r="AZ1209" s="856"/>
      <c r="BA1209" s="856"/>
      <c r="BB1209" s="952"/>
    </row>
    <row r="1210" spans="1:54" ht="12.6" customHeight="1" x14ac:dyDescent="0.25">
      <c r="A1210" s="1159"/>
      <c r="B1210" s="1160"/>
      <c r="C1210" s="1160"/>
      <c r="D1210" s="1160"/>
      <c r="E1210" s="1160"/>
      <c r="F1210" s="1160"/>
      <c r="G1210" s="1160"/>
      <c r="H1210" s="1160"/>
      <c r="I1210" s="1160"/>
      <c r="J1210" s="1160"/>
      <c r="K1210" s="1160"/>
      <c r="L1210" s="1160"/>
      <c r="M1210" s="1160"/>
      <c r="N1210" s="1160"/>
      <c r="O1210" s="1160"/>
      <c r="P1210" s="1160"/>
      <c r="Q1210" s="1160"/>
      <c r="R1210" s="1160"/>
      <c r="S1210" s="1160"/>
      <c r="T1210" s="1160"/>
      <c r="U1210" s="1160"/>
      <c r="V1210" s="1160"/>
      <c r="W1210" s="1160"/>
      <c r="X1210" s="1160"/>
      <c r="Y1210" s="1160"/>
      <c r="Z1210" s="1160"/>
      <c r="AA1210" s="1160"/>
      <c r="AB1210" s="1160"/>
      <c r="AC1210" s="1160"/>
      <c r="AD1210" s="1160"/>
      <c r="AE1210" s="1161"/>
      <c r="AF1210" s="855"/>
      <c r="AG1210" s="856"/>
      <c r="AH1210" s="856"/>
      <c r="AI1210" s="856"/>
      <c r="AJ1210" s="856"/>
      <c r="AK1210" s="856"/>
      <c r="AL1210" s="856"/>
      <c r="AM1210" s="856"/>
      <c r="AN1210" s="952"/>
      <c r="AO1210" s="855"/>
      <c r="AP1210" s="856"/>
      <c r="AQ1210" s="856"/>
      <c r="AR1210" s="856"/>
      <c r="AS1210" s="856"/>
      <c r="AT1210" s="856"/>
      <c r="AU1210" s="856"/>
      <c r="AV1210" s="856"/>
      <c r="AW1210" s="856"/>
      <c r="AX1210" s="856"/>
      <c r="AY1210" s="856"/>
      <c r="AZ1210" s="856"/>
      <c r="BA1210" s="856"/>
      <c r="BB1210" s="952"/>
    </row>
    <row r="1211" spans="1:54" ht="12.6" customHeight="1" x14ac:dyDescent="0.25">
      <c r="A1211" s="1159"/>
      <c r="B1211" s="1160"/>
      <c r="C1211" s="1160"/>
      <c r="D1211" s="1160"/>
      <c r="E1211" s="1160"/>
      <c r="F1211" s="1160"/>
      <c r="G1211" s="1160"/>
      <c r="H1211" s="1160"/>
      <c r="I1211" s="1160"/>
      <c r="J1211" s="1160"/>
      <c r="K1211" s="1160"/>
      <c r="L1211" s="1160"/>
      <c r="M1211" s="1160"/>
      <c r="N1211" s="1160"/>
      <c r="O1211" s="1160"/>
      <c r="P1211" s="1160"/>
      <c r="Q1211" s="1160"/>
      <c r="R1211" s="1160"/>
      <c r="S1211" s="1160"/>
      <c r="T1211" s="1160"/>
      <c r="U1211" s="1160"/>
      <c r="V1211" s="1160"/>
      <c r="W1211" s="1160"/>
      <c r="X1211" s="1160"/>
      <c r="Y1211" s="1160"/>
      <c r="Z1211" s="1160"/>
      <c r="AA1211" s="1160"/>
      <c r="AB1211" s="1160"/>
      <c r="AC1211" s="1160"/>
      <c r="AD1211" s="1160"/>
      <c r="AE1211" s="1161"/>
      <c r="AF1211" s="855"/>
      <c r="AG1211" s="856"/>
      <c r="AH1211" s="856"/>
      <c r="AI1211" s="856"/>
      <c r="AJ1211" s="856"/>
      <c r="AK1211" s="856"/>
      <c r="AL1211" s="856"/>
      <c r="AM1211" s="856"/>
      <c r="AN1211" s="952"/>
      <c r="AO1211" s="855"/>
      <c r="AP1211" s="856"/>
      <c r="AQ1211" s="856"/>
      <c r="AR1211" s="856"/>
      <c r="AS1211" s="856"/>
      <c r="AT1211" s="856"/>
      <c r="AU1211" s="856"/>
      <c r="AV1211" s="856"/>
      <c r="AW1211" s="856"/>
      <c r="AX1211" s="856"/>
      <c r="AY1211" s="856"/>
      <c r="AZ1211" s="856"/>
      <c r="BA1211" s="856"/>
      <c r="BB1211" s="952"/>
    </row>
    <row r="1212" spans="1:54" ht="12.6" customHeight="1" x14ac:dyDescent="0.25">
      <c r="A1212" s="1159"/>
      <c r="B1212" s="1160"/>
      <c r="C1212" s="1160"/>
      <c r="D1212" s="1160"/>
      <c r="E1212" s="1160"/>
      <c r="F1212" s="1160"/>
      <c r="G1212" s="1160"/>
      <c r="H1212" s="1160"/>
      <c r="I1212" s="1160"/>
      <c r="J1212" s="1160"/>
      <c r="K1212" s="1160"/>
      <c r="L1212" s="1160"/>
      <c r="M1212" s="1160"/>
      <c r="N1212" s="1160"/>
      <c r="O1212" s="1160"/>
      <c r="P1212" s="1160"/>
      <c r="Q1212" s="1160"/>
      <c r="R1212" s="1160"/>
      <c r="S1212" s="1160"/>
      <c r="T1212" s="1160"/>
      <c r="U1212" s="1160"/>
      <c r="V1212" s="1160"/>
      <c r="W1212" s="1160"/>
      <c r="X1212" s="1160"/>
      <c r="Y1212" s="1160"/>
      <c r="Z1212" s="1160"/>
      <c r="AA1212" s="1160"/>
      <c r="AB1212" s="1160"/>
      <c r="AC1212" s="1160"/>
      <c r="AD1212" s="1160"/>
      <c r="AE1212" s="1161"/>
      <c r="AF1212" s="855"/>
      <c r="AG1212" s="856"/>
      <c r="AH1212" s="856"/>
      <c r="AI1212" s="856"/>
      <c r="AJ1212" s="856"/>
      <c r="AK1212" s="856"/>
      <c r="AL1212" s="856"/>
      <c r="AM1212" s="856"/>
      <c r="AN1212" s="952"/>
      <c r="AO1212" s="855"/>
      <c r="AP1212" s="856"/>
      <c r="AQ1212" s="856"/>
      <c r="AR1212" s="856"/>
      <c r="AS1212" s="856"/>
      <c r="AT1212" s="856"/>
      <c r="AU1212" s="856"/>
      <c r="AV1212" s="856"/>
      <c r="AW1212" s="856"/>
      <c r="AX1212" s="856"/>
      <c r="AY1212" s="856"/>
      <c r="AZ1212" s="856"/>
      <c r="BA1212" s="856"/>
      <c r="BB1212" s="952"/>
    </row>
    <row r="1213" spans="1:54" ht="12.6" customHeight="1" x14ac:dyDescent="0.25">
      <c r="A1213" s="1162" t="s">
        <v>1875</v>
      </c>
      <c r="B1213" s="1163"/>
      <c r="C1213" s="1163"/>
      <c r="D1213" s="1163"/>
      <c r="E1213" s="1163"/>
      <c r="F1213" s="1163"/>
      <c r="G1213" s="1163"/>
      <c r="H1213" s="1163"/>
      <c r="I1213" s="1163"/>
      <c r="J1213" s="1163"/>
      <c r="K1213" s="1163"/>
      <c r="L1213" s="1163"/>
      <c r="M1213" s="1163"/>
      <c r="N1213" s="1163"/>
      <c r="O1213" s="1163"/>
      <c r="P1213" s="1163"/>
      <c r="Q1213" s="1163"/>
      <c r="R1213" s="1163"/>
      <c r="S1213" s="1163"/>
      <c r="T1213" s="1163"/>
      <c r="U1213" s="1163"/>
      <c r="V1213" s="1163"/>
      <c r="W1213" s="1163"/>
      <c r="X1213" s="1163"/>
      <c r="Y1213" s="1163"/>
      <c r="Z1213" s="1163"/>
      <c r="AA1213" s="1163"/>
      <c r="AB1213" s="1163"/>
      <c r="AC1213" s="1163"/>
      <c r="AD1213" s="1163"/>
      <c r="AE1213" s="1164"/>
      <c r="AF1213" s="855">
        <f>SUVAHAVUJ!$N$193</f>
        <v>0</v>
      </c>
      <c r="AG1213" s="856"/>
      <c r="AH1213" s="856"/>
      <c r="AI1213" s="856"/>
      <c r="AJ1213" s="856"/>
      <c r="AK1213" s="856"/>
      <c r="AL1213" s="856"/>
      <c r="AM1213" s="856"/>
      <c r="AN1213" s="952"/>
      <c r="AO1213" s="855">
        <f>SUVAHAVUJ!$X$193</f>
        <v>0</v>
      </c>
      <c r="AP1213" s="856"/>
      <c r="AQ1213" s="856"/>
      <c r="AR1213" s="856"/>
      <c r="AS1213" s="856"/>
      <c r="AT1213" s="856"/>
      <c r="AU1213" s="856"/>
      <c r="AV1213" s="856"/>
      <c r="AW1213" s="856"/>
      <c r="AX1213" s="856"/>
      <c r="AY1213" s="856"/>
      <c r="AZ1213" s="856"/>
      <c r="BA1213" s="856"/>
      <c r="BB1213" s="952"/>
    </row>
    <row r="1214" spans="1:54" ht="12.6" customHeight="1" x14ac:dyDescent="0.25">
      <c r="A1214" s="1159" t="s">
        <v>1876</v>
      </c>
      <c r="B1214" s="1160"/>
      <c r="C1214" s="1160"/>
      <c r="D1214" s="1160"/>
      <c r="E1214" s="1160"/>
      <c r="F1214" s="1160"/>
      <c r="G1214" s="1160"/>
      <c r="H1214" s="1160"/>
      <c r="I1214" s="1160"/>
      <c r="J1214" s="1160"/>
      <c r="K1214" s="1160"/>
      <c r="L1214" s="1160"/>
      <c r="M1214" s="1160"/>
      <c r="N1214" s="1160"/>
      <c r="O1214" s="1160"/>
      <c r="P1214" s="1160"/>
      <c r="Q1214" s="1160"/>
      <c r="R1214" s="1160"/>
      <c r="S1214" s="1160"/>
      <c r="T1214" s="1160"/>
      <c r="U1214" s="1160"/>
      <c r="V1214" s="1160"/>
      <c r="W1214" s="1160"/>
      <c r="X1214" s="1160"/>
      <c r="Y1214" s="1160"/>
      <c r="Z1214" s="1160"/>
      <c r="AA1214" s="1160"/>
      <c r="AB1214" s="1160"/>
      <c r="AC1214" s="1160"/>
      <c r="AD1214" s="1160"/>
      <c r="AE1214" s="1161"/>
      <c r="AF1214" s="855">
        <f>SUVAHAVUJ!$N$200</f>
        <v>0</v>
      </c>
      <c r="AG1214" s="856"/>
      <c r="AH1214" s="856"/>
      <c r="AI1214" s="856"/>
      <c r="AJ1214" s="856"/>
      <c r="AK1214" s="856"/>
      <c r="AL1214" s="856"/>
      <c r="AM1214" s="856"/>
      <c r="AN1214" s="952"/>
      <c r="AO1214" s="855">
        <f>SUVAHAVUJ!$X$200</f>
        <v>0</v>
      </c>
      <c r="AP1214" s="856"/>
      <c r="AQ1214" s="856"/>
      <c r="AR1214" s="856"/>
      <c r="AS1214" s="856"/>
      <c r="AT1214" s="856"/>
      <c r="AU1214" s="856"/>
      <c r="AV1214" s="856"/>
      <c r="AW1214" s="856"/>
      <c r="AX1214" s="856"/>
      <c r="AY1214" s="856"/>
      <c r="AZ1214" s="856"/>
      <c r="BA1214" s="856"/>
      <c r="BB1214" s="952"/>
    </row>
    <row r="1215" spans="1:54" ht="12.6" customHeight="1" x14ac:dyDescent="0.25">
      <c r="A1215" s="1159" t="s">
        <v>1877</v>
      </c>
      <c r="B1215" s="1160"/>
      <c r="C1215" s="1160"/>
      <c r="D1215" s="1160"/>
      <c r="E1215" s="1160"/>
      <c r="F1215" s="1160"/>
      <c r="G1215" s="1160"/>
      <c r="H1215" s="1160"/>
      <c r="I1215" s="1160"/>
      <c r="J1215" s="1160"/>
      <c r="K1215" s="1160"/>
      <c r="L1215" s="1160"/>
      <c r="M1215" s="1160"/>
      <c r="N1215" s="1160"/>
      <c r="O1215" s="1160"/>
      <c r="P1215" s="1160"/>
      <c r="Q1215" s="1160"/>
      <c r="R1215" s="1160"/>
      <c r="S1215" s="1160"/>
      <c r="T1215" s="1160"/>
      <c r="U1215" s="1160"/>
      <c r="V1215" s="1160"/>
      <c r="W1215" s="1160"/>
      <c r="X1215" s="1160"/>
      <c r="Y1215" s="1160"/>
      <c r="Z1215" s="1160"/>
      <c r="AA1215" s="1160"/>
      <c r="AB1215" s="1160"/>
      <c r="AC1215" s="1160"/>
      <c r="AD1215" s="1160"/>
      <c r="AE1215" s="1161"/>
      <c r="AF1215" s="855"/>
      <c r="AG1215" s="856"/>
      <c r="AH1215" s="856"/>
      <c r="AI1215" s="856"/>
      <c r="AJ1215" s="856"/>
      <c r="AK1215" s="856"/>
      <c r="AL1215" s="856"/>
      <c r="AM1215" s="856"/>
      <c r="AN1215" s="952"/>
      <c r="AO1215" s="855"/>
      <c r="AP1215" s="856"/>
      <c r="AQ1215" s="856"/>
      <c r="AR1215" s="856"/>
      <c r="AS1215" s="856"/>
      <c r="AT1215" s="856"/>
      <c r="AU1215" s="856"/>
      <c r="AV1215" s="856"/>
      <c r="AW1215" s="856"/>
      <c r="AX1215" s="856"/>
      <c r="AY1215" s="856"/>
      <c r="AZ1215" s="856"/>
      <c r="BA1215" s="856"/>
      <c r="BB1215" s="952"/>
    </row>
    <row r="1216" spans="1:54" ht="12.6" customHeight="1" x14ac:dyDescent="0.25">
      <c r="A1216" s="1159" t="s">
        <v>1878</v>
      </c>
      <c r="B1216" s="1160"/>
      <c r="C1216" s="1160"/>
      <c r="D1216" s="1160"/>
      <c r="E1216" s="1160"/>
      <c r="F1216" s="1160"/>
      <c r="G1216" s="1160"/>
      <c r="H1216" s="1160"/>
      <c r="I1216" s="1160"/>
      <c r="J1216" s="1160"/>
      <c r="K1216" s="1160"/>
      <c r="L1216" s="1160"/>
      <c r="M1216" s="1160"/>
      <c r="N1216" s="1160"/>
      <c r="O1216" s="1160"/>
      <c r="P1216" s="1160"/>
      <c r="Q1216" s="1160"/>
      <c r="R1216" s="1160"/>
      <c r="S1216" s="1160"/>
      <c r="T1216" s="1160"/>
      <c r="U1216" s="1160"/>
      <c r="V1216" s="1160"/>
      <c r="W1216" s="1160"/>
      <c r="X1216" s="1160"/>
      <c r="Y1216" s="1160"/>
      <c r="Z1216" s="1160"/>
      <c r="AA1216" s="1160"/>
      <c r="AB1216" s="1160"/>
      <c r="AC1216" s="1160"/>
      <c r="AD1216" s="1160"/>
      <c r="AE1216" s="1161"/>
      <c r="AF1216" s="855"/>
      <c r="AG1216" s="856"/>
      <c r="AH1216" s="856"/>
      <c r="AI1216" s="856"/>
      <c r="AJ1216" s="856"/>
      <c r="AK1216" s="856"/>
      <c r="AL1216" s="856"/>
      <c r="AM1216" s="856"/>
      <c r="AN1216" s="952"/>
      <c r="AO1216" s="855"/>
      <c r="AP1216" s="856"/>
      <c r="AQ1216" s="856"/>
      <c r="AR1216" s="856"/>
      <c r="AS1216" s="856"/>
      <c r="AT1216" s="856"/>
      <c r="AU1216" s="856"/>
      <c r="AV1216" s="856"/>
      <c r="AW1216" s="856"/>
      <c r="AX1216" s="856"/>
      <c r="AY1216" s="856"/>
      <c r="AZ1216" s="856"/>
      <c r="BA1216" s="856"/>
      <c r="BB1216" s="952"/>
    </row>
    <row r="1217" spans="1:54" ht="12.6" customHeight="1" x14ac:dyDescent="0.25">
      <c r="A1217" s="1159"/>
      <c r="B1217" s="1160"/>
      <c r="C1217" s="1160"/>
      <c r="D1217" s="1160"/>
      <c r="E1217" s="1160"/>
      <c r="F1217" s="1160"/>
      <c r="G1217" s="1160"/>
      <c r="H1217" s="1160"/>
      <c r="I1217" s="1160"/>
      <c r="J1217" s="1160"/>
      <c r="K1217" s="1160"/>
      <c r="L1217" s="1160"/>
      <c r="M1217" s="1160"/>
      <c r="N1217" s="1160"/>
      <c r="O1217" s="1160"/>
      <c r="P1217" s="1160"/>
      <c r="Q1217" s="1160"/>
      <c r="R1217" s="1160"/>
      <c r="S1217" s="1160"/>
      <c r="T1217" s="1160"/>
      <c r="U1217" s="1160"/>
      <c r="V1217" s="1160"/>
      <c r="W1217" s="1160"/>
      <c r="X1217" s="1160"/>
      <c r="Y1217" s="1160"/>
      <c r="Z1217" s="1160"/>
      <c r="AA1217" s="1160"/>
      <c r="AB1217" s="1160"/>
      <c r="AC1217" s="1160"/>
      <c r="AD1217" s="1160"/>
      <c r="AE1217" s="1161"/>
      <c r="AF1217" s="855"/>
      <c r="AG1217" s="856"/>
      <c r="AH1217" s="856"/>
      <c r="AI1217" s="856"/>
      <c r="AJ1217" s="856"/>
      <c r="AK1217" s="856"/>
      <c r="AL1217" s="856"/>
      <c r="AM1217" s="856"/>
      <c r="AN1217" s="952"/>
      <c r="AO1217" s="855"/>
      <c r="AP1217" s="856"/>
      <c r="AQ1217" s="856"/>
      <c r="AR1217" s="856"/>
      <c r="AS1217" s="856"/>
      <c r="AT1217" s="856"/>
      <c r="AU1217" s="856"/>
      <c r="AV1217" s="856"/>
      <c r="AW1217" s="856"/>
      <c r="AX1217" s="856"/>
      <c r="AY1217" s="856"/>
      <c r="AZ1217" s="856"/>
      <c r="BA1217" s="856"/>
      <c r="BB1217" s="952"/>
    </row>
    <row r="1218" spans="1:54" ht="12.6" customHeight="1" x14ac:dyDescent="0.25">
      <c r="A1218" s="1159"/>
      <c r="B1218" s="1160"/>
      <c r="C1218" s="1160"/>
      <c r="D1218" s="1160"/>
      <c r="E1218" s="1160"/>
      <c r="F1218" s="1160"/>
      <c r="G1218" s="1160"/>
      <c r="H1218" s="1160"/>
      <c r="I1218" s="1160"/>
      <c r="J1218" s="1160"/>
      <c r="K1218" s="1160"/>
      <c r="L1218" s="1160"/>
      <c r="M1218" s="1160"/>
      <c r="N1218" s="1160"/>
      <c r="O1218" s="1160"/>
      <c r="P1218" s="1160"/>
      <c r="Q1218" s="1160"/>
      <c r="R1218" s="1160"/>
      <c r="S1218" s="1160"/>
      <c r="T1218" s="1160"/>
      <c r="U1218" s="1160"/>
      <c r="V1218" s="1160"/>
      <c r="W1218" s="1160"/>
      <c r="X1218" s="1160"/>
      <c r="Y1218" s="1160"/>
      <c r="Z1218" s="1160"/>
      <c r="AA1218" s="1160"/>
      <c r="AB1218" s="1160"/>
      <c r="AC1218" s="1160"/>
      <c r="AD1218" s="1160"/>
      <c r="AE1218" s="1161"/>
      <c r="AF1218" s="855"/>
      <c r="AG1218" s="856"/>
      <c r="AH1218" s="856"/>
      <c r="AI1218" s="856"/>
      <c r="AJ1218" s="856"/>
      <c r="AK1218" s="856"/>
      <c r="AL1218" s="856"/>
      <c r="AM1218" s="856"/>
      <c r="AN1218" s="952"/>
      <c r="AO1218" s="855"/>
      <c r="AP1218" s="856"/>
      <c r="AQ1218" s="856"/>
      <c r="AR1218" s="856"/>
      <c r="AS1218" s="856"/>
      <c r="AT1218" s="856"/>
      <c r="AU1218" s="856"/>
      <c r="AV1218" s="856"/>
      <c r="AW1218" s="856"/>
      <c r="AX1218" s="856"/>
      <c r="AY1218" s="856"/>
      <c r="AZ1218" s="856"/>
      <c r="BA1218" s="856"/>
      <c r="BB1218" s="952"/>
    </row>
    <row r="1219" spans="1:54" ht="12.6" customHeight="1" x14ac:dyDescent="0.25">
      <c r="A1219" s="1162"/>
      <c r="B1219" s="1163"/>
      <c r="C1219" s="1163"/>
      <c r="D1219" s="1163"/>
      <c r="E1219" s="1163"/>
      <c r="F1219" s="1163"/>
      <c r="G1219" s="1163"/>
      <c r="H1219" s="1163"/>
      <c r="I1219" s="1163"/>
      <c r="J1219" s="1163"/>
      <c r="K1219" s="1163"/>
      <c r="L1219" s="1163"/>
      <c r="M1219" s="1163"/>
      <c r="N1219" s="1163"/>
      <c r="O1219" s="1163"/>
      <c r="P1219" s="1163"/>
      <c r="Q1219" s="1163"/>
      <c r="R1219" s="1163"/>
      <c r="S1219" s="1163"/>
      <c r="T1219" s="1163"/>
      <c r="U1219" s="1163"/>
      <c r="V1219" s="1163"/>
      <c r="W1219" s="1163"/>
      <c r="X1219" s="1163"/>
      <c r="Y1219" s="1163"/>
      <c r="Z1219" s="1163"/>
      <c r="AA1219" s="1163"/>
      <c r="AB1219" s="1163"/>
      <c r="AC1219" s="1163"/>
      <c r="AD1219" s="1163"/>
      <c r="AE1219" s="1164"/>
      <c r="AF1219" s="855"/>
      <c r="AG1219" s="856"/>
      <c r="AH1219" s="856"/>
      <c r="AI1219" s="856"/>
      <c r="AJ1219" s="856"/>
      <c r="AK1219" s="856"/>
      <c r="AL1219" s="856"/>
      <c r="AM1219" s="856"/>
      <c r="AN1219" s="952"/>
      <c r="AO1219" s="855"/>
      <c r="AP1219" s="856"/>
      <c r="AQ1219" s="856"/>
      <c r="AR1219" s="856"/>
      <c r="AS1219" s="856"/>
      <c r="AT1219" s="856"/>
      <c r="AU1219" s="856"/>
      <c r="AV1219" s="856"/>
      <c r="AW1219" s="856"/>
      <c r="AX1219" s="856"/>
      <c r="AY1219" s="856"/>
      <c r="AZ1219" s="856"/>
      <c r="BA1219" s="856"/>
      <c r="BB1219" s="952"/>
    </row>
    <row r="1220" spans="1:54" ht="12.6" customHeight="1" x14ac:dyDescent="0.25">
      <c r="A1220" s="1159"/>
      <c r="B1220" s="1160"/>
      <c r="C1220" s="1160"/>
      <c r="D1220" s="1160"/>
      <c r="E1220" s="1160"/>
      <c r="F1220" s="1160"/>
      <c r="G1220" s="1160"/>
      <c r="H1220" s="1160"/>
      <c r="I1220" s="1160"/>
      <c r="J1220" s="1160"/>
      <c r="K1220" s="1160"/>
      <c r="L1220" s="1160"/>
      <c r="M1220" s="1160"/>
      <c r="N1220" s="1160"/>
      <c r="O1220" s="1160"/>
      <c r="P1220" s="1160"/>
      <c r="Q1220" s="1160"/>
      <c r="R1220" s="1160"/>
      <c r="S1220" s="1160"/>
      <c r="T1220" s="1160"/>
      <c r="U1220" s="1160"/>
      <c r="V1220" s="1160"/>
      <c r="W1220" s="1160"/>
      <c r="X1220" s="1160"/>
      <c r="Y1220" s="1160"/>
      <c r="Z1220" s="1160"/>
      <c r="AA1220" s="1160"/>
      <c r="AB1220" s="1160"/>
      <c r="AC1220" s="1160"/>
      <c r="AD1220" s="1160"/>
      <c r="AE1220" s="1161"/>
      <c r="AF1220" s="855"/>
      <c r="AG1220" s="856"/>
      <c r="AH1220" s="856"/>
      <c r="AI1220" s="856"/>
      <c r="AJ1220" s="856"/>
      <c r="AK1220" s="856"/>
      <c r="AL1220" s="856"/>
      <c r="AM1220" s="856"/>
      <c r="AN1220" s="952"/>
      <c r="AO1220" s="855"/>
      <c r="AP1220" s="856"/>
      <c r="AQ1220" s="856"/>
      <c r="AR1220" s="856"/>
      <c r="AS1220" s="856"/>
      <c r="AT1220" s="856"/>
      <c r="AU1220" s="856"/>
      <c r="AV1220" s="856"/>
      <c r="AW1220" s="856"/>
      <c r="AX1220" s="856"/>
      <c r="AY1220" s="856"/>
      <c r="AZ1220" s="856"/>
      <c r="BA1220" s="856"/>
      <c r="BB1220" s="952"/>
    </row>
    <row r="1221" spans="1:54" ht="12.6" customHeight="1" x14ac:dyDescent="0.25">
      <c r="A1221" s="1039"/>
      <c r="B1221" s="1040"/>
      <c r="C1221" s="1040"/>
      <c r="D1221" s="1040"/>
      <c r="E1221" s="1040"/>
      <c r="F1221" s="1040"/>
      <c r="G1221" s="1040"/>
      <c r="H1221" s="1040"/>
      <c r="I1221" s="1040"/>
      <c r="J1221" s="1040"/>
      <c r="K1221" s="1040"/>
      <c r="L1221" s="1040"/>
      <c r="M1221" s="1040"/>
      <c r="N1221" s="1040"/>
      <c r="O1221" s="1040"/>
      <c r="P1221" s="1040"/>
      <c r="Q1221" s="1040"/>
      <c r="R1221" s="1040"/>
      <c r="S1221" s="1040"/>
      <c r="T1221" s="1040"/>
      <c r="U1221" s="1040"/>
      <c r="V1221" s="1040"/>
      <c r="W1221" s="1040"/>
      <c r="X1221" s="1040"/>
      <c r="Y1221" s="1040"/>
      <c r="Z1221" s="1040"/>
      <c r="AA1221" s="1040"/>
      <c r="AB1221" s="1040"/>
      <c r="AC1221" s="1040"/>
      <c r="AD1221" s="1040"/>
      <c r="AE1221" s="1138"/>
      <c r="AF1221" s="855"/>
      <c r="AG1221" s="856"/>
      <c r="AH1221" s="856"/>
      <c r="AI1221" s="856"/>
      <c r="AJ1221" s="856"/>
      <c r="AK1221" s="856"/>
      <c r="AL1221" s="856"/>
      <c r="AM1221" s="856"/>
      <c r="AN1221" s="952"/>
      <c r="AO1221" s="855"/>
      <c r="AP1221" s="856"/>
      <c r="AQ1221" s="856"/>
      <c r="AR1221" s="856"/>
      <c r="AS1221" s="856"/>
      <c r="AT1221" s="856"/>
      <c r="AU1221" s="856"/>
      <c r="AV1221" s="856"/>
      <c r="AW1221" s="856"/>
      <c r="AX1221" s="856"/>
      <c r="AY1221" s="856"/>
      <c r="AZ1221" s="856"/>
      <c r="BA1221" s="856"/>
      <c r="BB1221" s="952"/>
    </row>
    <row r="1222" spans="1:54" ht="12.6" customHeight="1" x14ac:dyDescent="0.25">
      <c r="A1222" s="1039"/>
      <c r="B1222" s="1040"/>
      <c r="C1222" s="1040"/>
      <c r="D1222" s="1040"/>
      <c r="E1222" s="1040"/>
      <c r="F1222" s="1040"/>
      <c r="G1222" s="1040"/>
      <c r="H1222" s="1040"/>
      <c r="I1222" s="1040"/>
      <c r="J1222" s="1040"/>
      <c r="K1222" s="1040"/>
      <c r="L1222" s="1040"/>
      <c r="M1222" s="1040"/>
      <c r="N1222" s="1040"/>
      <c r="O1222" s="1040"/>
      <c r="P1222" s="1040"/>
      <c r="Q1222" s="1040"/>
      <c r="R1222" s="1040"/>
      <c r="S1222" s="1040"/>
      <c r="T1222" s="1040"/>
      <c r="U1222" s="1040"/>
      <c r="V1222" s="1040"/>
      <c r="W1222" s="1040"/>
      <c r="X1222" s="1040"/>
      <c r="Y1222" s="1040"/>
      <c r="Z1222" s="1040"/>
      <c r="AA1222" s="1040"/>
      <c r="AB1222" s="1040"/>
      <c r="AC1222" s="1040"/>
      <c r="AD1222" s="1040"/>
      <c r="AE1222" s="1138"/>
      <c r="AF1222" s="855"/>
      <c r="AG1222" s="856"/>
      <c r="AH1222" s="856"/>
      <c r="AI1222" s="856"/>
      <c r="AJ1222" s="856"/>
      <c r="AK1222" s="856"/>
      <c r="AL1222" s="856"/>
      <c r="AM1222" s="856"/>
      <c r="AN1222" s="952"/>
      <c r="AO1222" s="855"/>
      <c r="AP1222" s="856"/>
      <c r="AQ1222" s="856"/>
      <c r="AR1222" s="856"/>
      <c r="AS1222" s="856"/>
      <c r="AT1222" s="856"/>
      <c r="AU1222" s="856"/>
      <c r="AV1222" s="856"/>
      <c r="AW1222" s="856"/>
      <c r="AX1222" s="856"/>
      <c r="AY1222" s="856"/>
      <c r="AZ1222" s="856"/>
      <c r="BA1222" s="856"/>
      <c r="BB1222" s="952"/>
    </row>
    <row r="1223" spans="1:54" ht="12.6" customHeight="1" x14ac:dyDescent="0.25">
      <c r="A1223" s="142" t="s">
        <v>5207</v>
      </c>
    </row>
    <row r="1224" spans="1:54" ht="15" customHeight="1" x14ac:dyDescent="0.25">
      <c r="A1224" s="863"/>
      <c r="B1224" s="864"/>
      <c r="C1224" s="864"/>
      <c r="D1224" s="864"/>
      <c r="E1224" s="864"/>
      <c r="F1224" s="864"/>
      <c r="G1224" s="864"/>
      <c r="H1224" s="864"/>
      <c r="I1224" s="864"/>
      <c r="J1224" s="864"/>
      <c r="K1224" s="864"/>
      <c r="L1224" s="864"/>
      <c r="M1224" s="864"/>
      <c r="N1224" s="864"/>
      <c r="O1224" s="864"/>
      <c r="P1224" s="864"/>
      <c r="Q1224" s="864"/>
      <c r="R1224" s="864"/>
      <c r="S1224" s="864"/>
      <c r="T1224" s="864"/>
      <c r="U1224" s="864"/>
      <c r="V1224" s="864"/>
      <c r="W1224" s="864"/>
      <c r="X1224" s="864"/>
      <c r="Y1224" s="864"/>
      <c r="Z1224" s="864"/>
      <c r="AA1224" s="864"/>
      <c r="AB1224" s="864"/>
      <c r="AC1224" s="864"/>
      <c r="AD1224" s="864"/>
      <c r="AE1224" s="864"/>
      <c r="AF1224" s="864"/>
      <c r="AG1224" s="864"/>
      <c r="AH1224" s="864"/>
      <c r="AI1224" s="864"/>
      <c r="AJ1224" s="864"/>
      <c r="AK1224" s="864"/>
      <c r="AL1224" s="864"/>
      <c r="AM1224" s="864"/>
      <c r="AN1224" s="864"/>
      <c r="AO1224" s="864"/>
      <c r="AP1224" s="864"/>
      <c r="AQ1224" s="864"/>
      <c r="AR1224" s="864"/>
      <c r="AS1224" s="864"/>
      <c r="AT1224" s="864"/>
      <c r="AU1224" s="864"/>
      <c r="AV1224" s="864"/>
      <c r="AW1224" s="864"/>
      <c r="AX1224" s="864"/>
      <c r="AY1224" s="497"/>
      <c r="AZ1224" s="497"/>
      <c r="BA1224" s="497"/>
      <c r="BB1224" s="497"/>
    </row>
    <row r="1225" spans="1:54" ht="15" customHeight="1" x14ac:dyDescent="0.25">
      <c r="A1225" s="865"/>
      <c r="B1225" s="866"/>
      <c r="C1225" s="866"/>
      <c r="D1225" s="866"/>
      <c r="E1225" s="866"/>
      <c r="F1225" s="866"/>
      <c r="G1225" s="866"/>
      <c r="H1225" s="866"/>
      <c r="I1225" s="866"/>
      <c r="J1225" s="866"/>
      <c r="K1225" s="866"/>
      <c r="L1225" s="866"/>
      <c r="M1225" s="866"/>
      <c r="N1225" s="866"/>
      <c r="O1225" s="866"/>
      <c r="P1225" s="866"/>
      <c r="Q1225" s="866"/>
      <c r="R1225" s="866"/>
      <c r="S1225" s="866"/>
      <c r="T1225" s="866"/>
      <c r="U1225" s="866"/>
      <c r="V1225" s="866"/>
      <c r="W1225" s="866"/>
      <c r="X1225" s="866"/>
      <c r="Y1225" s="866"/>
      <c r="Z1225" s="866"/>
      <c r="AA1225" s="866"/>
      <c r="AB1225" s="866"/>
      <c r="AC1225" s="866"/>
      <c r="AD1225" s="866"/>
      <c r="AE1225" s="866"/>
      <c r="AF1225" s="866"/>
      <c r="AG1225" s="866"/>
      <c r="AH1225" s="866"/>
      <c r="AI1225" s="866"/>
      <c r="AJ1225" s="866"/>
      <c r="AK1225" s="866"/>
      <c r="AL1225" s="866"/>
      <c r="AM1225" s="866"/>
      <c r="AN1225" s="866"/>
      <c r="AO1225" s="866"/>
      <c r="AP1225" s="866"/>
      <c r="AQ1225" s="866"/>
      <c r="AR1225" s="866"/>
      <c r="AS1225" s="866"/>
      <c r="AT1225" s="866"/>
      <c r="AU1225" s="866"/>
      <c r="AV1225" s="866"/>
      <c r="AW1225" s="866"/>
      <c r="AX1225" s="866"/>
      <c r="AY1225" s="497"/>
      <c r="AZ1225" s="497"/>
      <c r="BA1225" s="497"/>
      <c r="BB1225" s="497"/>
    </row>
    <row r="1226" spans="1:54" ht="12" hidden="1" customHeight="1" x14ac:dyDescent="0.25">
      <c r="A1226" s="223"/>
      <c r="B1226" s="154"/>
      <c r="C1226" s="154"/>
      <c r="D1226" s="154"/>
      <c r="E1226" s="154"/>
      <c r="F1226" s="154"/>
      <c r="G1226" s="154"/>
      <c r="H1226" s="154"/>
      <c r="I1226" s="154"/>
      <c r="J1226" s="154"/>
      <c r="K1226" s="154"/>
      <c r="L1226" s="154"/>
      <c r="M1226" s="154"/>
      <c r="N1226" s="154"/>
      <c r="O1226" s="154"/>
      <c r="P1226" s="154"/>
      <c r="Q1226" s="154"/>
      <c r="R1226" s="154"/>
      <c r="S1226" s="154"/>
      <c r="T1226" s="154"/>
      <c r="U1226" s="154"/>
      <c r="V1226" s="154"/>
      <c r="W1226" s="154"/>
      <c r="X1226" s="154"/>
      <c r="Y1226" s="154"/>
      <c r="Z1226" s="154"/>
      <c r="AA1226" s="154"/>
      <c r="AB1226" s="154"/>
      <c r="AC1226" s="154"/>
      <c r="AD1226" s="154"/>
      <c r="AE1226" s="154"/>
      <c r="AF1226" s="154"/>
      <c r="AG1226" s="154"/>
      <c r="AH1226" s="154"/>
      <c r="AI1226" s="154"/>
      <c r="AJ1226" s="154"/>
      <c r="AK1226" s="154"/>
      <c r="AL1226" s="154"/>
      <c r="AM1226" s="154"/>
      <c r="AN1226" s="154"/>
      <c r="AO1226" s="154"/>
      <c r="AP1226" s="154"/>
      <c r="AQ1226" s="154"/>
      <c r="AR1226" s="154"/>
      <c r="AS1226" s="154"/>
      <c r="AT1226" s="154"/>
      <c r="AU1226" s="154"/>
      <c r="AV1226" s="154"/>
      <c r="AW1226" s="154"/>
      <c r="AX1226" s="154"/>
      <c r="AY1226" s="154"/>
      <c r="AZ1226" s="154"/>
      <c r="BA1226" s="154"/>
      <c r="BB1226" s="224"/>
    </row>
    <row r="1227" spans="1:54" s="133" customFormat="1" ht="12.6" customHeight="1" x14ac:dyDescent="0.25">
      <c r="A1227" s="158" t="s">
        <v>1879</v>
      </c>
      <c r="B1227" s="219"/>
      <c r="C1227" s="219"/>
      <c r="D1227" s="219"/>
      <c r="E1227" s="219"/>
      <c r="F1227" s="219"/>
      <c r="G1227" s="219"/>
      <c r="H1227" s="219"/>
      <c r="I1227" s="219"/>
      <c r="J1227" s="219"/>
      <c r="K1227" s="219"/>
      <c r="L1227" s="219"/>
      <c r="M1227" s="219"/>
      <c r="N1227" s="219"/>
      <c r="O1227" s="219"/>
      <c r="P1227" s="219"/>
      <c r="Q1227" s="219"/>
      <c r="R1227" s="219"/>
      <c r="S1227" s="219"/>
      <c r="T1227" s="219"/>
      <c r="U1227" s="219"/>
      <c r="V1227" s="219"/>
      <c r="W1227" s="219"/>
      <c r="X1227" s="219"/>
      <c r="Y1227" s="219"/>
      <c r="Z1227" s="219"/>
      <c r="AA1227" s="219"/>
      <c r="AB1227" s="219"/>
      <c r="AC1227" s="219"/>
      <c r="AD1227" s="219"/>
      <c r="AE1227" s="219"/>
      <c r="AF1227" s="219"/>
      <c r="AG1227" s="219"/>
      <c r="AH1227" s="219"/>
      <c r="AI1227" s="219"/>
      <c r="AJ1227" s="219"/>
      <c r="AK1227" s="219"/>
      <c r="AL1227" s="219"/>
      <c r="AM1227" s="219"/>
      <c r="AN1227" s="219"/>
      <c r="AO1227" s="219"/>
      <c r="AP1227" s="219"/>
      <c r="AQ1227" s="219"/>
      <c r="AR1227" s="219"/>
      <c r="AS1227" s="219"/>
      <c r="AT1227" s="219"/>
      <c r="AU1227" s="219"/>
      <c r="AV1227" s="219"/>
      <c r="AW1227" s="219"/>
      <c r="AX1227" s="219"/>
      <c r="AY1227" s="219"/>
      <c r="AZ1227" s="219"/>
      <c r="BA1227" s="219"/>
      <c r="BB1227" s="220"/>
    </row>
    <row r="1228" spans="1:54" ht="12" hidden="1" customHeight="1" x14ac:dyDescent="0.25">
      <c r="A1228" s="211"/>
      <c r="B1228" s="212"/>
      <c r="C1228" s="212"/>
      <c r="D1228" s="212"/>
      <c r="E1228" s="212"/>
      <c r="F1228" s="212"/>
      <c r="G1228" s="212"/>
      <c r="H1228" s="212"/>
      <c r="I1228" s="212"/>
      <c r="J1228" s="212"/>
      <c r="K1228" s="212"/>
      <c r="L1228" s="212"/>
      <c r="M1228" s="212"/>
      <c r="N1228" s="212"/>
      <c r="O1228" s="212"/>
      <c r="P1228" s="212"/>
      <c r="Q1228" s="212"/>
      <c r="R1228" s="212"/>
      <c r="S1228" s="212"/>
      <c r="T1228" s="212"/>
      <c r="U1228" s="212"/>
      <c r="V1228" s="212"/>
      <c r="W1228" s="212"/>
      <c r="X1228" s="212"/>
      <c r="Y1228" s="212"/>
      <c r="Z1228" s="212"/>
      <c r="AA1228" s="212"/>
      <c r="AB1228" s="212"/>
      <c r="AC1228" s="212"/>
      <c r="AD1228" s="212"/>
      <c r="AE1228" s="212"/>
      <c r="AF1228" s="212"/>
      <c r="AG1228" s="212"/>
      <c r="AH1228" s="212"/>
      <c r="AI1228" s="212"/>
      <c r="AJ1228" s="212"/>
      <c r="AK1228" s="212"/>
      <c r="AL1228" s="212"/>
      <c r="AM1228" s="212"/>
      <c r="AN1228" s="212"/>
      <c r="AO1228" s="212"/>
      <c r="AP1228" s="212"/>
      <c r="AQ1228" s="212"/>
      <c r="AR1228" s="212"/>
      <c r="AS1228" s="212"/>
      <c r="AT1228" s="212"/>
      <c r="AU1228" s="212"/>
      <c r="AV1228" s="212"/>
      <c r="AW1228" s="212"/>
      <c r="AX1228" s="212"/>
      <c r="AY1228" s="212"/>
      <c r="AZ1228" s="212"/>
      <c r="BA1228" s="212"/>
      <c r="BB1228" s="213"/>
    </row>
    <row r="1229" spans="1:54" ht="12.6" customHeight="1" x14ac:dyDescent="0.25">
      <c r="A1229" s="142" t="s">
        <v>5249</v>
      </c>
    </row>
    <row r="1230" spans="1:54" ht="12.6" customHeight="1" x14ac:dyDescent="0.25">
      <c r="A1230" s="171"/>
      <c r="B1230" s="172"/>
      <c r="C1230" s="172"/>
      <c r="D1230" s="172"/>
      <c r="E1230" s="172"/>
      <c r="F1230" s="172"/>
      <c r="G1230" s="172"/>
      <c r="H1230" s="172"/>
      <c r="I1230" s="172"/>
      <c r="J1230" s="172"/>
      <c r="K1230" s="172"/>
      <c r="L1230" s="172"/>
      <c r="M1230" s="172"/>
      <c r="N1230" s="172"/>
      <c r="O1230" s="172"/>
      <c r="P1230" s="172"/>
      <c r="Q1230" s="172"/>
      <c r="R1230" s="172"/>
      <c r="S1230" s="172"/>
      <c r="T1230" s="172"/>
      <c r="U1230" s="172"/>
      <c r="V1230" s="172"/>
      <c r="W1230" s="172"/>
      <c r="X1230" s="172"/>
      <c r="Y1230" s="172"/>
      <c r="Z1230" s="172"/>
      <c r="AA1230" s="172"/>
      <c r="AB1230" s="172"/>
      <c r="AC1230" s="172"/>
      <c r="AD1230" s="172"/>
      <c r="AE1230" s="184"/>
      <c r="AF1230" s="171"/>
      <c r="AG1230" s="172"/>
      <c r="AH1230" s="172"/>
      <c r="AI1230" s="172"/>
      <c r="AJ1230" s="172"/>
      <c r="AK1230" s="172"/>
      <c r="AL1230" s="172"/>
      <c r="AM1230" s="172"/>
      <c r="AN1230" s="184"/>
      <c r="AO1230" s="867" t="s">
        <v>1650</v>
      </c>
      <c r="AP1230" s="868"/>
      <c r="AQ1230" s="868"/>
      <c r="AR1230" s="868"/>
      <c r="AS1230" s="868"/>
      <c r="AT1230" s="868"/>
      <c r="AU1230" s="868"/>
      <c r="AV1230" s="868"/>
      <c r="AW1230" s="868"/>
      <c r="AX1230" s="868"/>
      <c r="AY1230" s="868"/>
      <c r="AZ1230" s="868"/>
      <c r="BA1230" s="868"/>
      <c r="BB1230" s="951"/>
    </row>
    <row r="1231" spans="1:54" ht="12.6" customHeight="1" x14ac:dyDescent="0.25">
      <c r="A1231" s="799" t="s">
        <v>1264</v>
      </c>
      <c r="B1231" s="800"/>
      <c r="C1231" s="800"/>
      <c r="D1231" s="800"/>
      <c r="E1231" s="800"/>
      <c r="F1231" s="800"/>
      <c r="G1231" s="800"/>
      <c r="H1231" s="800"/>
      <c r="I1231" s="800"/>
      <c r="J1231" s="800"/>
      <c r="K1231" s="800"/>
      <c r="L1231" s="800"/>
      <c r="M1231" s="800"/>
      <c r="N1231" s="800"/>
      <c r="O1231" s="800"/>
      <c r="P1231" s="800"/>
      <c r="Q1231" s="800"/>
      <c r="R1231" s="800"/>
      <c r="S1231" s="800"/>
      <c r="T1231" s="800"/>
      <c r="U1231" s="800"/>
      <c r="V1231" s="800"/>
      <c r="W1231" s="800"/>
      <c r="X1231" s="800"/>
      <c r="Y1231" s="800"/>
      <c r="Z1231" s="800"/>
      <c r="AA1231" s="800"/>
      <c r="AB1231" s="800"/>
      <c r="AC1231" s="800"/>
      <c r="AD1231" s="800"/>
      <c r="AE1231" s="802"/>
      <c r="AF1231" s="799" t="s">
        <v>1822</v>
      </c>
      <c r="AG1231" s="800"/>
      <c r="AH1231" s="800"/>
      <c r="AI1231" s="800"/>
      <c r="AJ1231" s="800"/>
      <c r="AK1231" s="800"/>
      <c r="AL1231" s="800"/>
      <c r="AM1231" s="800"/>
      <c r="AN1231" s="802"/>
      <c r="AO1231" s="799" t="s">
        <v>1588</v>
      </c>
      <c r="AP1231" s="800"/>
      <c r="AQ1231" s="800"/>
      <c r="AR1231" s="800"/>
      <c r="AS1231" s="800"/>
      <c r="AT1231" s="800"/>
      <c r="AU1231" s="800"/>
      <c r="AV1231" s="800"/>
      <c r="AW1231" s="800"/>
      <c r="AX1231" s="800"/>
      <c r="AY1231" s="800"/>
      <c r="AZ1231" s="800"/>
      <c r="BA1231" s="800"/>
      <c r="BB1231" s="802"/>
    </row>
    <row r="1232" spans="1:54" ht="12.6" customHeight="1" x14ac:dyDescent="0.25">
      <c r="A1232" s="174"/>
      <c r="B1232" s="208"/>
      <c r="C1232" s="208"/>
      <c r="D1232" s="208"/>
      <c r="E1232" s="208"/>
      <c r="F1232" s="208"/>
      <c r="G1232" s="208"/>
      <c r="H1232" s="208"/>
      <c r="I1232" s="208"/>
      <c r="J1232" s="208"/>
      <c r="K1232" s="208"/>
      <c r="L1232" s="208"/>
      <c r="M1232" s="208"/>
      <c r="N1232" s="208"/>
      <c r="O1232" s="208"/>
      <c r="P1232" s="208"/>
      <c r="Q1232" s="208"/>
      <c r="R1232" s="208"/>
      <c r="S1232" s="208"/>
      <c r="T1232" s="208"/>
      <c r="U1232" s="208"/>
      <c r="V1232" s="208"/>
      <c r="W1232" s="208"/>
      <c r="X1232" s="208"/>
      <c r="Y1232" s="208"/>
      <c r="Z1232" s="208"/>
      <c r="AA1232" s="208"/>
      <c r="AB1232" s="208"/>
      <c r="AC1232" s="208"/>
      <c r="AD1232" s="208"/>
      <c r="AE1232" s="209"/>
      <c r="AF1232" s="809" t="s">
        <v>1438</v>
      </c>
      <c r="AG1232" s="810"/>
      <c r="AH1232" s="810"/>
      <c r="AI1232" s="810"/>
      <c r="AJ1232" s="810"/>
      <c r="AK1232" s="810"/>
      <c r="AL1232" s="810"/>
      <c r="AM1232" s="810"/>
      <c r="AN1232" s="811"/>
      <c r="AO1232" s="809" t="s">
        <v>1267</v>
      </c>
      <c r="AP1232" s="810"/>
      <c r="AQ1232" s="810"/>
      <c r="AR1232" s="810"/>
      <c r="AS1232" s="810"/>
      <c r="AT1232" s="810"/>
      <c r="AU1232" s="810"/>
      <c r="AV1232" s="810"/>
      <c r="AW1232" s="810"/>
      <c r="AX1232" s="810"/>
      <c r="AY1232" s="810"/>
      <c r="AZ1232" s="810"/>
      <c r="BA1232" s="810"/>
      <c r="BB1232" s="811"/>
    </row>
    <row r="1233" spans="1:54" ht="12.6" customHeight="1" x14ac:dyDescent="0.25">
      <c r="A1233" s="197" t="s">
        <v>1880</v>
      </c>
      <c r="AE1233" s="173"/>
      <c r="AF1233" s="950"/>
      <c r="AG1233" s="909"/>
      <c r="AH1233" s="909"/>
      <c r="AI1233" s="909"/>
      <c r="AJ1233" s="909"/>
      <c r="AK1233" s="909"/>
      <c r="AL1233" s="909"/>
      <c r="AM1233" s="909"/>
      <c r="AN1233" s="1168"/>
      <c r="AO1233" s="950"/>
      <c r="AP1233" s="909"/>
      <c r="AQ1233" s="909"/>
      <c r="AR1233" s="909"/>
      <c r="AS1233" s="909"/>
      <c r="AT1233" s="909"/>
      <c r="AU1233" s="909"/>
      <c r="AV1233" s="909"/>
      <c r="AW1233" s="909"/>
      <c r="AX1233" s="909"/>
      <c r="AY1233" s="909"/>
      <c r="AZ1233" s="909"/>
      <c r="BA1233" s="909"/>
      <c r="BB1233" s="1168"/>
    </row>
    <row r="1234" spans="1:54" ht="12.6" customHeight="1" x14ac:dyDescent="0.25">
      <c r="A1234" s="151" t="s">
        <v>1881</v>
      </c>
      <c r="B1234" s="152"/>
      <c r="C1234" s="152"/>
      <c r="D1234" s="152"/>
      <c r="E1234" s="152"/>
      <c r="F1234" s="152"/>
      <c r="G1234" s="152"/>
      <c r="H1234" s="152"/>
      <c r="I1234" s="152"/>
      <c r="J1234" s="152"/>
      <c r="K1234" s="152"/>
      <c r="L1234" s="152"/>
      <c r="M1234" s="152"/>
      <c r="N1234" s="152"/>
      <c r="O1234" s="152"/>
      <c r="P1234" s="152"/>
      <c r="Q1234" s="152"/>
      <c r="R1234" s="152"/>
      <c r="S1234" s="152"/>
      <c r="T1234" s="152"/>
      <c r="U1234" s="152"/>
      <c r="V1234" s="152"/>
      <c r="W1234" s="152"/>
      <c r="X1234" s="152"/>
      <c r="Y1234" s="152"/>
      <c r="Z1234" s="152"/>
      <c r="AA1234" s="152"/>
      <c r="AB1234" s="152"/>
      <c r="AC1234" s="152"/>
      <c r="AD1234" s="152"/>
      <c r="AE1234" s="153"/>
      <c r="AF1234" s="1002"/>
      <c r="AG1234" s="1003"/>
      <c r="AH1234" s="1003"/>
      <c r="AI1234" s="1003"/>
      <c r="AJ1234" s="1003"/>
      <c r="AK1234" s="1003"/>
      <c r="AL1234" s="1003"/>
      <c r="AM1234" s="1003"/>
      <c r="AN1234" s="995"/>
      <c r="AO1234" s="1002"/>
      <c r="AP1234" s="1003"/>
      <c r="AQ1234" s="1003"/>
      <c r="AR1234" s="1003"/>
      <c r="AS1234" s="1003"/>
      <c r="AT1234" s="1003"/>
      <c r="AU1234" s="1003"/>
      <c r="AV1234" s="1003"/>
      <c r="AW1234" s="1003"/>
      <c r="AX1234" s="1003"/>
      <c r="AY1234" s="1003"/>
      <c r="AZ1234" s="1003"/>
      <c r="BA1234" s="1003"/>
      <c r="BB1234" s="995"/>
    </row>
    <row r="1235" spans="1:54" ht="12.6" customHeight="1" x14ac:dyDescent="0.25">
      <c r="A1235" s="148" t="s">
        <v>1882</v>
      </c>
      <c r="B1235" s="149"/>
      <c r="C1235" s="149"/>
      <c r="D1235" s="149"/>
      <c r="E1235" s="149"/>
      <c r="F1235" s="149"/>
      <c r="G1235" s="149"/>
      <c r="H1235" s="149"/>
      <c r="I1235" s="149"/>
      <c r="J1235" s="149"/>
      <c r="K1235" s="149"/>
      <c r="L1235" s="149"/>
      <c r="M1235" s="149"/>
      <c r="N1235" s="149"/>
      <c r="O1235" s="149"/>
      <c r="P1235" s="149"/>
      <c r="Q1235" s="149"/>
      <c r="R1235" s="149"/>
      <c r="S1235" s="149"/>
      <c r="T1235" s="149"/>
      <c r="U1235" s="149"/>
      <c r="V1235" s="149"/>
      <c r="W1235" s="149"/>
      <c r="X1235" s="149"/>
      <c r="Y1235" s="149"/>
      <c r="Z1235" s="149"/>
      <c r="AA1235" s="149"/>
      <c r="AB1235" s="149"/>
      <c r="AC1235" s="149"/>
      <c r="AD1235" s="149"/>
      <c r="AE1235" s="150"/>
      <c r="AF1235" s="1165"/>
      <c r="AG1235" s="1166"/>
      <c r="AH1235" s="1166"/>
      <c r="AI1235" s="1166"/>
      <c r="AJ1235" s="1166"/>
      <c r="AK1235" s="1166"/>
      <c r="AL1235" s="1166"/>
      <c r="AM1235" s="1166"/>
      <c r="AN1235" s="1167"/>
      <c r="AO1235" s="1165"/>
      <c r="AP1235" s="1166"/>
      <c r="AQ1235" s="1166"/>
      <c r="AR1235" s="1166"/>
      <c r="AS1235" s="1166"/>
      <c r="AT1235" s="1166"/>
      <c r="AU1235" s="1166"/>
      <c r="AV1235" s="1166"/>
      <c r="AW1235" s="1166"/>
      <c r="AX1235" s="1166"/>
      <c r="AY1235" s="1166"/>
      <c r="AZ1235" s="1166"/>
      <c r="BA1235" s="1166"/>
      <c r="BB1235" s="1167"/>
    </row>
    <row r="1236" spans="1:54" ht="12.6" customHeight="1" x14ac:dyDescent="0.25">
      <c r="A1236" s="151" t="s">
        <v>1883</v>
      </c>
      <c r="B1236" s="152"/>
      <c r="C1236" s="152"/>
      <c r="D1236" s="152"/>
      <c r="E1236" s="152"/>
      <c r="F1236" s="152"/>
      <c r="G1236" s="152"/>
      <c r="H1236" s="152"/>
      <c r="I1236" s="152"/>
      <c r="J1236" s="152"/>
      <c r="K1236" s="152"/>
      <c r="L1236" s="152"/>
      <c r="M1236" s="152"/>
      <c r="N1236" s="152"/>
      <c r="O1236" s="152"/>
      <c r="P1236" s="152"/>
      <c r="Q1236" s="152"/>
      <c r="R1236" s="152"/>
      <c r="S1236" s="152"/>
      <c r="T1236" s="152"/>
      <c r="U1236" s="152"/>
      <c r="V1236" s="152"/>
      <c r="W1236" s="152"/>
      <c r="X1236" s="152"/>
      <c r="Y1236" s="152"/>
      <c r="Z1236" s="152"/>
      <c r="AA1236" s="152"/>
      <c r="AB1236" s="152"/>
      <c r="AC1236" s="152"/>
      <c r="AD1236" s="152"/>
      <c r="AE1236" s="153"/>
      <c r="AF1236" s="1002"/>
      <c r="AG1236" s="1003"/>
      <c r="AH1236" s="1003"/>
      <c r="AI1236" s="1003"/>
      <c r="AJ1236" s="1003"/>
      <c r="AK1236" s="1003"/>
      <c r="AL1236" s="1003"/>
      <c r="AM1236" s="1003"/>
      <c r="AN1236" s="995"/>
      <c r="AO1236" s="1002"/>
      <c r="AP1236" s="1003"/>
      <c r="AQ1236" s="1003"/>
      <c r="AR1236" s="1003"/>
      <c r="AS1236" s="1003"/>
      <c r="AT1236" s="1003"/>
      <c r="AU1236" s="1003"/>
      <c r="AV1236" s="1003"/>
      <c r="AW1236" s="1003"/>
      <c r="AX1236" s="1003"/>
      <c r="AY1236" s="1003"/>
      <c r="AZ1236" s="1003"/>
      <c r="BA1236" s="1003"/>
      <c r="BB1236" s="995"/>
    </row>
    <row r="1237" spans="1:54" ht="12.6" customHeight="1" x14ac:dyDescent="0.25">
      <c r="A1237" s="148" t="s">
        <v>1884</v>
      </c>
      <c r="B1237" s="149"/>
      <c r="C1237" s="149"/>
      <c r="D1237" s="149"/>
      <c r="E1237" s="149"/>
      <c r="F1237" s="149"/>
      <c r="G1237" s="149"/>
      <c r="H1237" s="149"/>
      <c r="I1237" s="149"/>
      <c r="J1237" s="149"/>
      <c r="K1237" s="149"/>
      <c r="L1237" s="149"/>
      <c r="M1237" s="149"/>
      <c r="N1237" s="149"/>
      <c r="O1237" s="149"/>
      <c r="P1237" s="149"/>
      <c r="Q1237" s="149"/>
      <c r="R1237" s="149"/>
      <c r="S1237" s="149"/>
      <c r="T1237" s="149"/>
      <c r="U1237" s="149"/>
      <c r="V1237" s="149"/>
      <c r="W1237" s="149"/>
      <c r="X1237" s="149"/>
      <c r="Y1237" s="149"/>
      <c r="Z1237" s="149"/>
      <c r="AA1237" s="149"/>
      <c r="AB1237" s="149"/>
      <c r="AC1237" s="149"/>
      <c r="AD1237" s="149"/>
      <c r="AE1237" s="150"/>
      <c r="AF1237" s="1165"/>
      <c r="AG1237" s="1166"/>
      <c r="AH1237" s="1166"/>
      <c r="AI1237" s="1166"/>
      <c r="AJ1237" s="1166"/>
      <c r="AK1237" s="1166"/>
      <c r="AL1237" s="1166"/>
      <c r="AM1237" s="1166"/>
      <c r="AN1237" s="1167"/>
      <c r="AO1237" s="1165"/>
      <c r="AP1237" s="1166"/>
      <c r="AQ1237" s="1166"/>
      <c r="AR1237" s="1166"/>
      <c r="AS1237" s="1166"/>
      <c r="AT1237" s="1166"/>
      <c r="AU1237" s="1166"/>
      <c r="AV1237" s="1166"/>
      <c r="AW1237" s="1166"/>
      <c r="AX1237" s="1166"/>
      <c r="AY1237" s="1166"/>
      <c r="AZ1237" s="1166"/>
      <c r="BA1237" s="1166"/>
      <c r="BB1237" s="1167"/>
    </row>
    <row r="1238" spans="1:54" ht="12.6" customHeight="1" x14ac:dyDescent="0.25">
      <c r="A1238" s="197" t="s">
        <v>1885</v>
      </c>
      <c r="AE1238" s="173"/>
      <c r="AF1238" s="950"/>
      <c r="AG1238" s="909"/>
      <c r="AH1238" s="909"/>
      <c r="AI1238" s="909"/>
      <c r="AJ1238" s="909"/>
      <c r="AK1238" s="909"/>
      <c r="AL1238" s="909"/>
      <c r="AM1238" s="909"/>
      <c r="AN1238" s="1168"/>
      <c r="AO1238" s="950"/>
      <c r="AP1238" s="909"/>
      <c r="AQ1238" s="909"/>
      <c r="AR1238" s="909"/>
      <c r="AS1238" s="909"/>
      <c r="AT1238" s="909"/>
      <c r="AU1238" s="909"/>
      <c r="AV1238" s="909"/>
      <c r="AW1238" s="909"/>
      <c r="AX1238" s="909"/>
      <c r="AY1238" s="909"/>
      <c r="AZ1238" s="909"/>
      <c r="BA1238" s="909"/>
      <c r="BB1238" s="1168"/>
    </row>
    <row r="1239" spans="1:54" ht="12.6" customHeight="1" x14ac:dyDescent="0.25">
      <c r="A1239" s="197" t="s">
        <v>1886</v>
      </c>
      <c r="AE1239" s="173"/>
      <c r="AF1239" s="950"/>
      <c r="AG1239" s="909"/>
      <c r="AH1239" s="909"/>
      <c r="AI1239" s="909"/>
      <c r="AJ1239" s="909"/>
      <c r="AK1239" s="909"/>
      <c r="AL1239" s="909"/>
      <c r="AM1239" s="909"/>
      <c r="AN1239" s="1168"/>
      <c r="AO1239" s="950"/>
      <c r="AP1239" s="909"/>
      <c r="AQ1239" s="909"/>
      <c r="AR1239" s="909"/>
      <c r="AS1239" s="909"/>
      <c r="AT1239" s="909"/>
      <c r="AU1239" s="909"/>
      <c r="AV1239" s="909"/>
      <c r="AW1239" s="909"/>
      <c r="AX1239" s="909"/>
      <c r="AY1239" s="909"/>
      <c r="AZ1239" s="909"/>
      <c r="BA1239" s="909"/>
      <c r="BB1239" s="1168"/>
    </row>
    <row r="1240" spans="1:54" ht="12.6" customHeight="1" x14ac:dyDescent="0.25">
      <c r="A1240" s="197" t="s">
        <v>1887</v>
      </c>
      <c r="AE1240" s="173"/>
      <c r="AF1240" s="950"/>
      <c r="AG1240" s="909"/>
      <c r="AH1240" s="909"/>
      <c r="AI1240" s="909"/>
      <c r="AJ1240" s="909"/>
      <c r="AK1240" s="909"/>
      <c r="AL1240" s="909"/>
      <c r="AM1240" s="909"/>
      <c r="AN1240" s="1168"/>
      <c r="AO1240" s="950"/>
      <c r="AP1240" s="909"/>
      <c r="AQ1240" s="909"/>
      <c r="AR1240" s="909"/>
      <c r="AS1240" s="909"/>
      <c r="AT1240" s="909"/>
      <c r="AU1240" s="909"/>
      <c r="AV1240" s="909"/>
      <c r="AW1240" s="909"/>
      <c r="AX1240" s="909"/>
      <c r="AY1240" s="909"/>
      <c r="AZ1240" s="909"/>
      <c r="BA1240" s="909"/>
      <c r="BB1240" s="1168"/>
    </row>
    <row r="1241" spans="1:54" ht="12.6" customHeight="1" x14ac:dyDescent="0.25">
      <c r="A1241" s="151" t="s">
        <v>1888</v>
      </c>
      <c r="B1241" s="152"/>
      <c r="C1241" s="152"/>
      <c r="D1241" s="152"/>
      <c r="E1241" s="152"/>
      <c r="F1241" s="152"/>
      <c r="G1241" s="152"/>
      <c r="H1241" s="152"/>
      <c r="I1241" s="152"/>
      <c r="J1241" s="152"/>
      <c r="K1241" s="152"/>
      <c r="L1241" s="152"/>
      <c r="M1241" s="152"/>
      <c r="N1241" s="152"/>
      <c r="O1241" s="152"/>
      <c r="P1241" s="152"/>
      <c r="Q1241" s="152"/>
      <c r="R1241" s="152"/>
      <c r="S1241" s="152"/>
      <c r="T1241" s="152"/>
      <c r="U1241" s="152"/>
      <c r="V1241" s="152"/>
      <c r="W1241" s="152"/>
      <c r="X1241" s="152"/>
      <c r="Y1241" s="152"/>
      <c r="Z1241" s="152"/>
      <c r="AA1241" s="152"/>
      <c r="AB1241" s="152"/>
      <c r="AC1241" s="152"/>
      <c r="AD1241" s="152"/>
      <c r="AE1241" s="153"/>
      <c r="AF1241" s="1002"/>
      <c r="AG1241" s="1003"/>
      <c r="AH1241" s="1003"/>
      <c r="AI1241" s="1003"/>
      <c r="AJ1241" s="1003"/>
      <c r="AK1241" s="1003"/>
      <c r="AL1241" s="1003"/>
      <c r="AM1241" s="1003"/>
      <c r="AN1241" s="995"/>
      <c r="AO1241" s="1002"/>
      <c r="AP1241" s="1003"/>
      <c r="AQ1241" s="1003"/>
      <c r="AR1241" s="1003"/>
      <c r="AS1241" s="1003"/>
      <c r="AT1241" s="1003"/>
      <c r="AU1241" s="1003"/>
      <c r="AV1241" s="1003"/>
      <c r="AW1241" s="1003"/>
      <c r="AX1241" s="1003"/>
      <c r="AY1241" s="1003"/>
      <c r="AZ1241" s="1003"/>
      <c r="BA1241" s="1003"/>
      <c r="BB1241" s="995"/>
    </row>
    <row r="1242" spans="1:54" ht="12.6" customHeight="1" x14ac:dyDescent="0.25">
      <c r="A1242" s="148" t="s">
        <v>1889</v>
      </c>
      <c r="B1242" s="149"/>
      <c r="C1242" s="149"/>
      <c r="D1242" s="149"/>
      <c r="E1242" s="149"/>
      <c r="F1242" s="149"/>
      <c r="G1242" s="149"/>
      <c r="H1242" s="149"/>
      <c r="I1242" s="149"/>
      <c r="J1242" s="149"/>
      <c r="K1242" s="149"/>
      <c r="L1242" s="149"/>
      <c r="M1242" s="149"/>
      <c r="N1242" s="149"/>
      <c r="O1242" s="149"/>
      <c r="P1242" s="149"/>
      <c r="Q1242" s="149"/>
      <c r="R1242" s="149"/>
      <c r="S1242" s="149"/>
      <c r="T1242" s="149"/>
      <c r="U1242" s="149"/>
      <c r="V1242" s="149"/>
      <c r="W1242" s="149"/>
      <c r="X1242" s="149"/>
      <c r="Y1242" s="149"/>
      <c r="Z1242" s="149"/>
      <c r="AA1242" s="149"/>
      <c r="AB1242" s="149"/>
      <c r="AC1242" s="149"/>
      <c r="AD1242" s="149"/>
      <c r="AE1242" s="150"/>
      <c r="AF1242" s="1165"/>
      <c r="AG1242" s="1166"/>
      <c r="AH1242" s="1166"/>
      <c r="AI1242" s="1166"/>
      <c r="AJ1242" s="1166"/>
      <c r="AK1242" s="1166"/>
      <c r="AL1242" s="1166"/>
      <c r="AM1242" s="1166"/>
      <c r="AN1242" s="1167"/>
      <c r="AO1242" s="1165"/>
      <c r="AP1242" s="1166"/>
      <c r="AQ1242" s="1166"/>
      <c r="AR1242" s="1166"/>
      <c r="AS1242" s="1166"/>
      <c r="AT1242" s="1166"/>
      <c r="AU1242" s="1166"/>
      <c r="AV1242" s="1166"/>
      <c r="AW1242" s="1166"/>
      <c r="AX1242" s="1166"/>
      <c r="AY1242" s="1166"/>
      <c r="AZ1242" s="1166"/>
      <c r="BA1242" s="1166"/>
      <c r="BB1242" s="1167"/>
    </row>
    <row r="1243" spans="1:54" ht="12.6" customHeight="1" x14ac:dyDescent="0.25">
      <c r="A1243" s="197" t="s">
        <v>1890</v>
      </c>
      <c r="AE1243" s="173"/>
      <c r="AF1243" s="950"/>
      <c r="AG1243" s="909"/>
      <c r="AH1243" s="909"/>
      <c r="AI1243" s="909"/>
      <c r="AJ1243" s="909"/>
      <c r="AK1243" s="909"/>
      <c r="AL1243" s="909"/>
      <c r="AM1243" s="909"/>
      <c r="AN1243" s="1168"/>
      <c r="AO1243" s="950"/>
      <c r="AP1243" s="909"/>
      <c r="AQ1243" s="909"/>
      <c r="AR1243" s="909"/>
      <c r="AS1243" s="909"/>
      <c r="AT1243" s="909"/>
      <c r="AU1243" s="909"/>
      <c r="AV1243" s="909"/>
      <c r="AW1243" s="909"/>
      <c r="AX1243" s="909"/>
      <c r="AY1243" s="909"/>
      <c r="AZ1243" s="909"/>
      <c r="BA1243" s="909"/>
      <c r="BB1243" s="1168"/>
    </row>
    <row r="1244" spans="1:54" ht="12.6" customHeight="1" x14ac:dyDescent="0.25">
      <c r="A1244" s="197" t="s">
        <v>1891</v>
      </c>
      <c r="AE1244" s="173"/>
      <c r="AF1244" s="950"/>
      <c r="AG1244" s="909"/>
      <c r="AH1244" s="909"/>
      <c r="AI1244" s="909"/>
      <c r="AJ1244" s="909"/>
      <c r="AK1244" s="909"/>
      <c r="AL1244" s="909"/>
      <c r="AM1244" s="909"/>
      <c r="AN1244" s="1168"/>
      <c r="AO1244" s="950"/>
      <c r="AP1244" s="909"/>
      <c r="AQ1244" s="909"/>
      <c r="AR1244" s="909"/>
      <c r="AS1244" s="909"/>
      <c r="AT1244" s="909"/>
      <c r="AU1244" s="909"/>
      <c r="AV1244" s="909"/>
      <c r="AW1244" s="909"/>
      <c r="AX1244" s="909"/>
      <c r="AY1244" s="909"/>
      <c r="AZ1244" s="909"/>
      <c r="BA1244" s="909"/>
      <c r="BB1244" s="1168"/>
    </row>
    <row r="1245" spans="1:54" ht="12.6" customHeight="1" x14ac:dyDescent="0.25">
      <c r="A1245" s="151" t="s">
        <v>1892</v>
      </c>
      <c r="B1245" s="152"/>
      <c r="C1245" s="152"/>
      <c r="D1245" s="152"/>
      <c r="E1245" s="152"/>
      <c r="F1245" s="152"/>
      <c r="G1245" s="152"/>
      <c r="H1245" s="152"/>
      <c r="I1245" s="152"/>
      <c r="J1245" s="152"/>
      <c r="K1245" s="152"/>
      <c r="L1245" s="152"/>
      <c r="M1245" s="152"/>
      <c r="N1245" s="152"/>
      <c r="O1245" s="152"/>
      <c r="P1245" s="152"/>
      <c r="Q1245" s="152"/>
      <c r="R1245" s="152"/>
      <c r="S1245" s="152"/>
      <c r="T1245" s="152"/>
      <c r="U1245" s="152"/>
      <c r="V1245" s="152"/>
      <c r="W1245" s="152"/>
      <c r="X1245" s="152"/>
      <c r="Y1245" s="152"/>
      <c r="Z1245" s="152"/>
      <c r="AA1245" s="152"/>
      <c r="AB1245" s="152"/>
      <c r="AC1245" s="152"/>
      <c r="AD1245" s="152"/>
      <c r="AE1245" s="153"/>
      <c r="AF1245" s="1002"/>
      <c r="AG1245" s="1003"/>
      <c r="AH1245" s="1003"/>
      <c r="AI1245" s="1003"/>
      <c r="AJ1245" s="1003"/>
      <c r="AK1245" s="1003"/>
      <c r="AL1245" s="1003"/>
      <c r="AM1245" s="1003"/>
      <c r="AN1245" s="995"/>
      <c r="AO1245" s="1002"/>
      <c r="AP1245" s="1003"/>
      <c r="AQ1245" s="1003"/>
      <c r="AR1245" s="1003"/>
      <c r="AS1245" s="1003"/>
      <c r="AT1245" s="1003"/>
      <c r="AU1245" s="1003"/>
      <c r="AV1245" s="1003"/>
      <c r="AW1245" s="1003"/>
      <c r="AX1245" s="1003"/>
      <c r="AY1245" s="1003"/>
      <c r="AZ1245" s="1003"/>
      <c r="BA1245" s="1003"/>
      <c r="BB1245" s="995"/>
    </row>
    <row r="1246" spans="1:54" ht="12.6" customHeight="1" x14ac:dyDescent="0.25">
      <c r="A1246" s="148" t="s">
        <v>1893</v>
      </c>
      <c r="B1246" s="149"/>
      <c r="C1246" s="149"/>
      <c r="D1246" s="149"/>
      <c r="E1246" s="149"/>
      <c r="F1246" s="149"/>
      <c r="G1246" s="149"/>
      <c r="H1246" s="149"/>
      <c r="I1246" s="149"/>
      <c r="J1246" s="149"/>
      <c r="K1246" s="149"/>
      <c r="L1246" s="149"/>
      <c r="M1246" s="149"/>
      <c r="N1246" s="149"/>
      <c r="O1246" s="149"/>
      <c r="P1246" s="149"/>
      <c r="Q1246" s="149"/>
      <c r="R1246" s="149"/>
      <c r="S1246" s="149"/>
      <c r="T1246" s="149"/>
      <c r="U1246" s="149"/>
      <c r="V1246" s="149"/>
      <c r="W1246" s="149"/>
      <c r="X1246" s="149"/>
      <c r="Y1246" s="149"/>
      <c r="Z1246" s="149"/>
      <c r="AA1246" s="149"/>
      <c r="AB1246" s="149"/>
      <c r="AC1246" s="149"/>
      <c r="AD1246" s="149"/>
      <c r="AE1246" s="150"/>
      <c r="AF1246" s="1165"/>
      <c r="AG1246" s="1166"/>
      <c r="AH1246" s="1166"/>
      <c r="AI1246" s="1166"/>
      <c r="AJ1246" s="1166"/>
      <c r="AK1246" s="1166"/>
      <c r="AL1246" s="1166"/>
      <c r="AM1246" s="1166"/>
      <c r="AN1246" s="1167"/>
      <c r="AO1246" s="1165"/>
      <c r="AP1246" s="1166"/>
      <c r="AQ1246" s="1166"/>
      <c r="AR1246" s="1166"/>
      <c r="AS1246" s="1166"/>
      <c r="AT1246" s="1166"/>
      <c r="AU1246" s="1166"/>
      <c r="AV1246" s="1166"/>
      <c r="AW1246" s="1166"/>
      <c r="AX1246" s="1166"/>
      <c r="AY1246" s="1166"/>
      <c r="AZ1246" s="1166"/>
      <c r="BA1246" s="1166"/>
      <c r="BB1246" s="1167"/>
    </row>
    <row r="1247" spans="1:54" ht="12.6" customHeight="1" x14ac:dyDescent="0.25">
      <c r="A1247" s="197" t="s">
        <v>1894</v>
      </c>
      <c r="AE1247" s="173"/>
      <c r="AF1247" s="950"/>
      <c r="AG1247" s="909"/>
      <c r="AH1247" s="909"/>
      <c r="AI1247" s="909"/>
      <c r="AJ1247" s="909"/>
      <c r="AK1247" s="909"/>
      <c r="AL1247" s="909"/>
      <c r="AM1247" s="909"/>
      <c r="AN1247" s="1168"/>
      <c r="AO1247" s="950"/>
      <c r="AP1247" s="909"/>
      <c r="AQ1247" s="909"/>
      <c r="AR1247" s="909"/>
      <c r="AS1247" s="909"/>
      <c r="AT1247" s="909"/>
      <c r="AU1247" s="909"/>
      <c r="AV1247" s="909"/>
      <c r="AW1247" s="909"/>
      <c r="AX1247" s="909"/>
      <c r="AY1247" s="909"/>
      <c r="AZ1247" s="909"/>
      <c r="BA1247" s="909"/>
      <c r="BB1247" s="1168"/>
    </row>
    <row r="1248" spans="1:54" ht="12.6" customHeight="1" x14ac:dyDescent="0.25">
      <c r="A1248" s="151" t="s">
        <v>1895</v>
      </c>
      <c r="B1248" s="152"/>
      <c r="C1248" s="152"/>
      <c r="D1248" s="152"/>
      <c r="E1248" s="152"/>
      <c r="F1248" s="152"/>
      <c r="G1248" s="152"/>
      <c r="H1248" s="152"/>
      <c r="I1248" s="152"/>
      <c r="J1248" s="152"/>
      <c r="K1248" s="152"/>
      <c r="L1248" s="152"/>
      <c r="M1248" s="152"/>
      <c r="N1248" s="152"/>
      <c r="O1248" s="152"/>
      <c r="P1248" s="152"/>
      <c r="Q1248" s="152"/>
      <c r="R1248" s="152"/>
      <c r="S1248" s="152"/>
      <c r="T1248" s="152"/>
      <c r="U1248" s="152"/>
      <c r="V1248" s="152"/>
      <c r="W1248" s="152"/>
      <c r="X1248" s="152"/>
      <c r="Y1248" s="152"/>
      <c r="Z1248" s="152"/>
      <c r="AA1248" s="152"/>
      <c r="AB1248" s="152"/>
      <c r="AC1248" s="152"/>
      <c r="AD1248" s="152"/>
      <c r="AE1248" s="153"/>
      <c r="AF1248" s="1002"/>
      <c r="AG1248" s="1003"/>
      <c r="AH1248" s="1003"/>
      <c r="AI1248" s="1003"/>
      <c r="AJ1248" s="1003"/>
      <c r="AK1248" s="1003"/>
      <c r="AL1248" s="1003"/>
      <c r="AM1248" s="1003"/>
      <c r="AN1248" s="995"/>
      <c r="AO1248" s="1002"/>
      <c r="AP1248" s="1003"/>
      <c r="AQ1248" s="1003"/>
      <c r="AR1248" s="1003"/>
      <c r="AS1248" s="1003"/>
      <c r="AT1248" s="1003"/>
      <c r="AU1248" s="1003"/>
      <c r="AV1248" s="1003"/>
      <c r="AW1248" s="1003"/>
      <c r="AX1248" s="1003"/>
      <c r="AY1248" s="1003"/>
      <c r="AZ1248" s="1003"/>
      <c r="BA1248" s="1003"/>
      <c r="BB1248" s="995"/>
    </row>
    <row r="1249" spans="1:54" ht="12.6" customHeight="1" x14ac:dyDescent="0.25">
      <c r="A1249" s="148" t="s">
        <v>1896</v>
      </c>
      <c r="B1249" s="149"/>
      <c r="C1249" s="149"/>
      <c r="D1249" s="149"/>
      <c r="E1249" s="149"/>
      <c r="F1249" s="149"/>
      <c r="G1249" s="149"/>
      <c r="H1249" s="149"/>
      <c r="I1249" s="149"/>
      <c r="J1249" s="149"/>
      <c r="K1249" s="149"/>
      <c r="L1249" s="149"/>
      <c r="M1249" s="149"/>
      <c r="N1249" s="149"/>
      <c r="O1249" s="149"/>
      <c r="P1249" s="149"/>
      <c r="Q1249" s="149"/>
      <c r="R1249" s="149"/>
      <c r="S1249" s="149"/>
      <c r="T1249" s="149"/>
      <c r="U1249" s="149"/>
      <c r="V1249" s="149"/>
      <c r="W1249" s="149"/>
      <c r="X1249" s="149"/>
      <c r="Y1249" s="149"/>
      <c r="Z1249" s="149"/>
      <c r="AA1249" s="149"/>
      <c r="AB1249" s="149"/>
      <c r="AC1249" s="149"/>
      <c r="AD1249" s="149"/>
      <c r="AE1249" s="150"/>
      <c r="AF1249" s="1165"/>
      <c r="AG1249" s="1166"/>
      <c r="AH1249" s="1166"/>
      <c r="AI1249" s="1166"/>
      <c r="AJ1249" s="1166"/>
      <c r="AK1249" s="1166"/>
      <c r="AL1249" s="1166"/>
      <c r="AM1249" s="1166"/>
      <c r="AN1249" s="1167"/>
      <c r="AO1249" s="1165"/>
      <c r="AP1249" s="1166"/>
      <c r="AQ1249" s="1166"/>
      <c r="AR1249" s="1166"/>
      <c r="AS1249" s="1166"/>
      <c r="AT1249" s="1166"/>
      <c r="AU1249" s="1166"/>
      <c r="AV1249" s="1166"/>
      <c r="AW1249" s="1166"/>
      <c r="AX1249" s="1166"/>
      <c r="AY1249" s="1166"/>
      <c r="AZ1249" s="1166"/>
      <c r="BA1249" s="1166"/>
      <c r="BB1249" s="1167"/>
    </row>
    <row r="1250" spans="1:54" ht="12.6" customHeight="1" x14ac:dyDescent="0.25">
      <c r="A1250" s="197" t="s">
        <v>1897</v>
      </c>
      <c r="AE1250" s="173"/>
      <c r="AF1250" s="950"/>
      <c r="AG1250" s="909"/>
      <c r="AH1250" s="909"/>
      <c r="AI1250" s="909"/>
      <c r="AJ1250" s="909"/>
      <c r="AK1250" s="909"/>
      <c r="AL1250" s="909"/>
      <c r="AM1250" s="909"/>
      <c r="AN1250" s="1168"/>
      <c r="AO1250" s="950"/>
      <c r="AP1250" s="909"/>
      <c r="AQ1250" s="909"/>
      <c r="AR1250" s="909"/>
      <c r="AS1250" s="909"/>
      <c r="AT1250" s="909"/>
      <c r="AU1250" s="909"/>
      <c r="AV1250" s="909"/>
      <c r="AW1250" s="909"/>
      <c r="AX1250" s="909"/>
      <c r="AY1250" s="909"/>
      <c r="AZ1250" s="909"/>
      <c r="BA1250" s="909"/>
      <c r="BB1250" s="1168"/>
    </row>
    <row r="1251" spans="1:54" ht="12.6" customHeight="1" x14ac:dyDescent="0.25">
      <c r="A1251" s="151" t="s">
        <v>1898</v>
      </c>
      <c r="B1251" s="152"/>
      <c r="C1251" s="152"/>
      <c r="D1251" s="152"/>
      <c r="E1251" s="152"/>
      <c r="F1251" s="152"/>
      <c r="G1251" s="152"/>
      <c r="H1251" s="152"/>
      <c r="I1251" s="152"/>
      <c r="J1251" s="152"/>
      <c r="K1251" s="152"/>
      <c r="L1251" s="152"/>
      <c r="M1251" s="152"/>
      <c r="N1251" s="152"/>
      <c r="O1251" s="152"/>
      <c r="P1251" s="152"/>
      <c r="Q1251" s="152"/>
      <c r="R1251" s="152"/>
      <c r="S1251" s="152"/>
      <c r="T1251" s="152"/>
      <c r="U1251" s="152"/>
      <c r="V1251" s="152"/>
      <c r="W1251" s="152"/>
      <c r="X1251" s="152"/>
      <c r="Y1251" s="152"/>
      <c r="Z1251" s="152"/>
      <c r="AA1251" s="152"/>
      <c r="AB1251" s="152"/>
      <c r="AC1251" s="152"/>
      <c r="AD1251" s="152"/>
      <c r="AE1251" s="153"/>
      <c r="AF1251" s="1002"/>
      <c r="AG1251" s="1003"/>
      <c r="AH1251" s="1003"/>
      <c r="AI1251" s="1003"/>
      <c r="AJ1251" s="1003"/>
      <c r="AK1251" s="1003"/>
      <c r="AL1251" s="1003"/>
      <c r="AM1251" s="1003"/>
      <c r="AN1251" s="995"/>
      <c r="AO1251" s="1002"/>
      <c r="AP1251" s="1003"/>
      <c r="AQ1251" s="1003"/>
      <c r="AR1251" s="1003"/>
      <c r="AS1251" s="1003"/>
      <c r="AT1251" s="1003"/>
      <c r="AU1251" s="1003"/>
      <c r="AV1251" s="1003"/>
      <c r="AW1251" s="1003"/>
      <c r="AX1251" s="1003"/>
      <c r="AY1251" s="1003"/>
      <c r="AZ1251" s="1003"/>
      <c r="BA1251" s="1003"/>
      <c r="BB1251" s="995"/>
    </row>
    <row r="1252" spans="1:54" ht="12.6" customHeight="1" x14ac:dyDescent="0.25">
      <c r="A1252" s="142" t="s">
        <v>5105</v>
      </c>
    </row>
    <row r="1253" spans="1:54" ht="15" customHeight="1" x14ac:dyDescent="0.25">
      <c r="A1253" s="863"/>
      <c r="B1253" s="864"/>
      <c r="C1253" s="864"/>
      <c r="D1253" s="864"/>
      <c r="E1253" s="864"/>
      <c r="F1253" s="864"/>
      <c r="G1253" s="864"/>
      <c r="H1253" s="864"/>
      <c r="I1253" s="864"/>
      <c r="J1253" s="864"/>
      <c r="K1253" s="864"/>
      <c r="L1253" s="864"/>
      <c r="M1253" s="864"/>
      <c r="N1253" s="864"/>
      <c r="O1253" s="864"/>
      <c r="P1253" s="864"/>
      <c r="Q1253" s="864"/>
      <c r="R1253" s="864"/>
      <c r="S1253" s="864"/>
      <c r="T1253" s="864"/>
      <c r="U1253" s="864"/>
      <c r="V1253" s="864"/>
      <c r="W1253" s="864"/>
      <c r="X1253" s="864"/>
      <c r="Y1253" s="864"/>
      <c r="Z1253" s="864"/>
      <c r="AA1253" s="864"/>
      <c r="AB1253" s="864"/>
      <c r="AC1253" s="864"/>
      <c r="AD1253" s="864"/>
      <c r="AE1253" s="864"/>
      <c r="AF1253" s="864"/>
      <c r="AG1253" s="864"/>
      <c r="AH1253" s="864"/>
      <c r="AI1253" s="864"/>
      <c r="AJ1253" s="864"/>
      <c r="AK1253" s="864"/>
      <c r="AL1253" s="864"/>
      <c r="AM1253" s="864"/>
      <c r="AN1253" s="864"/>
      <c r="AO1253" s="864"/>
      <c r="AP1253" s="864"/>
      <c r="AQ1253" s="864"/>
      <c r="AR1253" s="864"/>
      <c r="AS1253" s="864"/>
      <c r="AT1253" s="864"/>
      <c r="AU1253" s="864"/>
      <c r="AV1253" s="864"/>
      <c r="AW1253" s="864"/>
      <c r="AX1253" s="864"/>
      <c r="AY1253" s="497"/>
      <c r="AZ1253" s="497"/>
      <c r="BA1253" s="497"/>
      <c r="BB1253" s="497"/>
    </row>
    <row r="1254" spans="1:54" ht="15" customHeight="1" x14ac:dyDescent="0.25">
      <c r="A1254" s="865"/>
      <c r="B1254" s="866"/>
      <c r="C1254" s="866"/>
      <c r="D1254" s="866"/>
      <c r="E1254" s="866"/>
      <c r="F1254" s="866"/>
      <c r="G1254" s="866"/>
      <c r="H1254" s="866"/>
      <c r="I1254" s="866"/>
      <c r="J1254" s="866"/>
      <c r="K1254" s="866"/>
      <c r="L1254" s="866"/>
      <c r="M1254" s="866"/>
      <c r="N1254" s="866"/>
      <c r="O1254" s="866"/>
      <c r="P1254" s="866"/>
      <c r="Q1254" s="866"/>
      <c r="R1254" s="866"/>
      <c r="S1254" s="866"/>
      <c r="T1254" s="866"/>
      <c r="U1254" s="866"/>
      <c r="V1254" s="866"/>
      <c r="W1254" s="866"/>
      <c r="X1254" s="866"/>
      <c r="Y1254" s="866"/>
      <c r="Z1254" s="866"/>
      <c r="AA1254" s="866"/>
      <c r="AB1254" s="866"/>
      <c r="AC1254" s="866"/>
      <c r="AD1254" s="866"/>
      <c r="AE1254" s="866"/>
      <c r="AF1254" s="866"/>
      <c r="AG1254" s="866"/>
      <c r="AH1254" s="866"/>
      <c r="AI1254" s="866"/>
      <c r="AJ1254" s="866"/>
      <c r="AK1254" s="866"/>
      <c r="AL1254" s="866"/>
      <c r="AM1254" s="866"/>
      <c r="AN1254" s="866"/>
      <c r="AO1254" s="866"/>
      <c r="AP1254" s="866"/>
      <c r="AQ1254" s="866"/>
      <c r="AR1254" s="866"/>
      <c r="AS1254" s="866"/>
      <c r="AT1254" s="866"/>
      <c r="AU1254" s="866"/>
      <c r="AV1254" s="866"/>
      <c r="AW1254" s="866"/>
      <c r="AX1254" s="866"/>
      <c r="AY1254" s="497"/>
      <c r="AZ1254" s="497"/>
      <c r="BA1254" s="497"/>
      <c r="BB1254" s="497"/>
    </row>
    <row r="1255" spans="1:54" ht="0.75" customHeight="1" x14ac:dyDescent="0.25"/>
    <row r="1256" spans="1:54" ht="12.6" customHeight="1" x14ac:dyDescent="0.25">
      <c r="A1256" s="142" t="s">
        <v>5251</v>
      </c>
    </row>
    <row r="1257" spans="1:54" ht="11.25" customHeight="1" x14ac:dyDescent="0.25">
      <c r="A1257" s="171"/>
      <c r="B1257" s="172"/>
      <c r="C1257" s="172"/>
      <c r="D1257" s="172"/>
      <c r="E1257" s="172"/>
      <c r="F1257" s="172"/>
      <c r="G1257" s="172"/>
      <c r="H1257" s="172"/>
      <c r="I1257" s="149"/>
      <c r="J1257" s="172"/>
      <c r="K1257" s="172"/>
      <c r="L1257" s="172"/>
      <c r="M1257" s="172"/>
      <c r="N1257" s="172"/>
      <c r="O1257" s="184"/>
      <c r="P1257" s="171"/>
      <c r="Q1257" s="172"/>
      <c r="R1257" s="172"/>
      <c r="S1257" s="172"/>
      <c r="T1257" s="172"/>
      <c r="U1257" s="172"/>
      <c r="V1257" s="172"/>
      <c r="W1257" s="172"/>
      <c r="X1257" s="172"/>
      <c r="Y1257" s="172"/>
      <c r="Z1257" s="172"/>
      <c r="AA1257" s="172"/>
      <c r="AB1257" s="172"/>
      <c r="AC1257" s="172"/>
      <c r="AD1257" s="172"/>
      <c r="AE1257" s="149"/>
      <c r="AF1257" s="184"/>
      <c r="AG1257" s="867" t="s">
        <v>1899</v>
      </c>
      <c r="AH1257" s="868"/>
      <c r="AI1257" s="868"/>
      <c r="AJ1257" s="868"/>
      <c r="AK1257" s="868"/>
      <c r="AL1257" s="868"/>
      <c r="AM1257" s="868"/>
      <c r="AN1257" s="868"/>
      <c r="AO1257" s="868"/>
      <c r="AP1257" s="868"/>
      <c r="AQ1257" s="868"/>
      <c r="AR1257" s="868"/>
      <c r="AS1257" s="868"/>
      <c r="AT1257" s="868"/>
      <c r="AU1257" s="868"/>
      <c r="AV1257" s="868"/>
      <c r="AW1257" s="868"/>
      <c r="AX1257" s="868"/>
      <c r="AY1257" s="868"/>
      <c r="AZ1257" s="868"/>
      <c r="BA1257" s="868"/>
      <c r="BB1257" s="951"/>
    </row>
    <row r="1258" spans="1:54" ht="11.25" customHeight="1" x14ac:dyDescent="0.25">
      <c r="A1258" s="141"/>
      <c r="B1258" s="142"/>
      <c r="C1258" s="142"/>
      <c r="D1258" s="142"/>
      <c r="E1258" s="142"/>
      <c r="F1258" s="142"/>
      <c r="G1258" s="142"/>
      <c r="H1258" s="142"/>
      <c r="J1258" s="142"/>
      <c r="K1258" s="142"/>
      <c r="L1258" s="142"/>
      <c r="M1258" s="142"/>
      <c r="O1258" s="185"/>
      <c r="P1258" s="809" t="s">
        <v>1265</v>
      </c>
      <c r="Q1258" s="810"/>
      <c r="R1258" s="810"/>
      <c r="S1258" s="810"/>
      <c r="T1258" s="810"/>
      <c r="U1258" s="810"/>
      <c r="V1258" s="810"/>
      <c r="W1258" s="810"/>
      <c r="X1258" s="810"/>
      <c r="Y1258" s="810"/>
      <c r="Z1258" s="810"/>
      <c r="AA1258" s="810"/>
      <c r="AB1258" s="810"/>
      <c r="AC1258" s="810"/>
      <c r="AD1258" s="810"/>
      <c r="AE1258" s="810"/>
      <c r="AF1258" s="811"/>
      <c r="AG1258" s="809" t="s">
        <v>1267</v>
      </c>
      <c r="AH1258" s="810"/>
      <c r="AI1258" s="810"/>
      <c r="AJ1258" s="810"/>
      <c r="AK1258" s="810"/>
      <c r="AL1258" s="810"/>
      <c r="AM1258" s="810"/>
      <c r="AN1258" s="810"/>
      <c r="AO1258" s="810"/>
      <c r="AP1258" s="810"/>
      <c r="AQ1258" s="810"/>
      <c r="AR1258" s="810"/>
      <c r="AS1258" s="810"/>
      <c r="AT1258" s="810"/>
      <c r="AU1258" s="810"/>
      <c r="AV1258" s="810"/>
      <c r="AW1258" s="810"/>
      <c r="AX1258" s="810"/>
      <c r="AY1258" s="810"/>
      <c r="AZ1258" s="810"/>
      <c r="BA1258" s="810"/>
      <c r="BB1258" s="811"/>
    </row>
    <row r="1259" spans="1:54" ht="11.25" customHeight="1" x14ac:dyDescent="0.25">
      <c r="A1259" s="799" t="s">
        <v>1264</v>
      </c>
      <c r="B1259" s="800"/>
      <c r="C1259" s="800"/>
      <c r="D1259" s="800"/>
      <c r="E1259" s="800"/>
      <c r="F1259" s="800"/>
      <c r="G1259" s="800"/>
      <c r="H1259" s="800"/>
      <c r="I1259" s="800"/>
      <c r="J1259" s="800"/>
      <c r="K1259" s="800"/>
      <c r="L1259" s="800"/>
      <c r="M1259" s="800"/>
      <c r="O1259" s="185"/>
      <c r="P1259" s="867" t="s">
        <v>1900</v>
      </c>
      <c r="Q1259" s="868"/>
      <c r="R1259" s="868"/>
      <c r="S1259" s="868"/>
      <c r="T1259" s="868"/>
      <c r="U1259" s="868"/>
      <c r="V1259" s="868"/>
      <c r="W1259" s="868"/>
      <c r="X1259" s="951"/>
      <c r="Y1259" s="867" t="s">
        <v>1901</v>
      </c>
      <c r="Z1259" s="868"/>
      <c r="AA1259" s="868"/>
      <c r="AB1259" s="951"/>
      <c r="AC1259" s="867" t="s">
        <v>1901</v>
      </c>
      <c r="AD1259" s="868"/>
      <c r="AE1259" s="868"/>
      <c r="AF1259" s="951"/>
      <c r="AG1259" s="867" t="s">
        <v>1900</v>
      </c>
      <c r="AH1259" s="868"/>
      <c r="AI1259" s="868"/>
      <c r="AJ1259" s="868"/>
      <c r="AK1259" s="868"/>
      <c r="AL1259" s="868"/>
      <c r="AM1259" s="868"/>
      <c r="AN1259" s="868"/>
      <c r="AO1259" s="951"/>
      <c r="AP1259" s="867" t="s">
        <v>1901</v>
      </c>
      <c r="AQ1259" s="868"/>
      <c r="AR1259" s="868"/>
      <c r="AS1259" s="868"/>
      <c r="AT1259" s="868"/>
      <c r="AU1259" s="868"/>
      <c r="AV1259" s="867" t="s">
        <v>1901</v>
      </c>
      <c r="AW1259" s="868"/>
      <c r="AX1259" s="868"/>
      <c r="AY1259" s="868"/>
      <c r="AZ1259" s="868"/>
      <c r="BA1259" s="868"/>
      <c r="BB1259" s="951"/>
    </row>
    <row r="1260" spans="1:54" ht="9.75" customHeight="1" x14ac:dyDescent="0.25">
      <c r="A1260" s="197"/>
      <c r="N1260" s="142"/>
      <c r="O1260" s="185"/>
      <c r="P1260" s="141"/>
      <c r="Q1260" s="142"/>
      <c r="R1260" s="142"/>
      <c r="S1260" s="142"/>
      <c r="T1260" s="142"/>
      <c r="U1260" s="142"/>
      <c r="V1260" s="142"/>
      <c r="X1260" s="173"/>
      <c r="Y1260" s="141"/>
      <c r="Z1260" s="142"/>
      <c r="AA1260" s="142"/>
      <c r="AB1260" s="173"/>
      <c r="AC1260" s="799" t="s">
        <v>1518</v>
      </c>
      <c r="AD1260" s="800"/>
      <c r="AE1260" s="800"/>
      <c r="AF1260" s="802"/>
      <c r="AG1260" s="141"/>
      <c r="AH1260" s="142"/>
      <c r="AI1260" s="142"/>
      <c r="AJ1260" s="142"/>
      <c r="AK1260" s="142"/>
      <c r="AL1260" s="142"/>
      <c r="AM1260" s="142"/>
      <c r="AO1260" s="173"/>
      <c r="AP1260" s="799"/>
      <c r="AQ1260" s="800"/>
      <c r="AR1260" s="800"/>
      <c r="AS1260" s="800"/>
      <c r="AT1260" s="800"/>
      <c r="AU1260" s="800"/>
      <c r="AV1260" s="799" t="s">
        <v>1518</v>
      </c>
      <c r="AW1260" s="800"/>
      <c r="AX1260" s="800"/>
      <c r="AY1260" s="800"/>
      <c r="AZ1260" s="800"/>
      <c r="BA1260" s="800"/>
      <c r="BB1260" s="802"/>
    </row>
    <row r="1261" spans="1:54" ht="9.75" customHeight="1" x14ac:dyDescent="0.25">
      <c r="A1261" s="809" t="s">
        <v>1415</v>
      </c>
      <c r="B1261" s="810"/>
      <c r="C1261" s="810"/>
      <c r="D1261" s="810"/>
      <c r="E1261" s="810"/>
      <c r="F1261" s="810"/>
      <c r="G1261" s="810"/>
      <c r="H1261" s="810"/>
      <c r="I1261" s="810"/>
      <c r="J1261" s="810"/>
      <c r="K1261" s="810"/>
      <c r="L1261" s="810"/>
      <c r="M1261" s="810"/>
      <c r="N1261" s="810"/>
      <c r="O1261" s="811"/>
      <c r="P1261" s="809" t="s">
        <v>1416</v>
      </c>
      <c r="Q1261" s="810"/>
      <c r="R1261" s="810"/>
      <c r="S1261" s="810"/>
      <c r="T1261" s="810"/>
      <c r="U1261" s="810"/>
      <c r="V1261" s="810"/>
      <c r="W1261" s="810"/>
      <c r="X1261" s="811"/>
      <c r="Y1261" s="809" t="s">
        <v>1417</v>
      </c>
      <c r="Z1261" s="810"/>
      <c r="AA1261" s="810"/>
      <c r="AB1261" s="811"/>
      <c r="AC1261" s="809" t="s">
        <v>1811</v>
      </c>
      <c r="AD1261" s="810"/>
      <c r="AE1261" s="810"/>
      <c r="AF1261" s="811"/>
      <c r="AG1261" s="809" t="s">
        <v>1419</v>
      </c>
      <c r="AH1261" s="810"/>
      <c r="AI1261" s="810"/>
      <c r="AJ1261" s="810"/>
      <c r="AK1261" s="810"/>
      <c r="AL1261" s="810"/>
      <c r="AM1261" s="810"/>
      <c r="AN1261" s="810"/>
      <c r="AO1261" s="811"/>
      <c r="AP1261" s="809" t="s">
        <v>1420</v>
      </c>
      <c r="AQ1261" s="810"/>
      <c r="AR1261" s="810"/>
      <c r="AS1261" s="810"/>
      <c r="AT1261" s="810"/>
      <c r="AU1261" s="810"/>
      <c r="AV1261" s="809" t="s">
        <v>1421</v>
      </c>
      <c r="AW1261" s="810"/>
      <c r="AX1261" s="810"/>
      <c r="AY1261" s="810"/>
      <c r="AZ1261" s="810"/>
      <c r="BA1261" s="810"/>
      <c r="BB1261" s="811"/>
    </row>
    <row r="1262" spans="1:54" ht="12.6" customHeight="1" x14ac:dyDescent="0.25">
      <c r="A1262" s="1169" t="s">
        <v>1902</v>
      </c>
      <c r="B1262" s="1170"/>
      <c r="C1262" s="1170"/>
      <c r="D1262" s="1170"/>
      <c r="E1262" s="1170"/>
      <c r="F1262" s="1170"/>
      <c r="G1262" s="1170"/>
      <c r="H1262" s="1170"/>
      <c r="I1262" s="1170"/>
      <c r="J1262" s="1170"/>
      <c r="K1262" s="1170"/>
      <c r="L1262" s="1170"/>
      <c r="M1262" s="1170"/>
      <c r="N1262" s="1170"/>
      <c r="O1262" s="1171"/>
      <c r="P1262" s="1000"/>
      <c r="Q1262" s="1000"/>
      <c r="R1262" s="1000"/>
      <c r="S1262" s="1000"/>
      <c r="T1262" s="1000"/>
      <c r="U1262" s="1000"/>
      <c r="V1262" s="1000"/>
      <c r="W1262" s="1000"/>
      <c r="X1262" s="1000"/>
      <c r="Y1262" s="808" t="s">
        <v>19</v>
      </c>
      <c r="Z1262" s="808"/>
      <c r="AA1262" s="808"/>
      <c r="AB1262" s="808"/>
      <c r="AC1262" s="808" t="s">
        <v>19</v>
      </c>
      <c r="AD1262" s="808"/>
      <c r="AE1262" s="808"/>
      <c r="AF1262" s="808"/>
      <c r="AG1262" s="953"/>
      <c r="AH1262" s="937"/>
      <c r="AI1262" s="937"/>
      <c r="AJ1262" s="937"/>
      <c r="AK1262" s="937"/>
      <c r="AL1262" s="937"/>
      <c r="AM1262" s="937"/>
      <c r="AN1262" s="937"/>
      <c r="AO1262" s="1157"/>
      <c r="AP1262" s="867" t="s">
        <v>19</v>
      </c>
      <c r="AQ1262" s="868"/>
      <c r="AR1262" s="868"/>
      <c r="AS1262" s="868"/>
      <c r="AT1262" s="868"/>
      <c r="AU1262" s="951"/>
      <c r="AV1262" s="867" t="s">
        <v>19</v>
      </c>
      <c r="AW1262" s="868"/>
      <c r="AX1262" s="868"/>
      <c r="AY1262" s="868"/>
      <c r="AZ1262" s="868"/>
      <c r="BA1262" s="868"/>
      <c r="BB1262" s="951"/>
    </row>
    <row r="1263" spans="1:54" ht="12.6" customHeight="1" x14ac:dyDescent="0.25">
      <c r="A1263" s="151" t="s">
        <v>1903</v>
      </c>
      <c r="B1263" s="152"/>
      <c r="C1263" s="152"/>
      <c r="D1263" s="152"/>
      <c r="E1263" s="152"/>
      <c r="F1263" s="152"/>
      <c r="G1263" s="152"/>
      <c r="H1263" s="152"/>
      <c r="I1263" s="152"/>
      <c r="J1263" s="152"/>
      <c r="K1263" s="152"/>
      <c r="L1263" s="152"/>
      <c r="M1263" s="152"/>
      <c r="N1263" s="152"/>
      <c r="O1263" s="153"/>
      <c r="P1263" s="766"/>
      <c r="Q1263" s="766"/>
      <c r="R1263" s="766"/>
      <c r="S1263" s="766"/>
      <c r="T1263" s="766"/>
      <c r="U1263" s="766"/>
      <c r="V1263" s="766"/>
      <c r="W1263" s="766"/>
      <c r="X1263" s="766"/>
      <c r="Y1263" s="768"/>
      <c r="Z1263" s="768"/>
      <c r="AA1263" s="768"/>
      <c r="AB1263" s="768"/>
      <c r="AC1263" s="768"/>
      <c r="AD1263" s="768"/>
      <c r="AE1263" s="768"/>
      <c r="AF1263" s="768"/>
      <c r="AG1263" s="1143"/>
      <c r="AH1263" s="1144"/>
      <c r="AI1263" s="1144"/>
      <c r="AJ1263" s="1144"/>
      <c r="AK1263" s="1144"/>
      <c r="AL1263" s="1144"/>
      <c r="AM1263" s="1144"/>
      <c r="AN1263" s="1144"/>
      <c r="AO1263" s="1136"/>
      <c r="AP1263" s="809"/>
      <c r="AQ1263" s="810"/>
      <c r="AR1263" s="810"/>
      <c r="AS1263" s="810"/>
      <c r="AT1263" s="810"/>
      <c r="AU1263" s="811"/>
      <c r="AV1263" s="809"/>
      <c r="AW1263" s="810"/>
      <c r="AX1263" s="810"/>
      <c r="AY1263" s="810"/>
      <c r="AZ1263" s="810"/>
      <c r="BA1263" s="810"/>
      <c r="BB1263" s="811"/>
    </row>
    <row r="1264" spans="1:54" ht="12.6" customHeight="1" x14ac:dyDescent="0.25">
      <c r="A1264" s="143" t="s">
        <v>1904</v>
      </c>
      <c r="B1264" s="144"/>
      <c r="C1264" s="144"/>
      <c r="D1264" s="144"/>
      <c r="E1264" s="144"/>
      <c r="F1264" s="144"/>
      <c r="G1264" s="144"/>
      <c r="H1264" s="144"/>
      <c r="I1264" s="144"/>
      <c r="J1264" s="144"/>
      <c r="K1264" s="144"/>
      <c r="L1264" s="144"/>
      <c r="M1264" s="144"/>
      <c r="N1264" s="144"/>
      <c r="O1264" s="145"/>
      <c r="P1264" s="768" t="s">
        <v>19</v>
      </c>
      <c r="Q1264" s="768"/>
      <c r="R1264" s="768"/>
      <c r="S1264" s="768"/>
      <c r="T1264" s="768"/>
      <c r="U1264" s="768"/>
      <c r="V1264" s="768"/>
      <c r="W1264" s="768"/>
      <c r="X1264" s="768"/>
      <c r="Y1264" s="766"/>
      <c r="Z1264" s="766"/>
      <c r="AA1264" s="766"/>
      <c r="AB1264" s="766"/>
      <c r="AC1264" s="766"/>
      <c r="AD1264" s="766"/>
      <c r="AE1264" s="766"/>
      <c r="AF1264" s="766"/>
      <c r="AG1264" s="803" t="s">
        <v>19</v>
      </c>
      <c r="AH1264" s="804"/>
      <c r="AI1264" s="804"/>
      <c r="AJ1264" s="804"/>
      <c r="AK1264" s="804"/>
      <c r="AL1264" s="804"/>
      <c r="AM1264" s="804"/>
      <c r="AN1264" s="804"/>
      <c r="AO1264" s="805"/>
      <c r="AP1264" s="1173"/>
      <c r="AQ1264" s="1174"/>
      <c r="AR1264" s="1174"/>
      <c r="AS1264" s="1174"/>
      <c r="AT1264" s="1174"/>
      <c r="AU1264" s="1175"/>
      <c r="AV1264" s="1173"/>
      <c r="AW1264" s="1174"/>
      <c r="AX1264" s="1174"/>
      <c r="AY1264" s="1174"/>
      <c r="AZ1264" s="1174"/>
      <c r="BA1264" s="1174"/>
      <c r="BB1264" s="1175"/>
    </row>
    <row r="1265" spans="1:54" ht="12.6" customHeight="1" x14ac:dyDescent="0.25">
      <c r="A1265" s="143" t="s">
        <v>1905</v>
      </c>
      <c r="B1265" s="144"/>
      <c r="C1265" s="144"/>
      <c r="D1265" s="144"/>
      <c r="E1265" s="144"/>
      <c r="F1265" s="144"/>
      <c r="G1265" s="144"/>
      <c r="H1265" s="144"/>
      <c r="I1265" s="144"/>
      <c r="J1265" s="144"/>
      <c r="K1265" s="144"/>
      <c r="L1265" s="144"/>
      <c r="M1265" s="144"/>
      <c r="N1265" s="144"/>
      <c r="O1265" s="145"/>
      <c r="P1265" s="766"/>
      <c r="Q1265" s="766"/>
      <c r="R1265" s="766"/>
      <c r="S1265" s="766"/>
      <c r="T1265" s="766"/>
      <c r="U1265" s="766"/>
      <c r="V1265" s="766"/>
      <c r="W1265" s="766"/>
      <c r="X1265" s="766"/>
      <c r="Y1265" s="766"/>
      <c r="Z1265" s="766"/>
      <c r="AA1265" s="766"/>
      <c r="AB1265" s="766"/>
      <c r="AC1265" s="766"/>
      <c r="AD1265" s="766"/>
      <c r="AE1265" s="766"/>
      <c r="AF1265" s="766"/>
      <c r="AG1265" s="855"/>
      <c r="AH1265" s="856"/>
      <c r="AI1265" s="856"/>
      <c r="AJ1265" s="856"/>
      <c r="AK1265" s="856"/>
      <c r="AL1265" s="856"/>
      <c r="AM1265" s="856"/>
      <c r="AN1265" s="856"/>
      <c r="AO1265" s="952"/>
      <c r="AP1265" s="1173"/>
      <c r="AQ1265" s="1174"/>
      <c r="AR1265" s="1174"/>
      <c r="AS1265" s="1174"/>
      <c r="AT1265" s="1174"/>
      <c r="AU1265" s="1175"/>
      <c r="AV1265" s="1173"/>
      <c r="AW1265" s="1174"/>
      <c r="AX1265" s="1174"/>
      <c r="AY1265" s="1174"/>
      <c r="AZ1265" s="1174"/>
      <c r="BA1265" s="1174"/>
      <c r="BB1265" s="1175"/>
    </row>
    <row r="1266" spans="1:54" ht="23.25" customHeight="1" x14ac:dyDescent="0.25">
      <c r="A1266" s="143" t="s">
        <v>1906</v>
      </c>
      <c r="B1266" s="144"/>
      <c r="C1266" s="144"/>
      <c r="D1266" s="144"/>
      <c r="E1266" s="144"/>
      <c r="F1266" s="144"/>
      <c r="G1266" s="144"/>
      <c r="H1266" s="144"/>
      <c r="I1266" s="144"/>
      <c r="J1266" s="144"/>
      <c r="K1266" s="144"/>
      <c r="L1266" s="144"/>
      <c r="M1266" s="144"/>
      <c r="N1266" s="144"/>
      <c r="O1266" s="145"/>
      <c r="P1266" s="1172" t="s">
        <v>1907</v>
      </c>
      <c r="Q1266" s="1172"/>
      <c r="R1266" s="1172"/>
      <c r="S1266" s="1172"/>
      <c r="T1266" s="1172"/>
      <c r="U1266" s="1172"/>
      <c r="V1266" s="1172"/>
      <c r="W1266" s="1172"/>
      <c r="X1266" s="1172"/>
      <c r="Y1266" s="766"/>
      <c r="Z1266" s="766"/>
      <c r="AA1266" s="766"/>
      <c r="AB1266" s="766"/>
      <c r="AC1266" s="766"/>
      <c r="AD1266" s="766"/>
      <c r="AE1266" s="766"/>
      <c r="AF1266" s="766"/>
      <c r="AG1266" s="855"/>
      <c r="AH1266" s="856"/>
      <c r="AI1266" s="856"/>
      <c r="AJ1266" s="856"/>
      <c r="AK1266" s="856"/>
      <c r="AL1266" s="856"/>
      <c r="AM1266" s="856"/>
      <c r="AN1266" s="856"/>
      <c r="AO1266" s="952"/>
      <c r="AP1266" s="1173"/>
      <c r="AQ1266" s="1174"/>
      <c r="AR1266" s="1174"/>
      <c r="AS1266" s="1174"/>
      <c r="AT1266" s="1174"/>
      <c r="AU1266" s="1175"/>
      <c r="AV1266" s="1173"/>
      <c r="AW1266" s="1174"/>
      <c r="AX1266" s="1174"/>
      <c r="AY1266" s="1174"/>
      <c r="AZ1266" s="1174"/>
      <c r="BA1266" s="1174"/>
      <c r="BB1266" s="1175"/>
    </row>
    <row r="1267" spans="1:54" ht="12.6" customHeight="1" x14ac:dyDescent="0.25">
      <c r="A1267" s="148" t="s">
        <v>1908</v>
      </c>
      <c r="B1267" s="149"/>
      <c r="C1267" s="149"/>
      <c r="D1267" s="149"/>
      <c r="E1267" s="149"/>
      <c r="F1267" s="149"/>
      <c r="G1267" s="149"/>
      <c r="H1267" s="149"/>
      <c r="I1267" s="149"/>
      <c r="J1267" s="149"/>
      <c r="K1267" s="149"/>
      <c r="L1267" s="149"/>
      <c r="M1267" s="149"/>
      <c r="N1267" s="149"/>
      <c r="O1267" s="150"/>
      <c r="P1267" s="766"/>
      <c r="Q1267" s="766"/>
      <c r="R1267" s="766"/>
      <c r="S1267" s="766"/>
      <c r="T1267" s="766"/>
      <c r="U1267" s="766"/>
      <c r="V1267" s="766"/>
      <c r="W1267" s="766"/>
      <c r="X1267" s="766"/>
      <c r="Y1267" s="766"/>
      <c r="Z1267" s="766"/>
      <c r="AA1267" s="766"/>
      <c r="AB1267" s="766"/>
      <c r="AC1267" s="766"/>
      <c r="AD1267" s="766"/>
      <c r="AE1267" s="766"/>
      <c r="AF1267" s="766"/>
      <c r="AG1267" s="1153"/>
      <c r="AH1267" s="1154"/>
      <c r="AI1267" s="1154"/>
      <c r="AJ1267" s="1154"/>
      <c r="AK1267" s="1154"/>
      <c r="AL1267" s="1154"/>
      <c r="AM1267" s="1154"/>
      <c r="AN1267" s="1154"/>
      <c r="AO1267" s="1155"/>
      <c r="AP1267" s="1176"/>
      <c r="AQ1267" s="1177"/>
      <c r="AR1267" s="1177"/>
      <c r="AS1267" s="1177"/>
      <c r="AT1267" s="1177"/>
      <c r="AU1267" s="1178"/>
      <c r="AV1267" s="1176"/>
      <c r="AW1267" s="1177"/>
      <c r="AX1267" s="1177"/>
      <c r="AY1267" s="1177"/>
      <c r="AZ1267" s="1177"/>
      <c r="BA1267" s="1177"/>
      <c r="BB1267" s="1178"/>
    </row>
    <row r="1268" spans="1:54" ht="12.6" customHeight="1" x14ac:dyDescent="0.25">
      <c r="A1268" s="151" t="s">
        <v>1909</v>
      </c>
      <c r="B1268" s="152"/>
      <c r="C1268" s="152"/>
      <c r="D1268" s="152"/>
      <c r="E1268" s="152"/>
      <c r="F1268" s="152"/>
      <c r="G1268" s="152"/>
      <c r="H1268" s="152"/>
      <c r="I1268" s="152"/>
      <c r="J1268" s="152"/>
      <c r="K1268" s="152"/>
      <c r="L1268" s="152"/>
      <c r="M1268" s="152"/>
      <c r="N1268" s="152"/>
      <c r="O1268" s="153"/>
      <c r="P1268" s="766"/>
      <c r="Q1268" s="766"/>
      <c r="R1268" s="766"/>
      <c r="S1268" s="766"/>
      <c r="T1268" s="766"/>
      <c r="U1268" s="766"/>
      <c r="V1268" s="766"/>
      <c r="W1268" s="766"/>
      <c r="X1268" s="766"/>
      <c r="Y1268" s="766"/>
      <c r="Z1268" s="766"/>
      <c r="AA1268" s="766"/>
      <c r="AB1268" s="766"/>
      <c r="AC1268" s="766"/>
      <c r="AD1268" s="766"/>
      <c r="AE1268" s="766"/>
      <c r="AF1268" s="766"/>
      <c r="AG1268" s="1143"/>
      <c r="AH1268" s="1144"/>
      <c r="AI1268" s="1144"/>
      <c r="AJ1268" s="1144"/>
      <c r="AK1268" s="1144"/>
      <c r="AL1268" s="1144"/>
      <c r="AM1268" s="1144"/>
      <c r="AN1268" s="1144"/>
      <c r="AO1268" s="1136"/>
      <c r="AP1268" s="1179"/>
      <c r="AQ1268" s="1180"/>
      <c r="AR1268" s="1180"/>
      <c r="AS1268" s="1180"/>
      <c r="AT1268" s="1180"/>
      <c r="AU1268" s="1181"/>
      <c r="AV1268" s="1179"/>
      <c r="AW1268" s="1180"/>
      <c r="AX1268" s="1180"/>
      <c r="AY1268" s="1180"/>
      <c r="AZ1268" s="1180"/>
      <c r="BA1268" s="1180"/>
      <c r="BB1268" s="1181"/>
    </row>
    <row r="1269" spans="1:54" ht="12.6" customHeight="1" x14ac:dyDescent="0.25">
      <c r="A1269" s="143" t="s">
        <v>1910</v>
      </c>
      <c r="B1269" s="144"/>
      <c r="C1269" s="144"/>
      <c r="D1269" s="144"/>
      <c r="E1269" s="144"/>
      <c r="F1269" s="144"/>
      <c r="G1269" s="144"/>
      <c r="H1269" s="144"/>
      <c r="I1269" s="144"/>
      <c r="J1269" s="144"/>
      <c r="K1269" s="144"/>
      <c r="L1269" s="144"/>
      <c r="M1269" s="144"/>
      <c r="N1269" s="144"/>
      <c r="O1269" s="145"/>
      <c r="P1269" s="766"/>
      <c r="Q1269" s="766"/>
      <c r="R1269" s="766"/>
      <c r="S1269" s="766"/>
      <c r="T1269" s="766"/>
      <c r="U1269" s="766"/>
      <c r="V1269" s="766"/>
      <c r="W1269" s="766"/>
      <c r="X1269" s="766"/>
      <c r="Y1269" s="766"/>
      <c r="Z1269" s="766"/>
      <c r="AA1269" s="766"/>
      <c r="AB1269" s="766"/>
      <c r="AC1269" s="766"/>
      <c r="AD1269" s="766"/>
      <c r="AE1269" s="766"/>
      <c r="AF1269" s="766"/>
      <c r="AG1269" s="855"/>
      <c r="AH1269" s="856"/>
      <c r="AI1269" s="856"/>
      <c r="AJ1269" s="856"/>
      <c r="AK1269" s="856"/>
      <c r="AL1269" s="856"/>
      <c r="AM1269" s="856"/>
      <c r="AN1269" s="856"/>
      <c r="AO1269" s="952"/>
      <c r="AP1269" s="1173"/>
      <c r="AQ1269" s="1174"/>
      <c r="AR1269" s="1174"/>
      <c r="AS1269" s="1174"/>
      <c r="AT1269" s="1174"/>
      <c r="AU1269" s="1175"/>
      <c r="AV1269" s="1173"/>
      <c r="AW1269" s="1174"/>
      <c r="AX1269" s="1174"/>
      <c r="AY1269" s="1174"/>
      <c r="AZ1269" s="1174"/>
      <c r="BA1269" s="1174"/>
      <c r="BB1269" s="1175"/>
    </row>
    <row r="1270" spans="1:54" ht="12.6" customHeight="1" x14ac:dyDescent="0.25">
      <c r="A1270" s="143" t="s">
        <v>1911</v>
      </c>
      <c r="B1270" s="144"/>
      <c r="C1270" s="144"/>
      <c r="D1270" s="144"/>
      <c r="E1270" s="144"/>
      <c r="F1270" s="144"/>
      <c r="G1270" s="144"/>
      <c r="H1270" s="144"/>
      <c r="I1270" s="144"/>
      <c r="J1270" s="144"/>
      <c r="K1270" s="144"/>
      <c r="L1270" s="144"/>
      <c r="M1270" s="144"/>
      <c r="N1270" s="144"/>
      <c r="O1270" s="145"/>
      <c r="P1270" s="766"/>
      <c r="Q1270" s="766"/>
      <c r="R1270" s="766"/>
      <c r="S1270" s="766"/>
      <c r="T1270" s="766"/>
      <c r="U1270" s="766"/>
      <c r="V1270" s="766"/>
      <c r="W1270" s="766"/>
      <c r="X1270" s="766"/>
      <c r="Y1270" s="766"/>
      <c r="Z1270" s="766"/>
      <c r="AA1270" s="766"/>
      <c r="AB1270" s="766"/>
      <c r="AC1270" s="766"/>
      <c r="AD1270" s="766"/>
      <c r="AE1270" s="766"/>
      <c r="AF1270" s="766"/>
      <c r="AG1270" s="855"/>
      <c r="AH1270" s="856"/>
      <c r="AI1270" s="856"/>
      <c r="AJ1270" s="856"/>
      <c r="AK1270" s="856"/>
      <c r="AL1270" s="856"/>
      <c r="AM1270" s="856"/>
      <c r="AN1270" s="856"/>
      <c r="AO1270" s="952"/>
      <c r="AP1270" s="1173"/>
      <c r="AQ1270" s="1174"/>
      <c r="AR1270" s="1174"/>
      <c r="AS1270" s="1174"/>
      <c r="AT1270" s="1174"/>
      <c r="AU1270" s="1175"/>
      <c r="AV1270" s="1173"/>
      <c r="AW1270" s="1174"/>
      <c r="AX1270" s="1174"/>
      <c r="AY1270" s="1174"/>
      <c r="AZ1270" s="1174"/>
      <c r="BA1270" s="1174"/>
      <c r="BB1270" s="1175"/>
    </row>
    <row r="1271" spans="1:54" ht="12.6" customHeight="1" x14ac:dyDescent="0.25">
      <c r="A1271" s="143" t="s">
        <v>1713</v>
      </c>
      <c r="B1271" s="144"/>
      <c r="C1271" s="144"/>
      <c r="D1271" s="144"/>
      <c r="E1271" s="144"/>
      <c r="F1271" s="144"/>
      <c r="G1271" s="144"/>
      <c r="H1271" s="144"/>
      <c r="I1271" s="144"/>
      <c r="J1271" s="144"/>
      <c r="K1271" s="144"/>
      <c r="L1271" s="144"/>
      <c r="M1271" s="144"/>
      <c r="N1271" s="144"/>
      <c r="O1271" s="145"/>
      <c r="P1271" s="766"/>
      <c r="Q1271" s="766"/>
      <c r="R1271" s="766"/>
      <c r="S1271" s="766"/>
      <c r="T1271" s="766"/>
      <c r="U1271" s="766"/>
      <c r="V1271" s="766"/>
      <c r="W1271" s="766"/>
      <c r="X1271" s="766"/>
      <c r="Y1271" s="766"/>
      <c r="Z1271" s="766"/>
      <c r="AA1271" s="766"/>
      <c r="AB1271" s="766"/>
      <c r="AC1271" s="766"/>
      <c r="AD1271" s="766"/>
      <c r="AE1271" s="766"/>
      <c r="AF1271" s="766"/>
      <c r="AG1271" s="855"/>
      <c r="AH1271" s="856"/>
      <c r="AI1271" s="856"/>
      <c r="AJ1271" s="856"/>
      <c r="AK1271" s="856"/>
      <c r="AL1271" s="856"/>
      <c r="AM1271" s="856"/>
      <c r="AN1271" s="856"/>
      <c r="AO1271" s="952"/>
      <c r="AP1271" s="1173"/>
      <c r="AQ1271" s="1174"/>
      <c r="AR1271" s="1174"/>
      <c r="AS1271" s="1174"/>
      <c r="AT1271" s="1174"/>
      <c r="AU1271" s="1175"/>
      <c r="AV1271" s="1173"/>
      <c r="AW1271" s="1174"/>
      <c r="AX1271" s="1174"/>
      <c r="AY1271" s="1174"/>
      <c r="AZ1271" s="1174"/>
      <c r="BA1271" s="1174"/>
      <c r="BB1271" s="1175"/>
    </row>
    <row r="1272" spans="1:54" ht="12.6" customHeight="1" x14ac:dyDescent="0.25">
      <c r="A1272" s="143" t="s">
        <v>1402</v>
      </c>
      <c r="B1272" s="144"/>
      <c r="C1272" s="144"/>
      <c r="D1272" s="144"/>
      <c r="E1272" s="144"/>
      <c r="F1272" s="144"/>
      <c r="G1272" s="144"/>
      <c r="H1272" s="144"/>
      <c r="I1272" s="144"/>
      <c r="J1272" s="144"/>
      <c r="K1272" s="144"/>
      <c r="L1272" s="144"/>
      <c r="M1272" s="144"/>
      <c r="N1272" s="144"/>
      <c r="O1272" s="145"/>
      <c r="P1272" s="766"/>
      <c r="Q1272" s="766"/>
      <c r="R1272" s="766"/>
      <c r="S1272" s="766"/>
      <c r="T1272" s="766"/>
      <c r="U1272" s="766"/>
      <c r="V1272" s="766"/>
      <c r="W1272" s="766"/>
      <c r="X1272" s="766"/>
      <c r="Y1272" s="766"/>
      <c r="Z1272" s="766"/>
      <c r="AA1272" s="766"/>
      <c r="AB1272" s="766"/>
      <c r="AC1272" s="766"/>
      <c r="AD1272" s="766"/>
      <c r="AE1272" s="766"/>
      <c r="AF1272" s="766"/>
      <c r="AG1272" s="855"/>
      <c r="AH1272" s="856"/>
      <c r="AI1272" s="856"/>
      <c r="AJ1272" s="856"/>
      <c r="AK1272" s="856"/>
      <c r="AL1272" s="856"/>
      <c r="AM1272" s="856"/>
      <c r="AN1272" s="856"/>
      <c r="AO1272" s="952"/>
      <c r="AP1272" s="1173"/>
      <c r="AQ1272" s="1174"/>
      <c r="AR1272" s="1174"/>
      <c r="AS1272" s="1174"/>
      <c r="AT1272" s="1174"/>
      <c r="AU1272" s="1175"/>
      <c r="AV1272" s="1173"/>
      <c r="AW1272" s="1174"/>
      <c r="AX1272" s="1174"/>
      <c r="AY1272" s="1174"/>
      <c r="AZ1272" s="1174"/>
      <c r="BA1272" s="1174"/>
      <c r="BB1272" s="1175"/>
    </row>
    <row r="1273" spans="1:54" ht="12.6" customHeight="1" x14ac:dyDescent="0.25">
      <c r="A1273" s="143" t="s">
        <v>1912</v>
      </c>
      <c r="B1273" s="144"/>
      <c r="C1273" s="144"/>
      <c r="D1273" s="144"/>
      <c r="E1273" s="144"/>
      <c r="F1273" s="144"/>
      <c r="G1273" s="144"/>
      <c r="H1273" s="144"/>
      <c r="I1273" s="144"/>
      <c r="J1273" s="144"/>
      <c r="K1273" s="144"/>
      <c r="L1273" s="144"/>
      <c r="M1273" s="144"/>
      <c r="N1273" s="144"/>
      <c r="O1273" s="145"/>
      <c r="P1273" s="768" t="s">
        <v>19</v>
      </c>
      <c r="Q1273" s="768"/>
      <c r="R1273" s="768"/>
      <c r="S1273" s="768"/>
      <c r="T1273" s="768"/>
      <c r="U1273" s="768"/>
      <c r="V1273" s="768"/>
      <c r="W1273" s="768"/>
      <c r="X1273" s="768"/>
      <c r="Y1273" s="766"/>
      <c r="Z1273" s="766"/>
      <c r="AA1273" s="766"/>
      <c r="AB1273" s="766"/>
      <c r="AC1273" s="766"/>
      <c r="AD1273" s="766"/>
      <c r="AE1273" s="766"/>
      <c r="AF1273" s="766"/>
      <c r="AG1273" s="803" t="s">
        <v>19</v>
      </c>
      <c r="AH1273" s="804"/>
      <c r="AI1273" s="804"/>
      <c r="AJ1273" s="804"/>
      <c r="AK1273" s="804"/>
      <c r="AL1273" s="804"/>
      <c r="AM1273" s="804"/>
      <c r="AN1273" s="804"/>
      <c r="AO1273" s="805"/>
      <c r="AP1273" s="1173"/>
      <c r="AQ1273" s="1174"/>
      <c r="AR1273" s="1174"/>
      <c r="AS1273" s="1174"/>
      <c r="AT1273" s="1174"/>
      <c r="AU1273" s="1175"/>
      <c r="AV1273" s="1173"/>
      <c r="AW1273" s="1174"/>
      <c r="AX1273" s="1174"/>
      <c r="AY1273" s="1174"/>
      <c r="AZ1273" s="1174"/>
      <c r="BA1273" s="1174"/>
      <c r="BB1273" s="1175"/>
    </row>
    <row r="1274" spans="1:54" ht="12.6" customHeight="1" x14ac:dyDescent="0.25">
      <c r="A1274" s="143" t="s">
        <v>1012</v>
      </c>
      <c r="B1274" s="144"/>
      <c r="C1274" s="144"/>
      <c r="D1274" s="144"/>
      <c r="E1274" s="144"/>
      <c r="F1274" s="144"/>
      <c r="G1274" s="144"/>
      <c r="H1274" s="144"/>
      <c r="I1274" s="144"/>
      <c r="J1274" s="144"/>
      <c r="K1274" s="144"/>
      <c r="L1274" s="144"/>
      <c r="M1274" s="144"/>
      <c r="N1274" s="144"/>
      <c r="O1274" s="145"/>
      <c r="P1274" s="768" t="s">
        <v>19</v>
      </c>
      <c r="Q1274" s="768"/>
      <c r="R1274" s="768"/>
      <c r="S1274" s="768"/>
      <c r="T1274" s="768"/>
      <c r="U1274" s="768"/>
      <c r="V1274" s="768"/>
      <c r="W1274" s="768"/>
      <c r="X1274" s="768"/>
      <c r="Y1274" s="766"/>
      <c r="Z1274" s="766"/>
      <c r="AA1274" s="766"/>
      <c r="AB1274" s="766"/>
      <c r="AC1274" s="766"/>
      <c r="AD1274" s="766"/>
      <c r="AE1274" s="766"/>
      <c r="AF1274" s="766"/>
      <c r="AG1274" s="803" t="s">
        <v>19</v>
      </c>
      <c r="AH1274" s="804"/>
      <c r="AI1274" s="804"/>
      <c r="AJ1274" s="804"/>
      <c r="AK1274" s="804"/>
      <c r="AL1274" s="804"/>
      <c r="AM1274" s="804"/>
      <c r="AN1274" s="804"/>
      <c r="AO1274" s="805"/>
      <c r="AP1274" s="1173"/>
      <c r="AQ1274" s="1174"/>
      <c r="AR1274" s="1174"/>
      <c r="AS1274" s="1174"/>
      <c r="AT1274" s="1174"/>
      <c r="AU1274" s="1175"/>
      <c r="AV1274" s="1173"/>
      <c r="AW1274" s="1174"/>
      <c r="AX1274" s="1174"/>
      <c r="AY1274" s="1174"/>
      <c r="AZ1274" s="1174"/>
      <c r="BA1274" s="1174"/>
      <c r="BB1274" s="1175"/>
    </row>
    <row r="1275" spans="1:54" ht="12.6" customHeight="1" x14ac:dyDescent="0.25">
      <c r="A1275" s="143" t="s">
        <v>1913</v>
      </c>
      <c r="B1275" s="144"/>
      <c r="C1275" s="144"/>
      <c r="D1275" s="144"/>
      <c r="E1275" s="144"/>
      <c r="F1275" s="144"/>
      <c r="G1275" s="144"/>
      <c r="H1275" s="144"/>
      <c r="I1275" s="144"/>
      <c r="J1275" s="144"/>
      <c r="K1275" s="144"/>
      <c r="L1275" s="144"/>
      <c r="M1275" s="144"/>
      <c r="N1275" s="144"/>
      <c r="O1275" s="145"/>
      <c r="P1275" s="768" t="s">
        <v>19</v>
      </c>
      <c r="Q1275" s="768"/>
      <c r="R1275" s="768"/>
      <c r="S1275" s="768"/>
      <c r="T1275" s="768"/>
      <c r="U1275" s="768"/>
      <c r="V1275" s="768"/>
      <c r="W1275" s="768"/>
      <c r="X1275" s="768"/>
      <c r="Y1275" s="766"/>
      <c r="Z1275" s="766"/>
      <c r="AA1275" s="766"/>
      <c r="AB1275" s="766"/>
      <c r="AC1275" s="766"/>
      <c r="AD1275" s="766"/>
      <c r="AE1275" s="766"/>
      <c r="AF1275" s="766"/>
      <c r="AG1275" s="803" t="s">
        <v>19</v>
      </c>
      <c r="AH1275" s="804"/>
      <c r="AI1275" s="804"/>
      <c r="AJ1275" s="804"/>
      <c r="AK1275" s="804"/>
      <c r="AL1275" s="804"/>
      <c r="AM1275" s="804"/>
      <c r="AN1275" s="804"/>
      <c r="AO1275" s="805"/>
      <c r="AP1275" s="1173"/>
      <c r="AQ1275" s="1174"/>
      <c r="AR1275" s="1174"/>
      <c r="AS1275" s="1174"/>
      <c r="AT1275" s="1174"/>
      <c r="AU1275" s="1175"/>
      <c r="AV1275" s="1173"/>
      <c r="AW1275" s="1174"/>
      <c r="AX1275" s="1174"/>
      <c r="AY1275" s="1174"/>
      <c r="AZ1275" s="1174"/>
      <c r="BA1275" s="1174"/>
      <c r="BB1275" s="1175"/>
    </row>
    <row r="1276" spans="1:54" ht="12.6" customHeight="1" x14ac:dyDescent="0.25">
      <c r="A1276" s="142" t="s">
        <v>5207</v>
      </c>
    </row>
    <row r="1277" spans="1:54" ht="15" customHeight="1" x14ac:dyDescent="0.25">
      <c r="A1277" s="863"/>
      <c r="B1277" s="864"/>
      <c r="C1277" s="864"/>
      <c r="D1277" s="864"/>
      <c r="E1277" s="864"/>
      <c r="F1277" s="864"/>
      <c r="G1277" s="864"/>
      <c r="H1277" s="864"/>
      <c r="I1277" s="864"/>
      <c r="J1277" s="864"/>
      <c r="K1277" s="864"/>
      <c r="L1277" s="864"/>
      <c r="M1277" s="864"/>
      <c r="N1277" s="864"/>
      <c r="O1277" s="864"/>
      <c r="P1277" s="864"/>
      <c r="Q1277" s="864"/>
      <c r="R1277" s="864"/>
      <c r="S1277" s="864"/>
      <c r="T1277" s="864"/>
      <c r="U1277" s="864"/>
      <c r="V1277" s="864"/>
      <c r="W1277" s="864"/>
      <c r="X1277" s="864"/>
      <c r="Y1277" s="864"/>
      <c r="Z1277" s="864"/>
      <c r="AA1277" s="864"/>
      <c r="AB1277" s="864"/>
      <c r="AC1277" s="864"/>
      <c r="AD1277" s="864"/>
      <c r="AE1277" s="864"/>
      <c r="AF1277" s="864"/>
      <c r="AG1277" s="864"/>
      <c r="AH1277" s="864"/>
      <c r="AI1277" s="864"/>
      <c r="AJ1277" s="864"/>
      <c r="AK1277" s="864"/>
      <c r="AL1277" s="864"/>
      <c r="AM1277" s="864"/>
      <c r="AN1277" s="864"/>
      <c r="AO1277" s="864"/>
      <c r="AP1277" s="864"/>
      <c r="AQ1277" s="864"/>
      <c r="AR1277" s="864"/>
      <c r="AS1277" s="864"/>
      <c r="AT1277" s="864"/>
      <c r="AU1277" s="864"/>
      <c r="AV1277" s="864"/>
      <c r="AW1277" s="864"/>
      <c r="AX1277" s="864"/>
      <c r="AY1277" s="497"/>
      <c r="AZ1277" s="497"/>
      <c r="BA1277" s="497"/>
      <c r="BB1277" s="497"/>
    </row>
    <row r="1278" spans="1:54" ht="15" customHeight="1" x14ac:dyDescent="0.25">
      <c r="A1278" s="865"/>
      <c r="B1278" s="866"/>
      <c r="C1278" s="866"/>
      <c r="D1278" s="866"/>
      <c r="E1278" s="866"/>
      <c r="F1278" s="866"/>
      <c r="G1278" s="866"/>
      <c r="H1278" s="866"/>
      <c r="I1278" s="866"/>
      <c r="J1278" s="866"/>
      <c r="K1278" s="866"/>
      <c r="L1278" s="866"/>
      <c r="M1278" s="866"/>
      <c r="N1278" s="866"/>
      <c r="O1278" s="866"/>
      <c r="P1278" s="866"/>
      <c r="Q1278" s="866"/>
      <c r="R1278" s="866"/>
      <c r="S1278" s="866"/>
      <c r="T1278" s="866"/>
      <c r="U1278" s="866"/>
      <c r="V1278" s="866"/>
      <c r="W1278" s="866"/>
      <c r="X1278" s="866"/>
      <c r="Y1278" s="866"/>
      <c r="Z1278" s="866"/>
      <c r="AA1278" s="866"/>
      <c r="AB1278" s="866"/>
      <c r="AC1278" s="866"/>
      <c r="AD1278" s="866"/>
      <c r="AE1278" s="866"/>
      <c r="AF1278" s="866"/>
      <c r="AG1278" s="866"/>
      <c r="AH1278" s="866"/>
      <c r="AI1278" s="866"/>
      <c r="AJ1278" s="866"/>
      <c r="AK1278" s="866"/>
      <c r="AL1278" s="866"/>
      <c r="AM1278" s="866"/>
      <c r="AN1278" s="866"/>
      <c r="AO1278" s="866"/>
      <c r="AP1278" s="866"/>
      <c r="AQ1278" s="866"/>
      <c r="AR1278" s="866"/>
      <c r="AS1278" s="866"/>
      <c r="AT1278" s="866"/>
      <c r="AU1278" s="866"/>
      <c r="AV1278" s="866"/>
      <c r="AW1278" s="866"/>
      <c r="AX1278" s="866"/>
      <c r="AY1278" s="497"/>
      <c r="AZ1278" s="497"/>
      <c r="BA1278" s="497"/>
      <c r="BB1278" s="497"/>
    </row>
    <row r="1280" spans="1:54" s="133" customFormat="1" ht="13.5" x14ac:dyDescent="0.25">
      <c r="A1280" s="1182" t="s">
        <v>1914</v>
      </c>
      <c r="B1280" s="1182"/>
      <c r="C1280" s="1182"/>
      <c r="D1280" s="1182"/>
      <c r="E1280" s="1182"/>
      <c r="F1280" s="1182"/>
      <c r="G1280" s="1182"/>
      <c r="H1280" s="1182"/>
      <c r="I1280" s="1182"/>
      <c r="J1280" s="1182"/>
      <c r="K1280" s="1182"/>
      <c r="L1280" s="1182"/>
      <c r="M1280" s="1182"/>
      <c r="N1280" s="1182"/>
      <c r="O1280" s="1182"/>
      <c r="P1280" s="1182"/>
      <c r="Q1280" s="1182"/>
      <c r="R1280" s="1182"/>
      <c r="S1280" s="1182"/>
      <c r="T1280" s="1182"/>
      <c r="U1280" s="1182"/>
      <c r="V1280" s="1182"/>
      <c r="W1280" s="1182"/>
      <c r="X1280" s="1182"/>
      <c r="Y1280" s="1182"/>
      <c r="Z1280" s="1182"/>
      <c r="AA1280" s="1182"/>
      <c r="AB1280" s="1182"/>
      <c r="AC1280" s="1182"/>
      <c r="AD1280" s="1182"/>
      <c r="AE1280" s="1182"/>
      <c r="AF1280" s="1182"/>
      <c r="AG1280" s="1182"/>
      <c r="AH1280" s="1182"/>
      <c r="AI1280" s="1182"/>
      <c r="AJ1280" s="1182"/>
      <c r="AK1280" s="1182"/>
      <c r="AL1280" s="1182"/>
      <c r="AM1280" s="1182"/>
      <c r="AN1280" s="1182"/>
      <c r="AO1280" s="1182"/>
      <c r="AP1280" s="1182"/>
      <c r="AQ1280" s="1182"/>
      <c r="AR1280" s="1182"/>
      <c r="AS1280" s="1182"/>
      <c r="AT1280" s="1182"/>
      <c r="AU1280" s="1182"/>
      <c r="AV1280" s="1182"/>
      <c r="AW1280" s="1182"/>
      <c r="AX1280" s="1182"/>
      <c r="AY1280" s="1182"/>
      <c r="AZ1280" s="1182"/>
      <c r="BA1280" s="1182"/>
      <c r="BB1280" s="225"/>
    </row>
    <row r="1281" spans="1:54" ht="12.6" customHeight="1" x14ac:dyDescent="0.25">
      <c r="B1281" s="226"/>
      <c r="C1281" s="226"/>
      <c r="D1281" s="226"/>
      <c r="E1281" s="226"/>
      <c r="F1281" s="226"/>
      <c r="G1281" s="226"/>
      <c r="H1281" s="226"/>
      <c r="I1281" s="226"/>
      <c r="J1281" s="226"/>
      <c r="K1281" s="226"/>
      <c r="L1281" s="226"/>
      <c r="M1281" s="226"/>
      <c r="N1281" s="226"/>
      <c r="O1281" s="226"/>
      <c r="P1281" s="226"/>
      <c r="Q1281" s="226"/>
      <c r="R1281" s="226"/>
      <c r="S1281" s="226"/>
      <c r="T1281" s="226"/>
      <c r="U1281" s="226"/>
      <c r="V1281" s="226"/>
      <c r="W1281" s="226"/>
      <c r="X1281" s="226"/>
      <c r="Y1281" s="226"/>
      <c r="Z1281" s="226"/>
      <c r="AA1281" s="226"/>
      <c r="AB1281" s="226"/>
      <c r="AC1281" s="226"/>
      <c r="AD1281" s="226"/>
      <c r="AE1281" s="226"/>
      <c r="AF1281" s="226"/>
      <c r="AG1281" s="226"/>
      <c r="AH1281" s="226"/>
      <c r="AI1281" s="226"/>
      <c r="AJ1281" s="226"/>
      <c r="AK1281" s="226"/>
      <c r="AL1281" s="226"/>
      <c r="AM1281" s="226"/>
      <c r="AN1281" s="226"/>
      <c r="AO1281" s="226"/>
      <c r="AP1281" s="226"/>
      <c r="AQ1281" s="226"/>
      <c r="AR1281" s="226"/>
      <c r="AS1281" s="226"/>
      <c r="AT1281" s="226"/>
      <c r="AU1281" s="226"/>
      <c r="AV1281" s="226"/>
      <c r="AW1281" s="226"/>
      <c r="AX1281" s="226"/>
      <c r="AY1281" s="226"/>
      <c r="AZ1281" s="226"/>
      <c r="BA1281" s="226"/>
      <c r="BB1281" s="227"/>
    </row>
    <row r="1282" spans="1:54" ht="12.6" customHeight="1" x14ac:dyDescent="0.25">
      <c r="A1282" s="142" t="s">
        <v>1915</v>
      </c>
      <c r="B1282" s="154"/>
      <c r="C1282" s="154"/>
      <c r="D1282" s="154"/>
      <c r="E1282" s="154"/>
      <c r="F1282" s="154"/>
      <c r="G1282" s="154"/>
      <c r="H1282" s="154"/>
      <c r="I1282" s="154"/>
      <c r="J1282" s="154"/>
      <c r="K1282" s="154"/>
      <c r="L1282" s="154"/>
      <c r="M1282" s="154"/>
      <c r="N1282" s="154"/>
      <c r="O1282" s="154"/>
      <c r="P1282" s="154"/>
      <c r="Q1282" s="154"/>
      <c r="R1282" s="154"/>
      <c r="S1282" s="154"/>
      <c r="T1282" s="154"/>
      <c r="U1282" s="154"/>
      <c r="V1282" s="154"/>
      <c r="W1282" s="154"/>
      <c r="X1282" s="154"/>
      <c r="Y1282" s="154"/>
      <c r="Z1282" s="154"/>
      <c r="AA1282" s="154"/>
      <c r="AB1282" s="154"/>
      <c r="AC1282" s="154"/>
      <c r="AD1282" s="154"/>
      <c r="AE1282" s="154"/>
      <c r="AF1282" s="154"/>
      <c r="AG1282" s="154"/>
      <c r="AH1282" s="154"/>
      <c r="AI1282" s="154"/>
      <c r="AJ1282" s="154"/>
      <c r="AK1282" s="154"/>
      <c r="AL1282" s="154"/>
      <c r="AM1282" s="154"/>
      <c r="AN1282" s="154"/>
      <c r="AO1282" s="154"/>
      <c r="AP1282" s="154"/>
      <c r="AQ1282" s="154"/>
      <c r="AR1282" s="154"/>
      <c r="AS1282" s="154"/>
      <c r="AT1282" s="154"/>
      <c r="AU1282" s="154"/>
      <c r="AV1282" s="154"/>
      <c r="AW1282" s="154"/>
      <c r="AX1282" s="154"/>
      <c r="AY1282" s="154"/>
      <c r="AZ1282" s="154"/>
      <c r="BA1282" s="154"/>
      <c r="BB1282" s="154"/>
    </row>
    <row r="1283" spans="1:54" ht="24" customHeight="1" x14ac:dyDescent="0.25">
      <c r="A1283" s="1084" t="s">
        <v>1264</v>
      </c>
      <c r="B1283" s="1085"/>
      <c r="C1283" s="1085"/>
      <c r="D1283" s="1085"/>
      <c r="E1283" s="1085"/>
      <c r="F1283" s="1085"/>
      <c r="G1283" s="1085"/>
      <c r="H1283" s="1085"/>
      <c r="I1283" s="1085"/>
      <c r="J1283" s="1085"/>
      <c r="K1283" s="1085"/>
      <c r="L1283" s="1085"/>
      <c r="M1283" s="1085"/>
      <c r="N1283" s="1085"/>
      <c r="O1283" s="1085"/>
      <c r="P1283" s="1085"/>
      <c r="Q1283" s="1085"/>
      <c r="R1283" s="1085"/>
      <c r="S1283" s="1085"/>
      <c r="T1283" s="1085"/>
      <c r="U1283" s="1085"/>
      <c r="V1283" s="1085"/>
      <c r="W1283" s="1085"/>
      <c r="X1283" s="1085"/>
      <c r="Y1283" s="1085"/>
      <c r="Z1283" s="1085"/>
      <c r="AA1283" s="1085"/>
      <c r="AB1283" s="1085"/>
      <c r="AC1283" s="1085"/>
      <c r="AD1283" s="1085"/>
      <c r="AE1283" s="1086"/>
      <c r="AF1283" s="1087" t="s">
        <v>1265</v>
      </c>
      <c r="AG1283" s="1088"/>
      <c r="AH1283" s="1088"/>
      <c r="AI1283" s="1088"/>
      <c r="AJ1283" s="1088"/>
      <c r="AK1283" s="1088"/>
      <c r="AL1283" s="1088"/>
      <c r="AM1283" s="1088"/>
      <c r="AN1283" s="1089"/>
      <c r="AO1283" s="1088" t="s">
        <v>1279</v>
      </c>
      <c r="AP1283" s="1088"/>
      <c r="AQ1283" s="1088"/>
      <c r="AR1283" s="1088"/>
      <c r="AS1283" s="1088"/>
      <c r="AT1283" s="1088"/>
      <c r="AU1283" s="1088"/>
      <c r="AV1283" s="1088"/>
      <c r="AW1283" s="1088"/>
      <c r="AX1283" s="1088"/>
      <c r="AY1283" s="1088"/>
      <c r="AZ1283" s="1088"/>
      <c r="BA1283" s="1088"/>
      <c r="BB1283" s="1089"/>
    </row>
    <row r="1284" spans="1:54" ht="12.6" customHeight="1" x14ac:dyDescent="0.25">
      <c r="A1284" s="1072" t="s">
        <v>1916</v>
      </c>
      <c r="B1284" s="1073"/>
      <c r="C1284" s="1073"/>
      <c r="D1284" s="1073"/>
      <c r="E1284" s="1073"/>
      <c r="F1284" s="1073"/>
      <c r="G1284" s="1073"/>
      <c r="H1284" s="1073"/>
      <c r="I1284" s="1073"/>
      <c r="J1284" s="1073"/>
      <c r="K1284" s="1073"/>
      <c r="L1284" s="1073"/>
      <c r="M1284" s="1073"/>
      <c r="N1284" s="1073"/>
      <c r="O1284" s="1073"/>
      <c r="P1284" s="1073"/>
      <c r="Q1284" s="1073"/>
      <c r="R1284" s="1073"/>
      <c r="S1284" s="1073"/>
      <c r="T1284" s="1073"/>
      <c r="U1284" s="1073"/>
      <c r="V1284" s="1073"/>
      <c r="W1284" s="1073"/>
      <c r="X1284" s="1073"/>
      <c r="Y1284" s="1073"/>
      <c r="Z1284" s="1073"/>
      <c r="AA1284" s="1073"/>
      <c r="AB1284" s="1073"/>
      <c r="AC1284" s="1073"/>
      <c r="AD1284" s="1073"/>
      <c r="AE1284" s="1074"/>
      <c r="AF1284" s="1183"/>
      <c r="AG1284" s="1184"/>
      <c r="AH1284" s="1184"/>
      <c r="AI1284" s="1184"/>
      <c r="AJ1284" s="1184"/>
      <c r="AK1284" s="1184"/>
      <c r="AL1284" s="1184"/>
      <c r="AM1284" s="1184"/>
      <c r="AN1284" s="1185"/>
      <c r="AO1284" s="1184"/>
      <c r="AP1284" s="1184"/>
      <c r="AQ1284" s="1184"/>
      <c r="AR1284" s="1184"/>
      <c r="AS1284" s="1184"/>
      <c r="AT1284" s="1184"/>
      <c r="AU1284" s="1184"/>
      <c r="AV1284" s="1184"/>
      <c r="AW1284" s="1184"/>
      <c r="AX1284" s="1184"/>
      <c r="AY1284" s="1184"/>
      <c r="AZ1284" s="1184"/>
      <c r="BA1284" s="1184"/>
      <c r="BB1284" s="1185"/>
    </row>
    <row r="1285" spans="1:54" ht="12.6" customHeight="1" x14ac:dyDescent="0.25">
      <c r="A1285" s="1072" t="s">
        <v>1907</v>
      </c>
      <c r="B1285" s="1073"/>
      <c r="C1285" s="1073"/>
      <c r="D1285" s="1073"/>
      <c r="E1285" s="1073"/>
      <c r="F1285" s="1073"/>
      <c r="G1285" s="1073"/>
      <c r="H1285" s="1073"/>
      <c r="I1285" s="1073"/>
      <c r="J1285" s="1073"/>
      <c r="K1285" s="1073"/>
      <c r="L1285" s="1073"/>
      <c r="M1285" s="1073"/>
      <c r="N1285" s="1073"/>
      <c r="O1285" s="1073"/>
      <c r="P1285" s="1073"/>
      <c r="Q1285" s="1073"/>
      <c r="R1285" s="1073"/>
      <c r="S1285" s="1073"/>
      <c r="T1285" s="1073"/>
      <c r="U1285" s="1073"/>
      <c r="V1285" s="1073"/>
      <c r="W1285" s="1073"/>
      <c r="X1285" s="1073"/>
      <c r="Y1285" s="1073"/>
      <c r="Z1285" s="1073"/>
      <c r="AA1285" s="1073"/>
      <c r="AB1285" s="1073"/>
      <c r="AC1285" s="1073"/>
      <c r="AD1285" s="1073"/>
      <c r="AE1285" s="1074"/>
      <c r="AF1285" s="1183"/>
      <c r="AG1285" s="1184"/>
      <c r="AH1285" s="1184"/>
      <c r="AI1285" s="1184"/>
      <c r="AJ1285" s="1184"/>
      <c r="AK1285" s="1184"/>
      <c r="AL1285" s="1184"/>
      <c r="AM1285" s="1184"/>
      <c r="AN1285" s="1185"/>
      <c r="AO1285" s="1184"/>
      <c r="AP1285" s="1184"/>
      <c r="AQ1285" s="1184"/>
      <c r="AR1285" s="1184"/>
      <c r="AS1285" s="1184"/>
      <c r="AT1285" s="1184"/>
      <c r="AU1285" s="1184"/>
      <c r="AV1285" s="1184"/>
      <c r="AW1285" s="1184"/>
      <c r="AX1285" s="1184"/>
      <c r="AY1285" s="1184"/>
      <c r="AZ1285" s="1184"/>
      <c r="BA1285" s="1184"/>
      <c r="BB1285" s="1185"/>
    </row>
    <row r="1286" spans="1:54" ht="12.6" customHeight="1" x14ac:dyDescent="0.25">
      <c r="A1286" s="1072" t="s">
        <v>1917</v>
      </c>
      <c r="B1286" s="1073"/>
      <c r="C1286" s="1073"/>
      <c r="D1286" s="1073"/>
      <c r="E1286" s="1073"/>
      <c r="F1286" s="1073"/>
      <c r="G1286" s="1073"/>
      <c r="H1286" s="1073"/>
      <c r="I1286" s="1073"/>
      <c r="J1286" s="1073"/>
      <c r="K1286" s="1073"/>
      <c r="L1286" s="1073"/>
      <c r="M1286" s="1073"/>
      <c r="N1286" s="1073"/>
      <c r="O1286" s="1073"/>
      <c r="P1286" s="1073"/>
      <c r="Q1286" s="1073"/>
      <c r="R1286" s="1073"/>
      <c r="S1286" s="1073"/>
      <c r="T1286" s="1073"/>
      <c r="U1286" s="1073"/>
      <c r="V1286" s="1073"/>
      <c r="W1286" s="1073"/>
      <c r="X1286" s="1073"/>
      <c r="Y1286" s="1073"/>
      <c r="Z1286" s="1073"/>
      <c r="AA1286" s="1073"/>
      <c r="AB1286" s="1073"/>
      <c r="AC1286" s="1073"/>
      <c r="AD1286" s="1073"/>
      <c r="AE1286" s="1074"/>
      <c r="AF1286" s="1183"/>
      <c r="AG1286" s="1184"/>
      <c r="AH1286" s="1184"/>
      <c r="AI1286" s="1184"/>
      <c r="AJ1286" s="1184"/>
      <c r="AK1286" s="1184"/>
      <c r="AL1286" s="1184"/>
      <c r="AM1286" s="1184"/>
      <c r="AN1286" s="1185"/>
      <c r="AO1286" s="1184"/>
      <c r="AP1286" s="1184"/>
      <c r="AQ1286" s="1184"/>
      <c r="AR1286" s="1184"/>
      <c r="AS1286" s="1184"/>
      <c r="AT1286" s="1184"/>
      <c r="AU1286" s="1184"/>
      <c r="AV1286" s="1184"/>
      <c r="AW1286" s="1184"/>
      <c r="AX1286" s="1184"/>
      <c r="AY1286" s="1184"/>
      <c r="AZ1286" s="1184"/>
      <c r="BA1286" s="1184"/>
      <c r="BB1286" s="1185"/>
    </row>
    <row r="1287" spans="1:54" ht="12.6" customHeight="1" x14ac:dyDescent="0.25">
      <c r="A1287" s="1072" t="s">
        <v>1918</v>
      </c>
      <c r="B1287" s="1073"/>
      <c r="C1287" s="1073"/>
      <c r="D1287" s="1073"/>
      <c r="E1287" s="1073"/>
      <c r="F1287" s="1073"/>
      <c r="G1287" s="1073"/>
      <c r="H1287" s="1073"/>
      <c r="I1287" s="1073"/>
      <c r="J1287" s="1073"/>
      <c r="K1287" s="1073"/>
      <c r="L1287" s="1073"/>
      <c r="M1287" s="1073"/>
      <c r="N1287" s="1073"/>
      <c r="O1287" s="1073"/>
      <c r="P1287" s="1073"/>
      <c r="Q1287" s="1073"/>
      <c r="R1287" s="1073"/>
      <c r="S1287" s="1073"/>
      <c r="T1287" s="1073"/>
      <c r="U1287" s="1073"/>
      <c r="V1287" s="1073"/>
      <c r="W1287" s="1073"/>
      <c r="X1287" s="1073"/>
      <c r="Y1287" s="1073"/>
      <c r="Z1287" s="1073"/>
      <c r="AA1287" s="1073"/>
      <c r="AB1287" s="1073"/>
      <c r="AC1287" s="1073"/>
      <c r="AD1287" s="1073"/>
      <c r="AE1287" s="1074"/>
      <c r="AF1287" s="1183"/>
      <c r="AG1287" s="1184"/>
      <c r="AH1287" s="1184"/>
      <c r="AI1287" s="1184"/>
      <c r="AJ1287" s="1184"/>
      <c r="AK1287" s="1184"/>
      <c r="AL1287" s="1184"/>
      <c r="AM1287" s="1184"/>
      <c r="AN1287" s="1185"/>
      <c r="AO1287" s="1184"/>
      <c r="AP1287" s="1184"/>
      <c r="AQ1287" s="1184"/>
      <c r="AR1287" s="1184"/>
      <c r="AS1287" s="1184"/>
      <c r="AT1287" s="1184"/>
      <c r="AU1287" s="1184"/>
      <c r="AV1287" s="1184"/>
      <c r="AW1287" s="1184"/>
      <c r="AX1287" s="1184"/>
      <c r="AY1287" s="1184"/>
      <c r="AZ1287" s="1184"/>
      <c r="BA1287" s="1184"/>
      <c r="BB1287" s="1185"/>
    </row>
    <row r="1288" spans="1:54" ht="12.6" customHeight="1" x14ac:dyDescent="0.25">
      <c r="A1288" s="1072" t="s">
        <v>1919</v>
      </c>
      <c r="B1288" s="1073"/>
      <c r="C1288" s="1073"/>
      <c r="D1288" s="1073"/>
      <c r="E1288" s="1073"/>
      <c r="F1288" s="1073"/>
      <c r="G1288" s="1073"/>
      <c r="H1288" s="1073"/>
      <c r="I1288" s="1073"/>
      <c r="J1288" s="1073"/>
      <c r="K1288" s="1073"/>
      <c r="L1288" s="1073"/>
      <c r="M1288" s="1073"/>
      <c r="N1288" s="1073"/>
      <c r="O1288" s="1073"/>
      <c r="P1288" s="1073"/>
      <c r="Q1288" s="1073"/>
      <c r="R1288" s="1073"/>
      <c r="S1288" s="1073"/>
      <c r="T1288" s="1073"/>
      <c r="U1288" s="1073"/>
      <c r="V1288" s="1073"/>
      <c r="W1288" s="1073"/>
      <c r="X1288" s="1073"/>
      <c r="Y1288" s="1073"/>
      <c r="Z1288" s="1073"/>
      <c r="AA1288" s="1073"/>
      <c r="AB1288" s="1073"/>
      <c r="AC1288" s="1073"/>
      <c r="AD1288" s="1073"/>
      <c r="AE1288" s="1074"/>
      <c r="AF1288" s="1183"/>
      <c r="AG1288" s="1184"/>
      <c r="AH1288" s="1184"/>
      <c r="AI1288" s="1184"/>
      <c r="AJ1288" s="1184"/>
      <c r="AK1288" s="1184"/>
      <c r="AL1288" s="1184"/>
      <c r="AM1288" s="1184"/>
      <c r="AN1288" s="1185"/>
      <c r="AO1288" s="1184"/>
      <c r="AP1288" s="1184"/>
      <c r="AQ1288" s="1184"/>
      <c r="AR1288" s="1184"/>
      <c r="AS1288" s="1184"/>
      <c r="AT1288" s="1184"/>
      <c r="AU1288" s="1184"/>
      <c r="AV1288" s="1184"/>
      <c r="AW1288" s="1184"/>
      <c r="AX1288" s="1184"/>
      <c r="AY1288" s="1184"/>
      <c r="AZ1288" s="1184"/>
      <c r="BA1288" s="1184"/>
      <c r="BB1288" s="1185"/>
    </row>
    <row r="1289" spans="1:54" ht="12.6" customHeight="1" x14ac:dyDescent="0.25">
      <c r="A1289" s="1072" t="s">
        <v>1920</v>
      </c>
      <c r="B1289" s="1073"/>
      <c r="C1289" s="1073"/>
      <c r="D1289" s="1073"/>
      <c r="E1289" s="1073"/>
      <c r="F1289" s="1073"/>
      <c r="G1289" s="1073"/>
      <c r="H1289" s="1073"/>
      <c r="I1289" s="1073"/>
      <c r="J1289" s="1073"/>
      <c r="K1289" s="1073"/>
      <c r="L1289" s="1073"/>
      <c r="M1289" s="1073"/>
      <c r="N1289" s="1073"/>
      <c r="O1289" s="1073"/>
      <c r="P1289" s="1073"/>
      <c r="Q1289" s="1073"/>
      <c r="R1289" s="1073"/>
      <c r="S1289" s="1073"/>
      <c r="T1289" s="1073"/>
      <c r="U1289" s="1073"/>
      <c r="V1289" s="1073"/>
      <c r="W1289" s="1073"/>
      <c r="X1289" s="1073"/>
      <c r="Y1289" s="1073"/>
      <c r="Z1289" s="1073"/>
      <c r="AA1289" s="1073"/>
      <c r="AB1289" s="1073"/>
      <c r="AC1289" s="1073"/>
      <c r="AD1289" s="1073"/>
      <c r="AE1289" s="1074"/>
      <c r="AF1289" s="1183"/>
      <c r="AG1289" s="1184"/>
      <c r="AH1289" s="1184"/>
      <c r="AI1289" s="1184"/>
      <c r="AJ1289" s="1184"/>
      <c r="AK1289" s="1184"/>
      <c r="AL1289" s="1184"/>
      <c r="AM1289" s="1184"/>
      <c r="AN1289" s="1185"/>
      <c r="AO1289" s="1184"/>
      <c r="AP1289" s="1184"/>
      <c r="AQ1289" s="1184"/>
      <c r="AR1289" s="1184"/>
      <c r="AS1289" s="1184"/>
      <c r="AT1289" s="1184"/>
      <c r="AU1289" s="1184"/>
      <c r="AV1289" s="1184"/>
      <c r="AW1289" s="1184"/>
      <c r="AX1289" s="1184"/>
      <c r="AY1289" s="1184"/>
      <c r="AZ1289" s="1184"/>
      <c r="BA1289" s="1184"/>
      <c r="BB1289" s="1185"/>
    </row>
    <row r="1290" spans="1:54" ht="12.6" customHeight="1" x14ac:dyDescent="0.25">
      <c r="A1290" s="1072" t="s">
        <v>1921</v>
      </c>
      <c r="B1290" s="1073"/>
      <c r="C1290" s="1073"/>
      <c r="D1290" s="1073"/>
      <c r="E1290" s="1073"/>
      <c r="F1290" s="1073"/>
      <c r="G1290" s="1073"/>
      <c r="H1290" s="1073"/>
      <c r="I1290" s="1073"/>
      <c r="J1290" s="1073"/>
      <c r="K1290" s="1073"/>
      <c r="L1290" s="1073"/>
      <c r="M1290" s="1073"/>
      <c r="N1290" s="1073"/>
      <c r="O1290" s="1073"/>
      <c r="P1290" s="1073"/>
      <c r="Q1290" s="1073"/>
      <c r="R1290" s="1073"/>
      <c r="S1290" s="1073"/>
      <c r="T1290" s="1073"/>
      <c r="U1290" s="1073"/>
      <c r="V1290" s="1073"/>
      <c r="W1290" s="1073"/>
      <c r="X1290" s="1073"/>
      <c r="Y1290" s="1073"/>
      <c r="Z1290" s="1073"/>
      <c r="AA1290" s="1073"/>
      <c r="AB1290" s="1073"/>
      <c r="AC1290" s="1073"/>
      <c r="AD1290" s="1073"/>
      <c r="AE1290" s="1074"/>
      <c r="AF1290" s="1183"/>
      <c r="AG1290" s="1184"/>
      <c r="AH1290" s="1184"/>
      <c r="AI1290" s="1184"/>
      <c r="AJ1290" s="1184"/>
      <c r="AK1290" s="1184"/>
      <c r="AL1290" s="1184"/>
      <c r="AM1290" s="1184"/>
      <c r="AN1290" s="1185"/>
      <c r="AO1290" s="1184"/>
      <c r="AP1290" s="1184"/>
      <c r="AQ1290" s="1184"/>
      <c r="AR1290" s="1184"/>
      <c r="AS1290" s="1184"/>
      <c r="AT1290" s="1184"/>
      <c r="AU1290" s="1184"/>
      <c r="AV1290" s="1184"/>
      <c r="AW1290" s="1184"/>
      <c r="AX1290" s="1184"/>
      <c r="AY1290" s="1184"/>
      <c r="AZ1290" s="1184"/>
      <c r="BA1290" s="1184"/>
      <c r="BB1290" s="1185"/>
    </row>
    <row r="1291" spans="1:54" ht="12.6" customHeight="1" x14ac:dyDescent="0.25">
      <c r="A1291" s="1072" t="s">
        <v>1922</v>
      </c>
      <c r="B1291" s="1073"/>
      <c r="C1291" s="1073"/>
      <c r="D1291" s="1073"/>
      <c r="E1291" s="1073"/>
      <c r="F1291" s="1073"/>
      <c r="G1291" s="1073"/>
      <c r="H1291" s="1073"/>
      <c r="I1291" s="1073"/>
      <c r="J1291" s="1073"/>
      <c r="K1291" s="1073"/>
      <c r="L1291" s="1073"/>
      <c r="M1291" s="1073"/>
      <c r="N1291" s="1073"/>
      <c r="O1291" s="1073"/>
      <c r="P1291" s="1073"/>
      <c r="Q1291" s="1073"/>
      <c r="R1291" s="1073"/>
      <c r="S1291" s="1073"/>
      <c r="T1291" s="1073"/>
      <c r="U1291" s="1073"/>
      <c r="V1291" s="1073"/>
      <c r="W1291" s="1073"/>
      <c r="X1291" s="1073"/>
      <c r="Y1291" s="1073"/>
      <c r="Z1291" s="1073"/>
      <c r="AA1291" s="1073"/>
      <c r="AB1291" s="1073"/>
      <c r="AC1291" s="1073"/>
      <c r="AD1291" s="1073"/>
      <c r="AE1291" s="1074"/>
      <c r="AF1291" s="1183"/>
      <c r="AG1291" s="1184"/>
      <c r="AH1291" s="1184"/>
      <c r="AI1291" s="1184"/>
      <c r="AJ1291" s="1184"/>
      <c r="AK1291" s="1184"/>
      <c r="AL1291" s="1184"/>
      <c r="AM1291" s="1184"/>
      <c r="AN1291" s="1185"/>
      <c r="AO1291" s="1184"/>
      <c r="AP1291" s="1184"/>
      <c r="AQ1291" s="1184"/>
      <c r="AR1291" s="1184"/>
      <c r="AS1291" s="1184"/>
      <c r="AT1291" s="1184"/>
      <c r="AU1291" s="1184"/>
      <c r="AV1291" s="1184"/>
      <c r="AW1291" s="1184"/>
      <c r="AX1291" s="1184"/>
      <c r="AY1291" s="1184"/>
      <c r="AZ1291" s="1184"/>
      <c r="BA1291" s="1184"/>
      <c r="BB1291" s="1185"/>
    </row>
    <row r="1292" spans="1:54" ht="12.6" customHeight="1" x14ac:dyDescent="0.25">
      <c r="A1292" s="1072" t="s">
        <v>1923</v>
      </c>
      <c r="B1292" s="1073"/>
      <c r="C1292" s="1073"/>
      <c r="D1292" s="1073"/>
      <c r="E1292" s="1073"/>
      <c r="F1292" s="1073"/>
      <c r="G1292" s="1073"/>
      <c r="H1292" s="1073"/>
      <c r="I1292" s="1073"/>
      <c r="J1292" s="1073"/>
      <c r="K1292" s="1073"/>
      <c r="L1292" s="1073"/>
      <c r="M1292" s="1073"/>
      <c r="N1292" s="1073"/>
      <c r="O1292" s="1073"/>
      <c r="P1292" s="1073"/>
      <c r="Q1292" s="1073"/>
      <c r="R1292" s="1073"/>
      <c r="S1292" s="1073"/>
      <c r="T1292" s="1073"/>
      <c r="U1292" s="1073"/>
      <c r="V1292" s="1073"/>
      <c r="W1292" s="1073"/>
      <c r="X1292" s="1073"/>
      <c r="Y1292" s="1073"/>
      <c r="Z1292" s="1073"/>
      <c r="AA1292" s="1073"/>
      <c r="AB1292" s="1073"/>
      <c r="AC1292" s="1073"/>
      <c r="AD1292" s="1073"/>
      <c r="AE1292" s="1074"/>
      <c r="AF1292" s="1183"/>
      <c r="AG1292" s="1184"/>
      <c r="AH1292" s="1184"/>
      <c r="AI1292" s="1184"/>
      <c r="AJ1292" s="1184"/>
      <c r="AK1292" s="1184"/>
      <c r="AL1292" s="1184"/>
      <c r="AM1292" s="1184"/>
      <c r="AN1292" s="1185"/>
      <c r="AO1292" s="1184"/>
      <c r="AP1292" s="1184"/>
      <c r="AQ1292" s="1184"/>
      <c r="AR1292" s="1184"/>
      <c r="AS1292" s="1184"/>
      <c r="AT1292" s="1184"/>
      <c r="AU1292" s="1184"/>
      <c r="AV1292" s="1184"/>
      <c r="AW1292" s="1184"/>
      <c r="AX1292" s="1184"/>
      <c r="AY1292" s="1184"/>
      <c r="AZ1292" s="1184"/>
      <c r="BA1292" s="1184"/>
      <c r="BB1292" s="1185"/>
    </row>
    <row r="1293" spans="1:54" ht="12.6" customHeight="1" x14ac:dyDescent="0.25">
      <c r="A1293" s="142" t="s">
        <v>5207</v>
      </c>
    </row>
    <row r="1294" spans="1:54" ht="15" customHeight="1" x14ac:dyDescent="0.25">
      <c r="A1294" s="863"/>
      <c r="B1294" s="864"/>
      <c r="C1294" s="864"/>
      <c r="D1294" s="864"/>
      <c r="E1294" s="864"/>
      <c r="F1294" s="864"/>
      <c r="G1294" s="864"/>
      <c r="H1294" s="864"/>
      <c r="I1294" s="864"/>
      <c r="J1294" s="864"/>
      <c r="K1294" s="864"/>
      <c r="L1294" s="864"/>
      <c r="M1294" s="864"/>
      <c r="N1294" s="864"/>
      <c r="O1294" s="864"/>
      <c r="P1294" s="864"/>
      <c r="Q1294" s="864"/>
      <c r="R1294" s="864"/>
      <c r="S1294" s="864"/>
      <c r="T1294" s="864"/>
      <c r="U1294" s="864"/>
      <c r="V1294" s="864"/>
      <c r="W1294" s="864"/>
      <c r="X1294" s="864"/>
      <c r="Y1294" s="864"/>
      <c r="Z1294" s="864"/>
      <c r="AA1294" s="864"/>
      <c r="AB1294" s="864"/>
      <c r="AC1294" s="864"/>
      <c r="AD1294" s="864"/>
      <c r="AE1294" s="864"/>
      <c r="AF1294" s="864"/>
      <c r="AG1294" s="864"/>
      <c r="AH1294" s="864"/>
      <c r="AI1294" s="864"/>
      <c r="AJ1294" s="864"/>
      <c r="AK1294" s="864"/>
      <c r="AL1294" s="864"/>
      <c r="AM1294" s="864"/>
      <c r="AN1294" s="864"/>
      <c r="AO1294" s="864"/>
      <c r="AP1294" s="864"/>
      <c r="AQ1294" s="864"/>
      <c r="AR1294" s="864"/>
      <c r="AS1294" s="864"/>
      <c r="AT1294" s="864"/>
      <c r="AU1294" s="864"/>
      <c r="AV1294" s="864"/>
      <c r="AW1294" s="864"/>
      <c r="AX1294" s="864"/>
      <c r="AY1294" s="497"/>
      <c r="AZ1294" s="497"/>
      <c r="BA1294" s="497"/>
      <c r="BB1294" s="497"/>
    </row>
    <row r="1295" spans="1:54" ht="15" customHeight="1" x14ac:dyDescent="0.25">
      <c r="A1295" s="865"/>
      <c r="B1295" s="866"/>
      <c r="C1295" s="866"/>
      <c r="D1295" s="866"/>
      <c r="E1295" s="866"/>
      <c r="F1295" s="866"/>
      <c r="G1295" s="866"/>
      <c r="H1295" s="866"/>
      <c r="I1295" s="866"/>
      <c r="J1295" s="866"/>
      <c r="K1295" s="866"/>
      <c r="L1295" s="866"/>
      <c r="M1295" s="866"/>
      <c r="N1295" s="866"/>
      <c r="O1295" s="866"/>
      <c r="P1295" s="866"/>
      <c r="Q1295" s="866"/>
      <c r="R1295" s="866"/>
      <c r="S1295" s="866"/>
      <c r="T1295" s="866"/>
      <c r="U1295" s="866"/>
      <c r="V1295" s="866"/>
      <c r="W1295" s="866"/>
      <c r="X1295" s="866"/>
      <c r="Y1295" s="866"/>
      <c r="Z1295" s="866"/>
      <c r="AA1295" s="866"/>
      <c r="AB1295" s="866"/>
      <c r="AC1295" s="866"/>
      <c r="AD1295" s="866"/>
      <c r="AE1295" s="866"/>
      <c r="AF1295" s="866"/>
      <c r="AG1295" s="866"/>
      <c r="AH1295" s="866"/>
      <c r="AI1295" s="866"/>
      <c r="AJ1295" s="866"/>
      <c r="AK1295" s="866"/>
      <c r="AL1295" s="866"/>
      <c r="AM1295" s="866"/>
      <c r="AN1295" s="866"/>
      <c r="AO1295" s="866"/>
      <c r="AP1295" s="866"/>
      <c r="AQ1295" s="866"/>
      <c r="AR1295" s="866"/>
      <c r="AS1295" s="866"/>
      <c r="AT1295" s="866"/>
      <c r="AU1295" s="866"/>
      <c r="AV1295" s="866"/>
      <c r="AW1295" s="866"/>
      <c r="AX1295" s="866"/>
      <c r="AY1295" s="497"/>
      <c r="AZ1295" s="497"/>
      <c r="BA1295" s="497"/>
      <c r="BB1295" s="497"/>
    </row>
    <row r="1296" spans="1:54" ht="12.6" customHeight="1" x14ac:dyDescent="0.25">
      <c r="A1296" s="228"/>
      <c r="B1296" s="228"/>
      <c r="C1296" s="228"/>
      <c r="D1296" s="228"/>
      <c r="E1296" s="228"/>
      <c r="F1296" s="228"/>
      <c r="G1296" s="228"/>
      <c r="H1296" s="228"/>
      <c r="I1296" s="228"/>
      <c r="J1296" s="228"/>
      <c r="K1296" s="228"/>
      <c r="L1296" s="228"/>
      <c r="M1296" s="228"/>
      <c r="N1296" s="228"/>
      <c r="O1296" s="228"/>
      <c r="P1296" s="228"/>
      <c r="Q1296" s="228"/>
      <c r="R1296" s="228"/>
      <c r="S1296" s="228"/>
      <c r="T1296" s="228"/>
      <c r="U1296" s="228"/>
      <c r="V1296" s="228"/>
      <c r="W1296" s="228"/>
      <c r="X1296" s="228"/>
      <c r="Y1296" s="228"/>
      <c r="Z1296" s="228"/>
      <c r="AA1296" s="228"/>
      <c r="AB1296" s="228"/>
      <c r="AC1296" s="228"/>
      <c r="AD1296" s="228"/>
      <c r="AE1296" s="228"/>
      <c r="AF1296" s="229"/>
      <c r="AG1296" s="229"/>
      <c r="AH1296" s="229"/>
      <c r="AI1296" s="229"/>
      <c r="AJ1296" s="229"/>
      <c r="AK1296" s="229"/>
      <c r="AL1296" s="229"/>
      <c r="AM1296" s="229"/>
      <c r="AN1296" s="229"/>
      <c r="AO1296" s="229"/>
      <c r="AP1296" s="229"/>
      <c r="AQ1296" s="229"/>
      <c r="AR1296" s="229"/>
      <c r="AS1296" s="229"/>
      <c r="AT1296" s="229"/>
      <c r="AU1296" s="229"/>
      <c r="AV1296" s="229"/>
      <c r="AW1296" s="229"/>
      <c r="AX1296" s="229"/>
      <c r="AY1296" s="229"/>
      <c r="AZ1296" s="229"/>
      <c r="BA1296" s="229"/>
      <c r="BB1296" s="229"/>
    </row>
    <row r="1297" spans="1:16384" ht="12.6" customHeight="1" x14ac:dyDescent="0.25">
      <c r="A1297" s="142" t="s">
        <v>1924</v>
      </c>
      <c r="B1297" s="154"/>
      <c r="C1297" s="154"/>
      <c r="D1297" s="154"/>
      <c r="E1297" s="154"/>
      <c r="F1297" s="154"/>
      <c r="G1297" s="154"/>
      <c r="H1297" s="154"/>
      <c r="I1297" s="154"/>
      <c r="J1297" s="154"/>
      <c r="K1297" s="154"/>
      <c r="L1297" s="154"/>
      <c r="M1297" s="154"/>
      <c r="N1297" s="154"/>
      <c r="O1297" s="154"/>
      <c r="P1297" s="154"/>
      <c r="Q1297" s="154"/>
      <c r="R1297" s="154"/>
      <c r="S1297" s="154"/>
      <c r="T1297" s="154"/>
      <c r="U1297" s="154"/>
      <c r="V1297" s="154"/>
      <c r="W1297" s="154"/>
      <c r="X1297" s="154"/>
      <c r="Y1297" s="154"/>
      <c r="Z1297" s="154"/>
      <c r="AA1297" s="154"/>
      <c r="AB1297" s="154"/>
      <c r="AC1297" s="154"/>
      <c r="AD1297" s="154"/>
      <c r="AE1297" s="154"/>
      <c r="AF1297" s="154"/>
      <c r="AG1297" s="154"/>
      <c r="AH1297" s="154"/>
      <c r="AI1297" s="154"/>
      <c r="AJ1297" s="154"/>
      <c r="AK1297" s="154"/>
      <c r="AL1297" s="154"/>
      <c r="AM1297" s="154"/>
      <c r="AN1297" s="154"/>
      <c r="AO1297" s="154"/>
      <c r="AP1297" s="154"/>
      <c r="AQ1297" s="154"/>
      <c r="AR1297" s="154"/>
      <c r="AS1297" s="154"/>
      <c r="AT1297" s="154"/>
      <c r="AU1297" s="154"/>
      <c r="AV1297" s="154"/>
      <c r="AW1297" s="154"/>
      <c r="AX1297" s="154"/>
      <c r="AY1297" s="154"/>
      <c r="AZ1297" s="154"/>
      <c r="BA1297" s="154"/>
      <c r="BB1297" s="154"/>
    </row>
    <row r="1298" spans="1:16384" s="130" customFormat="1" ht="25.5" customHeight="1" x14ac:dyDescent="0.25">
      <c r="A1298" s="1186" t="s">
        <v>1925</v>
      </c>
      <c r="B1298" s="1186"/>
      <c r="C1298" s="1186"/>
      <c r="D1298" s="1186"/>
      <c r="E1298" s="1186"/>
      <c r="F1298" s="1186"/>
      <c r="G1298" s="1186"/>
      <c r="H1298" s="1186"/>
      <c r="I1298" s="1186"/>
      <c r="J1298" s="1186"/>
      <c r="K1298" s="1186"/>
      <c r="L1298" s="1186"/>
      <c r="M1298" s="1186"/>
      <c r="N1298" s="1186"/>
      <c r="O1298" s="1186"/>
      <c r="P1298" s="1186"/>
      <c r="Q1298" s="1186"/>
      <c r="R1298" s="1186"/>
      <c r="S1298" s="1186"/>
      <c r="T1298" s="1186"/>
      <c r="U1298" s="1186"/>
      <c r="V1298" s="1186"/>
      <c r="W1298" s="1186"/>
      <c r="X1298" s="1186"/>
      <c r="Y1298" s="1186"/>
      <c r="Z1298" s="1186"/>
      <c r="AA1298" s="1186"/>
      <c r="AB1298" s="1186"/>
      <c r="AC1298" s="1186"/>
      <c r="AD1298" s="1186"/>
      <c r="AE1298" s="1186"/>
      <c r="AF1298" s="1186"/>
      <c r="AG1298" s="1186"/>
      <c r="AH1298" s="1186"/>
      <c r="AI1298" s="1186"/>
      <c r="AJ1298" s="1186"/>
      <c r="AK1298" s="1186"/>
      <c r="AL1298" s="1186"/>
      <c r="AM1298" s="1186"/>
      <c r="AN1298" s="1186"/>
      <c r="AO1298" s="1186"/>
      <c r="AP1298" s="1186"/>
      <c r="AQ1298" s="1186"/>
      <c r="AR1298" s="1186"/>
      <c r="AS1298" s="1186"/>
      <c r="AT1298" s="1186"/>
      <c r="AU1298" s="1186"/>
      <c r="AV1298" s="1186"/>
      <c r="AW1298" s="1186"/>
      <c r="AX1298" s="1186"/>
      <c r="AY1298" s="1186"/>
      <c r="AZ1298" s="169"/>
      <c r="BA1298" s="169"/>
      <c r="BB1298" s="169"/>
    </row>
    <row r="1299" spans="1:16384" ht="12.6" customHeight="1" x14ac:dyDescent="0.25">
      <c r="A1299" s="211"/>
      <c r="B1299" s="212"/>
      <c r="C1299" s="212"/>
      <c r="D1299" s="212"/>
      <c r="E1299" s="212"/>
      <c r="F1299" s="212"/>
      <c r="G1299" s="212"/>
      <c r="H1299" s="212"/>
      <c r="I1299" s="212"/>
      <c r="J1299" s="212"/>
      <c r="K1299" s="212"/>
      <c r="L1299" s="212"/>
      <c r="M1299" s="212"/>
      <c r="N1299" s="212"/>
      <c r="O1299" s="212"/>
      <c r="P1299" s="212"/>
      <c r="Q1299" s="212"/>
      <c r="R1299" s="212"/>
      <c r="S1299" s="212"/>
      <c r="T1299" s="212"/>
      <c r="U1299" s="212"/>
      <c r="V1299" s="212"/>
      <c r="W1299" s="212"/>
      <c r="X1299" s="212"/>
      <c r="Y1299" s="212"/>
      <c r="Z1299" s="212"/>
      <c r="AA1299" s="212"/>
      <c r="AB1299" s="212"/>
      <c r="AC1299" s="212"/>
      <c r="AD1299" s="212"/>
      <c r="AE1299" s="212"/>
      <c r="AF1299" s="212"/>
      <c r="AG1299" s="212"/>
      <c r="AH1299" s="212"/>
      <c r="AI1299" s="212"/>
      <c r="AJ1299" s="212"/>
      <c r="AK1299" s="212"/>
      <c r="AL1299" s="212"/>
      <c r="AM1299" s="212"/>
      <c r="AN1299" s="212"/>
      <c r="AO1299" s="212"/>
      <c r="AP1299" s="212"/>
      <c r="AQ1299" s="212"/>
      <c r="AR1299" s="212"/>
      <c r="AS1299" s="212"/>
      <c r="AT1299" s="212"/>
      <c r="AU1299" s="212"/>
      <c r="AV1299" s="212"/>
      <c r="AW1299" s="212"/>
      <c r="AX1299" s="212"/>
      <c r="AY1299" s="212"/>
      <c r="AZ1299" s="212"/>
      <c r="BA1299" s="212"/>
      <c r="BB1299" s="213"/>
    </row>
    <row r="1300" spans="1:16384" s="133" customFormat="1" ht="13.5" x14ac:dyDescent="0.25">
      <c r="A1300" s="1182" t="s">
        <v>1926</v>
      </c>
      <c r="B1300" s="1182"/>
      <c r="C1300" s="1182"/>
      <c r="D1300" s="1182"/>
      <c r="E1300" s="1182"/>
      <c r="F1300" s="1182"/>
      <c r="G1300" s="1182"/>
      <c r="H1300" s="1182"/>
      <c r="I1300" s="1182"/>
      <c r="J1300" s="1182"/>
      <c r="K1300" s="1182"/>
      <c r="L1300" s="1182"/>
      <c r="M1300" s="1182"/>
      <c r="N1300" s="1182"/>
      <c r="O1300" s="1182"/>
      <c r="P1300" s="1182"/>
      <c r="Q1300" s="1182"/>
      <c r="R1300" s="1182"/>
      <c r="S1300" s="1182"/>
      <c r="T1300" s="1182"/>
      <c r="U1300" s="1182"/>
      <c r="V1300" s="1182"/>
      <c r="W1300" s="1182"/>
      <c r="X1300" s="1182"/>
      <c r="Y1300" s="1182"/>
      <c r="Z1300" s="1182"/>
      <c r="AA1300" s="1182"/>
      <c r="AB1300" s="1182"/>
      <c r="AC1300" s="1182"/>
      <c r="AD1300" s="1182"/>
      <c r="AE1300" s="1182"/>
      <c r="AF1300" s="1182"/>
      <c r="AG1300" s="1182"/>
      <c r="AH1300" s="1182"/>
      <c r="AI1300" s="1182"/>
      <c r="AJ1300" s="1182"/>
      <c r="AK1300" s="1182"/>
      <c r="AL1300" s="1182"/>
      <c r="AM1300" s="1182"/>
      <c r="AN1300" s="1182"/>
      <c r="AO1300" s="1182"/>
      <c r="AP1300" s="1182"/>
      <c r="AQ1300" s="1182"/>
      <c r="AR1300" s="1182"/>
      <c r="AS1300" s="1182"/>
      <c r="AT1300" s="1182"/>
      <c r="AU1300" s="1182"/>
      <c r="AV1300" s="1182"/>
      <c r="AW1300" s="1182"/>
      <c r="AX1300" s="1182"/>
      <c r="AY1300" s="1182"/>
      <c r="AZ1300" s="1182"/>
      <c r="BA1300" s="1182"/>
      <c r="BB1300" s="225"/>
    </row>
    <row r="1301" spans="1:16384" s="133" customFormat="1" ht="13.5" x14ac:dyDescent="0.25">
      <c r="A1301" s="142" t="s">
        <v>1927</v>
      </c>
      <c r="B1301" s="230"/>
      <c r="C1301" s="230"/>
      <c r="D1301" s="230"/>
      <c r="E1301" s="230"/>
      <c r="F1301" s="230"/>
      <c r="G1301" s="230"/>
      <c r="H1301" s="230"/>
      <c r="I1301" s="230"/>
      <c r="J1301" s="230"/>
      <c r="K1301" s="230"/>
      <c r="L1301" s="230"/>
      <c r="M1301" s="230"/>
      <c r="N1301" s="230"/>
      <c r="O1301" s="230"/>
      <c r="P1301" s="230"/>
      <c r="Q1301" s="230"/>
      <c r="R1301" s="230"/>
      <c r="S1301" s="230"/>
      <c r="T1301" s="230"/>
      <c r="U1301" s="230"/>
      <c r="V1301" s="230"/>
      <c r="W1301" s="230"/>
      <c r="X1301" s="230"/>
      <c r="Y1301" s="230"/>
      <c r="Z1301" s="230"/>
      <c r="AA1301" s="230"/>
      <c r="AB1301" s="230"/>
      <c r="AC1301" s="230"/>
      <c r="AD1301" s="230"/>
      <c r="AE1301" s="230"/>
      <c r="AF1301" s="230"/>
      <c r="AG1301" s="230"/>
      <c r="AH1301" s="230"/>
      <c r="AI1301" s="230"/>
      <c r="AJ1301" s="230"/>
      <c r="AK1301" s="230"/>
      <c r="AL1301" s="230"/>
      <c r="AM1301" s="230"/>
      <c r="AN1301" s="230"/>
      <c r="AO1301" s="230"/>
      <c r="AP1301" s="230"/>
      <c r="AQ1301" s="230"/>
      <c r="AR1301" s="230"/>
      <c r="AS1301" s="230"/>
      <c r="AT1301" s="230"/>
      <c r="AU1301" s="230"/>
      <c r="AV1301" s="230"/>
      <c r="AW1301" s="230"/>
      <c r="AX1301" s="230"/>
      <c r="AY1301" s="230"/>
      <c r="AZ1301" s="230"/>
      <c r="BA1301" s="230"/>
      <c r="BB1301" s="225"/>
    </row>
    <row r="1302" spans="1:16384" ht="12.6" customHeight="1" x14ac:dyDescent="0.25">
      <c r="A1302" s="231" t="s">
        <v>1928</v>
      </c>
      <c r="B1302" s="210"/>
      <c r="C1302" s="210"/>
      <c r="D1302" s="210"/>
      <c r="E1302" s="210"/>
      <c r="F1302" s="210"/>
      <c r="G1302" s="210"/>
      <c r="H1302" s="210"/>
      <c r="I1302" s="210"/>
      <c r="J1302" s="210"/>
      <c r="K1302" s="210"/>
      <c r="L1302" s="210"/>
      <c r="M1302" s="210"/>
      <c r="N1302" s="210"/>
      <c r="O1302" s="210"/>
      <c r="P1302" s="210"/>
      <c r="Q1302" s="210"/>
      <c r="R1302" s="210"/>
      <c r="S1302" s="210"/>
      <c r="T1302" s="210"/>
      <c r="U1302" s="210"/>
      <c r="V1302" s="210"/>
      <c r="W1302" s="210"/>
      <c r="X1302" s="210"/>
      <c r="Y1302" s="210"/>
      <c r="Z1302" s="210"/>
      <c r="AA1302" s="210"/>
      <c r="AB1302" s="210"/>
      <c r="AC1302" s="210"/>
      <c r="AD1302" s="210"/>
      <c r="AE1302" s="210"/>
      <c r="AF1302" s="210"/>
      <c r="AG1302" s="210"/>
      <c r="AH1302" s="210"/>
      <c r="AI1302" s="210"/>
      <c r="AJ1302" s="210"/>
      <c r="AK1302" s="210"/>
      <c r="AL1302" s="210"/>
      <c r="AM1302" s="210"/>
      <c r="AN1302" s="210"/>
      <c r="AO1302" s="210"/>
      <c r="AP1302" s="210"/>
      <c r="AQ1302" s="210"/>
      <c r="AR1302" s="210"/>
      <c r="AS1302" s="210"/>
      <c r="AT1302" s="210"/>
      <c r="AU1302" s="210"/>
      <c r="AV1302" s="210"/>
      <c r="AW1302" s="210"/>
      <c r="AX1302" s="210"/>
      <c r="AY1302" s="210"/>
      <c r="AZ1302" s="210"/>
      <c r="BA1302" s="210"/>
      <c r="BB1302" s="210"/>
    </row>
    <row r="1303" spans="1:16384" ht="12.6" customHeight="1" x14ac:dyDescent="0.25">
      <c r="A1303" s="1186" t="s">
        <v>1929</v>
      </c>
      <c r="B1303" s="1186"/>
      <c r="C1303" s="1186"/>
      <c r="D1303" s="1186"/>
      <c r="E1303" s="1186"/>
      <c r="F1303" s="1186"/>
      <c r="G1303" s="1186"/>
      <c r="H1303" s="1186"/>
      <c r="I1303" s="1186"/>
      <c r="J1303" s="1186"/>
      <c r="K1303" s="1186"/>
      <c r="L1303" s="1186"/>
      <c r="M1303" s="1186"/>
      <c r="N1303" s="1186"/>
      <c r="O1303" s="1186"/>
      <c r="P1303" s="1186"/>
      <c r="Q1303" s="1186"/>
      <c r="R1303" s="1186"/>
      <c r="S1303" s="1186"/>
      <c r="T1303" s="1186"/>
      <c r="U1303" s="1186"/>
      <c r="V1303" s="1186"/>
      <c r="W1303" s="1186"/>
      <c r="X1303" s="1186"/>
      <c r="Y1303" s="1186"/>
      <c r="Z1303" s="1186"/>
      <c r="AA1303" s="1186"/>
      <c r="AB1303" s="1186"/>
      <c r="AC1303" s="1186"/>
      <c r="AD1303" s="1186"/>
      <c r="AE1303" s="1186"/>
      <c r="AF1303" s="1186"/>
      <c r="AG1303" s="1186"/>
      <c r="AH1303" s="1186"/>
      <c r="AI1303" s="1186"/>
      <c r="AJ1303" s="1186"/>
      <c r="AK1303" s="1186"/>
      <c r="AL1303" s="1186"/>
      <c r="AM1303" s="1186"/>
      <c r="AN1303" s="1186"/>
      <c r="AO1303" s="1186"/>
      <c r="AP1303" s="1186"/>
      <c r="AQ1303" s="1186"/>
      <c r="AR1303" s="1186"/>
      <c r="AS1303" s="1186"/>
      <c r="AT1303" s="1186"/>
      <c r="AU1303" s="1186"/>
      <c r="AV1303" s="1186"/>
      <c r="AW1303" s="1186"/>
      <c r="AX1303" s="1186"/>
      <c r="AY1303" s="1186"/>
      <c r="AZ1303" s="779"/>
      <c r="BA1303" s="779"/>
      <c r="BB1303" s="779"/>
      <c r="BC1303" s="779"/>
      <c r="BD1303" s="779"/>
      <c r="BE1303" s="779"/>
      <c r="BF1303" s="779"/>
      <c r="BG1303" s="779"/>
      <c r="BH1303" s="779"/>
      <c r="BI1303" s="779"/>
      <c r="BJ1303" s="779"/>
      <c r="BK1303" s="779"/>
      <c r="BL1303" s="779"/>
      <c r="BM1303" s="779"/>
      <c r="BN1303" s="779"/>
      <c r="BO1303" s="779"/>
      <c r="BP1303" s="779"/>
      <c r="BQ1303" s="779"/>
      <c r="BR1303" s="779"/>
      <c r="BS1303" s="779"/>
      <c r="BT1303" s="779"/>
      <c r="BU1303" s="779"/>
      <c r="BV1303" s="779"/>
      <c r="BW1303" s="779"/>
      <c r="BX1303" s="779"/>
      <c r="BY1303" s="779"/>
      <c r="BZ1303" s="779"/>
      <c r="CA1303" s="779"/>
      <c r="CB1303" s="779"/>
      <c r="CC1303" s="779"/>
      <c r="CD1303" s="779"/>
      <c r="CE1303" s="779"/>
      <c r="CF1303" s="779"/>
      <c r="CG1303" s="779"/>
      <c r="CH1303" s="779"/>
      <c r="CI1303" s="779"/>
      <c r="CJ1303" s="779"/>
      <c r="CK1303" s="779"/>
      <c r="CL1303" s="779"/>
      <c r="CM1303" s="779"/>
      <c r="CN1303" s="779"/>
      <c r="CO1303" s="779"/>
      <c r="CP1303" s="779"/>
      <c r="CQ1303" s="779"/>
      <c r="CR1303" s="779"/>
      <c r="CS1303" s="779"/>
      <c r="CT1303" s="779"/>
      <c r="CU1303" s="779"/>
      <c r="CV1303" s="779"/>
      <c r="CW1303" s="779"/>
      <c r="CX1303" s="779"/>
      <c r="CY1303" s="779"/>
      <c r="CZ1303" s="779"/>
      <c r="DA1303" s="779"/>
      <c r="DB1303" s="779"/>
      <c r="DC1303" s="779"/>
      <c r="DD1303" s="779"/>
      <c r="DE1303" s="779"/>
      <c r="DF1303" s="779"/>
      <c r="DG1303" s="779"/>
      <c r="DH1303" s="779"/>
      <c r="DI1303" s="779"/>
      <c r="DJ1303" s="779"/>
      <c r="DK1303" s="779"/>
      <c r="DL1303" s="779"/>
      <c r="DM1303" s="779"/>
      <c r="DN1303" s="779"/>
      <c r="DO1303" s="779"/>
      <c r="DP1303" s="779"/>
      <c r="DQ1303" s="779"/>
      <c r="DR1303" s="779"/>
      <c r="DS1303" s="779"/>
      <c r="DT1303" s="779"/>
      <c r="DU1303" s="779"/>
      <c r="DV1303" s="779"/>
      <c r="DW1303" s="779"/>
      <c r="DX1303" s="779"/>
      <c r="DY1303" s="779"/>
      <c r="DZ1303" s="779"/>
      <c r="EA1303" s="779"/>
      <c r="EB1303" s="779"/>
      <c r="EC1303" s="779"/>
      <c r="ED1303" s="779"/>
      <c r="EE1303" s="779"/>
      <c r="EF1303" s="779"/>
      <c r="EG1303" s="779"/>
      <c r="EH1303" s="779"/>
      <c r="EI1303" s="779"/>
      <c r="EJ1303" s="779"/>
      <c r="EK1303" s="779"/>
      <c r="EL1303" s="779"/>
      <c r="EM1303" s="779"/>
      <c r="EN1303" s="779"/>
      <c r="EO1303" s="779"/>
      <c r="EP1303" s="779"/>
      <c r="EQ1303" s="779"/>
      <c r="ER1303" s="779"/>
      <c r="ES1303" s="779"/>
      <c r="ET1303" s="779"/>
      <c r="EU1303" s="779"/>
      <c r="EV1303" s="779"/>
      <c r="EW1303" s="779"/>
      <c r="EX1303" s="779"/>
      <c r="EY1303" s="779"/>
      <c r="EZ1303" s="779"/>
      <c r="FA1303" s="779"/>
      <c r="FB1303" s="779"/>
      <c r="FC1303" s="779"/>
      <c r="FD1303" s="779"/>
      <c r="FE1303" s="779"/>
      <c r="FF1303" s="779"/>
      <c r="FG1303" s="779"/>
      <c r="FH1303" s="779"/>
      <c r="FI1303" s="779"/>
      <c r="FJ1303" s="779"/>
      <c r="FK1303" s="779"/>
      <c r="FL1303" s="779"/>
      <c r="FM1303" s="779"/>
      <c r="FN1303" s="779"/>
      <c r="FO1303" s="779"/>
      <c r="FP1303" s="779"/>
      <c r="FQ1303" s="779"/>
      <c r="FR1303" s="779"/>
      <c r="FS1303" s="779"/>
      <c r="FT1303" s="779"/>
      <c r="FU1303" s="779"/>
      <c r="FV1303" s="779"/>
      <c r="FW1303" s="779"/>
      <c r="FX1303" s="779"/>
      <c r="FY1303" s="779"/>
      <c r="FZ1303" s="779"/>
      <c r="GA1303" s="779"/>
      <c r="GB1303" s="779"/>
      <c r="GC1303" s="779"/>
      <c r="GD1303" s="779"/>
      <c r="GE1303" s="779"/>
      <c r="GF1303" s="779"/>
      <c r="GG1303" s="779"/>
      <c r="GH1303" s="779"/>
      <c r="GI1303" s="779"/>
      <c r="GJ1303" s="779"/>
      <c r="GK1303" s="779"/>
      <c r="GL1303" s="779"/>
      <c r="GM1303" s="779"/>
      <c r="GN1303" s="779"/>
      <c r="GO1303" s="779"/>
      <c r="GP1303" s="779"/>
      <c r="GQ1303" s="779"/>
      <c r="GR1303" s="779"/>
      <c r="GS1303" s="779"/>
      <c r="GT1303" s="779"/>
      <c r="GU1303" s="779"/>
      <c r="GV1303" s="779"/>
      <c r="GW1303" s="779"/>
      <c r="GX1303" s="779"/>
      <c r="GY1303" s="779"/>
      <c r="GZ1303" s="779"/>
      <c r="HA1303" s="779"/>
      <c r="HB1303" s="779"/>
      <c r="HC1303" s="779"/>
      <c r="HD1303" s="779"/>
      <c r="HE1303" s="779"/>
      <c r="HF1303" s="779"/>
      <c r="HG1303" s="779"/>
      <c r="HH1303" s="779"/>
      <c r="HI1303" s="779"/>
      <c r="HJ1303" s="779"/>
      <c r="HK1303" s="779"/>
      <c r="HL1303" s="779"/>
      <c r="HM1303" s="779"/>
      <c r="HN1303" s="779"/>
      <c r="HO1303" s="779"/>
      <c r="HP1303" s="779"/>
      <c r="HQ1303" s="779"/>
      <c r="HR1303" s="779"/>
      <c r="HS1303" s="779"/>
      <c r="HT1303" s="779"/>
      <c r="HU1303" s="779"/>
      <c r="HV1303" s="779"/>
      <c r="HW1303" s="779"/>
      <c r="HX1303" s="779"/>
      <c r="HY1303" s="779"/>
      <c r="HZ1303" s="779"/>
      <c r="IA1303" s="779"/>
      <c r="IB1303" s="779"/>
      <c r="IC1303" s="779"/>
      <c r="ID1303" s="779"/>
      <c r="IE1303" s="779"/>
      <c r="IF1303" s="779"/>
      <c r="IG1303" s="779"/>
      <c r="IH1303" s="779"/>
      <c r="II1303" s="779"/>
      <c r="IJ1303" s="779"/>
      <c r="IK1303" s="779"/>
      <c r="IL1303" s="779"/>
      <c r="IM1303" s="779"/>
      <c r="IN1303" s="779"/>
      <c r="IO1303" s="779"/>
      <c r="IP1303" s="779"/>
      <c r="IQ1303" s="779"/>
      <c r="IR1303" s="779"/>
      <c r="IS1303" s="779"/>
      <c r="IT1303" s="779"/>
      <c r="IU1303" s="779"/>
      <c r="IV1303" s="779"/>
      <c r="IW1303" s="779"/>
      <c r="IX1303" s="779"/>
      <c r="IY1303" s="779"/>
      <c r="IZ1303" s="779"/>
      <c r="JA1303" s="779"/>
      <c r="JB1303" s="779"/>
      <c r="JC1303" s="779"/>
      <c r="JD1303" s="779"/>
      <c r="JE1303" s="779"/>
      <c r="JF1303" s="779"/>
      <c r="JG1303" s="779"/>
      <c r="JH1303" s="779"/>
      <c r="JI1303" s="779"/>
      <c r="JJ1303" s="779"/>
      <c r="JK1303" s="779"/>
      <c r="JL1303" s="779"/>
      <c r="JM1303" s="779"/>
      <c r="JN1303" s="779"/>
      <c r="JO1303" s="779"/>
      <c r="JP1303" s="779"/>
      <c r="JQ1303" s="779"/>
      <c r="JR1303" s="779"/>
      <c r="JS1303" s="779"/>
      <c r="JT1303" s="779"/>
      <c r="JU1303" s="779"/>
      <c r="JV1303" s="779"/>
      <c r="JW1303" s="779"/>
      <c r="JX1303" s="779"/>
      <c r="JY1303" s="779"/>
      <c r="JZ1303" s="779"/>
      <c r="KA1303" s="779"/>
      <c r="KB1303" s="779"/>
      <c r="KC1303" s="779"/>
      <c r="KD1303" s="779"/>
      <c r="KE1303" s="779"/>
      <c r="KF1303" s="779"/>
      <c r="KG1303" s="779"/>
      <c r="KH1303" s="779"/>
      <c r="KI1303" s="779"/>
      <c r="KJ1303" s="779"/>
      <c r="KK1303" s="779"/>
      <c r="KL1303" s="779"/>
      <c r="KM1303" s="779"/>
      <c r="KN1303" s="779"/>
      <c r="KO1303" s="779"/>
      <c r="KP1303" s="779"/>
      <c r="KQ1303" s="779"/>
      <c r="KR1303" s="779"/>
      <c r="KS1303" s="779"/>
      <c r="KT1303" s="779"/>
      <c r="KU1303" s="779"/>
      <c r="KV1303" s="779"/>
      <c r="KW1303" s="779"/>
      <c r="KX1303" s="779"/>
      <c r="KY1303" s="779"/>
      <c r="KZ1303" s="779"/>
      <c r="LA1303" s="779"/>
      <c r="LB1303" s="779"/>
      <c r="LC1303" s="779"/>
      <c r="LD1303" s="779"/>
      <c r="LE1303" s="779"/>
      <c r="LF1303" s="779"/>
      <c r="LG1303" s="779"/>
      <c r="LH1303" s="779"/>
      <c r="LI1303" s="779"/>
      <c r="LJ1303" s="779"/>
      <c r="LK1303" s="779"/>
      <c r="LL1303" s="779"/>
      <c r="LM1303" s="779"/>
      <c r="LN1303" s="779"/>
      <c r="LO1303" s="779"/>
      <c r="LP1303" s="779"/>
      <c r="LQ1303" s="779"/>
      <c r="LR1303" s="779"/>
      <c r="LS1303" s="779"/>
      <c r="LT1303" s="779"/>
      <c r="LU1303" s="779"/>
      <c r="LV1303" s="779"/>
      <c r="LW1303" s="779"/>
      <c r="LX1303" s="779"/>
      <c r="LY1303" s="779"/>
      <c r="LZ1303" s="779"/>
      <c r="MA1303" s="779"/>
      <c r="MB1303" s="779"/>
      <c r="MC1303" s="779"/>
      <c r="MD1303" s="779"/>
      <c r="ME1303" s="779"/>
      <c r="MF1303" s="779"/>
      <c r="MG1303" s="779"/>
      <c r="MH1303" s="779"/>
      <c r="MI1303" s="779"/>
      <c r="MJ1303" s="779"/>
      <c r="MK1303" s="779"/>
      <c r="ML1303" s="779"/>
      <c r="MM1303" s="779"/>
      <c r="MN1303" s="779"/>
      <c r="MO1303" s="779"/>
      <c r="MP1303" s="779"/>
      <c r="MQ1303" s="779"/>
      <c r="MR1303" s="779"/>
      <c r="MS1303" s="779"/>
      <c r="MT1303" s="779"/>
      <c r="MU1303" s="779"/>
      <c r="MV1303" s="779"/>
      <c r="MW1303" s="779"/>
      <c r="MX1303" s="779"/>
      <c r="MY1303" s="779"/>
      <c r="MZ1303" s="779"/>
      <c r="NA1303" s="779"/>
      <c r="NB1303" s="779"/>
      <c r="NC1303" s="779"/>
      <c r="ND1303" s="779"/>
      <c r="NE1303" s="779"/>
      <c r="NF1303" s="779"/>
      <c r="NG1303" s="779"/>
      <c r="NH1303" s="779"/>
      <c r="NI1303" s="779"/>
      <c r="NJ1303" s="779"/>
      <c r="NK1303" s="779"/>
      <c r="NL1303" s="779"/>
      <c r="NM1303" s="779"/>
      <c r="NN1303" s="779"/>
      <c r="NO1303" s="779"/>
      <c r="NP1303" s="779"/>
      <c r="NQ1303" s="779"/>
      <c r="NR1303" s="779"/>
      <c r="NS1303" s="779"/>
      <c r="NT1303" s="779"/>
      <c r="NU1303" s="779"/>
      <c r="NV1303" s="779"/>
      <c r="NW1303" s="779"/>
      <c r="NX1303" s="779"/>
      <c r="NY1303" s="779"/>
      <c r="NZ1303" s="779"/>
      <c r="OA1303" s="779"/>
      <c r="OB1303" s="779"/>
      <c r="OC1303" s="779"/>
      <c r="OD1303" s="779"/>
      <c r="OE1303" s="779"/>
      <c r="OF1303" s="779"/>
      <c r="OG1303" s="779"/>
      <c r="OH1303" s="779"/>
      <c r="OI1303" s="779"/>
      <c r="OJ1303" s="779"/>
      <c r="OK1303" s="779"/>
      <c r="OL1303" s="779"/>
      <c r="OM1303" s="779"/>
      <c r="ON1303" s="779"/>
      <c r="OO1303" s="779"/>
      <c r="OP1303" s="779"/>
      <c r="OQ1303" s="779"/>
      <c r="OR1303" s="779"/>
      <c r="OS1303" s="779"/>
      <c r="OT1303" s="779"/>
      <c r="OU1303" s="779"/>
      <c r="OV1303" s="779"/>
      <c r="OW1303" s="779"/>
      <c r="OX1303" s="779"/>
      <c r="OY1303" s="779"/>
      <c r="OZ1303" s="779"/>
      <c r="PA1303" s="779"/>
      <c r="PB1303" s="779"/>
      <c r="PC1303" s="779"/>
      <c r="PD1303" s="779"/>
      <c r="PE1303" s="779"/>
      <c r="PF1303" s="779"/>
      <c r="PG1303" s="779"/>
      <c r="PH1303" s="779"/>
      <c r="PI1303" s="779"/>
      <c r="PJ1303" s="779"/>
      <c r="PK1303" s="779"/>
      <c r="PL1303" s="779"/>
      <c r="PM1303" s="779"/>
      <c r="PN1303" s="779"/>
      <c r="PO1303" s="779"/>
      <c r="PP1303" s="779"/>
      <c r="PQ1303" s="779"/>
      <c r="PR1303" s="779"/>
      <c r="PS1303" s="779"/>
      <c r="PT1303" s="779"/>
      <c r="PU1303" s="779"/>
      <c r="PV1303" s="779"/>
      <c r="PW1303" s="779"/>
      <c r="PX1303" s="779"/>
      <c r="PY1303" s="779"/>
      <c r="PZ1303" s="779"/>
      <c r="QA1303" s="779"/>
      <c r="QB1303" s="779"/>
      <c r="QC1303" s="779"/>
      <c r="QD1303" s="779"/>
      <c r="QE1303" s="779"/>
      <c r="QF1303" s="779"/>
      <c r="QG1303" s="779"/>
      <c r="QH1303" s="779"/>
      <c r="QI1303" s="779"/>
      <c r="QJ1303" s="779"/>
      <c r="QK1303" s="779"/>
      <c r="QL1303" s="779"/>
      <c r="QM1303" s="779"/>
      <c r="QN1303" s="779"/>
      <c r="QO1303" s="779"/>
      <c r="QP1303" s="779"/>
      <c r="QQ1303" s="779"/>
      <c r="QR1303" s="779"/>
      <c r="QS1303" s="779"/>
      <c r="QT1303" s="779"/>
      <c r="QU1303" s="779"/>
      <c r="QV1303" s="779"/>
      <c r="QW1303" s="779"/>
      <c r="QX1303" s="779"/>
      <c r="QY1303" s="779"/>
      <c r="QZ1303" s="779"/>
      <c r="RA1303" s="779"/>
      <c r="RB1303" s="779"/>
      <c r="RC1303" s="779"/>
      <c r="RD1303" s="779"/>
      <c r="RE1303" s="779"/>
      <c r="RF1303" s="779"/>
      <c r="RG1303" s="779"/>
      <c r="RH1303" s="779"/>
      <c r="RI1303" s="779"/>
      <c r="RJ1303" s="779"/>
      <c r="RK1303" s="779"/>
      <c r="RL1303" s="779"/>
      <c r="RM1303" s="779"/>
      <c r="RN1303" s="779"/>
      <c r="RO1303" s="779"/>
      <c r="RP1303" s="779"/>
      <c r="RQ1303" s="779"/>
      <c r="RR1303" s="779"/>
      <c r="RS1303" s="779"/>
      <c r="RT1303" s="779"/>
      <c r="RU1303" s="779"/>
      <c r="RV1303" s="779"/>
      <c r="RW1303" s="779"/>
      <c r="RX1303" s="779"/>
      <c r="RY1303" s="779"/>
      <c r="RZ1303" s="779"/>
      <c r="SA1303" s="779"/>
      <c r="SB1303" s="779"/>
      <c r="SC1303" s="779"/>
      <c r="SD1303" s="779"/>
      <c r="SE1303" s="779"/>
      <c r="SF1303" s="779"/>
      <c r="SG1303" s="779"/>
      <c r="SH1303" s="779"/>
      <c r="SI1303" s="779"/>
      <c r="SJ1303" s="779"/>
      <c r="SK1303" s="779"/>
      <c r="SL1303" s="779"/>
      <c r="SM1303" s="779"/>
      <c r="SN1303" s="779"/>
      <c r="SO1303" s="779"/>
      <c r="SP1303" s="779"/>
      <c r="SQ1303" s="779"/>
      <c r="SR1303" s="779"/>
      <c r="SS1303" s="779"/>
      <c r="ST1303" s="779"/>
      <c r="SU1303" s="779"/>
      <c r="SV1303" s="779"/>
      <c r="SW1303" s="779"/>
      <c r="SX1303" s="779"/>
      <c r="SY1303" s="779"/>
      <c r="SZ1303" s="779"/>
      <c r="TA1303" s="779"/>
      <c r="TB1303" s="779"/>
      <c r="TC1303" s="779"/>
      <c r="TD1303" s="779"/>
      <c r="TE1303" s="779"/>
      <c r="TF1303" s="779"/>
      <c r="TG1303" s="779"/>
      <c r="TH1303" s="779"/>
      <c r="TI1303" s="779"/>
      <c r="TJ1303" s="779"/>
      <c r="TK1303" s="779"/>
      <c r="TL1303" s="779"/>
      <c r="TM1303" s="779"/>
      <c r="TN1303" s="779"/>
      <c r="TO1303" s="779"/>
      <c r="TP1303" s="779"/>
      <c r="TQ1303" s="779"/>
      <c r="TR1303" s="779"/>
      <c r="TS1303" s="779"/>
      <c r="TT1303" s="779"/>
      <c r="TU1303" s="779"/>
      <c r="TV1303" s="779"/>
      <c r="TW1303" s="779"/>
      <c r="TX1303" s="779"/>
      <c r="TY1303" s="779"/>
      <c r="TZ1303" s="779"/>
      <c r="UA1303" s="779"/>
      <c r="UB1303" s="779"/>
      <c r="UC1303" s="779"/>
      <c r="UD1303" s="779"/>
      <c r="UE1303" s="779"/>
      <c r="UF1303" s="779"/>
      <c r="UG1303" s="779"/>
      <c r="UH1303" s="779"/>
      <c r="UI1303" s="779"/>
      <c r="UJ1303" s="779"/>
      <c r="UK1303" s="779"/>
      <c r="UL1303" s="779"/>
      <c r="UM1303" s="779"/>
      <c r="UN1303" s="779"/>
      <c r="UO1303" s="779"/>
      <c r="UP1303" s="779"/>
      <c r="UQ1303" s="779"/>
      <c r="UR1303" s="779"/>
      <c r="US1303" s="779"/>
      <c r="UT1303" s="779"/>
      <c r="UU1303" s="779"/>
      <c r="UV1303" s="779"/>
      <c r="UW1303" s="779"/>
      <c r="UX1303" s="779"/>
      <c r="UY1303" s="779"/>
      <c r="UZ1303" s="779"/>
      <c r="VA1303" s="779"/>
      <c r="VB1303" s="779"/>
      <c r="VC1303" s="779"/>
      <c r="VD1303" s="779"/>
      <c r="VE1303" s="779"/>
      <c r="VF1303" s="779"/>
      <c r="VG1303" s="779"/>
      <c r="VH1303" s="779"/>
      <c r="VI1303" s="779"/>
      <c r="VJ1303" s="779"/>
      <c r="VK1303" s="779"/>
      <c r="VL1303" s="779"/>
      <c r="VM1303" s="779"/>
      <c r="VN1303" s="779"/>
      <c r="VO1303" s="779"/>
      <c r="VP1303" s="779"/>
      <c r="VQ1303" s="779"/>
      <c r="VR1303" s="779"/>
      <c r="VS1303" s="779"/>
      <c r="VT1303" s="779"/>
      <c r="VU1303" s="779"/>
      <c r="VV1303" s="779"/>
      <c r="VW1303" s="779"/>
      <c r="VX1303" s="779"/>
      <c r="VY1303" s="779"/>
      <c r="VZ1303" s="779"/>
      <c r="WA1303" s="779"/>
      <c r="WB1303" s="779"/>
      <c r="WC1303" s="779"/>
      <c r="WD1303" s="779"/>
      <c r="WE1303" s="779"/>
      <c r="WF1303" s="779"/>
      <c r="WG1303" s="779"/>
      <c r="WH1303" s="779"/>
      <c r="WI1303" s="779"/>
      <c r="WJ1303" s="779"/>
      <c r="WK1303" s="779"/>
      <c r="WL1303" s="779"/>
      <c r="WM1303" s="779"/>
      <c r="WN1303" s="779"/>
      <c r="WO1303" s="779"/>
      <c r="WP1303" s="779"/>
      <c r="WQ1303" s="779"/>
      <c r="WR1303" s="779"/>
      <c r="WS1303" s="779"/>
      <c r="WT1303" s="779"/>
      <c r="WU1303" s="779"/>
      <c r="WV1303" s="779"/>
      <c r="WW1303" s="779"/>
      <c r="WX1303" s="779"/>
      <c r="WY1303" s="779"/>
      <c r="WZ1303" s="779"/>
      <c r="XA1303" s="779"/>
      <c r="XB1303" s="779"/>
      <c r="XC1303" s="779"/>
      <c r="XD1303" s="779"/>
      <c r="XE1303" s="779"/>
      <c r="XF1303" s="779"/>
      <c r="XG1303" s="779"/>
      <c r="XH1303" s="779"/>
      <c r="XI1303" s="779"/>
      <c r="XJ1303" s="779"/>
      <c r="XK1303" s="779"/>
      <c r="XL1303" s="779"/>
      <c r="XM1303" s="779"/>
      <c r="XN1303" s="779"/>
      <c r="XO1303" s="779"/>
      <c r="XP1303" s="779"/>
      <c r="XQ1303" s="779"/>
      <c r="XR1303" s="779"/>
      <c r="XS1303" s="779"/>
      <c r="XT1303" s="779"/>
      <c r="XU1303" s="779"/>
      <c r="XV1303" s="779"/>
      <c r="XW1303" s="779"/>
      <c r="XX1303" s="779"/>
      <c r="XY1303" s="779"/>
      <c r="XZ1303" s="779"/>
      <c r="YA1303" s="779"/>
      <c r="YB1303" s="779"/>
      <c r="YC1303" s="779"/>
      <c r="YD1303" s="779"/>
      <c r="YE1303" s="779"/>
      <c r="YF1303" s="779"/>
      <c r="YG1303" s="779"/>
      <c r="YH1303" s="779"/>
      <c r="YI1303" s="779"/>
      <c r="YJ1303" s="779"/>
      <c r="YK1303" s="779"/>
      <c r="YL1303" s="779"/>
      <c r="YM1303" s="779"/>
      <c r="YN1303" s="779"/>
      <c r="YO1303" s="779"/>
      <c r="YP1303" s="779"/>
      <c r="YQ1303" s="779"/>
      <c r="YR1303" s="779"/>
      <c r="YS1303" s="779"/>
      <c r="YT1303" s="779"/>
      <c r="YU1303" s="779"/>
      <c r="YV1303" s="779"/>
      <c r="YW1303" s="779"/>
      <c r="YX1303" s="779"/>
      <c r="YY1303" s="779"/>
      <c r="YZ1303" s="779"/>
      <c r="ZA1303" s="779"/>
      <c r="ZB1303" s="779"/>
      <c r="ZC1303" s="779"/>
      <c r="ZD1303" s="779"/>
      <c r="ZE1303" s="779"/>
      <c r="ZF1303" s="779"/>
      <c r="ZG1303" s="779"/>
      <c r="ZH1303" s="779"/>
      <c r="ZI1303" s="779"/>
      <c r="ZJ1303" s="779"/>
      <c r="ZK1303" s="779"/>
      <c r="ZL1303" s="779"/>
      <c r="ZM1303" s="779"/>
      <c r="ZN1303" s="779"/>
      <c r="ZO1303" s="779"/>
      <c r="ZP1303" s="779"/>
      <c r="ZQ1303" s="779"/>
      <c r="ZR1303" s="779"/>
      <c r="ZS1303" s="779"/>
      <c r="ZT1303" s="779"/>
      <c r="ZU1303" s="779"/>
      <c r="ZV1303" s="779"/>
      <c r="ZW1303" s="779"/>
      <c r="ZX1303" s="779"/>
      <c r="ZY1303" s="779"/>
      <c r="ZZ1303" s="779"/>
      <c r="AAA1303" s="779"/>
      <c r="AAB1303" s="779"/>
      <c r="AAC1303" s="779"/>
      <c r="AAD1303" s="779"/>
      <c r="AAE1303" s="779"/>
      <c r="AAF1303" s="779"/>
      <c r="AAG1303" s="779"/>
      <c r="AAH1303" s="779"/>
      <c r="AAI1303" s="779"/>
      <c r="AAJ1303" s="779"/>
      <c r="AAK1303" s="779"/>
      <c r="AAL1303" s="779"/>
      <c r="AAM1303" s="779"/>
      <c r="AAN1303" s="779"/>
      <c r="AAO1303" s="779"/>
      <c r="AAP1303" s="779"/>
      <c r="AAQ1303" s="779"/>
      <c r="AAR1303" s="779"/>
      <c r="AAS1303" s="779"/>
      <c r="AAT1303" s="779"/>
      <c r="AAU1303" s="779"/>
      <c r="AAV1303" s="779"/>
      <c r="AAW1303" s="779"/>
      <c r="AAX1303" s="779"/>
      <c r="AAY1303" s="779"/>
      <c r="AAZ1303" s="779"/>
      <c r="ABA1303" s="779"/>
      <c r="ABB1303" s="779"/>
      <c r="ABC1303" s="779"/>
      <c r="ABD1303" s="779"/>
      <c r="ABE1303" s="779"/>
      <c r="ABF1303" s="779"/>
      <c r="ABG1303" s="779"/>
      <c r="ABH1303" s="779"/>
      <c r="ABI1303" s="779"/>
      <c r="ABJ1303" s="779"/>
      <c r="ABK1303" s="779"/>
      <c r="ABL1303" s="779"/>
      <c r="ABM1303" s="779"/>
      <c r="ABN1303" s="779"/>
      <c r="ABO1303" s="779"/>
      <c r="ABP1303" s="779"/>
      <c r="ABQ1303" s="779"/>
      <c r="ABR1303" s="779"/>
      <c r="ABS1303" s="779"/>
      <c r="ABT1303" s="779"/>
      <c r="ABU1303" s="779"/>
      <c r="ABV1303" s="779"/>
      <c r="ABW1303" s="779"/>
      <c r="ABX1303" s="779"/>
      <c r="ABY1303" s="779"/>
      <c r="ABZ1303" s="779"/>
      <c r="ACA1303" s="779"/>
      <c r="ACB1303" s="779"/>
      <c r="ACC1303" s="779"/>
      <c r="ACD1303" s="779"/>
      <c r="ACE1303" s="779"/>
      <c r="ACF1303" s="779"/>
      <c r="ACG1303" s="779"/>
      <c r="ACH1303" s="779"/>
      <c r="ACI1303" s="779"/>
      <c r="ACJ1303" s="779"/>
      <c r="ACK1303" s="779"/>
      <c r="ACL1303" s="779"/>
      <c r="ACM1303" s="779"/>
      <c r="ACN1303" s="779"/>
      <c r="ACO1303" s="779"/>
      <c r="ACP1303" s="779"/>
      <c r="ACQ1303" s="779"/>
      <c r="ACR1303" s="779"/>
      <c r="ACS1303" s="779"/>
      <c r="ACT1303" s="779"/>
      <c r="ACU1303" s="779"/>
      <c r="ACV1303" s="779"/>
      <c r="ACW1303" s="779"/>
      <c r="ACX1303" s="779"/>
      <c r="ACY1303" s="779"/>
      <c r="ACZ1303" s="779"/>
      <c r="ADA1303" s="779"/>
      <c r="ADB1303" s="779"/>
      <c r="ADC1303" s="779"/>
      <c r="ADD1303" s="779"/>
      <c r="ADE1303" s="779"/>
      <c r="ADF1303" s="779"/>
      <c r="ADG1303" s="779"/>
      <c r="ADH1303" s="779"/>
      <c r="ADI1303" s="779"/>
      <c r="ADJ1303" s="779"/>
      <c r="ADK1303" s="779"/>
      <c r="ADL1303" s="779"/>
      <c r="ADM1303" s="779"/>
      <c r="ADN1303" s="779"/>
      <c r="ADO1303" s="779"/>
      <c r="ADP1303" s="779"/>
      <c r="ADQ1303" s="779"/>
      <c r="ADR1303" s="779"/>
      <c r="ADS1303" s="779"/>
      <c r="ADT1303" s="779"/>
      <c r="ADU1303" s="779"/>
      <c r="ADV1303" s="779"/>
      <c r="ADW1303" s="779"/>
      <c r="ADX1303" s="779"/>
      <c r="ADY1303" s="779"/>
      <c r="ADZ1303" s="779"/>
      <c r="AEA1303" s="779"/>
      <c r="AEB1303" s="779"/>
      <c r="AEC1303" s="779"/>
      <c r="AED1303" s="779"/>
      <c r="AEE1303" s="779"/>
      <c r="AEF1303" s="779"/>
      <c r="AEG1303" s="779"/>
      <c r="AEH1303" s="779"/>
      <c r="AEI1303" s="779"/>
      <c r="AEJ1303" s="779"/>
      <c r="AEK1303" s="779"/>
      <c r="AEL1303" s="779"/>
      <c r="AEM1303" s="779"/>
      <c r="AEN1303" s="779"/>
      <c r="AEO1303" s="779"/>
      <c r="AEP1303" s="779"/>
      <c r="AEQ1303" s="779"/>
      <c r="AER1303" s="779"/>
      <c r="AES1303" s="779"/>
      <c r="AET1303" s="779"/>
      <c r="AEU1303" s="779"/>
      <c r="AEV1303" s="779"/>
      <c r="AEW1303" s="779"/>
      <c r="AEX1303" s="779"/>
      <c r="AEY1303" s="779"/>
      <c r="AEZ1303" s="779"/>
      <c r="AFA1303" s="779"/>
      <c r="AFB1303" s="779"/>
      <c r="AFC1303" s="779"/>
      <c r="AFD1303" s="779"/>
      <c r="AFE1303" s="779"/>
      <c r="AFF1303" s="779"/>
      <c r="AFG1303" s="779"/>
      <c r="AFH1303" s="779"/>
      <c r="AFI1303" s="779"/>
      <c r="AFJ1303" s="779"/>
      <c r="AFK1303" s="779"/>
      <c r="AFL1303" s="779"/>
      <c r="AFM1303" s="779"/>
      <c r="AFN1303" s="779"/>
      <c r="AFO1303" s="779"/>
      <c r="AFP1303" s="779"/>
      <c r="AFQ1303" s="779"/>
      <c r="AFR1303" s="779"/>
      <c r="AFS1303" s="779"/>
      <c r="AFT1303" s="779"/>
      <c r="AFU1303" s="779"/>
      <c r="AFV1303" s="779"/>
      <c r="AFW1303" s="779"/>
      <c r="AFX1303" s="779"/>
      <c r="AFY1303" s="779"/>
      <c r="AFZ1303" s="779"/>
      <c r="AGA1303" s="779"/>
      <c r="AGB1303" s="779"/>
      <c r="AGC1303" s="779"/>
      <c r="AGD1303" s="779"/>
      <c r="AGE1303" s="779"/>
      <c r="AGF1303" s="779"/>
      <c r="AGG1303" s="779"/>
      <c r="AGH1303" s="779"/>
      <c r="AGI1303" s="779"/>
      <c r="AGJ1303" s="779"/>
      <c r="AGK1303" s="779"/>
      <c r="AGL1303" s="779"/>
      <c r="AGM1303" s="779"/>
      <c r="AGN1303" s="779"/>
      <c r="AGO1303" s="779"/>
      <c r="AGP1303" s="779"/>
      <c r="AGQ1303" s="779"/>
      <c r="AGR1303" s="779"/>
      <c r="AGS1303" s="779"/>
      <c r="AGT1303" s="779"/>
      <c r="AGU1303" s="779"/>
      <c r="AGV1303" s="779"/>
      <c r="AGW1303" s="779"/>
      <c r="AGX1303" s="779"/>
      <c r="AGY1303" s="779"/>
      <c r="AGZ1303" s="779"/>
      <c r="AHA1303" s="779"/>
      <c r="AHB1303" s="779"/>
      <c r="AHC1303" s="779"/>
      <c r="AHD1303" s="779"/>
      <c r="AHE1303" s="779"/>
      <c r="AHF1303" s="779"/>
      <c r="AHG1303" s="779"/>
      <c r="AHH1303" s="779"/>
      <c r="AHI1303" s="779"/>
      <c r="AHJ1303" s="779"/>
      <c r="AHK1303" s="779"/>
      <c r="AHL1303" s="779"/>
      <c r="AHM1303" s="779"/>
      <c r="AHN1303" s="779"/>
      <c r="AHO1303" s="779"/>
      <c r="AHP1303" s="779"/>
      <c r="AHQ1303" s="779"/>
      <c r="AHR1303" s="779"/>
      <c r="AHS1303" s="779"/>
      <c r="AHT1303" s="779"/>
      <c r="AHU1303" s="779"/>
      <c r="AHV1303" s="779"/>
      <c r="AHW1303" s="779"/>
      <c r="AHX1303" s="779"/>
      <c r="AHY1303" s="779"/>
      <c r="AHZ1303" s="779"/>
      <c r="AIA1303" s="779"/>
      <c r="AIB1303" s="779"/>
      <c r="AIC1303" s="779"/>
      <c r="AID1303" s="779"/>
      <c r="AIE1303" s="779"/>
      <c r="AIF1303" s="779"/>
      <c r="AIG1303" s="779"/>
      <c r="AIH1303" s="779"/>
      <c r="AII1303" s="779"/>
      <c r="AIJ1303" s="779"/>
      <c r="AIK1303" s="779"/>
      <c r="AIL1303" s="779"/>
      <c r="AIM1303" s="779"/>
      <c r="AIN1303" s="779"/>
      <c r="AIO1303" s="779"/>
      <c r="AIP1303" s="779"/>
      <c r="AIQ1303" s="779"/>
      <c r="AIR1303" s="779"/>
      <c r="AIS1303" s="779"/>
      <c r="AIT1303" s="779"/>
      <c r="AIU1303" s="779"/>
      <c r="AIV1303" s="779"/>
      <c r="AIW1303" s="779"/>
      <c r="AIX1303" s="779"/>
      <c r="AIY1303" s="779"/>
      <c r="AIZ1303" s="779"/>
      <c r="AJA1303" s="779"/>
      <c r="AJB1303" s="779"/>
      <c r="AJC1303" s="779"/>
      <c r="AJD1303" s="779"/>
      <c r="AJE1303" s="779"/>
      <c r="AJF1303" s="779"/>
      <c r="AJG1303" s="779"/>
      <c r="AJH1303" s="779"/>
      <c r="AJI1303" s="779"/>
      <c r="AJJ1303" s="779"/>
      <c r="AJK1303" s="779"/>
      <c r="AJL1303" s="779"/>
      <c r="AJM1303" s="779"/>
      <c r="AJN1303" s="779"/>
      <c r="AJO1303" s="779"/>
      <c r="AJP1303" s="779"/>
      <c r="AJQ1303" s="779"/>
      <c r="AJR1303" s="779"/>
      <c r="AJS1303" s="779"/>
      <c r="AJT1303" s="779"/>
      <c r="AJU1303" s="779"/>
      <c r="AJV1303" s="779"/>
      <c r="AJW1303" s="779"/>
      <c r="AJX1303" s="779"/>
      <c r="AJY1303" s="779"/>
      <c r="AJZ1303" s="779"/>
      <c r="AKA1303" s="779"/>
      <c r="AKB1303" s="779"/>
      <c r="AKC1303" s="779"/>
      <c r="AKD1303" s="779"/>
      <c r="AKE1303" s="779"/>
      <c r="AKF1303" s="779"/>
      <c r="AKG1303" s="779"/>
      <c r="AKH1303" s="779"/>
      <c r="AKI1303" s="779"/>
      <c r="AKJ1303" s="779"/>
      <c r="AKK1303" s="779"/>
      <c r="AKL1303" s="779"/>
      <c r="AKM1303" s="779"/>
      <c r="AKN1303" s="779"/>
      <c r="AKO1303" s="779"/>
      <c r="AKP1303" s="779"/>
      <c r="AKQ1303" s="779"/>
      <c r="AKR1303" s="779"/>
      <c r="AKS1303" s="779"/>
      <c r="AKT1303" s="779"/>
      <c r="AKU1303" s="779"/>
      <c r="AKV1303" s="779"/>
      <c r="AKW1303" s="779"/>
      <c r="AKX1303" s="779"/>
      <c r="AKY1303" s="779"/>
      <c r="AKZ1303" s="779"/>
      <c r="ALA1303" s="779"/>
      <c r="ALB1303" s="779"/>
      <c r="ALC1303" s="779"/>
      <c r="ALD1303" s="779"/>
      <c r="ALE1303" s="779"/>
      <c r="ALF1303" s="779"/>
      <c r="ALG1303" s="779"/>
      <c r="ALH1303" s="779"/>
      <c r="ALI1303" s="779"/>
      <c r="ALJ1303" s="779"/>
      <c r="ALK1303" s="779"/>
      <c r="ALL1303" s="779"/>
      <c r="ALM1303" s="779"/>
      <c r="ALN1303" s="779"/>
      <c r="ALO1303" s="779"/>
      <c r="ALP1303" s="779"/>
      <c r="ALQ1303" s="779"/>
      <c r="ALR1303" s="779"/>
      <c r="ALS1303" s="779"/>
      <c r="ALT1303" s="779"/>
      <c r="ALU1303" s="779"/>
      <c r="ALV1303" s="779"/>
      <c r="ALW1303" s="779"/>
      <c r="ALX1303" s="779"/>
      <c r="ALY1303" s="779"/>
      <c r="ALZ1303" s="779"/>
      <c r="AMA1303" s="779"/>
      <c r="AMB1303" s="779"/>
      <c r="AMC1303" s="779"/>
      <c r="AMD1303" s="779"/>
      <c r="AME1303" s="779"/>
      <c r="AMF1303" s="779"/>
      <c r="AMG1303" s="779"/>
      <c r="AMH1303" s="779"/>
      <c r="AMI1303" s="779"/>
      <c r="AMJ1303" s="779"/>
      <c r="AMK1303" s="779"/>
      <c r="AML1303" s="779"/>
      <c r="AMM1303" s="779"/>
      <c r="AMN1303" s="779"/>
      <c r="AMO1303" s="779"/>
      <c r="AMP1303" s="779"/>
      <c r="AMQ1303" s="779"/>
      <c r="AMR1303" s="779"/>
      <c r="AMS1303" s="779"/>
      <c r="AMT1303" s="779"/>
      <c r="AMU1303" s="779"/>
      <c r="AMV1303" s="779"/>
      <c r="AMW1303" s="779"/>
      <c r="AMX1303" s="779"/>
      <c r="AMY1303" s="779"/>
      <c r="AMZ1303" s="779"/>
      <c r="ANA1303" s="779"/>
      <c r="ANB1303" s="779"/>
      <c r="ANC1303" s="779"/>
      <c r="AND1303" s="779"/>
      <c r="ANE1303" s="779"/>
      <c r="ANF1303" s="779"/>
      <c r="ANG1303" s="779"/>
      <c r="ANH1303" s="779"/>
      <c r="ANI1303" s="779"/>
      <c r="ANJ1303" s="779"/>
      <c r="ANK1303" s="779"/>
      <c r="ANL1303" s="779"/>
      <c r="ANM1303" s="779"/>
      <c r="ANN1303" s="779"/>
      <c r="ANO1303" s="779"/>
      <c r="ANP1303" s="779"/>
      <c r="ANQ1303" s="779"/>
      <c r="ANR1303" s="779"/>
      <c r="ANS1303" s="779"/>
      <c r="ANT1303" s="779"/>
      <c r="ANU1303" s="779"/>
      <c r="ANV1303" s="779"/>
      <c r="ANW1303" s="779"/>
      <c r="ANX1303" s="779"/>
      <c r="ANY1303" s="779"/>
      <c r="ANZ1303" s="779"/>
      <c r="AOA1303" s="779"/>
      <c r="AOB1303" s="779"/>
      <c r="AOC1303" s="779"/>
      <c r="AOD1303" s="779"/>
      <c r="AOE1303" s="779"/>
      <c r="AOF1303" s="779"/>
      <c r="AOG1303" s="779"/>
      <c r="AOH1303" s="779"/>
      <c r="AOI1303" s="779"/>
      <c r="AOJ1303" s="779"/>
      <c r="AOK1303" s="779"/>
      <c r="AOL1303" s="779"/>
      <c r="AOM1303" s="779"/>
      <c r="AON1303" s="779"/>
      <c r="AOO1303" s="779"/>
      <c r="AOP1303" s="779"/>
      <c r="AOQ1303" s="779"/>
      <c r="AOR1303" s="779"/>
      <c r="AOS1303" s="779"/>
      <c r="AOT1303" s="779"/>
      <c r="AOU1303" s="779"/>
      <c r="AOV1303" s="779"/>
      <c r="AOW1303" s="779"/>
      <c r="AOX1303" s="779"/>
      <c r="AOY1303" s="779"/>
      <c r="AOZ1303" s="779"/>
      <c r="APA1303" s="779"/>
      <c r="APB1303" s="779"/>
      <c r="APC1303" s="779"/>
      <c r="APD1303" s="779"/>
      <c r="APE1303" s="779"/>
      <c r="APF1303" s="779"/>
      <c r="APG1303" s="779"/>
      <c r="APH1303" s="779"/>
      <c r="API1303" s="779"/>
      <c r="APJ1303" s="779"/>
      <c r="APK1303" s="779"/>
      <c r="APL1303" s="779"/>
      <c r="APM1303" s="779"/>
      <c r="APN1303" s="779"/>
      <c r="APO1303" s="779"/>
      <c r="APP1303" s="779"/>
      <c r="APQ1303" s="779"/>
      <c r="APR1303" s="779"/>
      <c r="APS1303" s="779"/>
      <c r="APT1303" s="779"/>
      <c r="APU1303" s="779"/>
      <c r="APV1303" s="779"/>
      <c r="APW1303" s="779"/>
      <c r="APX1303" s="779"/>
      <c r="APY1303" s="779"/>
      <c r="APZ1303" s="779"/>
      <c r="AQA1303" s="779"/>
      <c r="AQB1303" s="779"/>
      <c r="AQC1303" s="779"/>
      <c r="AQD1303" s="779"/>
      <c r="AQE1303" s="779"/>
      <c r="AQF1303" s="779"/>
      <c r="AQG1303" s="779"/>
      <c r="AQH1303" s="779"/>
      <c r="AQI1303" s="779"/>
      <c r="AQJ1303" s="779"/>
      <c r="AQK1303" s="779"/>
      <c r="AQL1303" s="779"/>
      <c r="AQM1303" s="779"/>
      <c r="AQN1303" s="779"/>
      <c r="AQO1303" s="779"/>
      <c r="AQP1303" s="779"/>
      <c r="AQQ1303" s="779"/>
      <c r="AQR1303" s="779"/>
      <c r="AQS1303" s="779"/>
      <c r="AQT1303" s="779"/>
      <c r="AQU1303" s="779"/>
      <c r="AQV1303" s="779"/>
      <c r="AQW1303" s="779"/>
      <c r="AQX1303" s="779"/>
      <c r="AQY1303" s="779"/>
      <c r="AQZ1303" s="779"/>
      <c r="ARA1303" s="779"/>
      <c r="ARB1303" s="779"/>
      <c r="ARC1303" s="779"/>
      <c r="ARD1303" s="779"/>
      <c r="ARE1303" s="779"/>
      <c r="ARF1303" s="779"/>
      <c r="ARG1303" s="779"/>
      <c r="ARH1303" s="779"/>
      <c r="ARI1303" s="779"/>
      <c r="ARJ1303" s="779"/>
      <c r="ARK1303" s="779"/>
      <c r="ARL1303" s="779"/>
      <c r="ARM1303" s="779"/>
      <c r="ARN1303" s="779"/>
      <c r="ARO1303" s="779"/>
      <c r="ARP1303" s="779"/>
      <c r="ARQ1303" s="779"/>
      <c r="ARR1303" s="779"/>
      <c r="ARS1303" s="779"/>
      <c r="ART1303" s="779"/>
      <c r="ARU1303" s="779"/>
      <c r="ARV1303" s="779"/>
      <c r="ARW1303" s="779"/>
      <c r="ARX1303" s="779"/>
      <c r="ARY1303" s="779"/>
      <c r="ARZ1303" s="779"/>
      <c r="ASA1303" s="779"/>
      <c r="ASB1303" s="779"/>
      <c r="ASC1303" s="779"/>
      <c r="ASD1303" s="779"/>
      <c r="ASE1303" s="779"/>
      <c r="ASF1303" s="779"/>
      <c r="ASG1303" s="779"/>
      <c r="ASH1303" s="779"/>
      <c r="ASI1303" s="779"/>
      <c r="ASJ1303" s="779"/>
      <c r="ASK1303" s="779"/>
      <c r="ASL1303" s="779"/>
      <c r="ASM1303" s="779"/>
      <c r="ASN1303" s="779"/>
      <c r="ASO1303" s="779"/>
      <c r="ASP1303" s="779"/>
      <c r="ASQ1303" s="779"/>
      <c r="ASR1303" s="779"/>
      <c r="ASS1303" s="779"/>
      <c r="AST1303" s="779"/>
      <c r="ASU1303" s="779"/>
      <c r="ASV1303" s="779"/>
      <c r="ASW1303" s="779"/>
      <c r="ASX1303" s="779"/>
      <c r="ASY1303" s="779"/>
      <c r="ASZ1303" s="779"/>
      <c r="ATA1303" s="779"/>
      <c r="ATB1303" s="779"/>
      <c r="ATC1303" s="779"/>
      <c r="ATD1303" s="779"/>
      <c r="ATE1303" s="779"/>
      <c r="ATF1303" s="779"/>
      <c r="ATG1303" s="779"/>
      <c r="ATH1303" s="779"/>
      <c r="ATI1303" s="779"/>
      <c r="ATJ1303" s="779"/>
      <c r="ATK1303" s="779"/>
      <c r="ATL1303" s="779"/>
      <c r="ATM1303" s="779"/>
      <c r="ATN1303" s="779"/>
      <c r="ATO1303" s="779"/>
      <c r="ATP1303" s="779"/>
      <c r="ATQ1303" s="779"/>
      <c r="ATR1303" s="779"/>
      <c r="ATS1303" s="779"/>
      <c r="ATT1303" s="779"/>
      <c r="ATU1303" s="779"/>
      <c r="ATV1303" s="779"/>
      <c r="ATW1303" s="779"/>
      <c r="ATX1303" s="779"/>
      <c r="ATY1303" s="779"/>
      <c r="ATZ1303" s="779"/>
      <c r="AUA1303" s="779"/>
      <c r="AUB1303" s="779"/>
      <c r="AUC1303" s="779"/>
      <c r="AUD1303" s="779"/>
      <c r="AUE1303" s="779"/>
      <c r="AUF1303" s="779"/>
      <c r="AUG1303" s="779"/>
      <c r="AUH1303" s="779"/>
      <c r="AUI1303" s="779"/>
      <c r="AUJ1303" s="779"/>
      <c r="AUK1303" s="779"/>
      <c r="AUL1303" s="779"/>
      <c r="AUM1303" s="779"/>
      <c r="AUN1303" s="779"/>
      <c r="AUO1303" s="779"/>
      <c r="AUP1303" s="779"/>
      <c r="AUQ1303" s="779"/>
      <c r="AUR1303" s="779"/>
      <c r="AUS1303" s="779"/>
      <c r="AUT1303" s="779"/>
      <c r="AUU1303" s="779"/>
      <c r="AUV1303" s="779"/>
      <c r="AUW1303" s="779"/>
      <c r="AUX1303" s="779"/>
      <c r="AUY1303" s="779"/>
      <c r="AUZ1303" s="779"/>
      <c r="AVA1303" s="779"/>
      <c r="AVB1303" s="779"/>
      <c r="AVC1303" s="779"/>
      <c r="AVD1303" s="779"/>
      <c r="AVE1303" s="779"/>
      <c r="AVF1303" s="779"/>
      <c r="AVG1303" s="779"/>
      <c r="AVH1303" s="779"/>
      <c r="AVI1303" s="779"/>
      <c r="AVJ1303" s="779"/>
      <c r="AVK1303" s="779"/>
      <c r="AVL1303" s="779"/>
      <c r="AVM1303" s="779"/>
      <c r="AVN1303" s="779"/>
      <c r="AVO1303" s="779"/>
      <c r="AVP1303" s="779"/>
      <c r="AVQ1303" s="779"/>
      <c r="AVR1303" s="779"/>
      <c r="AVS1303" s="779"/>
      <c r="AVT1303" s="779"/>
      <c r="AVU1303" s="779"/>
      <c r="AVV1303" s="779"/>
      <c r="AVW1303" s="779"/>
      <c r="AVX1303" s="779"/>
      <c r="AVY1303" s="779"/>
      <c r="AVZ1303" s="779"/>
      <c r="AWA1303" s="779"/>
      <c r="AWB1303" s="779"/>
      <c r="AWC1303" s="779"/>
      <c r="AWD1303" s="779"/>
      <c r="AWE1303" s="779"/>
      <c r="AWF1303" s="779"/>
      <c r="AWG1303" s="779"/>
      <c r="AWH1303" s="779"/>
      <c r="AWI1303" s="779"/>
      <c r="AWJ1303" s="779"/>
      <c r="AWK1303" s="779"/>
      <c r="AWL1303" s="779"/>
      <c r="AWM1303" s="779"/>
      <c r="AWN1303" s="779"/>
      <c r="AWO1303" s="779"/>
      <c r="AWP1303" s="779"/>
      <c r="AWQ1303" s="779"/>
      <c r="AWR1303" s="779"/>
      <c r="AWS1303" s="779"/>
      <c r="AWT1303" s="779"/>
      <c r="AWU1303" s="779"/>
      <c r="AWV1303" s="779"/>
      <c r="AWW1303" s="779"/>
      <c r="AWX1303" s="779"/>
      <c r="AWY1303" s="779"/>
      <c r="AWZ1303" s="779"/>
      <c r="AXA1303" s="779"/>
      <c r="AXB1303" s="779"/>
      <c r="AXC1303" s="779"/>
      <c r="AXD1303" s="779"/>
      <c r="AXE1303" s="779"/>
      <c r="AXF1303" s="779"/>
      <c r="AXG1303" s="779"/>
      <c r="AXH1303" s="779"/>
      <c r="AXI1303" s="779"/>
      <c r="AXJ1303" s="779"/>
      <c r="AXK1303" s="779"/>
      <c r="AXL1303" s="779"/>
      <c r="AXM1303" s="779"/>
      <c r="AXN1303" s="779"/>
      <c r="AXO1303" s="779"/>
      <c r="AXP1303" s="779"/>
      <c r="AXQ1303" s="779"/>
      <c r="AXR1303" s="779"/>
      <c r="AXS1303" s="779"/>
      <c r="AXT1303" s="779"/>
      <c r="AXU1303" s="779"/>
      <c r="AXV1303" s="779"/>
      <c r="AXW1303" s="779"/>
      <c r="AXX1303" s="779"/>
      <c r="AXY1303" s="779"/>
      <c r="AXZ1303" s="779"/>
      <c r="AYA1303" s="779"/>
      <c r="AYB1303" s="779"/>
      <c r="AYC1303" s="779"/>
      <c r="AYD1303" s="779"/>
      <c r="AYE1303" s="779"/>
      <c r="AYF1303" s="779"/>
      <c r="AYG1303" s="779"/>
      <c r="AYH1303" s="779"/>
      <c r="AYI1303" s="779"/>
      <c r="AYJ1303" s="779"/>
      <c r="AYK1303" s="779"/>
      <c r="AYL1303" s="779"/>
      <c r="AYM1303" s="779"/>
      <c r="AYN1303" s="779"/>
      <c r="AYO1303" s="779"/>
      <c r="AYP1303" s="779"/>
      <c r="AYQ1303" s="779"/>
      <c r="AYR1303" s="779"/>
      <c r="AYS1303" s="779"/>
      <c r="AYT1303" s="779"/>
      <c r="AYU1303" s="779"/>
      <c r="AYV1303" s="779"/>
      <c r="AYW1303" s="779"/>
      <c r="AYX1303" s="779"/>
      <c r="AYY1303" s="779"/>
      <c r="AYZ1303" s="779"/>
      <c r="AZA1303" s="779"/>
      <c r="AZB1303" s="779"/>
      <c r="AZC1303" s="779"/>
      <c r="AZD1303" s="779"/>
      <c r="AZE1303" s="779"/>
      <c r="AZF1303" s="779"/>
      <c r="AZG1303" s="779"/>
      <c r="AZH1303" s="779"/>
      <c r="AZI1303" s="779"/>
      <c r="AZJ1303" s="779"/>
      <c r="AZK1303" s="779"/>
      <c r="AZL1303" s="779"/>
      <c r="AZM1303" s="779"/>
      <c r="AZN1303" s="779"/>
      <c r="AZO1303" s="779"/>
      <c r="AZP1303" s="779"/>
      <c r="AZQ1303" s="779"/>
      <c r="AZR1303" s="779"/>
      <c r="AZS1303" s="779"/>
      <c r="AZT1303" s="779"/>
      <c r="AZU1303" s="779"/>
      <c r="AZV1303" s="779"/>
      <c r="AZW1303" s="779"/>
      <c r="AZX1303" s="779"/>
      <c r="AZY1303" s="779"/>
      <c r="AZZ1303" s="779"/>
      <c r="BAA1303" s="779"/>
      <c r="BAB1303" s="779"/>
      <c r="BAC1303" s="779"/>
      <c r="BAD1303" s="779"/>
      <c r="BAE1303" s="779"/>
      <c r="BAF1303" s="779"/>
      <c r="BAG1303" s="779"/>
      <c r="BAH1303" s="779"/>
      <c r="BAI1303" s="779"/>
      <c r="BAJ1303" s="779"/>
      <c r="BAK1303" s="779"/>
      <c r="BAL1303" s="779"/>
      <c r="BAM1303" s="779"/>
      <c r="BAN1303" s="779"/>
      <c r="BAO1303" s="779"/>
      <c r="BAP1303" s="779"/>
      <c r="BAQ1303" s="779"/>
      <c r="BAR1303" s="779"/>
      <c r="BAS1303" s="779"/>
      <c r="BAT1303" s="779"/>
      <c r="BAU1303" s="779"/>
      <c r="BAV1303" s="779"/>
      <c r="BAW1303" s="779"/>
      <c r="BAX1303" s="779"/>
      <c r="BAY1303" s="779"/>
      <c r="BAZ1303" s="779"/>
      <c r="BBA1303" s="779"/>
      <c r="BBB1303" s="779"/>
      <c r="BBC1303" s="779"/>
      <c r="BBD1303" s="779"/>
      <c r="BBE1303" s="779"/>
      <c r="BBF1303" s="779"/>
      <c r="BBG1303" s="779"/>
      <c r="BBH1303" s="779"/>
      <c r="BBI1303" s="779"/>
      <c r="BBJ1303" s="779"/>
      <c r="BBK1303" s="779"/>
      <c r="BBL1303" s="779"/>
      <c r="BBM1303" s="779"/>
      <c r="BBN1303" s="779"/>
      <c r="BBO1303" s="779"/>
      <c r="BBP1303" s="779"/>
      <c r="BBQ1303" s="779"/>
      <c r="BBR1303" s="779"/>
      <c r="BBS1303" s="779"/>
      <c r="BBT1303" s="779"/>
      <c r="BBU1303" s="779"/>
      <c r="BBV1303" s="779"/>
      <c r="BBW1303" s="779"/>
      <c r="BBX1303" s="779"/>
      <c r="BBY1303" s="779"/>
      <c r="BBZ1303" s="779"/>
      <c r="BCA1303" s="779"/>
      <c r="BCB1303" s="779"/>
      <c r="BCC1303" s="779"/>
      <c r="BCD1303" s="779"/>
      <c r="BCE1303" s="779"/>
      <c r="BCF1303" s="779"/>
      <c r="BCG1303" s="779"/>
      <c r="BCH1303" s="779"/>
      <c r="BCI1303" s="779"/>
      <c r="BCJ1303" s="779"/>
      <c r="BCK1303" s="779"/>
      <c r="BCL1303" s="779"/>
      <c r="BCM1303" s="779"/>
      <c r="BCN1303" s="779"/>
      <c r="BCO1303" s="779"/>
      <c r="BCP1303" s="779"/>
      <c r="BCQ1303" s="779"/>
      <c r="BCR1303" s="779"/>
      <c r="BCS1303" s="779"/>
      <c r="BCT1303" s="779"/>
      <c r="BCU1303" s="779"/>
      <c r="BCV1303" s="779"/>
      <c r="BCW1303" s="779"/>
      <c r="BCX1303" s="779"/>
      <c r="BCY1303" s="779"/>
      <c r="BCZ1303" s="779"/>
      <c r="BDA1303" s="779"/>
      <c r="BDB1303" s="779"/>
      <c r="BDC1303" s="779"/>
      <c r="BDD1303" s="779"/>
      <c r="BDE1303" s="779"/>
      <c r="BDF1303" s="779"/>
      <c r="BDG1303" s="779"/>
      <c r="BDH1303" s="779"/>
      <c r="BDI1303" s="779"/>
      <c r="BDJ1303" s="779"/>
      <c r="BDK1303" s="779"/>
      <c r="BDL1303" s="779"/>
      <c r="BDM1303" s="779"/>
      <c r="BDN1303" s="779"/>
      <c r="BDO1303" s="779"/>
      <c r="BDP1303" s="779"/>
      <c r="BDQ1303" s="779"/>
      <c r="BDR1303" s="779"/>
      <c r="BDS1303" s="779"/>
      <c r="BDT1303" s="779"/>
      <c r="BDU1303" s="779"/>
      <c r="BDV1303" s="779"/>
      <c r="BDW1303" s="779"/>
      <c r="BDX1303" s="779"/>
      <c r="BDY1303" s="779"/>
      <c r="BDZ1303" s="779"/>
      <c r="BEA1303" s="779"/>
      <c r="BEB1303" s="779"/>
      <c r="BEC1303" s="779"/>
      <c r="BED1303" s="779"/>
      <c r="BEE1303" s="779"/>
      <c r="BEF1303" s="779"/>
      <c r="BEG1303" s="779"/>
      <c r="BEH1303" s="779"/>
      <c r="BEI1303" s="779"/>
      <c r="BEJ1303" s="779"/>
      <c r="BEK1303" s="779"/>
      <c r="BEL1303" s="779"/>
      <c r="BEM1303" s="779"/>
      <c r="BEN1303" s="779"/>
      <c r="BEO1303" s="779"/>
      <c r="BEP1303" s="779"/>
      <c r="BEQ1303" s="779"/>
      <c r="BER1303" s="779"/>
      <c r="BES1303" s="779"/>
      <c r="BET1303" s="779"/>
      <c r="BEU1303" s="779"/>
      <c r="BEV1303" s="779"/>
      <c r="BEW1303" s="779"/>
      <c r="BEX1303" s="779"/>
      <c r="BEY1303" s="779"/>
      <c r="BEZ1303" s="779"/>
      <c r="BFA1303" s="779"/>
      <c r="BFB1303" s="779"/>
      <c r="BFC1303" s="779"/>
      <c r="BFD1303" s="779"/>
      <c r="BFE1303" s="779"/>
      <c r="BFF1303" s="779"/>
      <c r="BFG1303" s="779"/>
      <c r="BFH1303" s="779"/>
      <c r="BFI1303" s="779"/>
      <c r="BFJ1303" s="779"/>
      <c r="BFK1303" s="779"/>
      <c r="BFL1303" s="779"/>
      <c r="BFM1303" s="779"/>
      <c r="BFN1303" s="779"/>
      <c r="BFO1303" s="779"/>
      <c r="BFP1303" s="779"/>
      <c r="BFQ1303" s="779"/>
      <c r="BFR1303" s="779"/>
      <c r="BFS1303" s="779"/>
      <c r="BFT1303" s="779"/>
      <c r="BFU1303" s="779"/>
      <c r="BFV1303" s="779"/>
      <c r="BFW1303" s="779"/>
      <c r="BFX1303" s="779"/>
      <c r="BFY1303" s="779"/>
      <c r="BFZ1303" s="779"/>
      <c r="BGA1303" s="779"/>
      <c r="BGB1303" s="779"/>
      <c r="BGC1303" s="779"/>
      <c r="BGD1303" s="779"/>
      <c r="BGE1303" s="779"/>
      <c r="BGF1303" s="779"/>
      <c r="BGG1303" s="779"/>
      <c r="BGH1303" s="779"/>
      <c r="BGI1303" s="779"/>
      <c r="BGJ1303" s="779"/>
      <c r="BGK1303" s="779"/>
      <c r="BGL1303" s="779"/>
      <c r="BGM1303" s="779"/>
      <c r="BGN1303" s="779"/>
      <c r="BGO1303" s="779"/>
      <c r="BGP1303" s="779"/>
      <c r="BGQ1303" s="779"/>
      <c r="BGR1303" s="779"/>
      <c r="BGS1303" s="779"/>
      <c r="BGT1303" s="779"/>
      <c r="BGU1303" s="779"/>
      <c r="BGV1303" s="779"/>
      <c r="BGW1303" s="779"/>
      <c r="BGX1303" s="779"/>
      <c r="BGY1303" s="779"/>
      <c r="BGZ1303" s="779"/>
      <c r="BHA1303" s="779"/>
      <c r="BHB1303" s="779"/>
      <c r="BHC1303" s="779"/>
      <c r="BHD1303" s="779"/>
      <c r="BHE1303" s="779"/>
      <c r="BHF1303" s="779"/>
      <c r="BHG1303" s="779"/>
      <c r="BHH1303" s="779"/>
      <c r="BHI1303" s="779"/>
      <c r="BHJ1303" s="779"/>
      <c r="BHK1303" s="779"/>
      <c r="BHL1303" s="779"/>
      <c r="BHM1303" s="779"/>
      <c r="BHN1303" s="779"/>
      <c r="BHO1303" s="779"/>
      <c r="BHP1303" s="779"/>
      <c r="BHQ1303" s="779"/>
      <c r="BHR1303" s="779"/>
      <c r="BHS1303" s="779"/>
      <c r="BHT1303" s="779"/>
      <c r="BHU1303" s="779"/>
      <c r="BHV1303" s="779"/>
      <c r="BHW1303" s="779"/>
      <c r="BHX1303" s="779"/>
      <c r="BHY1303" s="779"/>
      <c r="BHZ1303" s="779"/>
      <c r="BIA1303" s="779"/>
      <c r="BIB1303" s="779"/>
      <c r="BIC1303" s="779"/>
      <c r="BID1303" s="779"/>
      <c r="BIE1303" s="779"/>
      <c r="BIF1303" s="779"/>
      <c r="BIG1303" s="779"/>
      <c r="BIH1303" s="779"/>
      <c r="BII1303" s="779"/>
      <c r="BIJ1303" s="779"/>
      <c r="BIK1303" s="779"/>
      <c r="BIL1303" s="779"/>
      <c r="BIM1303" s="779"/>
      <c r="BIN1303" s="779"/>
      <c r="BIO1303" s="779"/>
      <c r="BIP1303" s="779"/>
      <c r="BIQ1303" s="779"/>
      <c r="BIR1303" s="779"/>
      <c r="BIS1303" s="779"/>
      <c r="BIT1303" s="779"/>
      <c r="BIU1303" s="779"/>
      <c r="BIV1303" s="779"/>
      <c r="BIW1303" s="779"/>
      <c r="BIX1303" s="779"/>
      <c r="BIY1303" s="779"/>
      <c r="BIZ1303" s="779"/>
      <c r="BJA1303" s="779"/>
      <c r="BJB1303" s="779"/>
      <c r="BJC1303" s="779"/>
      <c r="BJD1303" s="779"/>
      <c r="BJE1303" s="779"/>
      <c r="BJF1303" s="779"/>
      <c r="BJG1303" s="779"/>
      <c r="BJH1303" s="779"/>
      <c r="BJI1303" s="779"/>
      <c r="BJJ1303" s="779"/>
      <c r="BJK1303" s="779"/>
      <c r="BJL1303" s="779"/>
      <c r="BJM1303" s="779"/>
      <c r="BJN1303" s="779"/>
      <c r="BJO1303" s="779"/>
      <c r="BJP1303" s="779"/>
      <c r="BJQ1303" s="779"/>
      <c r="BJR1303" s="779"/>
      <c r="BJS1303" s="779"/>
      <c r="BJT1303" s="779"/>
      <c r="BJU1303" s="779"/>
      <c r="BJV1303" s="779"/>
      <c r="BJW1303" s="779"/>
      <c r="BJX1303" s="779"/>
      <c r="BJY1303" s="779"/>
      <c r="BJZ1303" s="779"/>
      <c r="BKA1303" s="779"/>
      <c r="BKB1303" s="779"/>
      <c r="BKC1303" s="779"/>
      <c r="BKD1303" s="779"/>
      <c r="BKE1303" s="779"/>
      <c r="BKF1303" s="779"/>
      <c r="BKG1303" s="779"/>
      <c r="BKH1303" s="779"/>
      <c r="BKI1303" s="779"/>
      <c r="BKJ1303" s="779"/>
      <c r="BKK1303" s="779"/>
      <c r="BKL1303" s="779"/>
      <c r="BKM1303" s="779"/>
      <c r="BKN1303" s="779"/>
      <c r="BKO1303" s="779"/>
      <c r="BKP1303" s="779"/>
      <c r="BKQ1303" s="779"/>
      <c r="BKR1303" s="779"/>
      <c r="BKS1303" s="779"/>
      <c r="BKT1303" s="779"/>
      <c r="BKU1303" s="779"/>
      <c r="BKV1303" s="779"/>
      <c r="BKW1303" s="779"/>
      <c r="BKX1303" s="779"/>
      <c r="BKY1303" s="779"/>
      <c r="BKZ1303" s="779"/>
      <c r="BLA1303" s="779"/>
      <c r="BLB1303" s="779"/>
      <c r="BLC1303" s="779"/>
      <c r="BLD1303" s="779"/>
      <c r="BLE1303" s="779"/>
      <c r="BLF1303" s="779"/>
      <c r="BLG1303" s="779"/>
      <c r="BLH1303" s="779"/>
      <c r="BLI1303" s="779"/>
      <c r="BLJ1303" s="779"/>
      <c r="BLK1303" s="779"/>
      <c r="BLL1303" s="779"/>
      <c r="BLM1303" s="779"/>
      <c r="BLN1303" s="779"/>
      <c r="BLO1303" s="779"/>
      <c r="BLP1303" s="779"/>
      <c r="BLQ1303" s="779"/>
      <c r="BLR1303" s="779"/>
      <c r="BLS1303" s="779"/>
      <c r="BLT1303" s="779"/>
      <c r="BLU1303" s="779"/>
      <c r="BLV1303" s="779"/>
      <c r="BLW1303" s="779"/>
      <c r="BLX1303" s="779"/>
      <c r="BLY1303" s="779"/>
      <c r="BLZ1303" s="779"/>
      <c r="BMA1303" s="779"/>
      <c r="BMB1303" s="779"/>
      <c r="BMC1303" s="779"/>
      <c r="BMD1303" s="779"/>
      <c r="BME1303" s="779"/>
      <c r="BMF1303" s="779"/>
      <c r="BMG1303" s="779"/>
      <c r="BMH1303" s="779"/>
      <c r="BMI1303" s="779"/>
      <c r="BMJ1303" s="779"/>
      <c r="BMK1303" s="779"/>
      <c r="BML1303" s="779"/>
      <c r="BMM1303" s="779"/>
      <c r="BMN1303" s="779"/>
      <c r="BMO1303" s="779"/>
      <c r="BMP1303" s="779"/>
      <c r="BMQ1303" s="779"/>
      <c r="BMR1303" s="779"/>
      <c r="BMS1303" s="779"/>
      <c r="BMT1303" s="779"/>
      <c r="BMU1303" s="779"/>
      <c r="BMV1303" s="779"/>
      <c r="BMW1303" s="779"/>
      <c r="BMX1303" s="779"/>
      <c r="BMY1303" s="779"/>
      <c r="BMZ1303" s="779"/>
      <c r="BNA1303" s="779"/>
      <c r="BNB1303" s="779"/>
      <c r="BNC1303" s="779"/>
      <c r="BND1303" s="779"/>
      <c r="BNE1303" s="779"/>
      <c r="BNF1303" s="779"/>
      <c r="BNG1303" s="779"/>
      <c r="BNH1303" s="779"/>
      <c r="BNI1303" s="779"/>
      <c r="BNJ1303" s="779"/>
      <c r="BNK1303" s="779"/>
      <c r="BNL1303" s="779"/>
      <c r="BNM1303" s="779"/>
      <c r="BNN1303" s="779"/>
      <c r="BNO1303" s="779"/>
      <c r="BNP1303" s="779"/>
      <c r="BNQ1303" s="779"/>
      <c r="BNR1303" s="779"/>
      <c r="BNS1303" s="779"/>
      <c r="BNT1303" s="779"/>
      <c r="BNU1303" s="779"/>
      <c r="BNV1303" s="779"/>
      <c r="BNW1303" s="779"/>
      <c r="BNX1303" s="779"/>
      <c r="BNY1303" s="779"/>
      <c r="BNZ1303" s="779"/>
      <c r="BOA1303" s="779"/>
      <c r="BOB1303" s="779"/>
      <c r="BOC1303" s="779"/>
      <c r="BOD1303" s="779"/>
      <c r="BOE1303" s="779"/>
      <c r="BOF1303" s="779"/>
      <c r="BOG1303" s="779"/>
      <c r="BOH1303" s="779"/>
      <c r="BOI1303" s="779"/>
      <c r="BOJ1303" s="779"/>
      <c r="BOK1303" s="779"/>
      <c r="BOL1303" s="779"/>
      <c r="BOM1303" s="779"/>
      <c r="BON1303" s="779"/>
      <c r="BOO1303" s="779"/>
      <c r="BOP1303" s="779"/>
      <c r="BOQ1303" s="779"/>
      <c r="BOR1303" s="779"/>
      <c r="BOS1303" s="779"/>
      <c r="BOT1303" s="779"/>
      <c r="BOU1303" s="779"/>
      <c r="BOV1303" s="779"/>
      <c r="BOW1303" s="779"/>
      <c r="BOX1303" s="779"/>
      <c r="BOY1303" s="779"/>
      <c r="BOZ1303" s="779"/>
      <c r="BPA1303" s="779"/>
      <c r="BPB1303" s="779"/>
      <c r="BPC1303" s="779"/>
      <c r="BPD1303" s="779"/>
      <c r="BPE1303" s="779"/>
      <c r="BPF1303" s="779"/>
      <c r="BPG1303" s="779"/>
      <c r="BPH1303" s="779"/>
      <c r="BPI1303" s="779"/>
      <c r="BPJ1303" s="779"/>
      <c r="BPK1303" s="779"/>
      <c r="BPL1303" s="779"/>
      <c r="BPM1303" s="779"/>
      <c r="BPN1303" s="779"/>
      <c r="BPO1303" s="779"/>
      <c r="BPP1303" s="779"/>
      <c r="BPQ1303" s="779"/>
      <c r="BPR1303" s="779"/>
      <c r="BPS1303" s="779"/>
      <c r="BPT1303" s="779"/>
      <c r="BPU1303" s="779"/>
      <c r="BPV1303" s="779"/>
      <c r="BPW1303" s="779"/>
      <c r="BPX1303" s="779"/>
      <c r="BPY1303" s="779"/>
      <c r="BPZ1303" s="779"/>
      <c r="BQA1303" s="779"/>
      <c r="BQB1303" s="779"/>
      <c r="BQC1303" s="779"/>
      <c r="BQD1303" s="779"/>
      <c r="BQE1303" s="779"/>
      <c r="BQF1303" s="779"/>
      <c r="BQG1303" s="779"/>
      <c r="BQH1303" s="779"/>
      <c r="BQI1303" s="779"/>
      <c r="BQJ1303" s="779"/>
      <c r="BQK1303" s="779"/>
      <c r="BQL1303" s="779"/>
      <c r="BQM1303" s="779"/>
      <c r="BQN1303" s="779"/>
      <c r="BQO1303" s="779"/>
      <c r="BQP1303" s="779"/>
      <c r="BQQ1303" s="779"/>
      <c r="BQR1303" s="779"/>
      <c r="BQS1303" s="779"/>
      <c r="BQT1303" s="779"/>
      <c r="BQU1303" s="779"/>
      <c r="BQV1303" s="779"/>
      <c r="BQW1303" s="779"/>
      <c r="BQX1303" s="779"/>
      <c r="BQY1303" s="779"/>
      <c r="BQZ1303" s="779"/>
      <c r="BRA1303" s="779"/>
      <c r="BRB1303" s="779"/>
      <c r="BRC1303" s="779"/>
      <c r="BRD1303" s="779"/>
      <c r="BRE1303" s="779"/>
      <c r="BRF1303" s="779"/>
      <c r="BRG1303" s="779"/>
      <c r="BRH1303" s="779"/>
      <c r="BRI1303" s="779"/>
      <c r="BRJ1303" s="779"/>
      <c r="BRK1303" s="779"/>
      <c r="BRL1303" s="779"/>
      <c r="BRM1303" s="779"/>
      <c r="BRN1303" s="779"/>
      <c r="BRO1303" s="779"/>
      <c r="BRP1303" s="779"/>
      <c r="BRQ1303" s="779"/>
      <c r="BRR1303" s="779"/>
      <c r="BRS1303" s="779"/>
      <c r="BRT1303" s="779"/>
      <c r="BRU1303" s="779"/>
      <c r="BRV1303" s="779"/>
      <c r="BRW1303" s="779"/>
      <c r="BRX1303" s="779"/>
      <c r="BRY1303" s="779"/>
      <c r="BRZ1303" s="779"/>
      <c r="BSA1303" s="779"/>
      <c r="BSB1303" s="779"/>
      <c r="BSC1303" s="779"/>
      <c r="BSD1303" s="779"/>
      <c r="BSE1303" s="779"/>
      <c r="BSF1303" s="779"/>
      <c r="BSG1303" s="779"/>
      <c r="BSH1303" s="779"/>
      <c r="BSI1303" s="779"/>
      <c r="BSJ1303" s="779"/>
      <c r="BSK1303" s="779"/>
      <c r="BSL1303" s="779"/>
      <c r="BSM1303" s="779"/>
      <c r="BSN1303" s="779"/>
      <c r="BSO1303" s="779"/>
      <c r="BSP1303" s="779"/>
      <c r="BSQ1303" s="779"/>
      <c r="BSR1303" s="779"/>
      <c r="BSS1303" s="779"/>
      <c r="BST1303" s="779"/>
      <c r="BSU1303" s="779"/>
      <c r="BSV1303" s="779"/>
      <c r="BSW1303" s="779"/>
      <c r="BSX1303" s="779"/>
      <c r="BSY1303" s="779"/>
      <c r="BSZ1303" s="779"/>
      <c r="BTA1303" s="779"/>
      <c r="BTB1303" s="779"/>
      <c r="BTC1303" s="779"/>
      <c r="BTD1303" s="779"/>
      <c r="BTE1303" s="779"/>
      <c r="BTF1303" s="779"/>
      <c r="BTG1303" s="779"/>
      <c r="BTH1303" s="779"/>
      <c r="BTI1303" s="779"/>
      <c r="BTJ1303" s="779"/>
      <c r="BTK1303" s="779"/>
      <c r="BTL1303" s="779"/>
      <c r="BTM1303" s="779"/>
      <c r="BTN1303" s="779"/>
      <c r="BTO1303" s="779"/>
      <c r="BTP1303" s="779"/>
      <c r="BTQ1303" s="779"/>
      <c r="BTR1303" s="779"/>
      <c r="BTS1303" s="779"/>
      <c r="BTT1303" s="779"/>
      <c r="BTU1303" s="779"/>
      <c r="BTV1303" s="779"/>
      <c r="BTW1303" s="779"/>
      <c r="BTX1303" s="779"/>
      <c r="BTY1303" s="779"/>
      <c r="BTZ1303" s="779"/>
      <c r="BUA1303" s="779"/>
      <c r="BUB1303" s="779"/>
      <c r="BUC1303" s="779"/>
      <c r="BUD1303" s="779"/>
      <c r="BUE1303" s="779"/>
      <c r="BUF1303" s="779"/>
      <c r="BUG1303" s="779"/>
      <c r="BUH1303" s="779"/>
      <c r="BUI1303" s="779"/>
      <c r="BUJ1303" s="779"/>
      <c r="BUK1303" s="779"/>
      <c r="BUL1303" s="779"/>
      <c r="BUM1303" s="779"/>
      <c r="BUN1303" s="779"/>
      <c r="BUO1303" s="779"/>
      <c r="BUP1303" s="779"/>
      <c r="BUQ1303" s="779"/>
      <c r="BUR1303" s="779"/>
      <c r="BUS1303" s="779"/>
      <c r="BUT1303" s="779"/>
      <c r="BUU1303" s="779"/>
      <c r="BUV1303" s="779"/>
      <c r="BUW1303" s="779"/>
      <c r="BUX1303" s="779"/>
      <c r="BUY1303" s="779"/>
      <c r="BUZ1303" s="779"/>
      <c r="BVA1303" s="779"/>
      <c r="BVB1303" s="779"/>
      <c r="BVC1303" s="779"/>
      <c r="BVD1303" s="779"/>
      <c r="BVE1303" s="779"/>
      <c r="BVF1303" s="779"/>
      <c r="BVG1303" s="779"/>
      <c r="BVH1303" s="779"/>
      <c r="BVI1303" s="779"/>
      <c r="BVJ1303" s="779"/>
      <c r="BVK1303" s="779"/>
      <c r="BVL1303" s="779"/>
      <c r="BVM1303" s="779"/>
      <c r="BVN1303" s="779"/>
      <c r="BVO1303" s="779"/>
      <c r="BVP1303" s="779"/>
      <c r="BVQ1303" s="779"/>
      <c r="BVR1303" s="779"/>
      <c r="BVS1303" s="779"/>
      <c r="BVT1303" s="779"/>
      <c r="BVU1303" s="779"/>
      <c r="BVV1303" s="779"/>
      <c r="BVW1303" s="779"/>
      <c r="BVX1303" s="779"/>
      <c r="BVY1303" s="779"/>
      <c r="BVZ1303" s="779"/>
      <c r="BWA1303" s="779"/>
      <c r="BWB1303" s="779"/>
      <c r="BWC1303" s="779"/>
      <c r="BWD1303" s="779"/>
      <c r="BWE1303" s="779"/>
      <c r="BWF1303" s="779"/>
      <c r="BWG1303" s="779"/>
      <c r="BWH1303" s="779"/>
      <c r="BWI1303" s="779"/>
      <c r="BWJ1303" s="779"/>
      <c r="BWK1303" s="779"/>
      <c r="BWL1303" s="779"/>
      <c r="BWM1303" s="779"/>
      <c r="BWN1303" s="779"/>
      <c r="BWO1303" s="779"/>
      <c r="BWP1303" s="779"/>
      <c r="BWQ1303" s="779"/>
      <c r="BWR1303" s="779"/>
      <c r="BWS1303" s="779"/>
      <c r="BWT1303" s="779"/>
      <c r="BWU1303" s="779"/>
      <c r="BWV1303" s="779"/>
      <c r="BWW1303" s="779"/>
      <c r="BWX1303" s="779"/>
      <c r="BWY1303" s="779"/>
      <c r="BWZ1303" s="779"/>
      <c r="BXA1303" s="779"/>
      <c r="BXB1303" s="779"/>
      <c r="BXC1303" s="779"/>
      <c r="BXD1303" s="779"/>
      <c r="BXE1303" s="779"/>
      <c r="BXF1303" s="779"/>
      <c r="BXG1303" s="779"/>
      <c r="BXH1303" s="779"/>
      <c r="BXI1303" s="779"/>
      <c r="BXJ1303" s="779"/>
      <c r="BXK1303" s="779"/>
      <c r="BXL1303" s="779"/>
      <c r="BXM1303" s="779"/>
      <c r="BXN1303" s="779"/>
      <c r="BXO1303" s="779"/>
      <c r="BXP1303" s="779"/>
      <c r="BXQ1303" s="779"/>
      <c r="BXR1303" s="779"/>
      <c r="BXS1303" s="779"/>
      <c r="BXT1303" s="779"/>
      <c r="BXU1303" s="779"/>
      <c r="BXV1303" s="779"/>
      <c r="BXW1303" s="779"/>
      <c r="BXX1303" s="779"/>
      <c r="BXY1303" s="779"/>
      <c r="BXZ1303" s="779"/>
      <c r="BYA1303" s="779"/>
      <c r="BYB1303" s="779"/>
      <c r="BYC1303" s="779"/>
      <c r="BYD1303" s="779"/>
      <c r="BYE1303" s="779"/>
      <c r="BYF1303" s="779"/>
      <c r="BYG1303" s="779"/>
      <c r="BYH1303" s="779"/>
      <c r="BYI1303" s="779"/>
      <c r="BYJ1303" s="779"/>
      <c r="BYK1303" s="779"/>
      <c r="BYL1303" s="779"/>
      <c r="BYM1303" s="779"/>
      <c r="BYN1303" s="779"/>
      <c r="BYO1303" s="779"/>
      <c r="BYP1303" s="779"/>
      <c r="BYQ1303" s="779"/>
      <c r="BYR1303" s="779"/>
      <c r="BYS1303" s="779"/>
      <c r="BYT1303" s="779"/>
      <c r="BYU1303" s="779"/>
      <c r="BYV1303" s="779"/>
      <c r="BYW1303" s="779"/>
      <c r="BYX1303" s="779"/>
      <c r="BYY1303" s="779"/>
      <c r="BYZ1303" s="779"/>
      <c r="BZA1303" s="779"/>
      <c r="BZB1303" s="779"/>
      <c r="BZC1303" s="779"/>
      <c r="BZD1303" s="779"/>
      <c r="BZE1303" s="779"/>
      <c r="BZF1303" s="779"/>
      <c r="BZG1303" s="779"/>
      <c r="BZH1303" s="779"/>
      <c r="BZI1303" s="779"/>
      <c r="BZJ1303" s="779"/>
      <c r="BZK1303" s="779"/>
      <c r="BZL1303" s="779"/>
      <c r="BZM1303" s="779"/>
      <c r="BZN1303" s="779"/>
      <c r="BZO1303" s="779"/>
      <c r="BZP1303" s="779"/>
      <c r="BZQ1303" s="779"/>
      <c r="BZR1303" s="779"/>
      <c r="BZS1303" s="779"/>
      <c r="BZT1303" s="779"/>
      <c r="BZU1303" s="779"/>
      <c r="BZV1303" s="779"/>
      <c r="BZW1303" s="779"/>
      <c r="BZX1303" s="779"/>
      <c r="BZY1303" s="779"/>
      <c r="BZZ1303" s="779"/>
      <c r="CAA1303" s="779"/>
      <c r="CAB1303" s="779"/>
      <c r="CAC1303" s="779"/>
      <c r="CAD1303" s="779"/>
      <c r="CAE1303" s="779"/>
      <c r="CAF1303" s="779"/>
      <c r="CAG1303" s="779"/>
      <c r="CAH1303" s="779"/>
      <c r="CAI1303" s="779"/>
      <c r="CAJ1303" s="779"/>
      <c r="CAK1303" s="779"/>
      <c r="CAL1303" s="779"/>
      <c r="CAM1303" s="779"/>
      <c r="CAN1303" s="779"/>
      <c r="CAO1303" s="779"/>
      <c r="CAP1303" s="779"/>
      <c r="CAQ1303" s="779"/>
      <c r="CAR1303" s="779"/>
      <c r="CAS1303" s="779"/>
      <c r="CAT1303" s="779"/>
      <c r="CAU1303" s="779"/>
      <c r="CAV1303" s="779"/>
      <c r="CAW1303" s="779"/>
      <c r="CAX1303" s="779"/>
      <c r="CAY1303" s="779"/>
      <c r="CAZ1303" s="779"/>
      <c r="CBA1303" s="779"/>
      <c r="CBB1303" s="779"/>
      <c r="CBC1303" s="779"/>
      <c r="CBD1303" s="779"/>
      <c r="CBE1303" s="779"/>
      <c r="CBF1303" s="779"/>
      <c r="CBG1303" s="779"/>
      <c r="CBH1303" s="779"/>
      <c r="CBI1303" s="779"/>
      <c r="CBJ1303" s="779"/>
      <c r="CBK1303" s="779"/>
      <c r="CBL1303" s="779"/>
      <c r="CBM1303" s="779"/>
      <c r="CBN1303" s="779"/>
      <c r="CBO1303" s="779"/>
      <c r="CBP1303" s="779"/>
      <c r="CBQ1303" s="779"/>
      <c r="CBR1303" s="779"/>
      <c r="CBS1303" s="779"/>
      <c r="CBT1303" s="779"/>
      <c r="CBU1303" s="779"/>
      <c r="CBV1303" s="779"/>
      <c r="CBW1303" s="779"/>
      <c r="CBX1303" s="779"/>
      <c r="CBY1303" s="779"/>
      <c r="CBZ1303" s="779"/>
      <c r="CCA1303" s="779"/>
      <c r="CCB1303" s="779"/>
      <c r="CCC1303" s="779"/>
      <c r="CCD1303" s="779"/>
      <c r="CCE1303" s="779"/>
      <c r="CCF1303" s="779"/>
      <c r="CCG1303" s="779"/>
      <c r="CCH1303" s="779"/>
      <c r="CCI1303" s="779"/>
      <c r="CCJ1303" s="779"/>
      <c r="CCK1303" s="779"/>
      <c r="CCL1303" s="779"/>
      <c r="CCM1303" s="779"/>
      <c r="CCN1303" s="779"/>
      <c r="CCO1303" s="779"/>
      <c r="CCP1303" s="779"/>
      <c r="CCQ1303" s="779"/>
      <c r="CCR1303" s="779"/>
      <c r="CCS1303" s="779"/>
      <c r="CCT1303" s="779"/>
      <c r="CCU1303" s="779"/>
      <c r="CCV1303" s="779"/>
      <c r="CCW1303" s="779"/>
      <c r="CCX1303" s="779"/>
      <c r="CCY1303" s="779"/>
      <c r="CCZ1303" s="779"/>
      <c r="CDA1303" s="779"/>
      <c r="CDB1303" s="779"/>
      <c r="CDC1303" s="779"/>
      <c r="CDD1303" s="779"/>
      <c r="CDE1303" s="779"/>
      <c r="CDF1303" s="779"/>
      <c r="CDG1303" s="779"/>
      <c r="CDH1303" s="779"/>
      <c r="CDI1303" s="779"/>
      <c r="CDJ1303" s="779"/>
      <c r="CDK1303" s="779"/>
      <c r="CDL1303" s="779"/>
      <c r="CDM1303" s="779"/>
      <c r="CDN1303" s="779"/>
      <c r="CDO1303" s="779"/>
      <c r="CDP1303" s="779"/>
      <c r="CDQ1303" s="779"/>
      <c r="CDR1303" s="779"/>
      <c r="CDS1303" s="779"/>
      <c r="CDT1303" s="779"/>
      <c r="CDU1303" s="779"/>
      <c r="CDV1303" s="779"/>
      <c r="CDW1303" s="779"/>
      <c r="CDX1303" s="779"/>
      <c r="CDY1303" s="779"/>
      <c r="CDZ1303" s="779"/>
      <c r="CEA1303" s="779"/>
      <c r="CEB1303" s="779"/>
      <c r="CEC1303" s="779"/>
      <c r="CED1303" s="779"/>
      <c r="CEE1303" s="779"/>
      <c r="CEF1303" s="779"/>
      <c r="CEG1303" s="779"/>
      <c r="CEH1303" s="779"/>
      <c r="CEI1303" s="779"/>
      <c r="CEJ1303" s="779"/>
      <c r="CEK1303" s="779"/>
      <c r="CEL1303" s="779"/>
      <c r="CEM1303" s="779"/>
      <c r="CEN1303" s="779"/>
      <c r="CEO1303" s="779"/>
      <c r="CEP1303" s="779"/>
      <c r="CEQ1303" s="779"/>
      <c r="CER1303" s="779"/>
      <c r="CES1303" s="779"/>
      <c r="CET1303" s="779"/>
      <c r="CEU1303" s="779"/>
      <c r="CEV1303" s="779"/>
      <c r="CEW1303" s="779"/>
      <c r="CEX1303" s="779"/>
      <c r="CEY1303" s="779"/>
      <c r="CEZ1303" s="779"/>
      <c r="CFA1303" s="779"/>
      <c r="CFB1303" s="779"/>
      <c r="CFC1303" s="779"/>
      <c r="CFD1303" s="779"/>
      <c r="CFE1303" s="779"/>
      <c r="CFF1303" s="779"/>
      <c r="CFG1303" s="779"/>
      <c r="CFH1303" s="779"/>
      <c r="CFI1303" s="779"/>
      <c r="CFJ1303" s="779"/>
      <c r="CFK1303" s="779"/>
      <c r="CFL1303" s="779"/>
      <c r="CFM1303" s="779"/>
      <c r="CFN1303" s="779"/>
      <c r="CFO1303" s="779"/>
      <c r="CFP1303" s="779"/>
      <c r="CFQ1303" s="779"/>
      <c r="CFR1303" s="779"/>
      <c r="CFS1303" s="779"/>
      <c r="CFT1303" s="779"/>
      <c r="CFU1303" s="779"/>
      <c r="CFV1303" s="779"/>
      <c r="CFW1303" s="779"/>
      <c r="CFX1303" s="779"/>
      <c r="CFY1303" s="779"/>
      <c r="CFZ1303" s="779"/>
      <c r="CGA1303" s="779"/>
      <c r="CGB1303" s="779"/>
      <c r="CGC1303" s="779"/>
      <c r="CGD1303" s="779"/>
      <c r="CGE1303" s="779"/>
      <c r="CGF1303" s="779"/>
      <c r="CGG1303" s="779"/>
      <c r="CGH1303" s="779"/>
      <c r="CGI1303" s="779"/>
      <c r="CGJ1303" s="779"/>
      <c r="CGK1303" s="779"/>
      <c r="CGL1303" s="779"/>
      <c r="CGM1303" s="779"/>
      <c r="CGN1303" s="779"/>
      <c r="CGO1303" s="779"/>
      <c r="CGP1303" s="779"/>
      <c r="CGQ1303" s="779"/>
      <c r="CGR1303" s="779"/>
      <c r="CGS1303" s="779"/>
      <c r="CGT1303" s="779"/>
      <c r="CGU1303" s="779"/>
      <c r="CGV1303" s="779"/>
      <c r="CGW1303" s="779"/>
      <c r="CGX1303" s="779"/>
      <c r="CGY1303" s="779"/>
      <c r="CGZ1303" s="779"/>
      <c r="CHA1303" s="779"/>
      <c r="CHB1303" s="779"/>
      <c r="CHC1303" s="779"/>
      <c r="CHD1303" s="779"/>
      <c r="CHE1303" s="779"/>
      <c r="CHF1303" s="779"/>
      <c r="CHG1303" s="779"/>
      <c r="CHH1303" s="779"/>
      <c r="CHI1303" s="779"/>
      <c r="CHJ1303" s="779"/>
      <c r="CHK1303" s="779"/>
      <c r="CHL1303" s="779"/>
      <c r="CHM1303" s="779"/>
      <c r="CHN1303" s="779"/>
      <c r="CHO1303" s="779"/>
      <c r="CHP1303" s="779"/>
      <c r="CHQ1303" s="779"/>
      <c r="CHR1303" s="779"/>
      <c r="CHS1303" s="779"/>
      <c r="CHT1303" s="779"/>
      <c r="CHU1303" s="779"/>
      <c r="CHV1303" s="779"/>
      <c r="CHW1303" s="779"/>
      <c r="CHX1303" s="779"/>
      <c r="CHY1303" s="779"/>
      <c r="CHZ1303" s="779"/>
      <c r="CIA1303" s="779"/>
      <c r="CIB1303" s="779"/>
      <c r="CIC1303" s="779"/>
      <c r="CID1303" s="779"/>
      <c r="CIE1303" s="779"/>
      <c r="CIF1303" s="779"/>
      <c r="CIG1303" s="779"/>
      <c r="CIH1303" s="779"/>
      <c r="CII1303" s="779"/>
      <c r="CIJ1303" s="779"/>
      <c r="CIK1303" s="779"/>
      <c r="CIL1303" s="779"/>
      <c r="CIM1303" s="779"/>
      <c r="CIN1303" s="779"/>
      <c r="CIO1303" s="779"/>
      <c r="CIP1303" s="779"/>
      <c r="CIQ1303" s="779"/>
      <c r="CIR1303" s="779"/>
      <c r="CIS1303" s="779"/>
      <c r="CIT1303" s="779"/>
      <c r="CIU1303" s="779"/>
      <c r="CIV1303" s="779"/>
      <c r="CIW1303" s="779"/>
      <c r="CIX1303" s="779"/>
      <c r="CIY1303" s="779"/>
      <c r="CIZ1303" s="779"/>
      <c r="CJA1303" s="779"/>
      <c r="CJB1303" s="779"/>
      <c r="CJC1303" s="779"/>
      <c r="CJD1303" s="779"/>
      <c r="CJE1303" s="779"/>
      <c r="CJF1303" s="779"/>
      <c r="CJG1303" s="779"/>
      <c r="CJH1303" s="779"/>
      <c r="CJI1303" s="779"/>
      <c r="CJJ1303" s="779"/>
      <c r="CJK1303" s="779"/>
      <c r="CJL1303" s="779"/>
      <c r="CJM1303" s="779"/>
      <c r="CJN1303" s="779"/>
      <c r="CJO1303" s="779"/>
      <c r="CJP1303" s="779"/>
      <c r="CJQ1303" s="779"/>
      <c r="CJR1303" s="779"/>
      <c r="CJS1303" s="779"/>
      <c r="CJT1303" s="779"/>
      <c r="CJU1303" s="779"/>
      <c r="CJV1303" s="779"/>
      <c r="CJW1303" s="779"/>
      <c r="CJX1303" s="779"/>
      <c r="CJY1303" s="779"/>
      <c r="CJZ1303" s="779"/>
      <c r="CKA1303" s="779"/>
      <c r="CKB1303" s="779"/>
      <c r="CKC1303" s="779"/>
      <c r="CKD1303" s="779"/>
      <c r="CKE1303" s="779"/>
      <c r="CKF1303" s="779"/>
      <c r="CKG1303" s="779"/>
      <c r="CKH1303" s="779"/>
      <c r="CKI1303" s="779"/>
      <c r="CKJ1303" s="779"/>
      <c r="CKK1303" s="779"/>
      <c r="CKL1303" s="779"/>
      <c r="CKM1303" s="779"/>
      <c r="CKN1303" s="779"/>
      <c r="CKO1303" s="779"/>
      <c r="CKP1303" s="779"/>
      <c r="CKQ1303" s="779"/>
      <c r="CKR1303" s="779"/>
      <c r="CKS1303" s="779"/>
      <c r="CKT1303" s="779"/>
      <c r="CKU1303" s="779"/>
      <c r="CKV1303" s="779"/>
      <c r="CKW1303" s="779"/>
      <c r="CKX1303" s="779"/>
      <c r="CKY1303" s="779"/>
      <c r="CKZ1303" s="779"/>
      <c r="CLA1303" s="779"/>
      <c r="CLB1303" s="779"/>
      <c r="CLC1303" s="779"/>
      <c r="CLD1303" s="779"/>
      <c r="CLE1303" s="779"/>
      <c r="CLF1303" s="779"/>
      <c r="CLG1303" s="779"/>
      <c r="CLH1303" s="779"/>
      <c r="CLI1303" s="779"/>
      <c r="CLJ1303" s="779"/>
      <c r="CLK1303" s="779"/>
      <c r="CLL1303" s="779"/>
      <c r="CLM1303" s="779"/>
      <c r="CLN1303" s="779"/>
      <c r="CLO1303" s="779"/>
      <c r="CLP1303" s="779"/>
      <c r="CLQ1303" s="779"/>
      <c r="CLR1303" s="779"/>
      <c r="CLS1303" s="779"/>
      <c r="CLT1303" s="779"/>
      <c r="CLU1303" s="779"/>
      <c r="CLV1303" s="779"/>
      <c r="CLW1303" s="779"/>
      <c r="CLX1303" s="779"/>
      <c r="CLY1303" s="779"/>
      <c r="CLZ1303" s="779"/>
      <c r="CMA1303" s="779"/>
      <c r="CMB1303" s="779"/>
      <c r="CMC1303" s="779"/>
      <c r="CMD1303" s="779"/>
      <c r="CME1303" s="779"/>
      <c r="CMF1303" s="779"/>
      <c r="CMG1303" s="779"/>
      <c r="CMH1303" s="779"/>
      <c r="CMI1303" s="779"/>
      <c r="CMJ1303" s="779"/>
      <c r="CMK1303" s="779"/>
      <c r="CML1303" s="779"/>
      <c r="CMM1303" s="779"/>
      <c r="CMN1303" s="779"/>
      <c r="CMO1303" s="779"/>
      <c r="CMP1303" s="779"/>
      <c r="CMQ1303" s="779"/>
      <c r="CMR1303" s="779"/>
      <c r="CMS1303" s="779"/>
      <c r="CMT1303" s="779"/>
      <c r="CMU1303" s="779"/>
      <c r="CMV1303" s="779"/>
      <c r="CMW1303" s="779"/>
      <c r="CMX1303" s="779"/>
      <c r="CMY1303" s="779"/>
      <c r="CMZ1303" s="779"/>
      <c r="CNA1303" s="779"/>
      <c r="CNB1303" s="779"/>
      <c r="CNC1303" s="779"/>
      <c r="CND1303" s="779"/>
      <c r="CNE1303" s="779"/>
      <c r="CNF1303" s="779"/>
      <c r="CNG1303" s="779"/>
      <c r="CNH1303" s="779"/>
      <c r="CNI1303" s="779"/>
      <c r="CNJ1303" s="779"/>
      <c r="CNK1303" s="779"/>
      <c r="CNL1303" s="779"/>
      <c r="CNM1303" s="779"/>
      <c r="CNN1303" s="779"/>
      <c r="CNO1303" s="779"/>
      <c r="CNP1303" s="779"/>
      <c r="CNQ1303" s="779"/>
      <c r="CNR1303" s="779"/>
      <c r="CNS1303" s="779"/>
      <c r="CNT1303" s="779"/>
      <c r="CNU1303" s="779"/>
      <c r="CNV1303" s="779"/>
      <c r="CNW1303" s="779"/>
      <c r="CNX1303" s="779"/>
      <c r="CNY1303" s="779"/>
      <c r="CNZ1303" s="779"/>
      <c r="COA1303" s="779"/>
      <c r="COB1303" s="779"/>
      <c r="COC1303" s="779"/>
      <c r="COD1303" s="779"/>
      <c r="COE1303" s="779"/>
      <c r="COF1303" s="779"/>
      <c r="COG1303" s="779"/>
      <c r="COH1303" s="779"/>
      <c r="COI1303" s="779"/>
      <c r="COJ1303" s="779"/>
      <c r="COK1303" s="779"/>
      <c r="COL1303" s="779"/>
      <c r="COM1303" s="779"/>
      <c r="CON1303" s="779"/>
      <c r="COO1303" s="779"/>
      <c r="COP1303" s="779"/>
      <c r="COQ1303" s="779"/>
      <c r="COR1303" s="779"/>
      <c r="COS1303" s="779"/>
      <c r="COT1303" s="779"/>
      <c r="COU1303" s="779"/>
      <c r="COV1303" s="779"/>
      <c r="COW1303" s="779"/>
      <c r="COX1303" s="779"/>
      <c r="COY1303" s="779"/>
      <c r="COZ1303" s="779"/>
      <c r="CPA1303" s="779"/>
      <c r="CPB1303" s="779"/>
      <c r="CPC1303" s="779"/>
      <c r="CPD1303" s="779"/>
      <c r="CPE1303" s="779"/>
      <c r="CPF1303" s="779"/>
      <c r="CPG1303" s="779"/>
      <c r="CPH1303" s="779"/>
      <c r="CPI1303" s="779"/>
      <c r="CPJ1303" s="779"/>
      <c r="CPK1303" s="779"/>
      <c r="CPL1303" s="779"/>
      <c r="CPM1303" s="779"/>
      <c r="CPN1303" s="779"/>
      <c r="CPO1303" s="779"/>
      <c r="CPP1303" s="779"/>
      <c r="CPQ1303" s="779"/>
      <c r="CPR1303" s="779"/>
      <c r="CPS1303" s="779"/>
      <c r="CPT1303" s="779"/>
      <c r="CPU1303" s="779"/>
      <c r="CPV1303" s="779"/>
      <c r="CPW1303" s="779"/>
      <c r="CPX1303" s="779"/>
      <c r="CPY1303" s="779"/>
      <c r="CPZ1303" s="779"/>
      <c r="CQA1303" s="779"/>
      <c r="CQB1303" s="779"/>
      <c r="CQC1303" s="779"/>
      <c r="CQD1303" s="779"/>
      <c r="CQE1303" s="779"/>
      <c r="CQF1303" s="779"/>
      <c r="CQG1303" s="779"/>
      <c r="CQH1303" s="779"/>
      <c r="CQI1303" s="779"/>
      <c r="CQJ1303" s="779"/>
      <c r="CQK1303" s="779"/>
      <c r="CQL1303" s="779"/>
      <c r="CQM1303" s="779"/>
      <c r="CQN1303" s="779"/>
      <c r="CQO1303" s="779"/>
      <c r="CQP1303" s="779"/>
      <c r="CQQ1303" s="779"/>
      <c r="CQR1303" s="779"/>
      <c r="CQS1303" s="779"/>
      <c r="CQT1303" s="779"/>
      <c r="CQU1303" s="779"/>
      <c r="CQV1303" s="779"/>
      <c r="CQW1303" s="779"/>
      <c r="CQX1303" s="779"/>
      <c r="CQY1303" s="779"/>
      <c r="CQZ1303" s="779"/>
      <c r="CRA1303" s="779"/>
      <c r="CRB1303" s="779"/>
      <c r="CRC1303" s="779"/>
      <c r="CRD1303" s="779"/>
      <c r="CRE1303" s="779"/>
      <c r="CRF1303" s="779"/>
      <c r="CRG1303" s="779"/>
      <c r="CRH1303" s="779"/>
      <c r="CRI1303" s="779"/>
      <c r="CRJ1303" s="779"/>
      <c r="CRK1303" s="779"/>
      <c r="CRL1303" s="779"/>
      <c r="CRM1303" s="779"/>
      <c r="CRN1303" s="779"/>
      <c r="CRO1303" s="779"/>
      <c r="CRP1303" s="779"/>
      <c r="CRQ1303" s="779"/>
      <c r="CRR1303" s="779"/>
      <c r="CRS1303" s="779"/>
      <c r="CRT1303" s="779"/>
      <c r="CRU1303" s="779"/>
      <c r="CRV1303" s="779"/>
      <c r="CRW1303" s="779"/>
      <c r="CRX1303" s="779"/>
      <c r="CRY1303" s="779"/>
      <c r="CRZ1303" s="779"/>
      <c r="CSA1303" s="779"/>
      <c r="CSB1303" s="779"/>
      <c r="CSC1303" s="779"/>
      <c r="CSD1303" s="779"/>
      <c r="CSE1303" s="779"/>
      <c r="CSF1303" s="779"/>
      <c r="CSG1303" s="779"/>
      <c r="CSH1303" s="779"/>
      <c r="CSI1303" s="779"/>
      <c r="CSJ1303" s="779"/>
      <c r="CSK1303" s="779"/>
      <c r="CSL1303" s="779"/>
      <c r="CSM1303" s="779"/>
      <c r="CSN1303" s="779"/>
      <c r="CSO1303" s="779"/>
      <c r="CSP1303" s="779"/>
      <c r="CSQ1303" s="779"/>
      <c r="CSR1303" s="779"/>
      <c r="CSS1303" s="779"/>
      <c r="CST1303" s="779"/>
      <c r="CSU1303" s="779"/>
      <c r="CSV1303" s="779"/>
      <c r="CSW1303" s="779"/>
      <c r="CSX1303" s="779"/>
      <c r="CSY1303" s="779"/>
      <c r="CSZ1303" s="779"/>
      <c r="CTA1303" s="779"/>
      <c r="CTB1303" s="779"/>
      <c r="CTC1303" s="779"/>
      <c r="CTD1303" s="779"/>
      <c r="CTE1303" s="779"/>
      <c r="CTF1303" s="779"/>
      <c r="CTG1303" s="779"/>
      <c r="CTH1303" s="779"/>
      <c r="CTI1303" s="779"/>
      <c r="CTJ1303" s="779"/>
      <c r="CTK1303" s="779"/>
      <c r="CTL1303" s="779"/>
      <c r="CTM1303" s="779"/>
      <c r="CTN1303" s="779"/>
      <c r="CTO1303" s="779"/>
      <c r="CTP1303" s="779"/>
      <c r="CTQ1303" s="779"/>
      <c r="CTR1303" s="779"/>
      <c r="CTS1303" s="779"/>
      <c r="CTT1303" s="779"/>
      <c r="CTU1303" s="779"/>
      <c r="CTV1303" s="779"/>
      <c r="CTW1303" s="779"/>
      <c r="CTX1303" s="779"/>
      <c r="CTY1303" s="779"/>
      <c r="CTZ1303" s="779"/>
      <c r="CUA1303" s="779"/>
      <c r="CUB1303" s="779"/>
      <c r="CUC1303" s="779"/>
      <c r="CUD1303" s="779"/>
      <c r="CUE1303" s="779"/>
      <c r="CUF1303" s="779"/>
      <c r="CUG1303" s="779"/>
      <c r="CUH1303" s="779"/>
      <c r="CUI1303" s="779"/>
      <c r="CUJ1303" s="779"/>
      <c r="CUK1303" s="779"/>
      <c r="CUL1303" s="779"/>
      <c r="CUM1303" s="779"/>
      <c r="CUN1303" s="779"/>
      <c r="CUO1303" s="779"/>
      <c r="CUP1303" s="779"/>
      <c r="CUQ1303" s="779"/>
      <c r="CUR1303" s="779"/>
      <c r="CUS1303" s="779"/>
      <c r="CUT1303" s="779"/>
      <c r="CUU1303" s="779"/>
      <c r="CUV1303" s="779"/>
      <c r="CUW1303" s="779"/>
      <c r="CUX1303" s="779"/>
      <c r="CUY1303" s="779"/>
      <c r="CUZ1303" s="779"/>
      <c r="CVA1303" s="779"/>
      <c r="CVB1303" s="779"/>
      <c r="CVC1303" s="779"/>
      <c r="CVD1303" s="779"/>
      <c r="CVE1303" s="779"/>
      <c r="CVF1303" s="779"/>
      <c r="CVG1303" s="779"/>
      <c r="CVH1303" s="779"/>
      <c r="CVI1303" s="779"/>
      <c r="CVJ1303" s="779"/>
      <c r="CVK1303" s="779"/>
      <c r="CVL1303" s="779"/>
      <c r="CVM1303" s="779"/>
      <c r="CVN1303" s="779"/>
      <c r="CVO1303" s="779"/>
      <c r="CVP1303" s="779"/>
      <c r="CVQ1303" s="779"/>
      <c r="CVR1303" s="779"/>
      <c r="CVS1303" s="779"/>
      <c r="CVT1303" s="779"/>
      <c r="CVU1303" s="779"/>
      <c r="CVV1303" s="779"/>
      <c r="CVW1303" s="779"/>
      <c r="CVX1303" s="779"/>
      <c r="CVY1303" s="779"/>
      <c r="CVZ1303" s="779"/>
      <c r="CWA1303" s="779"/>
      <c r="CWB1303" s="779"/>
      <c r="CWC1303" s="779"/>
      <c r="CWD1303" s="779"/>
      <c r="CWE1303" s="779"/>
      <c r="CWF1303" s="779"/>
      <c r="CWG1303" s="779"/>
      <c r="CWH1303" s="779"/>
      <c r="CWI1303" s="779"/>
      <c r="CWJ1303" s="779"/>
      <c r="CWK1303" s="779"/>
      <c r="CWL1303" s="779"/>
      <c r="CWM1303" s="779"/>
      <c r="CWN1303" s="779"/>
      <c r="CWO1303" s="779"/>
      <c r="CWP1303" s="779"/>
      <c r="CWQ1303" s="779"/>
      <c r="CWR1303" s="779"/>
      <c r="CWS1303" s="779"/>
      <c r="CWT1303" s="779"/>
      <c r="CWU1303" s="779"/>
      <c r="CWV1303" s="779"/>
      <c r="CWW1303" s="779"/>
      <c r="CWX1303" s="779"/>
      <c r="CWY1303" s="779"/>
      <c r="CWZ1303" s="779"/>
      <c r="CXA1303" s="779"/>
      <c r="CXB1303" s="779"/>
      <c r="CXC1303" s="779"/>
      <c r="CXD1303" s="779"/>
      <c r="CXE1303" s="779"/>
      <c r="CXF1303" s="779"/>
      <c r="CXG1303" s="779"/>
      <c r="CXH1303" s="779"/>
      <c r="CXI1303" s="779"/>
      <c r="CXJ1303" s="779"/>
      <c r="CXK1303" s="779"/>
      <c r="CXL1303" s="779"/>
      <c r="CXM1303" s="779"/>
      <c r="CXN1303" s="779"/>
      <c r="CXO1303" s="779"/>
      <c r="CXP1303" s="779"/>
      <c r="CXQ1303" s="779"/>
      <c r="CXR1303" s="779"/>
      <c r="CXS1303" s="779"/>
      <c r="CXT1303" s="779"/>
      <c r="CXU1303" s="779"/>
      <c r="CXV1303" s="779"/>
      <c r="CXW1303" s="779"/>
      <c r="CXX1303" s="779"/>
      <c r="CXY1303" s="779"/>
      <c r="CXZ1303" s="779"/>
      <c r="CYA1303" s="779"/>
      <c r="CYB1303" s="779"/>
      <c r="CYC1303" s="779"/>
      <c r="CYD1303" s="779"/>
      <c r="CYE1303" s="779"/>
      <c r="CYF1303" s="779"/>
      <c r="CYG1303" s="779"/>
      <c r="CYH1303" s="779"/>
      <c r="CYI1303" s="779"/>
      <c r="CYJ1303" s="779"/>
      <c r="CYK1303" s="779"/>
      <c r="CYL1303" s="779"/>
      <c r="CYM1303" s="779"/>
      <c r="CYN1303" s="779"/>
      <c r="CYO1303" s="779"/>
      <c r="CYP1303" s="779"/>
      <c r="CYQ1303" s="779"/>
      <c r="CYR1303" s="779"/>
      <c r="CYS1303" s="779"/>
      <c r="CYT1303" s="779"/>
      <c r="CYU1303" s="779"/>
      <c r="CYV1303" s="779"/>
      <c r="CYW1303" s="779"/>
      <c r="CYX1303" s="779"/>
      <c r="CYY1303" s="779"/>
      <c r="CYZ1303" s="779"/>
      <c r="CZA1303" s="779"/>
      <c r="CZB1303" s="779"/>
      <c r="CZC1303" s="779"/>
      <c r="CZD1303" s="779"/>
      <c r="CZE1303" s="779"/>
      <c r="CZF1303" s="779"/>
      <c r="CZG1303" s="779"/>
      <c r="CZH1303" s="779"/>
      <c r="CZI1303" s="779"/>
      <c r="CZJ1303" s="779"/>
      <c r="CZK1303" s="779"/>
      <c r="CZL1303" s="779"/>
      <c r="CZM1303" s="779"/>
      <c r="CZN1303" s="779"/>
      <c r="CZO1303" s="779"/>
      <c r="CZP1303" s="779"/>
      <c r="CZQ1303" s="779"/>
      <c r="CZR1303" s="779"/>
      <c r="CZS1303" s="779"/>
      <c r="CZT1303" s="779"/>
      <c r="CZU1303" s="779"/>
      <c r="CZV1303" s="779"/>
      <c r="CZW1303" s="779"/>
      <c r="CZX1303" s="779"/>
      <c r="CZY1303" s="779"/>
      <c r="CZZ1303" s="779"/>
      <c r="DAA1303" s="779"/>
      <c r="DAB1303" s="779"/>
      <c r="DAC1303" s="779"/>
      <c r="DAD1303" s="779"/>
      <c r="DAE1303" s="779"/>
      <c r="DAF1303" s="779"/>
      <c r="DAG1303" s="779"/>
      <c r="DAH1303" s="779"/>
      <c r="DAI1303" s="779"/>
      <c r="DAJ1303" s="779"/>
      <c r="DAK1303" s="779"/>
      <c r="DAL1303" s="779"/>
      <c r="DAM1303" s="779"/>
      <c r="DAN1303" s="779"/>
      <c r="DAO1303" s="779"/>
      <c r="DAP1303" s="779"/>
      <c r="DAQ1303" s="779"/>
      <c r="DAR1303" s="779"/>
      <c r="DAS1303" s="779"/>
      <c r="DAT1303" s="779"/>
      <c r="DAU1303" s="779"/>
      <c r="DAV1303" s="779"/>
      <c r="DAW1303" s="779"/>
      <c r="DAX1303" s="779"/>
      <c r="DAY1303" s="779"/>
      <c r="DAZ1303" s="779"/>
      <c r="DBA1303" s="779"/>
      <c r="DBB1303" s="779"/>
      <c r="DBC1303" s="779"/>
      <c r="DBD1303" s="779"/>
      <c r="DBE1303" s="779"/>
      <c r="DBF1303" s="779"/>
      <c r="DBG1303" s="779"/>
      <c r="DBH1303" s="779"/>
      <c r="DBI1303" s="779"/>
      <c r="DBJ1303" s="779"/>
      <c r="DBK1303" s="779"/>
      <c r="DBL1303" s="779"/>
      <c r="DBM1303" s="779"/>
      <c r="DBN1303" s="779"/>
      <c r="DBO1303" s="779"/>
      <c r="DBP1303" s="779"/>
      <c r="DBQ1303" s="779"/>
      <c r="DBR1303" s="779"/>
      <c r="DBS1303" s="779"/>
      <c r="DBT1303" s="779"/>
      <c r="DBU1303" s="779"/>
      <c r="DBV1303" s="779"/>
      <c r="DBW1303" s="779"/>
      <c r="DBX1303" s="779"/>
      <c r="DBY1303" s="779"/>
      <c r="DBZ1303" s="779"/>
      <c r="DCA1303" s="779"/>
      <c r="DCB1303" s="779"/>
      <c r="DCC1303" s="779"/>
      <c r="DCD1303" s="779"/>
      <c r="DCE1303" s="779"/>
      <c r="DCF1303" s="779"/>
      <c r="DCG1303" s="779"/>
      <c r="DCH1303" s="779"/>
      <c r="DCI1303" s="779"/>
      <c r="DCJ1303" s="779"/>
      <c r="DCK1303" s="779"/>
      <c r="DCL1303" s="779"/>
      <c r="DCM1303" s="779"/>
      <c r="DCN1303" s="779"/>
      <c r="DCO1303" s="779"/>
      <c r="DCP1303" s="779"/>
      <c r="DCQ1303" s="779"/>
      <c r="DCR1303" s="779"/>
      <c r="DCS1303" s="779"/>
      <c r="DCT1303" s="779"/>
      <c r="DCU1303" s="779"/>
      <c r="DCV1303" s="779"/>
      <c r="DCW1303" s="779"/>
      <c r="DCX1303" s="779"/>
      <c r="DCY1303" s="779"/>
      <c r="DCZ1303" s="779"/>
      <c r="DDA1303" s="779"/>
      <c r="DDB1303" s="779"/>
      <c r="DDC1303" s="779"/>
      <c r="DDD1303" s="779"/>
      <c r="DDE1303" s="779"/>
      <c r="DDF1303" s="779"/>
      <c r="DDG1303" s="779"/>
      <c r="DDH1303" s="779"/>
      <c r="DDI1303" s="779"/>
      <c r="DDJ1303" s="779"/>
      <c r="DDK1303" s="779"/>
      <c r="DDL1303" s="779"/>
      <c r="DDM1303" s="779"/>
      <c r="DDN1303" s="779"/>
      <c r="DDO1303" s="779"/>
      <c r="DDP1303" s="779"/>
      <c r="DDQ1303" s="779"/>
      <c r="DDR1303" s="779"/>
      <c r="DDS1303" s="779"/>
      <c r="DDT1303" s="779"/>
      <c r="DDU1303" s="779"/>
      <c r="DDV1303" s="779"/>
      <c r="DDW1303" s="779"/>
      <c r="DDX1303" s="779"/>
      <c r="DDY1303" s="779"/>
      <c r="DDZ1303" s="779"/>
      <c r="DEA1303" s="779"/>
      <c r="DEB1303" s="779"/>
      <c r="DEC1303" s="779"/>
      <c r="DED1303" s="779"/>
      <c r="DEE1303" s="779"/>
      <c r="DEF1303" s="779"/>
      <c r="DEG1303" s="779"/>
      <c r="DEH1303" s="779"/>
      <c r="DEI1303" s="779"/>
      <c r="DEJ1303" s="779"/>
      <c r="DEK1303" s="779"/>
      <c r="DEL1303" s="779"/>
      <c r="DEM1303" s="779"/>
      <c r="DEN1303" s="779"/>
      <c r="DEO1303" s="779"/>
      <c r="DEP1303" s="779"/>
      <c r="DEQ1303" s="779"/>
      <c r="DER1303" s="779"/>
      <c r="DES1303" s="779"/>
      <c r="DET1303" s="779"/>
      <c r="DEU1303" s="779"/>
      <c r="DEV1303" s="779"/>
      <c r="DEW1303" s="779"/>
      <c r="DEX1303" s="779"/>
      <c r="DEY1303" s="779"/>
      <c r="DEZ1303" s="779"/>
      <c r="DFA1303" s="779"/>
      <c r="DFB1303" s="779"/>
      <c r="DFC1303" s="779"/>
      <c r="DFD1303" s="779"/>
      <c r="DFE1303" s="779"/>
      <c r="DFF1303" s="779"/>
      <c r="DFG1303" s="779"/>
      <c r="DFH1303" s="779"/>
      <c r="DFI1303" s="779"/>
      <c r="DFJ1303" s="779"/>
      <c r="DFK1303" s="779"/>
      <c r="DFL1303" s="779"/>
      <c r="DFM1303" s="779"/>
      <c r="DFN1303" s="779"/>
      <c r="DFO1303" s="779"/>
      <c r="DFP1303" s="779"/>
      <c r="DFQ1303" s="779"/>
      <c r="DFR1303" s="779"/>
      <c r="DFS1303" s="779"/>
      <c r="DFT1303" s="779"/>
      <c r="DFU1303" s="779"/>
      <c r="DFV1303" s="779"/>
      <c r="DFW1303" s="779"/>
      <c r="DFX1303" s="779"/>
      <c r="DFY1303" s="779"/>
      <c r="DFZ1303" s="779"/>
      <c r="DGA1303" s="779"/>
      <c r="DGB1303" s="779"/>
      <c r="DGC1303" s="779"/>
      <c r="DGD1303" s="779"/>
      <c r="DGE1303" s="779"/>
      <c r="DGF1303" s="779"/>
      <c r="DGG1303" s="779"/>
      <c r="DGH1303" s="779"/>
      <c r="DGI1303" s="779"/>
      <c r="DGJ1303" s="779"/>
      <c r="DGK1303" s="779"/>
      <c r="DGL1303" s="779"/>
      <c r="DGM1303" s="779"/>
      <c r="DGN1303" s="779"/>
      <c r="DGO1303" s="779"/>
      <c r="DGP1303" s="779"/>
      <c r="DGQ1303" s="779"/>
      <c r="DGR1303" s="779"/>
      <c r="DGS1303" s="779"/>
      <c r="DGT1303" s="779"/>
      <c r="DGU1303" s="779"/>
      <c r="DGV1303" s="779"/>
      <c r="DGW1303" s="779"/>
      <c r="DGX1303" s="779"/>
      <c r="DGY1303" s="779"/>
      <c r="DGZ1303" s="779"/>
      <c r="DHA1303" s="779"/>
      <c r="DHB1303" s="779"/>
      <c r="DHC1303" s="779"/>
      <c r="DHD1303" s="779"/>
      <c r="DHE1303" s="779"/>
      <c r="DHF1303" s="779"/>
      <c r="DHG1303" s="779"/>
      <c r="DHH1303" s="779"/>
      <c r="DHI1303" s="779"/>
      <c r="DHJ1303" s="779"/>
      <c r="DHK1303" s="779"/>
      <c r="DHL1303" s="779"/>
      <c r="DHM1303" s="779"/>
      <c r="DHN1303" s="779"/>
      <c r="DHO1303" s="779"/>
      <c r="DHP1303" s="779"/>
      <c r="DHQ1303" s="779"/>
      <c r="DHR1303" s="779"/>
      <c r="DHS1303" s="779"/>
      <c r="DHT1303" s="779"/>
      <c r="DHU1303" s="779"/>
      <c r="DHV1303" s="779"/>
      <c r="DHW1303" s="779"/>
      <c r="DHX1303" s="779"/>
      <c r="DHY1303" s="779"/>
      <c r="DHZ1303" s="779"/>
      <c r="DIA1303" s="779"/>
      <c r="DIB1303" s="779"/>
      <c r="DIC1303" s="779"/>
      <c r="DID1303" s="779"/>
      <c r="DIE1303" s="779"/>
      <c r="DIF1303" s="779"/>
      <c r="DIG1303" s="779"/>
      <c r="DIH1303" s="779"/>
      <c r="DII1303" s="779"/>
      <c r="DIJ1303" s="779"/>
      <c r="DIK1303" s="779"/>
      <c r="DIL1303" s="779"/>
      <c r="DIM1303" s="779"/>
      <c r="DIN1303" s="779"/>
      <c r="DIO1303" s="779"/>
      <c r="DIP1303" s="779"/>
      <c r="DIQ1303" s="779"/>
      <c r="DIR1303" s="779"/>
      <c r="DIS1303" s="779"/>
      <c r="DIT1303" s="779"/>
      <c r="DIU1303" s="779"/>
      <c r="DIV1303" s="779"/>
      <c r="DIW1303" s="779"/>
      <c r="DIX1303" s="779"/>
      <c r="DIY1303" s="779"/>
      <c r="DIZ1303" s="779"/>
      <c r="DJA1303" s="779"/>
      <c r="DJB1303" s="779"/>
      <c r="DJC1303" s="779"/>
      <c r="DJD1303" s="779"/>
      <c r="DJE1303" s="779"/>
      <c r="DJF1303" s="779"/>
      <c r="DJG1303" s="779"/>
      <c r="DJH1303" s="779"/>
      <c r="DJI1303" s="779"/>
      <c r="DJJ1303" s="779"/>
      <c r="DJK1303" s="779"/>
      <c r="DJL1303" s="779"/>
      <c r="DJM1303" s="779"/>
      <c r="DJN1303" s="779"/>
      <c r="DJO1303" s="779"/>
      <c r="DJP1303" s="779"/>
      <c r="DJQ1303" s="779"/>
      <c r="DJR1303" s="779"/>
      <c r="DJS1303" s="779"/>
      <c r="DJT1303" s="779"/>
      <c r="DJU1303" s="779"/>
      <c r="DJV1303" s="779"/>
      <c r="DJW1303" s="779"/>
      <c r="DJX1303" s="779"/>
      <c r="DJY1303" s="779"/>
      <c r="DJZ1303" s="779"/>
      <c r="DKA1303" s="779"/>
      <c r="DKB1303" s="779"/>
      <c r="DKC1303" s="779"/>
      <c r="DKD1303" s="779"/>
      <c r="DKE1303" s="779"/>
      <c r="DKF1303" s="779"/>
      <c r="DKG1303" s="779"/>
      <c r="DKH1303" s="779"/>
      <c r="DKI1303" s="779"/>
      <c r="DKJ1303" s="779"/>
      <c r="DKK1303" s="779"/>
      <c r="DKL1303" s="779"/>
      <c r="DKM1303" s="779"/>
      <c r="DKN1303" s="779"/>
      <c r="DKO1303" s="779"/>
      <c r="DKP1303" s="779"/>
      <c r="DKQ1303" s="779"/>
      <c r="DKR1303" s="779"/>
      <c r="DKS1303" s="779"/>
      <c r="DKT1303" s="779"/>
      <c r="DKU1303" s="779"/>
      <c r="DKV1303" s="779"/>
      <c r="DKW1303" s="779"/>
      <c r="DKX1303" s="779"/>
      <c r="DKY1303" s="779"/>
      <c r="DKZ1303" s="779"/>
      <c r="DLA1303" s="779"/>
      <c r="DLB1303" s="779"/>
      <c r="DLC1303" s="779"/>
      <c r="DLD1303" s="779"/>
      <c r="DLE1303" s="779"/>
      <c r="DLF1303" s="779"/>
      <c r="DLG1303" s="779"/>
      <c r="DLH1303" s="779"/>
      <c r="DLI1303" s="779"/>
      <c r="DLJ1303" s="779"/>
      <c r="DLK1303" s="779"/>
      <c r="DLL1303" s="779"/>
      <c r="DLM1303" s="779"/>
      <c r="DLN1303" s="779"/>
      <c r="DLO1303" s="779"/>
      <c r="DLP1303" s="779"/>
      <c r="DLQ1303" s="779"/>
      <c r="DLR1303" s="779"/>
      <c r="DLS1303" s="779"/>
      <c r="DLT1303" s="779"/>
      <c r="DLU1303" s="779"/>
      <c r="DLV1303" s="779"/>
      <c r="DLW1303" s="779"/>
      <c r="DLX1303" s="779"/>
      <c r="DLY1303" s="779"/>
      <c r="DLZ1303" s="779"/>
      <c r="DMA1303" s="779"/>
      <c r="DMB1303" s="779"/>
      <c r="DMC1303" s="779"/>
      <c r="DMD1303" s="779"/>
      <c r="DME1303" s="779"/>
      <c r="DMF1303" s="779"/>
      <c r="DMG1303" s="779"/>
      <c r="DMH1303" s="779"/>
      <c r="DMI1303" s="779"/>
      <c r="DMJ1303" s="779"/>
      <c r="DMK1303" s="779"/>
      <c r="DML1303" s="779"/>
      <c r="DMM1303" s="779"/>
      <c r="DMN1303" s="779"/>
      <c r="DMO1303" s="779"/>
      <c r="DMP1303" s="779"/>
      <c r="DMQ1303" s="779"/>
      <c r="DMR1303" s="779"/>
      <c r="DMS1303" s="779"/>
      <c r="DMT1303" s="779"/>
      <c r="DMU1303" s="779"/>
      <c r="DMV1303" s="779"/>
      <c r="DMW1303" s="779"/>
      <c r="DMX1303" s="779"/>
      <c r="DMY1303" s="779"/>
      <c r="DMZ1303" s="779"/>
      <c r="DNA1303" s="779"/>
      <c r="DNB1303" s="779"/>
      <c r="DNC1303" s="779"/>
      <c r="DND1303" s="779"/>
      <c r="DNE1303" s="779"/>
      <c r="DNF1303" s="779"/>
      <c r="DNG1303" s="779"/>
      <c r="DNH1303" s="779"/>
      <c r="DNI1303" s="779"/>
      <c r="DNJ1303" s="779"/>
      <c r="DNK1303" s="779"/>
      <c r="DNL1303" s="779"/>
      <c r="DNM1303" s="779"/>
      <c r="DNN1303" s="779"/>
      <c r="DNO1303" s="779"/>
      <c r="DNP1303" s="779"/>
      <c r="DNQ1303" s="779"/>
      <c r="DNR1303" s="779"/>
      <c r="DNS1303" s="779"/>
      <c r="DNT1303" s="779"/>
      <c r="DNU1303" s="779"/>
      <c r="DNV1303" s="779"/>
      <c r="DNW1303" s="779"/>
      <c r="DNX1303" s="779"/>
      <c r="DNY1303" s="779"/>
      <c r="DNZ1303" s="779"/>
      <c r="DOA1303" s="779"/>
      <c r="DOB1303" s="779"/>
      <c r="DOC1303" s="779"/>
      <c r="DOD1303" s="779"/>
      <c r="DOE1303" s="779"/>
      <c r="DOF1303" s="779"/>
      <c r="DOG1303" s="779"/>
      <c r="DOH1303" s="779"/>
      <c r="DOI1303" s="779"/>
      <c r="DOJ1303" s="779"/>
      <c r="DOK1303" s="779"/>
      <c r="DOL1303" s="779"/>
      <c r="DOM1303" s="779"/>
      <c r="DON1303" s="779"/>
      <c r="DOO1303" s="779"/>
      <c r="DOP1303" s="779"/>
      <c r="DOQ1303" s="779"/>
      <c r="DOR1303" s="779"/>
      <c r="DOS1303" s="779"/>
      <c r="DOT1303" s="779"/>
      <c r="DOU1303" s="779"/>
      <c r="DOV1303" s="779"/>
      <c r="DOW1303" s="779"/>
      <c r="DOX1303" s="779"/>
      <c r="DOY1303" s="779"/>
      <c r="DOZ1303" s="779"/>
      <c r="DPA1303" s="779"/>
      <c r="DPB1303" s="779"/>
      <c r="DPC1303" s="779"/>
      <c r="DPD1303" s="779"/>
      <c r="DPE1303" s="779"/>
      <c r="DPF1303" s="779"/>
      <c r="DPG1303" s="779"/>
      <c r="DPH1303" s="779"/>
      <c r="DPI1303" s="779"/>
      <c r="DPJ1303" s="779"/>
      <c r="DPK1303" s="779"/>
      <c r="DPL1303" s="779"/>
      <c r="DPM1303" s="779"/>
      <c r="DPN1303" s="779"/>
      <c r="DPO1303" s="779"/>
      <c r="DPP1303" s="779"/>
      <c r="DPQ1303" s="779"/>
      <c r="DPR1303" s="779"/>
      <c r="DPS1303" s="779"/>
      <c r="DPT1303" s="779"/>
      <c r="DPU1303" s="779"/>
      <c r="DPV1303" s="779"/>
      <c r="DPW1303" s="779"/>
      <c r="DPX1303" s="779"/>
      <c r="DPY1303" s="779"/>
      <c r="DPZ1303" s="779"/>
      <c r="DQA1303" s="779"/>
      <c r="DQB1303" s="779"/>
      <c r="DQC1303" s="779"/>
      <c r="DQD1303" s="779"/>
      <c r="DQE1303" s="779"/>
      <c r="DQF1303" s="779"/>
      <c r="DQG1303" s="779"/>
      <c r="DQH1303" s="779"/>
      <c r="DQI1303" s="779"/>
      <c r="DQJ1303" s="779"/>
      <c r="DQK1303" s="779"/>
      <c r="DQL1303" s="779"/>
      <c r="DQM1303" s="779"/>
      <c r="DQN1303" s="779"/>
      <c r="DQO1303" s="779"/>
      <c r="DQP1303" s="779"/>
      <c r="DQQ1303" s="779"/>
      <c r="DQR1303" s="779"/>
      <c r="DQS1303" s="779"/>
      <c r="DQT1303" s="779"/>
      <c r="DQU1303" s="779"/>
      <c r="DQV1303" s="779"/>
      <c r="DQW1303" s="779"/>
      <c r="DQX1303" s="779"/>
      <c r="DQY1303" s="779"/>
      <c r="DQZ1303" s="779"/>
      <c r="DRA1303" s="779"/>
      <c r="DRB1303" s="779"/>
      <c r="DRC1303" s="779"/>
      <c r="DRD1303" s="779"/>
      <c r="DRE1303" s="779"/>
      <c r="DRF1303" s="779"/>
      <c r="DRG1303" s="779"/>
      <c r="DRH1303" s="779"/>
      <c r="DRI1303" s="779"/>
      <c r="DRJ1303" s="779"/>
      <c r="DRK1303" s="779"/>
      <c r="DRL1303" s="779"/>
      <c r="DRM1303" s="779"/>
      <c r="DRN1303" s="779"/>
      <c r="DRO1303" s="779"/>
      <c r="DRP1303" s="779"/>
      <c r="DRQ1303" s="779"/>
      <c r="DRR1303" s="779"/>
      <c r="DRS1303" s="779"/>
      <c r="DRT1303" s="779"/>
      <c r="DRU1303" s="779"/>
      <c r="DRV1303" s="779"/>
      <c r="DRW1303" s="779"/>
      <c r="DRX1303" s="779"/>
      <c r="DRY1303" s="779"/>
      <c r="DRZ1303" s="779"/>
      <c r="DSA1303" s="779"/>
      <c r="DSB1303" s="779"/>
      <c r="DSC1303" s="779"/>
      <c r="DSD1303" s="779"/>
      <c r="DSE1303" s="779"/>
      <c r="DSF1303" s="779"/>
      <c r="DSG1303" s="779"/>
      <c r="DSH1303" s="779"/>
      <c r="DSI1303" s="779"/>
      <c r="DSJ1303" s="779"/>
      <c r="DSK1303" s="779"/>
      <c r="DSL1303" s="779"/>
      <c r="DSM1303" s="779"/>
      <c r="DSN1303" s="779"/>
      <c r="DSO1303" s="779"/>
      <c r="DSP1303" s="779"/>
      <c r="DSQ1303" s="779"/>
      <c r="DSR1303" s="779"/>
      <c r="DSS1303" s="779"/>
      <c r="DST1303" s="779"/>
      <c r="DSU1303" s="779"/>
      <c r="DSV1303" s="779"/>
      <c r="DSW1303" s="779"/>
      <c r="DSX1303" s="779"/>
      <c r="DSY1303" s="779"/>
      <c r="DSZ1303" s="779"/>
      <c r="DTA1303" s="779"/>
      <c r="DTB1303" s="779"/>
      <c r="DTC1303" s="779"/>
      <c r="DTD1303" s="779"/>
      <c r="DTE1303" s="779"/>
      <c r="DTF1303" s="779"/>
      <c r="DTG1303" s="779"/>
      <c r="DTH1303" s="779"/>
      <c r="DTI1303" s="779"/>
      <c r="DTJ1303" s="779"/>
      <c r="DTK1303" s="779"/>
      <c r="DTL1303" s="779"/>
      <c r="DTM1303" s="779"/>
      <c r="DTN1303" s="779"/>
      <c r="DTO1303" s="779"/>
      <c r="DTP1303" s="779"/>
      <c r="DTQ1303" s="779"/>
      <c r="DTR1303" s="779"/>
      <c r="DTS1303" s="779"/>
      <c r="DTT1303" s="779"/>
      <c r="DTU1303" s="779"/>
      <c r="DTV1303" s="779"/>
      <c r="DTW1303" s="779"/>
      <c r="DTX1303" s="779"/>
      <c r="DTY1303" s="779"/>
      <c r="DTZ1303" s="779"/>
      <c r="DUA1303" s="779"/>
      <c r="DUB1303" s="779"/>
      <c r="DUC1303" s="779"/>
      <c r="DUD1303" s="779"/>
      <c r="DUE1303" s="779"/>
      <c r="DUF1303" s="779"/>
      <c r="DUG1303" s="779"/>
      <c r="DUH1303" s="779"/>
      <c r="DUI1303" s="779"/>
      <c r="DUJ1303" s="779"/>
      <c r="DUK1303" s="779"/>
      <c r="DUL1303" s="779"/>
      <c r="DUM1303" s="779"/>
      <c r="DUN1303" s="779"/>
      <c r="DUO1303" s="779"/>
      <c r="DUP1303" s="779"/>
      <c r="DUQ1303" s="779"/>
      <c r="DUR1303" s="779"/>
      <c r="DUS1303" s="779"/>
      <c r="DUT1303" s="779"/>
      <c r="DUU1303" s="779"/>
      <c r="DUV1303" s="779"/>
      <c r="DUW1303" s="779"/>
      <c r="DUX1303" s="779"/>
      <c r="DUY1303" s="779"/>
      <c r="DUZ1303" s="779"/>
      <c r="DVA1303" s="779"/>
      <c r="DVB1303" s="779"/>
      <c r="DVC1303" s="779"/>
      <c r="DVD1303" s="779"/>
      <c r="DVE1303" s="779"/>
      <c r="DVF1303" s="779"/>
      <c r="DVG1303" s="779"/>
      <c r="DVH1303" s="779"/>
      <c r="DVI1303" s="779"/>
      <c r="DVJ1303" s="779"/>
      <c r="DVK1303" s="779"/>
      <c r="DVL1303" s="779"/>
      <c r="DVM1303" s="779"/>
      <c r="DVN1303" s="779"/>
      <c r="DVO1303" s="779"/>
      <c r="DVP1303" s="779"/>
      <c r="DVQ1303" s="779"/>
      <c r="DVR1303" s="779"/>
      <c r="DVS1303" s="779"/>
      <c r="DVT1303" s="779"/>
      <c r="DVU1303" s="779"/>
      <c r="DVV1303" s="779"/>
      <c r="DVW1303" s="779"/>
      <c r="DVX1303" s="779"/>
      <c r="DVY1303" s="779"/>
      <c r="DVZ1303" s="779"/>
      <c r="DWA1303" s="779"/>
      <c r="DWB1303" s="779"/>
      <c r="DWC1303" s="779"/>
      <c r="DWD1303" s="779"/>
      <c r="DWE1303" s="779"/>
      <c r="DWF1303" s="779"/>
      <c r="DWG1303" s="779"/>
      <c r="DWH1303" s="779"/>
      <c r="DWI1303" s="779"/>
      <c r="DWJ1303" s="779"/>
      <c r="DWK1303" s="779"/>
      <c r="DWL1303" s="779"/>
      <c r="DWM1303" s="779"/>
      <c r="DWN1303" s="779"/>
      <c r="DWO1303" s="779"/>
      <c r="DWP1303" s="779"/>
      <c r="DWQ1303" s="779"/>
      <c r="DWR1303" s="779"/>
      <c r="DWS1303" s="779"/>
      <c r="DWT1303" s="779"/>
      <c r="DWU1303" s="779"/>
      <c r="DWV1303" s="779"/>
      <c r="DWW1303" s="779"/>
      <c r="DWX1303" s="779"/>
      <c r="DWY1303" s="779"/>
      <c r="DWZ1303" s="779"/>
      <c r="DXA1303" s="779"/>
      <c r="DXB1303" s="779"/>
      <c r="DXC1303" s="779"/>
      <c r="DXD1303" s="779"/>
      <c r="DXE1303" s="779"/>
      <c r="DXF1303" s="779"/>
      <c r="DXG1303" s="779"/>
      <c r="DXH1303" s="779"/>
      <c r="DXI1303" s="779"/>
      <c r="DXJ1303" s="779"/>
      <c r="DXK1303" s="779"/>
      <c r="DXL1303" s="779"/>
      <c r="DXM1303" s="779"/>
      <c r="DXN1303" s="779"/>
      <c r="DXO1303" s="779"/>
      <c r="DXP1303" s="779"/>
      <c r="DXQ1303" s="779"/>
      <c r="DXR1303" s="779"/>
      <c r="DXS1303" s="779"/>
      <c r="DXT1303" s="779"/>
      <c r="DXU1303" s="779"/>
      <c r="DXV1303" s="779"/>
      <c r="DXW1303" s="779"/>
      <c r="DXX1303" s="779"/>
      <c r="DXY1303" s="779"/>
      <c r="DXZ1303" s="779"/>
      <c r="DYA1303" s="779"/>
      <c r="DYB1303" s="779"/>
      <c r="DYC1303" s="779"/>
      <c r="DYD1303" s="779"/>
      <c r="DYE1303" s="779"/>
      <c r="DYF1303" s="779"/>
      <c r="DYG1303" s="779"/>
      <c r="DYH1303" s="779"/>
      <c r="DYI1303" s="779"/>
      <c r="DYJ1303" s="779"/>
      <c r="DYK1303" s="779"/>
      <c r="DYL1303" s="779"/>
      <c r="DYM1303" s="779"/>
      <c r="DYN1303" s="779"/>
      <c r="DYO1303" s="779"/>
      <c r="DYP1303" s="779"/>
      <c r="DYQ1303" s="779"/>
      <c r="DYR1303" s="779"/>
      <c r="DYS1303" s="779"/>
      <c r="DYT1303" s="779"/>
      <c r="DYU1303" s="779"/>
      <c r="DYV1303" s="779"/>
      <c r="DYW1303" s="779"/>
      <c r="DYX1303" s="779"/>
      <c r="DYY1303" s="779"/>
      <c r="DYZ1303" s="779"/>
      <c r="DZA1303" s="779"/>
      <c r="DZB1303" s="779"/>
      <c r="DZC1303" s="779"/>
      <c r="DZD1303" s="779"/>
      <c r="DZE1303" s="779"/>
      <c r="DZF1303" s="779"/>
      <c r="DZG1303" s="779"/>
      <c r="DZH1303" s="779"/>
      <c r="DZI1303" s="779"/>
      <c r="DZJ1303" s="779"/>
      <c r="DZK1303" s="779"/>
      <c r="DZL1303" s="779"/>
      <c r="DZM1303" s="779"/>
      <c r="DZN1303" s="779"/>
      <c r="DZO1303" s="779"/>
      <c r="DZP1303" s="779"/>
      <c r="DZQ1303" s="779"/>
      <c r="DZR1303" s="779"/>
      <c r="DZS1303" s="779"/>
      <c r="DZT1303" s="779"/>
      <c r="DZU1303" s="779"/>
      <c r="DZV1303" s="779"/>
      <c r="DZW1303" s="779"/>
      <c r="DZX1303" s="779"/>
      <c r="DZY1303" s="779"/>
      <c r="DZZ1303" s="779"/>
      <c r="EAA1303" s="779"/>
      <c r="EAB1303" s="779"/>
      <c r="EAC1303" s="779"/>
      <c r="EAD1303" s="779"/>
      <c r="EAE1303" s="779"/>
      <c r="EAF1303" s="779"/>
      <c r="EAG1303" s="779"/>
      <c r="EAH1303" s="779"/>
      <c r="EAI1303" s="779"/>
      <c r="EAJ1303" s="779"/>
      <c r="EAK1303" s="779"/>
      <c r="EAL1303" s="779"/>
      <c r="EAM1303" s="779"/>
      <c r="EAN1303" s="779"/>
      <c r="EAO1303" s="779"/>
      <c r="EAP1303" s="779"/>
      <c r="EAQ1303" s="779"/>
      <c r="EAR1303" s="779"/>
      <c r="EAS1303" s="779"/>
      <c r="EAT1303" s="779"/>
      <c r="EAU1303" s="779"/>
      <c r="EAV1303" s="779"/>
      <c r="EAW1303" s="779"/>
      <c r="EAX1303" s="779"/>
      <c r="EAY1303" s="779"/>
      <c r="EAZ1303" s="779"/>
      <c r="EBA1303" s="779"/>
      <c r="EBB1303" s="779"/>
      <c r="EBC1303" s="779"/>
      <c r="EBD1303" s="779"/>
      <c r="EBE1303" s="779"/>
      <c r="EBF1303" s="779"/>
      <c r="EBG1303" s="779"/>
      <c r="EBH1303" s="779"/>
      <c r="EBI1303" s="779"/>
      <c r="EBJ1303" s="779"/>
      <c r="EBK1303" s="779"/>
      <c r="EBL1303" s="779"/>
      <c r="EBM1303" s="779"/>
      <c r="EBN1303" s="779"/>
      <c r="EBO1303" s="779"/>
      <c r="EBP1303" s="779"/>
      <c r="EBQ1303" s="779"/>
      <c r="EBR1303" s="779"/>
      <c r="EBS1303" s="779"/>
      <c r="EBT1303" s="779"/>
      <c r="EBU1303" s="779"/>
      <c r="EBV1303" s="779"/>
      <c r="EBW1303" s="779"/>
      <c r="EBX1303" s="779"/>
      <c r="EBY1303" s="779"/>
      <c r="EBZ1303" s="779"/>
      <c r="ECA1303" s="779"/>
      <c r="ECB1303" s="779"/>
      <c r="ECC1303" s="779"/>
      <c r="ECD1303" s="779"/>
      <c r="ECE1303" s="779"/>
      <c r="ECF1303" s="779"/>
      <c r="ECG1303" s="779"/>
      <c r="ECH1303" s="779"/>
      <c r="ECI1303" s="779"/>
      <c r="ECJ1303" s="779"/>
      <c r="ECK1303" s="779"/>
      <c r="ECL1303" s="779"/>
      <c r="ECM1303" s="779"/>
      <c r="ECN1303" s="779"/>
      <c r="ECO1303" s="779"/>
      <c r="ECP1303" s="779"/>
      <c r="ECQ1303" s="779"/>
      <c r="ECR1303" s="779"/>
      <c r="ECS1303" s="779"/>
      <c r="ECT1303" s="779"/>
      <c r="ECU1303" s="779"/>
      <c r="ECV1303" s="779"/>
      <c r="ECW1303" s="779"/>
      <c r="ECX1303" s="779"/>
      <c r="ECY1303" s="779"/>
      <c r="ECZ1303" s="779"/>
      <c r="EDA1303" s="779"/>
      <c r="EDB1303" s="779"/>
      <c r="EDC1303" s="779"/>
      <c r="EDD1303" s="779"/>
      <c r="EDE1303" s="779"/>
      <c r="EDF1303" s="779"/>
      <c r="EDG1303" s="779"/>
      <c r="EDH1303" s="779"/>
      <c r="EDI1303" s="779"/>
      <c r="EDJ1303" s="779"/>
      <c r="EDK1303" s="779"/>
      <c r="EDL1303" s="779"/>
      <c r="EDM1303" s="779"/>
      <c r="EDN1303" s="779"/>
      <c r="EDO1303" s="779"/>
      <c r="EDP1303" s="779"/>
      <c r="EDQ1303" s="779"/>
      <c r="EDR1303" s="779"/>
      <c r="EDS1303" s="779"/>
      <c r="EDT1303" s="779"/>
      <c r="EDU1303" s="779"/>
      <c r="EDV1303" s="779"/>
      <c r="EDW1303" s="779"/>
      <c r="EDX1303" s="779"/>
      <c r="EDY1303" s="779"/>
      <c r="EDZ1303" s="779"/>
      <c r="EEA1303" s="779"/>
      <c r="EEB1303" s="779"/>
      <c r="EEC1303" s="779"/>
      <c r="EED1303" s="779"/>
      <c r="EEE1303" s="779"/>
      <c r="EEF1303" s="779"/>
      <c r="EEG1303" s="779"/>
      <c r="EEH1303" s="779"/>
      <c r="EEI1303" s="779"/>
      <c r="EEJ1303" s="779"/>
      <c r="EEK1303" s="779"/>
      <c r="EEL1303" s="779"/>
      <c r="EEM1303" s="779"/>
      <c r="EEN1303" s="779"/>
      <c r="EEO1303" s="779"/>
      <c r="EEP1303" s="779"/>
      <c r="EEQ1303" s="779"/>
      <c r="EER1303" s="779"/>
      <c r="EES1303" s="779"/>
      <c r="EET1303" s="779"/>
      <c r="EEU1303" s="779"/>
      <c r="EEV1303" s="779"/>
      <c r="EEW1303" s="779"/>
      <c r="EEX1303" s="779"/>
      <c r="EEY1303" s="779"/>
      <c r="EEZ1303" s="779"/>
      <c r="EFA1303" s="779"/>
      <c r="EFB1303" s="779"/>
      <c r="EFC1303" s="779"/>
      <c r="EFD1303" s="779"/>
      <c r="EFE1303" s="779"/>
      <c r="EFF1303" s="779"/>
      <c r="EFG1303" s="779"/>
      <c r="EFH1303" s="779"/>
      <c r="EFI1303" s="779"/>
      <c r="EFJ1303" s="779"/>
      <c r="EFK1303" s="779"/>
      <c r="EFL1303" s="779"/>
      <c r="EFM1303" s="779"/>
      <c r="EFN1303" s="779"/>
      <c r="EFO1303" s="779"/>
      <c r="EFP1303" s="779"/>
      <c r="EFQ1303" s="779"/>
      <c r="EFR1303" s="779"/>
      <c r="EFS1303" s="779"/>
      <c r="EFT1303" s="779"/>
      <c r="EFU1303" s="779"/>
      <c r="EFV1303" s="779"/>
      <c r="EFW1303" s="779"/>
      <c r="EFX1303" s="779"/>
      <c r="EFY1303" s="779"/>
      <c r="EFZ1303" s="779"/>
      <c r="EGA1303" s="779"/>
      <c r="EGB1303" s="779"/>
      <c r="EGC1303" s="779"/>
      <c r="EGD1303" s="779"/>
      <c r="EGE1303" s="779"/>
      <c r="EGF1303" s="779"/>
      <c r="EGG1303" s="779"/>
      <c r="EGH1303" s="779"/>
      <c r="EGI1303" s="779"/>
      <c r="EGJ1303" s="779"/>
      <c r="EGK1303" s="779"/>
      <c r="EGL1303" s="779"/>
      <c r="EGM1303" s="779"/>
      <c r="EGN1303" s="779"/>
      <c r="EGO1303" s="779"/>
      <c r="EGP1303" s="779"/>
      <c r="EGQ1303" s="779"/>
      <c r="EGR1303" s="779"/>
      <c r="EGS1303" s="779"/>
      <c r="EGT1303" s="779"/>
      <c r="EGU1303" s="779"/>
      <c r="EGV1303" s="779"/>
      <c r="EGW1303" s="779"/>
      <c r="EGX1303" s="779"/>
      <c r="EGY1303" s="779"/>
      <c r="EGZ1303" s="779"/>
      <c r="EHA1303" s="779"/>
      <c r="EHB1303" s="779"/>
      <c r="EHC1303" s="779"/>
      <c r="EHD1303" s="779"/>
      <c r="EHE1303" s="779"/>
      <c r="EHF1303" s="779"/>
      <c r="EHG1303" s="779"/>
      <c r="EHH1303" s="779"/>
      <c r="EHI1303" s="779"/>
      <c r="EHJ1303" s="779"/>
      <c r="EHK1303" s="779"/>
      <c r="EHL1303" s="779"/>
      <c r="EHM1303" s="779"/>
      <c r="EHN1303" s="779"/>
      <c r="EHO1303" s="779"/>
      <c r="EHP1303" s="779"/>
      <c r="EHQ1303" s="779"/>
      <c r="EHR1303" s="779"/>
      <c r="EHS1303" s="779"/>
      <c r="EHT1303" s="779"/>
      <c r="EHU1303" s="779"/>
      <c r="EHV1303" s="779"/>
      <c r="EHW1303" s="779"/>
      <c r="EHX1303" s="779"/>
      <c r="EHY1303" s="779"/>
      <c r="EHZ1303" s="779"/>
      <c r="EIA1303" s="779"/>
      <c r="EIB1303" s="779"/>
      <c r="EIC1303" s="779"/>
      <c r="EID1303" s="779"/>
      <c r="EIE1303" s="779"/>
      <c r="EIF1303" s="779"/>
      <c r="EIG1303" s="779"/>
      <c r="EIH1303" s="779"/>
      <c r="EII1303" s="779"/>
      <c r="EIJ1303" s="779"/>
      <c r="EIK1303" s="779"/>
      <c r="EIL1303" s="779"/>
      <c r="EIM1303" s="779"/>
      <c r="EIN1303" s="779"/>
      <c r="EIO1303" s="779"/>
      <c r="EIP1303" s="779"/>
      <c r="EIQ1303" s="779"/>
      <c r="EIR1303" s="779"/>
      <c r="EIS1303" s="779"/>
      <c r="EIT1303" s="779"/>
      <c r="EIU1303" s="779"/>
      <c r="EIV1303" s="779"/>
      <c r="EIW1303" s="779"/>
      <c r="EIX1303" s="779"/>
      <c r="EIY1303" s="779"/>
      <c r="EIZ1303" s="779"/>
      <c r="EJA1303" s="779"/>
      <c r="EJB1303" s="779"/>
      <c r="EJC1303" s="779"/>
      <c r="EJD1303" s="779"/>
      <c r="EJE1303" s="779"/>
      <c r="EJF1303" s="779"/>
      <c r="EJG1303" s="779"/>
      <c r="EJH1303" s="779"/>
      <c r="EJI1303" s="779"/>
      <c r="EJJ1303" s="779"/>
      <c r="EJK1303" s="779"/>
      <c r="EJL1303" s="779"/>
      <c r="EJM1303" s="779"/>
      <c r="EJN1303" s="779"/>
      <c r="EJO1303" s="779"/>
      <c r="EJP1303" s="779"/>
      <c r="EJQ1303" s="779"/>
      <c r="EJR1303" s="779"/>
      <c r="EJS1303" s="779"/>
      <c r="EJT1303" s="779"/>
      <c r="EJU1303" s="779"/>
      <c r="EJV1303" s="779"/>
      <c r="EJW1303" s="779"/>
      <c r="EJX1303" s="779"/>
      <c r="EJY1303" s="779"/>
      <c r="EJZ1303" s="779"/>
      <c r="EKA1303" s="779"/>
      <c r="EKB1303" s="779"/>
      <c r="EKC1303" s="779"/>
      <c r="EKD1303" s="779"/>
      <c r="EKE1303" s="779"/>
      <c r="EKF1303" s="779"/>
      <c r="EKG1303" s="779"/>
      <c r="EKH1303" s="779"/>
      <c r="EKI1303" s="779"/>
      <c r="EKJ1303" s="779"/>
      <c r="EKK1303" s="779"/>
      <c r="EKL1303" s="779"/>
      <c r="EKM1303" s="779"/>
      <c r="EKN1303" s="779"/>
      <c r="EKO1303" s="779"/>
      <c r="EKP1303" s="779"/>
      <c r="EKQ1303" s="779"/>
      <c r="EKR1303" s="779"/>
      <c r="EKS1303" s="779"/>
      <c r="EKT1303" s="779"/>
      <c r="EKU1303" s="779"/>
      <c r="EKV1303" s="779"/>
      <c r="EKW1303" s="779"/>
      <c r="EKX1303" s="779"/>
      <c r="EKY1303" s="779"/>
      <c r="EKZ1303" s="779"/>
      <c r="ELA1303" s="779"/>
      <c r="ELB1303" s="779"/>
      <c r="ELC1303" s="779"/>
      <c r="ELD1303" s="779"/>
      <c r="ELE1303" s="779"/>
      <c r="ELF1303" s="779"/>
      <c r="ELG1303" s="779"/>
      <c r="ELH1303" s="779"/>
      <c r="ELI1303" s="779"/>
      <c r="ELJ1303" s="779"/>
      <c r="ELK1303" s="779"/>
      <c r="ELL1303" s="779"/>
      <c r="ELM1303" s="779"/>
      <c r="ELN1303" s="779"/>
      <c r="ELO1303" s="779"/>
      <c r="ELP1303" s="779"/>
      <c r="ELQ1303" s="779"/>
      <c r="ELR1303" s="779"/>
      <c r="ELS1303" s="779"/>
      <c r="ELT1303" s="779"/>
      <c r="ELU1303" s="779"/>
      <c r="ELV1303" s="779"/>
      <c r="ELW1303" s="779"/>
      <c r="ELX1303" s="779"/>
      <c r="ELY1303" s="779"/>
      <c r="ELZ1303" s="779"/>
      <c r="EMA1303" s="779"/>
      <c r="EMB1303" s="779"/>
      <c r="EMC1303" s="779"/>
      <c r="EMD1303" s="779"/>
      <c r="EME1303" s="779"/>
      <c r="EMF1303" s="779"/>
      <c r="EMG1303" s="779"/>
      <c r="EMH1303" s="779"/>
      <c r="EMI1303" s="779"/>
      <c r="EMJ1303" s="779"/>
      <c r="EMK1303" s="779"/>
      <c r="EML1303" s="779"/>
      <c r="EMM1303" s="779"/>
      <c r="EMN1303" s="779"/>
      <c r="EMO1303" s="779"/>
      <c r="EMP1303" s="779"/>
      <c r="EMQ1303" s="779"/>
      <c r="EMR1303" s="779"/>
      <c r="EMS1303" s="779"/>
      <c r="EMT1303" s="779"/>
      <c r="EMU1303" s="779"/>
      <c r="EMV1303" s="779"/>
      <c r="EMW1303" s="779"/>
      <c r="EMX1303" s="779"/>
      <c r="EMY1303" s="779"/>
      <c r="EMZ1303" s="779"/>
      <c r="ENA1303" s="779"/>
      <c r="ENB1303" s="779"/>
      <c r="ENC1303" s="779"/>
      <c r="END1303" s="779"/>
      <c r="ENE1303" s="779"/>
      <c r="ENF1303" s="779"/>
      <c r="ENG1303" s="779"/>
      <c r="ENH1303" s="779"/>
      <c r="ENI1303" s="779"/>
      <c r="ENJ1303" s="779"/>
      <c r="ENK1303" s="779"/>
      <c r="ENL1303" s="779"/>
      <c r="ENM1303" s="779"/>
      <c r="ENN1303" s="779"/>
      <c r="ENO1303" s="779"/>
      <c r="ENP1303" s="779"/>
      <c r="ENQ1303" s="779"/>
      <c r="ENR1303" s="779"/>
      <c r="ENS1303" s="779"/>
      <c r="ENT1303" s="779"/>
      <c r="ENU1303" s="779"/>
      <c r="ENV1303" s="779"/>
      <c r="ENW1303" s="779"/>
      <c r="ENX1303" s="779"/>
      <c r="ENY1303" s="779"/>
      <c r="ENZ1303" s="779"/>
      <c r="EOA1303" s="779"/>
      <c r="EOB1303" s="779"/>
      <c r="EOC1303" s="779"/>
      <c r="EOD1303" s="779"/>
      <c r="EOE1303" s="779"/>
      <c r="EOF1303" s="779"/>
      <c r="EOG1303" s="779"/>
      <c r="EOH1303" s="779"/>
      <c r="EOI1303" s="779"/>
      <c r="EOJ1303" s="779"/>
      <c r="EOK1303" s="779"/>
      <c r="EOL1303" s="779"/>
      <c r="EOM1303" s="779"/>
      <c r="EON1303" s="779"/>
      <c r="EOO1303" s="779"/>
      <c r="EOP1303" s="779"/>
      <c r="EOQ1303" s="779"/>
      <c r="EOR1303" s="779"/>
      <c r="EOS1303" s="779"/>
      <c r="EOT1303" s="779"/>
      <c r="EOU1303" s="779"/>
      <c r="EOV1303" s="779"/>
      <c r="EOW1303" s="779"/>
      <c r="EOX1303" s="779"/>
      <c r="EOY1303" s="779"/>
      <c r="EOZ1303" s="779"/>
      <c r="EPA1303" s="779"/>
      <c r="EPB1303" s="779"/>
      <c r="EPC1303" s="779"/>
      <c r="EPD1303" s="779"/>
      <c r="EPE1303" s="779"/>
      <c r="EPF1303" s="779"/>
      <c r="EPG1303" s="779"/>
      <c r="EPH1303" s="779"/>
      <c r="EPI1303" s="779"/>
      <c r="EPJ1303" s="779"/>
      <c r="EPK1303" s="779"/>
      <c r="EPL1303" s="779"/>
      <c r="EPM1303" s="779"/>
      <c r="EPN1303" s="779"/>
      <c r="EPO1303" s="779"/>
      <c r="EPP1303" s="779"/>
      <c r="EPQ1303" s="779"/>
      <c r="EPR1303" s="779"/>
      <c r="EPS1303" s="779"/>
      <c r="EPT1303" s="779"/>
      <c r="EPU1303" s="779"/>
      <c r="EPV1303" s="779"/>
      <c r="EPW1303" s="779"/>
      <c r="EPX1303" s="779"/>
      <c r="EPY1303" s="779"/>
      <c r="EPZ1303" s="779"/>
      <c r="EQA1303" s="779"/>
      <c r="EQB1303" s="779"/>
      <c r="EQC1303" s="779"/>
      <c r="EQD1303" s="779"/>
      <c r="EQE1303" s="779"/>
      <c r="EQF1303" s="779"/>
      <c r="EQG1303" s="779"/>
      <c r="EQH1303" s="779"/>
      <c r="EQI1303" s="779"/>
      <c r="EQJ1303" s="779"/>
      <c r="EQK1303" s="779"/>
      <c r="EQL1303" s="779"/>
      <c r="EQM1303" s="779"/>
      <c r="EQN1303" s="779"/>
      <c r="EQO1303" s="779"/>
      <c r="EQP1303" s="779"/>
      <c r="EQQ1303" s="779"/>
      <c r="EQR1303" s="779"/>
      <c r="EQS1303" s="779"/>
      <c r="EQT1303" s="779"/>
      <c r="EQU1303" s="779"/>
      <c r="EQV1303" s="779"/>
      <c r="EQW1303" s="779"/>
      <c r="EQX1303" s="779"/>
      <c r="EQY1303" s="779"/>
      <c r="EQZ1303" s="779"/>
      <c r="ERA1303" s="779"/>
      <c r="ERB1303" s="779"/>
      <c r="ERC1303" s="779"/>
      <c r="ERD1303" s="779"/>
      <c r="ERE1303" s="779"/>
      <c r="ERF1303" s="779"/>
      <c r="ERG1303" s="779"/>
      <c r="ERH1303" s="779"/>
      <c r="ERI1303" s="779"/>
      <c r="ERJ1303" s="779"/>
      <c r="ERK1303" s="779"/>
      <c r="ERL1303" s="779"/>
      <c r="ERM1303" s="779"/>
      <c r="ERN1303" s="779"/>
      <c r="ERO1303" s="779"/>
      <c r="ERP1303" s="779"/>
      <c r="ERQ1303" s="779"/>
      <c r="ERR1303" s="779"/>
      <c r="ERS1303" s="779"/>
      <c r="ERT1303" s="779"/>
      <c r="ERU1303" s="779"/>
      <c r="ERV1303" s="779"/>
      <c r="ERW1303" s="779"/>
      <c r="ERX1303" s="779"/>
      <c r="ERY1303" s="779"/>
      <c r="ERZ1303" s="779"/>
      <c r="ESA1303" s="779"/>
      <c r="ESB1303" s="779"/>
      <c r="ESC1303" s="779"/>
      <c r="ESD1303" s="779"/>
      <c r="ESE1303" s="779"/>
      <c r="ESF1303" s="779"/>
      <c r="ESG1303" s="779"/>
      <c r="ESH1303" s="779"/>
      <c r="ESI1303" s="779"/>
      <c r="ESJ1303" s="779"/>
      <c r="ESK1303" s="779"/>
      <c r="ESL1303" s="779"/>
      <c r="ESM1303" s="779"/>
      <c r="ESN1303" s="779"/>
      <c r="ESO1303" s="779"/>
      <c r="ESP1303" s="779"/>
      <c r="ESQ1303" s="779"/>
      <c r="ESR1303" s="779"/>
      <c r="ESS1303" s="779"/>
      <c r="EST1303" s="779"/>
      <c r="ESU1303" s="779"/>
      <c r="ESV1303" s="779"/>
      <c r="ESW1303" s="779"/>
      <c r="ESX1303" s="779"/>
      <c r="ESY1303" s="779"/>
      <c r="ESZ1303" s="779"/>
      <c r="ETA1303" s="779"/>
      <c r="ETB1303" s="779"/>
      <c r="ETC1303" s="779"/>
      <c r="ETD1303" s="779"/>
      <c r="ETE1303" s="779"/>
      <c r="ETF1303" s="779"/>
      <c r="ETG1303" s="779"/>
      <c r="ETH1303" s="779"/>
      <c r="ETI1303" s="779"/>
      <c r="ETJ1303" s="779"/>
      <c r="ETK1303" s="779"/>
      <c r="ETL1303" s="779"/>
      <c r="ETM1303" s="779"/>
      <c r="ETN1303" s="779"/>
      <c r="ETO1303" s="779"/>
      <c r="ETP1303" s="779"/>
      <c r="ETQ1303" s="779"/>
      <c r="ETR1303" s="779"/>
      <c r="ETS1303" s="779"/>
      <c r="ETT1303" s="779"/>
      <c r="ETU1303" s="779"/>
      <c r="ETV1303" s="779"/>
      <c r="ETW1303" s="779"/>
      <c r="ETX1303" s="779"/>
      <c r="ETY1303" s="779"/>
      <c r="ETZ1303" s="779"/>
      <c r="EUA1303" s="779"/>
      <c r="EUB1303" s="779"/>
      <c r="EUC1303" s="779"/>
      <c r="EUD1303" s="779"/>
      <c r="EUE1303" s="779"/>
      <c r="EUF1303" s="779"/>
      <c r="EUG1303" s="779"/>
      <c r="EUH1303" s="779"/>
      <c r="EUI1303" s="779"/>
      <c r="EUJ1303" s="779"/>
      <c r="EUK1303" s="779"/>
      <c r="EUL1303" s="779"/>
      <c r="EUM1303" s="779"/>
      <c r="EUN1303" s="779"/>
      <c r="EUO1303" s="779"/>
      <c r="EUP1303" s="779"/>
      <c r="EUQ1303" s="779"/>
      <c r="EUR1303" s="779"/>
      <c r="EUS1303" s="779"/>
      <c r="EUT1303" s="779"/>
      <c r="EUU1303" s="779"/>
      <c r="EUV1303" s="779"/>
      <c r="EUW1303" s="779"/>
      <c r="EUX1303" s="779"/>
      <c r="EUY1303" s="779"/>
      <c r="EUZ1303" s="779"/>
      <c r="EVA1303" s="779"/>
      <c r="EVB1303" s="779"/>
      <c r="EVC1303" s="779"/>
      <c r="EVD1303" s="779"/>
      <c r="EVE1303" s="779"/>
      <c r="EVF1303" s="779"/>
      <c r="EVG1303" s="779"/>
      <c r="EVH1303" s="779"/>
      <c r="EVI1303" s="779"/>
      <c r="EVJ1303" s="779"/>
      <c r="EVK1303" s="779"/>
      <c r="EVL1303" s="779"/>
      <c r="EVM1303" s="779"/>
      <c r="EVN1303" s="779"/>
      <c r="EVO1303" s="779"/>
      <c r="EVP1303" s="779"/>
      <c r="EVQ1303" s="779"/>
      <c r="EVR1303" s="779"/>
      <c r="EVS1303" s="779"/>
      <c r="EVT1303" s="779"/>
      <c r="EVU1303" s="779"/>
      <c r="EVV1303" s="779"/>
      <c r="EVW1303" s="779"/>
      <c r="EVX1303" s="779"/>
      <c r="EVY1303" s="779"/>
      <c r="EVZ1303" s="779"/>
      <c r="EWA1303" s="779"/>
      <c r="EWB1303" s="779"/>
      <c r="EWC1303" s="779"/>
      <c r="EWD1303" s="779"/>
      <c r="EWE1303" s="779"/>
      <c r="EWF1303" s="779"/>
      <c r="EWG1303" s="779"/>
      <c r="EWH1303" s="779"/>
      <c r="EWI1303" s="779"/>
      <c r="EWJ1303" s="779"/>
      <c r="EWK1303" s="779"/>
      <c r="EWL1303" s="779"/>
      <c r="EWM1303" s="779"/>
      <c r="EWN1303" s="779"/>
      <c r="EWO1303" s="779"/>
      <c r="EWP1303" s="779"/>
      <c r="EWQ1303" s="779"/>
      <c r="EWR1303" s="779"/>
      <c r="EWS1303" s="779"/>
      <c r="EWT1303" s="779"/>
      <c r="EWU1303" s="779"/>
      <c r="EWV1303" s="779"/>
      <c r="EWW1303" s="779"/>
      <c r="EWX1303" s="779"/>
      <c r="EWY1303" s="779"/>
      <c r="EWZ1303" s="779"/>
      <c r="EXA1303" s="779"/>
      <c r="EXB1303" s="779"/>
      <c r="EXC1303" s="779"/>
      <c r="EXD1303" s="779"/>
      <c r="EXE1303" s="779"/>
      <c r="EXF1303" s="779"/>
      <c r="EXG1303" s="779"/>
      <c r="EXH1303" s="779"/>
      <c r="EXI1303" s="779"/>
      <c r="EXJ1303" s="779"/>
      <c r="EXK1303" s="779"/>
      <c r="EXL1303" s="779"/>
      <c r="EXM1303" s="779"/>
      <c r="EXN1303" s="779"/>
      <c r="EXO1303" s="779"/>
      <c r="EXP1303" s="779"/>
      <c r="EXQ1303" s="779"/>
      <c r="EXR1303" s="779"/>
      <c r="EXS1303" s="779"/>
      <c r="EXT1303" s="779"/>
      <c r="EXU1303" s="779"/>
      <c r="EXV1303" s="779"/>
      <c r="EXW1303" s="779"/>
      <c r="EXX1303" s="779"/>
      <c r="EXY1303" s="779"/>
      <c r="EXZ1303" s="779"/>
      <c r="EYA1303" s="779"/>
      <c r="EYB1303" s="779"/>
      <c r="EYC1303" s="779"/>
      <c r="EYD1303" s="779"/>
      <c r="EYE1303" s="779"/>
      <c r="EYF1303" s="779"/>
      <c r="EYG1303" s="779"/>
      <c r="EYH1303" s="779"/>
      <c r="EYI1303" s="779"/>
      <c r="EYJ1303" s="779"/>
      <c r="EYK1303" s="779"/>
      <c r="EYL1303" s="779"/>
      <c r="EYM1303" s="779"/>
      <c r="EYN1303" s="779"/>
      <c r="EYO1303" s="779"/>
      <c r="EYP1303" s="779"/>
      <c r="EYQ1303" s="779"/>
      <c r="EYR1303" s="779"/>
      <c r="EYS1303" s="779"/>
      <c r="EYT1303" s="779"/>
      <c r="EYU1303" s="779"/>
      <c r="EYV1303" s="779"/>
      <c r="EYW1303" s="779"/>
      <c r="EYX1303" s="779"/>
      <c r="EYY1303" s="779"/>
      <c r="EYZ1303" s="779"/>
      <c r="EZA1303" s="779"/>
      <c r="EZB1303" s="779"/>
      <c r="EZC1303" s="779"/>
      <c r="EZD1303" s="779"/>
      <c r="EZE1303" s="779"/>
      <c r="EZF1303" s="779"/>
      <c r="EZG1303" s="779"/>
      <c r="EZH1303" s="779"/>
      <c r="EZI1303" s="779"/>
      <c r="EZJ1303" s="779"/>
      <c r="EZK1303" s="779"/>
      <c r="EZL1303" s="779"/>
      <c r="EZM1303" s="779"/>
      <c r="EZN1303" s="779"/>
      <c r="EZO1303" s="779"/>
      <c r="EZP1303" s="779"/>
      <c r="EZQ1303" s="779"/>
      <c r="EZR1303" s="779"/>
      <c r="EZS1303" s="779"/>
      <c r="EZT1303" s="779"/>
      <c r="EZU1303" s="779"/>
      <c r="EZV1303" s="779"/>
      <c r="EZW1303" s="779"/>
      <c r="EZX1303" s="779"/>
      <c r="EZY1303" s="779"/>
      <c r="EZZ1303" s="779"/>
      <c r="FAA1303" s="779"/>
      <c r="FAB1303" s="779"/>
      <c r="FAC1303" s="779"/>
      <c r="FAD1303" s="779"/>
      <c r="FAE1303" s="779"/>
      <c r="FAF1303" s="779"/>
      <c r="FAG1303" s="779"/>
      <c r="FAH1303" s="779"/>
      <c r="FAI1303" s="779"/>
      <c r="FAJ1303" s="779"/>
      <c r="FAK1303" s="779"/>
      <c r="FAL1303" s="779"/>
      <c r="FAM1303" s="779"/>
      <c r="FAN1303" s="779"/>
      <c r="FAO1303" s="779"/>
      <c r="FAP1303" s="779"/>
      <c r="FAQ1303" s="779"/>
      <c r="FAR1303" s="779"/>
      <c r="FAS1303" s="779"/>
      <c r="FAT1303" s="779"/>
      <c r="FAU1303" s="779"/>
      <c r="FAV1303" s="779"/>
      <c r="FAW1303" s="779"/>
      <c r="FAX1303" s="779"/>
      <c r="FAY1303" s="779"/>
      <c r="FAZ1303" s="779"/>
      <c r="FBA1303" s="779"/>
      <c r="FBB1303" s="779"/>
      <c r="FBC1303" s="779"/>
      <c r="FBD1303" s="779"/>
      <c r="FBE1303" s="779"/>
      <c r="FBF1303" s="779"/>
      <c r="FBG1303" s="779"/>
      <c r="FBH1303" s="779"/>
      <c r="FBI1303" s="779"/>
      <c r="FBJ1303" s="779"/>
      <c r="FBK1303" s="779"/>
      <c r="FBL1303" s="779"/>
      <c r="FBM1303" s="779"/>
      <c r="FBN1303" s="779"/>
      <c r="FBO1303" s="779"/>
      <c r="FBP1303" s="779"/>
      <c r="FBQ1303" s="779"/>
      <c r="FBR1303" s="779"/>
      <c r="FBS1303" s="779"/>
      <c r="FBT1303" s="779"/>
      <c r="FBU1303" s="779"/>
      <c r="FBV1303" s="779"/>
      <c r="FBW1303" s="779"/>
      <c r="FBX1303" s="779"/>
      <c r="FBY1303" s="779"/>
      <c r="FBZ1303" s="779"/>
      <c r="FCA1303" s="779"/>
      <c r="FCB1303" s="779"/>
      <c r="FCC1303" s="779"/>
      <c r="FCD1303" s="779"/>
      <c r="FCE1303" s="779"/>
      <c r="FCF1303" s="779"/>
      <c r="FCG1303" s="779"/>
      <c r="FCH1303" s="779"/>
      <c r="FCI1303" s="779"/>
      <c r="FCJ1303" s="779"/>
      <c r="FCK1303" s="779"/>
      <c r="FCL1303" s="779"/>
      <c r="FCM1303" s="779"/>
      <c r="FCN1303" s="779"/>
      <c r="FCO1303" s="779"/>
      <c r="FCP1303" s="779"/>
      <c r="FCQ1303" s="779"/>
      <c r="FCR1303" s="779"/>
      <c r="FCS1303" s="779"/>
      <c r="FCT1303" s="779"/>
      <c r="FCU1303" s="779"/>
      <c r="FCV1303" s="779"/>
      <c r="FCW1303" s="779"/>
      <c r="FCX1303" s="779"/>
      <c r="FCY1303" s="779"/>
      <c r="FCZ1303" s="779"/>
      <c r="FDA1303" s="779"/>
      <c r="FDB1303" s="779"/>
      <c r="FDC1303" s="779"/>
      <c r="FDD1303" s="779"/>
      <c r="FDE1303" s="779"/>
      <c r="FDF1303" s="779"/>
      <c r="FDG1303" s="779"/>
      <c r="FDH1303" s="779"/>
      <c r="FDI1303" s="779"/>
      <c r="FDJ1303" s="779"/>
      <c r="FDK1303" s="779"/>
      <c r="FDL1303" s="779"/>
      <c r="FDM1303" s="779"/>
      <c r="FDN1303" s="779"/>
      <c r="FDO1303" s="779"/>
      <c r="FDP1303" s="779"/>
      <c r="FDQ1303" s="779"/>
      <c r="FDR1303" s="779"/>
      <c r="FDS1303" s="779"/>
      <c r="FDT1303" s="779"/>
      <c r="FDU1303" s="779"/>
      <c r="FDV1303" s="779"/>
      <c r="FDW1303" s="779"/>
      <c r="FDX1303" s="779"/>
      <c r="FDY1303" s="779"/>
      <c r="FDZ1303" s="779"/>
      <c r="FEA1303" s="779"/>
      <c r="FEB1303" s="779"/>
      <c r="FEC1303" s="779"/>
      <c r="FED1303" s="779"/>
      <c r="FEE1303" s="779"/>
      <c r="FEF1303" s="779"/>
      <c r="FEG1303" s="779"/>
      <c r="FEH1303" s="779"/>
      <c r="FEI1303" s="779"/>
      <c r="FEJ1303" s="779"/>
      <c r="FEK1303" s="779"/>
      <c r="FEL1303" s="779"/>
      <c r="FEM1303" s="779"/>
      <c r="FEN1303" s="779"/>
      <c r="FEO1303" s="779"/>
      <c r="FEP1303" s="779"/>
      <c r="FEQ1303" s="779"/>
      <c r="FER1303" s="779"/>
      <c r="FES1303" s="779"/>
      <c r="FET1303" s="779"/>
      <c r="FEU1303" s="779"/>
      <c r="FEV1303" s="779"/>
      <c r="FEW1303" s="779"/>
      <c r="FEX1303" s="779"/>
      <c r="FEY1303" s="779"/>
      <c r="FEZ1303" s="779"/>
      <c r="FFA1303" s="779"/>
      <c r="FFB1303" s="779"/>
      <c r="FFC1303" s="779"/>
      <c r="FFD1303" s="779"/>
      <c r="FFE1303" s="779"/>
      <c r="FFF1303" s="779"/>
      <c r="FFG1303" s="779"/>
      <c r="FFH1303" s="779"/>
      <c r="FFI1303" s="779"/>
      <c r="FFJ1303" s="779"/>
      <c r="FFK1303" s="779"/>
      <c r="FFL1303" s="779"/>
      <c r="FFM1303" s="779"/>
      <c r="FFN1303" s="779"/>
      <c r="FFO1303" s="779"/>
      <c r="FFP1303" s="779"/>
      <c r="FFQ1303" s="779"/>
      <c r="FFR1303" s="779"/>
      <c r="FFS1303" s="779"/>
      <c r="FFT1303" s="779"/>
      <c r="FFU1303" s="779"/>
      <c r="FFV1303" s="779"/>
      <c r="FFW1303" s="779"/>
      <c r="FFX1303" s="779"/>
      <c r="FFY1303" s="779"/>
      <c r="FFZ1303" s="779"/>
      <c r="FGA1303" s="779"/>
      <c r="FGB1303" s="779"/>
      <c r="FGC1303" s="779"/>
      <c r="FGD1303" s="779"/>
      <c r="FGE1303" s="779"/>
      <c r="FGF1303" s="779"/>
      <c r="FGG1303" s="779"/>
      <c r="FGH1303" s="779"/>
      <c r="FGI1303" s="779"/>
      <c r="FGJ1303" s="779"/>
      <c r="FGK1303" s="779"/>
      <c r="FGL1303" s="779"/>
      <c r="FGM1303" s="779"/>
      <c r="FGN1303" s="779"/>
      <c r="FGO1303" s="779"/>
      <c r="FGP1303" s="779"/>
      <c r="FGQ1303" s="779"/>
      <c r="FGR1303" s="779"/>
      <c r="FGS1303" s="779"/>
      <c r="FGT1303" s="779"/>
      <c r="FGU1303" s="779"/>
      <c r="FGV1303" s="779"/>
      <c r="FGW1303" s="779"/>
      <c r="FGX1303" s="779"/>
      <c r="FGY1303" s="779"/>
      <c r="FGZ1303" s="779"/>
      <c r="FHA1303" s="779"/>
      <c r="FHB1303" s="779"/>
      <c r="FHC1303" s="779"/>
      <c r="FHD1303" s="779"/>
      <c r="FHE1303" s="779"/>
      <c r="FHF1303" s="779"/>
      <c r="FHG1303" s="779"/>
      <c r="FHH1303" s="779"/>
      <c r="FHI1303" s="779"/>
      <c r="FHJ1303" s="779"/>
      <c r="FHK1303" s="779"/>
      <c r="FHL1303" s="779"/>
      <c r="FHM1303" s="779"/>
      <c r="FHN1303" s="779"/>
      <c r="FHO1303" s="779"/>
      <c r="FHP1303" s="779"/>
      <c r="FHQ1303" s="779"/>
      <c r="FHR1303" s="779"/>
      <c r="FHS1303" s="779"/>
      <c r="FHT1303" s="779"/>
      <c r="FHU1303" s="779"/>
      <c r="FHV1303" s="779"/>
      <c r="FHW1303" s="779"/>
      <c r="FHX1303" s="779"/>
      <c r="FHY1303" s="779"/>
      <c r="FHZ1303" s="779"/>
      <c r="FIA1303" s="779"/>
      <c r="FIB1303" s="779"/>
      <c r="FIC1303" s="779"/>
      <c r="FID1303" s="779"/>
      <c r="FIE1303" s="779"/>
      <c r="FIF1303" s="779"/>
      <c r="FIG1303" s="779"/>
      <c r="FIH1303" s="779"/>
      <c r="FII1303" s="779"/>
      <c r="FIJ1303" s="779"/>
      <c r="FIK1303" s="779"/>
      <c r="FIL1303" s="779"/>
      <c r="FIM1303" s="779"/>
      <c r="FIN1303" s="779"/>
      <c r="FIO1303" s="779"/>
      <c r="FIP1303" s="779"/>
      <c r="FIQ1303" s="779"/>
      <c r="FIR1303" s="779"/>
      <c r="FIS1303" s="779"/>
      <c r="FIT1303" s="779"/>
      <c r="FIU1303" s="779"/>
      <c r="FIV1303" s="779"/>
      <c r="FIW1303" s="779"/>
      <c r="FIX1303" s="779"/>
      <c r="FIY1303" s="779"/>
      <c r="FIZ1303" s="779"/>
      <c r="FJA1303" s="779"/>
      <c r="FJB1303" s="779"/>
      <c r="FJC1303" s="779"/>
      <c r="FJD1303" s="779"/>
      <c r="FJE1303" s="779"/>
      <c r="FJF1303" s="779"/>
      <c r="FJG1303" s="779"/>
      <c r="FJH1303" s="779"/>
      <c r="FJI1303" s="779"/>
      <c r="FJJ1303" s="779"/>
      <c r="FJK1303" s="779"/>
      <c r="FJL1303" s="779"/>
      <c r="FJM1303" s="779"/>
      <c r="FJN1303" s="779"/>
      <c r="FJO1303" s="779"/>
      <c r="FJP1303" s="779"/>
      <c r="FJQ1303" s="779"/>
      <c r="FJR1303" s="779"/>
      <c r="FJS1303" s="779"/>
      <c r="FJT1303" s="779"/>
      <c r="FJU1303" s="779"/>
      <c r="FJV1303" s="779"/>
      <c r="FJW1303" s="779"/>
      <c r="FJX1303" s="779"/>
      <c r="FJY1303" s="779"/>
      <c r="FJZ1303" s="779"/>
      <c r="FKA1303" s="779"/>
      <c r="FKB1303" s="779"/>
      <c r="FKC1303" s="779"/>
      <c r="FKD1303" s="779"/>
      <c r="FKE1303" s="779"/>
      <c r="FKF1303" s="779"/>
      <c r="FKG1303" s="779"/>
      <c r="FKH1303" s="779"/>
      <c r="FKI1303" s="779"/>
      <c r="FKJ1303" s="779"/>
      <c r="FKK1303" s="779"/>
      <c r="FKL1303" s="779"/>
      <c r="FKM1303" s="779"/>
      <c r="FKN1303" s="779"/>
      <c r="FKO1303" s="779"/>
      <c r="FKP1303" s="779"/>
      <c r="FKQ1303" s="779"/>
      <c r="FKR1303" s="779"/>
      <c r="FKS1303" s="779"/>
      <c r="FKT1303" s="779"/>
      <c r="FKU1303" s="779"/>
      <c r="FKV1303" s="779"/>
      <c r="FKW1303" s="779"/>
      <c r="FKX1303" s="779"/>
      <c r="FKY1303" s="779"/>
      <c r="FKZ1303" s="779"/>
      <c r="FLA1303" s="779"/>
      <c r="FLB1303" s="779"/>
      <c r="FLC1303" s="779"/>
      <c r="FLD1303" s="779"/>
      <c r="FLE1303" s="779"/>
      <c r="FLF1303" s="779"/>
      <c r="FLG1303" s="779"/>
      <c r="FLH1303" s="779"/>
      <c r="FLI1303" s="779"/>
      <c r="FLJ1303" s="779"/>
      <c r="FLK1303" s="779"/>
      <c r="FLL1303" s="779"/>
      <c r="FLM1303" s="779"/>
      <c r="FLN1303" s="779"/>
      <c r="FLO1303" s="779"/>
      <c r="FLP1303" s="779"/>
      <c r="FLQ1303" s="779"/>
      <c r="FLR1303" s="779"/>
      <c r="FLS1303" s="779"/>
      <c r="FLT1303" s="779"/>
      <c r="FLU1303" s="779"/>
      <c r="FLV1303" s="779"/>
      <c r="FLW1303" s="779"/>
      <c r="FLX1303" s="779"/>
      <c r="FLY1303" s="779"/>
      <c r="FLZ1303" s="779"/>
      <c r="FMA1303" s="779"/>
      <c r="FMB1303" s="779"/>
      <c r="FMC1303" s="779"/>
      <c r="FMD1303" s="779"/>
      <c r="FME1303" s="779"/>
      <c r="FMF1303" s="779"/>
      <c r="FMG1303" s="779"/>
      <c r="FMH1303" s="779"/>
      <c r="FMI1303" s="779"/>
      <c r="FMJ1303" s="779"/>
      <c r="FMK1303" s="779"/>
      <c r="FML1303" s="779"/>
      <c r="FMM1303" s="779"/>
      <c r="FMN1303" s="779"/>
      <c r="FMO1303" s="779"/>
      <c r="FMP1303" s="779"/>
      <c r="FMQ1303" s="779"/>
      <c r="FMR1303" s="779"/>
      <c r="FMS1303" s="779"/>
      <c r="FMT1303" s="779"/>
      <c r="FMU1303" s="779"/>
      <c r="FMV1303" s="779"/>
      <c r="FMW1303" s="779"/>
      <c r="FMX1303" s="779"/>
      <c r="FMY1303" s="779"/>
      <c r="FMZ1303" s="779"/>
      <c r="FNA1303" s="779"/>
      <c r="FNB1303" s="779"/>
      <c r="FNC1303" s="779"/>
      <c r="FND1303" s="779"/>
      <c r="FNE1303" s="779"/>
      <c r="FNF1303" s="779"/>
      <c r="FNG1303" s="779"/>
      <c r="FNH1303" s="779"/>
      <c r="FNI1303" s="779"/>
      <c r="FNJ1303" s="779"/>
      <c r="FNK1303" s="779"/>
      <c r="FNL1303" s="779"/>
      <c r="FNM1303" s="779"/>
      <c r="FNN1303" s="779"/>
      <c r="FNO1303" s="779"/>
      <c r="FNP1303" s="779"/>
      <c r="FNQ1303" s="779"/>
      <c r="FNR1303" s="779"/>
      <c r="FNS1303" s="779"/>
      <c r="FNT1303" s="779"/>
      <c r="FNU1303" s="779"/>
      <c r="FNV1303" s="779"/>
      <c r="FNW1303" s="779"/>
      <c r="FNX1303" s="779"/>
      <c r="FNY1303" s="779"/>
      <c r="FNZ1303" s="779"/>
      <c r="FOA1303" s="779"/>
      <c r="FOB1303" s="779"/>
      <c r="FOC1303" s="779"/>
      <c r="FOD1303" s="779"/>
      <c r="FOE1303" s="779"/>
      <c r="FOF1303" s="779"/>
      <c r="FOG1303" s="779"/>
      <c r="FOH1303" s="779"/>
      <c r="FOI1303" s="779"/>
      <c r="FOJ1303" s="779"/>
      <c r="FOK1303" s="779"/>
      <c r="FOL1303" s="779"/>
      <c r="FOM1303" s="779"/>
      <c r="FON1303" s="779"/>
      <c r="FOO1303" s="779"/>
      <c r="FOP1303" s="779"/>
      <c r="FOQ1303" s="779"/>
      <c r="FOR1303" s="779"/>
      <c r="FOS1303" s="779"/>
      <c r="FOT1303" s="779"/>
      <c r="FOU1303" s="779"/>
      <c r="FOV1303" s="779"/>
      <c r="FOW1303" s="779"/>
      <c r="FOX1303" s="779"/>
      <c r="FOY1303" s="779"/>
      <c r="FOZ1303" s="779"/>
      <c r="FPA1303" s="779"/>
      <c r="FPB1303" s="779"/>
      <c r="FPC1303" s="779"/>
      <c r="FPD1303" s="779"/>
      <c r="FPE1303" s="779"/>
      <c r="FPF1303" s="779"/>
      <c r="FPG1303" s="779"/>
      <c r="FPH1303" s="779"/>
      <c r="FPI1303" s="779"/>
      <c r="FPJ1303" s="779"/>
      <c r="FPK1303" s="779"/>
      <c r="FPL1303" s="779"/>
      <c r="FPM1303" s="779"/>
      <c r="FPN1303" s="779"/>
      <c r="FPO1303" s="779"/>
      <c r="FPP1303" s="779"/>
      <c r="FPQ1303" s="779"/>
      <c r="FPR1303" s="779"/>
      <c r="FPS1303" s="779"/>
      <c r="FPT1303" s="779"/>
      <c r="FPU1303" s="779"/>
      <c r="FPV1303" s="779"/>
      <c r="FPW1303" s="779"/>
      <c r="FPX1303" s="779"/>
      <c r="FPY1303" s="779"/>
      <c r="FPZ1303" s="779"/>
      <c r="FQA1303" s="779"/>
      <c r="FQB1303" s="779"/>
      <c r="FQC1303" s="779"/>
      <c r="FQD1303" s="779"/>
      <c r="FQE1303" s="779"/>
      <c r="FQF1303" s="779"/>
      <c r="FQG1303" s="779"/>
      <c r="FQH1303" s="779"/>
      <c r="FQI1303" s="779"/>
      <c r="FQJ1303" s="779"/>
      <c r="FQK1303" s="779"/>
      <c r="FQL1303" s="779"/>
      <c r="FQM1303" s="779"/>
      <c r="FQN1303" s="779"/>
      <c r="FQO1303" s="779"/>
      <c r="FQP1303" s="779"/>
      <c r="FQQ1303" s="779"/>
      <c r="FQR1303" s="779"/>
      <c r="FQS1303" s="779"/>
      <c r="FQT1303" s="779"/>
      <c r="FQU1303" s="779"/>
      <c r="FQV1303" s="779"/>
      <c r="FQW1303" s="779"/>
      <c r="FQX1303" s="779"/>
      <c r="FQY1303" s="779"/>
      <c r="FQZ1303" s="779"/>
      <c r="FRA1303" s="779"/>
      <c r="FRB1303" s="779"/>
      <c r="FRC1303" s="779"/>
      <c r="FRD1303" s="779"/>
      <c r="FRE1303" s="779"/>
      <c r="FRF1303" s="779"/>
      <c r="FRG1303" s="779"/>
      <c r="FRH1303" s="779"/>
      <c r="FRI1303" s="779"/>
      <c r="FRJ1303" s="779"/>
      <c r="FRK1303" s="779"/>
      <c r="FRL1303" s="779"/>
      <c r="FRM1303" s="779"/>
      <c r="FRN1303" s="779"/>
      <c r="FRO1303" s="779"/>
      <c r="FRP1303" s="779"/>
      <c r="FRQ1303" s="779"/>
      <c r="FRR1303" s="779"/>
      <c r="FRS1303" s="779"/>
      <c r="FRT1303" s="779"/>
      <c r="FRU1303" s="779"/>
      <c r="FRV1303" s="779"/>
      <c r="FRW1303" s="779"/>
      <c r="FRX1303" s="779"/>
      <c r="FRY1303" s="779"/>
      <c r="FRZ1303" s="779"/>
      <c r="FSA1303" s="779"/>
      <c r="FSB1303" s="779"/>
      <c r="FSC1303" s="779"/>
      <c r="FSD1303" s="779"/>
      <c r="FSE1303" s="779"/>
      <c r="FSF1303" s="779"/>
      <c r="FSG1303" s="779"/>
      <c r="FSH1303" s="779"/>
      <c r="FSI1303" s="779"/>
      <c r="FSJ1303" s="779"/>
      <c r="FSK1303" s="779"/>
      <c r="FSL1303" s="779"/>
      <c r="FSM1303" s="779"/>
      <c r="FSN1303" s="779"/>
      <c r="FSO1303" s="779"/>
      <c r="FSP1303" s="779"/>
      <c r="FSQ1303" s="779"/>
      <c r="FSR1303" s="779"/>
      <c r="FSS1303" s="779"/>
      <c r="FST1303" s="779"/>
      <c r="FSU1303" s="779"/>
      <c r="FSV1303" s="779"/>
      <c r="FSW1303" s="779"/>
      <c r="FSX1303" s="779"/>
      <c r="FSY1303" s="779"/>
      <c r="FSZ1303" s="779"/>
      <c r="FTA1303" s="779"/>
      <c r="FTB1303" s="779"/>
      <c r="FTC1303" s="779"/>
      <c r="FTD1303" s="779"/>
      <c r="FTE1303" s="779"/>
      <c r="FTF1303" s="779"/>
      <c r="FTG1303" s="779"/>
      <c r="FTH1303" s="779"/>
      <c r="FTI1303" s="779"/>
      <c r="FTJ1303" s="779"/>
      <c r="FTK1303" s="779"/>
      <c r="FTL1303" s="779"/>
      <c r="FTM1303" s="779"/>
      <c r="FTN1303" s="779"/>
      <c r="FTO1303" s="779"/>
      <c r="FTP1303" s="779"/>
      <c r="FTQ1303" s="779"/>
      <c r="FTR1303" s="779"/>
      <c r="FTS1303" s="779"/>
      <c r="FTT1303" s="779"/>
      <c r="FTU1303" s="779"/>
      <c r="FTV1303" s="779"/>
      <c r="FTW1303" s="779"/>
      <c r="FTX1303" s="779"/>
      <c r="FTY1303" s="779"/>
      <c r="FTZ1303" s="779"/>
      <c r="FUA1303" s="779"/>
      <c r="FUB1303" s="779"/>
      <c r="FUC1303" s="779"/>
      <c r="FUD1303" s="779"/>
      <c r="FUE1303" s="779"/>
      <c r="FUF1303" s="779"/>
      <c r="FUG1303" s="779"/>
      <c r="FUH1303" s="779"/>
      <c r="FUI1303" s="779"/>
      <c r="FUJ1303" s="779"/>
      <c r="FUK1303" s="779"/>
      <c r="FUL1303" s="779"/>
      <c r="FUM1303" s="779"/>
      <c r="FUN1303" s="779"/>
      <c r="FUO1303" s="779"/>
      <c r="FUP1303" s="779"/>
      <c r="FUQ1303" s="779"/>
      <c r="FUR1303" s="779"/>
      <c r="FUS1303" s="779"/>
      <c r="FUT1303" s="779"/>
      <c r="FUU1303" s="779"/>
      <c r="FUV1303" s="779"/>
      <c r="FUW1303" s="779"/>
      <c r="FUX1303" s="779"/>
      <c r="FUY1303" s="779"/>
      <c r="FUZ1303" s="779"/>
      <c r="FVA1303" s="779"/>
      <c r="FVB1303" s="779"/>
      <c r="FVC1303" s="779"/>
      <c r="FVD1303" s="779"/>
      <c r="FVE1303" s="779"/>
      <c r="FVF1303" s="779"/>
      <c r="FVG1303" s="779"/>
      <c r="FVH1303" s="779"/>
      <c r="FVI1303" s="779"/>
      <c r="FVJ1303" s="779"/>
      <c r="FVK1303" s="779"/>
      <c r="FVL1303" s="779"/>
      <c r="FVM1303" s="779"/>
      <c r="FVN1303" s="779"/>
      <c r="FVO1303" s="779"/>
      <c r="FVP1303" s="779"/>
      <c r="FVQ1303" s="779"/>
      <c r="FVR1303" s="779"/>
      <c r="FVS1303" s="779"/>
      <c r="FVT1303" s="779"/>
      <c r="FVU1303" s="779"/>
      <c r="FVV1303" s="779"/>
      <c r="FVW1303" s="779"/>
      <c r="FVX1303" s="779"/>
      <c r="FVY1303" s="779"/>
      <c r="FVZ1303" s="779"/>
      <c r="FWA1303" s="779"/>
      <c r="FWB1303" s="779"/>
      <c r="FWC1303" s="779"/>
      <c r="FWD1303" s="779"/>
      <c r="FWE1303" s="779"/>
      <c r="FWF1303" s="779"/>
      <c r="FWG1303" s="779"/>
      <c r="FWH1303" s="779"/>
      <c r="FWI1303" s="779"/>
      <c r="FWJ1303" s="779"/>
      <c r="FWK1303" s="779"/>
      <c r="FWL1303" s="779"/>
      <c r="FWM1303" s="779"/>
      <c r="FWN1303" s="779"/>
      <c r="FWO1303" s="779"/>
      <c r="FWP1303" s="779"/>
      <c r="FWQ1303" s="779"/>
      <c r="FWR1303" s="779"/>
      <c r="FWS1303" s="779"/>
      <c r="FWT1303" s="779"/>
      <c r="FWU1303" s="779"/>
      <c r="FWV1303" s="779"/>
      <c r="FWW1303" s="779"/>
      <c r="FWX1303" s="779"/>
      <c r="FWY1303" s="779"/>
      <c r="FWZ1303" s="779"/>
      <c r="FXA1303" s="779"/>
      <c r="FXB1303" s="779"/>
      <c r="FXC1303" s="779"/>
      <c r="FXD1303" s="779"/>
      <c r="FXE1303" s="779"/>
      <c r="FXF1303" s="779"/>
      <c r="FXG1303" s="779"/>
      <c r="FXH1303" s="779"/>
      <c r="FXI1303" s="779"/>
      <c r="FXJ1303" s="779"/>
      <c r="FXK1303" s="779"/>
      <c r="FXL1303" s="779"/>
      <c r="FXM1303" s="779"/>
      <c r="FXN1303" s="779"/>
      <c r="FXO1303" s="779"/>
      <c r="FXP1303" s="779"/>
      <c r="FXQ1303" s="779"/>
      <c r="FXR1303" s="779"/>
      <c r="FXS1303" s="779"/>
      <c r="FXT1303" s="779"/>
      <c r="FXU1303" s="779"/>
      <c r="FXV1303" s="779"/>
      <c r="FXW1303" s="779"/>
      <c r="FXX1303" s="779"/>
      <c r="FXY1303" s="779"/>
      <c r="FXZ1303" s="779"/>
      <c r="FYA1303" s="779"/>
      <c r="FYB1303" s="779"/>
      <c r="FYC1303" s="779"/>
      <c r="FYD1303" s="779"/>
      <c r="FYE1303" s="779"/>
      <c r="FYF1303" s="779"/>
      <c r="FYG1303" s="779"/>
      <c r="FYH1303" s="779"/>
      <c r="FYI1303" s="779"/>
      <c r="FYJ1303" s="779"/>
      <c r="FYK1303" s="779"/>
      <c r="FYL1303" s="779"/>
      <c r="FYM1303" s="779"/>
      <c r="FYN1303" s="779"/>
      <c r="FYO1303" s="779"/>
      <c r="FYP1303" s="779"/>
      <c r="FYQ1303" s="779"/>
      <c r="FYR1303" s="779"/>
      <c r="FYS1303" s="779"/>
      <c r="FYT1303" s="779"/>
      <c r="FYU1303" s="779"/>
      <c r="FYV1303" s="779"/>
      <c r="FYW1303" s="779"/>
      <c r="FYX1303" s="779"/>
      <c r="FYY1303" s="779"/>
      <c r="FYZ1303" s="779"/>
      <c r="FZA1303" s="779"/>
      <c r="FZB1303" s="779"/>
      <c r="FZC1303" s="779"/>
      <c r="FZD1303" s="779"/>
      <c r="FZE1303" s="779"/>
      <c r="FZF1303" s="779"/>
      <c r="FZG1303" s="779"/>
      <c r="FZH1303" s="779"/>
      <c r="FZI1303" s="779"/>
      <c r="FZJ1303" s="779"/>
      <c r="FZK1303" s="779"/>
      <c r="FZL1303" s="779"/>
      <c r="FZM1303" s="779"/>
      <c r="FZN1303" s="779"/>
      <c r="FZO1303" s="779"/>
      <c r="FZP1303" s="779"/>
      <c r="FZQ1303" s="779"/>
      <c r="FZR1303" s="779"/>
      <c r="FZS1303" s="779"/>
      <c r="FZT1303" s="779"/>
      <c r="FZU1303" s="779"/>
      <c r="FZV1303" s="779"/>
      <c r="FZW1303" s="779"/>
      <c r="FZX1303" s="779"/>
      <c r="FZY1303" s="779"/>
      <c r="FZZ1303" s="779"/>
      <c r="GAA1303" s="779"/>
      <c r="GAB1303" s="779"/>
      <c r="GAC1303" s="779"/>
      <c r="GAD1303" s="779"/>
      <c r="GAE1303" s="779"/>
      <c r="GAF1303" s="779"/>
      <c r="GAG1303" s="779"/>
      <c r="GAH1303" s="779"/>
      <c r="GAI1303" s="779"/>
      <c r="GAJ1303" s="779"/>
      <c r="GAK1303" s="779"/>
      <c r="GAL1303" s="779"/>
      <c r="GAM1303" s="779"/>
      <c r="GAN1303" s="779"/>
      <c r="GAO1303" s="779"/>
      <c r="GAP1303" s="779"/>
      <c r="GAQ1303" s="779"/>
      <c r="GAR1303" s="779"/>
      <c r="GAS1303" s="779"/>
      <c r="GAT1303" s="779"/>
      <c r="GAU1303" s="779"/>
      <c r="GAV1303" s="779"/>
      <c r="GAW1303" s="779"/>
      <c r="GAX1303" s="779"/>
      <c r="GAY1303" s="779"/>
      <c r="GAZ1303" s="779"/>
      <c r="GBA1303" s="779"/>
      <c r="GBB1303" s="779"/>
      <c r="GBC1303" s="779"/>
      <c r="GBD1303" s="779"/>
      <c r="GBE1303" s="779"/>
      <c r="GBF1303" s="779"/>
      <c r="GBG1303" s="779"/>
      <c r="GBH1303" s="779"/>
      <c r="GBI1303" s="779"/>
      <c r="GBJ1303" s="779"/>
      <c r="GBK1303" s="779"/>
      <c r="GBL1303" s="779"/>
      <c r="GBM1303" s="779"/>
      <c r="GBN1303" s="779"/>
      <c r="GBO1303" s="779"/>
      <c r="GBP1303" s="779"/>
      <c r="GBQ1303" s="779"/>
      <c r="GBR1303" s="779"/>
      <c r="GBS1303" s="779"/>
      <c r="GBT1303" s="779"/>
      <c r="GBU1303" s="779"/>
      <c r="GBV1303" s="779"/>
      <c r="GBW1303" s="779"/>
      <c r="GBX1303" s="779"/>
      <c r="GBY1303" s="779"/>
      <c r="GBZ1303" s="779"/>
      <c r="GCA1303" s="779"/>
      <c r="GCB1303" s="779"/>
      <c r="GCC1303" s="779"/>
      <c r="GCD1303" s="779"/>
      <c r="GCE1303" s="779"/>
      <c r="GCF1303" s="779"/>
      <c r="GCG1303" s="779"/>
      <c r="GCH1303" s="779"/>
      <c r="GCI1303" s="779"/>
      <c r="GCJ1303" s="779"/>
      <c r="GCK1303" s="779"/>
      <c r="GCL1303" s="779"/>
      <c r="GCM1303" s="779"/>
      <c r="GCN1303" s="779"/>
      <c r="GCO1303" s="779"/>
      <c r="GCP1303" s="779"/>
      <c r="GCQ1303" s="779"/>
      <c r="GCR1303" s="779"/>
      <c r="GCS1303" s="779"/>
      <c r="GCT1303" s="779"/>
      <c r="GCU1303" s="779"/>
      <c r="GCV1303" s="779"/>
      <c r="GCW1303" s="779"/>
      <c r="GCX1303" s="779"/>
      <c r="GCY1303" s="779"/>
      <c r="GCZ1303" s="779"/>
      <c r="GDA1303" s="779"/>
      <c r="GDB1303" s="779"/>
      <c r="GDC1303" s="779"/>
      <c r="GDD1303" s="779"/>
      <c r="GDE1303" s="779"/>
      <c r="GDF1303" s="779"/>
      <c r="GDG1303" s="779"/>
      <c r="GDH1303" s="779"/>
      <c r="GDI1303" s="779"/>
      <c r="GDJ1303" s="779"/>
      <c r="GDK1303" s="779"/>
      <c r="GDL1303" s="779"/>
      <c r="GDM1303" s="779"/>
      <c r="GDN1303" s="779"/>
      <c r="GDO1303" s="779"/>
      <c r="GDP1303" s="779"/>
      <c r="GDQ1303" s="779"/>
      <c r="GDR1303" s="779"/>
      <c r="GDS1303" s="779"/>
      <c r="GDT1303" s="779"/>
      <c r="GDU1303" s="779"/>
      <c r="GDV1303" s="779"/>
      <c r="GDW1303" s="779"/>
      <c r="GDX1303" s="779"/>
      <c r="GDY1303" s="779"/>
      <c r="GDZ1303" s="779"/>
      <c r="GEA1303" s="779"/>
      <c r="GEB1303" s="779"/>
      <c r="GEC1303" s="779"/>
      <c r="GED1303" s="779"/>
      <c r="GEE1303" s="779"/>
      <c r="GEF1303" s="779"/>
      <c r="GEG1303" s="779"/>
      <c r="GEH1303" s="779"/>
      <c r="GEI1303" s="779"/>
      <c r="GEJ1303" s="779"/>
      <c r="GEK1303" s="779"/>
      <c r="GEL1303" s="779"/>
      <c r="GEM1303" s="779"/>
      <c r="GEN1303" s="779"/>
      <c r="GEO1303" s="779"/>
      <c r="GEP1303" s="779"/>
      <c r="GEQ1303" s="779"/>
      <c r="GER1303" s="779"/>
      <c r="GES1303" s="779"/>
      <c r="GET1303" s="779"/>
      <c r="GEU1303" s="779"/>
      <c r="GEV1303" s="779"/>
      <c r="GEW1303" s="779"/>
      <c r="GEX1303" s="779"/>
      <c r="GEY1303" s="779"/>
      <c r="GEZ1303" s="779"/>
      <c r="GFA1303" s="779"/>
      <c r="GFB1303" s="779"/>
      <c r="GFC1303" s="779"/>
      <c r="GFD1303" s="779"/>
      <c r="GFE1303" s="779"/>
      <c r="GFF1303" s="779"/>
      <c r="GFG1303" s="779"/>
      <c r="GFH1303" s="779"/>
      <c r="GFI1303" s="779"/>
      <c r="GFJ1303" s="779"/>
      <c r="GFK1303" s="779"/>
      <c r="GFL1303" s="779"/>
      <c r="GFM1303" s="779"/>
      <c r="GFN1303" s="779"/>
      <c r="GFO1303" s="779"/>
      <c r="GFP1303" s="779"/>
      <c r="GFQ1303" s="779"/>
      <c r="GFR1303" s="779"/>
      <c r="GFS1303" s="779"/>
      <c r="GFT1303" s="779"/>
      <c r="GFU1303" s="779"/>
      <c r="GFV1303" s="779"/>
      <c r="GFW1303" s="779"/>
      <c r="GFX1303" s="779"/>
      <c r="GFY1303" s="779"/>
      <c r="GFZ1303" s="779"/>
      <c r="GGA1303" s="779"/>
      <c r="GGB1303" s="779"/>
      <c r="GGC1303" s="779"/>
      <c r="GGD1303" s="779"/>
      <c r="GGE1303" s="779"/>
      <c r="GGF1303" s="779"/>
      <c r="GGG1303" s="779"/>
      <c r="GGH1303" s="779"/>
      <c r="GGI1303" s="779"/>
      <c r="GGJ1303" s="779"/>
      <c r="GGK1303" s="779"/>
      <c r="GGL1303" s="779"/>
      <c r="GGM1303" s="779"/>
      <c r="GGN1303" s="779"/>
      <c r="GGO1303" s="779"/>
      <c r="GGP1303" s="779"/>
      <c r="GGQ1303" s="779"/>
      <c r="GGR1303" s="779"/>
      <c r="GGS1303" s="779"/>
      <c r="GGT1303" s="779"/>
      <c r="GGU1303" s="779"/>
      <c r="GGV1303" s="779"/>
      <c r="GGW1303" s="779"/>
      <c r="GGX1303" s="779"/>
      <c r="GGY1303" s="779"/>
      <c r="GGZ1303" s="779"/>
      <c r="GHA1303" s="779"/>
      <c r="GHB1303" s="779"/>
      <c r="GHC1303" s="779"/>
      <c r="GHD1303" s="779"/>
      <c r="GHE1303" s="779"/>
      <c r="GHF1303" s="779"/>
      <c r="GHG1303" s="779"/>
      <c r="GHH1303" s="779"/>
      <c r="GHI1303" s="779"/>
      <c r="GHJ1303" s="779"/>
      <c r="GHK1303" s="779"/>
      <c r="GHL1303" s="779"/>
      <c r="GHM1303" s="779"/>
      <c r="GHN1303" s="779"/>
      <c r="GHO1303" s="779"/>
      <c r="GHP1303" s="779"/>
      <c r="GHQ1303" s="779"/>
      <c r="GHR1303" s="779"/>
      <c r="GHS1303" s="779"/>
      <c r="GHT1303" s="779"/>
      <c r="GHU1303" s="779"/>
      <c r="GHV1303" s="779"/>
      <c r="GHW1303" s="779"/>
      <c r="GHX1303" s="779"/>
      <c r="GHY1303" s="779"/>
      <c r="GHZ1303" s="779"/>
      <c r="GIA1303" s="779"/>
      <c r="GIB1303" s="779"/>
      <c r="GIC1303" s="779"/>
      <c r="GID1303" s="779"/>
      <c r="GIE1303" s="779"/>
      <c r="GIF1303" s="779"/>
      <c r="GIG1303" s="779"/>
      <c r="GIH1303" s="779"/>
      <c r="GII1303" s="779"/>
      <c r="GIJ1303" s="779"/>
      <c r="GIK1303" s="779"/>
      <c r="GIL1303" s="779"/>
      <c r="GIM1303" s="779"/>
      <c r="GIN1303" s="779"/>
      <c r="GIO1303" s="779"/>
      <c r="GIP1303" s="779"/>
      <c r="GIQ1303" s="779"/>
      <c r="GIR1303" s="779"/>
      <c r="GIS1303" s="779"/>
      <c r="GIT1303" s="779"/>
      <c r="GIU1303" s="779"/>
      <c r="GIV1303" s="779"/>
      <c r="GIW1303" s="779"/>
      <c r="GIX1303" s="779"/>
      <c r="GIY1303" s="779"/>
      <c r="GIZ1303" s="779"/>
      <c r="GJA1303" s="779"/>
      <c r="GJB1303" s="779"/>
      <c r="GJC1303" s="779"/>
      <c r="GJD1303" s="779"/>
      <c r="GJE1303" s="779"/>
      <c r="GJF1303" s="779"/>
      <c r="GJG1303" s="779"/>
      <c r="GJH1303" s="779"/>
      <c r="GJI1303" s="779"/>
      <c r="GJJ1303" s="779"/>
      <c r="GJK1303" s="779"/>
      <c r="GJL1303" s="779"/>
      <c r="GJM1303" s="779"/>
      <c r="GJN1303" s="779"/>
      <c r="GJO1303" s="779"/>
      <c r="GJP1303" s="779"/>
      <c r="GJQ1303" s="779"/>
      <c r="GJR1303" s="779"/>
      <c r="GJS1303" s="779"/>
      <c r="GJT1303" s="779"/>
      <c r="GJU1303" s="779"/>
      <c r="GJV1303" s="779"/>
      <c r="GJW1303" s="779"/>
      <c r="GJX1303" s="779"/>
      <c r="GJY1303" s="779"/>
      <c r="GJZ1303" s="779"/>
      <c r="GKA1303" s="779"/>
      <c r="GKB1303" s="779"/>
      <c r="GKC1303" s="779"/>
      <c r="GKD1303" s="779"/>
      <c r="GKE1303" s="779"/>
      <c r="GKF1303" s="779"/>
      <c r="GKG1303" s="779"/>
      <c r="GKH1303" s="779"/>
      <c r="GKI1303" s="779"/>
      <c r="GKJ1303" s="779"/>
      <c r="GKK1303" s="779"/>
      <c r="GKL1303" s="779"/>
      <c r="GKM1303" s="779"/>
      <c r="GKN1303" s="779"/>
      <c r="GKO1303" s="779"/>
      <c r="GKP1303" s="779"/>
      <c r="GKQ1303" s="779"/>
      <c r="GKR1303" s="779"/>
      <c r="GKS1303" s="779"/>
      <c r="GKT1303" s="779"/>
      <c r="GKU1303" s="779"/>
      <c r="GKV1303" s="779"/>
      <c r="GKW1303" s="779"/>
      <c r="GKX1303" s="779"/>
      <c r="GKY1303" s="779"/>
      <c r="GKZ1303" s="779"/>
      <c r="GLA1303" s="779"/>
      <c r="GLB1303" s="779"/>
      <c r="GLC1303" s="779"/>
      <c r="GLD1303" s="779"/>
      <c r="GLE1303" s="779"/>
      <c r="GLF1303" s="779"/>
      <c r="GLG1303" s="779"/>
      <c r="GLH1303" s="779"/>
      <c r="GLI1303" s="779"/>
      <c r="GLJ1303" s="779"/>
      <c r="GLK1303" s="779"/>
      <c r="GLL1303" s="779"/>
      <c r="GLM1303" s="779"/>
      <c r="GLN1303" s="779"/>
      <c r="GLO1303" s="779"/>
      <c r="GLP1303" s="779"/>
      <c r="GLQ1303" s="779"/>
      <c r="GLR1303" s="779"/>
      <c r="GLS1303" s="779"/>
      <c r="GLT1303" s="779"/>
      <c r="GLU1303" s="779"/>
      <c r="GLV1303" s="779"/>
      <c r="GLW1303" s="779"/>
      <c r="GLX1303" s="779"/>
      <c r="GLY1303" s="779"/>
      <c r="GLZ1303" s="779"/>
      <c r="GMA1303" s="779"/>
      <c r="GMB1303" s="779"/>
      <c r="GMC1303" s="779"/>
      <c r="GMD1303" s="779"/>
      <c r="GME1303" s="779"/>
      <c r="GMF1303" s="779"/>
      <c r="GMG1303" s="779"/>
      <c r="GMH1303" s="779"/>
      <c r="GMI1303" s="779"/>
      <c r="GMJ1303" s="779"/>
      <c r="GMK1303" s="779"/>
      <c r="GML1303" s="779"/>
      <c r="GMM1303" s="779"/>
      <c r="GMN1303" s="779"/>
      <c r="GMO1303" s="779"/>
      <c r="GMP1303" s="779"/>
      <c r="GMQ1303" s="779"/>
      <c r="GMR1303" s="779"/>
      <c r="GMS1303" s="779"/>
      <c r="GMT1303" s="779"/>
      <c r="GMU1303" s="779"/>
      <c r="GMV1303" s="779"/>
      <c r="GMW1303" s="779"/>
      <c r="GMX1303" s="779"/>
      <c r="GMY1303" s="779"/>
      <c r="GMZ1303" s="779"/>
      <c r="GNA1303" s="779"/>
      <c r="GNB1303" s="779"/>
      <c r="GNC1303" s="779"/>
      <c r="GND1303" s="779"/>
      <c r="GNE1303" s="779"/>
      <c r="GNF1303" s="779"/>
      <c r="GNG1303" s="779"/>
      <c r="GNH1303" s="779"/>
      <c r="GNI1303" s="779"/>
      <c r="GNJ1303" s="779"/>
      <c r="GNK1303" s="779"/>
      <c r="GNL1303" s="779"/>
      <c r="GNM1303" s="779"/>
      <c r="GNN1303" s="779"/>
      <c r="GNO1303" s="779"/>
      <c r="GNP1303" s="779"/>
      <c r="GNQ1303" s="779"/>
      <c r="GNR1303" s="779"/>
      <c r="GNS1303" s="779"/>
      <c r="GNT1303" s="779"/>
      <c r="GNU1303" s="779"/>
      <c r="GNV1303" s="779"/>
      <c r="GNW1303" s="779"/>
      <c r="GNX1303" s="779"/>
      <c r="GNY1303" s="779"/>
      <c r="GNZ1303" s="779"/>
      <c r="GOA1303" s="779"/>
      <c r="GOB1303" s="779"/>
      <c r="GOC1303" s="779"/>
      <c r="GOD1303" s="779"/>
      <c r="GOE1303" s="779"/>
      <c r="GOF1303" s="779"/>
      <c r="GOG1303" s="779"/>
      <c r="GOH1303" s="779"/>
      <c r="GOI1303" s="779"/>
      <c r="GOJ1303" s="779"/>
      <c r="GOK1303" s="779"/>
      <c r="GOL1303" s="779"/>
      <c r="GOM1303" s="779"/>
      <c r="GON1303" s="779"/>
      <c r="GOO1303" s="779"/>
      <c r="GOP1303" s="779"/>
      <c r="GOQ1303" s="779"/>
      <c r="GOR1303" s="779"/>
      <c r="GOS1303" s="779"/>
      <c r="GOT1303" s="779"/>
      <c r="GOU1303" s="779"/>
      <c r="GOV1303" s="779"/>
      <c r="GOW1303" s="779"/>
      <c r="GOX1303" s="779"/>
      <c r="GOY1303" s="779"/>
      <c r="GOZ1303" s="779"/>
      <c r="GPA1303" s="779"/>
      <c r="GPB1303" s="779"/>
      <c r="GPC1303" s="779"/>
      <c r="GPD1303" s="779"/>
      <c r="GPE1303" s="779"/>
      <c r="GPF1303" s="779"/>
      <c r="GPG1303" s="779"/>
      <c r="GPH1303" s="779"/>
      <c r="GPI1303" s="779"/>
      <c r="GPJ1303" s="779"/>
      <c r="GPK1303" s="779"/>
      <c r="GPL1303" s="779"/>
      <c r="GPM1303" s="779"/>
      <c r="GPN1303" s="779"/>
      <c r="GPO1303" s="779"/>
      <c r="GPP1303" s="779"/>
      <c r="GPQ1303" s="779"/>
      <c r="GPR1303" s="779"/>
      <c r="GPS1303" s="779"/>
      <c r="GPT1303" s="779"/>
      <c r="GPU1303" s="779"/>
      <c r="GPV1303" s="779"/>
      <c r="GPW1303" s="779"/>
      <c r="GPX1303" s="779"/>
      <c r="GPY1303" s="779"/>
      <c r="GPZ1303" s="779"/>
      <c r="GQA1303" s="779"/>
      <c r="GQB1303" s="779"/>
      <c r="GQC1303" s="779"/>
      <c r="GQD1303" s="779"/>
      <c r="GQE1303" s="779"/>
      <c r="GQF1303" s="779"/>
      <c r="GQG1303" s="779"/>
      <c r="GQH1303" s="779"/>
      <c r="GQI1303" s="779"/>
      <c r="GQJ1303" s="779"/>
      <c r="GQK1303" s="779"/>
      <c r="GQL1303" s="779"/>
      <c r="GQM1303" s="779"/>
      <c r="GQN1303" s="779"/>
      <c r="GQO1303" s="779"/>
      <c r="GQP1303" s="779"/>
      <c r="GQQ1303" s="779"/>
      <c r="GQR1303" s="779"/>
      <c r="GQS1303" s="779"/>
      <c r="GQT1303" s="779"/>
      <c r="GQU1303" s="779"/>
      <c r="GQV1303" s="779"/>
      <c r="GQW1303" s="779"/>
      <c r="GQX1303" s="779"/>
      <c r="GQY1303" s="779"/>
      <c r="GQZ1303" s="779"/>
      <c r="GRA1303" s="779"/>
      <c r="GRB1303" s="779"/>
      <c r="GRC1303" s="779"/>
      <c r="GRD1303" s="779"/>
      <c r="GRE1303" s="779"/>
      <c r="GRF1303" s="779"/>
      <c r="GRG1303" s="779"/>
      <c r="GRH1303" s="779"/>
      <c r="GRI1303" s="779"/>
      <c r="GRJ1303" s="779"/>
      <c r="GRK1303" s="779"/>
      <c r="GRL1303" s="779"/>
      <c r="GRM1303" s="779"/>
      <c r="GRN1303" s="779"/>
      <c r="GRO1303" s="779"/>
      <c r="GRP1303" s="779"/>
      <c r="GRQ1303" s="779"/>
      <c r="GRR1303" s="779"/>
      <c r="GRS1303" s="779"/>
      <c r="GRT1303" s="779"/>
      <c r="GRU1303" s="779"/>
      <c r="GRV1303" s="779"/>
      <c r="GRW1303" s="779"/>
      <c r="GRX1303" s="779"/>
      <c r="GRY1303" s="779"/>
      <c r="GRZ1303" s="779"/>
      <c r="GSA1303" s="779"/>
      <c r="GSB1303" s="779"/>
      <c r="GSC1303" s="779"/>
      <c r="GSD1303" s="779"/>
      <c r="GSE1303" s="779"/>
      <c r="GSF1303" s="779"/>
      <c r="GSG1303" s="779"/>
      <c r="GSH1303" s="779"/>
      <c r="GSI1303" s="779"/>
      <c r="GSJ1303" s="779"/>
      <c r="GSK1303" s="779"/>
      <c r="GSL1303" s="779"/>
      <c r="GSM1303" s="779"/>
      <c r="GSN1303" s="779"/>
      <c r="GSO1303" s="779"/>
      <c r="GSP1303" s="779"/>
      <c r="GSQ1303" s="779"/>
      <c r="GSR1303" s="779"/>
      <c r="GSS1303" s="779"/>
      <c r="GST1303" s="779"/>
      <c r="GSU1303" s="779"/>
      <c r="GSV1303" s="779"/>
      <c r="GSW1303" s="779"/>
      <c r="GSX1303" s="779"/>
      <c r="GSY1303" s="779"/>
      <c r="GSZ1303" s="779"/>
      <c r="GTA1303" s="779"/>
      <c r="GTB1303" s="779"/>
      <c r="GTC1303" s="779"/>
      <c r="GTD1303" s="779"/>
      <c r="GTE1303" s="779"/>
      <c r="GTF1303" s="779"/>
      <c r="GTG1303" s="779"/>
      <c r="GTH1303" s="779"/>
      <c r="GTI1303" s="779"/>
      <c r="GTJ1303" s="779"/>
      <c r="GTK1303" s="779"/>
      <c r="GTL1303" s="779"/>
      <c r="GTM1303" s="779"/>
      <c r="GTN1303" s="779"/>
      <c r="GTO1303" s="779"/>
      <c r="GTP1303" s="779"/>
      <c r="GTQ1303" s="779"/>
      <c r="GTR1303" s="779"/>
      <c r="GTS1303" s="779"/>
      <c r="GTT1303" s="779"/>
      <c r="GTU1303" s="779"/>
      <c r="GTV1303" s="779"/>
      <c r="GTW1303" s="779"/>
      <c r="GTX1303" s="779"/>
      <c r="GTY1303" s="779"/>
      <c r="GTZ1303" s="779"/>
      <c r="GUA1303" s="779"/>
      <c r="GUB1303" s="779"/>
      <c r="GUC1303" s="779"/>
      <c r="GUD1303" s="779"/>
      <c r="GUE1303" s="779"/>
      <c r="GUF1303" s="779"/>
      <c r="GUG1303" s="779"/>
      <c r="GUH1303" s="779"/>
      <c r="GUI1303" s="779"/>
      <c r="GUJ1303" s="779"/>
      <c r="GUK1303" s="779"/>
      <c r="GUL1303" s="779"/>
      <c r="GUM1303" s="779"/>
      <c r="GUN1303" s="779"/>
      <c r="GUO1303" s="779"/>
      <c r="GUP1303" s="779"/>
      <c r="GUQ1303" s="779"/>
      <c r="GUR1303" s="779"/>
      <c r="GUS1303" s="779"/>
      <c r="GUT1303" s="779"/>
      <c r="GUU1303" s="779"/>
      <c r="GUV1303" s="779"/>
      <c r="GUW1303" s="779"/>
      <c r="GUX1303" s="779"/>
      <c r="GUY1303" s="779"/>
      <c r="GUZ1303" s="779"/>
      <c r="GVA1303" s="779"/>
      <c r="GVB1303" s="779"/>
      <c r="GVC1303" s="779"/>
      <c r="GVD1303" s="779"/>
      <c r="GVE1303" s="779"/>
      <c r="GVF1303" s="779"/>
      <c r="GVG1303" s="779"/>
      <c r="GVH1303" s="779"/>
      <c r="GVI1303" s="779"/>
      <c r="GVJ1303" s="779"/>
      <c r="GVK1303" s="779"/>
      <c r="GVL1303" s="779"/>
      <c r="GVM1303" s="779"/>
      <c r="GVN1303" s="779"/>
      <c r="GVO1303" s="779"/>
      <c r="GVP1303" s="779"/>
      <c r="GVQ1303" s="779"/>
      <c r="GVR1303" s="779"/>
      <c r="GVS1303" s="779"/>
      <c r="GVT1303" s="779"/>
      <c r="GVU1303" s="779"/>
      <c r="GVV1303" s="779"/>
      <c r="GVW1303" s="779"/>
      <c r="GVX1303" s="779"/>
      <c r="GVY1303" s="779"/>
      <c r="GVZ1303" s="779"/>
      <c r="GWA1303" s="779"/>
      <c r="GWB1303" s="779"/>
      <c r="GWC1303" s="779"/>
      <c r="GWD1303" s="779"/>
      <c r="GWE1303" s="779"/>
      <c r="GWF1303" s="779"/>
      <c r="GWG1303" s="779"/>
      <c r="GWH1303" s="779"/>
      <c r="GWI1303" s="779"/>
      <c r="GWJ1303" s="779"/>
      <c r="GWK1303" s="779"/>
      <c r="GWL1303" s="779"/>
      <c r="GWM1303" s="779"/>
      <c r="GWN1303" s="779"/>
      <c r="GWO1303" s="779"/>
      <c r="GWP1303" s="779"/>
      <c r="GWQ1303" s="779"/>
      <c r="GWR1303" s="779"/>
      <c r="GWS1303" s="779"/>
      <c r="GWT1303" s="779"/>
      <c r="GWU1303" s="779"/>
      <c r="GWV1303" s="779"/>
      <c r="GWW1303" s="779"/>
      <c r="GWX1303" s="779"/>
      <c r="GWY1303" s="779"/>
      <c r="GWZ1303" s="779"/>
      <c r="GXA1303" s="779"/>
      <c r="GXB1303" s="779"/>
      <c r="GXC1303" s="779"/>
      <c r="GXD1303" s="779"/>
      <c r="GXE1303" s="779"/>
      <c r="GXF1303" s="779"/>
      <c r="GXG1303" s="779"/>
      <c r="GXH1303" s="779"/>
      <c r="GXI1303" s="779"/>
      <c r="GXJ1303" s="779"/>
      <c r="GXK1303" s="779"/>
      <c r="GXL1303" s="779"/>
      <c r="GXM1303" s="779"/>
      <c r="GXN1303" s="779"/>
      <c r="GXO1303" s="779"/>
      <c r="GXP1303" s="779"/>
      <c r="GXQ1303" s="779"/>
      <c r="GXR1303" s="779"/>
      <c r="GXS1303" s="779"/>
      <c r="GXT1303" s="779"/>
      <c r="GXU1303" s="779"/>
      <c r="GXV1303" s="779"/>
      <c r="GXW1303" s="779"/>
      <c r="GXX1303" s="779"/>
      <c r="GXY1303" s="779"/>
      <c r="GXZ1303" s="779"/>
      <c r="GYA1303" s="779"/>
      <c r="GYB1303" s="779"/>
      <c r="GYC1303" s="779"/>
      <c r="GYD1303" s="779"/>
      <c r="GYE1303" s="779"/>
      <c r="GYF1303" s="779"/>
      <c r="GYG1303" s="779"/>
      <c r="GYH1303" s="779"/>
      <c r="GYI1303" s="779"/>
      <c r="GYJ1303" s="779"/>
      <c r="GYK1303" s="779"/>
      <c r="GYL1303" s="779"/>
      <c r="GYM1303" s="779"/>
      <c r="GYN1303" s="779"/>
      <c r="GYO1303" s="779"/>
      <c r="GYP1303" s="779"/>
      <c r="GYQ1303" s="779"/>
      <c r="GYR1303" s="779"/>
      <c r="GYS1303" s="779"/>
      <c r="GYT1303" s="779"/>
      <c r="GYU1303" s="779"/>
      <c r="GYV1303" s="779"/>
      <c r="GYW1303" s="779"/>
      <c r="GYX1303" s="779"/>
      <c r="GYY1303" s="779"/>
      <c r="GYZ1303" s="779"/>
      <c r="GZA1303" s="779"/>
      <c r="GZB1303" s="779"/>
      <c r="GZC1303" s="779"/>
      <c r="GZD1303" s="779"/>
      <c r="GZE1303" s="779"/>
      <c r="GZF1303" s="779"/>
      <c r="GZG1303" s="779"/>
      <c r="GZH1303" s="779"/>
      <c r="GZI1303" s="779"/>
      <c r="GZJ1303" s="779"/>
      <c r="GZK1303" s="779"/>
      <c r="GZL1303" s="779"/>
      <c r="GZM1303" s="779"/>
      <c r="GZN1303" s="779"/>
      <c r="GZO1303" s="779"/>
      <c r="GZP1303" s="779"/>
      <c r="GZQ1303" s="779"/>
      <c r="GZR1303" s="779"/>
      <c r="GZS1303" s="779"/>
      <c r="GZT1303" s="779"/>
      <c r="GZU1303" s="779"/>
      <c r="GZV1303" s="779"/>
      <c r="GZW1303" s="779"/>
      <c r="GZX1303" s="779"/>
      <c r="GZY1303" s="779"/>
      <c r="GZZ1303" s="779"/>
      <c r="HAA1303" s="779"/>
      <c r="HAB1303" s="779"/>
      <c r="HAC1303" s="779"/>
      <c r="HAD1303" s="779"/>
      <c r="HAE1303" s="779"/>
      <c r="HAF1303" s="779"/>
      <c r="HAG1303" s="779"/>
      <c r="HAH1303" s="779"/>
      <c r="HAI1303" s="779"/>
      <c r="HAJ1303" s="779"/>
      <c r="HAK1303" s="779"/>
      <c r="HAL1303" s="779"/>
      <c r="HAM1303" s="779"/>
      <c r="HAN1303" s="779"/>
      <c r="HAO1303" s="779"/>
      <c r="HAP1303" s="779"/>
      <c r="HAQ1303" s="779"/>
      <c r="HAR1303" s="779"/>
      <c r="HAS1303" s="779"/>
      <c r="HAT1303" s="779"/>
      <c r="HAU1303" s="779"/>
      <c r="HAV1303" s="779"/>
      <c r="HAW1303" s="779"/>
      <c r="HAX1303" s="779"/>
      <c r="HAY1303" s="779"/>
      <c r="HAZ1303" s="779"/>
      <c r="HBA1303" s="779"/>
      <c r="HBB1303" s="779"/>
      <c r="HBC1303" s="779"/>
      <c r="HBD1303" s="779"/>
      <c r="HBE1303" s="779"/>
      <c r="HBF1303" s="779"/>
      <c r="HBG1303" s="779"/>
      <c r="HBH1303" s="779"/>
      <c r="HBI1303" s="779"/>
      <c r="HBJ1303" s="779"/>
      <c r="HBK1303" s="779"/>
      <c r="HBL1303" s="779"/>
      <c r="HBM1303" s="779"/>
      <c r="HBN1303" s="779"/>
      <c r="HBO1303" s="779"/>
      <c r="HBP1303" s="779"/>
      <c r="HBQ1303" s="779"/>
      <c r="HBR1303" s="779"/>
      <c r="HBS1303" s="779"/>
      <c r="HBT1303" s="779"/>
      <c r="HBU1303" s="779"/>
      <c r="HBV1303" s="779"/>
      <c r="HBW1303" s="779"/>
      <c r="HBX1303" s="779"/>
      <c r="HBY1303" s="779"/>
      <c r="HBZ1303" s="779"/>
      <c r="HCA1303" s="779"/>
      <c r="HCB1303" s="779"/>
      <c r="HCC1303" s="779"/>
      <c r="HCD1303" s="779"/>
      <c r="HCE1303" s="779"/>
      <c r="HCF1303" s="779"/>
      <c r="HCG1303" s="779"/>
      <c r="HCH1303" s="779"/>
      <c r="HCI1303" s="779"/>
      <c r="HCJ1303" s="779"/>
      <c r="HCK1303" s="779"/>
      <c r="HCL1303" s="779"/>
      <c r="HCM1303" s="779"/>
      <c r="HCN1303" s="779"/>
      <c r="HCO1303" s="779"/>
      <c r="HCP1303" s="779"/>
      <c r="HCQ1303" s="779"/>
      <c r="HCR1303" s="779"/>
      <c r="HCS1303" s="779"/>
      <c r="HCT1303" s="779"/>
      <c r="HCU1303" s="779"/>
      <c r="HCV1303" s="779"/>
      <c r="HCW1303" s="779"/>
      <c r="HCX1303" s="779"/>
      <c r="HCY1303" s="779"/>
      <c r="HCZ1303" s="779"/>
      <c r="HDA1303" s="779"/>
      <c r="HDB1303" s="779"/>
      <c r="HDC1303" s="779"/>
      <c r="HDD1303" s="779"/>
      <c r="HDE1303" s="779"/>
      <c r="HDF1303" s="779"/>
      <c r="HDG1303" s="779"/>
      <c r="HDH1303" s="779"/>
      <c r="HDI1303" s="779"/>
      <c r="HDJ1303" s="779"/>
      <c r="HDK1303" s="779"/>
      <c r="HDL1303" s="779"/>
      <c r="HDM1303" s="779"/>
      <c r="HDN1303" s="779"/>
      <c r="HDO1303" s="779"/>
      <c r="HDP1303" s="779"/>
      <c r="HDQ1303" s="779"/>
      <c r="HDR1303" s="779"/>
      <c r="HDS1303" s="779"/>
      <c r="HDT1303" s="779"/>
      <c r="HDU1303" s="779"/>
      <c r="HDV1303" s="779"/>
      <c r="HDW1303" s="779"/>
      <c r="HDX1303" s="779"/>
      <c r="HDY1303" s="779"/>
      <c r="HDZ1303" s="779"/>
      <c r="HEA1303" s="779"/>
      <c r="HEB1303" s="779"/>
      <c r="HEC1303" s="779"/>
      <c r="HED1303" s="779"/>
      <c r="HEE1303" s="779"/>
      <c r="HEF1303" s="779"/>
      <c r="HEG1303" s="779"/>
      <c r="HEH1303" s="779"/>
      <c r="HEI1303" s="779"/>
      <c r="HEJ1303" s="779"/>
      <c r="HEK1303" s="779"/>
      <c r="HEL1303" s="779"/>
      <c r="HEM1303" s="779"/>
      <c r="HEN1303" s="779"/>
      <c r="HEO1303" s="779"/>
      <c r="HEP1303" s="779"/>
      <c r="HEQ1303" s="779"/>
      <c r="HER1303" s="779"/>
      <c r="HES1303" s="779"/>
      <c r="HET1303" s="779"/>
      <c r="HEU1303" s="779"/>
      <c r="HEV1303" s="779"/>
      <c r="HEW1303" s="779"/>
      <c r="HEX1303" s="779"/>
      <c r="HEY1303" s="779"/>
      <c r="HEZ1303" s="779"/>
      <c r="HFA1303" s="779"/>
      <c r="HFB1303" s="779"/>
      <c r="HFC1303" s="779"/>
      <c r="HFD1303" s="779"/>
      <c r="HFE1303" s="779"/>
      <c r="HFF1303" s="779"/>
      <c r="HFG1303" s="779"/>
      <c r="HFH1303" s="779"/>
      <c r="HFI1303" s="779"/>
      <c r="HFJ1303" s="779"/>
      <c r="HFK1303" s="779"/>
      <c r="HFL1303" s="779"/>
      <c r="HFM1303" s="779"/>
      <c r="HFN1303" s="779"/>
      <c r="HFO1303" s="779"/>
      <c r="HFP1303" s="779"/>
      <c r="HFQ1303" s="779"/>
      <c r="HFR1303" s="779"/>
      <c r="HFS1303" s="779"/>
      <c r="HFT1303" s="779"/>
      <c r="HFU1303" s="779"/>
      <c r="HFV1303" s="779"/>
      <c r="HFW1303" s="779"/>
      <c r="HFX1303" s="779"/>
      <c r="HFY1303" s="779"/>
      <c r="HFZ1303" s="779"/>
      <c r="HGA1303" s="779"/>
      <c r="HGB1303" s="779"/>
      <c r="HGC1303" s="779"/>
      <c r="HGD1303" s="779"/>
      <c r="HGE1303" s="779"/>
      <c r="HGF1303" s="779"/>
      <c r="HGG1303" s="779"/>
      <c r="HGH1303" s="779"/>
      <c r="HGI1303" s="779"/>
      <c r="HGJ1303" s="779"/>
      <c r="HGK1303" s="779"/>
      <c r="HGL1303" s="779"/>
      <c r="HGM1303" s="779"/>
      <c r="HGN1303" s="779"/>
      <c r="HGO1303" s="779"/>
      <c r="HGP1303" s="779"/>
      <c r="HGQ1303" s="779"/>
      <c r="HGR1303" s="779"/>
      <c r="HGS1303" s="779"/>
      <c r="HGT1303" s="779"/>
      <c r="HGU1303" s="779"/>
      <c r="HGV1303" s="779"/>
      <c r="HGW1303" s="779"/>
      <c r="HGX1303" s="779"/>
      <c r="HGY1303" s="779"/>
      <c r="HGZ1303" s="779"/>
      <c r="HHA1303" s="779"/>
      <c r="HHB1303" s="779"/>
      <c r="HHC1303" s="779"/>
      <c r="HHD1303" s="779"/>
      <c r="HHE1303" s="779"/>
      <c r="HHF1303" s="779"/>
      <c r="HHG1303" s="779"/>
      <c r="HHH1303" s="779"/>
      <c r="HHI1303" s="779"/>
      <c r="HHJ1303" s="779"/>
      <c r="HHK1303" s="779"/>
      <c r="HHL1303" s="779"/>
      <c r="HHM1303" s="779"/>
      <c r="HHN1303" s="779"/>
      <c r="HHO1303" s="779"/>
      <c r="HHP1303" s="779"/>
      <c r="HHQ1303" s="779"/>
      <c r="HHR1303" s="779"/>
      <c r="HHS1303" s="779"/>
      <c r="HHT1303" s="779"/>
      <c r="HHU1303" s="779"/>
      <c r="HHV1303" s="779"/>
      <c r="HHW1303" s="779"/>
      <c r="HHX1303" s="779"/>
      <c r="HHY1303" s="779"/>
      <c r="HHZ1303" s="779"/>
      <c r="HIA1303" s="779"/>
      <c r="HIB1303" s="779"/>
      <c r="HIC1303" s="779"/>
      <c r="HID1303" s="779"/>
      <c r="HIE1303" s="779"/>
      <c r="HIF1303" s="779"/>
      <c r="HIG1303" s="779"/>
      <c r="HIH1303" s="779"/>
      <c r="HII1303" s="779"/>
      <c r="HIJ1303" s="779"/>
      <c r="HIK1303" s="779"/>
      <c r="HIL1303" s="779"/>
      <c r="HIM1303" s="779"/>
      <c r="HIN1303" s="779"/>
      <c r="HIO1303" s="779"/>
      <c r="HIP1303" s="779"/>
      <c r="HIQ1303" s="779"/>
      <c r="HIR1303" s="779"/>
      <c r="HIS1303" s="779"/>
      <c r="HIT1303" s="779"/>
      <c r="HIU1303" s="779"/>
      <c r="HIV1303" s="779"/>
      <c r="HIW1303" s="779"/>
      <c r="HIX1303" s="779"/>
      <c r="HIY1303" s="779"/>
      <c r="HIZ1303" s="779"/>
      <c r="HJA1303" s="779"/>
      <c r="HJB1303" s="779"/>
      <c r="HJC1303" s="779"/>
      <c r="HJD1303" s="779"/>
      <c r="HJE1303" s="779"/>
      <c r="HJF1303" s="779"/>
      <c r="HJG1303" s="779"/>
      <c r="HJH1303" s="779"/>
      <c r="HJI1303" s="779"/>
      <c r="HJJ1303" s="779"/>
      <c r="HJK1303" s="779"/>
      <c r="HJL1303" s="779"/>
      <c r="HJM1303" s="779"/>
      <c r="HJN1303" s="779"/>
      <c r="HJO1303" s="779"/>
      <c r="HJP1303" s="779"/>
      <c r="HJQ1303" s="779"/>
      <c r="HJR1303" s="779"/>
      <c r="HJS1303" s="779"/>
      <c r="HJT1303" s="779"/>
      <c r="HJU1303" s="779"/>
      <c r="HJV1303" s="779"/>
      <c r="HJW1303" s="779"/>
      <c r="HJX1303" s="779"/>
      <c r="HJY1303" s="779"/>
      <c r="HJZ1303" s="779"/>
      <c r="HKA1303" s="779"/>
      <c r="HKB1303" s="779"/>
      <c r="HKC1303" s="779"/>
      <c r="HKD1303" s="779"/>
      <c r="HKE1303" s="779"/>
      <c r="HKF1303" s="779"/>
      <c r="HKG1303" s="779"/>
      <c r="HKH1303" s="779"/>
      <c r="HKI1303" s="779"/>
      <c r="HKJ1303" s="779"/>
      <c r="HKK1303" s="779"/>
      <c r="HKL1303" s="779"/>
      <c r="HKM1303" s="779"/>
      <c r="HKN1303" s="779"/>
      <c r="HKO1303" s="779"/>
      <c r="HKP1303" s="779"/>
      <c r="HKQ1303" s="779"/>
      <c r="HKR1303" s="779"/>
      <c r="HKS1303" s="779"/>
      <c r="HKT1303" s="779"/>
      <c r="HKU1303" s="779"/>
      <c r="HKV1303" s="779"/>
      <c r="HKW1303" s="779"/>
      <c r="HKX1303" s="779"/>
      <c r="HKY1303" s="779"/>
      <c r="HKZ1303" s="779"/>
      <c r="HLA1303" s="779"/>
      <c r="HLB1303" s="779"/>
      <c r="HLC1303" s="779"/>
      <c r="HLD1303" s="779"/>
      <c r="HLE1303" s="779"/>
      <c r="HLF1303" s="779"/>
      <c r="HLG1303" s="779"/>
      <c r="HLH1303" s="779"/>
      <c r="HLI1303" s="779"/>
      <c r="HLJ1303" s="779"/>
      <c r="HLK1303" s="779"/>
      <c r="HLL1303" s="779"/>
      <c r="HLM1303" s="779"/>
      <c r="HLN1303" s="779"/>
      <c r="HLO1303" s="779"/>
      <c r="HLP1303" s="779"/>
      <c r="HLQ1303" s="779"/>
      <c r="HLR1303" s="779"/>
      <c r="HLS1303" s="779"/>
      <c r="HLT1303" s="779"/>
      <c r="HLU1303" s="779"/>
      <c r="HLV1303" s="779"/>
      <c r="HLW1303" s="779"/>
      <c r="HLX1303" s="779"/>
      <c r="HLY1303" s="779"/>
      <c r="HLZ1303" s="779"/>
      <c r="HMA1303" s="779"/>
      <c r="HMB1303" s="779"/>
      <c r="HMC1303" s="779"/>
      <c r="HMD1303" s="779"/>
      <c r="HME1303" s="779"/>
      <c r="HMF1303" s="779"/>
      <c r="HMG1303" s="779"/>
      <c r="HMH1303" s="779"/>
      <c r="HMI1303" s="779"/>
      <c r="HMJ1303" s="779"/>
      <c r="HMK1303" s="779"/>
      <c r="HML1303" s="779"/>
      <c r="HMM1303" s="779"/>
      <c r="HMN1303" s="779"/>
      <c r="HMO1303" s="779"/>
      <c r="HMP1303" s="779"/>
      <c r="HMQ1303" s="779"/>
      <c r="HMR1303" s="779"/>
      <c r="HMS1303" s="779"/>
      <c r="HMT1303" s="779"/>
      <c r="HMU1303" s="779"/>
      <c r="HMV1303" s="779"/>
      <c r="HMW1303" s="779"/>
      <c r="HMX1303" s="779"/>
      <c r="HMY1303" s="779"/>
      <c r="HMZ1303" s="779"/>
      <c r="HNA1303" s="779"/>
      <c r="HNB1303" s="779"/>
      <c r="HNC1303" s="779"/>
      <c r="HND1303" s="779"/>
      <c r="HNE1303" s="779"/>
      <c r="HNF1303" s="779"/>
      <c r="HNG1303" s="779"/>
      <c r="HNH1303" s="779"/>
      <c r="HNI1303" s="779"/>
      <c r="HNJ1303" s="779"/>
      <c r="HNK1303" s="779"/>
      <c r="HNL1303" s="779"/>
      <c r="HNM1303" s="779"/>
      <c r="HNN1303" s="779"/>
      <c r="HNO1303" s="779"/>
      <c r="HNP1303" s="779"/>
      <c r="HNQ1303" s="779"/>
      <c r="HNR1303" s="779"/>
      <c r="HNS1303" s="779"/>
      <c r="HNT1303" s="779"/>
      <c r="HNU1303" s="779"/>
      <c r="HNV1303" s="779"/>
      <c r="HNW1303" s="779"/>
      <c r="HNX1303" s="779"/>
      <c r="HNY1303" s="779"/>
      <c r="HNZ1303" s="779"/>
      <c r="HOA1303" s="779"/>
      <c r="HOB1303" s="779"/>
      <c r="HOC1303" s="779"/>
      <c r="HOD1303" s="779"/>
      <c r="HOE1303" s="779"/>
      <c r="HOF1303" s="779"/>
      <c r="HOG1303" s="779"/>
      <c r="HOH1303" s="779"/>
      <c r="HOI1303" s="779"/>
      <c r="HOJ1303" s="779"/>
      <c r="HOK1303" s="779"/>
      <c r="HOL1303" s="779"/>
      <c r="HOM1303" s="779"/>
      <c r="HON1303" s="779"/>
      <c r="HOO1303" s="779"/>
      <c r="HOP1303" s="779"/>
      <c r="HOQ1303" s="779"/>
      <c r="HOR1303" s="779"/>
      <c r="HOS1303" s="779"/>
      <c r="HOT1303" s="779"/>
      <c r="HOU1303" s="779"/>
      <c r="HOV1303" s="779"/>
      <c r="HOW1303" s="779"/>
      <c r="HOX1303" s="779"/>
      <c r="HOY1303" s="779"/>
      <c r="HOZ1303" s="779"/>
      <c r="HPA1303" s="779"/>
      <c r="HPB1303" s="779"/>
      <c r="HPC1303" s="779"/>
      <c r="HPD1303" s="779"/>
      <c r="HPE1303" s="779"/>
      <c r="HPF1303" s="779"/>
      <c r="HPG1303" s="779"/>
      <c r="HPH1303" s="779"/>
      <c r="HPI1303" s="779"/>
      <c r="HPJ1303" s="779"/>
      <c r="HPK1303" s="779"/>
      <c r="HPL1303" s="779"/>
      <c r="HPM1303" s="779"/>
      <c r="HPN1303" s="779"/>
      <c r="HPO1303" s="779"/>
      <c r="HPP1303" s="779"/>
      <c r="HPQ1303" s="779"/>
      <c r="HPR1303" s="779"/>
      <c r="HPS1303" s="779"/>
      <c r="HPT1303" s="779"/>
      <c r="HPU1303" s="779"/>
      <c r="HPV1303" s="779"/>
      <c r="HPW1303" s="779"/>
      <c r="HPX1303" s="779"/>
      <c r="HPY1303" s="779"/>
      <c r="HPZ1303" s="779"/>
      <c r="HQA1303" s="779"/>
      <c r="HQB1303" s="779"/>
      <c r="HQC1303" s="779"/>
      <c r="HQD1303" s="779"/>
      <c r="HQE1303" s="779"/>
      <c r="HQF1303" s="779"/>
      <c r="HQG1303" s="779"/>
      <c r="HQH1303" s="779"/>
      <c r="HQI1303" s="779"/>
      <c r="HQJ1303" s="779"/>
      <c r="HQK1303" s="779"/>
      <c r="HQL1303" s="779"/>
      <c r="HQM1303" s="779"/>
      <c r="HQN1303" s="779"/>
      <c r="HQO1303" s="779"/>
      <c r="HQP1303" s="779"/>
      <c r="HQQ1303" s="779"/>
      <c r="HQR1303" s="779"/>
      <c r="HQS1303" s="779"/>
      <c r="HQT1303" s="779"/>
      <c r="HQU1303" s="779"/>
      <c r="HQV1303" s="779"/>
      <c r="HQW1303" s="779"/>
      <c r="HQX1303" s="779"/>
      <c r="HQY1303" s="779"/>
      <c r="HQZ1303" s="779"/>
      <c r="HRA1303" s="779"/>
      <c r="HRB1303" s="779"/>
      <c r="HRC1303" s="779"/>
      <c r="HRD1303" s="779"/>
      <c r="HRE1303" s="779"/>
      <c r="HRF1303" s="779"/>
      <c r="HRG1303" s="779"/>
      <c r="HRH1303" s="779"/>
      <c r="HRI1303" s="779"/>
      <c r="HRJ1303" s="779"/>
      <c r="HRK1303" s="779"/>
      <c r="HRL1303" s="779"/>
      <c r="HRM1303" s="779"/>
      <c r="HRN1303" s="779"/>
      <c r="HRO1303" s="779"/>
      <c r="HRP1303" s="779"/>
      <c r="HRQ1303" s="779"/>
      <c r="HRR1303" s="779"/>
      <c r="HRS1303" s="779"/>
      <c r="HRT1303" s="779"/>
      <c r="HRU1303" s="779"/>
      <c r="HRV1303" s="779"/>
      <c r="HRW1303" s="779"/>
      <c r="HRX1303" s="779"/>
      <c r="HRY1303" s="779"/>
      <c r="HRZ1303" s="779"/>
      <c r="HSA1303" s="779"/>
      <c r="HSB1303" s="779"/>
      <c r="HSC1303" s="779"/>
      <c r="HSD1303" s="779"/>
      <c r="HSE1303" s="779"/>
      <c r="HSF1303" s="779"/>
      <c r="HSG1303" s="779"/>
      <c r="HSH1303" s="779"/>
      <c r="HSI1303" s="779"/>
      <c r="HSJ1303" s="779"/>
      <c r="HSK1303" s="779"/>
      <c r="HSL1303" s="779"/>
      <c r="HSM1303" s="779"/>
      <c r="HSN1303" s="779"/>
      <c r="HSO1303" s="779"/>
      <c r="HSP1303" s="779"/>
      <c r="HSQ1303" s="779"/>
      <c r="HSR1303" s="779"/>
      <c r="HSS1303" s="779"/>
      <c r="HST1303" s="779"/>
      <c r="HSU1303" s="779"/>
      <c r="HSV1303" s="779"/>
      <c r="HSW1303" s="779"/>
      <c r="HSX1303" s="779"/>
      <c r="HSY1303" s="779"/>
      <c r="HSZ1303" s="779"/>
      <c r="HTA1303" s="779"/>
      <c r="HTB1303" s="779"/>
      <c r="HTC1303" s="779"/>
      <c r="HTD1303" s="779"/>
      <c r="HTE1303" s="779"/>
      <c r="HTF1303" s="779"/>
      <c r="HTG1303" s="779"/>
      <c r="HTH1303" s="779"/>
      <c r="HTI1303" s="779"/>
      <c r="HTJ1303" s="779"/>
      <c r="HTK1303" s="779"/>
      <c r="HTL1303" s="779"/>
      <c r="HTM1303" s="779"/>
      <c r="HTN1303" s="779"/>
      <c r="HTO1303" s="779"/>
      <c r="HTP1303" s="779"/>
      <c r="HTQ1303" s="779"/>
      <c r="HTR1303" s="779"/>
      <c r="HTS1303" s="779"/>
      <c r="HTT1303" s="779"/>
      <c r="HTU1303" s="779"/>
      <c r="HTV1303" s="779"/>
      <c r="HTW1303" s="779"/>
      <c r="HTX1303" s="779"/>
      <c r="HTY1303" s="779"/>
      <c r="HTZ1303" s="779"/>
      <c r="HUA1303" s="779"/>
      <c r="HUB1303" s="779"/>
      <c r="HUC1303" s="779"/>
      <c r="HUD1303" s="779"/>
      <c r="HUE1303" s="779"/>
      <c r="HUF1303" s="779"/>
      <c r="HUG1303" s="779"/>
      <c r="HUH1303" s="779"/>
      <c r="HUI1303" s="779"/>
      <c r="HUJ1303" s="779"/>
      <c r="HUK1303" s="779"/>
      <c r="HUL1303" s="779"/>
      <c r="HUM1303" s="779"/>
      <c r="HUN1303" s="779"/>
      <c r="HUO1303" s="779"/>
      <c r="HUP1303" s="779"/>
      <c r="HUQ1303" s="779"/>
      <c r="HUR1303" s="779"/>
      <c r="HUS1303" s="779"/>
      <c r="HUT1303" s="779"/>
      <c r="HUU1303" s="779"/>
      <c r="HUV1303" s="779"/>
      <c r="HUW1303" s="779"/>
      <c r="HUX1303" s="779"/>
      <c r="HUY1303" s="779"/>
      <c r="HUZ1303" s="779"/>
      <c r="HVA1303" s="779"/>
      <c r="HVB1303" s="779"/>
      <c r="HVC1303" s="779"/>
      <c r="HVD1303" s="779"/>
      <c r="HVE1303" s="779"/>
      <c r="HVF1303" s="779"/>
      <c r="HVG1303" s="779"/>
      <c r="HVH1303" s="779"/>
      <c r="HVI1303" s="779"/>
      <c r="HVJ1303" s="779"/>
      <c r="HVK1303" s="779"/>
      <c r="HVL1303" s="779"/>
      <c r="HVM1303" s="779"/>
      <c r="HVN1303" s="779"/>
      <c r="HVO1303" s="779"/>
      <c r="HVP1303" s="779"/>
      <c r="HVQ1303" s="779"/>
      <c r="HVR1303" s="779"/>
      <c r="HVS1303" s="779"/>
      <c r="HVT1303" s="779"/>
      <c r="HVU1303" s="779"/>
      <c r="HVV1303" s="779"/>
      <c r="HVW1303" s="779"/>
      <c r="HVX1303" s="779"/>
      <c r="HVY1303" s="779"/>
      <c r="HVZ1303" s="779"/>
      <c r="HWA1303" s="779"/>
      <c r="HWB1303" s="779"/>
      <c r="HWC1303" s="779"/>
      <c r="HWD1303" s="779"/>
      <c r="HWE1303" s="779"/>
      <c r="HWF1303" s="779"/>
      <c r="HWG1303" s="779"/>
      <c r="HWH1303" s="779"/>
      <c r="HWI1303" s="779"/>
      <c r="HWJ1303" s="779"/>
      <c r="HWK1303" s="779"/>
      <c r="HWL1303" s="779"/>
      <c r="HWM1303" s="779"/>
      <c r="HWN1303" s="779"/>
      <c r="HWO1303" s="779"/>
      <c r="HWP1303" s="779"/>
      <c r="HWQ1303" s="779"/>
      <c r="HWR1303" s="779"/>
      <c r="HWS1303" s="779"/>
      <c r="HWT1303" s="779"/>
      <c r="HWU1303" s="779"/>
      <c r="HWV1303" s="779"/>
      <c r="HWW1303" s="779"/>
      <c r="HWX1303" s="779"/>
      <c r="HWY1303" s="779"/>
      <c r="HWZ1303" s="779"/>
      <c r="HXA1303" s="779"/>
      <c r="HXB1303" s="779"/>
      <c r="HXC1303" s="779"/>
      <c r="HXD1303" s="779"/>
      <c r="HXE1303" s="779"/>
      <c r="HXF1303" s="779"/>
      <c r="HXG1303" s="779"/>
      <c r="HXH1303" s="779"/>
      <c r="HXI1303" s="779"/>
      <c r="HXJ1303" s="779"/>
      <c r="HXK1303" s="779"/>
      <c r="HXL1303" s="779"/>
      <c r="HXM1303" s="779"/>
      <c r="HXN1303" s="779"/>
      <c r="HXO1303" s="779"/>
      <c r="HXP1303" s="779"/>
      <c r="HXQ1303" s="779"/>
      <c r="HXR1303" s="779"/>
      <c r="HXS1303" s="779"/>
      <c r="HXT1303" s="779"/>
      <c r="HXU1303" s="779"/>
      <c r="HXV1303" s="779"/>
      <c r="HXW1303" s="779"/>
      <c r="HXX1303" s="779"/>
      <c r="HXY1303" s="779"/>
      <c r="HXZ1303" s="779"/>
      <c r="HYA1303" s="779"/>
      <c r="HYB1303" s="779"/>
      <c r="HYC1303" s="779"/>
      <c r="HYD1303" s="779"/>
      <c r="HYE1303" s="779"/>
      <c r="HYF1303" s="779"/>
      <c r="HYG1303" s="779"/>
      <c r="HYH1303" s="779"/>
      <c r="HYI1303" s="779"/>
      <c r="HYJ1303" s="779"/>
      <c r="HYK1303" s="779"/>
      <c r="HYL1303" s="779"/>
      <c r="HYM1303" s="779"/>
      <c r="HYN1303" s="779"/>
      <c r="HYO1303" s="779"/>
      <c r="HYP1303" s="779"/>
      <c r="HYQ1303" s="779"/>
      <c r="HYR1303" s="779"/>
      <c r="HYS1303" s="779"/>
      <c r="HYT1303" s="779"/>
      <c r="HYU1303" s="779"/>
      <c r="HYV1303" s="779"/>
      <c r="HYW1303" s="779"/>
      <c r="HYX1303" s="779"/>
      <c r="HYY1303" s="779"/>
      <c r="HYZ1303" s="779"/>
      <c r="HZA1303" s="779"/>
      <c r="HZB1303" s="779"/>
      <c r="HZC1303" s="779"/>
      <c r="HZD1303" s="779"/>
      <c r="HZE1303" s="779"/>
      <c r="HZF1303" s="779"/>
      <c r="HZG1303" s="779"/>
      <c r="HZH1303" s="779"/>
      <c r="HZI1303" s="779"/>
      <c r="HZJ1303" s="779"/>
      <c r="HZK1303" s="779"/>
      <c r="HZL1303" s="779"/>
      <c r="HZM1303" s="779"/>
      <c r="HZN1303" s="779"/>
      <c r="HZO1303" s="779"/>
      <c r="HZP1303" s="779"/>
      <c r="HZQ1303" s="779"/>
      <c r="HZR1303" s="779"/>
      <c r="HZS1303" s="779"/>
      <c r="HZT1303" s="779"/>
      <c r="HZU1303" s="779"/>
      <c r="HZV1303" s="779"/>
      <c r="HZW1303" s="779"/>
      <c r="HZX1303" s="779"/>
      <c r="HZY1303" s="779"/>
      <c r="HZZ1303" s="779"/>
      <c r="IAA1303" s="779"/>
      <c r="IAB1303" s="779"/>
      <c r="IAC1303" s="779"/>
      <c r="IAD1303" s="779"/>
      <c r="IAE1303" s="779"/>
      <c r="IAF1303" s="779"/>
      <c r="IAG1303" s="779"/>
      <c r="IAH1303" s="779"/>
      <c r="IAI1303" s="779"/>
      <c r="IAJ1303" s="779"/>
      <c r="IAK1303" s="779"/>
      <c r="IAL1303" s="779"/>
      <c r="IAM1303" s="779"/>
      <c r="IAN1303" s="779"/>
      <c r="IAO1303" s="779"/>
      <c r="IAP1303" s="779"/>
      <c r="IAQ1303" s="779"/>
      <c r="IAR1303" s="779"/>
      <c r="IAS1303" s="779"/>
      <c r="IAT1303" s="779"/>
      <c r="IAU1303" s="779"/>
      <c r="IAV1303" s="779"/>
      <c r="IAW1303" s="779"/>
      <c r="IAX1303" s="779"/>
      <c r="IAY1303" s="779"/>
      <c r="IAZ1303" s="779"/>
      <c r="IBA1303" s="779"/>
      <c r="IBB1303" s="779"/>
      <c r="IBC1303" s="779"/>
      <c r="IBD1303" s="779"/>
      <c r="IBE1303" s="779"/>
      <c r="IBF1303" s="779"/>
      <c r="IBG1303" s="779"/>
      <c r="IBH1303" s="779"/>
      <c r="IBI1303" s="779"/>
      <c r="IBJ1303" s="779"/>
      <c r="IBK1303" s="779"/>
      <c r="IBL1303" s="779"/>
      <c r="IBM1303" s="779"/>
      <c r="IBN1303" s="779"/>
      <c r="IBO1303" s="779"/>
      <c r="IBP1303" s="779"/>
      <c r="IBQ1303" s="779"/>
      <c r="IBR1303" s="779"/>
      <c r="IBS1303" s="779"/>
      <c r="IBT1303" s="779"/>
      <c r="IBU1303" s="779"/>
      <c r="IBV1303" s="779"/>
      <c r="IBW1303" s="779"/>
      <c r="IBX1303" s="779"/>
      <c r="IBY1303" s="779"/>
      <c r="IBZ1303" s="779"/>
      <c r="ICA1303" s="779"/>
      <c r="ICB1303" s="779"/>
      <c r="ICC1303" s="779"/>
      <c r="ICD1303" s="779"/>
      <c r="ICE1303" s="779"/>
      <c r="ICF1303" s="779"/>
      <c r="ICG1303" s="779"/>
      <c r="ICH1303" s="779"/>
      <c r="ICI1303" s="779"/>
      <c r="ICJ1303" s="779"/>
      <c r="ICK1303" s="779"/>
      <c r="ICL1303" s="779"/>
      <c r="ICM1303" s="779"/>
      <c r="ICN1303" s="779"/>
      <c r="ICO1303" s="779"/>
      <c r="ICP1303" s="779"/>
      <c r="ICQ1303" s="779"/>
      <c r="ICR1303" s="779"/>
      <c r="ICS1303" s="779"/>
      <c r="ICT1303" s="779"/>
      <c r="ICU1303" s="779"/>
      <c r="ICV1303" s="779"/>
      <c r="ICW1303" s="779"/>
      <c r="ICX1303" s="779"/>
      <c r="ICY1303" s="779"/>
      <c r="ICZ1303" s="779"/>
      <c r="IDA1303" s="779"/>
      <c r="IDB1303" s="779"/>
      <c r="IDC1303" s="779"/>
      <c r="IDD1303" s="779"/>
      <c r="IDE1303" s="779"/>
      <c r="IDF1303" s="779"/>
      <c r="IDG1303" s="779"/>
      <c r="IDH1303" s="779"/>
      <c r="IDI1303" s="779"/>
      <c r="IDJ1303" s="779"/>
      <c r="IDK1303" s="779"/>
      <c r="IDL1303" s="779"/>
      <c r="IDM1303" s="779"/>
      <c r="IDN1303" s="779"/>
      <c r="IDO1303" s="779"/>
      <c r="IDP1303" s="779"/>
      <c r="IDQ1303" s="779"/>
      <c r="IDR1303" s="779"/>
      <c r="IDS1303" s="779"/>
      <c r="IDT1303" s="779"/>
      <c r="IDU1303" s="779"/>
      <c r="IDV1303" s="779"/>
      <c r="IDW1303" s="779"/>
      <c r="IDX1303" s="779"/>
      <c r="IDY1303" s="779"/>
      <c r="IDZ1303" s="779"/>
      <c r="IEA1303" s="779"/>
      <c r="IEB1303" s="779"/>
      <c r="IEC1303" s="779"/>
      <c r="IED1303" s="779"/>
      <c r="IEE1303" s="779"/>
      <c r="IEF1303" s="779"/>
      <c r="IEG1303" s="779"/>
      <c r="IEH1303" s="779"/>
      <c r="IEI1303" s="779"/>
      <c r="IEJ1303" s="779"/>
      <c r="IEK1303" s="779"/>
      <c r="IEL1303" s="779"/>
      <c r="IEM1303" s="779"/>
      <c r="IEN1303" s="779"/>
      <c r="IEO1303" s="779"/>
      <c r="IEP1303" s="779"/>
      <c r="IEQ1303" s="779"/>
      <c r="IER1303" s="779"/>
      <c r="IES1303" s="779"/>
      <c r="IET1303" s="779"/>
      <c r="IEU1303" s="779"/>
      <c r="IEV1303" s="779"/>
      <c r="IEW1303" s="779"/>
      <c r="IEX1303" s="779"/>
      <c r="IEY1303" s="779"/>
      <c r="IEZ1303" s="779"/>
      <c r="IFA1303" s="779"/>
      <c r="IFB1303" s="779"/>
      <c r="IFC1303" s="779"/>
      <c r="IFD1303" s="779"/>
      <c r="IFE1303" s="779"/>
      <c r="IFF1303" s="779"/>
      <c r="IFG1303" s="779"/>
      <c r="IFH1303" s="779"/>
      <c r="IFI1303" s="779"/>
      <c r="IFJ1303" s="779"/>
      <c r="IFK1303" s="779"/>
      <c r="IFL1303" s="779"/>
      <c r="IFM1303" s="779"/>
      <c r="IFN1303" s="779"/>
      <c r="IFO1303" s="779"/>
      <c r="IFP1303" s="779"/>
      <c r="IFQ1303" s="779"/>
      <c r="IFR1303" s="779"/>
      <c r="IFS1303" s="779"/>
      <c r="IFT1303" s="779"/>
      <c r="IFU1303" s="779"/>
      <c r="IFV1303" s="779"/>
      <c r="IFW1303" s="779"/>
      <c r="IFX1303" s="779"/>
      <c r="IFY1303" s="779"/>
      <c r="IFZ1303" s="779"/>
      <c r="IGA1303" s="779"/>
      <c r="IGB1303" s="779"/>
      <c r="IGC1303" s="779"/>
      <c r="IGD1303" s="779"/>
      <c r="IGE1303" s="779"/>
      <c r="IGF1303" s="779"/>
      <c r="IGG1303" s="779"/>
      <c r="IGH1303" s="779"/>
      <c r="IGI1303" s="779"/>
      <c r="IGJ1303" s="779"/>
      <c r="IGK1303" s="779"/>
      <c r="IGL1303" s="779"/>
      <c r="IGM1303" s="779"/>
      <c r="IGN1303" s="779"/>
      <c r="IGO1303" s="779"/>
      <c r="IGP1303" s="779"/>
      <c r="IGQ1303" s="779"/>
      <c r="IGR1303" s="779"/>
      <c r="IGS1303" s="779"/>
      <c r="IGT1303" s="779"/>
      <c r="IGU1303" s="779"/>
      <c r="IGV1303" s="779"/>
      <c r="IGW1303" s="779"/>
      <c r="IGX1303" s="779"/>
      <c r="IGY1303" s="779"/>
      <c r="IGZ1303" s="779"/>
      <c r="IHA1303" s="779"/>
      <c r="IHB1303" s="779"/>
      <c r="IHC1303" s="779"/>
      <c r="IHD1303" s="779"/>
      <c r="IHE1303" s="779"/>
      <c r="IHF1303" s="779"/>
      <c r="IHG1303" s="779"/>
      <c r="IHH1303" s="779"/>
      <c r="IHI1303" s="779"/>
      <c r="IHJ1303" s="779"/>
      <c r="IHK1303" s="779"/>
      <c r="IHL1303" s="779"/>
      <c r="IHM1303" s="779"/>
      <c r="IHN1303" s="779"/>
      <c r="IHO1303" s="779"/>
      <c r="IHP1303" s="779"/>
      <c r="IHQ1303" s="779"/>
      <c r="IHR1303" s="779"/>
      <c r="IHS1303" s="779"/>
      <c r="IHT1303" s="779"/>
      <c r="IHU1303" s="779"/>
      <c r="IHV1303" s="779"/>
      <c r="IHW1303" s="779"/>
      <c r="IHX1303" s="779"/>
      <c r="IHY1303" s="779"/>
      <c r="IHZ1303" s="779"/>
      <c r="IIA1303" s="779"/>
      <c r="IIB1303" s="779"/>
      <c r="IIC1303" s="779"/>
      <c r="IID1303" s="779"/>
      <c r="IIE1303" s="779"/>
      <c r="IIF1303" s="779"/>
      <c r="IIG1303" s="779"/>
      <c r="IIH1303" s="779"/>
      <c r="III1303" s="779"/>
      <c r="IIJ1303" s="779"/>
      <c r="IIK1303" s="779"/>
      <c r="IIL1303" s="779"/>
      <c r="IIM1303" s="779"/>
      <c r="IIN1303" s="779"/>
      <c r="IIO1303" s="779"/>
      <c r="IIP1303" s="779"/>
      <c r="IIQ1303" s="779"/>
      <c r="IIR1303" s="779"/>
      <c r="IIS1303" s="779"/>
      <c r="IIT1303" s="779"/>
      <c r="IIU1303" s="779"/>
      <c r="IIV1303" s="779"/>
      <c r="IIW1303" s="779"/>
      <c r="IIX1303" s="779"/>
      <c r="IIY1303" s="779"/>
      <c r="IIZ1303" s="779"/>
      <c r="IJA1303" s="779"/>
      <c r="IJB1303" s="779"/>
      <c r="IJC1303" s="779"/>
      <c r="IJD1303" s="779"/>
      <c r="IJE1303" s="779"/>
      <c r="IJF1303" s="779"/>
      <c r="IJG1303" s="779"/>
      <c r="IJH1303" s="779"/>
      <c r="IJI1303" s="779"/>
      <c r="IJJ1303" s="779"/>
      <c r="IJK1303" s="779"/>
      <c r="IJL1303" s="779"/>
      <c r="IJM1303" s="779"/>
      <c r="IJN1303" s="779"/>
      <c r="IJO1303" s="779"/>
      <c r="IJP1303" s="779"/>
      <c r="IJQ1303" s="779"/>
      <c r="IJR1303" s="779"/>
      <c r="IJS1303" s="779"/>
      <c r="IJT1303" s="779"/>
      <c r="IJU1303" s="779"/>
      <c r="IJV1303" s="779"/>
      <c r="IJW1303" s="779"/>
      <c r="IJX1303" s="779"/>
      <c r="IJY1303" s="779"/>
      <c r="IJZ1303" s="779"/>
      <c r="IKA1303" s="779"/>
      <c r="IKB1303" s="779"/>
      <c r="IKC1303" s="779"/>
      <c r="IKD1303" s="779"/>
      <c r="IKE1303" s="779"/>
      <c r="IKF1303" s="779"/>
      <c r="IKG1303" s="779"/>
      <c r="IKH1303" s="779"/>
      <c r="IKI1303" s="779"/>
      <c r="IKJ1303" s="779"/>
      <c r="IKK1303" s="779"/>
      <c r="IKL1303" s="779"/>
      <c r="IKM1303" s="779"/>
      <c r="IKN1303" s="779"/>
      <c r="IKO1303" s="779"/>
      <c r="IKP1303" s="779"/>
      <c r="IKQ1303" s="779"/>
      <c r="IKR1303" s="779"/>
      <c r="IKS1303" s="779"/>
      <c r="IKT1303" s="779"/>
      <c r="IKU1303" s="779"/>
      <c r="IKV1303" s="779"/>
      <c r="IKW1303" s="779"/>
      <c r="IKX1303" s="779"/>
      <c r="IKY1303" s="779"/>
      <c r="IKZ1303" s="779"/>
      <c r="ILA1303" s="779"/>
      <c r="ILB1303" s="779"/>
      <c r="ILC1303" s="779"/>
      <c r="ILD1303" s="779"/>
      <c r="ILE1303" s="779"/>
      <c r="ILF1303" s="779"/>
      <c r="ILG1303" s="779"/>
      <c r="ILH1303" s="779"/>
      <c r="ILI1303" s="779"/>
      <c r="ILJ1303" s="779"/>
      <c r="ILK1303" s="779"/>
      <c r="ILL1303" s="779"/>
      <c r="ILM1303" s="779"/>
      <c r="ILN1303" s="779"/>
      <c r="ILO1303" s="779"/>
      <c r="ILP1303" s="779"/>
      <c r="ILQ1303" s="779"/>
      <c r="ILR1303" s="779"/>
      <c r="ILS1303" s="779"/>
      <c r="ILT1303" s="779"/>
      <c r="ILU1303" s="779"/>
      <c r="ILV1303" s="779"/>
      <c r="ILW1303" s="779"/>
      <c r="ILX1303" s="779"/>
      <c r="ILY1303" s="779"/>
      <c r="ILZ1303" s="779"/>
      <c r="IMA1303" s="779"/>
      <c r="IMB1303" s="779"/>
      <c r="IMC1303" s="779"/>
      <c r="IMD1303" s="779"/>
      <c r="IME1303" s="779"/>
      <c r="IMF1303" s="779"/>
      <c r="IMG1303" s="779"/>
      <c r="IMH1303" s="779"/>
      <c r="IMI1303" s="779"/>
      <c r="IMJ1303" s="779"/>
      <c r="IMK1303" s="779"/>
      <c r="IML1303" s="779"/>
      <c r="IMM1303" s="779"/>
      <c r="IMN1303" s="779"/>
      <c r="IMO1303" s="779"/>
      <c r="IMP1303" s="779"/>
      <c r="IMQ1303" s="779"/>
      <c r="IMR1303" s="779"/>
      <c r="IMS1303" s="779"/>
      <c r="IMT1303" s="779"/>
      <c r="IMU1303" s="779"/>
      <c r="IMV1303" s="779"/>
      <c r="IMW1303" s="779"/>
      <c r="IMX1303" s="779"/>
      <c r="IMY1303" s="779"/>
      <c r="IMZ1303" s="779"/>
      <c r="INA1303" s="779"/>
      <c r="INB1303" s="779"/>
      <c r="INC1303" s="779"/>
      <c r="IND1303" s="779"/>
      <c r="INE1303" s="779"/>
      <c r="INF1303" s="779"/>
      <c r="ING1303" s="779"/>
      <c r="INH1303" s="779"/>
      <c r="INI1303" s="779"/>
      <c r="INJ1303" s="779"/>
      <c r="INK1303" s="779"/>
      <c r="INL1303" s="779"/>
      <c r="INM1303" s="779"/>
      <c r="INN1303" s="779"/>
      <c r="INO1303" s="779"/>
      <c r="INP1303" s="779"/>
      <c r="INQ1303" s="779"/>
      <c r="INR1303" s="779"/>
      <c r="INS1303" s="779"/>
      <c r="INT1303" s="779"/>
      <c r="INU1303" s="779"/>
      <c r="INV1303" s="779"/>
      <c r="INW1303" s="779"/>
      <c r="INX1303" s="779"/>
      <c r="INY1303" s="779"/>
      <c r="INZ1303" s="779"/>
      <c r="IOA1303" s="779"/>
      <c r="IOB1303" s="779"/>
      <c r="IOC1303" s="779"/>
      <c r="IOD1303" s="779"/>
      <c r="IOE1303" s="779"/>
      <c r="IOF1303" s="779"/>
      <c r="IOG1303" s="779"/>
      <c r="IOH1303" s="779"/>
      <c r="IOI1303" s="779"/>
      <c r="IOJ1303" s="779"/>
      <c r="IOK1303" s="779"/>
      <c r="IOL1303" s="779"/>
      <c r="IOM1303" s="779"/>
      <c r="ION1303" s="779"/>
      <c r="IOO1303" s="779"/>
      <c r="IOP1303" s="779"/>
      <c r="IOQ1303" s="779"/>
      <c r="IOR1303" s="779"/>
      <c r="IOS1303" s="779"/>
      <c r="IOT1303" s="779"/>
      <c r="IOU1303" s="779"/>
      <c r="IOV1303" s="779"/>
      <c r="IOW1303" s="779"/>
      <c r="IOX1303" s="779"/>
      <c r="IOY1303" s="779"/>
      <c r="IOZ1303" s="779"/>
      <c r="IPA1303" s="779"/>
      <c r="IPB1303" s="779"/>
      <c r="IPC1303" s="779"/>
      <c r="IPD1303" s="779"/>
      <c r="IPE1303" s="779"/>
      <c r="IPF1303" s="779"/>
      <c r="IPG1303" s="779"/>
      <c r="IPH1303" s="779"/>
      <c r="IPI1303" s="779"/>
      <c r="IPJ1303" s="779"/>
      <c r="IPK1303" s="779"/>
      <c r="IPL1303" s="779"/>
      <c r="IPM1303" s="779"/>
      <c r="IPN1303" s="779"/>
      <c r="IPO1303" s="779"/>
      <c r="IPP1303" s="779"/>
      <c r="IPQ1303" s="779"/>
      <c r="IPR1303" s="779"/>
      <c r="IPS1303" s="779"/>
      <c r="IPT1303" s="779"/>
      <c r="IPU1303" s="779"/>
      <c r="IPV1303" s="779"/>
      <c r="IPW1303" s="779"/>
      <c r="IPX1303" s="779"/>
      <c r="IPY1303" s="779"/>
      <c r="IPZ1303" s="779"/>
      <c r="IQA1303" s="779"/>
      <c r="IQB1303" s="779"/>
      <c r="IQC1303" s="779"/>
      <c r="IQD1303" s="779"/>
      <c r="IQE1303" s="779"/>
      <c r="IQF1303" s="779"/>
      <c r="IQG1303" s="779"/>
      <c r="IQH1303" s="779"/>
      <c r="IQI1303" s="779"/>
      <c r="IQJ1303" s="779"/>
      <c r="IQK1303" s="779"/>
      <c r="IQL1303" s="779"/>
      <c r="IQM1303" s="779"/>
      <c r="IQN1303" s="779"/>
      <c r="IQO1303" s="779"/>
      <c r="IQP1303" s="779"/>
      <c r="IQQ1303" s="779"/>
      <c r="IQR1303" s="779"/>
      <c r="IQS1303" s="779"/>
      <c r="IQT1303" s="779"/>
      <c r="IQU1303" s="779"/>
      <c r="IQV1303" s="779"/>
      <c r="IQW1303" s="779"/>
      <c r="IQX1303" s="779"/>
      <c r="IQY1303" s="779"/>
      <c r="IQZ1303" s="779"/>
      <c r="IRA1303" s="779"/>
      <c r="IRB1303" s="779"/>
      <c r="IRC1303" s="779"/>
      <c r="IRD1303" s="779"/>
      <c r="IRE1303" s="779"/>
      <c r="IRF1303" s="779"/>
      <c r="IRG1303" s="779"/>
      <c r="IRH1303" s="779"/>
      <c r="IRI1303" s="779"/>
      <c r="IRJ1303" s="779"/>
      <c r="IRK1303" s="779"/>
      <c r="IRL1303" s="779"/>
      <c r="IRM1303" s="779"/>
      <c r="IRN1303" s="779"/>
      <c r="IRO1303" s="779"/>
      <c r="IRP1303" s="779"/>
      <c r="IRQ1303" s="779"/>
      <c r="IRR1303" s="779"/>
      <c r="IRS1303" s="779"/>
      <c r="IRT1303" s="779"/>
      <c r="IRU1303" s="779"/>
      <c r="IRV1303" s="779"/>
      <c r="IRW1303" s="779"/>
      <c r="IRX1303" s="779"/>
      <c r="IRY1303" s="779"/>
      <c r="IRZ1303" s="779"/>
      <c r="ISA1303" s="779"/>
      <c r="ISB1303" s="779"/>
      <c r="ISC1303" s="779"/>
      <c r="ISD1303" s="779"/>
      <c r="ISE1303" s="779"/>
      <c r="ISF1303" s="779"/>
      <c r="ISG1303" s="779"/>
      <c r="ISH1303" s="779"/>
      <c r="ISI1303" s="779"/>
      <c r="ISJ1303" s="779"/>
      <c r="ISK1303" s="779"/>
      <c r="ISL1303" s="779"/>
      <c r="ISM1303" s="779"/>
      <c r="ISN1303" s="779"/>
      <c r="ISO1303" s="779"/>
      <c r="ISP1303" s="779"/>
      <c r="ISQ1303" s="779"/>
      <c r="ISR1303" s="779"/>
      <c r="ISS1303" s="779"/>
      <c r="IST1303" s="779"/>
      <c r="ISU1303" s="779"/>
      <c r="ISV1303" s="779"/>
      <c r="ISW1303" s="779"/>
      <c r="ISX1303" s="779"/>
      <c r="ISY1303" s="779"/>
      <c r="ISZ1303" s="779"/>
      <c r="ITA1303" s="779"/>
      <c r="ITB1303" s="779"/>
      <c r="ITC1303" s="779"/>
      <c r="ITD1303" s="779"/>
      <c r="ITE1303" s="779"/>
      <c r="ITF1303" s="779"/>
      <c r="ITG1303" s="779"/>
      <c r="ITH1303" s="779"/>
      <c r="ITI1303" s="779"/>
      <c r="ITJ1303" s="779"/>
      <c r="ITK1303" s="779"/>
      <c r="ITL1303" s="779"/>
      <c r="ITM1303" s="779"/>
      <c r="ITN1303" s="779"/>
      <c r="ITO1303" s="779"/>
      <c r="ITP1303" s="779"/>
      <c r="ITQ1303" s="779"/>
      <c r="ITR1303" s="779"/>
      <c r="ITS1303" s="779"/>
      <c r="ITT1303" s="779"/>
      <c r="ITU1303" s="779"/>
      <c r="ITV1303" s="779"/>
      <c r="ITW1303" s="779"/>
      <c r="ITX1303" s="779"/>
      <c r="ITY1303" s="779"/>
      <c r="ITZ1303" s="779"/>
      <c r="IUA1303" s="779"/>
      <c r="IUB1303" s="779"/>
      <c r="IUC1303" s="779"/>
      <c r="IUD1303" s="779"/>
      <c r="IUE1303" s="779"/>
      <c r="IUF1303" s="779"/>
      <c r="IUG1303" s="779"/>
      <c r="IUH1303" s="779"/>
      <c r="IUI1303" s="779"/>
      <c r="IUJ1303" s="779"/>
      <c r="IUK1303" s="779"/>
      <c r="IUL1303" s="779"/>
      <c r="IUM1303" s="779"/>
      <c r="IUN1303" s="779"/>
      <c r="IUO1303" s="779"/>
      <c r="IUP1303" s="779"/>
      <c r="IUQ1303" s="779"/>
      <c r="IUR1303" s="779"/>
      <c r="IUS1303" s="779"/>
      <c r="IUT1303" s="779"/>
      <c r="IUU1303" s="779"/>
      <c r="IUV1303" s="779"/>
      <c r="IUW1303" s="779"/>
      <c r="IUX1303" s="779"/>
      <c r="IUY1303" s="779"/>
      <c r="IUZ1303" s="779"/>
      <c r="IVA1303" s="779"/>
      <c r="IVB1303" s="779"/>
      <c r="IVC1303" s="779"/>
      <c r="IVD1303" s="779"/>
      <c r="IVE1303" s="779"/>
      <c r="IVF1303" s="779"/>
      <c r="IVG1303" s="779"/>
      <c r="IVH1303" s="779"/>
      <c r="IVI1303" s="779"/>
      <c r="IVJ1303" s="779"/>
      <c r="IVK1303" s="779"/>
      <c r="IVL1303" s="779"/>
      <c r="IVM1303" s="779"/>
      <c r="IVN1303" s="779"/>
      <c r="IVO1303" s="779"/>
      <c r="IVP1303" s="779"/>
      <c r="IVQ1303" s="779"/>
      <c r="IVR1303" s="779"/>
      <c r="IVS1303" s="779"/>
      <c r="IVT1303" s="779"/>
      <c r="IVU1303" s="779"/>
      <c r="IVV1303" s="779"/>
      <c r="IVW1303" s="779"/>
      <c r="IVX1303" s="779"/>
      <c r="IVY1303" s="779"/>
      <c r="IVZ1303" s="779"/>
      <c r="IWA1303" s="779"/>
      <c r="IWB1303" s="779"/>
      <c r="IWC1303" s="779"/>
      <c r="IWD1303" s="779"/>
      <c r="IWE1303" s="779"/>
      <c r="IWF1303" s="779"/>
      <c r="IWG1303" s="779"/>
      <c r="IWH1303" s="779"/>
      <c r="IWI1303" s="779"/>
      <c r="IWJ1303" s="779"/>
      <c r="IWK1303" s="779"/>
      <c r="IWL1303" s="779"/>
      <c r="IWM1303" s="779"/>
      <c r="IWN1303" s="779"/>
      <c r="IWO1303" s="779"/>
      <c r="IWP1303" s="779"/>
      <c r="IWQ1303" s="779"/>
      <c r="IWR1303" s="779"/>
      <c r="IWS1303" s="779"/>
      <c r="IWT1303" s="779"/>
      <c r="IWU1303" s="779"/>
      <c r="IWV1303" s="779"/>
      <c r="IWW1303" s="779"/>
      <c r="IWX1303" s="779"/>
      <c r="IWY1303" s="779"/>
      <c r="IWZ1303" s="779"/>
      <c r="IXA1303" s="779"/>
      <c r="IXB1303" s="779"/>
      <c r="IXC1303" s="779"/>
      <c r="IXD1303" s="779"/>
      <c r="IXE1303" s="779"/>
      <c r="IXF1303" s="779"/>
      <c r="IXG1303" s="779"/>
      <c r="IXH1303" s="779"/>
      <c r="IXI1303" s="779"/>
      <c r="IXJ1303" s="779"/>
      <c r="IXK1303" s="779"/>
      <c r="IXL1303" s="779"/>
      <c r="IXM1303" s="779"/>
      <c r="IXN1303" s="779"/>
      <c r="IXO1303" s="779"/>
      <c r="IXP1303" s="779"/>
      <c r="IXQ1303" s="779"/>
      <c r="IXR1303" s="779"/>
      <c r="IXS1303" s="779"/>
      <c r="IXT1303" s="779"/>
      <c r="IXU1303" s="779"/>
      <c r="IXV1303" s="779"/>
      <c r="IXW1303" s="779"/>
      <c r="IXX1303" s="779"/>
      <c r="IXY1303" s="779"/>
      <c r="IXZ1303" s="779"/>
      <c r="IYA1303" s="779"/>
      <c r="IYB1303" s="779"/>
      <c r="IYC1303" s="779"/>
      <c r="IYD1303" s="779"/>
      <c r="IYE1303" s="779"/>
      <c r="IYF1303" s="779"/>
      <c r="IYG1303" s="779"/>
      <c r="IYH1303" s="779"/>
      <c r="IYI1303" s="779"/>
      <c r="IYJ1303" s="779"/>
      <c r="IYK1303" s="779"/>
      <c r="IYL1303" s="779"/>
      <c r="IYM1303" s="779"/>
      <c r="IYN1303" s="779"/>
      <c r="IYO1303" s="779"/>
      <c r="IYP1303" s="779"/>
      <c r="IYQ1303" s="779"/>
      <c r="IYR1303" s="779"/>
      <c r="IYS1303" s="779"/>
      <c r="IYT1303" s="779"/>
      <c r="IYU1303" s="779"/>
      <c r="IYV1303" s="779"/>
      <c r="IYW1303" s="779"/>
      <c r="IYX1303" s="779"/>
      <c r="IYY1303" s="779"/>
      <c r="IYZ1303" s="779"/>
      <c r="IZA1303" s="779"/>
      <c r="IZB1303" s="779"/>
      <c r="IZC1303" s="779"/>
      <c r="IZD1303" s="779"/>
      <c r="IZE1303" s="779"/>
      <c r="IZF1303" s="779"/>
      <c r="IZG1303" s="779"/>
      <c r="IZH1303" s="779"/>
      <c r="IZI1303" s="779"/>
      <c r="IZJ1303" s="779"/>
      <c r="IZK1303" s="779"/>
      <c r="IZL1303" s="779"/>
      <c r="IZM1303" s="779"/>
      <c r="IZN1303" s="779"/>
      <c r="IZO1303" s="779"/>
      <c r="IZP1303" s="779"/>
      <c r="IZQ1303" s="779"/>
      <c r="IZR1303" s="779"/>
      <c r="IZS1303" s="779"/>
      <c r="IZT1303" s="779"/>
      <c r="IZU1303" s="779"/>
      <c r="IZV1303" s="779"/>
      <c r="IZW1303" s="779"/>
      <c r="IZX1303" s="779"/>
      <c r="IZY1303" s="779"/>
      <c r="IZZ1303" s="779"/>
      <c r="JAA1303" s="779"/>
      <c r="JAB1303" s="779"/>
      <c r="JAC1303" s="779"/>
      <c r="JAD1303" s="779"/>
      <c r="JAE1303" s="779"/>
      <c r="JAF1303" s="779"/>
      <c r="JAG1303" s="779"/>
      <c r="JAH1303" s="779"/>
      <c r="JAI1303" s="779"/>
      <c r="JAJ1303" s="779"/>
      <c r="JAK1303" s="779"/>
      <c r="JAL1303" s="779"/>
      <c r="JAM1303" s="779"/>
      <c r="JAN1303" s="779"/>
      <c r="JAO1303" s="779"/>
      <c r="JAP1303" s="779"/>
      <c r="JAQ1303" s="779"/>
      <c r="JAR1303" s="779"/>
      <c r="JAS1303" s="779"/>
      <c r="JAT1303" s="779"/>
      <c r="JAU1303" s="779"/>
      <c r="JAV1303" s="779"/>
      <c r="JAW1303" s="779"/>
      <c r="JAX1303" s="779"/>
      <c r="JAY1303" s="779"/>
      <c r="JAZ1303" s="779"/>
      <c r="JBA1303" s="779"/>
      <c r="JBB1303" s="779"/>
      <c r="JBC1303" s="779"/>
      <c r="JBD1303" s="779"/>
      <c r="JBE1303" s="779"/>
      <c r="JBF1303" s="779"/>
      <c r="JBG1303" s="779"/>
      <c r="JBH1303" s="779"/>
      <c r="JBI1303" s="779"/>
      <c r="JBJ1303" s="779"/>
      <c r="JBK1303" s="779"/>
      <c r="JBL1303" s="779"/>
      <c r="JBM1303" s="779"/>
      <c r="JBN1303" s="779"/>
      <c r="JBO1303" s="779"/>
      <c r="JBP1303" s="779"/>
      <c r="JBQ1303" s="779"/>
      <c r="JBR1303" s="779"/>
      <c r="JBS1303" s="779"/>
      <c r="JBT1303" s="779"/>
      <c r="JBU1303" s="779"/>
      <c r="JBV1303" s="779"/>
      <c r="JBW1303" s="779"/>
      <c r="JBX1303" s="779"/>
      <c r="JBY1303" s="779"/>
      <c r="JBZ1303" s="779"/>
      <c r="JCA1303" s="779"/>
      <c r="JCB1303" s="779"/>
      <c r="JCC1303" s="779"/>
      <c r="JCD1303" s="779"/>
      <c r="JCE1303" s="779"/>
      <c r="JCF1303" s="779"/>
      <c r="JCG1303" s="779"/>
      <c r="JCH1303" s="779"/>
      <c r="JCI1303" s="779"/>
      <c r="JCJ1303" s="779"/>
      <c r="JCK1303" s="779"/>
      <c r="JCL1303" s="779"/>
      <c r="JCM1303" s="779"/>
      <c r="JCN1303" s="779"/>
      <c r="JCO1303" s="779"/>
      <c r="JCP1303" s="779"/>
      <c r="JCQ1303" s="779"/>
      <c r="JCR1303" s="779"/>
      <c r="JCS1303" s="779"/>
      <c r="JCT1303" s="779"/>
      <c r="JCU1303" s="779"/>
      <c r="JCV1303" s="779"/>
      <c r="JCW1303" s="779"/>
      <c r="JCX1303" s="779"/>
      <c r="JCY1303" s="779"/>
      <c r="JCZ1303" s="779"/>
      <c r="JDA1303" s="779"/>
      <c r="JDB1303" s="779"/>
      <c r="JDC1303" s="779"/>
      <c r="JDD1303" s="779"/>
      <c r="JDE1303" s="779"/>
      <c r="JDF1303" s="779"/>
      <c r="JDG1303" s="779"/>
      <c r="JDH1303" s="779"/>
      <c r="JDI1303" s="779"/>
      <c r="JDJ1303" s="779"/>
      <c r="JDK1303" s="779"/>
      <c r="JDL1303" s="779"/>
      <c r="JDM1303" s="779"/>
      <c r="JDN1303" s="779"/>
      <c r="JDO1303" s="779"/>
      <c r="JDP1303" s="779"/>
      <c r="JDQ1303" s="779"/>
      <c r="JDR1303" s="779"/>
      <c r="JDS1303" s="779"/>
      <c r="JDT1303" s="779"/>
      <c r="JDU1303" s="779"/>
      <c r="JDV1303" s="779"/>
      <c r="JDW1303" s="779"/>
      <c r="JDX1303" s="779"/>
      <c r="JDY1303" s="779"/>
      <c r="JDZ1303" s="779"/>
      <c r="JEA1303" s="779"/>
      <c r="JEB1303" s="779"/>
      <c r="JEC1303" s="779"/>
      <c r="JED1303" s="779"/>
      <c r="JEE1303" s="779"/>
      <c r="JEF1303" s="779"/>
      <c r="JEG1303" s="779"/>
      <c r="JEH1303" s="779"/>
      <c r="JEI1303" s="779"/>
      <c r="JEJ1303" s="779"/>
      <c r="JEK1303" s="779"/>
      <c r="JEL1303" s="779"/>
      <c r="JEM1303" s="779"/>
      <c r="JEN1303" s="779"/>
      <c r="JEO1303" s="779"/>
      <c r="JEP1303" s="779"/>
      <c r="JEQ1303" s="779"/>
      <c r="JER1303" s="779"/>
      <c r="JES1303" s="779"/>
      <c r="JET1303" s="779"/>
      <c r="JEU1303" s="779"/>
      <c r="JEV1303" s="779"/>
      <c r="JEW1303" s="779"/>
      <c r="JEX1303" s="779"/>
      <c r="JEY1303" s="779"/>
      <c r="JEZ1303" s="779"/>
      <c r="JFA1303" s="779"/>
      <c r="JFB1303" s="779"/>
      <c r="JFC1303" s="779"/>
      <c r="JFD1303" s="779"/>
      <c r="JFE1303" s="779"/>
      <c r="JFF1303" s="779"/>
      <c r="JFG1303" s="779"/>
      <c r="JFH1303" s="779"/>
      <c r="JFI1303" s="779"/>
      <c r="JFJ1303" s="779"/>
      <c r="JFK1303" s="779"/>
      <c r="JFL1303" s="779"/>
      <c r="JFM1303" s="779"/>
      <c r="JFN1303" s="779"/>
      <c r="JFO1303" s="779"/>
      <c r="JFP1303" s="779"/>
      <c r="JFQ1303" s="779"/>
      <c r="JFR1303" s="779"/>
      <c r="JFS1303" s="779"/>
      <c r="JFT1303" s="779"/>
      <c r="JFU1303" s="779"/>
      <c r="JFV1303" s="779"/>
      <c r="JFW1303" s="779"/>
      <c r="JFX1303" s="779"/>
      <c r="JFY1303" s="779"/>
      <c r="JFZ1303" s="779"/>
      <c r="JGA1303" s="779"/>
      <c r="JGB1303" s="779"/>
      <c r="JGC1303" s="779"/>
      <c r="JGD1303" s="779"/>
      <c r="JGE1303" s="779"/>
      <c r="JGF1303" s="779"/>
      <c r="JGG1303" s="779"/>
      <c r="JGH1303" s="779"/>
      <c r="JGI1303" s="779"/>
      <c r="JGJ1303" s="779"/>
      <c r="JGK1303" s="779"/>
      <c r="JGL1303" s="779"/>
      <c r="JGM1303" s="779"/>
      <c r="JGN1303" s="779"/>
      <c r="JGO1303" s="779"/>
      <c r="JGP1303" s="779"/>
      <c r="JGQ1303" s="779"/>
      <c r="JGR1303" s="779"/>
      <c r="JGS1303" s="779"/>
      <c r="JGT1303" s="779"/>
      <c r="JGU1303" s="779"/>
      <c r="JGV1303" s="779"/>
      <c r="JGW1303" s="779"/>
      <c r="JGX1303" s="779"/>
      <c r="JGY1303" s="779"/>
      <c r="JGZ1303" s="779"/>
      <c r="JHA1303" s="779"/>
      <c r="JHB1303" s="779"/>
      <c r="JHC1303" s="779"/>
      <c r="JHD1303" s="779"/>
      <c r="JHE1303" s="779"/>
      <c r="JHF1303" s="779"/>
      <c r="JHG1303" s="779"/>
      <c r="JHH1303" s="779"/>
      <c r="JHI1303" s="779"/>
      <c r="JHJ1303" s="779"/>
      <c r="JHK1303" s="779"/>
      <c r="JHL1303" s="779"/>
      <c r="JHM1303" s="779"/>
      <c r="JHN1303" s="779"/>
      <c r="JHO1303" s="779"/>
      <c r="JHP1303" s="779"/>
      <c r="JHQ1303" s="779"/>
      <c r="JHR1303" s="779"/>
      <c r="JHS1303" s="779"/>
      <c r="JHT1303" s="779"/>
      <c r="JHU1303" s="779"/>
      <c r="JHV1303" s="779"/>
      <c r="JHW1303" s="779"/>
      <c r="JHX1303" s="779"/>
      <c r="JHY1303" s="779"/>
      <c r="JHZ1303" s="779"/>
      <c r="JIA1303" s="779"/>
      <c r="JIB1303" s="779"/>
      <c r="JIC1303" s="779"/>
      <c r="JID1303" s="779"/>
      <c r="JIE1303" s="779"/>
      <c r="JIF1303" s="779"/>
      <c r="JIG1303" s="779"/>
      <c r="JIH1303" s="779"/>
      <c r="JII1303" s="779"/>
      <c r="JIJ1303" s="779"/>
      <c r="JIK1303" s="779"/>
      <c r="JIL1303" s="779"/>
      <c r="JIM1303" s="779"/>
      <c r="JIN1303" s="779"/>
      <c r="JIO1303" s="779"/>
      <c r="JIP1303" s="779"/>
      <c r="JIQ1303" s="779"/>
      <c r="JIR1303" s="779"/>
      <c r="JIS1303" s="779"/>
      <c r="JIT1303" s="779"/>
      <c r="JIU1303" s="779"/>
      <c r="JIV1303" s="779"/>
      <c r="JIW1303" s="779"/>
      <c r="JIX1303" s="779"/>
      <c r="JIY1303" s="779"/>
      <c r="JIZ1303" s="779"/>
      <c r="JJA1303" s="779"/>
      <c r="JJB1303" s="779"/>
      <c r="JJC1303" s="779"/>
      <c r="JJD1303" s="779"/>
      <c r="JJE1303" s="779"/>
      <c r="JJF1303" s="779"/>
      <c r="JJG1303" s="779"/>
      <c r="JJH1303" s="779"/>
      <c r="JJI1303" s="779"/>
      <c r="JJJ1303" s="779"/>
      <c r="JJK1303" s="779"/>
      <c r="JJL1303" s="779"/>
      <c r="JJM1303" s="779"/>
      <c r="JJN1303" s="779"/>
      <c r="JJO1303" s="779"/>
      <c r="JJP1303" s="779"/>
      <c r="JJQ1303" s="779"/>
      <c r="JJR1303" s="779"/>
      <c r="JJS1303" s="779"/>
      <c r="JJT1303" s="779"/>
      <c r="JJU1303" s="779"/>
      <c r="JJV1303" s="779"/>
      <c r="JJW1303" s="779"/>
      <c r="JJX1303" s="779"/>
      <c r="JJY1303" s="779"/>
      <c r="JJZ1303" s="779"/>
      <c r="JKA1303" s="779"/>
      <c r="JKB1303" s="779"/>
      <c r="JKC1303" s="779"/>
      <c r="JKD1303" s="779"/>
      <c r="JKE1303" s="779"/>
      <c r="JKF1303" s="779"/>
      <c r="JKG1303" s="779"/>
      <c r="JKH1303" s="779"/>
      <c r="JKI1303" s="779"/>
      <c r="JKJ1303" s="779"/>
      <c r="JKK1303" s="779"/>
      <c r="JKL1303" s="779"/>
      <c r="JKM1303" s="779"/>
      <c r="JKN1303" s="779"/>
      <c r="JKO1303" s="779"/>
      <c r="JKP1303" s="779"/>
      <c r="JKQ1303" s="779"/>
      <c r="JKR1303" s="779"/>
      <c r="JKS1303" s="779"/>
      <c r="JKT1303" s="779"/>
      <c r="JKU1303" s="779"/>
      <c r="JKV1303" s="779"/>
      <c r="JKW1303" s="779"/>
      <c r="JKX1303" s="779"/>
      <c r="JKY1303" s="779"/>
      <c r="JKZ1303" s="779"/>
      <c r="JLA1303" s="779"/>
      <c r="JLB1303" s="779"/>
      <c r="JLC1303" s="779"/>
      <c r="JLD1303" s="779"/>
      <c r="JLE1303" s="779"/>
      <c r="JLF1303" s="779"/>
      <c r="JLG1303" s="779"/>
      <c r="JLH1303" s="779"/>
      <c r="JLI1303" s="779"/>
      <c r="JLJ1303" s="779"/>
      <c r="JLK1303" s="779"/>
      <c r="JLL1303" s="779"/>
      <c r="JLM1303" s="779"/>
      <c r="JLN1303" s="779"/>
      <c r="JLO1303" s="779"/>
      <c r="JLP1303" s="779"/>
      <c r="JLQ1303" s="779"/>
      <c r="JLR1303" s="779"/>
      <c r="JLS1303" s="779"/>
      <c r="JLT1303" s="779"/>
      <c r="JLU1303" s="779"/>
      <c r="JLV1303" s="779"/>
      <c r="JLW1303" s="779"/>
      <c r="JLX1303" s="779"/>
      <c r="JLY1303" s="779"/>
      <c r="JLZ1303" s="779"/>
      <c r="JMA1303" s="779"/>
      <c r="JMB1303" s="779"/>
      <c r="JMC1303" s="779"/>
      <c r="JMD1303" s="779"/>
      <c r="JME1303" s="779"/>
      <c r="JMF1303" s="779"/>
      <c r="JMG1303" s="779"/>
      <c r="JMH1303" s="779"/>
      <c r="JMI1303" s="779"/>
      <c r="JMJ1303" s="779"/>
      <c r="JMK1303" s="779"/>
      <c r="JML1303" s="779"/>
      <c r="JMM1303" s="779"/>
      <c r="JMN1303" s="779"/>
      <c r="JMO1303" s="779"/>
      <c r="JMP1303" s="779"/>
      <c r="JMQ1303" s="779"/>
      <c r="JMR1303" s="779"/>
      <c r="JMS1303" s="779"/>
      <c r="JMT1303" s="779"/>
      <c r="JMU1303" s="779"/>
      <c r="JMV1303" s="779"/>
      <c r="JMW1303" s="779"/>
      <c r="JMX1303" s="779"/>
      <c r="JMY1303" s="779"/>
      <c r="JMZ1303" s="779"/>
      <c r="JNA1303" s="779"/>
      <c r="JNB1303" s="779"/>
      <c r="JNC1303" s="779"/>
      <c r="JND1303" s="779"/>
      <c r="JNE1303" s="779"/>
      <c r="JNF1303" s="779"/>
      <c r="JNG1303" s="779"/>
      <c r="JNH1303" s="779"/>
      <c r="JNI1303" s="779"/>
      <c r="JNJ1303" s="779"/>
      <c r="JNK1303" s="779"/>
      <c r="JNL1303" s="779"/>
      <c r="JNM1303" s="779"/>
      <c r="JNN1303" s="779"/>
      <c r="JNO1303" s="779"/>
      <c r="JNP1303" s="779"/>
      <c r="JNQ1303" s="779"/>
      <c r="JNR1303" s="779"/>
      <c r="JNS1303" s="779"/>
      <c r="JNT1303" s="779"/>
      <c r="JNU1303" s="779"/>
      <c r="JNV1303" s="779"/>
      <c r="JNW1303" s="779"/>
      <c r="JNX1303" s="779"/>
      <c r="JNY1303" s="779"/>
      <c r="JNZ1303" s="779"/>
      <c r="JOA1303" s="779"/>
      <c r="JOB1303" s="779"/>
      <c r="JOC1303" s="779"/>
      <c r="JOD1303" s="779"/>
      <c r="JOE1303" s="779"/>
      <c r="JOF1303" s="779"/>
      <c r="JOG1303" s="779"/>
      <c r="JOH1303" s="779"/>
      <c r="JOI1303" s="779"/>
      <c r="JOJ1303" s="779"/>
      <c r="JOK1303" s="779"/>
      <c r="JOL1303" s="779"/>
      <c r="JOM1303" s="779"/>
      <c r="JON1303" s="779"/>
      <c r="JOO1303" s="779"/>
      <c r="JOP1303" s="779"/>
      <c r="JOQ1303" s="779"/>
      <c r="JOR1303" s="779"/>
      <c r="JOS1303" s="779"/>
      <c r="JOT1303" s="779"/>
      <c r="JOU1303" s="779"/>
      <c r="JOV1303" s="779"/>
      <c r="JOW1303" s="779"/>
      <c r="JOX1303" s="779"/>
      <c r="JOY1303" s="779"/>
      <c r="JOZ1303" s="779"/>
      <c r="JPA1303" s="779"/>
      <c r="JPB1303" s="779"/>
      <c r="JPC1303" s="779"/>
      <c r="JPD1303" s="779"/>
      <c r="JPE1303" s="779"/>
      <c r="JPF1303" s="779"/>
      <c r="JPG1303" s="779"/>
      <c r="JPH1303" s="779"/>
      <c r="JPI1303" s="779"/>
      <c r="JPJ1303" s="779"/>
      <c r="JPK1303" s="779"/>
      <c r="JPL1303" s="779"/>
      <c r="JPM1303" s="779"/>
      <c r="JPN1303" s="779"/>
      <c r="JPO1303" s="779"/>
      <c r="JPP1303" s="779"/>
      <c r="JPQ1303" s="779"/>
      <c r="JPR1303" s="779"/>
      <c r="JPS1303" s="779"/>
      <c r="JPT1303" s="779"/>
      <c r="JPU1303" s="779"/>
      <c r="JPV1303" s="779"/>
      <c r="JPW1303" s="779"/>
      <c r="JPX1303" s="779"/>
      <c r="JPY1303" s="779"/>
      <c r="JPZ1303" s="779"/>
      <c r="JQA1303" s="779"/>
      <c r="JQB1303" s="779"/>
      <c r="JQC1303" s="779"/>
      <c r="JQD1303" s="779"/>
      <c r="JQE1303" s="779"/>
      <c r="JQF1303" s="779"/>
      <c r="JQG1303" s="779"/>
      <c r="JQH1303" s="779"/>
      <c r="JQI1303" s="779"/>
      <c r="JQJ1303" s="779"/>
      <c r="JQK1303" s="779"/>
      <c r="JQL1303" s="779"/>
      <c r="JQM1303" s="779"/>
      <c r="JQN1303" s="779"/>
      <c r="JQO1303" s="779"/>
      <c r="JQP1303" s="779"/>
      <c r="JQQ1303" s="779"/>
      <c r="JQR1303" s="779"/>
      <c r="JQS1303" s="779"/>
      <c r="JQT1303" s="779"/>
      <c r="JQU1303" s="779"/>
      <c r="JQV1303" s="779"/>
      <c r="JQW1303" s="779"/>
      <c r="JQX1303" s="779"/>
      <c r="JQY1303" s="779"/>
      <c r="JQZ1303" s="779"/>
      <c r="JRA1303" s="779"/>
      <c r="JRB1303" s="779"/>
      <c r="JRC1303" s="779"/>
      <c r="JRD1303" s="779"/>
      <c r="JRE1303" s="779"/>
      <c r="JRF1303" s="779"/>
      <c r="JRG1303" s="779"/>
      <c r="JRH1303" s="779"/>
      <c r="JRI1303" s="779"/>
      <c r="JRJ1303" s="779"/>
      <c r="JRK1303" s="779"/>
      <c r="JRL1303" s="779"/>
      <c r="JRM1303" s="779"/>
      <c r="JRN1303" s="779"/>
      <c r="JRO1303" s="779"/>
      <c r="JRP1303" s="779"/>
      <c r="JRQ1303" s="779"/>
      <c r="JRR1303" s="779"/>
      <c r="JRS1303" s="779"/>
      <c r="JRT1303" s="779"/>
      <c r="JRU1303" s="779"/>
      <c r="JRV1303" s="779"/>
      <c r="JRW1303" s="779"/>
      <c r="JRX1303" s="779"/>
      <c r="JRY1303" s="779"/>
      <c r="JRZ1303" s="779"/>
      <c r="JSA1303" s="779"/>
      <c r="JSB1303" s="779"/>
      <c r="JSC1303" s="779"/>
      <c r="JSD1303" s="779"/>
      <c r="JSE1303" s="779"/>
      <c r="JSF1303" s="779"/>
      <c r="JSG1303" s="779"/>
      <c r="JSH1303" s="779"/>
      <c r="JSI1303" s="779"/>
      <c r="JSJ1303" s="779"/>
      <c r="JSK1303" s="779"/>
      <c r="JSL1303" s="779"/>
      <c r="JSM1303" s="779"/>
      <c r="JSN1303" s="779"/>
      <c r="JSO1303" s="779"/>
      <c r="JSP1303" s="779"/>
      <c r="JSQ1303" s="779"/>
      <c r="JSR1303" s="779"/>
      <c r="JSS1303" s="779"/>
      <c r="JST1303" s="779"/>
      <c r="JSU1303" s="779"/>
      <c r="JSV1303" s="779"/>
      <c r="JSW1303" s="779"/>
      <c r="JSX1303" s="779"/>
      <c r="JSY1303" s="779"/>
      <c r="JSZ1303" s="779"/>
      <c r="JTA1303" s="779"/>
      <c r="JTB1303" s="779"/>
      <c r="JTC1303" s="779"/>
      <c r="JTD1303" s="779"/>
      <c r="JTE1303" s="779"/>
      <c r="JTF1303" s="779"/>
      <c r="JTG1303" s="779"/>
      <c r="JTH1303" s="779"/>
      <c r="JTI1303" s="779"/>
      <c r="JTJ1303" s="779"/>
      <c r="JTK1303" s="779"/>
      <c r="JTL1303" s="779"/>
      <c r="JTM1303" s="779"/>
      <c r="JTN1303" s="779"/>
      <c r="JTO1303" s="779"/>
      <c r="JTP1303" s="779"/>
      <c r="JTQ1303" s="779"/>
      <c r="JTR1303" s="779"/>
      <c r="JTS1303" s="779"/>
      <c r="JTT1303" s="779"/>
      <c r="JTU1303" s="779"/>
      <c r="JTV1303" s="779"/>
      <c r="JTW1303" s="779"/>
      <c r="JTX1303" s="779"/>
      <c r="JTY1303" s="779"/>
      <c r="JTZ1303" s="779"/>
      <c r="JUA1303" s="779"/>
      <c r="JUB1303" s="779"/>
      <c r="JUC1303" s="779"/>
      <c r="JUD1303" s="779"/>
      <c r="JUE1303" s="779"/>
      <c r="JUF1303" s="779"/>
      <c r="JUG1303" s="779"/>
      <c r="JUH1303" s="779"/>
      <c r="JUI1303" s="779"/>
      <c r="JUJ1303" s="779"/>
      <c r="JUK1303" s="779"/>
      <c r="JUL1303" s="779"/>
      <c r="JUM1303" s="779"/>
      <c r="JUN1303" s="779"/>
      <c r="JUO1303" s="779"/>
      <c r="JUP1303" s="779"/>
      <c r="JUQ1303" s="779"/>
      <c r="JUR1303" s="779"/>
      <c r="JUS1303" s="779"/>
      <c r="JUT1303" s="779"/>
      <c r="JUU1303" s="779"/>
      <c r="JUV1303" s="779"/>
      <c r="JUW1303" s="779"/>
      <c r="JUX1303" s="779"/>
      <c r="JUY1303" s="779"/>
      <c r="JUZ1303" s="779"/>
      <c r="JVA1303" s="779"/>
      <c r="JVB1303" s="779"/>
      <c r="JVC1303" s="779"/>
      <c r="JVD1303" s="779"/>
      <c r="JVE1303" s="779"/>
      <c r="JVF1303" s="779"/>
      <c r="JVG1303" s="779"/>
      <c r="JVH1303" s="779"/>
      <c r="JVI1303" s="779"/>
      <c r="JVJ1303" s="779"/>
      <c r="JVK1303" s="779"/>
      <c r="JVL1303" s="779"/>
      <c r="JVM1303" s="779"/>
      <c r="JVN1303" s="779"/>
      <c r="JVO1303" s="779"/>
      <c r="JVP1303" s="779"/>
      <c r="JVQ1303" s="779"/>
      <c r="JVR1303" s="779"/>
      <c r="JVS1303" s="779"/>
      <c r="JVT1303" s="779"/>
      <c r="JVU1303" s="779"/>
      <c r="JVV1303" s="779"/>
      <c r="JVW1303" s="779"/>
      <c r="JVX1303" s="779"/>
      <c r="JVY1303" s="779"/>
      <c r="JVZ1303" s="779"/>
      <c r="JWA1303" s="779"/>
      <c r="JWB1303" s="779"/>
      <c r="JWC1303" s="779"/>
      <c r="JWD1303" s="779"/>
      <c r="JWE1303" s="779"/>
      <c r="JWF1303" s="779"/>
      <c r="JWG1303" s="779"/>
      <c r="JWH1303" s="779"/>
      <c r="JWI1303" s="779"/>
      <c r="JWJ1303" s="779"/>
      <c r="JWK1303" s="779"/>
      <c r="JWL1303" s="779"/>
      <c r="JWM1303" s="779"/>
      <c r="JWN1303" s="779"/>
      <c r="JWO1303" s="779"/>
      <c r="JWP1303" s="779"/>
      <c r="JWQ1303" s="779"/>
      <c r="JWR1303" s="779"/>
      <c r="JWS1303" s="779"/>
      <c r="JWT1303" s="779"/>
      <c r="JWU1303" s="779"/>
      <c r="JWV1303" s="779"/>
      <c r="JWW1303" s="779"/>
      <c r="JWX1303" s="779"/>
      <c r="JWY1303" s="779"/>
      <c r="JWZ1303" s="779"/>
      <c r="JXA1303" s="779"/>
      <c r="JXB1303" s="779"/>
      <c r="JXC1303" s="779"/>
      <c r="JXD1303" s="779"/>
      <c r="JXE1303" s="779"/>
      <c r="JXF1303" s="779"/>
      <c r="JXG1303" s="779"/>
      <c r="JXH1303" s="779"/>
      <c r="JXI1303" s="779"/>
      <c r="JXJ1303" s="779"/>
      <c r="JXK1303" s="779"/>
      <c r="JXL1303" s="779"/>
      <c r="JXM1303" s="779"/>
      <c r="JXN1303" s="779"/>
      <c r="JXO1303" s="779"/>
      <c r="JXP1303" s="779"/>
      <c r="JXQ1303" s="779"/>
      <c r="JXR1303" s="779"/>
      <c r="JXS1303" s="779"/>
      <c r="JXT1303" s="779"/>
      <c r="JXU1303" s="779"/>
      <c r="JXV1303" s="779"/>
      <c r="JXW1303" s="779"/>
      <c r="JXX1303" s="779"/>
      <c r="JXY1303" s="779"/>
      <c r="JXZ1303" s="779"/>
      <c r="JYA1303" s="779"/>
      <c r="JYB1303" s="779"/>
      <c r="JYC1303" s="779"/>
      <c r="JYD1303" s="779"/>
      <c r="JYE1303" s="779"/>
      <c r="JYF1303" s="779"/>
      <c r="JYG1303" s="779"/>
      <c r="JYH1303" s="779"/>
      <c r="JYI1303" s="779"/>
      <c r="JYJ1303" s="779"/>
      <c r="JYK1303" s="779"/>
      <c r="JYL1303" s="779"/>
      <c r="JYM1303" s="779"/>
      <c r="JYN1303" s="779"/>
      <c r="JYO1303" s="779"/>
      <c r="JYP1303" s="779"/>
      <c r="JYQ1303" s="779"/>
      <c r="JYR1303" s="779"/>
      <c r="JYS1303" s="779"/>
      <c r="JYT1303" s="779"/>
      <c r="JYU1303" s="779"/>
      <c r="JYV1303" s="779"/>
      <c r="JYW1303" s="779"/>
      <c r="JYX1303" s="779"/>
      <c r="JYY1303" s="779"/>
      <c r="JYZ1303" s="779"/>
      <c r="JZA1303" s="779"/>
      <c r="JZB1303" s="779"/>
      <c r="JZC1303" s="779"/>
      <c r="JZD1303" s="779"/>
      <c r="JZE1303" s="779"/>
      <c r="JZF1303" s="779"/>
      <c r="JZG1303" s="779"/>
      <c r="JZH1303" s="779"/>
      <c r="JZI1303" s="779"/>
      <c r="JZJ1303" s="779"/>
      <c r="JZK1303" s="779"/>
      <c r="JZL1303" s="779"/>
      <c r="JZM1303" s="779"/>
      <c r="JZN1303" s="779"/>
      <c r="JZO1303" s="779"/>
      <c r="JZP1303" s="779"/>
      <c r="JZQ1303" s="779"/>
      <c r="JZR1303" s="779"/>
      <c r="JZS1303" s="779"/>
      <c r="JZT1303" s="779"/>
      <c r="JZU1303" s="779"/>
      <c r="JZV1303" s="779"/>
      <c r="JZW1303" s="779"/>
      <c r="JZX1303" s="779"/>
      <c r="JZY1303" s="779"/>
      <c r="JZZ1303" s="779"/>
      <c r="KAA1303" s="779"/>
      <c r="KAB1303" s="779"/>
      <c r="KAC1303" s="779"/>
      <c r="KAD1303" s="779"/>
      <c r="KAE1303" s="779"/>
      <c r="KAF1303" s="779"/>
      <c r="KAG1303" s="779"/>
      <c r="KAH1303" s="779"/>
      <c r="KAI1303" s="779"/>
      <c r="KAJ1303" s="779"/>
      <c r="KAK1303" s="779"/>
      <c r="KAL1303" s="779"/>
      <c r="KAM1303" s="779"/>
      <c r="KAN1303" s="779"/>
      <c r="KAO1303" s="779"/>
      <c r="KAP1303" s="779"/>
      <c r="KAQ1303" s="779"/>
      <c r="KAR1303" s="779"/>
      <c r="KAS1303" s="779"/>
      <c r="KAT1303" s="779"/>
      <c r="KAU1303" s="779"/>
      <c r="KAV1303" s="779"/>
      <c r="KAW1303" s="779"/>
      <c r="KAX1303" s="779"/>
      <c r="KAY1303" s="779"/>
      <c r="KAZ1303" s="779"/>
      <c r="KBA1303" s="779"/>
      <c r="KBB1303" s="779"/>
      <c r="KBC1303" s="779"/>
      <c r="KBD1303" s="779"/>
      <c r="KBE1303" s="779"/>
      <c r="KBF1303" s="779"/>
      <c r="KBG1303" s="779"/>
      <c r="KBH1303" s="779"/>
      <c r="KBI1303" s="779"/>
      <c r="KBJ1303" s="779"/>
      <c r="KBK1303" s="779"/>
      <c r="KBL1303" s="779"/>
      <c r="KBM1303" s="779"/>
      <c r="KBN1303" s="779"/>
      <c r="KBO1303" s="779"/>
      <c r="KBP1303" s="779"/>
      <c r="KBQ1303" s="779"/>
      <c r="KBR1303" s="779"/>
      <c r="KBS1303" s="779"/>
      <c r="KBT1303" s="779"/>
      <c r="KBU1303" s="779"/>
      <c r="KBV1303" s="779"/>
      <c r="KBW1303" s="779"/>
      <c r="KBX1303" s="779"/>
      <c r="KBY1303" s="779"/>
      <c r="KBZ1303" s="779"/>
      <c r="KCA1303" s="779"/>
      <c r="KCB1303" s="779"/>
      <c r="KCC1303" s="779"/>
      <c r="KCD1303" s="779"/>
      <c r="KCE1303" s="779"/>
      <c r="KCF1303" s="779"/>
      <c r="KCG1303" s="779"/>
      <c r="KCH1303" s="779"/>
      <c r="KCI1303" s="779"/>
      <c r="KCJ1303" s="779"/>
      <c r="KCK1303" s="779"/>
      <c r="KCL1303" s="779"/>
      <c r="KCM1303" s="779"/>
      <c r="KCN1303" s="779"/>
      <c r="KCO1303" s="779"/>
      <c r="KCP1303" s="779"/>
      <c r="KCQ1303" s="779"/>
      <c r="KCR1303" s="779"/>
      <c r="KCS1303" s="779"/>
      <c r="KCT1303" s="779"/>
      <c r="KCU1303" s="779"/>
      <c r="KCV1303" s="779"/>
      <c r="KCW1303" s="779"/>
      <c r="KCX1303" s="779"/>
      <c r="KCY1303" s="779"/>
      <c r="KCZ1303" s="779"/>
      <c r="KDA1303" s="779"/>
      <c r="KDB1303" s="779"/>
      <c r="KDC1303" s="779"/>
      <c r="KDD1303" s="779"/>
      <c r="KDE1303" s="779"/>
      <c r="KDF1303" s="779"/>
      <c r="KDG1303" s="779"/>
      <c r="KDH1303" s="779"/>
      <c r="KDI1303" s="779"/>
      <c r="KDJ1303" s="779"/>
      <c r="KDK1303" s="779"/>
      <c r="KDL1303" s="779"/>
      <c r="KDM1303" s="779"/>
      <c r="KDN1303" s="779"/>
      <c r="KDO1303" s="779"/>
      <c r="KDP1303" s="779"/>
      <c r="KDQ1303" s="779"/>
      <c r="KDR1303" s="779"/>
      <c r="KDS1303" s="779"/>
      <c r="KDT1303" s="779"/>
      <c r="KDU1303" s="779"/>
      <c r="KDV1303" s="779"/>
      <c r="KDW1303" s="779"/>
      <c r="KDX1303" s="779"/>
      <c r="KDY1303" s="779"/>
      <c r="KDZ1303" s="779"/>
      <c r="KEA1303" s="779"/>
      <c r="KEB1303" s="779"/>
      <c r="KEC1303" s="779"/>
      <c r="KED1303" s="779"/>
      <c r="KEE1303" s="779"/>
      <c r="KEF1303" s="779"/>
      <c r="KEG1303" s="779"/>
      <c r="KEH1303" s="779"/>
      <c r="KEI1303" s="779"/>
      <c r="KEJ1303" s="779"/>
      <c r="KEK1303" s="779"/>
      <c r="KEL1303" s="779"/>
      <c r="KEM1303" s="779"/>
      <c r="KEN1303" s="779"/>
      <c r="KEO1303" s="779"/>
      <c r="KEP1303" s="779"/>
      <c r="KEQ1303" s="779"/>
      <c r="KER1303" s="779"/>
      <c r="KES1303" s="779"/>
      <c r="KET1303" s="779"/>
      <c r="KEU1303" s="779"/>
      <c r="KEV1303" s="779"/>
      <c r="KEW1303" s="779"/>
      <c r="KEX1303" s="779"/>
      <c r="KEY1303" s="779"/>
      <c r="KEZ1303" s="779"/>
      <c r="KFA1303" s="779"/>
      <c r="KFB1303" s="779"/>
      <c r="KFC1303" s="779"/>
      <c r="KFD1303" s="779"/>
      <c r="KFE1303" s="779"/>
      <c r="KFF1303" s="779"/>
      <c r="KFG1303" s="779"/>
      <c r="KFH1303" s="779"/>
      <c r="KFI1303" s="779"/>
      <c r="KFJ1303" s="779"/>
      <c r="KFK1303" s="779"/>
      <c r="KFL1303" s="779"/>
      <c r="KFM1303" s="779"/>
      <c r="KFN1303" s="779"/>
      <c r="KFO1303" s="779"/>
      <c r="KFP1303" s="779"/>
      <c r="KFQ1303" s="779"/>
      <c r="KFR1303" s="779"/>
      <c r="KFS1303" s="779"/>
      <c r="KFT1303" s="779"/>
      <c r="KFU1303" s="779"/>
      <c r="KFV1303" s="779"/>
      <c r="KFW1303" s="779"/>
      <c r="KFX1303" s="779"/>
      <c r="KFY1303" s="779"/>
      <c r="KFZ1303" s="779"/>
      <c r="KGA1303" s="779"/>
      <c r="KGB1303" s="779"/>
      <c r="KGC1303" s="779"/>
      <c r="KGD1303" s="779"/>
      <c r="KGE1303" s="779"/>
      <c r="KGF1303" s="779"/>
      <c r="KGG1303" s="779"/>
      <c r="KGH1303" s="779"/>
      <c r="KGI1303" s="779"/>
      <c r="KGJ1303" s="779"/>
      <c r="KGK1303" s="779"/>
      <c r="KGL1303" s="779"/>
      <c r="KGM1303" s="779"/>
      <c r="KGN1303" s="779"/>
      <c r="KGO1303" s="779"/>
      <c r="KGP1303" s="779"/>
      <c r="KGQ1303" s="779"/>
      <c r="KGR1303" s="779"/>
      <c r="KGS1303" s="779"/>
      <c r="KGT1303" s="779"/>
      <c r="KGU1303" s="779"/>
      <c r="KGV1303" s="779"/>
      <c r="KGW1303" s="779"/>
      <c r="KGX1303" s="779"/>
      <c r="KGY1303" s="779"/>
      <c r="KGZ1303" s="779"/>
      <c r="KHA1303" s="779"/>
      <c r="KHB1303" s="779"/>
      <c r="KHC1303" s="779"/>
      <c r="KHD1303" s="779"/>
      <c r="KHE1303" s="779"/>
      <c r="KHF1303" s="779"/>
      <c r="KHG1303" s="779"/>
      <c r="KHH1303" s="779"/>
      <c r="KHI1303" s="779"/>
      <c r="KHJ1303" s="779"/>
      <c r="KHK1303" s="779"/>
      <c r="KHL1303" s="779"/>
      <c r="KHM1303" s="779"/>
      <c r="KHN1303" s="779"/>
      <c r="KHO1303" s="779"/>
      <c r="KHP1303" s="779"/>
      <c r="KHQ1303" s="779"/>
      <c r="KHR1303" s="779"/>
      <c r="KHS1303" s="779"/>
      <c r="KHT1303" s="779"/>
      <c r="KHU1303" s="779"/>
      <c r="KHV1303" s="779"/>
      <c r="KHW1303" s="779"/>
      <c r="KHX1303" s="779"/>
      <c r="KHY1303" s="779"/>
      <c r="KHZ1303" s="779"/>
      <c r="KIA1303" s="779"/>
      <c r="KIB1303" s="779"/>
      <c r="KIC1303" s="779"/>
      <c r="KID1303" s="779"/>
      <c r="KIE1303" s="779"/>
      <c r="KIF1303" s="779"/>
      <c r="KIG1303" s="779"/>
      <c r="KIH1303" s="779"/>
      <c r="KII1303" s="779"/>
      <c r="KIJ1303" s="779"/>
      <c r="KIK1303" s="779"/>
      <c r="KIL1303" s="779"/>
      <c r="KIM1303" s="779"/>
      <c r="KIN1303" s="779"/>
      <c r="KIO1303" s="779"/>
      <c r="KIP1303" s="779"/>
      <c r="KIQ1303" s="779"/>
      <c r="KIR1303" s="779"/>
      <c r="KIS1303" s="779"/>
      <c r="KIT1303" s="779"/>
      <c r="KIU1303" s="779"/>
      <c r="KIV1303" s="779"/>
      <c r="KIW1303" s="779"/>
      <c r="KIX1303" s="779"/>
      <c r="KIY1303" s="779"/>
      <c r="KIZ1303" s="779"/>
      <c r="KJA1303" s="779"/>
      <c r="KJB1303" s="779"/>
      <c r="KJC1303" s="779"/>
      <c r="KJD1303" s="779"/>
      <c r="KJE1303" s="779"/>
      <c r="KJF1303" s="779"/>
      <c r="KJG1303" s="779"/>
      <c r="KJH1303" s="779"/>
      <c r="KJI1303" s="779"/>
      <c r="KJJ1303" s="779"/>
      <c r="KJK1303" s="779"/>
      <c r="KJL1303" s="779"/>
      <c r="KJM1303" s="779"/>
      <c r="KJN1303" s="779"/>
      <c r="KJO1303" s="779"/>
      <c r="KJP1303" s="779"/>
      <c r="KJQ1303" s="779"/>
      <c r="KJR1303" s="779"/>
      <c r="KJS1303" s="779"/>
      <c r="KJT1303" s="779"/>
      <c r="KJU1303" s="779"/>
      <c r="KJV1303" s="779"/>
      <c r="KJW1303" s="779"/>
      <c r="KJX1303" s="779"/>
      <c r="KJY1303" s="779"/>
      <c r="KJZ1303" s="779"/>
      <c r="KKA1303" s="779"/>
      <c r="KKB1303" s="779"/>
      <c r="KKC1303" s="779"/>
      <c r="KKD1303" s="779"/>
      <c r="KKE1303" s="779"/>
      <c r="KKF1303" s="779"/>
      <c r="KKG1303" s="779"/>
      <c r="KKH1303" s="779"/>
      <c r="KKI1303" s="779"/>
      <c r="KKJ1303" s="779"/>
      <c r="KKK1303" s="779"/>
      <c r="KKL1303" s="779"/>
      <c r="KKM1303" s="779"/>
      <c r="KKN1303" s="779"/>
      <c r="KKO1303" s="779"/>
      <c r="KKP1303" s="779"/>
      <c r="KKQ1303" s="779"/>
      <c r="KKR1303" s="779"/>
      <c r="KKS1303" s="779"/>
      <c r="KKT1303" s="779"/>
      <c r="KKU1303" s="779"/>
      <c r="KKV1303" s="779"/>
      <c r="KKW1303" s="779"/>
      <c r="KKX1303" s="779"/>
      <c r="KKY1303" s="779"/>
      <c r="KKZ1303" s="779"/>
      <c r="KLA1303" s="779"/>
      <c r="KLB1303" s="779"/>
      <c r="KLC1303" s="779"/>
      <c r="KLD1303" s="779"/>
      <c r="KLE1303" s="779"/>
      <c r="KLF1303" s="779"/>
      <c r="KLG1303" s="779"/>
      <c r="KLH1303" s="779"/>
      <c r="KLI1303" s="779"/>
      <c r="KLJ1303" s="779"/>
      <c r="KLK1303" s="779"/>
      <c r="KLL1303" s="779"/>
      <c r="KLM1303" s="779"/>
      <c r="KLN1303" s="779"/>
      <c r="KLO1303" s="779"/>
      <c r="KLP1303" s="779"/>
      <c r="KLQ1303" s="779"/>
      <c r="KLR1303" s="779"/>
      <c r="KLS1303" s="779"/>
      <c r="KLT1303" s="779"/>
      <c r="KLU1303" s="779"/>
      <c r="KLV1303" s="779"/>
      <c r="KLW1303" s="779"/>
      <c r="KLX1303" s="779"/>
      <c r="KLY1303" s="779"/>
      <c r="KLZ1303" s="779"/>
      <c r="KMA1303" s="779"/>
      <c r="KMB1303" s="779"/>
      <c r="KMC1303" s="779"/>
      <c r="KMD1303" s="779"/>
      <c r="KME1303" s="779"/>
      <c r="KMF1303" s="779"/>
      <c r="KMG1303" s="779"/>
      <c r="KMH1303" s="779"/>
      <c r="KMI1303" s="779"/>
      <c r="KMJ1303" s="779"/>
      <c r="KMK1303" s="779"/>
      <c r="KML1303" s="779"/>
      <c r="KMM1303" s="779"/>
      <c r="KMN1303" s="779"/>
      <c r="KMO1303" s="779"/>
      <c r="KMP1303" s="779"/>
      <c r="KMQ1303" s="779"/>
      <c r="KMR1303" s="779"/>
      <c r="KMS1303" s="779"/>
      <c r="KMT1303" s="779"/>
      <c r="KMU1303" s="779"/>
      <c r="KMV1303" s="779"/>
      <c r="KMW1303" s="779"/>
      <c r="KMX1303" s="779"/>
      <c r="KMY1303" s="779"/>
      <c r="KMZ1303" s="779"/>
      <c r="KNA1303" s="779"/>
      <c r="KNB1303" s="779"/>
      <c r="KNC1303" s="779"/>
      <c r="KND1303" s="779"/>
      <c r="KNE1303" s="779"/>
      <c r="KNF1303" s="779"/>
      <c r="KNG1303" s="779"/>
      <c r="KNH1303" s="779"/>
      <c r="KNI1303" s="779"/>
      <c r="KNJ1303" s="779"/>
      <c r="KNK1303" s="779"/>
      <c r="KNL1303" s="779"/>
      <c r="KNM1303" s="779"/>
      <c r="KNN1303" s="779"/>
      <c r="KNO1303" s="779"/>
      <c r="KNP1303" s="779"/>
      <c r="KNQ1303" s="779"/>
      <c r="KNR1303" s="779"/>
      <c r="KNS1303" s="779"/>
      <c r="KNT1303" s="779"/>
      <c r="KNU1303" s="779"/>
      <c r="KNV1303" s="779"/>
      <c r="KNW1303" s="779"/>
      <c r="KNX1303" s="779"/>
      <c r="KNY1303" s="779"/>
      <c r="KNZ1303" s="779"/>
      <c r="KOA1303" s="779"/>
      <c r="KOB1303" s="779"/>
      <c r="KOC1303" s="779"/>
      <c r="KOD1303" s="779"/>
      <c r="KOE1303" s="779"/>
      <c r="KOF1303" s="779"/>
      <c r="KOG1303" s="779"/>
      <c r="KOH1303" s="779"/>
      <c r="KOI1303" s="779"/>
      <c r="KOJ1303" s="779"/>
      <c r="KOK1303" s="779"/>
      <c r="KOL1303" s="779"/>
      <c r="KOM1303" s="779"/>
      <c r="KON1303" s="779"/>
      <c r="KOO1303" s="779"/>
      <c r="KOP1303" s="779"/>
      <c r="KOQ1303" s="779"/>
      <c r="KOR1303" s="779"/>
      <c r="KOS1303" s="779"/>
      <c r="KOT1303" s="779"/>
      <c r="KOU1303" s="779"/>
      <c r="KOV1303" s="779"/>
      <c r="KOW1303" s="779"/>
      <c r="KOX1303" s="779"/>
      <c r="KOY1303" s="779"/>
      <c r="KOZ1303" s="779"/>
      <c r="KPA1303" s="779"/>
      <c r="KPB1303" s="779"/>
      <c r="KPC1303" s="779"/>
      <c r="KPD1303" s="779"/>
      <c r="KPE1303" s="779"/>
      <c r="KPF1303" s="779"/>
      <c r="KPG1303" s="779"/>
      <c r="KPH1303" s="779"/>
      <c r="KPI1303" s="779"/>
      <c r="KPJ1303" s="779"/>
      <c r="KPK1303" s="779"/>
      <c r="KPL1303" s="779"/>
      <c r="KPM1303" s="779"/>
      <c r="KPN1303" s="779"/>
      <c r="KPO1303" s="779"/>
      <c r="KPP1303" s="779"/>
      <c r="KPQ1303" s="779"/>
      <c r="KPR1303" s="779"/>
      <c r="KPS1303" s="779"/>
      <c r="KPT1303" s="779"/>
      <c r="KPU1303" s="779"/>
      <c r="KPV1303" s="779"/>
      <c r="KPW1303" s="779"/>
      <c r="KPX1303" s="779"/>
      <c r="KPY1303" s="779"/>
      <c r="KPZ1303" s="779"/>
      <c r="KQA1303" s="779"/>
      <c r="KQB1303" s="779"/>
      <c r="KQC1303" s="779"/>
      <c r="KQD1303" s="779"/>
      <c r="KQE1303" s="779"/>
      <c r="KQF1303" s="779"/>
      <c r="KQG1303" s="779"/>
      <c r="KQH1303" s="779"/>
      <c r="KQI1303" s="779"/>
      <c r="KQJ1303" s="779"/>
      <c r="KQK1303" s="779"/>
      <c r="KQL1303" s="779"/>
      <c r="KQM1303" s="779"/>
      <c r="KQN1303" s="779"/>
      <c r="KQO1303" s="779"/>
      <c r="KQP1303" s="779"/>
      <c r="KQQ1303" s="779"/>
      <c r="KQR1303" s="779"/>
      <c r="KQS1303" s="779"/>
      <c r="KQT1303" s="779"/>
      <c r="KQU1303" s="779"/>
      <c r="KQV1303" s="779"/>
      <c r="KQW1303" s="779"/>
      <c r="KQX1303" s="779"/>
      <c r="KQY1303" s="779"/>
      <c r="KQZ1303" s="779"/>
      <c r="KRA1303" s="779"/>
      <c r="KRB1303" s="779"/>
      <c r="KRC1303" s="779"/>
      <c r="KRD1303" s="779"/>
      <c r="KRE1303" s="779"/>
      <c r="KRF1303" s="779"/>
      <c r="KRG1303" s="779"/>
      <c r="KRH1303" s="779"/>
      <c r="KRI1303" s="779"/>
      <c r="KRJ1303" s="779"/>
      <c r="KRK1303" s="779"/>
      <c r="KRL1303" s="779"/>
      <c r="KRM1303" s="779"/>
      <c r="KRN1303" s="779"/>
      <c r="KRO1303" s="779"/>
      <c r="KRP1303" s="779"/>
      <c r="KRQ1303" s="779"/>
      <c r="KRR1303" s="779"/>
      <c r="KRS1303" s="779"/>
      <c r="KRT1303" s="779"/>
      <c r="KRU1303" s="779"/>
      <c r="KRV1303" s="779"/>
      <c r="KRW1303" s="779"/>
      <c r="KRX1303" s="779"/>
      <c r="KRY1303" s="779"/>
      <c r="KRZ1303" s="779"/>
      <c r="KSA1303" s="779"/>
      <c r="KSB1303" s="779"/>
      <c r="KSC1303" s="779"/>
      <c r="KSD1303" s="779"/>
      <c r="KSE1303" s="779"/>
      <c r="KSF1303" s="779"/>
      <c r="KSG1303" s="779"/>
      <c r="KSH1303" s="779"/>
      <c r="KSI1303" s="779"/>
      <c r="KSJ1303" s="779"/>
      <c r="KSK1303" s="779"/>
      <c r="KSL1303" s="779"/>
      <c r="KSM1303" s="779"/>
      <c r="KSN1303" s="779"/>
      <c r="KSO1303" s="779"/>
      <c r="KSP1303" s="779"/>
      <c r="KSQ1303" s="779"/>
      <c r="KSR1303" s="779"/>
      <c r="KSS1303" s="779"/>
      <c r="KST1303" s="779"/>
      <c r="KSU1303" s="779"/>
      <c r="KSV1303" s="779"/>
      <c r="KSW1303" s="779"/>
      <c r="KSX1303" s="779"/>
      <c r="KSY1303" s="779"/>
      <c r="KSZ1303" s="779"/>
      <c r="KTA1303" s="779"/>
      <c r="KTB1303" s="779"/>
      <c r="KTC1303" s="779"/>
      <c r="KTD1303" s="779"/>
      <c r="KTE1303" s="779"/>
      <c r="KTF1303" s="779"/>
      <c r="KTG1303" s="779"/>
      <c r="KTH1303" s="779"/>
      <c r="KTI1303" s="779"/>
      <c r="KTJ1303" s="779"/>
      <c r="KTK1303" s="779"/>
      <c r="KTL1303" s="779"/>
      <c r="KTM1303" s="779"/>
      <c r="KTN1303" s="779"/>
      <c r="KTO1303" s="779"/>
      <c r="KTP1303" s="779"/>
      <c r="KTQ1303" s="779"/>
      <c r="KTR1303" s="779"/>
      <c r="KTS1303" s="779"/>
      <c r="KTT1303" s="779"/>
      <c r="KTU1303" s="779"/>
      <c r="KTV1303" s="779"/>
      <c r="KTW1303" s="779"/>
      <c r="KTX1303" s="779"/>
      <c r="KTY1303" s="779"/>
      <c r="KTZ1303" s="779"/>
      <c r="KUA1303" s="779"/>
      <c r="KUB1303" s="779"/>
      <c r="KUC1303" s="779"/>
      <c r="KUD1303" s="779"/>
      <c r="KUE1303" s="779"/>
      <c r="KUF1303" s="779"/>
      <c r="KUG1303" s="779"/>
      <c r="KUH1303" s="779"/>
      <c r="KUI1303" s="779"/>
      <c r="KUJ1303" s="779"/>
      <c r="KUK1303" s="779"/>
      <c r="KUL1303" s="779"/>
      <c r="KUM1303" s="779"/>
      <c r="KUN1303" s="779"/>
      <c r="KUO1303" s="779"/>
      <c r="KUP1303" s="779"/>
      <c r="KUQ1303" s="779"/>
      <c r="KUR1303" s="779"/>
      <c r="KUS1303" s="779"/>
      <c r="KUT1303" s="779"/>
      <c r="KUU1303" s="779"/>
      <c r="KUV1303" s="779"/>
      <c r="KUW1303" s="779"/>
      <c r="KUX1303" s="779"/>
      <c r="KUY1303" s="779"/>
      <c r="KUZ1303" s="779"/>
      <c r="KVA1303" s="779"/>
      <c r="KVB1303" s="779"/>
      <c r="KVC1303" s="779"/>
      <c r="KVD1303" s="779"/>
      <c r="KVE1303" s="779"/>
      <c r="KVF1303" s="779"/>
      <c r="KVG1303" s="779"/>
      <c r="KVH1303" s="779"/>
      <c r="KVI1303" s="779"/>
      <c r="KVJ1303" s="779"/>
      <c r="KVK1303" s="779"/>
      <c r="KVL1303" s="779"/>
      <c r="KVM1303" s="779"/>
      <c r="KVN1303" s="779"/>
      <c r="KVO1303" s="779"/>
      <c r="KVP1303" s="779"/>
      <c r="KVQ1303" s="779"/>
      <c r="KVR1303" s="779"/>
      <c r="KVS1303" s="779"/>
      <c r="KVT1303" s="779"/>
      <c r="KVU1303" s="779"/>
      <c r="KVV1303" s="779"/>
      <c r="KVW1303" s="779"/>
      <c r="KVX1303" s="779"/>
      <c r="KVY1303" s="779"/>
      <c r="KVZ1303" s="779"/>
      <c r="KWA1303" s="779"/>
      <c r="KWB1303" s="779"/>
      <c r="KWC1303" s="779"/>
      <c r="KWD1303" s="779"/>
      <c r="KWE1303" s="779"/>
      <c r="KWF1303" s="779"/>
      <c r="KWG1303" s="779"/>
      <c r="KWH1303" s="779"/>
      <c r="KWI1303" s="779"/>
      <c r="KWJ1303" s="779"/>
      <c r="KWK1303" s="779"/>
      <c r="KWL1303" s="779"/>
      <c r="KWM1303" s="779"/>
      <c r="KWN1303" s="779"/>
      <c r="KWO1303" s="779"/>
      <c r="KWP1303" s="779"/>
      <c r="KWQ1303" s="779"/>
      <c r="KWR1303" s="779"/>
      <c r="KWS1303" s="779"/>
      <c r="KWT1303" s="779"/>
      <c r="KWU1303" s="779"/>
      <c r="KWV1303" s="779"/>
      <c r="KWW1303" s="779"/>
      <c r="KWX1303" s="779"/>
      <c r="KWY1303" s="779"/>
      <c r="KWZ1303" s="779"/>
      <c r="KXA1303" s="779"/>
      <c r="KXB1303" s="779"/>
      <c r="KXC1303" s="779"/>
      <c r="KXD1303" s="779"/>
      <c r="KXE1303" s="779"/>
      <c r="KXF1303" s="779"/>
      <c r="KXG1303" s="779"/>
      <c r="KXH1303" s="779"/>
      <c r="KXI1303" s="779"/>
      <c r="KXJ1303" s="779"/>
      <c r="KXK1303" s="779"/>
      <c r="KXL1303" s="779"/>
      <c r="KXM1303" s="779"/>
      <c r="KXN1303" s="779"/>
      <c r="KXO1303" s="779"/>
      <c r="KXP1303" s="779"/>
      <c r="KXQ1303" s="779"/>
      <c r="KXR1303" s="779"/>
      <c r="KXS1303" s="779"/>
      <c r="KXT1303" s="779"/>
      <c r="KXU1303" s="779"/>
      <c r="KXV1303" s="779"/>
      <c r="KXW1303" s="779"/>
      <c r="KXX1303" s="779"/>
      <c r="KXY1303" s="779"/>
      <c r="KXZ1303" s="779"/>
      <c r="KYA1303" s="779"/>
      <c r="KYB1303" s="779"/>
      <c r="KYC1303" s="779"/>
      <c r="KYD1303" s="779"/>
      <c r="KYE1303" s="779"/>
      <c r="KYF1303" s="779"/>
      <c r="KYG1303" s="779"/>
      <c r="KYH1303" s="779"/>
      <c r="KYI1303" s="779"/>
      <c r="KYJ1303" s="779"/>
      <c r="KYK1303" s="779"/>
      <c r="KYL1303" s="779"/>
      <c r="KYM1303" s="779"/>
      <c r="KYN1303" s="779"/>
      <c r="KYO1303" s="779"/>
      <c r="KYP1303" s="779"/>
      <c r="KYQ1303" s="779"/>
      <c r="KYR1303" s="779"/>
      <c r="KYS1303" s="779"/>
      <c r="KYT1303" s="779"/>
      <c r="KYU1303" s="779"/>
      <c r="KYV1303" s="779"/>
      <c r="KYW1303" s="779"/>
      <c r="KYX1303" s="779"/>
      <c r="KYY1303" s="779"/>
      <c r="KYZ1303" s="779"/>
      <c r="KZA1303" s="779"/>
      <c r="KZB1303" s="779"/>
      <c r="KZC1303" s="779"/>
      <c r="KZD1303" s="779"/>
      <c r="KZE1303" s="779"/>
      <c r="KZF1303" s="779"/>
      <c r="KZG1303" s="779"/>
      <c r="KZH1303" s="779"/>
      <c r="KZI1303" s="779"/>
      <c r="KZJ1303" s="779"/>
      <c r="KZK1303" s="779"/>
      <c r="KZL1303" s="779"/>
      <c r="KZM1303" s="779"/>
      <c r="KZN1303" s="779"/>
      <c r="KZO1303" s="779"/>
      <c r="KZP1303" s="779"/>
      <c r="KZQ1303" s="779"/>
      <c r="KZR1303" s="779"/>
      <c r="KZS1303" s="779"/>
      <c r="KZT1303" s="779"/>
      <c r="KZU1303" s="779"/>
      <c r="KZV1303" s="779"/>
      <c r="KZW1303" s="779"/>
      <c r="KZX1303" s="779"/>
      <c r="KZY1303" s="779"/>
      <c r="KZZ1303" s="779"/>
      <c r="LAA1303" s="779"/>
      <c r="LAB1303" s="779"/>
      <c r="LAC1303" s="779"/>
      <c r="LAD1303" s="779"/>
      <c r="LAE1303" s="779"/>
      <c r="LAF1303" s="779"/>
      <c r="LAG1303" s="779"/>
      <c r="LAH1303" s="779"/>
      <c r="LAI1303" s="779"/>
      <c r="LAJ1303" s="779"/>
      <c r="LAK1303" s="779"/>
      <c r="LAL1303" s="779"/>
      <c r="LAM1303" s="779"/>
      <c r="LAN1303" s="779"/>
      <c r="LAO1303" s="779"/>
      <c r="LAP1303" s="779"/>
      <c r="LAQ1303" s="779"/>
      <c r="LAR1303" s="779"/>
      <c r="LAS1303" s="779"/>
      <c r="LAT1303" s="779"/>
      <c r="LAU1303" s="779"/>
      <c r="LAV1303" s="779"/>
      <c r="LAW1303" s="779"/>
      <c r="LAX1303" s="779"/>
      <c r="LAY1303" s="779"/>
      <c r="LAZ1303" s="779"/>
      <c r="LBA1303" s="779"/>
      <c r="LBB1303" s="779"/>
      <c r="LBC1303" s="779"/>
      <c r="LBD1303" s="779"/>
      <c r="LBE1303" s="779"/>
      <c r="LBF1303" s="779"/>
      <c r="LBG1303" s="779"/>
      <c r="LBH1303" s="779"/>
      <c r="LBI1303" s="779"/>
      <c r="LBJ1303" s="779"/>
      <c r="LBK1303" s="779"/>
      <c r="LBL1303" s="779"/>
      <c r="LBM1303" s="779"/>
      <c r="LBN1303" s="779"/>
      <c r="LBO1303" s="779"/>
      <c r="LBP1303" s="779"/>
      <c r="LBQ1303" s="779"/>
      <c r="LBR1303" s="779"/>
      <c r="LBS1303" s="779"/>
      <c r="LBT1303" s="779"/>
      <c r="LBU1303" s="779"/>
      <c r="LBV1303" s="779"/>
      <c r="LBW1303" s="779"/>
      <c r="LBX1303" s="779"/>
      <c r="LBY1303" s="779"/>
      <c r="LBZ1303" s="779"/>
      <c r="LCA1303" s="779"/>
      <c r="LCB1303" s="779"/>
      <c r="LCC1303" s="779"/>
      <c r="LCD1303" s="779"/>
      <c r="LCE1303" s="779"/>
      <c r="LCF1303" s="779"/>
      <c r="LCG1303" s="779"/>
      <c r="LCH1303" s="779"/>
      <c r="LCI1303" s="779"/>
      <c r="LCJ1303" s="779"/>
      <c r="LCK1303" s="779"/>
      <c r="LCL1303" s="779"/>
      <c r="LCM1303" s="779"/>
      <c r="LCN1303" s="779"/>
      <c r="LCO1303" s="779"/>
      <c r="LCP1303" s="779"/>
      <c r="LCQ1303" s="779"/>
      <c r="LCR1303" s="779"/>
      <c r="LCS1303" s="779"/>
      <c r="LCT1303" s="779"/>
      <c r="LCU1303" s="779"/>
      <c r="LCV1303" s="779"/>
      <c r="LCW1303" s="779"/>
      <c r="LCX1303" s="779"/>
      <c r="LCY1303" s="779"/>
      <c r="LCZ1303" s="779"/>
      <c r="LDA1303" s="779"/>
      <c r="LDB1303" s="779"/>
      <c r="LDC1303" s="779"/>
      <c r="LDD1303" s="779"/>
      <c r="LDE1303" s="779"/>
      <c r="LDF1303" s="779"/>
      <c r="LDG1303" s="779"/>
      <c r="LDH1303" s="779"/>
      <c r="LDI1303" s="779"/>
      <c r="LDJ1303" s="779"/>
      <c r="LDK1303" s="779"/>
      <c r="LDL1303" s="779"/>
      <c r="LDM1303" s="779"/>
      <c r="LDN1303" s="779"/>
      <c r="LDO1303" s="779"/>
      <c r="LDP1303" s="779"/>
      <c r="LDQ1303" s="779"/>
      <c r="LDR1303" s="779"/>
      <c r="LDS1303" s="779"/>
      <c r="LDT1303" s="779"/>
      <c r="LDU1303" s="779"/>
      <c r="LDV1303" s="779"/>
      <c r="LDW1303" s="779"/>
      <c r="LDX1303" s="779"/>
      <c r="LDY1303" s="779"/>
      <c r="LDZ1303" s="779"/>
      <c r="LEA1303" s="779"/>
      <c r="LEB1303" s="779"/>
      <c r="LEC1303" s="779"/>
      <c r="LED1303" s="779"/>
      <c r="LEE1303" s="779"/>
      <c r="LEF1303" s="779"/>
      <c r="LEG1303" s="779"/>
      <c r="LEH1303" s="779"/>
      <c r="LEI1303" s="779"/>
      <c r="LEJ1303" s="779"/>
      <c r="LEK1303" s="779"/>
      <c r="LEL1303" s="779"/>
      <c r="LEM1303" s="779"/>
      <c r="LEN1303" s="779"/>
      <c r="LEO1303" s="779"/>
      <c r="LEP1303" s="779"/>
      <c r="LEQ1303" s="779"/>
      <c r="LER1303" s="779"/>
      <c r="LES1303" s="779"/>
      <c r="LET1303" s="779"/>
      <c r="LEU1303" s="779"/>
      <c r="LEV1303" s="779"/>
      <c r="LEW1303" s="779"/>
      <c r="LEX1303" s="779"/>
      <c r="LEY1303" s="779"/>
      <c r="LEZ1303" s="779"/>
      <c r="LFA1303" s="779"/>
      <c r="LFB1303" s="779"/>
      <c r="LFC1303" s="779"/>
      <c r="LFD1303" s="779"/>
      <c r="LFE1303" s="779"/>
      <c r="LFF1303" s="779"/>
      <c r="LFG1303" s="779"/>
      <c r="LFH1303" s="779"/>
      <c r="LFI1303" s="779"/>
      <c r="LFJ1303" s="779"/>
      <c r="LFK1303" s="779"/>
      <c r="LFL1303" s="779"/>
      <c r="LFM1303" s="779"/>
      <c r="LFN1303" s="779"/>
      <c r="LFO1303" s="779"/>
      <c r="LFP1303" s="779"/>
      <c r="LFQ1303" s="779"/>
      <c r="LFR1303" s="779"/>
      <c r="LFS1303" s="779"/>
      <c r="LFT1303" s="779"/>
      <c r="LFU1303" s="779"/>
      <c r="LFV1303" s="779"/>
      <c r="LFW1303" s="779"/>
      <c r="LFX1303" s="779"/>
      <c r="LFY1303" s="779"/>
      <c r="LFZ1303" s="779"/>
      <c r="LGA1303" s="779"/>
      <c r="LGB1303" s="779"/>
      <c r="LGC1303" s="779"/>
      <c r="LGD1303" s="779"/>
      <c r="LGE1303" s="779"/>
      <c r="LGF1303" s="779"/>
      <c r="LGG1303" s="779"/>
      <c r="LGH1303" s="779"/>
      <c r="LGI1303" s="779"/>
      <c r="LGJ1303" s="779"/>
      <c r="LGK1303" s="779"/>
      <c r="LGL1303" s="779"/>
      <c r="LGM1303" s="779"/>
      <c r="LGN1303" s="779"/>
      <c r="LGO1303" s="779"/>
      <c r="LGP1303" s="779"/>
      <c r="LGQ1303" s="779"/>
      <c r="LGR1303" s="779"/>
      <c r="LGS1303" s="779"/>
      <c r="LGT1303" s="779"/>
      <c r="LGU1303" s="779"/>
      <c r="LGV1303" s="779"/>
      <c r="LGW1303" s="779"/>
      <c r="LGX1303" s="779"/>
      <c r="LGY1303" s="779"/>
      <c r="LGZ1303" s="779"/>
      <c r="LHA1303" s="779"/>
      <c r="LHB1303" s="779"/>
      <c r="LHC1303" s="779"/>
      <c r="LHD1303" s="779"/>
      <c r="LHE1303" s="779"/>
      <c r="LHF1303" s="779"/>
      <c r="LHG1303" s="779"/>
      <c r="LHH1303" s="779"/>
      <c r="LHI1303" s="779"/>
      <c r="LHJ1303" s="779"/>
      <c r="LHK1303" s="779"/>
      <c r="LHL1303" s="779"/>
      <c r="LHM1303" s="779"/>
      <c r="LHN1303" s="779"/>
      <c r="LHO1303" s="779"/>
      <c r="LHP1303" s="779"/>
      <c r="LHQ1303" s="779"/>
      <c r="LHR1303" s="779"/>
      <c r="LHS1303" s="779"/>
      <c r="LHT1303" s="779"/>
      <c r="LHU1303" s="779"/>
      <c r="LHV1303" s="779"/>
      <c r="LHW1303" s="779"/>
      <c r="LHX1303" s="779"/>
      <c r="LHY1303" s="779"/>
      <c r="LHZ1303" s="779"/>
      <c r="LIA1303" s="779"/>
      <c r="LIB1303" s="779"/>
      <c r="LIC1303" s="779"/>
      <c r="LID1303" s="779"/>
      <c r="LIE1303" s="779"/>
      <c r="LIF1303" s="779"/>
      <c r="LIG1303" s="779"/>
      <c r="LIH1303" s="779"/>
      <c r="LII1303" s="779"/>
      <c r="LIJ1303" s="779"/>
      <c r="LIK1303" s="779"/>
      <c r="LIL1303" s="779"/>
      <c r="LIM1303" s="779"/>
      <c r="LIN1303" s="779"/>
      <c r="LIO1303" s="779"/>
      <c r="LIP1303" s="779"/>
      <c r="LIQ1303" s="779"/>
      <c r="LIR1303" s="779"/>
      <c r="LIS1303" s="779"/>
      <c r="LIT1303" s="779"/>
      <c r="LIU1303" s="779"/>
      <c r="LIV1303" s="779"/>
      <c r="LIW1303" s="779"/>
      <c r="LIX1303" s="779"/>
      <c r="LIY1303" s="779"/>
      <c r="LIZ1303" s="779"/>
      <c r="LJA1303" s="779"/>
      <c r="LJB1303" s="779"/>
      <c r="LJC1303" s="779"/>
      <c r="LJD1303" s="779"/>
      <c r="LJE1303" s="779"/>
      <c r="LJF1303" s="779"/>
      <c r="LJG1303" s="779"/>
      <c r="LJH1303" s="779"/>
      <c r="LJI1303" s="779"/>
      <c r="LJJ1303" s="779"/>
      <c r="LJK1303" s="779"/>
      <c r="LJL1303" s="779"/>
      <c r="LJM1303" s="779"/>
      <c r="LJN1303" s="779"/>
      <c r="LJO1303" s="779"/>
      <c r="LJP1303" s="779"/>
      <c r="LJQ1303" s="779"/>
      <c r="LJR1303" s="779"/>
      <c r="LJS1303" s="779"/>
      <c r="LJT1303" s="779"/>
      <c r="LJU1303" s="779"/>
      <c r="LJV1303" s="779"/>
      <c r="LJW1303" s="779"/>
      <c r="LJX1303" s="779"/>
      <c r="LJY1303" s="779"/>
      <c r="LJZ1303" s="779"/>
      <c r="LKA1303" s="779"/>
      <c r="LKB1303" s="779"/>
      <c r="LKC1303" s="779"/>
      <c r="LKD1303" s="779"/>
      <c r="LKE1303" s="779"/>
      <c r="LKF1303" s="779"/>
      <c r="LKG1303" s="779"/>
      <c r="LKH1303" s="779"/>
      <c r="LKI1303" s="779"/>
      <c r="LKJ1303" s="779"/>
      <c r="LKK1303" s="779"/>
      <c r="LKL1303" s="779"/>
      <c r="LKM1303" s="779"/>
      <c r="LKN1303" s="779"/>
      <c r="LKO1303" s="779"/>
      <c r="LKP1303" s="779"/>
      <c r="LKQ1303" s="779"/>
      <c r="LKR1303" s="779"/>
      <c r="LKS1303" s="779"/>
      <c r="LKT1303" s="779"/>
      <c r="LKU1303" s="779"/>
      <c r="LKV1303" s="779"/>
      <c r="LKW1303" s="779"/>
      <c r="LKX1303" s="779"/>
      <c r="LKY1303" s="779"/>
      <c r="LKZ1303" s="779"/>
      <c r="LLA1303" s="779"/>
      <c r="LLB1303" s="779"/>
      <c r="LLC1303" s="779"/>
      <c r="LLD1303" s="779"/>
      <c r="LLE1303" s="779"/>
      <c r="LLF1303" s="779"/>
      <c r="LLG1303" s="779"/>
      <c r="LLH1303" s="779"/>
      <c r="LLI1303" s="779"/>
      <c r="LLJ1303" s="779"/>
      <c r="LLK1303" s="779"/>
      <c r="LLL1303" s="779"/>
      <c r="LLM1303" s="779"/>
      <c r="LLN1303" s="779"/>
      <c r="LLO1303" s="779"/>
      <c r="LLP1303" s="779"/>
      <c r="LLQ1303" s="779"/>
      <c r="LLR1303" s="779"/>
      <c r="LLS1303" s="779"/>
      <c r="LLT1303" s="779"/>
      <c r="LLU1303" s="779"/>
      <c r="LLV1303" s="779"/>
      <c r="LLW1303" s="779"/>
      <c r="LLX1303" s="779"/>
      <c r="LLY1303" s="779"/>
      <c r="LLZ1303" s="779"/>
      <c r="LMA1303" s="779"/>
      <c r="LMB1303" s="779"/>
      <c r="LMC1303" s="779"/>
      <c r="LMD1303" s="779"/>
      <c r="LME1303" s="779"/>
      <c r="LMF1303" s="779"/>
      <c r="LMG1303" s="779"/>
      <c r="LMH1303" s="779"/>
      <c r="LMI1303" s="779"/>
      <c r="LMJ1303" s="779"/>
      <c r="LMK1303" s="779"/>
      <c r="LML1303" s="779"/>
      <c r="LMM1303" s="779"/>
      <c r="LMN1303" s="779"/>
      <c r="LMO1303" s="779"/>
      <c r="LMP1303" s="779"/>
      <c r="LMQ1303" s="779"/>
      <c r="LMR1303" s="779"/>
      <c r="LMS1303" s="779"/>
      <c r="LMT1303" s="779"/>
      <c r="LMU1303" s="779"/>
      <c r="LMV1303" s="779"/>
      <c r="LMW1303" s="779"/>
      <c r="LMX1303" s="779"/>
      <c r="LMY1303" s="779"/>
      <c r="LMZ1303" s="779"/>
      <c r="LNA1303" s="779"/>
      <c r="LNB1303" s="779"/>
      <c r="LNC1303" s="779"/>
      <c r="LND1303" s="779"/>
      <c r="LNE1303" s="779"/>
      <c r="LNF1303" s="779"/>
      <c r="LNG1303" s="779"/>
      <c r="LNH1303" s="779"/>
      <c r="LNI1303" s="779"/>
      <c r="LNJ1303" s="779"/>
      <c r="LNK1303" s="779"/>
      <c r="LNL1303" s="779"/>
      <c r="LNM1303" s="779"/>
      <c r="LNN1303" s="779"/>
      <c r="LNO1303" s="779"/>
      <c r="LNP1303" s="779"/>
      <c r="LNQ1303" s="779"/>
      <c r="LNR1303" s="779"/>
      <c r="LNS1303" s="779"/>
      <c r="LNT1303" s="779"/>
      <c r="LNU1303" s="779"/>
      <c r="LNV1303" s="779"/>
      <c r="LNW1303" s="779"/>
      <c r="LNX1303" s="779"/>
      <c r="LNY1303" s="779"/>
      <c r="LNZ1303" s="779"/>
      <c r="LOA1303" s="779"/>
      <c r="LOB1303" s="779"/>
      <c r="LOC1303" s="779"/>
      <c r="LOD1303" s="779"/>
      <c r="LOE1303" s="779"/>
      <c r="LOF1303" s="779"/>
      <c r="LOG1303" s="779"/>
      <c r="LOH1303" s="779"/>
      <c r="LOI1303" s="779"/>
      <c r="LOJ1303" s="779"/>
      <c r="LOK1303" s="779"/>
      <c r="LOL1303" s="779"/>
      <c r="LOM1303" s="779"/>
      <c r="LON1303" s="779"/>
      <c r="LOO1303" s="779"/>
      <c r="LOP1303" s="779"/>
      <c r="LOQ1303" s="779"/>
      <c r="LOR1303" s="779"/>
      <c r="LOS1303" s="779"/>
      <c r="LOT1303" s="779"/>
      <c r="LOU1303" s="779"/>
      <c r="LOV1303" s="779"/>
      <c r="LOW1303" s="779"/>
      <c r="LOX1303" s="779"/>
      <c r="LOY1303" s="779"/>
      <c r="LOZ1303" s="779"/>
      <c r="LPA1303" s="779"/>
      <c r="LPB1303" s="779"/>
      <c r="LPC1303" s="779"/>
      <c r="LPD1303" s="779"/>
      <c r="LPE1303" s="779"/>
      <c r="LPF1303" s="779"/>
      <c r="LPG1303" s="779"/>
      <c r="LPH1303" s="779"/>
      <c r="LPI1303" s="779"/>
      <c r="LPJ1303" s="779"/>
      <c r="LPK1303" s="779"/>
      <c r="LPL1303" s="779"/>
      <c r="LPM1303" s="779"/>
      <c r="LPN1303" s="779"/>
      <c r="LPO1303" s="779"/>
      <c r="LPP1303" s="779"/>
      <c r="LPQ1303" s="779"/>
      <c r="LPR1303" s="779"/>
      <c r="LPS1303" s="779"/>
      <c r="LPT1303" s="779"/>
      <c r="LPU1303" s="779"/>
      <c r="LPV1303" s="779"/>
      <c r="LPW1303" s="779"/>
      <c r="LPX1303" s="779"/>
      <c r="LPY1303" s="779"/>
      <c r="LPZ1303" s="779"/>
      <c r="LQA1303" s="779"/>
      <c r="LQB1303" s="779"/>
      <c r="LQC1303" s="779"/>
      <c r="LQD1303" s="779"/>
      <c r="LQE1303" s="779"/>
      <c r="LQF1303" s="779"/>
      <c r="LQG1303" s="779"/>
      <c r="LQH1303" s="779"/>
      <c r="LQI1303" s="779"/>
      <c r="LQJ1303" s="779"/>
      <c r="LQK1303" s="779"/>
      <c r="LQL1303" s="779"/>
      <c r="LQM1303" s="779"/>
      <c r="LQN1303" s="779"/>
      <c r="LQO1303" s="779"/>
      <c r="LQP1303" s="779"/>
      <c r="LQQ1303" s="779"/>
      <c r="LQR1303" s="779"/>
      <c r="LQS1303" s="779"/>
      <c r="LQT1303" s="779"/>
      <c r="LQU1303" s="779"/>
      <c r="LQV1303" s="779"/>
      <c r="LQW1303" s="779"/>
      <c r="LQX1303" s="779"/>
      <c r="LQY1303" s="779"/>
      <c r="LQZ1303" s="779"/>
      <c r="LRA1303" s="779"/>
      <c r="LRB1303" s="779"/>
      <c r="LRC1303" s="779"/>
      <c r="LRD1303" s="779"/>
      <c r="LRE1303" s="779"/>
      <c r="LRF1303" s="779"/>
      <c r="LRG1303" s="779"/>
      <c r="LRH1303" s="779"/>
      <c r="LRI1303" s="779"/>
      <c r="LRJ1303" s="779"/>
      <c r="LRK1303" s="779"/>
      <c r="LRL1303" s="779"/>
      <c r="LRM1303" s="779"/>
      <c r="LRN1303" s="779"/>
      <c r="LRO1303" s="779"/>
      <c r="LRP1303" s="779"/>
      <c r="LRQ1303" s="779"/>
      <c r="LRR1303" s="779"/>
      <c r="LRS1303" s="779"/>
      <c r="LRT1303" s="779"/>
      <c r="LRU1303" s="779"/>
      <c r="LRV1303" s="779"/>
      <c r="LRW1303" s="779"/>
      <c r="LRX1303" s="779"/>
      <c r="LRY1303" s="779"/>
      <c r="LRZ1303" s="779"/>
      <c r="LSA1303" s="779"/>
      <c r="LSB1303" s="779"/>
      <c r="LSC1303" s="779"/>
      <c r="LSD1303" s="779"/>
      <c r="LSE1303" s="779"/>
      <c r="LSF1303" s="779"/>
      <c r="LSG1303" s="779"/>
      <c r="LSH1303" s="779"/>
      <c r="LSI1303" s="779"/>
      <c r="LSJ1303" s="779"/>
      <c r="LSK1303" s="779"/>
      <c r="LSL1303" s="779"/>
      <c r="LSM1303" s="779"/>
      <c r="LSN1303" s="779"/>
      <c r="LSO1303" s="779"/>
      <c r="LSP1303" s="779"/>
      <c r="LSQ1303" s="779"/>
      <c r="LSR1303" s="779"/>
      <c r="LSS1303" s="779"/>
      <c r="LST1303" s="779"/>
      <c r="LSU1303" s="779"/>
      <c r="LSV1303" s="779"/>
      <c r="LSW1303" s="779"/>
      <c r="LSX1303" s="779"/>
      <c r="LSY1303" s="779"/>
      <c r="LSZ1303" s="779"/>
      <c r="LTA1303" s="779"/>
      <c r="LTB1303" s="779"/>
      <c r="LTC1303" s="779"/>
      <c r="LTD1303" s="779"/>
      <c r="LTE1303" s="779"/>
      <c r="LTF1303" s="779"/>
      <c r="LTG1303" s="779"/>
      <c r="LTH1303" s="779"/>
      <c r="LTI1303" s="779"/>
      <c r="LTJ1303" s="779"/>
      <c r="LTK1303" s="779"/>
      <c r="LTL1303" s="779"/>
      <c r="LTM1303" s="779"/>
      <c r="LTN1303" s="779"/>
      <c r="LTO1303" s="779"/>
      <c r="LTP1303" s="779"/>
      <c r="LTQ1303" s="779"/>
      <c r="LTR1303" s="779"/>
      <c r="LTS1303" s="779"/>
      <c r="LTT1303" s="779"/>
      <c r="LTU1303" s="779"/>
      <c r="LTV1303" s="779"/>
      <c r="LTW1303" s="779"/>
      <c r="LTX1303" s="779"/>
      <c r="LTY1303" s="779"/>
      <c r="LTZ1303" s="779"/>
      <c r="LUA1303" s="779"/>
      <c r="LUB1303" s="779"/>
      <c r="LUC1303" s="779"/>
      <c r="LUD1303" s="779"/>
      <c r="LUE1303" s="779"/>
      <c r="LUF1303" s="779"/>
      <c r="LUG1303" s="779"/>
      <c r="LUH1303" s="779"/>
      <c r="LUI1303" s="779"/>
      <c r="LUJ1303" s="779"/>
      <c r="LUK1303" s="779"/>
      <c r="LUL1303" s="779"/>
      <c r="LUM1303" s="779"/>
      <c r="LUN1303" s="779"/>
      <c r="LUO1303" s="779"/>
      <c r="LUP1303" s="779"/>
      <c r="LUQ1303" s="779"/>
      <c r="LUR1303" s="779"/>
      <c r="LUS1303" s="779"/>
      <c r="LUT1303" s="779"/>
      <c r="LUU1303" s="779"/>
      <c r="LUV1303" s="779"/>
      <c r="LUW1303" s="779"/>
      <c r="LUX1303" s="779"/>
      <c r="LUY1303" s="779"/>
      <c r="LUZ1303" s="779"/>
      <c r="LVA1303" s="779"/>
      <c r="LVB1303" s="779"/>
      <c r="LVC1303" s="779"/>
      <c r="LVD1303" s="779"/>
      <c r="LVE1303" s="779"/>
      <c r="LVF1303" s="779"/>
      <c r="LVG1303" s="779"/>
      <c r="LVH1303" s="779"/>
      <c r="LVI1303" s="779"/>
      <c r="LVJ1303" s="779"/>
      <c r="LVK1303" s="779"/>
      <c r="LVL1303" s="779"/>
      <c r="LVM1303" s="779"/>
      <c r="LVN1303" s="779"/>
      <c r="LVO1303" s="779"/>
      <c r="LVP1303" s="779"/>
      <c r="LVQ1303" s="779"/>
      <c r="LVR1303" s="779"/>
      <c r="LVS1303" s="779"/>
      <c r="LVT1303" s="779"/>
      <c r="LVU1303" s="779"/>
      <c r="LVV1303" s="779"/>
      <c r="LVW1303" s="779"/>
      <c r="LVX1303" s="779"/>
      <c r="LVY1303" s="779"/>
      <c r="LVZ1303" s="779"/>
      <c r="LWA1303" s="779"/>
      <c r="LWB1303" s="779"/>
      <c r="LWC1303" s="779"/>
      <c r="LWD1303" s="779"/>
      <c r="LWE1303" s="779"/>
      <c r="LWF1303" s="779"/>
      <c r="LWG1303" s="779"/>
      <c r="LWH1303" s="779"/>
      <c r="LWI1303" s="779"/>
      <c r="LWJ1303" s="779"/>
      <c r="LWK1303" s="779"/>
      <c r="LWL1303" s="779"/>
      <c r="LWM1303" s="779"/>
      <c r="LWN1303" s="779"/>
      <c r="LWO1303" s="779"/>
      <c r="LWP1303" s="779"/>
      <c r="LWQ1303" s="779"/>
      <c r="LWR1303" s="779"/>
      <c r="LWS1303" s="779"/>
      <c r="LWT1303" s="779"/>
      <c r="LWU1303" s="779"/>
      <c r="LWV1303" s="779"/>
      <c r="LWW1303" s="779"/>
      <c r="LWX1303" s="779"/>
      <c r="LWY1303" s="779"/>
      <c r="LWZ1303" s="779"/>
      <c r="LXA1303" s="779"/>
      <c r="LXB1303" s="779"/>
      <c r="LXC1303" s="779"/>
      <c r="LXD1303" s="779"/>
      <c r="LXE1303" s="779"/>
      <c r="LXF1303" s="779"/>
      <c r="LXG1303" s="779"/>
      <c r="LXH1303" s="779"/>
      <c r="LXI1303" s="779"/>
      <c r="LXJ1303" s="779"/>
      <c r="LXK1303" s="779"/>
      <c r="LXL1303" s="779"/>
      <c r="LXM1303" s="779"/>
      <c r="LXN1303" s="779"/>
      <c r="LXO1303" s="779"/>
      <c r="LXP1303" s="779"/>
      <c r="LXQ1303" s="779"/>
      <c r="LXR1303" s="779"/>
      <c r="LXS1303" s="779"/>
      <c r="LXT1303" s="779"/>
      <c r="LXU1303" s="779"/>
      <c r="LXV1303" s="779"/>
      <c r="LXW1303" s="779"/>
      <c r="LXX1303" s="779"/>
      <c r="LXY1303" s="779"/>
      <c r="LXZ1303" s="779"/>
      <c r="LYA1303" s="779"/>
      <c r="LYB1303" s="779"/>
      <c r="LYC1303" s="779"/>
      <c r="LYD1303" s="779"/>
      <c r="LYE1303" s="779"/>
      <c r="LYF1303" s="779"/>
      <c r="LYG1303" s="779"/>
      <c r="LYH1303" s="779"/>
      <c r="LYI1303" s="779"/>
      <c r="LYJ1303" s="779"/>
      <c r="LYK1303" s="779"/>
      <c r="LYL1303" s="779"/>
      <c r="LYM1303" s="779"/>
      <c r="LYN1303" s="779"/>
      <c r="LYO1303" s="779"/>
      <c r="LYP1303" s="779"/>
      <c r="LYQ1303" s="779"/>
      <c r="LYR1303" s="779"/>
      <c r="LYS1303" s="779"/>
      <c r="LYT1303" s="779"/>
      <c r="LYU1303" s="779"/>
      <c r="LYV1303" s="779"/>
      <c r="LYW1303" s="779"/>
      <c r="LYX1303" s="779"/>
      <c r="LYY1303" s="779"/>
      <c r="LYZ1303" s="779"/>
      <c r="LZA1303" s="779"/>
      <c r="LZB1303" s="779"/>
      <c r="LZC1303" s="779"/>
      <c r="LZD1303" s="779"/>
      <c r="LZE1303" s="779"/>
      <c r="LZF1303" s="779"/>
      <c r="LZG1303" s="779"/>
      <c r="LZH1303" s="779"/>
      <c r="LZI1303" s="779"/>
      <c r="LZJ1303" s="779"/>
      <c r="LZK1303" s="779"/>
      <c r="LZL1303" s="779"/>
      <c r="LZM1303" s="779"/>
      <c r="LZN1303" s="779"/>
      <c r="LZO1303" s="779"/>
      <c r="LZP1303" s="779"/>
      <c r="LZQ1303" s="779"/>
      <c r="LZR1303" s="779"/>
      <c r="LZS1303" s="779"/>
      <c r="LZT1303" s="779"/>
      <c r="LZU1303" s="779"/>
      <c r="LZV1303" s="779"/>
      <c r="LZW1303" s="779"/>
      <c r="LZX1303" s="779"/>
      <c r="LZY1303" s="779"/>
      <c r="LZZ1303" s="779"/>
      <c r="MAA1303" s="779"/>
      <c r="MAB1303" s="779"/>
      <c r="MAC1303" s="779"/>
      <c r="MAD1303" s="779"/>
      <c r="MAE1303" s="779"/>
      <c r="MAF1303" s="779"/>
      <c r="MAG1303" s="779"/>
      <c r="MAH1303" s="779"/>
      <c r="MAI1303" s="779"/>
      <c r="MAJ1303" s="779"/>
      <c r="MAK1303" s="779"/>
      <c r="MAL1303" s="779"/>
      <c r="MAM1303" s="779"/>
      <c r="MAN1303" s="779"/>
      <c r="MAO1303" s="779"/>
      <c r="MAP1303" s="779"/>
      <c r="MAQ1303" s="779"/>
      <c r="MAR1303" s="779"/>
      <c r="MAS1303" s="779"/>
      <c r="MAT1303" s="779"/>
      <c r="MAU1303" s="779"/>
      <c r="MAV1303" s="779"/>
      <c r="MAW1303" s="779"/>
      <c r="MAX1303" s="779"/>
      <c r="MAY1303" s="779"/>
      <c r="MAZ1303" s="779"/>
      <c r="MBA1303" s="779"/>
      <c r="MBB1303" s="779"/>
      <c r="MBC1303" s="779"/>
      <c r="MBD1303" s="779"/>
      <c r="MBE1303" s="779"/>
      <c r="MBF1303" s="779"/>
      <c r="MBG1303" s="779"/>
      <c r="MBH1303" s="779"/>
      <c r="MBI1303" s="779"/>
      <c r="MBJ1303" s="779"/>
      <c r="MBK1303" s="779"/>
      <c r="MBL1303" s="779"/>
      <c r="MBM1303" s="779"/>
      <c r="MBN1303" s="779"/>
      <c r="MBO1303" s="779"/>
      <c r="MBP1303" s="779"/>
      <c r="MBQ1303" s="779"/>
      <c r="MBR1303" s="779"/>
      <c r="MBS1303" s="779"/>
      <c r="MBT1303" s="779"/>
      <c r="MBU1303" s="779"/>
      <c r="MBV1303" s="779"/>
      <c r="MBW1303" s="779"/>
      <c r="MBX1303" s="779"/>
      <c r="MBY1303" s="779"/>
      <c r="MBZ1303" s="779"/>
      <c r="MCA1303" s="779"/>
      <c r="MCB1303" s="779"/>
      <c r="MCC1303" s="779"/>
      <c r="MCD1303" s="779"/>
      <c r="MCE1303" s="779"/>
      <c r="MCF1303" s="779"/>
      <c r="MCG1303" s="779"/>
      <c r="MCH1303" s="779"/>
      <c r="MCI1303" s="779"/>
      <c r="MCJ1303" s="779"/>
      <c r="MCK1303" s="779"/>
      <c r="MCL1303" s="779"/>
      <c r="MCM1303" s="779"/>
      <c r="MCN1303" s="779"/>
      <c r="MCO1303" s="779"/>
      <c r="MCP1303" s="779"/>
      <c r="MCQ1303" s="779"/>
      <c r="MCR1303" s="779"/>
      <c r="MCS1303" s="779"/>
      <c r="MCT1303" s="779"/>
      <c r="MCU1303" s="779"/>
      <c r="MCV1303" s="779"/>
      <c r="MCW1303" s="779"/>
      <c r="MCX1303" s="779"/>
      <c r="MCY1303" s="779"/>
      <c r="MCZ1303" s="779"/>
      <c r="MDA1303" s="779"/>
      <c r="MDB1303" s="779"/>
      <c r="MDC1303" s="779"/>
      <c r="MDD1303" s="779"/>
      <c r="MDE1303" s="779"/>
      <c r="MDF1303" s="779"/>
      <c r="MDG1303" s="779"/>
      <c r="MDH1303" s="779"/>
      <c r="MDI1303" s="779"/>
      <c r="MDJ1303" s="779"/>
      <c r="MDK1303" s="779"/>
      <c r="MDL1303" s="779"/>
      <c r="MDM1303" s="779"/>
      <c r="MDN1303" s="779"/>
      <c r="MDO1303" s="779"/>
      <c r="MDP1303" s="779"/>
      <c r="MDQ1303" s="779"/>
      <c r="MDR1303" s="779"/>
      <c r="MDS1303" s="779"/>
      <c r="MDT1303" s="779"/>
      <c r="MDU1303" s="779"/>
      <c r="MDV1303" s="779"/>
      <c r="MDW1303" s="779"/>
      <c r="MDX1303" s="779"/>
      <c r="MDY1303" s="779"/>
      <c r="MDZ1303" s="779"/>
      <c r="MEA1303" s="779"/>
      <c r="MEB1303" s="779"/>
      <c r="MEC1303" s="779"/>
      <c r="MED1303" s="779"/>
      <c r="MEE1303" s="779"/>
      <c r="MEF1303" s="779"/>
      <c r="MEG1303" s="779"/>
      <c r="MEH1303" s="779"/>
      <c r="MEI1303" s="779"/>
      <c r="MEJ1303" s="779"/>
      <c r="MEK1303" s="779"/>
      <c r="MEL1303" s="779"/>
      <c r="MEM1303" s="779"/>
      <c r="MEN1303" s="779"/>
      <c r="MEO1303" s="779"/>
      <c r="MEP1303" s="779"/>
      <c r="MEQ1303" s="779"/>
      <c r="MER1303" s="779"/>
      <c r="MES1303" s="779"/>
      <c r="MET1303" s="779"/>
      <c r="MEU1303" s="779"/>
      <c r="MEV1303" s="779"/>
      <c r="MEW1303" s="779"/>
      <c r="MEX1303" s="779"/>
      <c r="MEY1303" s="779"/>
      <c r="MEZ1303" s="779"/>
      <c r="MFA1303" s="779"/>
      <c r="MFB1303" s="779"/>
      <c r="MFC1303" s="779"/>
      <c r="MFD1303" s="779"/>
      <c r="MFE1303" s="779"/>
      <c r="MFF1303" s="779"/>
      <c r="MFG1303" s="779"/>
      <c r="MFH1303" s="779"/>
      <c r="MFI1303" s="779"/>
      <c r="MFJ1303" s="779"/>
      <c r="MFK1303" s="779"/>
      <c r="MFL1303" s="779"/>
      <c r="MFM1303" s="779"/>
      <c r="MFN1303" s="779"/>
      <c r="MFO1303" s="779"/>
      <c r="MFP1303" s="779"/>
      <c r="MFQ1303" s="779"/>
      <c r="MFR1303" s="779"/>
      <c r="MFS1303" s="779"/>
      <c r="MFT1303" s="779"/>
      <c r="MFU1303" s="779"/>
      <c r="MFV1303" s="779"/>
      <c r="MFW1303" s="779"/>
      <c r="MFX1303" s="779"/>
      <c r="MFY1303" s="779"/>
      <c r="MFZ1303" s="779"/>
      <c r="MGA1303" s="779"/>
      <c r="MGB1303" s="779"/>
      <c r="MGC1303" s="779"/>
      <c r="MGD1303" s="779"/>
      <c r="MGE1303" s="779"/>
      <c r="MGF1303" s="779"/>
      <c r="MGG1303" s="779"/>
      <c r="MGH1303" s="779"/>
      <c r="MGI1303" s="779"/>
      <c r="MGJ1303" s="779"/>
      <c r="MGK1303" s="779"/>
      <c r="MGL1303" s="779"/>
      <c r="MGM1303" s="779"/>
      <c r="MGN1303" s="779"/>
      <c r="MGO1303" s="779"/>
      <c r="MGP1303" s="779"/>
      <c r="MGQ1303" s="779"/>
      <c r="MGR1303" s="779"/>
      <c r="MGS1303" s="779"/>
      <c r="MGT1303" s="779"/>
      <c r="MGU1303" s="779"/>
      <c r="MGV1303" s="779"/>
      <c r="MGW1303" s="779"/>
      <c r="MGX1303" s="779"/>
      <c r="MGY1303" s="779"/>
      <c r="MGZ1303" s="779"/>
      <c r="MHA1303" s="779"/>
      <c r="MHB1303" s="779"/>
      <c r="MHC1303" s="779"/>
      <c r="MHD1303" s="779"/>
      <c r="MHE1303" s="779"/>
      <c r="MHF1303" s="779"/>
      <c r="MHG1303" s="779"/>
      <c r="MHH1303" s="779"/>
      <c r="MHI1303" s="779"/>
      <c r="MHJ1303" s="779"/>
      <c r="MHK1303" s="779"/>
      <c r="MHL1303" s="779"/>
      <c r="MHM1303" s="779"/>
      <c r="MHN1303" s="779"/>
      <c r="MHO1303" s="779"/>
      <c r="MHP1303" s="779"/>
      <c r="MHQ1303" s="779"/>
      <c r="MHR1303" s="779"/>
      <c r="MHS1303" s="779"/>
      <c r="MHT1303" s="779"/>
      <c r="MHU1303" s="779"/>
      <c r="MHV1303" s="779"/>
      <c r="MHW1303" s="779"/>
      <c r="MHX1303" s="779"/>
      <c r="MHY1303" s="779"/>
      <c r="MHZ1303" s="779"/>
      <c r="MIA1303" s="779"/>
      <c r="MIB1303" s="779"/>
      <c r="MIC1303" s="779"/>
      <c r="MID1303" s="779"/>
      <c r="MIE1303" s="779"/>
      <c r="MIF1303" s="779"/>
      <c r="MIG1303" s="779"/>
      <c r="MIH1303" s="779"/>
      <c r="MII1303" s="779"/>
      <c r="MIJ1303" s="779"/>
      <c r="MIK1303" s="779"/>
      <c r="MIL1303" s="779"/>
      <c r="MIM1303" s="779"/>
      <c r="MIN1303" s="779"/>
      <c r="MIO1303" s="779"/>
      <c r="MIP1303" s="779"/>
      <c r="MIQ1303" s="779"/>
      <c r="MIR1303" s="779"/>
      <c r="MIS1303" s="779"/>
      <c r="MIT1303" s="779"/>
      <c r="MIU1303" s="779"/>
      <c r="MIV1303" s="779"/>
      <c r="MIW1303" s="779"/>
      <c r="MIX1303" s="779"/>
      <c r="MIY1303" s="779"/>
      <c r="MIZ1303" s="779"/>
      <c r="MJA1303" s="779"/>
      <c r="MJB1303" s="779"/>
      <c r="MJC1303" s="779"/>
      <c r="MJD1303" s="779"/>
      <c r="MJE1303" s="779"/>
      <c r="MJF1303" s="779"/>
      <c r="MJG1303" s="779"/>
      <c r="MJH1303" s="779"/>
      <c r="MJI1303" s="779"/>
      <c r="MJJ1303" s="779"/>
      <c r="MJK1303" s="779"/>
      <c r="MJL1303" s="779"/>
      <c r="MJM1303" s="779"/>
      <c r="MJN1303" s="779"/>
      <c r="MJO1303" s="779"/>
      <c r="MJP1303" s="779"/>
      <c r="MJQ1303" s="779"/>
      <c r="MJR1303" s="779"/>
      <c r="MJS1303" s="779"/>
      <c r="MJT1303" s="779"/>
      <c r="MJU1303" s="779"/>
      <c r="MJV1303" s="779"/>
      <c r="MJW1303" s="779"/>
      <c r="MJX1303" s="779"/>
      <c r="MJY1303" s="779"/>
      <c r="MJZ1303" s="779"/>
      <c r="MKA1303" s="779"/>
      <c r="MKB1303" s="779"/>
      <c r="MKC1303" s="779"/>
      <c r="MKD1303" s="779"/>
      <c r="MKE1303" s="779"/>
      <c r="MKF1303" s="779"/>
      <c r="MKG1303" s="779"/>
      <c r="MKH1303" s="779"/>
      <c r="MKI1303" s="779"/>
      <c r="MKJ1303" s="779"/>
      <c r="MKK1303" s="779"/>
      <c r="MKL1303" s="779"/>
      <c r="MKM1303" s="779"/>
      <c r="MKN1303" s="779"/>
      <c r="MKO1303" s="779"/>
      <c r="MKP1303" s="779"/>
      <c r="MKQ1303" s="779"/>
      <c r="MKR1303" s="779"/>
      <c r="MKS1303" s="779"/>
      <c r="MKT1303" s="779"/>
      <c r="MKU1303" s="779"/>
      <c r="MKV1303" s="779"/>
      <c r="MKW1303" s="779"/>
      <c r="MKX1303" s="779"/>
      <c r="MKY1303" s="779"/>
      <c r="MKZ1303" s="779"/>
      <c r="MLA1303" s="779"/>
      <c r="MLB1303" s="779"/>
      <c r="MLC1303" s="779"/>
      <c r="MLD1303" s="779"/>
      <c r="MLE1303" s="779"/>
      <c r="MLF1303" s="779"/>
      <c r="MLG1303" s="779"/>
      <c r="MLH1303" s="779"/>
      <c r="MLI1303" s="779"/>
      <c r="MLJ1303" s="779"/>
      <c r="MLK1303" s="779"/>
      <c r="MLL1303" s="779"/>
      <c r="MLM1303" s="779"/>
      <c r="MLN1303" s="779"/>
      <c r="MLO1303" s="779"/>
      <c r="MLP1303" s="779"/>
      <c r="MLQ1303" s="779"/>
      <c r="MLR1303" s="779"/>
      <c r="MLS1303" s="779"/>
      <c r="MLT1303" s="779"/>
      <c r="MLU1303" s="779"/>
      <c r="MLV1303" s="779"/>
      <c r="MLW1303" s="779"/>
      <c r="MLX1303" s="779"/>
      <c r="MLY1303" s="779"/>
      <c r="MLZ1303" s="779"/>
      <c r="MMA1303" s="779"/>
      <c r="MMB1303" s="779"/>
      <c r="MMC1303" s="779"/>
      <c r="MMD1303" s="779"/>
      <c r="MME1303" s="779"/>
      <c r="MMF1303" s="779"/>
      <c r="MMG1303" s="779"/>
      <c r="MMH1303" s="779"/>
      <c r="MMI1303" s="779"/>
      <c r="MMJ1303" s="779"/>
      <c r="MMK1303" s="779"/>
      <c r="MML1303" s="779"/>
      <c r="MMM1303" s="779"/>
      <c r="MMN1303" s="779"/>
      <c r="MMO1303" s="779"/>
      <c r="MMP1303" s="779"/>
      <c r="MMQ1303" s="779"/>
      <c r="MMR1303" s="779"/>
      <c r="MMS1303" s="779"/>
      <c r="MMT1303" s="779"/>
      <c r="MMU1303" s="779"/>
      <c r="MMV1303" s="779"/>
      <c r="MMW1303" s="779"/>
      <c r="MMX1303" s="779"/>
      <c r="MMY1303" s="779"/>
      <c r="MMZ1303" s="779"/>
      <c r="MNA1303" s="779"/>
      <c r="MNB1303" s="779"/>
      <c r="MNC1303" s="779"/>
      <c r="MND1303" s="779"/>
      <c r="MNE1303" s="779"/>
      <c r="MNF1303" s="779"/>
      <c r="MNG1303" s="779"/>
      <c r="MNH1303" s="779"/>
      <c r="MNI1303" s="779"/>
      <c r="MNJ1303" s="779"/>
      <c r="MNK1303" s="779"/>
      <c r="MNL1303" s="779"/>
      <c r="MNM1303" s="779"/>
      <c r="MNN1303" s="779"/>
      <c r="MNO1303" s="779"/>
      <c r="MNP1303" s="779"/>
      <c r="MNQ1303" s="779"/>
      <c r="MNR1303" s="779"/>
      <c r="MNS1303" s="779"/>
      <c r="MNT1303" s="779"/>
      <c r="MNU1303" s="779"/>
      <c r="MNV1303" s="779"/>
      <c r="MNW1303" s="779"/>
      <c r="MNX1303" s="779"/>
      <c r="MNY1303" s="779"/>
      <c r="MNZ1303" s="779"/>
      <c r="MOA1303" s="779"/>
      <c r="MOB1303" s="779"/>
      <c r="MOC1303" s="779"/>
      <c r="MOD1303" s="779"/>
      <c r="MOE1303" s="779"/>
      <c r="MOF1303" s="779"/>
      <c r="MOG1303" s="779"/>
      <c r="MOH1303" s="779"/>
      <c r="MOI1303" s="779"/>
      <c r="MOJ1303" s="779"/>
      <c r="MOK1303" s="779"/>
      <c r="MOL1303" s="779"/>
      <c r="MOM1303" s="779"/>
      <c r="MON1303" s="779"/>
      <c r="MOO1303" s="779"/>
      <c r="MOP1303" s="779"/>
      <c r="MOQ1303" s="779"/>
      <c r="MOR1303" s="779"/>
      <c r="MOS1303" s="779"/>
      <c r="MOT1303" s="779"/>
      <c r="MOU1303" s="779"/>
      <c r="MOV1303" s="779"/>
      <c r="MOW1303" s="779"/>
      <c r="MOX1303" s="779"/>
      <c r="MOY1303" s="779"/>
      <c r="MOZ1303" s="779"/>
      <c r="MPA1303" s="779"/>
      <c r="MPB1303" s="779"/>
      <c r="MPC1303" s="779"/>
      <c r="MPD1303" s="779"/>
      <c r="MPE1303" s="779"/>
      <c r="MPF1303" s="779"/>
      <c r="MPG1303" s="779"/>
      <c r="MPH1303" s="779"/>
      <c r="MPI1303" s="779"/>
      <c r="MPJ1303" s="779"/>
      <c r="MPK1303" s="779"/>
      <c r="MPL1303" s="779"/>
      <c r="MPM1303" s="779"/>
      <c r="MPN1303" s="779"/>
      <c r="MPO1303" s="779"/>
      <c r="MPP1303" s="779"/>
      <c r="MPQ1303" s="779"/>
      <c r="MPR1303" s="779"/>
      <c r="MPS1303" s="779"/>
      <c r="MPT1303" s="779"/>
      <c r="MPU1303" s="779"/>
      <c r="MPV1303" s="779"/>
      <c r="MPW1303" s="779"/>
      <c r="MPX1303" s="779"/>
      <c r="MPY1303" s="779"/>
      <c r="MPZ1303" s="779"/>
      <c r="MQA1303" s="779"/>
      <c r="MQB1303" s="779"/>
      <c r="MQC1303" s="779"/>
      <c r="MQD1303" s="779"/>
      <c r="MQE1303" s="779"/>
      <c r="MQF1303" s="779"/>
      <c r="MQG1303" s="779"/>
      <c r="MQH1303" s="779"/>
      <c r="MQI1303" s="779"/>
      <c r="MQJ1303" s="779"/>
      <c r="MQK1303" s="779"/>
      <c r="MQL1303" s="779"/>
      <c r="MQM1303" s="779"/>
      <c r="MQN1303" s="779"/>
      <c r="MQO1303" s="779"/>
      <c r="MQP1303" s="779"/>
      <c r="MQQ1303" s="779"/>
      <c r="MQR1303" s="779"/>
      <c r="MQS1303" s="779"/>
      <c r="MQT1303" s="779"/>
      <c r="MQU1303" s="779"/>
      <c r="MQV1303" s="779"/>
      <c r="MQW1303" s="779"/>
      <c r="MQX1303" s="779"/>
      <c r="MQY1303" s="779"/>
      <c r="MQZ1303" s="779"/>
      <c r="MRA1303" s="779"/>
      <c r="MRB1303" s="779"/>
      <c r="MRC1303" s="779"/>
      <c r="MRD1303" s="779"/>
      <c r="MRE1303" s="779"/>
      <c r="MRF1303" s="779"/>
      <c r="MRG1303" s="779"/>
      <c r="MRH1303" s="779"/>
      <c r="MRI1303" s="779"/>
      <c r="MRJ1303" s="779"/>
      <c r="MRK1303" s="779"/>
      <c r="MRL1303" s="779"/>
      <c r="MRM1303" s="779"/>
      <c r="MRN1303" s="779"/>
      <c r="MRO1303" s="779"/>
      <c r="MRP1303" s="779"/>
      <c r="MRQ1303" s="779"/>
      <c r="MRR1303" s="779"/>
      <c r="MRS1303" s="779"/>
      <c r="MRT1303" s="779"/>
      <c r="MRU1303" s="779"/>
      <c r="MRV1303" s="779"/>
      <c r="MRW1303" s="779"/>
      <c r="MRX1303" s="779"/>
      <c r="MRY1303" s="779"/>
      <c r="MRZ1303" s="779"/>
      <c r="MSA1303" s="779"/>
      <c r="MSB1303" s="779"/>
      <c r="MSC1303" s="779"/>
      <c r="MSD1303" s="779"/>
      <c r="MSE1303" s="779"/>
      <c r="MSF1303" s="779"/>
      <c r="MSG1303" s="779"/>
      <c r="MSH1303" s="779"/>
      <c r="MSI1303" s="779"/>
      <c r="MSJ1303" s="779"/>
      <c r="MSK1303" s="779"/>
      <c r="MSL1303" s="779"/>
      <c r="MSM1303" s="779"/>
      <c r="MSN1303" s="779"/>
      <c r="MSO1303" s="779"/>
      <c r="MSP1303" s="779"/>
      <c r="MSQ1303" s="779"/>
      <c r="MSR1303" s="779"/>
      <c r="MSS1303" s="779"/>
      <c r="MST1303" s="779"/>
      <c r="MSU1303" s="779"/>
      <c r="MSV1303" s="779"/>
      <c r="MSW1303" s="779"/>
      <c r="MSX1303" s="779"/>
      <c r="MSY1303" s="779"/>
      <c r="MSZ1303" s="779"/>
      <c r="MTA1303" s="779"/>
      <c r="MTB1303" s="779"/>
      <c r="MTC1303" s="779"/>
      <c r="MTD1303" s="779"/>
      <c r="MTE1303" s="779"/>
      <c r="MTF1303" s="779"/>
      <c r="MTG1303" s="779"/>
      <c r="MTH1303" s="779"/>
      <c r="MTI1303" s="779"/>
      <c r="MTJ1303" s="779"/>
      <c r="MTK1303" s="779"/>
      <c r="MTL1303" s="779"/>
      <c r="MTM1303" s="779"/>
      <c r="MTN1303" s="779"/>
      <c r="MTO1303" s="779"/>
      <c r="MTP1303" s="779"/>
      <c r="MTQ1303" s="779"/>
      <c r="MTR1303" s="779"/>
      <c r="MTS1303" s="779"/>
      <c r="MTT1303" s="779"/>
      <c r="MTU1303" s="779"/>
      <c r="MTV1303" s="779"/>
      <c r="MTW1303" s="779"/>
      <c r="MTX1303" s="779"/>
      <c r="MTY1303" s="779"/>
      <c r="MTZ1303" s="779"/>
      <c r="MUA1303" s="779"/>
      <c r="MUB1303" s="779"/>
      <c r="MUC1303" s="779"/>
      <c r="MUD1303" s="779"/>
      <c r="MUE1303" s="779"/>
      <c r="MUF1303" s="779"/>
      <c r="MUG1303" s="779"/>
      <c r="MUH1303" s="779"/>
      <c r="MUI1303" s="779"/>
      <c r="MUJ1303" s="779"/>
      <c r="MUK1303" s="779"/>
      <c r="MUL1303" s="779"/>
      <c r="MUM1303" s="779"/>
      <c r="MUN1303" s="779"/>
      <c r="MUO1303" s="779"/>
      <c r="MUP1303" s="779"/>
      <c r="MUQ1303" s="779"/>
      <c r="MUR1303" s="779"/>
      <c r="MUS1303" s="779"/>
      <c r="MUT1303" s="779"/>
      <c r="MUU1303" s="779"/>
      <c r="MUV1303" s="779"/>
      <c r="MUW1303" s="779"/>
      <c r="MUX1303" s="779"/>
      <c r="MUY1303" s="779"/>
      <c r="MUZ1303" s="779"/>
      <c r="MVA1303" s="779"/>
      <c r="MVB1303" s="779"/>
      <c r="MVC1303" s="779"/>
      <c r="MVD1303" s="779"/>
      <c r="MVE1303" s="779"/>
      <c r="MVF1303" s="779"/>
      <c r="MVG1303" s="779"/>
      <c r="MVH1303" s="779"/>
      <c r="MVI1303" s="779"/>
      <c r="MVJ1303" s="779"/>
      <c r="MVK1303" s="779"/>
      <c r="MVL1303" s="779"/>
      <c r="MVM1303" s="779"/>
      <c r="MVN1303" s="779"/>
      <c r="MVO1303" s="779"/>
      <c r="MVP1303" s="779"/>
      <c r="MVQ1303" s="779"/>
      <c r="MVR1303" s="779"/>
      <c r="MVS1303" s="779"/>
      <c r="MVT1303" s="779"/>
      <c r="MVU1303" s="779"/>
      <c r="MVV1303" s="779"/>
      <c r="MVW1303" s="779"/>
      <c r="MVX1303" s="779"/>
      <c r="MVY1303" s="779"/>
      <c r="MVZ1303" s="779"/>
      <c r="MWA1303" s="779"/>
      <c r="MWB1303" s="779"/>
      <c r="MWC1303" s="779"/>
      <c r="MWD1303" s="779"/>
      <c r="MWE1303" s="779"/>
      <c r="MWF1303" s="779"/>
      <c r="MWG1303" s="779"/>
      <c r="MWH1303" s="779"/>
      <c r="MWI1303" s="779"/>
      <c r="MWJ1303" s="779"/>
      <c r="MWK1303" s="779"/>
      <c r="MWL1303" s="779"/>
      <c r="MWM1303" s="779"/>
      <c r="MWN1303" s="779"/>
      <c r="MWO1303" s="779"/>
      <c r="MWP1303" s="779"/>
      <c r="MWQ1303" s="779"/>
      <c r="MWR1303" s="779"/>
      <c r="MWS1303" s="779"/>
      <c r="MWT1303" s="779"/>
      <c r="MWU1303" s="779"/>
      <c r="MWV1303" s="779"/>
      <c r="MWW1303" s="779"/>
      <c r="MWX1303" s="779"/>
      <c r="MWY1303" s="779"/>
      <c r="MWZ1303" s="779"/>
      <c r="MXA1303" s="779"/>
      <c r="MXB1303" s="779"/>
      <c r="MXC1303" s="779"/>
      <c r="MXD1303" s="779"/>
      <c r="MXE1303" s="779"/>
      <c r="MXF1303" s="779"/>
      <c r="MXG1303" s="779"/>
      <c r="MXH1303" s="779"/>
      <c r="MXI1303" s="779"/>
      <c r="MXJ1303" s="779"/>
      <c r="MXK1303" s="779"/>
      <c r="MXL1303" s="779"/>
      <c r="MXM1303" s="779"/>
      <c r="MXN1303" s="779"/>
      <c r="MXO1303" s="779"/>
      <c r="MXP1303" s="779"/>
      <c r="MXQ1303" s="779"/>
      <c r="MXR1303" s="779"/>
      <c r="MXS1303" s="779"/>
      <c r="MXT1303" s="779"/>
      <c r="MXU1303" s="779"/>
      <c r="MXV1303" s="779"/>
      <c r="MXW1303" s="779"/>
      <c r="MXX1303" s="779"/>
      <c r="MXY1303" s="779"/>
      <c r="MXZ1303" s="779"/>
      <c r="MYA1303" s="779"/>
      <c r="MYB1303" s="779"/>
      <c r="MYC1303" s="779"/>
      <c r="MYD1303" s="779"/>
      <c r="MYE1303" s="779"/>
      <c r="MYF1303" s="779"/>
      <c r="MYG1303" s="779"/>
      <c r="MYH1303" s="779"/>
      <c r="MYI1303" s="779"/>
      <c r="MYJ1303" s="779"/>
      <c r="MYK1303" s="779"/>
      <c r="MYL1303" s="779"/>
      <c r="MYM1303" s="779"/>
      <c r="MYN1303" s="779"/>
      <c r="MYO1303" s="779"/>
      <c r="MYP1303" s="779"/>
      <c r="MYQ1303" s="779"/>
      <c r="MYR1303" s="779"/>
      <c r="MYS1303" s="779"/>
      <c r="MYT1303" s="779"/>
      <c r="MYU1303" s="779"/>
      <c r="MYV1303" s="779"/>
      <c r="MYW1303" s="779"/>
      <c r="MYX1303" s="779"/>
      <c r="MYY1303" s="779"/>
      <c r="MYZ1303" s="779"/>
      <c r="MZA1303" s="779"/>
      <c r="MZB1303" s="779"/>
      <c r="MZC1303" s="779"/>
      <c r="MZD1303" s="779"/>
      <c r="MZE1303" s="779"/>
      <c r="MZF1303" s="779"/>
      <c r="MZG1303" s="779"/>
      <c r="MZH1303" s="779"/>
      <c r="MZI1303" s="779"/>
      <c r="MZJ1303" s="779"/>
      <c r="MZK1303" s="779"/>
      <c r="MZL1303" s="779"/>
      <c r="MZM1303" s="779"/>
      <c r="MZN1303" s="779"/>
      <c r="MZO1303" s="779"/>
      <c r="MZP1303" s="779"/>
      <c r="MZQ1303" s="779"/>
      <c r="MZR1303" s="779"/>
      <c r="MZS1303" s="779"/>
      <c r="MZT1303" s="779"/>
      <c r="MZU1303" s="779"/>
      <c r="MZV1303" s="779"/>
      <c r="MZW1303" s="779"/>
      <c r="MZX1303" s="779"/>
      <c r="MZY1303" s="779"/>
      <c r="MZZ1303" s="779"/>
      <c r="NAA1303" s="779"/>
      <c r="NAB1303" s="779"/>
      <c r="NAC1303" s="779"/>
      <c r="NAD1303" s="779"/>
      <c r="NAE1303" s="779"/>
      <c r="NAF1303" s="779"/>
      <c r="NAG1303" s="779"/>
      <c r="NAH1303" s="779"/>
      <c r="NAI1303" s="779"/>
      <c r="NAJ1303" s="779"/>
      <c r="NAK1303" s="779"/>
      <c r="NAL1303" s="779"/>
      <c r="NAM1303" s="779"/>
      <c r="NAN1303" s="779"/>
      <c r="NAO1303" s="779"/>
      <c r="NAP1303" s="779"/>
      <c r="NAQ1303" s="779"/>
      <c r="NAR1303" s="779"/>
      <c r="NAS1303" s="779"/>
      <c r="NAT1303" s="779"/>
      <c r="NAU1303" s="779"/>
      <c r="NAV1303" s="779"/>
      <c r="NAW1303" s="779"/>
      <c r="NAX1303" s="779"/>
      <c r="NAY1303" s="779"/>
      <c r="NAZ1303" s="779"/>
      <c r="NBA1303" s="779"/>
      <c r="NBB1303" s="779"/>
      <c r="NBC1303" s="779"/>
      <c r="NBD1303" s="779"/>
      <c r="NBE1303" s="779"/>
      <c r="NBF1303" s="779"/>
      <c r="NBG1303" s="779"/>
      <c r="NBH1303" s="779"/>
      <c r="NBI1303" s="779"/>
      <c r="NBJ1303" s="779"/>
      <c r="NBK1303" s="779"/>
      <c r="NBL1303" s="779"/>
      <c r="NBM1303" s="779"/>
      <c r="NBN1303" s="779"/>
      <c r="NBO1303" s="779"/>
      <c r="NBP1303" s="779"/>
      <c r="NBQ1303" s="779"/>
      <c r="NBR1303" s="779"/>
      <c r="NBS1303" s="779"/>
      <c r="NBT1303" s="779"/>
      <c r="NBU1303" s="779"/>
      <c r="NBV1303" s="779"/>
      <c r="NBW1303" s="779"/>
      <c r="NBX1303" s="779"/>
      <c r="NBY1303" s="779"/>
      <c r="NBZ1303" s="779"/>
      <c r="NCA1303" s="779"/>
      <c r="NCB1303" s="779"/>
      <c r="NCC1303" s="779"/>
      <c r="NCD1303" s="779"/>
      <c r="NCE1303" s="779"/>
      <c r="NCF1303" s="779"/>
      <c r="NCG1303" s="779"/>
      <c r="NCH1303" s="779"/>
      <c r="NCI1303" s="779"/>
      <c r="NCJ1303" s="779"/>
      <c r="NCK1303" s="779"/>
      <c r="NCL1303" s="779"/>
      <c r="NCM1303" s="779"/>
      <c r="NCN1303" s="779"/>
      <c r="NCO1303" s="779"/>
      <c r="NCP1303" s="779"/>
      <c r="NCQ1303" s="779"/>
      <c r="NCR1303" s="779"/>
      <c r="NCS1303" s="779"/>
      <c r="NCT1303" s="779"/>
      <c r="NCU1303" s="779"/>
      <c r="NCV1303" s="779"/>
      <c r="NCW1303" s="779"/>
      <c r="NCX1303" s="779"/>
      <c r="NCY1303" s="779"/>
      <c r="NCZ1303" s="779"/>
      <c r="NDA1303" s="779"/>
      <c r="NDB1303" s="779"/>
      <c r="NDC1303" s="779"/>
      <c r="NDD1303" s="779"/>
      <c r="NDE1303" s="779"/>
      <c r="NDF1303" s="779"/>
      <c r="NDG1303" s="779"/>
      <c r="NDH1303" s="779"/>
      <c r="NDI1303" s="779"/>
      <c r="NDJ1303" s="779"/>
      <c r="NDK1303" s="779"/>
      <c r="NDL1303" s="779"/>
      <c r="NDM1303" s="779"/>
      <c r="NDN1303" s="779"/>
      <c r="NDO1303" s="779"/>
      <c r="NDP1303" s="779"/>
      <c r="NDQ1303" s="779"/>
      <c r="NDR1303" s="779"/>
      <c r="NDS1303" s="779"/>
      <c r="NDT1303" s="779"/>
      <c r="NDU1303" s="779"/>
      <c r="NDV1303" s="779"/>
      <c r="NDW1303" s="779"/>
      <c r="NDX1303" s="779"/>
      <c r="NDY1303" s="779"/>
      <c r="NDZ1303" s="779"/>
      <c r="NEA1303" s="779"/>
      <c r="NEB1303" s="779"/>
      <c r="NEC1303" s="779"/>
      <c r="NED1303" s="779"/>
      <c r="NEE1303" s="779"/>
      <c r="NEF1303" s="779"/>
      <c r="NEG1303" s="779"/>
      <c r="NEH1303" s="779"/>
      <c r="NEI1303" s="779"/>
      <c r="NEJ1303" s="779"/>
      <c r="NEK1303" s="779"/>
      <c r="NEL1303" s="779"/>
      <c r="NEM1303" s="779"/>
      <c r="NEN1303" s="779"/>
      <c r="NEO1303" s="779"/>
      <c r="NEP1303" s="779"/>
      <c r="NEQ1303" s="779"/>
      <c r="NER1303" s="779"/>
      <c r="NES1303" s="779"/>
      <c r="NET1303" s="779"/>
      <c r="NEU1303" s="779"/>
      <c r="NEV1303" s="779"/>
      <c r="NEW1303" s="779"/>
      <c r="NEX1303" s="779"/>
      <c r="NEY1303" s="779"/>
      <c r="NEZ1303" s="779"/>
      <c r="NFA1303" s="779"/>
      <c r="NFB1303" s="779"/>
      <c r="NFC1303" s="779"/>
      <c r="NFD1303" s="779"/>
      <c r="NFE1303" s="779"/>
      <c r="NFF1303" s="779"/>
      <c r="NFG1303" s="779"/>
      <c r="NFH1303" s="779"/>
      <c r="NFI1303" s="779"/>
      <c r="NFJ1303" s="779"/>
      <c r="NFK1303" s="779"/>
      <c r="NFL1303" s="779"/>
      <c r="NFM1303" s="779"/>
      <c r="NFN1303" s="779"/>
      <c r="NFO1303" s="779"/>
      <c r="NFP1303" s="779"/>
      <c r="NFQ1303" s="779"/>
      <c r="NFR1303" s="779"/>
      <c r="NFS1303" s="779"/>
      <c r="NFT1303" s="779"/>
      <c r="NFU1303" s="779"/>
      <c r="NFV1303" s="779"/>
      <c r="NFW1303" s="779"/>
      <c r="NFX1303" s="779"/>
      <c r="NFY1303" s="779"/>
      <c r="NFZ1303" s="779"/>
      <c r="NGA1303" s="779"/>
      <c r="NGB1303" s="779"/>
      <c r="NGC1303" s="779"/>
      <c r="NGD1303" s="779"/>
      <c r="NGE1303" s="779"/>
      <c r="NGF1303" s="779"/>
      <c r="NGG1303" s="779"/>
      <c r="NGH1303" s="779"/>
      <c r="NGI1303" s="779"/>
      <c r="NGJ1303" s="779"/>
      <c r="NGK1303" s="779"/>
      <c r="NGL1303" s="779"/>
      <c r="NGM1303" s="779"/>
      <c r="NGN1303" s="779"/>
      <c r="NGO1303" s="779"/>
      <c r="NGP1303" s="779"/>
      <c r="NGQ1303" s="779"/>
      <c r="NGR1303" s="779"/>
      <c r="NGS1303" s="779"/>
      <c r="NGT1303" s="779"/>
      <c r="NGU1303" s="779"/>
      <c r="NGV1303" s="779"/>
      <c r="NGW1303" s="779"/>
      <c r="NGX1303" s="779"/>
      <c r="NGY1303" s="779"/>
      <c r="NGZ1303" s="779"/>
      <c r="NHA1303" s="779"/>
      <c r="NHB1303" s="779"/>
      <c r="NHC1303" s="779"/>
      <c r="NHD1303" s="779"/>
      <c r="NHE1303" s="779"/>
      <c r="NHF1303" s="779"/>
      <c r="NHG1303" s="779"/>
      <c r="NHH1303" s="779"/>
      <c r="NHI1303" s="779"/>
      <c r="NHJ1303" s="779"/>
      <c r="NHK1303" s="779"/>
      <c r="NHL1303" s="779"/>
      <c r="NHM1303" s="779"/>
      <c r="NHN1303" s="779"/>
      <c r="NHO1303" s="779"/>
      <c r="NHP1303" s="779"/>
      <c r="NHQ1303" s="779"/>
      <c r="NHR1303" s="779"/>
      <c r="NHS1303" s="779"/>
      <c r="NHT1303" s="779"/>
      <c r="NHU1303" s="779"/>
      <c r="NHV1303" s="779"/>
      <c r="NHW1303" s="779"/>
      <c r="NHX1303" s="779"/>
      <c r="NHY1303" s="779"/>
      <c r="NHZ1303" s="779"/>
      <c r="NIA1303" s="779"/>
      <c r="NIB1303" s="779"/>
      <c r="NIC1303" s="779"/>
      <c r="NID1303" s="779"/>
      <c r="NIE1303" s="779"/>
      <c r="NIF1303" s="779"/>
      <c r="NIG1303" s="779"/>
      <c r="NIH1303" s="779"/>
      <c r="NII1303" s="779"/>
      <c r="NIJ1303" s="779"/>
      <c r="NIK1303" s="779"/>
      <c r="NIL1303" s="779"/>
      <c r="NIM1303" s="779"/>
      <c r="NIN1303" s="779"/>
      <c r="NIO1303" s="779"/>
      <c r="NIP1303" s="779"/>
      <c r="NIQ1303" s="779"/>
      <c r="NIR1303" s="779"/>
      <c r="NIS1303" s="779"/>
      <c r="NIT1303" s="779"/>
      <c r="NIU1303" s="779"/>
      <c r="NIV1303" s="779"/>
      <c r="NIW1303" s="779"/>
      <c r="NIX1303" s="779"/>
      <c r="NIY1303" s="779"/>
      <c r="NIZ1303" s="779"/>
      <c r="NJA1303" s="779"/>
      <c r="NJB1303" s="779"/>
      <c r="NJC1303" s="779"/>
      <c r="NJD1303" s="779"/>
      <c r="NJE1303" s="779"/>
      <c r="NJF1303" s="779"/>
      <c r="NJG1303" s="779"/>
      <c r="NJH1303" s="779"/>
      <c r="NJI1303" s="779"/>
      <c r="NJJ1303" s="779"/>
      <c r="NJK1303" s="779"/>
      <c r="NJL1303" s="779"/>
      <c r="NJM1303" s="779"/>
      <c r="NJN1303" s="779"/>
      <c r="NJO1303" s="779"/>
      <c r="NJP1303" s="779"/>
      <c r="NJQ1303" s="779"/>
      <c r="NJR1303" s="779"/>
      <c r="NJS1303" s="779"/>
      <c r="NJT1303" s="779"/>
      <c r="NJU1303" s="779"/>
      <c r="NJV1303" s="779"/>
      <c r="NJW1303" s="779"/>
      <c r="NJX1303" s="779"/>
      <c r="NJY1303" s="779"/>
      <c r="NJZ1303" s="779"/>
      <c r="NKA1303" s="779"/>
      <c r="NKB1303" s="779"/>
      <c r="NKC1303" s="779"/>
      <c r="NKD1303" s="779"/>
      <c r="NKE1303" s="779"/>
      <c r="NKF1303" s="779"/>
      <c r="NKG1303" s="779"/>
      <c r="NKH1303" s="779"/>
      <c r="NKI1303" s="779"/>
      <c r="NKJ1303" s="779"/>
      <c r="NKK1303" s="779"/>
      <c r="NKL1303" s="779"/>
      <c r="NKM1303" s="779"/>
      <c r="NKN1303" s="779"/>
      <c r="NKO1303" s="779"/>
      <c r="NKP1303" s="779"/>
      <c r="NKQ1303" s="779"/>
      <c r="NKR1303" s="779"/>
      <c r="NKS1303" s="779"/>
      <c r="NKT1303" s="779"/>
      <c r="NKU1303" s="779"/>
      <c r="NKV1303" s="779"/>
      <c r="NKW1303" s="779"/>
      <c r="NKX1303" s="779"/>
      <c r="NKY1303" s="779"/>
      <c r="NKZ1303" s="779"/>
      <c r="NLA1303" s="779"/>
      <c r="NLB1303" s="779"/>
      <c r="NLC1303" s="779"/>
      <c r="NLD1303" s="779"/>
      <c r="NLE1303" s="779"/>
      <c r="NLF1303" s="779"/>
      <c r="NLG1303" s="779"/>
      <c r="NLH1303" s="779"/>
      <c r="NLI1303" s="779"/>
      <c r="NLJ1303" s="779"/>
      <c r="NLK1303" s="779"/>
      <c r="NLL1303" s="779"/>
      <c r="NLM1303" s="779"/>
      <c r="NLN1303" s="779"/>
      <c r="NLO1303" s="779"/>
      <c r="NLP1303" s="779"/>
      <c r="NLQ1303" s="779"/>
      <c r="NLR1303" s="779"/>
      <c r="NLS1303" s="779"/>
      <c r="NLT1303" s="779"/>
      <c r="NLU1303" s="779"/>
      <c r="NLV1303" s="779"/>
      <c r="NLW1303" s="779"/>
      <c r="NLX1303" s="779"/>
      <c r="NLY1303" s="779"/>
      <c r="NLZ1303" s="779"/>
      <c r="NMA1303" s="779"/>
      <c r="NMB1303" s="779"/>
      <c r="NMC1303" s="779"/>
      <c r="NMD1303" s="779"/>
      <c r="NME1303" s="779"/>
      <c r="NMF1303" s="779"/>
      <c r="NMG1303" s="779"/>
      <c r="NMH1303" s="779"/>
      <c r="NMI1303" s="779"/>
      <c r="NMJ1303" s="779"/>
      <c r="NMK1303" s="779"/>
      <c r="NML1303" s="779"/>
      <c r="NMM1303" s="779"/>
      <c r="NMN1303" s="779"/>
      <c r="NMO1303" s="779"/>
      <c r="NMP1303" s="779"/>
      <c r="NMQ1303" s="779"/>
      <c r="NMR1303" s="779"/>
      <c r="NMS1303" s="779"/>
      <c r="NMT1303" s="779"/>
      <c r="NMU1303" s="779"/>
      <c r="NMV1303" s="779"/>
      <c r="NMW1303" s="779"/>
      <c r="NMX1303" s="779"/>
      <c r="NMY1303" s="779"/>
      <c r="NMZ1303" s="779"/>
      <c r="NNA1303" s="779"/>
      <c r="NNB1303" s="779"/>
      <c r="NNC1303" s="779"/>
      <c r="NND1303" s="779"/>
      <c r="NNE1303" s="779"/>
      <c r="NNF1303" s="779"/>
      <c r="NNG1303" s="779"/>
      <c r="NNH1303" s="779"/>
      <c r="NNI1303" s="779"/>
      <c r="NNJ1303" s="779"/>
      <c r="NNK1303" s="779"/>
      <c r="NNL1303" s="779"/>
      <c r="NNM1303" s="779"/>
      <c r="NNN1303" s="779"/>
      <c r="NNO1303" s="779"/>
      <c r="NNP1303" s="779"/>
      <c r="NNQ1303" s="779"/>
      <c r="NNR1303" s="779"/>
      <c r="NNS1303" s="779"/>
      <c r="NNT1303" s="779"/>
      <c r="NNU1303" s="779"/>
      <c r="NNV1303" s="779"/>
      <c r="NNW1303" s="779"/>
      <c r="NNX1303" s="779"/>
      <c r="NNY1303" s="779"/>
      <c r="NNZ1303" s="779"/>
      <c r="NOA1303" s="779"/>
      <c r="NOB1303" s="779"/>
      <c r="NOC1303" s="779"/>
      <c r="NOD1303" s="779"/>
      <c r="NOE1303" s="779"/>
      <c r="NOF1303" s="779"/>
      <c r="NOG1303" s="779"/>
      <c r="NOH1303" s="779"/>
      <c r="NOI1303" s="779"/>
      <c r="NOJ1303" s="779"/>
      <c r="NOK1303" s="779"/>
      <c r="NOL1303" s="779"/>
      <c r="NOM1303" s="779"/>
      <c r="NON1303" s="779"/>
      <c r="NOO1303" s="779"/>
      <c r="NOP1303" s="779"/>
      <c r="NOQ1303" s="779"/>
      <c r="NOR1303" s="779"/>
      <c r="NOS1303" s="779"/>
      <c r="NOT1303" s="779"/>
      <c r="NOU1303" s="779"/>
      <c r="NOV1303" s="779"/>
      <c r="NOW1303" s="779"/>
      <c r="NOX1303" s="779"/>
      <c r="NOY1303" s="779"/>
      <c r="NOZ1303" s="779"/>
      <c r="NPA1303" s="779"/>
      <c r="NPB1303" s="779"/>
      <c r="NPC1303" s="779"/>
      <c r="NPD1303" s="779"/>
      <c r="NPE1303" s="779"/>
      <c r="NPF1303" s="779"/>
      <c r="NPG1303" s="779"/>
      <c r="NPH1303" s="779"/>
      <c r="NPI1303" s="779"/>
      <c r="NPJ1303" s="779"/>
      <c r="NPK1303" s="779"/>
      <c r="NPL1303" s="779"/>
      <c r="NPM1303" s="779"/>
      <c r="NPN1303" s="779"/>
      <c r="NPO1303" s="779"/>
      <c r="NPP1303" s="779"/>
      <c r="NPQ1303" s="779"/>
      <c r="NPR1303" s="779"/>
      <c r="NPS1303" s="779"/>
      <c r="NPT1303" s="779"/>
      <c r="NPU1303" s="779"/>
      <c r="NPV1303" s="779"/>
      <c r="NPW1303" s="779"/>
      <c r="NPX1303" s="779"/>
      <c r="NPY1303" s="779"/>
      <c r="NPZ1303" s="779"/>
      <c r="NQA1303" s="779"/>
      <c r="NQB1303" s="779"/>
      <c r="NQC1303" s="779"/>
      <c r="NQD1303" s="779"/>
      <c r="NQE1303" s="779"/>
      <c r="NQF1303" s="779"/>
      <c r="NQG1303" s="779"/>
      <c r="NQH1303" s="779"/>
      <c r="NQI1303" s="779"/>
      <c r="NQJ1303" s="779"/>
      <c r="NQK1303" s="779"/>
      <c r="NQL1303" s="779"/>
      <c r="NQM1303" s="779"/>
      <c r="NQN1303" s="779"/>
      <c r="NQO1303" s="779"/>
      <c r="NQP1303" s="779"/>
      <c r="NQQ1303" s="779"/>
      <c r="NQR1303" s="779"/>
      <c r="NQS1303" s="779"/>
      <c r="NQT1303" s="779"/>
      <c r="NQU1303" s="779"/>
      <c r="NQV1303" s="779"/>
      <c r="NQW1303" s="779"/>
      <c r="NQX1303" s="779"/>
      <c r="NQY1303" s="779"/>
      <c r="NQZ1303" s="779"/>
      <c r="NRA1303" s="779"/>
      <c r="NRB1303" s="779"/>
      <c r="NRC1303" s="779"/>
      <c r="NRD1303" s="779"/>
      <c r="NRE1303" s="779"/>
      <c r="NRF1303" s="779"/>
      <c r="NRG1303" s="779"/>
      <c r="NRH1303" s="779"/>
      <c r="NRI1303" s="779"/>
      <c r="NRJ1303" s="779"/>
      <c r="NRK1303" s="779"/>
      <c r="NRL1303" s="779"/>
      <c r="NRM1303" s="779"/>
      <c r="NRN1303" s="779"/>
      <c r="NRO1303" s="779"/>
      <c r="NRP1303" s="779"/>
      <c r="NRQ1303" s="779"/>
      <c r="NRR1303" s="779"/>
      <c r="NRS1303" s="779"/>
      <c r="NRT1303" s="779"/>
      <c r="NRU1303" s="779"/>
      <c r="NRV1303" s="779"/>
      <c r="NRW1303" s="779"/>
      <c r="NRX1303" s="779"/>
      <c r="NRY1303" s="779"/>
      <c r="NRZ1303" s="779"/>
      <c r="NSA1303" s="779"/>
      <c r="NSB1303" s="779"/>
      <c r="NSC1303" s="779"/>
      <c r="NSD1303" s="779"/>
      <c r="NSE1303" s="779"/>
      <c r="NSF1303" s="779"/>
      <c r="NSG1303" s="779"/>
      <c r="NSH1303" s="779"/>
      <c r="NSI1303" s="779"/>
      <c r="NSJ1303" s="779"/>
      <c r="NSK1303" s="779"/>
      <c r="NSL1303" s="779"/>
      <c r="NSM1303" s="779"/>
      <c r="NSN1303" s="779"/>
      <c r="NSO1303" s="779"/>
      <c r="NSP1303" s="779"/>
      <c r="NSQ1303" s="779"/>
      <c r="NSR1303" s="779"/>
      <c r="NSS1303" s="779"/>
      <c r="NST1303" s="779"/>
      <c r="NSU1303" s="779"/>
      <c r="NSV1303" s="779"/>
      <c r="NSW1303" s="779"/>
      <c r="NSX1303" s="779"/>
      <c r="NSY1303" s="779"/>
      <c r="NSZ1303" s="779"/>
      <c r="NTA1303" s="779"/>
      <c r="NTB1303" s="779"/>
      <c r="NTC1303" s="779"/>
      <c r="NTD1303" s="779"/>
      <c r="NTE1303" s="779"/>
      <c r="NTF1303" s="779"/>
      <c r="NTG1303" s="779"/>
      <c r="NTH1303" s="779"/>
      <c r="NTI1303" s="779"/>
      <c r="NTJ1303" s="779"/>
      <c r="NTK1303" s="779"/>
      <c r="NTL1303" s="779"/>
      <c r="NTM1303" s="779"/>
      <c r="NTN1303" s="779"/>
      <c r="NTO1303" s="779"/>
      <c r="NTP1303" s="779"/>
      <c r="NTQ1303" s="779"/>
      <c r="NTR1303" s="779"/>
      <c r="NTS1303" s="779"/>
      <c r="NTT1303" s="779"/>
      <c r="NTU1303" s="779"/>
      <c r="NTV1303" s="779"/>
      <c r="NTW1303" s="779"/>
      <c r="NTX1303" s="779"/>
      <c r="NTY1303" s="779"/>
      <c r="NTZ1303" s="779"/>
      <c r="NUA1303" s="779"/>
      <c r="NUB1303" s="779"/>
      <c r="NUC1303" s="779"/>
      <c r="NUD1303" s="779"/>
      <c r="NUE1303" s="779"/>
      <c r="NUF1303" s="779"/>
      <c r="NUG1303" s="779"/>
      <c r="NUH1303" s="779"/>
      <c r="NUI1303" s="779"/>
      <c r="NUJ1303" s="779"/>
      <c r="NUK1303" s="779"/>
      <c r="NUL1303" s="779"/>
      <c r="NUM1303" s="779"/>
      <c r="NUN1303" s="779"/>
      <c r="NUO1303" s="779"/>
      <c r="NUP1303" s="779"/>
      <c r="NUQ1303" s="779"/>
      <c r="NUR1303" s="779"/>
      <c r="NUS1303" s="779"/>
      <c r="NUT1303" s="779"/>
      <c r="NUU1303" s="779"/>
      <c r="NUV1303" s="779"/>
      <c r="NUW1303" s="779"/>
      <c r="NUX1303" s="779"/>
      <c r="NUY1303" s="779"/>
      <c r="NUZ1303" s="779"/>
      <c r="NVA1303" s="779"/>
      <c r="NVB1303" s="779"/>
      <c r="NVC1303" s="779"/>
      <c r="NVD1303" s="779"/>
      <c r="NVE1303" s="779"/>
      <c r="NVF1303" s="779"/>
      <c r="NVG1303" s="779"/>
      <c r="NVH1303" s="779"/>
      <c r="NVI1303" s="779"/>
      <c r="NVJ1303" s="779"/>
      <c r="NVK1303" s="779"/>
      <c r="NVL1303" s="779"/>
      <c r="NVM1303" s="779"/>
      <c r="NVN1303" s="779"/>
      <c r="NVO1303" s="779"/>
      <c r="NVP1303" s="779"/>
      <c r="NVQ1303" s="779"/>
      <c r="NVR1303" s="779"/>
      <c r="NVS1303" s="779"/>
      <c r="NVT1303" s="779"/>
      <c r="NVU1303" s="779"/>
      <c r="NVV1303" s="779"/>
      <c r="NVW1303" s="779"/>
      <c r="NVX1303" s="779"/>
      <c r="NVY1303" s="779"/>
      <c r="NVZ1303" s="779"/>
      <c r="NWA1303" s="779"/>
      <c r="NWB1303" s="779"/>
      <c r="NWC1303" s="779"/>
      <c r="NWD1303" s="779"/>
      <c r="NWE1303" s="779"/>
      <c r="NWF1303" s="779"/>
      <c r="NWG1303" s="779"/>
      <c r="NWH1303" s="779"/>
      <c r="NWI1303" s="779"/>
      <c r="NWJ1303" s="779"/>
      <c r="NWK1303" s="779"/>
      <c r="NWL1303" s="779"/>
      <c r="NWM1303" s="779"/>
      <c r="NWN1303" s="779"/>
      <c r="NWO1303" s="779"/>
      <c r="NWP1303" s="779"/>
      <c r="NWQ1303" s="779"/>
      <c r="NWR1303" s="779"/>
      <c r="NWS1303" s="779"/>
      <c r="NWT1303" s="779"/>
      <c r="NWU1303" s="779"/>
      <c r="NWV1303" s="779"/>
      <c r="NWW1303" s="779"/>
      <c r="NWX1303" s="779"/>
      <c r="NWY1303" s="779"/>
      <c r="NWZ1303" s="779"/>
      <c r="NXA1303" s="779"/>
      <c r="NXB1303" s="779"/>
      <c r="NXC1303" s="779"/>
      <c r="NXD1303" s="779"/>
      <c r="NXE1303" s="779"/>
      <c r="NXF1303" s="779"/>
      <c r="NXG1303" s="779"/>
      <c r="NXH1303" s="779"/>
      <c r="NXI1303" s="779"/>
      <c r="NXJ1303" s="779"/>
      <c r="NXK1303" s="779"/>
      <c r="NXL1303" s="779"/>
      <c r="NXM1303" s="779"/>
      <c r="NXN1303" s="779"/>
      <c r="NXO1303" s="779"/>
      <c r="NXP1303" s="779"/>
      <c r="NXQ1303" s="779"/>
      <c r="NXR1303" s="779"/>
      <c r="NXS1303" s="779"/>
      <c r="NXT1303" s="779"/>
      <c r="NXU1303" s="779"/>
      <c r="NXV1303" s="779"/>
      <c r="NXW1303" s="779"/>
      <c r="NXX1303" s="779"/>
      <c r="NXY1303" s="779"/>
      <c r="NXZ1303" s="779"/>
      <c r="NYA1303" s="779"/>
      <c r="NYB1303" s="779"/>
      <c r="NYC1303" s="779"/>
      <c r="NYD1303" s="779"/>
      <c r="NYE1303" s="779"/>
      <c r="NYF1303" s="779"/>
      <c r="NYG1303" s="779"/>
      <c r="NYH1303" s="779"/>
      <c r="NYI1303" s="779"/>
      <c r="NYJ1303" s="779"/>
      <c r="NYK1303" s="779"/>
      <c r="NYL1303" s="779"/>
      <c r="NYM1303" s="779"/>
      <c r="NYN1303" s="779"/>
      <c r="NYO1303" s="779"/>
      <c r="NYP1303" s="779"/>
      <c r="NYQ1303" s="779"/>
      <c r="NYR1303" s="779"/>
      <c r="NYS1303" s="779"/>
      <c r="NYT1303" s="779"/>
      <c r="NYU1303" s="779"/>
      <c r="NYV1303" s="779"/>
      <c r="NYW1303" s="779"/>
      <c r="NYX1303" s="779"/>
      <c r="NYY1303" s="779"/>
      <c r="NYZ1303" s="779"/>
      <c r="NZA1303" s="779"/>
      <c r="NZB1303" s="779"/>
      <c r="NZC1303" s="779"/>
      <c r="NZD1303" s="779"/>
      <c r="NZE1303" s="779"/>
      <c r="NZF1303" s="779"/>
      <c r="NZG1303" s="779"/>
      <c r="NZH1303" s="779"/>
      <c r="NZI1303" s="779"/>
      <c r="NZJ1303" s="779"/>
      <c r="NZK1303" s="779"/>
      <c r="NZL1303" s="779"/>
      <c r="NZM1303" s="779"/>
      <c r="NZN1303" s="779"/>
      <c r="NZO1303" s="779"/>
      <c r="NZP1303" s="779"/>
      <c r="NZQ1303" s="779"/>
      <c r="NZR1303" s="779"/>
      <c r="NZS1303" s="779"/>
      <c r="NZT1303" s="779"/>
      <c r="NZU1303" s="779"/>
      <c r="NZV1303" s="779"/>
      <c r="NZW1303" s="779"/>
      <c r="NZX1303" s="779"/>
      <c r="NZY1303" s="779"/>
      <c r="NZZ1303" s="779"/>
      <c r="OAA1303" s="779"/>
      <c r="OAB1303" s="779"/>
      <c r="OAC1303" s="779"/>
      <c r="OAD1303" s="779"/>
      <c r="OAE1303" s="779"/>
      <c r="OAF1303" s="779"/>
      <c r="OAG1303" s="779"/>
      <c r="OAH1303" s="779"/>
      <c r="OAI1303" s="779"/>
      <c r="OAJ1303" s="779"/>
      <c r="OAK1303" s="779"/>
      <c r="OAL1303" s="779"/>
      <c r="OAM1303" s="779"/>
      <c r="OAN1303" s="779"/>
      <c r="OAO1303" s="779"/>
      <c r="OAP1303" s="779"/>
      <c r="OAQ1303" s="779"/>
      <c r="OAR1303" s="779"/>
      <c r="OAS1303" s="779"/>
      <c r="OAT1303" s="779"/>
      <c r="OAU1303" s="779"/>
      <c r="OAV1303" s="779"/>
      <c r="OAW1303" s="779"/>
      <c r="OAX1303" s="779"/>
      <c r="OAY1303" s="779"/>
      <c r="OAZ1303" s="779"/>
      <c r="OBA1303" s="779"/>
      <c r="OBB1303" s="779"/>
      <c r="OBC1303" s="779"/>
      <c r="OBD1303" s="779"/>
      <c r="OBE1303" s="779"/>
      <c r="OBF1303" s="779"/>
      <c r="OBG1303" s="779"/>
      <c r="OBH1303" s="779"/>
      <c r="OBI1303" s="779"/>
      <c r="OBJ1303" s="779"/>
      <c r="OBK1303" s="779"/>
      <c r="OBL1303" s="779"/>
      <c r="OBM1303" s="779"/>
      <c r="OBN1303" s="779"/>
      <c r="OBO1303" s="779"/>
      <c r="OBP1303" s="779"/>
      <c r="OBQ1303" s="779"/>
      <c r="OBR1303" s="779"/>
      <c r="OBS1303" s="779"/>
      <c r="OBT1303" s="779"/>
      <c r="OBU1303" s="779"/>
      <c r="OBV1303" s="779"/>
      <c r="OBW1303" s="779"/>
      <c r="OBX1303" s="779"/>
      <c r="OBY1303" s="779"/>
      <c r="OBZ1303" s="779"/>
      <c r="OCA1303" s="779"/>
      <c r="OCB1303" s="779"/>
      <c r="OCC1303" s="779"/>
      <c r="OCD1303" s="779"/>
      <c r="OCE1303" s="779"/>
      <c r="OCF1303" s="779"/>
      <c r="OCG1303" s="779"/>
      <c r="OCH1303" s="779"/>
      <c r="OCI1303" s="779"/>
      <c r="OCJ1303" s="779"/>
      <c r="OCK1303" s="779"/>
      <c r="OCL1303" s="779"/>
      <c r="OCM1303" s="779"/>
      <c r="OCN1303" s="779"/>
      <c r="OCO1303" s="779"/>
      <c r="OCP1303" s="779"/>
      <c r="OCQ1303" s="779"/>
      <c r="OCR1303" s="779"/>
      <c r="OCS1303" s="779"/>
      <c r="OCT1303" s="779"/>
      <c r="OCU1303" s="779"/>
      <c r="OCV1303" s="779"/>
      <c r="OCW1303" s="779"/>
      <c r="OCX1303" s="779"/>
      <c r="OCY1303" s="779"/>
      <c r="OCZ1303" s="779"/>
      <c r="ODA1303" s="779"/>
      <c r="ODB1303" s="779"/>
      <c r="ODC1303" s="779"/>
      <c r="ODD1303" s="779"/>
      <c r="ODE1303" s="779"/>
      <c r="ODF1303" s="779"/>
      <c r="ODG1303" s="779"/>
      <c r="ODH1303" s="779"/>
      <c r="ODI1303" s="779"/>
      <c r="ODJ1303" s="779"/>
      <c r="ODK1303" s="779"/>
      <c r="ODL1303" s="779"/>
      <c r="ODM1303" s="779"/>
      <c r="ODN1303" s="779"/>
      <c r="ODO1303" s="779"/>
      <c r="ODP1303" s="779"/>
      <c r="ODQ1303" s="779"/>
      <c r="ODR1303" s="779"/>
      <c r="ODS1303" s="779"/>
      <c r="ODT1303" s="779"/>
      <c r="ODU1303" s="779"/>
      <c r="ODV1303" s="779"/>
      <c r="ODW1303" s="779"/>
      <c r="ODX1303" s="779"/>
      <c r="ODY1303" s="779"/>
      <c r="ODZ1303" s="779"/>
      <c r="OEA1303" s="779"/>
      <c r="OEB1303" s="779"/>
      <c r="OEC1303" s="779"/>
      <c r="OED1303" s="779"/>
      <c r="OEE1303" s="779"/>
      <c r="OEF1303" s="779"/>
      <c r="OEG1303" s="779"/>
      <c r="OEH1303" s="779"/>
      <c r="OEI1303" s="779"/>
      <c r="OEJ1303" s="779"/>
      <c r="OEK1303" s="779"/>
      <c r="OEL1303" s="779"/>
      <c r="OEM1303" s="779"/>
      <c r="OEN1303" s="779"/>
      <c r="OEO1303" s="779"/>
      <c r="OEP1303" s="779"/>
      <c r="OEQ1303" s="779"/>
      <c r="OER1303" s="779"/>
      <c r="OES1303" s="779"/>
      <c r="OET1303" s="779"/>
      <c r="OEU1303" s="779"/>
      <c r="OEV1303" s="779"/>
      <c r="OEW1303" s="779"/>
      <c r="OEX1303" s="779"/>
      <c r="OEY1303" s="779"/>
      <c r="OEZ1303" s="779"/>
      <c r="OFA1303" s="779"/>
      <c r="OFB1303" s="779"/>
      <c r="OFC1303" s="779"/>
      <c r="OFD1303" s="779"/>
      <c r="OFE1303" s="779"/>
      <c r="OFF1303" s="779"/>
      <c r="OFG1303" s="779"/>
      <c r="OFH1303" s="779"/>
      <c r="OFI1303" s="779"/>
      <c r="OFJ1303" s="779"/>
      <c r="OFK1303" s="779"/>
      <c r="OFL1303" s="779"/>
      <c r="OFM1303" s="779"/>
      <c r="OFN1303" s="779"/>
      <c r="OFO1303" s="779"/>
      <c r="OFP1303" s="779"/>
      <c r="OFQ1303" s="779"/>
      <c r="OFR1303" s="779"/>
      <c r="OFS1303" s="779"/>
      <c r="OFT1303" s="779"/>
      <c r="OFU1303" s="779"/>
      <c r="OFV1303" s="779"/>
      <c r="OFW1303" s="779"/>
      <c r="OFX1303" s="779"/>
      <c r="OFY1303" s="779"/>
      <c r="OFZ1303" s="779"/>
      <c r="OGA1303" s="779"/>
      <c r="OGB1303" s="779"/>
      <c r="OGC1303" s="779"/>
      <c r="OGD1303" s="779"/>
      <c r="OGE1303" s="779"/>
      <c r="OGF1303" s="779"/>
      <c r="OGG1303" s="779"/>
      <c r="OGH1303" s="779"/>
      <c r="OGI1303" s="779"/>
      <c r="OGJ1303" s="779"/>
      <c r="OGK1303" s="779"/>
      <c r="OGL1303" s="779"/>
      <c r="OGM1303" s="779"/>
      <c r="OGN1303" s="779"/>
      <c r="OGO1303" s="779"/>
      <c r="OGP1303" s="779"/>
      <c r="OGQ1303" s="779"/>
      <c r="OGR1303" s="779"/>
      <c r="OGS1303" s="779"/>
      <c r="OGT1303" s="779"/>
      <c r="OGU1303" s="779"/>
      <c r="OGV1303" s="779"/>
      <c r="OGW1303" s="779"/>
      <c r="OGX1303" s="779"/>
      <c r="OGY1303" s="779"/>
      <c r="OGZ1303" s="779"/>
      <c r="OHA1303" s="779"/>
      <c r="OHB1303" s="779"/>
      <c r="OHC1303" s="779"/>
      <c r="OHD1303" s="779"/>
      <c r="OHE1303" s="779"/>
      <c r="OHF1303" s="779"/>
      <c r="OHG1303" s="779"/>
      <c r="OHH1303" s="779"/>
      <c r="OHI1303" s="779"/>
      <c r="OHJ1303" s="779"/>
      <c r="OHK1303" s="779"/>
      <c r="OHL1303" s="779"/>
      <c r="OHM1303" s="779"/>
      <c r="OHN1303" s="779"/>
      <c r="OHO1303" s="779"/>
      <c r="OHP1303" s="779"/>
      <c r="OHQ1303" s="779"/>
      <c r="OHR1303" s="779"/>
      <c r="OHS1303" s="779"/>
      <c r="OHT1303" s="779"/>
      <c r="OHU1303" s="779"/>
      <c r="OHV1303" s="779"/>
      <c r="OHW1303" s="779"/>
      <c r="OHX1303" s="779"/>
      <c r="OHY1303" s="779"/>
      <c r="OHZ1303" s="779"/>
      <c r="OIA1303" s="779"/>
      <c r="OIB1303" s="779"/>
      <c r="OIC1303" s="779"/>
      <c r="OID1303" s="779"/>
      <c r="OIE1303" s="779"/>
      <c r="OIF1303" s="779"/>
      <c r="OIG1303" s="779"/>
      <c r="OIH1303" s="779"/>
      <c r="OII1303" s="779"/>
      <c r="OIJ1303" s="779"/>
      <c r="OIK1303" s="779"/>
      <c r="OIL1303" s="779"/>
      <c r="OIM1303" s="779"/>
      <c r="OIN1303" s="779"/>
      <c r="OIO1303" s="779"/>
      <c r="OIP1303" s="779"/>
      <c r="OIQ1303" s="779"/>
      <c r="OIR1303" s="779"/>
      <c r="OIS1303" s="779"/>
      <c r="OIT1303" s="779"/>
      <c r="OIU1303" s="779"/>
      <c r="OIV1303" s="779"/>
      <c r="OIW1303" s="779"/>
      <c r="OIX1303" s="779"/>
      <c r="OIY1303" s="779"/>
      <c r="OIZ1303" s="779"/>
      <c r="OJA1303" s="779"/>
      <c r="OJB1303" s="779"/>
      <c r="OJC1303" s="779"/>
      <c r="OJD1303" s="779"/>
      <c r="OJE1303" s="779"/>
      <c r="OJF1303" s="779"/>
      <c r="OJG1303" s="779"/>
      <c r="OJH1303" s="779"/>
      <c r="OJI1303" s="779"/>
      <c r="OJJ1303" s="779"/>
      <c r="OJK1303" s="779"/>
      <c r="OJL1303" s="779"/>
      <c r="OJM1303" s="779"/>
      <c r="OJN1303" s="779"/>
      <c r="OJO1303" s="779"/>
      <c r="OJP1303" s="779"/>
      <c r="OJQ1303" s="779"/>
      <c r="OJR1303" s="779"/>
      <c r="OJS1303" s="779"/>
      <c r="OJT1303" s="779"/>
      <c r="OJU1303" s="779"/>
      <c r="OJV1303" s="779"/>
      <c r="OJW1303" s="779"/>
      <c r="OJX1303" s="779"/>
      <c r="OJY1303" s="779"/>
      <c r="OJZ1303" s="779"/>
      <c r="OKA1303" s="779"/>
      <c r="OKB1303" s="779"/>
      <c r="OKC1303" s="779"/>
      <c r="OKD1303" s="779"/>
      <c r="OKE1303" s="779"/>
      <c r="OKF1303" s="779"/>
      <c r="OKG1303" s="779"/>
      <c r="OKH1303" s="779"/>
      <c r="OKI1303" s="779"/>
      <c r="OKJ1303" s="779"/>
      <c r="OKK1303" s="779"/>
      <c r="OKL1303" s="779"/>
      <c r="OKM1303" s="779"/>
      <c r="OKN1303" s="779"/>
      <c r="OKO1303" s="779"/>
      <c r="OKP1303" s="779"/>
      <c r="OKQ1303" s="779"/>
      <c r="OKR1303" s="779"/>
      <c r="OKS1303" s="779"/>
      <c r="OKT1303" s="779"/>
      <c r="OKU1303" s="779"/>
      <c r="OKV1303" s="779"/>
      <c r="OKW1303" s="779"/>
      <c r="OKX1303" s="779"/>
      <c r="OKY1303" s="779"/>
      <c r="OKZ1303" s="779"/>
      <c r="OLA1303" s="779"/>
      <c r="OLB1303" s="779"/>
      <c r="OLC1303" s="779"/>
      <c r="OLD1303" s="779"/>
      <c r="OLE1303" s="779"/>
      <c r="OLF1303" s="779"/>
      <c r="OLG1303" s="779"/>
      <c r="OLH1303" s="779"/>
      <c r="OLI1303" s="779"/>
      <c r="OLJ1303" s="779"/>
      <c r="OLK1303" s="779"/>
      <c r="OLL1303" s="779"/>
      <c r="OLM1303" s="779"/>
      <c r="OLN1303" s="779"/>
      <c r="OLO1303" s="779"/>
      <c r="OLP1303" s="779"/>
      <c r="OLQ1303" s="779"/>
      <c r="OLR1303" s="779"/>
      <c r="OLS1303" s="779"/>
      <c r="OLT1303" s="779"/>
      <c r="OLU1303" s="779"/>
      <c r="OLV1303" s="779"/>
      <c r="OLW1303" s="779"/>
      <c r="OLX1303" s="779"/>
      <c r="OLY1303" s="779"/>
      <c r="OLZ1303" s="779"/>
      <c r="OMA1303" s="779"/>
      <c r="OMB1303" s="779"/>
      <c r="OMC1303" s="779"/>
      <c r="OMD1303" s="779"/>
      <c r="OME1303" s="779"/>
      <c r="OMF1303" s="779"/>
      <c r="OMG1303" s="779"/>
      <c r="OMH1303" s="779"/>
      <c r="OMI1303" s="779"/>
      <c r="OMJ1303" s="779"/>
      <c r="OMK1303" s="779"/>
      <c r="OML1303" s="779"/>
      <c r="OMM1303" s="779"/>
      <c r="OMN1303" s="779"/>
      <c r="OMO1303" s="779"/>
      <c r="OMP1303" s="779"/>
      <c r="OMQ1303" s="779"/>
      <c r="OMR1303" s="779"/>
      <c r="OMS1303" s="779"/>
      <c r="OMT1303" s="779"/>
      <c r="OMU1303" s="779"/>
      <c r="OMV1303" s="779"/>
      <c r="OMW1303" s="779"/>
      <c r="OMX1303" s="779"/>
      <c r="OMY1303" s="779"/>
      <c r="OMZ1303" s="779"/>
      <c r="ONA1303" s="779"/>
      <c r="ONB1303" s="779"/>
      <c r="ONC1303" s="779"/>
      <c r="OND1303" s="779"/>
      <c r="ONE1303" s="779"/>
      <c r="ONF1303" s="779"/>
      <c r="ONG1303" s="779"/>
      <c r="ONH1303" s="779"/>
      <c r="ONI1303" s="779"/>
      <c r="ONJ1303" s="779"/>
      <c r="ONK1303" s="779"/>
      <c r="ONL1303" s="779"/>
      <c r="ONM1303" s="779"/>
      <c r="ONN1303" s="779"/>
      <c r="ONO1303" s="779"/>
      <c r="ONP1303" s="779"/>
      <c r="ONQ1303" s="779"/>
      <c r="ONR1303" s="779"/>
      <c r="ONS1303" s="779"/>
      <c r="ONT1303" s="779"/>
      <c r="ONU1303" s="779"/>
      <c r="ONV1303" s="779"/>
      <c r="ONW1303" s="779"/>
      <c r="ONX1303" s="779"/>
      <c r="ONY1303" s="779"/>
      <c r="ONZ1303" s="779"/>
      <c r="OOA1303" s="779"/>
      <c r="OOB1303" s="779"/>
      <c r="OOC1303" s="779"/>
      <c r="OOD1303" s="779"/>
      <c r="OOE1303" s="779"/>
      <c r="OOF1303" s="779"/>
      <c r="OOG1303" s="779"/>
      <c r="OOH1303" s="779"/>
      <c r="OOI1303" s="779"/>
      <c r="OOJ1303" s="779"/>
      <c r="OOK1303" s="779"/>
      <c r="OOL1303" s="779"/>
      <c r="OOM1303" s="779"/>
      <c r="OON1303" s="779"/>
      <c r="OOO1303" s="779"/>
      <c r="OOP1303" s="779"/>
      <c r="OOQ1303" s="779"/>
      <c r="OOR1303" s="779"/>
      <c r="OOS1303" s="779"/>
      <c r="OOT1303" s="779"/>
      <c r="OOU1303" s="779"/>
      <c r="OOV1303" s="779"/>
      <c r="OOW1303" s="779"/>
      <c r="OOX1303" s="779"/>
      <c r="OOY1303" s="779"/>
      <c r="OOZ1303" s="779"/>
      <c r="OPA1303" s="779"/>
      <c r="OPB1303" s="779"/>
      <c r="OPC1303" s="779"/>
      <c r="OPD1303" s="779"/>
      <c r="OPE1303" s="779"/>
      <c r="OPF1303" s="779"/>
      <c r="OPG1303" s="779"/>
      <c r="OPH1303" s="779"/>
      <c r="OPI1303" s="779"/>
      <c r="OPJ1303" s="779"/>
      <c r="OPK1303" s="779"/>
      <c r="OPL1303" s="779"/>
      <c r="OPM1303" s="779"/>
      <c r="OPN1303" s="779"/>
      <c r="OPO1303" s="779"/>
      <c r="OPP1303" s="779"/>
      <c r="OPQ1303" s="779"/>
      <c r="OPR1303" s="779"/>
      <c r="OPS1303" s="779"/>
      <c r="OPT1303" s="779"/>
      <c r="OPU1303" s="779"/>
      <c r="OPV1303" s="779"/>
      <c r="OPW1303" s="779"/>
      <c r="OPX1303" s="779"/>
      <c r="OPY1303" s="779"/>
      <c r="OPZ1303" s="779"/>
      <c r="OQA1303" s="779"/>
      <c r="OQB1303" s="779"/>
      <c r="OQC1303" s="779"/>
      <c r="OQD1303" s="779"/>
      <c r="OQE1303" s="779"/>
      <c r="OQF1303" s="779"/>
      <c r="OQG1303" s="779"/>
      <c r="OQH1303" s="779"/>
      <c r="OQI1303" s="779"/>
      <c r="OQJ1303" s="779"/>
      <c r="OQK1303" s="779"/>
      <c r="OQL1303" s="779"/>
      <c r="OQM1303" s="779"/>
      <c r="OQN1303" s="779"/>
      <c r="OQO1303" s="779"/>
      <c r="OQP1303" s="779"/>
      <c r="OQQ1303" s="779"/>
      <c r="OQR1303" s="779"/>
      <c r="OQS1303" s="779"/>
      <c r="OQT1303" s="779"/>
      <c r="OQU1303" s="779"/>
      <c r="OQV1303" s="779"/>
      <c r="OQW1303" s="779"/>
      <c r="OQX1303" s="779"/>
      <c r="OQY1303" s="779"/>
      <c r="OQZ1303" s="779"/>
      <c r="ORA1303" s="779"/>
      <c r="ORB1303" s="779"/>
      <c r="ORC1303" s="779"/>
      <c r="ORD1303" s="779"/>
      <c r="ORE1303" s="779"/>
      <c r="ORF1303" s="779"/>
      <c r="ORG1303" s="779"/>
      <c r="ORH1303" s="779"/>
      <c r="ORI1303" s="779"/>
      <c r="ORJ1303" s="779"/>
      <c r="ORK1303" s="779"/>
      <c r="ORL1303" s="779"/>
      <c r="ORM1303" s="779"/>
      <c r="ORN1303" s="779"/>
      <c r="ORO1303" s="779"/>
      <c r="ORP1303" s="779"/>
      <c r="ORQ1303" s="779"/>
      <c r="ORR1303" s="779"/>
      <c r="ORS1303" s="779"/>
      <c r="ORT1303" s="779"/>
      <c r="ORU1303" s="779"/>
      <c r="ORV1303" s="779"/>
      <c r="ORW1303" s="779"/>
      <c r="ORX1303" s="779"/>
      <c r="ORY1303" s="779"/>
      <c r="ORZ1303" s="779"/>
      <c r="OSA1303" s="779"/>
      <c r="OSB1303" s="779"/>
      <c r="OSC1303" s="779"/>
      <c r="OSD1303" s="779"/>
      <c r="OSE1303" s="779"/>
      <c r="OSF1303" s="779"/>
      <c r="OSG1303" s="779"/>
      <c r="OSH1303" s="779"/>
      <c r="OSI1303" s="779"/>
      <c r="OSJ1303" s="779"/>
      <c r="OSK1303" s="779"/>
      <c r="OSL1303" s="779"/>
      <c r="OSM1303" s="779"/>
      <c r="OSN1303" s="779"/>
      <c r="OSO1303" s="779"/>
      <c r="OSP1303" s="779"/>
      <c r="OSQ1303" s="779"/>
      <c r="OSR1303" s="779"/>
      <c r="OSS1303" s="779"/>
      <c r="OST1303" s="779"/>
      <c r="OSU1303" s="779"/>
      <c r="OSV1303" s="779"/>
      <c r="OSW1303" s="779"/>
      <c r="OSX1303" s="779"/>
      <c r="OSY1303" s="779"/>
      <c r="OSZ1303" s="779"/>
      <c r="OTA1303" s="779"/>
      <c r="OTB1303" s="779"/>
      <c r="OTC1303" s="779"/>
      <c r="OTD1303" s="779"/>
      <c r="OTE1303" s="779"/>
      <c r="OTF1303" s="779"/>
      <c r="OTG1303" s="779"/>
      <c r="OTH1303" s="779"/>
      <c r="OTI1303" s="779"/>
      <c r="OTJ1303" s="779"/>
      <c r="OTK1303" s="779"/>
      <c r="OTL1303" s="779"/>
      <c r="OTM1303" s="779"/>
      <c r="OTN1303" s="779"/>
      <c r="OTO1303" s="779"/>
      <c r="OTP1303" s="779"/>
      <c r="OTQ1303" s="779"/>
      <c r="OTR1303" s="779"/>
      <c r="OTS1303" s="779"/>
      <c r="OTT1303" s="779"/>
      <c r="OTU1303" s="779"/>
      <c r="OTV1303" s="779"/>
      <c r="OTW1303" s="779"/>
      <c r="OTX1303" s="779"/>
      <c r="OTY1303" s="779"/>
      <c r="OTZ1303" s="779"/>
      <c r="OUA1303" s="779"/>
      <c r="OUB1303" s="779"/>
      <c r="OUC1303" s="779"/>
      <c r="OUD1303" s="779"/>
      <c r="OUE1303" s="779"/>
      <c r="OUF1303" s="779"/>
      <c r="OUG1303" s="779"/>
      <c r="OUH1303" s="779"/>
      <c r="OUI1303" s="779"/>
      <c r="OUJ1303" s="779"/>
      <c r="OUK1303" s="779"/>
      <c r="OUL1303" s="779"/>
      <c r="OUM1303" s="779"/>
      <c r="OUN1303" s="779"/>
      <c r="OUO1303" s="779"/>
      <c r="OUP1303" s="779"/>
      <c r="OUQ1303" s="779"/>
      <c r="OUR1303" s="779"/>
      <c r="OUS1303" s="779"/>
      <c r="OUT1303" s="779"/>
      <c r="OUU1303" s="779"/>
      <c r="OUV1303" s="779"/>
      <c r="OUW1303" s="779"/>
      <c r="OUX1303" s="779"/>
      <c r="OUY1303" s="779"/>
      <c r="OUZ1303" s="779"/>
      <c r="OVA1303" s="779"/>
      <c r="OVB1303" s="779"/>
      <c r="OVC1303" s="779"/>
      <c r="OVD1303" s="779"/>
      <c r="OVE1303" s="779"/>
      <c r="OVF1303" s="779"/>
      <c r="OVG1303" s="779"/>
      <c r="OVH1303" s="779"/>
      <c r="OVI1303" s="779"/>
      <c r="OVJ1303" s="779"/>
      <c r="OVK1303" s="779"/>
      <c r="OVL1303" s="779"/>
      <c r="OVM1303" s="779"/>
      <c r="OVN1303" s="779"/>
      <c r="OVO1303" s="779"/>
      <c r="OVP1303" s="779"/>
      <c r="OVQ1303" s="779"/>
      <c r="OVR1303" s="779"/>
      <c r="OVS1303" s="779"/>
      <c r="OVT1303" s="779"/>
      <c r="OVU1303" s="779"/>
      <c r="OVV1303" s="779"/>
      <c r="OVW1303" s="779"/>
      <c r="OVX1303" s="779"/>
      <c r="OVY1303" s="779"/>
      <c r="OVZ1303" s="779"/>
      <c r="OWA1303" s="779"/>
      <c r="OWB1303" s="779"/>
      <c r="OWC1303" s="779"/>
      <c r="OWD1303" s="779"/>
      <c r="OWE1303" s="779"/>
      <c r="OWF1303" s="779"/>
      <c r="OWG1303" s="779"/>
      <c r="OWH1303" s="779"/>
      <c r="OWI1303" s="779"/>
      <c r="OWJ1303" s="779"/>
      <c r="OWK1303" s="779"/>
      <c r="OWL1303" s="779"/>
      <c r="OWM1303" s="779"/>
      <c r="OWN1303" s="779"/>
      <c r="OWO1303" s="779"/>
      <c r="OWP1303" s="779"/>
      <c r="OWQ1303" s="779"/>
      <c r="OWR1303" s="779"/>
      <c r="OWS1303" s="779"/>
      <c r="OWT1303" s="779"/>
      <c r="OWU1303" s="779"/>
      <c r="OWV1303" s="779"/>
      <c r="OWW1303" s="779"/>
      <c r="OWX1303" s="779"/>
      <c r="OWY1303" s="779"/>
      <c r="OWZ1303" s="779"/>
      <c r="OXA1303" s="779"/>
      <c r="OXB1303" s="779"/>
      <c r="OXC1303" s="779"/>
      <c r="OXD1303" s="779"/>
      <c r="OXE1303" s="779"/>
      <c r="OXF1303" s="779"/>
      <c r="OXG1303" s="779"/>
      <c r="OXH1303" s="779"/>
      <c r="OXI1303" s="779"/>
      <c r="OXJ1303" s="779"/>
      <c r="OXK1303" s="779"/>
      <c r="OXL1303" s="779"/>
      <c r="OXM1303" s="779"/>
      <c r="OXN1303" s="779"/>
      <c r="OXO1303" s="779"/>
      <c r="OXP1303" s="779"/>
      <c r="OXQ1303" s="779"/>
      <c r="OXR1303" s="779"/>
      <c r="OXS1303" s="779"/>
      <c r="OXT1303" s="779"/>
      <c r="OXU1303" s="779"/>
      <c r="OXV1303" s="779"/>
      <c r="OXW1303" s="779"/>
      <c r="OXX1303" s="779"/>
      <c r="OXY1303" s="779"/>
      <c r="OXZ1303" s="779"/>
      <c r="OYA1303" s="779"/>
      <c r="OYB1303" s="779"/>
      <c r="OYC1303" s="779"/>
      <c r="OYD1303" s="779"/>
      <c r="OYE1303" s="779"/>
      <c r="OYF1303" s="779"/>
      <c r="OYG1303" s="779"/>
      <c r="OYH1303" s="779"/>
      <c r="OYI1303" s="779"/>
      <c r="OYJ1303" s="779"/>
      <c r="OYK1303" s="779"/>
      <c r="OYL1303" s="779"/>
      <c r="OYM1303" s="779"/>
      <c r="OYN1303" s="779"/>
      <c r="OYO1303" s="779"/>
      <c r="OYP1303" s="779"/>
      <c r="OYQ1303" s="779"/>
      <c r="OYR1303" s="779"/>
      <c r="OYS1303" s="779"/>
      <c r="OYT1303" s="779"/>
      <c r="OYU1303" s="779"/>
      <c r="OYV1303" s="779"/>
      <c r="OYW1303" s="779"/>
      <c r="OYX1303" s="779"/>
      <c r="OYY1303" s="779"/>
      <c r="OYZ1303" s="779"/>
      <c r="OZA1303" s="779"/>
      <c r="OZB1303" s="779"/>
      <c r="OZC1303" s="779"/>
      <c r="OZD1303" s="779"/>
      <c r="OZE1303" s="779"/>
      <c r="OZF1303" s="779"/>
      <c r="OZG1303" s="779"/>
      <c r="OZH1303" s="779"/>
      <c r="OZI1303" s="779"/>
      <c r="OZJ1303" s="779"/>
      <c r="OZK1303" s="779"/>
      <c r="OZL1303" s="779"/>
      <c r="OZM1303" s="779"/>
      <c r="OZN1303" s="779"/>
      <c r="OZO1303" s="779"/>
      <c r="OZP1303" s="779"/>
      <c r="OZQ1303" s="779"/>
      <c r="OZR1303" s="779"/>
      <c r="OZS1303" s="779"/>
      <c r="OZT1303" s="779"/>
      <c r="OZU1303" s="779"/>
      <c r="OZV1303" s="779"/>
      <c r="OZW1303" s="779"/>
      <c r="OZX1303" s="779"/>
      <c r="OZY1303" s="779"/>
      <c r="OZZ1303" s="779"/>
      <c r="PAA1303" s="779"/>
      <c r="PAB1303" s="779"/>
      <c r="PAC1303" s="779"/>
      <c r="PAD1303" s="779"/>
      <c r="PAE1303" s="779"/>
      <c r="PAF1303" s="779"/>
      <c r="PAG1303" s="779"/>
      <c r="PAH1303" s="779"/>
      <c r="PAI1303" s="779"/>
      <c r="PAJ1303" s="779"/>
      <c r="PAK1303" s="779"/>
      <c r="PAL1303" s="779"/>
      <c r="PAM1303" s="779"/>
      <c r="PAN1303" s="779"/>
      <c r="PAO1303" s="779"/>
      <c r="PAP1303" s="779"/>
      <c r="PAQ1303" s="779"/>
      <c r="PAR1303" s="779"/>
      <c r="PAS1303" s="779"/>
      <c r="PAT1303" s="779"/>
      <c r="PAU1303" s="779"/>
      <c r="PAV1303" s="779"/>
      <c r="PAW1303" s="779"/>
      <c r="PAX1303" s="779"/>
      <c r="PAY1303" s="779"/>
      <c r="PAZ1303" s="779"/>
      <c r="PBA1303" s="779"/>
      <c r="PBB1303" s="779"/>
      <c r="PBC1303" s="779"/>
      <c r="PBD1303" s="779"/>
      <c r="PBE1303" s="779"/>
      <c r="PBF1303" s="779"/>
      <c r="PBG1303" s="779"/>
      <c r="PBH1303" s="779"/>
      <c r="PBI1303" s="779"/>
      <c r="PBJ1303" s="779"/>
      <c r="PBK1303" s="779"/>
      <c r="PBL1303" s="779"/>
      <c r="PBM1303" s="779"/>
      <c r="PBN1303" s="779"/>
      <c r="PBO1303" s="779"/>
      <c r="PBP1303" s="779"/>
      <c r="PBQ1303" s="779"/>
      <c r="PBR1303" s="779"/>
      <c r="PBS1303" s="779"/>
      <c r="PBT1303" s="779"/>
      <c r="PBU1303" s="779"/>
      <c r="PBV1303" s="779"/>
      <c r="PBW1303" s="779"/>
      <c r="PBX1303" s="779"/>
      <c r="PBY1303" s="779"/>
      <c r="PBZ1303" s="779"/>
      <c r="PCA1303" s="779"/>
      <c r="PCB1303" s="779"/>
      <c r="PCC1303" s="779"/>
      <c r="PCD1303" s="779"/>
      <c r="PCE1303" s="779"/>
      <c r="PCF1303" s="779"/>
      <c r="PCG1303" s="779"/>
      <c r="PCH1303" s="779"/>
      <c r="PCI1303" s="779"/>
      <c r="PCJ1303" s="779"/>
      <c r="PCK1303" s="779"/>
      <c r="PCL1303" s="779"/>
      <c r="PCM1303" s="779"/>
      <c r="PCN1303" s="779"/>
      <c r="PCO1303" s="779"/>
      <c r="PCP1303" s="779"/>
      <c r="PCQ1303" s="779"/>
      <c r="PCR1303" s="779"/>
      <c r="PCS1303" s="779"/>
      <c r="PCT1303" s="779"/>
      <c r="PCU1303" s="779"/>
      <c r="PCV1303" s="779"/>
      <c r="PCW1303" s="779"/>
      <c r="PCX1303" s="779"/>
      <c r="PCY1303" s="779"/>
      <c r="PCZ1303" s="779"/>
      <c r="PDA1303" s="779"/>
      <c r="PDB1303" s="779"/>
      <c r="PDC1303" s="779"/>
      <c r="PDD1303" s="779"/>
      <c r="PDE1303" s="779"/>
      <c r="PDF1303" s="779"/>
      <c r="PDG1303" s="779"/>
      <c r="PDH1303" s="779"/>
      <c r="PDI1303" s="779"/>
      <c r="PDJ1303" s="779"/>
      <c r="PDK1303" s="779"/>
      <c r="PDL1303" s="779"/>
      <c r="PDM1303" s="779"/>
      <c r="PDN1303" s="779"/>
      <c r="PDO1303" s="779"/>
      <c r="PDP1303" s="779"/>
      <c r="PDQ1303" s="779"/>
      <c r="PDR1303" s="779"/>
      <c r="PDS1303" s="779"/>
      <c r="PDT1303" s="779"/>
      <c r="PDU1303" s="779"/>
      <c r="PDV1303" s="779"/>
      <c r="PDW1303" s="779"/>
      <c r="PDX1303" s="779"/>
      <c r="PDY1303" s="779"/>
      <c r="PDZ1303" s="779"/>
      <c r="PEA1303" s="779"/>
      <c r="PEB1303" s="779"/>
      <c r="PEC1303" s="779"/>
      <c r="PED1303" s="779"/>
      <c r="PEE1303" s="779"/>
      <c r="PEF1303" s="779"/>
      <c r="PEG1303" s="779"/>
      <c r="PEH1303" s="779"/>
      <c r="PEI1303" s="779"/>
      <c r="PEJ1303" s="779"/>
      <c r="PEK1303" s="779"/>
      <c r="PEL1303" s="779"/>
      <c r="PEM1303" s="779"/>
      <c r="PEN1303" s="779"/>
      <c r="PEO1303" s="779"/>
      <c r="PEP1303" s="779"/>
      <c r="PEQ1303" s="779"/>
      <c r="PER1303" s="779"/>
      <c r="PES1303" s="779"/>
      <c r="PET1303" s="779"/>
      <c r="PEU1303" s="779"/>
      <c r="PEV1303" s="779"/>
      <c r="PEW1303" s="779"/>
      <c r="PEX1303" s="779"/>
      <c r="PEY1303" s="779"/>
      <c r="PEZ1303" s="779"/>
      <c r="PFA1303" s="779"/>
      <c r="PFB1303" s="779"/>
      <c r="PFC1303" s="779"/>
      <c r="PFD1303" s="779"/>
      <c r="PFE1303" s="779"/>
      <c r="PFF1303" s="779"/>
      <c r="PFG1303" s="779"/>
      <c r="PFH1303" s="779"/>
      <c r="PFI1303" s="779"/>
      <c r="PFJ1303" s="779"/>
      <c r="PFK1303" s="779"/>
      <c r="PFL1303" s="779"/>
      <c r="PFM1303" s="779"/>
      <c r="PFN1303" s="779"/>
      <c r="PFO1303" s="779"/>
      <c r="PFP1303" s="779"/>
      <c r="PFQ1303" s="779"/>
      <c r="PFR1303" s="779"/>
      <c r="PFS1303" s="779"/>
      <c r="PFT1303" s="779"/>
      <c r="PFU1303" s="779"/>
      <c r="PFV1303" s="779"/>
      <c r="PFW1303" s="779"/>
      <c r="PFX1303" s="779"/>
      <c r="PFY1303" s="779"/>
      <c r="PFZ1303" s="779"/>
      <c r="PGA1303" s="779"/>
      <c r="PGB1303" s="779"/>
      <c r="PGC1303" s="779"/>
      <c r="PGD1303" s="779"/>
      <c r="PGE1303" s="779"/>
      <c r="PGF1303" s="779"/>
      <c r="PGG1303" s="779"/>
      <c r="PGH1303" s="779"/>
      <c r="PGI1303" s="779"/>
      <c r="PGJ1303" s="779"/>
      <c r="PGK1303" s="779"/>
      <c r="PGL1303" s="779"/>
      <c r="PGM1303" s="779"/>
      <c r="PGN1303" s="779"/>
      <c r="PGO1303" s="779"/>
      <c r="PGP1303" s="779"/>
      <c r="PGQ1303" s="779"/>
      <c r="PGR1303" s="779"/>
      <c r="PGS1303" s="779"/>
      <c r="PGT1303" s="779"/>
      <c r="PGU1303" s="779"/>
      <c r="PGV1303" s="779"/>
      <c r="PGW1303" s="779"/>
      <c r="PGX1303" s="779"/>
      <c r="PGY1303" s="779"/>
      <c r="PGZ1303" s="779"/>
      <c r="PHA1303" s="779"/>
      <c r="PHB1303" s="779"/>
      <c r="PHC1303" s="779"/>
      <c r="PHD1303" s="779"/>
      <c r="PHE1303" s="779"/>
      <c r="PHF1303" s="779"/>
      <c r="PHG1303" s="779"/>
      <c r="PHH1303" s="779"/>
      <c r="PHI1303" s="779"/>
      <c r="PHJ1303" s="779"/>
      <c r="PHK1303" s="779"/>
      <c r="PHL1303" s="779"/>
      <c r="PHM1303" s="779"/>
      <c r="PHN1303" s="779"/>
      <c r="PHO1303" s="779"/>
      <c r="PHP1303" s="779"/>
      <c r="PHQ1303" s="779"/>
      <c r="PHR1303" s="779"/>
      <c r="PHS1303" s="779"/>
      <c r="PHT1303" s="779"/>
      <c r="PHU1303" s="779"/>
      <c r="PHV1303" s="779"/>
      <c r="PHW1303" s="779"/>
      <c r="PHX1303" s="779"/>
      <c r="PHY1303" s="779"/>
      <c r="PHZ1303" s="779"/>
      <c r="PIA1303" s="779"/>
      <c r="PIB1303" s="779"/>
      <c r="PIC1303" s="779"/>
      <c r="PID1303" s="779"/>
      <c r="PIE1303" s="779"/>
      <c r="PIF1303" s="779"/>
      <c r="PIG1303" s="779"/>
      <c r="PIH1303" s="779"/>
      <c r="PII1303" s="779"/>
      <c r="PIJ1303" s="779"/>
      <c r="PIK1303" s="779"/>
      <c r="PIL1303" s="779"/>
      <c r="PIM1303" s="779"/>
      <c r="PIN1303" s="779"/>
      <c r="PIO1303" s="779"/>
      <c r="PIP1303" s="779"/>
      <c r="PIQ1303" s="779"/>
      <c r="PIR1303" s="779"/>
      <c r="PIS1303" s="779"/>
      <c r="PIT1303" s="779"/>
      <c r="PIU1303" s="779"/>
      <c r="PIV1303" s="779"/>
      <c r="PIW1303" s="779"/>
      <c r="PIX1303" s="779"/>
      <c r="PIY1303" s="779"/>
      <c r="PIZ1303" s="779"/>
      <c r="PJA1303" s="779"/>
      <c r="PJB1303" s="779"/>
      <c r="PJC1303" s="779"/>
      <c r="PJD1303" s="779"/>
      <c r="PJE1303" s="779"/>
      <c r="PJF1303" s="779"/>
      <c r="PJG1303" s="779"/>
      <c r="PJH1303" s="779"/>
      <c r="PJI1303" s="779"/>
      <c r="PJJ1303" s="779"/>
      <c r="PJK1303" s="779"/>
      <c r="PJL1303" s="779"/>
      <c r="PJM1303" s="779"/>
      <c r="PJN1303" s="779"/>
      <c r="PJO1303" s="779"/>
      <c r="PJP1303" s="779"/>
      <c r="PJQ1303" s="779"/>
      <c r="PJR1303" s="779"/>
      <c r="PJS1303" s="779"/>
      <c r="PJT1303" s="779"/>
      <c r="PJU1303" s="779"/>
      <c r="PJV1303" s="779"/>
      <c r="PJW1303" s="779"/>
      <c r="PJX1303" s="779"/>
      <c r="PJY1303" s="779"/>
      <c r="PJZ1303" s="779"/>
      <c r="PKA1303" s="779"/>
      <c r="PKB1303" s="779"/>
      <c r="PKC1303" s="779"/>
      <c r="PKD1303" s="779"/>
      <c r="PKE1303" s="779"/>
      <c r="PKF1303" s="779"/>
      <c r="PKG1303" s="779"/>
      <c r="PKH1303" s="779"/>
      <c r="PKI1303" s="779"/>
      <c r="PKJ1303" s="779"/>
      <c r="PKK1303" s="779"/>
      <c r="PKL1303" s="779"/>
      <c r="PKM1303" s="779"/>
      <c r="PKN1303" s="779"/>
      <c r="PKO1303" s="779"/>
      <c r="PKP1303" s="779"/>
      <c r="PKQ1303" s="779"/>
      <c r="PKR1303" s="779"/>
      <c r="PKS1303" s="779"/>
      <c r="PKT1303" s="779"/>
      <c r="PKU1303" s="779"/>
      <c r="PKV1303" s="779"/>
      <c r="PKW1303" s="779"/>
      <c r="PKX1303" s="779"/>
      <c r="PKY1303" s="779"/>
      <c r="PKZ1303" s="779"/>
      <c r="PLA1303" s="779"/>
      <c r="PLB1303" s="779"/>
      <c r="PLC1303" s="779"/>
      <c r="PLD1303" s="779"/>
      <c r="PLE1303" s="779"/>
      <c r="PLF1303" s="779"/>
      <c r="PLG1303" s="779"/>
      <c r="PLH1303" s="779"/>
      <c r="PLI1303" s="779"/>
      <c r="PLJ1303" s="779"/>
      <c r="PLK1303" s="779"/>
      <c r="PLL1303" s="779"/>
      <c r="PLM1303" s="779"/>
      <c r="PLN1303" s="779"/>
      <c r="PLO1303" s="779"/>
      <c r="PLP1303" s="779"/>
      <c r="PLQ1303" s="779"/>
      <c r="PLR1303" s="779"/>
      <c r="PLS1303" s="779"/>
      <c r="PLT1303" s="779"/>
      <c r="PLU1303" s="779"/>
      <c r="PLV1303" s="779"/>
      <c r="PLW1303" s="779"/>
      <c r="PLX1303" s="779"/>
      <c r="PLY1303" s="779"/>
      <c r="PLZ1303" s="779"/>
      <c r="PMA1303" s="779"/>
      <c r="PMB1303" s="779"/>
      <c r="PMC1303" s="779"/>
      <c r="PMD1303" s="779"/>
      <c r="PME1303" s="779"/>
      <c r="PMF1303" s="779"/>
      <c r="PMG1303" s="779"/>
      <c r="PMH1303" s="779"/>
      <c r="PMI1303" s="779"/>
      <c r="PMJ1303" s="779"/>
      <c r="PMK1303" s="779"/>
      <c r="PML1303" s="779"/>
      <c r="PMM1303" s="779"/>
      <c r="PMN1303" s="779"/>
      <c r="PMO1303" s="779"/>
      <c r="PMP1303" s="779"/>
      <c r="PMQ1303" s="779"/>
      <c r="PMR1303" s="779"/>
      <c r="PMS1303" s="779"/>
      <c r="PMT1303" s="779"/>
      <c r="PMU1303" s="779"/>
      <c r="PMV1303" s="779"/>
      <c r="PMW1303" s="779"/>
      <c r="PMX1303" s="779"/>
      <c r="PMY1303" s="779"/>
      <c r="PMZ1303" s="779"/>
      <c r="PNA1303" s="779"/>
      <c r="PNB1303" s="779"/>
      <c r="PNC1303" s="779"/>
      <c r="PND1303" s="779"/>
      <c r="PNE1303" s="779"/>
      <c r="PNF1303" s="779"/>
      <c r="PNG1303" s="779"/>
      <c r="PNH1303" s="779"/>
      <c r="PNI1303" s="779"/>
      <c r="PNJ1303" s="779"/>
      <c r="PNK1303" s="779"/>
      <c r="PNL1303" s="779"/>
      <c r="PNM1303" s="779"/>
      <c r="PNN1303" s="779"/>
      <c r="PNO1303" s="779"/>
      <c r="PNP1303" s="779"/>
      <c r="PNQ1303" s="779"/>
      <c r="PNR1303" s="779"/>
      <c r="PNS1303" s="779"/>
      <c r="PNT1303" s="779"/>
      <c r="PNU1303" s="779"/>
      <c r="PNV1303" s="779"/>
      <c r="PNW1303" s="779"/>
      <c r="PNX1303" s="779"/>
      <c r="PNY1303" s="779"/>
      <c r="PNZ1303" s="779"/>
      <c r="POA1303" s="779"/>
      <c r="POB1303" s="779"/>
      <c r="POC1303" s="779"/>
      <c r="POD1303" s="779"/>
      <c r="POE1303" s="779"/>
      <c r="POF1303" s="779"/>
      <c r="POG1303" s="779"/>
      <c r="POH1303" s="779"/>
      <c r="POI1303" s="779"/>
      <c r="POJ1303" s="779"/>
      <c r="POK1303" s="779"/>
      <c r="POL1303" s="779"/>
      <c r="POM1303" s="779"/>
      <c r="PON1303" s="779"/>
      <c r="POO1303" s="779"/>
      <c r="POP1303" s="779"/>
      <c r="POQ1303" s="779"/>
      <c r="POR1303" s="779"/>
      <c r="POS1303" s="779"/>
      <c r="POT1303" s="779"/>
      <c r="POU1303" s="779"/>
      <c r="POV1303" s="779"/>
      <c r="POW1303" s="779"/>
      <c r="POX1303" s="779"/>
      <c r="POY1303" s="779"/>
      <c r="POZ1303" s="779"/>
      <c r="PPA1303" s="779"/>
      <c r="PPB1303" s="779"/>
      <c r="PPC1303" s="779"/>
      <c r="PPD1303" s="779"/>
      <c r="PPE1303" s="779"/>
      <c r="PPF1303" s="779"/>
      <c r="PPG1303" s="779"/>
      <c r="PPH1303" s="779"/>
      <c r="PPI1303" s="779"/>
      <c r="PPJ1303" s="779"/>
      <c r="PPK1303" s="779"/>
      <c r="PPL1303" s="779"/>
      <c r="PPM1303" s="779"/>
      <c r="PPN1303" s="779"/>
      <c r="PPO1303" s="779"/>
      <c r="PPP1303" s="779"/>
      <c r="PPQ1303" s="779"/>
      <c r="PPR1303" s="779"/>
      <c r="PPS1303" s="779"/>
      <c r="PPT1303" s="779"/>
      <c r="PPU1303" s="779"/>
      <c r="PPV1303" s="779"/>
      <c r="PPW1303" s="779"/>
      <c r="PPX1303" s="779"/>
      <c r="PPY1303" s="779"/>
      <c r="PPZ1303" s="779"/>
      <c r="PQA1303" s="779"/>
      <c r="PQB1303" s="779"/>
      <c r="PQC1303" s="779"/>
      <c r="PQD1303" s="779"/>
      <c r="PQE1303" s="779"/>
      <c r="PQF1303" s="779"/>
      <c r="PQG1303" s="779"/>
      <c r="PQH1303" s="779"/>
      <c r="PQI1303" s="779"/>
      <c r="PQJ1303" s="779"/>
      <c r="PQK1303" s="779"/>
      <c r="PQL1303" s="779"/>
      <c r="PQM1303" s="779"/>
      <c r="PQN1303" s="779"/>
      <c r="PQO1303" s="779"/>
      <c r="PQP1303" s="779"/>
      <c r="PQQ1303" s="779"/>
      <c r="PQR1303" s="779"/>
      <c r="PQS1303" s="779"/>
      <c r="PQT1303" s="779"/>
      <c r="PQU1303" s="779"/>
      <c r="PQV1303" s="779"/>
      <c r="PQW1303" s="779"/>
      <c r="PQX1303" s="779"/>
      <c r="PQY1303" s="779"/>
      <c r="PQZ1303" s="779"/>
      <c r="PRA1303" s="779"/>
      <c r="PRB1303" s="779"/>
      <c r="PRC1303" s="779"/>
      <c r="PRD1303" s="779"/>
      <c r="PRE1303" s="779"/>
      <c r="PRF1303" s="779"/>
      <c r="PRG1303" s="779"/>
      <c r="PRH1303" s="779"/>
      <c r="PRI1303" s="779"/>
      <c r="PRJ1303" s="779"/>
      <c r="PRK1303" s="779"/>
      <c r="PRL1303" s="779"/>
      <c r="PRM1303" s="779"/>
      <c r="PRN1303" s="779"/>
      <c r="PRO1303" s="779"/>
      <c r="PRP1303" s="779"/>
      <c r="PRQ1303" s="779"/>
      <c r="PRR1303" s="779"/>
      <c r="PRS1303" s="779"/>
      <c r="PRT1303" s="779"/>
      <c r="PRU1303" s="779"/>
      <c r="PRV1303" s="779"/>
      <c r="PRW1303" s="779"/>
      <c r="PRX1303" s="779"/>
      <c r="PRY1303" s="779"/>
      <c r="PRZ1303" s="779"/>
      <c r="PSA1303" s="779"/>
      <c r="PSB1303" s="779"/>
      <c r="PSC1303" s="779"/>
      <c r="PSD1303" s="779"/>
      <c r="PSE1303" s="779"/>
      <c r="PSF1303" s="779"/>
      <c r="PSG1303" s="779"/>
      <c r="PSH1303" s="779"/>
      <c r="PSI1303" s="779"/>
      <c r="PSJ1303" s="779"/>
      <c r="PSK1303" s="779"/>
      <c r="PSL1303" s="779"/>
      <c r="PSM1303" s="779"/>
      <c r="PSN1303" s="779"/>
      <c r="PSO1303" s="779"/>
      <c r="PSP1303" s="779"/>
      <c r="PSQ1303" s="779"/>
      <c r="PSR1303" s="779"/>
      <c r="PSS1303" s="779"/>
      <c r="PST1303" s="779"/>
      <c r="PSU1303" s="779"/>
      <c r="PSV1303" s="779"/>
      <c r="PSW1303" s="779"/>
      <c r="PSX1303" s="779"/>
      <c r="PSY1303" s="779"/>
      <c r="PSZ1303" s="779"/>
      <c r="PTA1303" s="779"/>
      <c r="PTB1303" s="779"/>
      <c r="PTC1303" s="779"/>
      <c r="PTD1303" s="779"/>
      <c r="PTE1303" s="779"/>
      <c r="PTF1303" s="779"/>
      <c r="PTG1303" s="779"/>
      <c r="PTH1303" s="779"/>
      <c r="PTI1303" s="779"/>
      <c r="PTJ1303" s="779"/>
      <c r="PTK1303" s="779"/>
      <c r="PTL1303" s="779"/>
      <c r="PTM1303" s="779"/>
      <c r="PTN1303" s="779"/>
      <c r="PTO1303" s="779"/>
      <c r="PTP1303" s="779"/>
      <c r="PTQ1303" s="779"/>
      <c r="PTR1303" s="779"/>
      <c r="PTS1303" s="779"/>
      <c r="PTT1303" s="779"/>
      <c r="PTU1303" s="779"/>
      <c r="PTV1303" s="779"/>
      <c r="PTW1303" s="779"/>
      <c r="PTX1303" s="779"/>
      <c r="PTY1303" s="779"/>
      <c r="PTZ1303" s="779"/>
      <c r="PUA1303" s="779"/>
      <c r="PUB1303" s="779"/>
      <c r="PUC1303" s="779"/>
      <c r="PUD1303" s="779"/>
      <c r="PUE1303" s="779"/>
      <c r="PUF1303" s="779"/>
      <c r="PUG1303" s="779"/>
      <c r="PUH1303" s="779"/>
      <c r="PUI1303" s="779"/>
      <c r="PUJ1303" s="779"/>
      <c r="PUK1303" s="779"/>
      <c r="PUL1303" s="779"/>
      <c r="PUM1303" s="779"/>
      <c r="PUN1303" s="779"/>
      <c r="PUO1303" s="779"/>
      <c r="PUP1303" s="779"/>
      <c r="PUQ1303" s="779"/>
      <c r="PUR1303" s="779"/>
      <c r="PUS1303" s="779"/>
      <c r="PUT1303" s="779"/>
      <c r="PUU1303" s="779"/>
      <c r="PUV1303" s="779"/>
      <c r="PUW1303" s="779"/>
      <c r="PUX1303" s="779"/>
      <c r="PUY1303" s="779"/>
      <c r="PUZ1303" s="779"/>
      <c r="PVA1303" s="779"/>
      <c r="PVB1303" s="779"/>
      <c r="PVC1303" s="779"/>
      <c r="PVD1303" s="779"/>
      <c r="PVE1303" s="779"/>
      <c r="PVF1303" s="779"/>
      <c r="PVG1303" s="779"/>
      <c r="PVH1303" s="779"/>
      <c r="PVI1303" s="779"/>
      <c r="PVJ1303" s="779"/>
      <c r="PVK1303" s="779"/>
      <c r="PVL1303" s="779"/>
      <c r="PVM1303" s="779"/>
      <c r="PVN1303" s="779"/>
      <c r="PVO1303" s="779"/>
      <c r="PVP1303" s="779"/>
      <c r="PVQ1303" s="779"/>
      <c r="PVR1303" s="779"/>
      <c r="PVS1303" s="779"/>
      <c r="PVT1303" s="779"/>
      <c r="PVU1303" s="779"/>
      <c r="PVV1303" s="779"/>
      <c r="PVW1303" s="779"/>
      <c r="PVX1303" s="779"/>
      <c r="PVY1303" s="779"/>
      <c r="PVZ1303" s="779"/>
      <c r="PWA1303" s="779"/>
      <c r="PWB1303" s="779"/>
      <c r="PWC1303" s="779"/>
      <c r="PWD1303" s="779"/>
      <c r="PWE1303" s="779"/>
      <c r="PWF1303" s="779"/>
      <c r="PWG1303" s="779"/>
      <c r="PWH1303" s="779"/>
      <c r="PWI1303" s="779"/>
      <c r="PWJ1303" s="779"/>
      <c r="PWK1303" s="779"/>
      <c r="PWL1303" s="779"/>
      <c r="PWM1303" s="779"/>
      <c r="PWN1303" s="779"/>
      <c r="PWO1303" s="779"/>
      <c r="PWP1303" s="779"/>
      <c r="PWQ1303" s="779"/>
      <c r="PWR1303" s="779"/>
      <c r="PWS1303" s="779"/>
      <c r="PWT1303" s="779"/>
      <c r="PWU1303" s="779"/>
      <c r="PWV1303" s="779"/>
      <c r="PWW1303" s="779"/>
      <c r="PWX1303" s="779"/>
      <c r="PWY1303" s="779"/>
      <c r="PWZ1303" s="779"/>
      <c r="PXA1303" s="779"/>
      <c r="PXB1303" s="779"/>
      <c r="PXC1303" s="779"/>
      <c r="PXD1303" s="779"/>
      <c r="PXE1303" s="779"/>
      <c r="PXF1303" s="779"/>
      <c r="PXG1303" s="779"/>
      <c r="PXH1303" s="779"/>
      <c r="PXI1303" s="779"/>
      <c r="PXJ1303" s="779"/>
      <c r="PXK1303" s="779"/>
      <c r="PXL1303" s="779"/>
      <c r="PXM1303" s="779"/>
      <c r="PXN1303" s="779"/>
      <c r="PXO1303" s="779"/>
      <c r="PXP1303" s="779"/>
      <c r="PXQ1303" s="779"/>
      <c r="PXR1303" s="779"/>
      <c r="PXS1303" s="779"/>
      <c r="PXT1303" s="779"/>
      <c r="PXU1303" s="779"/>
      <c r="PXV1303" s="779"/>
      <c r="PXW1303" s="779"/>
      <c r="PXX1303" s="779"/>
      <c r="PXY1303" s="779"/>
      <c r="PXZ1303" s="779"/>
      <c r="PYA1303" s="779"/>
      <c r="PYB1303" s="779"/>
      <c r="PYC1303" s="779"/>
      <c r="PYD1303" s="779"/>
      <c r="PYE1303" s="779"/>
      <c r="PYF1303" s="779"/>
      <c r="PYG1303" s="779"/>
      <c r="PYH1303" s="779"/>
      <c r="PYI1303" s="779"/>
      <c r="PYJ1303" s="779"/>
      <c r="PYK1303" s="779"/>
      <c r="PYL1303" s="779"/>
      <c r="PYM1303" s="779"/>
      <c r="PYN1303" s="779"/>
      <c r="PYO1303" s="779"/>
      <c r="PYP1303" s="779"/>
      <c r="PYQ1303" s="779"/>
      <c r="PYR1303" s="779"/>
      <c r="PYS1303" s="779"/>
      <c r="PYT1303" s="779"/>
      <c r="PYU1303" s="779"/>
      <c r="PYV1303" s="779"/>
      <c r="PYW1303" s="779"/>
      <c r="PYX1303" s="779"/>
      <c r="PYY1303" s="779"/>
      <c r="PYZ1303" s="779"/>
      <c r="PZA1303" s="779"/>
      <c r="PZB1303" s="779"/>
      <c r="PZC1303" s="779"/>
      <c r="PZD1303" s="779"/>
      <c r="PZE1303" s="779"/>
      <c r="PZF1303" s="779"/>
      <c r="PZG1303" s="779"/>
      <c r="PZH1303" s="779"/>
      <c r="PZI1303" s="779"/>
      <c r="PZJ1303" s="779"/>
      <c r="PZK1303" s="779"/>
      <c r="PZL1303" s="779"/>
      <c r="PZM1303" s="779"/>
      <c r="PZN1303" s="779"/>
      <c r="PZO1303" s="779"/>
      <c r="PZP1303" s="779"/>
      <c r="PZQ1303" s="779"/>
      <c r="PZR1303" s="779"/>
      <c r="PZS1303" s="779"/>
      <c r="PZT1303" s="779"/>
      <c r="PZU1303" s="779"/>
      <c r="PZV1303" s="779"/>
      <c r="PZW1303" s="779"/>
      <c r="PZX1303" s="779"/>
      <c r="PZY1303" s="779"/>
      <c r="PZZ1303" s="779"/>
      <c r="QAA1303" s="779"/>
      <c r="QAB1303" s="779"/>
      <c r="QAC1303" s="779"/>
      <c r="QAD1303" s="779"/>
      <c r="QAE1303" s="779"/>
      <c r="QAF1303" s="779"/>
      <c r="QAG1303" s="779"/>
      <c r="QAH1303" s="779"/>
      <c r="QAI1303" s="779"/>
      <c r="QAJ1303" s="779"/>
      <c r="QAK1303" s="779"/>
      <c r="QAL1303" s="779"/>
      <c r="QAM1303" s="779"/>
      <c r="QAN1303" s="779"/>
      <c r="QAO1303" s="779"/>
      <c r="QAP1303" s="779"/>
      <c r="QAQ1303" s="779"/>
      <c r="QAR1303" s="779"/>
      <c r="QAS1303" s="779"/>
      <c r="QAT1303" s="779"/>
      <c r="QAU1303" s="779"/>
      <c r="QAV1303" s="779"/>
      <c r="QAW1303" s="779"/>
      <c r="QAX1303" s="779"/>
      <c r="QAY1303" s="779"/>
      <c r="QAZ1303" s="779"/>
      <c r="QBA1303" s="779"/>
      <c r="QBB1303" s="779"/>
      <c r="QBC1303" s="779"/>
      <c r="QBD1303" s="779"/>
      <c r="QBE1303" s="779"/>
      <c r="QBF1303" s="779"/>
      <c r="QBG1303" s="779"/>
      <c r="QBH1303" s="779"/>
      <c r="QBI1303" s="779"/>
      <c r="QBJ1303" s="779"/>
      <c r="QBK1303" s="779"/>
      <c r="QBL1303" s="779"/>
      <c r="QBM1303" s="779"/>
      <c r="QBN1303" s="779"/>
      <c r="QBO1303" s="779"/>
      <c r="QBP1303" s="779"/>
      <c r="QBQ1303" s="779"/>
      <c r="QBR1303" s="779"/>
      <c r="QBS1303" s="779"/>
      <c r="QBT1303" s="779"/>
      <c r="QBU1303" s="779"/>
      <c r="QBV1303" s="779"/>
      <c r="QBW1303" s="779"/>
      <c r="QBX1303" s="779"/>
      <c r="QBY1303" s="779"/>
      <c r="QBZ1303" s="779"/>
      <c r="QCA1303" s="779"/>
      <c r="QCB1303" s="779"/>
      <c r="QCC1303" s="779"/>
      <c r="QCD1303" s="779"/>
      <c r="QCE1303" s="779"/>
      <c r="QCF1303" s="779"/>
      <c r="QCG1303" s="779"/>
      <c r="QCH1303" s="779"/>
      <c r="QCI1303" s="779"/>
      <c r="QCJ1303" s="779"/>
      <c r="QCK1303" s="779"/>
      <c r="QCL1303" s="779"/>
      <c r="QCM1303" s="779"/>
      <c r="QCN1303" s="779"/>
      <c r="QCO1303" s="779"/>
      <c r="QCP1303" s="779"/>
      <c r="QCQ1303" s="779"/>
      <c r="QCR1303" s="779"/>
      <c r="QCS1303" s="779"/>
      <c r="QCT1303" s="779"/>
      <c r="QCU1303" s="779"/>
      <c r="QCV1303" s="779"/>
      <c r="QCW1303" s="779"/>
      <c r="QCX1303" s="779"/>
      <c r="QCY1303" s="779"/>
      <c r="QCZ1303" s="779"/>
      <c r="QDA1303" s="779"/>
      <c r="QDB1303" s="779"/>
      <c r="QDC1303" s="779"/>
      <c r="QDD1303" s="779"/>
      <c r="QDE1303" s="779"/>
      <c r="QDF1303" s="779"/>
      <c r="QDG1303" s="779"/>
      <c r="QDH1303" s="779"/>
      <c r="QDI1303" s="779"/>
      <c r="QDJ1303" s="779"/>
      <c r="QDK1303" s="779"/>
      <c r="QDL1303" s="779"/>
      <c r="QDM1303" s="779"/>
      <c r="QDN1303" s="779"/>
      <c r="QDO1303" s="779"/>
      <c r="QDP1303" s="779"/>
      <c r="QDQ1303" s="779"/>
      <c r="QDR1303" s="779"/>
      <c r="QDS1303" s="779"/>
      <c r="QDT1303" s="779"/>
      <c r="QDU1303" s="779"/>
      <c r="QDV1303" s="779"/>
      <c r="QDW1303" s="779"/>
      <c r="QDX1303" s="779"/>
      <c r="QDY1303" s="779"/>
      <c r="QDZ1303" s="779"/>
      <c r="QEA1303" s="779"/>
      <c r="QEB1303" s="779"/>
      <c r="QEC1303" s="779"/>
      <c r="QED1303" s="779"/>
      <c r="QEE1303" s="779"/>
      <c r="QEF1303" s="779"/>
      <c r="QEG1303" s="779"/>
      <c r="QEH1303" s="779"/>
      <c r="QEI1303" s="779"/>
      <c r="QEJ1303" s="779"/>
      <c r="QEK1303" s="779"/>
      <c r="QEL1303" s="779"/>
      <c r="QEM1303" s="779"/>
      <c r="QEN1303" s="779"/>
      <c r="QEO1303" s="779"/>
      <c r="QEP1303" s="779"/>
      <c r="QEQ1303" s="779"/>
      <c r="QER1303" s="779"/>
      <c r="QES1303" s="779"/>
      <c r="QET1303" s="779"/>
      <c r="QEU1303" s="779"/>
      <c r="QEV1303" s="779"/>
      <c r="QEW1303" s="779"/>
      <c r="QEX1303" s="779"/>
      <c r="QEY1303" s="779"/>
      <c r="QEZ1303" s="779"/>
      <c r="QFA1303" s="779"/>
      <c r="QFB1303" s="779"/>
      <c r="QFC1303" s="779"/>
      <c r="QFD1303" s="779"/>
      <c r="QFE1303" s="779"/>
      <c r="QFF1303" s="779"/>
      <c r="QFG1303" s="779"/>
      <c r="QFH1303" s="779"/>
      <c r="QFI1303" s="779"/>
      <c r="QFJ1303" s="779"/>
      <c r="QFK1303" s="779"/>
      <c r="QFL1303" s="779"/>
      <c r="QFM1303" s="779"/>
      <c r="QFN1303" s="779"/>
      <c r="QFO1303" s="779"/>
      <c r="QFP1303" s="779"/>
      <c r="QFQ1303" s="779"/>
      <c r="QFR1303" s="779"/>
      <c r="QFS1303" s="779"/>
      <c r="QFT1303" s="779"/>
      <c r="QFU1303" s="779"/>
      <c r="QFV1303" s="779"/>
      <c r="QFW1303" s="779"/>
      <c r="QFX1303" s="779"/>
      <c r="QFY1303" s="779"/>
      <c r="QFZ1303" s="779"/>
      <c r="QGA1303" s="779"/>
      <c r="QGB1303" s="779"/>
      <c r="QGC1303" s="779"/>
      <c r="QGD1303" s="779"/>
      <c r="QGE1303" s="779"/>
      <c r="QGF1303" s="779"/>
      <c r="QGG1303" s="779"/>
      <c r="QGH1303" s="779"/>
      <c r="QGI1303" s="779"/>
      <c r="QGJ1303" s="779"/>
      <c r="QGK1303" s="779"/>
      <c r="QGL1303" s="779"/>
      <c r="QGM1303" s="779"/>
      <c r="QGN1303" s="779"/>
      <c r="QGO1303" s="779"/>
      <c r="QGP1303" s="779"/>
      <c r="QGQ1303" s="779"/>
      <c r="QGR1303" s="779"/>
      <c r="QGS1303" s="779"/>
      <c r="QGT1303" s="779"/>
      <c r="QGU1303" s="779"/>
      <c r="QGV1303" s="779"/>
      <c r="QGW1303" s="779"/>
      <c r="QGX1303" s="779"/>
      <c r="QGY1303" s="779"/>
      <c r="QGZ1303" s="779"/>
      <c r="QHA1303" s="779"/>
      <c r="QHB1303" s="779"/>
      <c r="QHC1303" s="779"/>
      <c r="QHD1303" s="779"/>
      <c r="QHE1303" s="779"/>
      <c r="QHF1303" s="779"/>
      <c r="QHG1303" s="779"/>
      <c r="QHH1303" s="779"/>
      <c r="QHI1303" s="779"/>
      <c r="QHJ1303" s="779"/>
      <c r="QHK1303" s="779"/>
      <c r="QHL1303" s="779"/>
      <c r="QHM1303" s="779"/>
      <c r="QHN1303" s="779"/>
      <c r="QHO1303" s="779"/>
      <c r="QHP1303" s="779"/>
      <c r="QHQ1303" s="779"/>
      <c r="QHR1303" s="779"/>
      <c r="QHS1303" s="779"/>
      <c r="QHT1303" s="779"/>
      <c r="QHU1303" s="779"/>
      <c r="QHV1303" s="779"/>
      <c r="QHW1303" s="779"/>
      <c r="QHX1303" s="779"/>
      <c r="QHY1303" s="779"/>
      <c r="QHZ1303" s="779"/>
      <c r="QIA1303" s="779"/>
      <c r="QIB1303" s="779"/>
      <c r="QIC1303" s="779"/>
      <c r="QID1303" s="779"/>
      <c r="QIE1303" s="779"/>
      <c r="QIF1303" s="779"/>
      <c r="QIG1303" s="779"/>
      <c r="QIH1303" s="779"/>
      <c r="QII1303" s="779"/>
      <c r="QIJ1303" s="779"/>
      <c r="QIK1303" s="779"/>
      <c r="QIL1303" s="779"/>
      <c r="QIM1303" s="779"/>
      <c r="QIN1303" s="779"/>
      <c r="QIO1303" s="779"/>
      <c r="QIP1303" s="779"/>
      <c r="QIQ1303" s="779"/>
      <c r="QIR1303" s="779"/>
      <c r="QIS1303" s="779"/>
      <c r="QIT1303" s="779"/>
      <c r="QIU1303" s="779"/>
      <c r="QIV1303" s="779"/>
      <c r="QIW1303" s="779"/>
      <c r="QIX1303" s="779"/>
      <c r="QIY1303" s="779"/>
      <c r="QIZ1303" s="779"/>
      <c r="QJA1303" s="779"/>
      <c r="QJB1303" s="779"/>
      <c r="QJC1303" s="779"/>
      <c r="QJD1303" s="779"/>
      <c r="QJE1303" s="779"/>
      <c r="QJF1303" s="779"/>
      <c r="QJG1303" s="779"/>
      <c r="QJH1303" s="779"/>
      <c r="QJI1303" s="779"/>
      <c r="QJJ1303" s="779"/>
      <c r="QJK1303" s="779"/>
      <c r="QJL1303" s="779"/>
      <c r="QJM1303" s="779"/>
      <c r="QJN1303" s="779"/>
      <c r="QJO1303" s="779"/>
      <c r="QJP1303" s="779"/>
      <c r="QJQ1303" s="779"/>
      <c r="QJR1303" s="779"/>
      <c r="QJS1303" s="779"/>
      <c r="QJT1303" s="779"/>
      <c r="QJU1303" s="779"/>
      <c r="QJV1303" s="779"/>
      <c r="QJW1303" s="779"/>
      <c r="QJX1303" s="779"/>
      <c r="QJY1303" s="779"/>
      <c r="QJZ1303" s="779"/>
      <c r="QKA1303" s="779"/>
      <c r="QKB1303" s="779"/>
      <c r="QKC1303" s="779"/>
      <c r="QKD1303" s="779"/>
      <c r="QKE1303" s="779"/>
      <c r="QKF1303" s="779"/>
      <c r="QKG1303" s="779"/>
      <c r="QKH1303" s="779"/>
      <c r="QKI1303" s="779"/>
      <c r="QKJ1303" s="779"/>
      <c r="QKK1303" s="779"/>
      <c r="QKL1303" s="779"/>
      <c r="QKM1303" s="779"/>
      <c r="QKN1303" s="779"/>
      <c r="QKO1303" s="779"/>
      <c r="QKP1303" s="779"/>
      <c r="QKQ1303" s="779"/>
      <c r="QKR1303" s="779"/>
      <c r="QKS1303" s="779"/>
      <c r="QKT1303" s="779"/>
      <c r="QKU1303" s="779"/>
      <c r="QKV1303" s="779"/>
      <c r="QKW1303" s="779"/>
      <c r="QKX1303" s="779"/>
      <c r="QKY1303" s="779"/>
      <c r="QKZ1303" s="779"/>
      <c r="QLA1303" s="779"/>
      <c r="QLB1303" s="779"/>
      <c r="QLC1303" s="779"/>
      <c r="QLD1303" s="779"/>
      <c r="QLE1303" s="779"/>
      <c r="QLF1303" s="779"/>
      <c r="QLG1303" s="779"/>
      <c r="QLH1303" s="779"/>
      <c r="QLI1303" s="779"/>
      <c r="QLJ1303" s="779"/>
      <c r="QLK1303" s="779"/>
      <c r="QLL1303" s="779"/>
      <c r="QLM1303" s="779"/>
      <c r="QLN1303" s="779"/>
      <c r="QLO1303" s="779"/>
      <c r="QLP1303" s="779"/>
      <c r="QLQ1303" s="779"/>
      <c r="QLR1303" s="779"/>
      <c r="QLS1303" s="779"/>
      <c r="QLT1303" s="779"/>
      <c r="QLU1303" s="779"/>
      <c r="QLV1303" s="779"/>
      <c r="QLW1303" s="779"/>
      <c r="QLX1303" s="779"/>
      <c r="QLY1303" s="779"/>
      <c r="QLZ1303" s="779"/>
      <c r="QMA1303" s="779"/>
      <c r="QMB1303" s="779"/>
      <c r="QMC1303" s="779"/>
      <c r="QMD1303" s="779"/>
      <c r="QME1303" s="779"/>
      <c r="QMF1303" s="779"/>
      <c r="QMG1303" s="779"/>
      <c r="QMH1303" s="779"/>
      <c r="QMI1303" s="779"/>
      <c r="QMJ1303" s="779"/>
      <c r="QMK1303" s="779"/>
      <c r="QML1303" s="779"/>
      <c r="QMM1303" s="779"/>
      <c r="QMN1303" s="779"/>
      <c r="QMO1303" s="779"/>
      <c r="QMP1303" s="779"/>
      <c r="QMQ1303" s="779"/>
      <c r="QMR1303" s="779"/>
      <c r="QMS1303" s="779"/>
      <c r="QMT1303" s="779"/>
      <c r="QMU1303" s="779"/>
      <c r="QMV1303" s="779"/>
      <c r="QMW1303" s="779"/>
      <c r="QMX1303" s="779"/>
      <c r="QMY1303" s="779"/>
      <c r="QMZ1303" s="779"/>
      <c r="QNA1303" s="779"/>
      <c r="QNB1303" s="779"/>
      <c r="QNC1303" s="779"/>
      <c r="QND1303" s="779"/>
      <c r="QNE1303" s="779"/>
      <c r="QNF1303" s="779"/>
      <c r="QNG1303" s="779"/>
      <c r="QNH1303" s="779"/>
      <c r="QNI1303" s="779"/>
      <c r="QNJ1303" s="779"/>
      <c r="QNK1303" s="779"/>
      <c r="QNL1303" s="779"/>
      <c r="QNM1303" s="779"/>
      <c r="QNN1303" s="779"/>
      <c r="QNO1303" s="779"/>
      <c r="QNP1303" s="779"/>
      <c r="QNQ1303" s="779"/>
      <c r="QNR1303" s="779"/>
      <c r="QNS1303" s="779"/>
      <c r="QNT1303" s="779"/>
      <c r="QNU1303" s="779"/>
      <c r="QNV1303" s="779"/>
      <c r="QNW1303" s="779"/>
      <c r="QNX1303" s="779"/>
      <c r="QNY1303" s="779"/>
      <c r="QNZ1303" s="779"/>
      <c r="QOA1303" s="779"/>
      <c r="QOB1303" s="779"/>
      <c r="QOC1303" s="779"/>
      <c r="QOD1303" s="779"/>
      <c r="QOE1303" s="779"/>
      <c r="QOF1303" s="779"/>
      <c r="QOG1303" s="779"/>
      <c r="QOH1303" s="779"/>
      <c r="QOI1303" s="779"/>
      <c r="QOJ1303" s="779"/>
      <c r="QOK1303" s="779"/>
      <c r="QOL1303" s="779"/>
      <c r="QOM1303" s="779"/>
      <c r="QON1303" s="779"/>
      <c r="QOO1303" s="779"/>
      <c r="QOP1303" s="779"/>
      <c r="QOQ1303" s="779"/>
      <c r="QOR1303" s="779"/>
      <c r="QOS1303" s="779"/>
      <c r="QOT1303" s="779"/>
      <c r="QOU1303" s="779"/>
      <c r="QOV1303" s="779"/>
      <c r="QOW1303" s="779"/>
      <c r="QOX1303" s="779"/>
      <c r="QOY1303" s="779"/>
      <c r="QOZ1303" s="779"/>
      <c r="QPA1303" s="779"/>
      <c r="QPB1303" s="779"/>
      <c r="QPC1303" s="779"/>
      <c r="QPD1303" s="779"/>
      <c r="QPE1303" s="779"/>
      <c r="QPF1303" s="779"/>
      <c r="QPG1303" s="779"/>
      <c r="QPH1303" s="779"/>
      <c r="QPI1303" s="779"/>
      <c r="QPJ1303" s="779"/>
      <c r="QPK1303" s="779"/>
      <c r="QPL1303" s="779"/>
      <c r="QPM1303" s="779"/>
      <c r="QPN1303" s="779"/>
      <c r="QPO1303" s="779"/>
      <c r="QPP1303" s="779"/>
      <c r="QPQ1303" s="779"/>
      <c r="QPR1303" s="779"/>
      <c r="QPS1303" s="779"/>
      <c r="QPT1303" s="779"/>
      <c r="QPU1303" s="779"/>
      <c r="QPV1303" s="779"/>
      <c r="QPW1303" s="779"/>
      <c r="QPX1303" s="779"/>
      <c r="QPY1303" s="779"/>
      <c r="QPZ1303" s="779"/>
      <c r="QQA1303" s="779"/>
      <c r="QQB1303" s="779"/>
      <c r="QQC1303" s="779"/>
      <c r="QQD1303" s="779"/>
      <c r="QQE1303" s="779"/>
      <c r="QQF1303" s="779"/>
      <c r="QQG1303" s="779"/>
      <c r="QQH1303" s="779"/>
      <c r="QQI1303" s="779"/>
      <c r="QQJ1303" s="779"/>
      <c r="QQK1303" s="779"/>
      <c r="QQL1303" s="779"/>
      <c r="QQM1303" s="779"/>
      <c r="QQN1303" s="779"/>
      <c r="QQO1303" s="779"/>
      <c r="QQP1303" s="779"/>
      <c r="QQQ1303" s="779"/>
      <c r="QQR1303" s="779"/>
      <c r="QQS1303" s="779"/>
      <c r="QQT1303" s="779"/>
      <c r="QQU1303" s="779"/>
      <c r="QQV1303" s="779"/>
      <c r="QQW1303" s="779"/>
      <c r="QQX1303" s="779"/>
      <c r="QQY1303" s="779"/>
      <c r="QQZ1303" s="779"/>
      <c r="QRA1303" s="779"/>
      <c r="QRB1303" s="779"/>
      <c r="QRC1303" s="779"/>
      <c r="QRD1303" s="779"/>
      <c r="QRE1303" s="779"/>
      <c r="QRF1303" s="779"/>
      <c r="QRG1303" s="779"/>
      <c r="QRH1303" s="779"/>
      <c r="QRI1303" s="779"/>
      <c r="QRJ1303" s="779"/>
      <c r="QRK1303" s="779"/>
      <c r="QRL1303" s="779"/>
      <c r="QRM1303" s="779"/>
      <c r="QRN1303" s="779"/>
      <c r="QRO1303" s="779"/>
      <c r="QRP1303" s="779"/>
      <c r="QRQ1303" s="779"/>
      <c r="QRR1303" s="779"/>
      <c r="QRS1303" s="779"/>
      <c r="QRT1303" s="779"/>
      <c r="QRU1303" s="779"/>
      <c r="QRV1303" s="779"/>
      <c r="QRW1303" s="779"/>
      <c r="QRX1303" s="779"/>
      <c r="QRY1303" s="779"/>
      <c r="QRZ1303" s="779"/>
      <c r="QSA1303" s="779"/>
      <c r="QSB1303" s="779"/>
      <c r="QSC1303" s="779"/>
      <c r="QSD1303" s="779"/>
      <c r="QSE1303" s="779"/>
      <c r="QSF1303" s="779"/>
      <c r="QSG1303" s="779"/>
      <c r="QSH1303" s="779"/>
      <c r="QSI1303" s="779"/>
      <c r="QSJ1303" s="779"/>
      <c r="QSK1303" s="779"/>
      <c r="QSL1303" s="779"/>
      <c r="QSM1303" s="779"/>
      <c r="QSN1303" s="779"/>
      <c r="QSO1303" s="779"/>
      <c r="QSP1303" s="779"/>
      <c r="QSQ1303" s="779"/>
      <c r="QSR1303" s="779"/>
      <c r="QSS1303" s="779"/>
      <c r="QST1303" s="779"/>
      <c r="QSU1303" s="779"/>
      <c r="QSV1303" s="779"/>
      <c r="QSW1303" s="779"/>
      <c r="QSX1303" s="779"/>
      <c r="QSY1303" s="779"/>
      <c r="QSZ1303" s="779"/>
      <c r="QTA1303" s="779"/>
      <c r="QTB1303" s="779"/>
      <c r="QTC1303" s="779"/>
      <c r="QTD1303" s="779"/>
      <c r="QTE1303" s="779"/>
      <c r="QTF1303" s="779"/>
      <c r="QTG1303" s="779"/>
      <c r="QTH1303" s="779"/>
      <c r="QTI1303" s="779"/>
      <c r="QTJ1303" s="779"/>
      <c r="QTK1303" s="779"/>
      <c r="QTL1303" s="779"/>
      <c r="QTM1303" s="779"/>
      <c r="QTN1303" s="779"/>
      <c r="QTO1303" s="779"/>
      <c r="QTP1303" s="779"/>
      <c r="QTQ1303" s="779"/>
      <c r="QTR1303" s="779"/>
      <c r="QTS1303" s="779"/>
      <c r="QTT1303" s="779"/>
      <c r="QTU1303" s="779"/>
      <c r="QTV1303" s="779"/>
      <c r="QTW1303" s="779"/>
      <c r="QTX1303" s="779"/>
      <c r="QTY1303" s="779"/>
      <c r="QTZ1303" s="779"/>
      <c r="QUA1303" s="779"/>
      <c r="QUB1303" s="779"/>
      <c r="QUC1303" s="779"/>
      <c r="QUD1303" s="779"/>
      <c r="QUE1303" s="779"/>
      <c r="QUF1303" s="779"/>
      <c r="QUG1303" s="779"/>
      <c r="QUH1303" s="779"/>
      <c r="QUI1303" s="779"/>
      <c r="QUJ1303" s="779"/>
      <c r="QUK1303" s="779"/>
      <c r="QUL1303" s="779"/>
      <c r="QUM1303" s="779"/>
      <c r="QUN1303" s="779"/>
      <c r="QUO1303" s="779"/>
      <c r="QUP1303" s="779"/>
      <c r="QUQ1303" s="779"/>
      <c r="QUR1303" s="779"/>
      <c r="QUS1303" s="779"/>
      <c r="QUT1303" s="779"/>
      <c r="QUU1303" s="779"/>
      <c r="QUV1303" s="779"/>
      <c r="QUW1303" s="779"/>
      <c r="QUX1303" s="779"/>
      <c r="QUY1303" s="779"/>
      <c r="QUZ1303" s="779"/>
      <c r="QVA1303" s="779"/>
      <c r="QVB1303" s="779"/>
      <c r="QVC1303" s="779"/>
      <c r="QVD1303" s="779"/>
      <c r="QVE1303" s="779"/>
      <c r="QVF1303" s="779"/>
      <c r="QVG1303" s="779"/>
      <c r="QVH1303" s="779"/>
      <c r="QVI1303" s="779"/>
      <c r="QVJ1303" s="779"/>
      <c r="QVK1303" s="779"/>
      <c r="QVL1303" s="779"/>
      <c r="QVM1303" s="779"/>
      <c r="QVN1303" s="779"/>
      <c r="QVO1303" s="779"/>
      <c r="QVP1303" s="779"/>
      <c r="QVQ1303" s="779"/>
      <c r="QVR1303" s="779"/>
      <c r="QVS1303" s="779"/>
      <c r="QVT1303" s="779"/>
      <c r="QVU1303" s="779"/>
      <c r="QVV1303" s="779"/>
      <c r="QVW1303" s="779"/>
      <c r="QVX1303" s="779"/>
      <c r="QVY1303" s="779"/>
      <c r="QVZ1303" s="779"/>
      <c r="QWA1303" s="779"/>
      <c r="QWB1303" s="779"/>
      <c r="QWC1303" s="779"/>
      <c r="QWD1303" s="779"/>
      <c r="QWE1303" s="779"/>
      <c r="QWF1303" s="779"/>
      <c r="QWG1303" s="779"/>
      <c r="QWH1303" s="779"/>
      <c r="QWI1303" s="779"/>
      <c r="QWJ1303" s="779"/>
      <c r="QWK1303" s="779"/>
      <c r="QWL1303" s="779"/>
      <c r="QWM1303" s="779"/>
      <c r="QWN1303" s="779"/>
      <c r="QWO1303" s="779"/>
      <c r="QWP1303" s="779"/>
      <c r="QWQ1303" s="779"/>
      <c r="QWR1303" s="779"/>
      <c r="QWS1303" s="779"/>
      <c r="QWT1303" s="779"/>
      <c r="QWU1303" s="779"/>
      <c r="QWV1303" s="779"/>
      <c r="QWW1303" s="779"/>
      <c r="QWX1303" s="779"/>
      <c r="QWY1303" s="779"/>
      <c r="QWZ1303" s="779"/>
      <c r="QXA1303" s="779"/>
      <c r="QXB1303" s="779"/>
      <c r="QXC1303" s="779"/>
      <c r="QXD1303" s="779"/>
      <c r="QXE1303" s="779"/>
      <c r="QXF1303" s="779"/>
      <c r="QXG1303" s="779"/>
      <c r="QXH1303" s="779"/>
      <c r="QXI1303" s="779"/>
      <c r="QXJ1303" s="779"/>
      <c r="QXK1303" s="779"/>
      <c r="QXL1303" s="779"/>
      <c r="QXM1303" s="779"/>
      <c r="QXN1303" s="779"/>
      <c r="QXO1303" s="779"/>
      <c r="QXP1303" s="779"/>
      <c r="QXQ1303" s="779"/>
      <c r="QXR1303" s="779"/>
      <c r="QXS1303" s="779"/>
      <c r="QXT1303" s="779"/>
      <c r="QXU1303" s="779"/>
      <c r="QXV1303" s="779"/>
      <c r="QXW1303" s="779"/>
      <c r="QXX1303" s="779"/>
      <c r="QXY1303" s="779"/>
      <c r="QXZ1303" s="779"/>
      <c r="QYA1303" s="779"/>
      <c r="QYB1303" s="779"/>
      <c r="QYC1303" s="779"/>
      <c r="QYD1303" s="779"/>
      <c r="QYE1303" s="779"/>
      <c r="QYF1303" s="779"/>
      <c r="QYG1303" s="779"/>
      <c r="QYH1303" s="779"/>
      <c r="QYI1303" s="779"/>
      <c r="QYJ1303" s="779"/>
      <c r="QYK1303" s="779"/>
      <c r="QYL1303" s="779"/>
      <c r="QYM1303" s="779"/>
      <c r="QYN1303" s="779"/>
      <c r="QYO1303" s="779"/>
      <c r="QYP1303" s="779"/>
      <c r="QYQ1303" s="779"/>
      <c r="QYR1303" s="779"/>
      <c r="QYS1303" s="779"/>
      <c r="QYT1303" s="779"/>
      <c r="QYU1303" s="779"/>
      <c r="QYV1303" s="779"/>
      <c r="QYW1303" s="779"/>
      <c r="QYX1303" s="779"/>
      <c r="QYY1303" s="779"/>
      <c r="QYZ1303" s="779"/>
      <c r="QZA1303" s="779"/>
      <c r="QZB1303" s="779"/>
      <c r="QZC1303" s="779"/>
      <c r="QZD1303" s="779"/>
      <c r="QZE1303" s="779"/>
      <c r="QZF1303" s="779"/>
      <c r="QZG1303" s="779"/>
      <c r="QZH1303" s="779"/>
      <c r="QZI1303" s="779"/>
      <c r="QZJ1303" s="779"/>
      <c r="QZK1303" s="779"/>
      <c r="QZL1303" s="779"/>
      <c r="QZM1303" s="779"/>
      <c r="QZN1303" s="779"/>
      <c r="QZO1303" s="779"/>
      <c r="QZP1303" s="779"/>
      <c r="QZQ1303" s="779"/>
      <c r="QZR1303" s="779"/>
      <c r="QZS1303" s="779"/>
      <c r="QZT1303" s="779"/>
      <c r="QZU1303" s="779"/>
      <c r="QZV1303" s="779"/>
      <c r="QZW1303" s="779"/>
      <c r="QZX1303" s="779"/>
      <c r="QZY1303" s="779"/>
      <c r="QZZ1303" s="779"/>
      <c r="RAA1303" s="779"/>
      <c r="RAB1303" s="779"/>
      <c r="RAC1303" s="779"/>
      <c r="RAD1303" s="779"/>
      <c r="RAE1303" s="779"/>
      <c r="RAF1303" s="779"/>
      <c r="RAG1303" s="779"/>
      <c r="RAH1303" s="779"/>
      <c r="RAI1303" s="779"/>
      <c r="RAJ1303" s="779"/>
      <c r="RAK1303" s="779"/>
      <c r="RAL1303" s="779"/>
      <c r="RAM1303" s="779"/>
      <c r="RAN1303" s="779"/>
      <c r="RAO1303" s="779"/>
      <c r="RAP1303" s="779"/>
      <c r="RAQ1303" s="779"/>
      <c r="RAR1303" s="779"/>
      <c r="RAS1303" s="779"/>
      <c r="RAT1303" s="779"/>
      <c r="RAU1303" s="779"/>
      <c r="RAV1303" s="779"/>
      <c r="RAW1303" s="779"/>
      <c r="RAX1303" s="779"/>
      <c r="RAY1303" s="779"/>
      <c r="RAZ1303" s="779"/>
      <c r="RBA1303" s="779"/>
      <c r="RBB1303" s="779"/>
      <c r="RBC1303" s="779"/>
      <c r="RBD1303" s="779"/>
      <c r="RBE1303" s="779"/>
      <c r="RBF1303" s="779"/>
      <c r="RBG1303" s="779"/>
      <c r="RBH1303" s="779"/>
      <c r="RBI1303" s="779"/>
      <c r="RBJ1303" s="779"/>
      <c r="RBK1303" s="779"/>
      <c r="RBL1303" s="779"/>
      <c r="RBM1303" s="779"/>
      <c r="RBN1303" s="779"/>
      <c r="RBO1303" s="779"/>
      <c r="RBP1303" s="779"/>
      <c r="RBQ1303" s="779"/>
      <c r="RBR1303" s="779"/>
      <c r="RBS1303" s="779"/>
      <c r="RBT1303" s="779"/>
      <c r="RBU1303" s="779"/>
      <c r="RBV1303" s="779"/>
      <c r="RBW1303" s="779"/>
      <c r="RBX1303" s="779"/>
      <c r="RBY1303" s="779"/>
      <c r="RBZ1303" s="779"/>
      <c r="RCA1303" s="779"/>
      <c r="RCB1303" s="779"/>
      <c r="RCC1303" s="779"/>
      <c r="RCD1303" s="779"/>
      <c r="RCE1303" s="779"/>
      <c r="RCF1303" s="779"/>
      <c r="RCG1303" s="779"/>
      <c r="RCH1303" s="779"/>
      <c r="RCI1303" s="779"/>
      <c r="RCJ1303" s="779"/>
      <c r="RCK1303" s="779"/>
      <c r="RCL1303" s="779"/>
      <c r="RCM1303" s="779"/>
      <c r="RCN1303" s="779"/>
      <c r="RCO1303" s="779"/>
      <c r="RCP1303" s="779"/>
      <c r="RCQ1303" s="779"/>
      <c r="RCR1303" s="779"/>
      <c r="RCS1303" s="779"/>
      <c r="RCT1303" s="779"/>
      <c r="RCU1303" s="779"/>
      <c r="RCV1303" s="779"/>
      <c r="RCW1303" s="779"/>
      <c r="RCX1303" s="779"/>
      <c r="RCY1303" s="779"/>
      <c r="RCZ1303" s="779"/>
      <c r="RDA1303" s="779"/>
      <c r="RDB1303" s="779"/>
      <c r="RDC1303" s="779"/>
      <c r="RDD1303" s="779"/>
      <c r="RDE1303" s="779"/>
      <c r="RDF1303" s="779"/>
      <c r="RDG1303" s="779"/>
      <c r="RDH1303" s="779"/>
      <c r="RDI1303" s="779"/>
      <c r="RDJ1303" s="779"/>
      <c r="RDK1303" s="779"/>
      <c r="RDL1303" s="779"/>
      <c r="RDM1303" s="779"/>
      <c r="RDN1303" s="779"/>
      <c r="RDO1303" s="779"/>
      <c r="RDP1303" s="779"/>
      <c r="RDQ1303" s="779"/>
      <c r="RDR1303" s="779"/>
      <c r="RDS1303" s="779"/>
      <c r="RDT1303" s="779"/>
      <c r="RDU1303" s="779"/>
      <c r="RDV1303" s="779"/>
      <c r="RDW1303" s="779"/>
      <c r="RDX1303" s="779"/>
      <c r="RDY1303" s="779"/>
      <c r="RDZ1303" s="779"/>
      <c r="REA1303" s="779"/>
      <c r="REB1303" s="779"/>
      <c r="REC1303" s="779"/>
      <c r="RED1303" s="779"/>
      <c r="REE1303" s="779"/>
      <c r="REF1303" s="779"/>
      <c r="REG1303" s="779"/>
      <c r="REH1303" s="779"/>
      <c r="REI1303" s="779"/>
      <c r="REJ1303" s="779"/>
      <c r="REK1303" s="779"/>
      <c r="REL1303" s="779"/>
      <c r="REM1303" s="779"/>
      <c r="REN1303" s="779"/>
      <c r="REO1303" s="779"/>
      <c r="REP1303" s="779"/>
      <c r="REQ1303" s="779"/>
      <c r="RER1303" s="779"/>
      <c r="RES1303" s="779"/>
      <c r="RET1303" s="779"/>
      <c r="REU1303" s="779"/>
      <c r="REV1303" s="779"/>
      <c r="REW1303" s="779"/>
      <c r="REX1303" s="779"/>
      <c r="REY1303" s="779"/>
      <c r="REZ1303" s="779"/>
      <c r="RFA1303" s="779"/>
      <c r="RFB1303" s="779"/>
      <c r="RFC1303" s="779"/>
      <c r="RFD1303" s="779"/>
      <c r="RFE1303" s="779"/>
      <c r="RFF1303" s="779"/>
      <c r="RFG1303" s="779"/>
      <c r="RFH1303" s="779"/>
      <c r="RFI1303" s="779"/>
      <c r="RFJ1303" s="779"/>
      <c r="RFK1303" s="779"/>
      <c r="RFL1303" s="779"/>
      <c r="RFM1303" s="779"/>
      <c r="RFN1303" s="779"/>
      <c r="RFO1303" s="779"/>
      <c r="RFP1303" s="779"/>
      <c r="RFQ1303" s="779"/>
      <c r="RFR1303" s="779"/>
      <c r="RFS1303" s="779"/>
      <c r="RFT1303" s="779"/>
      <c r="RFU1303" s="779"/>
      <c r="RFV1303" s="779"/>
      <c r="RFW1303" s="779"/>
      <c r="RFX1303" s="779"/>
      <c r="RFY1303" s="779"/>
      <c r="RFZ1303" s="779"/>
      <c r="RGA1303" s="779"/>
      <c r="RGB1303" s="779"/>
      <c r="RGC1303" s="779"/>
      <c r="RGD1303" s="779"/>
      <c r="RGE1303" s="779"/>
      <c r="RGF1303" s="779"/>
      <c r="RGG1303" s="779"/>
      <c r="RGH1303" s="779"/>
      <c r="RGI1303" s="779"/>
      <c r="RGJ1303" s="779"/>
      <c r="RGK1303" s="779"/>
      <c r="RGL1303" s="779"/>
      <c r="RGM1303" s="779"/>
      <c r="RGN1303" s="779"/>
      <c r="RGO1303" s="779"/>
      <c r="RGP1303" s="779"/>
      <c r="RGQ1303" s="779"/>
      <c r="RGR1303" s="779"/>
      <c r="RGS1303" s="779"/>
      <c r="RGT1303" s="779"/>
      <c r="RGU1303" s="779"/>
      <c r="RGV1303" s="779"/>
      <c r="RGW1303" s="779"/>
      <c r="RGX1303" s="779"/>
      <c r="RGY1303" s="779"/>
      <c r="RGZ1303" s="779"/>
      <c r="RHA1303" s="779"/>
      <c r="RHB1303" s="779"/>
      <c r="RHC1303" s="779"/>
      <c r="RHD1303" s="779"/>
      <c r="RHE1303" s="779"/>
      <c r="RHF1303" s="779"/>
      <c r="RHG1303" s="779"/>
      <c r="RHH1303" s="779"/>
      <c r="RHI1303" s="779"/>
      <c r="RHJ1303" s="779"/>
      <c r="RHK1303" s="779"/>
      <c r="RHL1303" s="779"/>
      <c r="RHM1303" s="779"/>
      <c r="RHN1303" s="779"/>
      <c r="RHO1303" s="779"/>
      <c r="RHP1303" s="779"/>
      <c r="RHQ1303" s="779"/>
      <c r="RHR1303" s="779"/>
      <c r="RHS1303" s="779"/>
      <c r="RHT1303" s="779"/>
      <c r="RHU1303" s="779"/>
      <c r="RHV1303" s="779"/>
      <c r="RHW1303" s="779"/>
      <c r="RHX1303" s="779"/>
      <c r="RHY1303" s="779"/>
      <c r="RHZ1303" s="779"/>
      <c r="RIA1303" s="779"/>
      <c r="RIB1303" s="779"/>
      <c r="RIC1303" s="779"/>
      <c r="RID1303" s="779"/>
      <c r="RIE1303" s="779"/>
      <c r="RIF1303" s="779"/>
      <c r="RIG1303" s="779"/>
      <c r="RIH1303" s="779"/>
      <c r="RII1303" s="779"/>
      <c r="RIJ1303" s="779"/>
      <c r="RIK1303" s="779"/>
      <c r="RIL1303" s="779"/>
      <c r="RIM1303" s="779"/>
      <c r="RIN1303" s="779"/>
      <c r="RIO1303" s="779"/>
      <c r="RIP1303" s="779"/>
      <c r="RIQ1303" s="779"/>
      <c r="RIR1303" s="779"/>
      <c r="RIS1303" s="779"/>
      <c r="RIT1303" s="779"/>
      <c r="RIU1303" s="779"/>
      <c r="RIV1303" s="779"/>
      <c r="RIW1303" s="779"/>
      <c r="RIX1303" s="779"/>
      <c r="RIY1303" s="779"/>
      <c r="RIZ1303" s="779"/>
      <c r="RJA1303" s="779"/>
      <c r="RJB1303" s="779"/>
      <c r="RJC1303" s="779"/>
      <c r="RJD1303" s="779"/>
      <c r="RJE1303" s="779"/>
      <c r="RJF1303" s="779"/>
      <c r="RJG1303" s="779"/>
      <c r="RJH1303" s="779"/>
      <c r="RJI1303" s="779"/>
      <c r="RJJ1303" s="779"/>
      <c r="RJK1303" s="779"/>
      <c r="RJL1303" s="779"/>
      <c r="RJM1303" s="779"/>
      <c r="RJN1303" s="779"/>
      <c r="RJO1303" s="779"/>
      <c r="RJP1303" s="779"/>
      <c r="RJQ1303" s="779"/>
      <c r="RJR1303" s="779"/>
      <c r="RJS1303" s="779"/>
      <c r="RJT1303" s="779"/>
      <c r="RJU1303" s="779"/>
      <c r="RJV1303" s="779"/>
      <c r="RJW1303" s="779"/>
      <c r="RJX1303" s="779"/>
      <c r="RJY1303" s="779"/>
      <c r="RJZ1303" s="779"/>
      <c r="RKA1303" s="779"/>
      <c r="RKB1303" s="779"/>
      <c r="RKC1303" s="779"/>
      <c r="RKD1303" s="779"/>
      <c r="RKE1303" s="779"/>
      <c r="RKF1303" s="779"/>
      <c r="RKG1303" s="779"/>
      <c r="RKH1303" s="779"/>
      <c r="RKI1303" s="779"/>
      <c r="RKJ1303" s="779"/>
      <c r="RKK1303" s="779"/>
      <c r="RKL1303" s="779"/>
      <c r="RKM1303" s="779"/>
      <c r="RKN1303" s="779"/>
      <c r="RKO1303" s="779"/>
      <c r="RKP1303" s="779"/>
      <c r="RKQ1303" s="779"/>
      <c r="RKR1303" s="779"/>
      <c r="RKS1303" s="779"/>
      <c r="RKT1303" s="779"/>
      <c r="RKU1303" s="779"/>
      <c r="RKV1303" s="779"/>
      <c r="RKW1303" s="779"/>
      <c r="RKX1303" s="779"/>
      <c r="RKY1303" s="779"/>
      <c r="RKZ1303" s="779"/>
      <c r="RLA1303" s="779"/>
      <c r="RLB1303" s="779"/>
      <c r="RLC1303" s="779"/>
      <c r="RLD1303" s="779"/>
      <c r="RLE1303" s="779"/>
      <c r="RLF1303" s="779"/>
      <c r="RLG1303" s="779"/>
      <c r="RLH1303" s="779"/>
      <c r="RLI1303" s="779"/>
      <c r="RLJ1303" s="779"/>
      <c r="RLK1303" s="779"/>
      <c r="RLL1303" s="779"/>
      <c r="RLM1303" s="779"/>
      <c r="RLN1303" s="779"/>
      <c r="RLO1303" s="779"/>
      <c r="RLP1303" s="779"/>
      <c r="RLQ1303" s="779"/>
      <c r="RLR1303" s="779"/>
      <c r="RLS1303" s="779"/>
      <c r="RLT1303" s="779"/>
      <c r="RLU1303" s="779"/>
      <c r="RLV1303" s="779"/>
      <c r="RLW1303" s="779"/>
      <c r="RLX1303" s="779"/>
      <c r="RLY1303" s="779"/>
      <c r="RLZ1303" s="779"/>
      <c r="RMA1303" s="779"/>
      <c r="RMB1303" s="779"/>
      <c r="RMC1303" s="779"/>
      <c r="RMD1303" s="779"/>
      <c r="RME1303" s="779"/>
      <c r="RMF1303" s="779"/>
      <c r="RMG1303" s="779"/>
      <c r="RMH1303" s="779"/>
      <c r="RMI1303" s="779"/>
      <c r="RMJ1303" s="779"/>
      <c r="RMK1303" s="779"/>
      <c r="RML1303" s="779"/>
      <c r="RMM1303" s="779"/>
      <c r="RMN1303" s="779"/>
      <c r="RMO1303" s="779"/>
      <c r="RMP1303" s="779"/>
      <c r="RMQ1303" s="779"/>
      <c r="RMR1303" s="779"/>
      <c r="RMS1303" s="779"/>
      <c r="RMT1303" s="779"/>
      <c r="RMU1303" s="779"/>
      <c r="RMV1303" s="779"/>
      <c r="RMW1303" s="779"/>
      <c r="RMX1303" s="779"/>
      <c r="RMY1303" s="779"/>
      <c r="RMZ1303" s="779"/>
      <c r="RNA1303" s="779"/>
      <c r="RNB1303" s="779"/>
      <c r="RNC1303" s="779"/>
      <c r="RND1303" s="779"/>
      <c r="RNE1303" s="779"/>
      <c r="RNF1303" s="779"/>
      <c r="RNG1303" s="779"/>
      <c r="RNH1303" s="779"/>
      <c r="RNI1303" s="779"/>
      <c r="RNJ1303" s="779"/>
      <c r="RNK1303" s="779"/>
      <c r="RNL1303" s="779"/>
      <c r="RNM1303" s="779"/>
      <c r="RNN1303" s="779"/>
      <c r="RNO1303" s="779"/>
      <c r="RNP1303" s="779"/>
      <c r="RNQ1303" s="779"/>
      <c r="RNR1303" s="779"/>
      <c r="RNS1303" s="779"/>
      <c r="RNT1303" s="779"/>
      <c r="RNU1303" s="779"/>
      <c r="RNV1303" s="779"/>
      <c r="RNW1303" s="779"/>
      <c r="RNX1303" s="779"/>
      <c r="RNY1303" s="779"/>
      <c r="RNZ1303" s="779"/>
      <c r="ROA1303" s="779"/>
      <c r="ROB1303" s="779"/>
      <c r="ROC1303" s="779"/>
      <c r="ROD1303" s="779"/>
      <c r="ROE1303" s="779"/>
      <c r="ROF1303" s="779"/>
      <c r="ROG1303" s="779"/>
      <c r="ROH1303" s="779"/>
      <c r="ROI1303" s="779"/>
      <c r="ROJ1303" s="779"/>
      <c r="ROK1303" s="779"/>
      <c r="ROL1303" s="779"/>
      <c r="ROM1303" s="779"/>
      <c r="RON1303" s="779"/>
      <c r="ROO1303" s="779"/>
      <c r="ROP1303" s="779"/>
      <c r="ROQ1303" s="779"/>
      <c r="ROR1303" s="779"/>
      <c r="ROS1303" s="779"/>
      <c r="ROT1303" s="779"/>
      <c r="ROU1303" s="779"/>
      <c r="ROV1303" s="779"/>
      <c r="ROW1303" s="779"/>
      <c r="ROX1303" s="779"/>
      <c r="ROY1303" s="779"/>
      <c r="ROZ1303" s="779"/>
      <c r="RPA1303" s="779"/>
      <c r="RPB1303" s="779"/>
      <c r="RPC1303" s="779"/>
      <c r="RPD1303" s="779"/>
      <c r="RPE1303" s="779"/>
      <c r="RPF1303" s="779"/>
      <c r="RPG1303" s="779"/>
      <c r="RPH1303" s="779"/>
      <c r="RPI1303" s="779"/>
      <c r="RPJ1303" s="779"/>
      <c r="RPK1303" s="779"/>
      <c r="RPL1303" s="779"/>
      <c r="RPM1303" s="779"/>
      <c r="RPN1303" s="779"/>
      <c r="RPO1303" s="779"/>
      <c r="RPP1303" s="779"/>
      <c r="RPQ1303" s="779"/>
      <c r="RPR1303" s="779"/>
      <c r="RPS1303" s="779"/>
      <c r="RPT1303" s="779"/>
      <c r="RPU1303" s="779"/>
      <c r="RPV1303" s="779"/>
      <c r="RPW1303" s="779"/>
      <c r="RPX1303" s="779"/>
      <c r="RPY1303" s="779"/>
      <c r="RPZ1303" s="779"/>
      <c r="RQA1303" s="779"/>
      <c r="RQB1303" s="779"/>
      <c r="RQC1303" s="779"/>
      <c r="RQD1303" s="779"/>
      <c r="RQE1303" s="779"/>
      <c r="RQF1303" s="779"/>
      <c r="RQG1303" s="779"/>
      <c r="RQH1303" s="779"/>
      <c r="RQI1303" s="779"/>
      <c r="RQJ1303" s="779"/>
      <c r="RQK1303" s="779"/>
      <c r="RQL1303" s="779"/>
      <c r="RQM1303" s="779"/>
      <c r="RQN1303" s="779"/>
      <c r="RQO1303" s="779"/>
      <c r="RQP1303" s="779"/>
      <c r="RQQ1303" s="779"/>
      <c r="RQR1303" s="779"/>
      <c r="RQS1303" s="779"/>
      <c r="RQT1303" s="779"/>
      <c r="RQU1303" s="779"/>
      <c r="RQV1303" s="779"/>
      <c r="RQW1303" s="779"/>
      <c r="RQX1303" s="779"/>
      <c r="RQY1303" s="779"/>
      <c r="RQZ1303" s="779"/>
      <c r="RRA1303" s="779"/>
      <c r="RRB1303" s="779"/>
      <c r="RRC1303" s="779"/>
      <c r="RRD1303" s="779"/>
      <c r="RRE1303" s="779"/>
      <c r="RRF1303" s="779"/>
      <c r="RRG1303" s="779"/>
      <c r="RRH1303" s="779"/>
      <c r="RRI1303" s="779"/>
      <c r="RRJ1303" s="779"/>
      <c r="RRK1303" s="779"/>
      <c r="RRL1303" s="779"/>
      <c r="RRM1303" s="779"/>
      <c r="RRN1303" s="779"/>
      <c r="RRO1303" s="779"/>
      <c r="RRP1303" s="779"/>
      <c r="RRQ1303" s="779"/>
      <c r="RRR1303" s="779"/>
      <c r="RRS1303" s="779"/>
      <c r="RRT1303" s="779"/>
      <c r="RRU1303" s="779"/>
      <c r="RRV1303" s="779"/>
      <c r="RRW1303" s="779"/>
      <c r="RRX1303" s="779"/>
      <c r="RRY1303" s="779"/>
      <c r="RRZ1303" s="779"/>
      <c r="RSA1303" s="779"/>
      <c r="RSB1303" s="779"/>
      <c r="RSC1303" s="779"/>
      <c r="RSD1303" s="779"/>
      <c r="RSE1303" s="779"/>
      <c r="RSF1303" s="779"/>
      <c r="RSG1303" s="779"/>
      <c r="RSH1303" s="779"/>
      <c r="RSI1303" s="779"/>
      <c r="RSJ1303" s="779"/>
      <c r="RSK1303" s="779"/>
      <c r="RSL1303" s="779"/>
      <c r="RSM1303" s="779"/>
      <c r="RSN1303" s="779"/>
      <c r="RSO1303" s="779"/>
      <c r="RSP1303" s="779"/>
      <c r="RSQ1303" s="779"/>
      <c r="RSR1303" s="779"/>
      <c r="RSS1303" s="779"/>
      <c r="RST1303" s="779"/>
      <c r="RSU1303" s="779"/>
      <c r="RSV1303" s="779"/>
      <c r="RSW1303" s="779"/>
      <c r="RSX1303" s="779"/>
      <c r="RSY1303" s="779"/>
      <c r="RSZ1303" s="779"/>
      <c r="RTA1303" s="779"/>
      <c r="RTB1303" s="779"/>
      <c r="RTC1303" s="779"/>
      <c r="RTD1303" s="779"/>
      <c r="RTE1303" s="779"/>
      <c r="RTF1303" s="779"/>
      <c r="RTG1303" s="779"/>
      <c r="RTH1303" s="779"/>
      <c r="RTI1303" s="779"/>
      <c r="RTJ1303" s="779"/>
      <c r="RTK1303" s="779"/>
      <c r="RTL1303" s="779"/>
      <c r="RTM1303" s="779"/>
      <c r="RTN1303" s="779"/>
      <c r="RTO1303" s="779"/>
      <c r="RTP1303" s="779"/>
      <c r="RTQ1303" s="779"/>
      <c r="RTR1303" s="779"/>
      <c r="RTS1303" s="779"/>
      <c r="RTT1303" s="779"/>
      <c r="RTU1303" s="779"/>
      <c r="RTV1303" s="779"/>
      <c r="RTW1303" s="779"/>
      <c r="RTX1303" s="779"/>
      <c r="RTY1303" s="779"/>
      <c r="RTZ1303" s="779"/>
      <c r="RUA1303" s="779"/>
      <c r="RUB1303" s="779"/>
      <c r="RUC1303" s="779"/>
      <c r="RUD1303" s="779"/>
      <c r="RUE1303" s="779"/>
      <c r="RUF1303" s="779"/>
      <c r="RUG1303" s="779"/>
      <c r="RUH1303" s="779"/>
      <c r="RUI1303" s="779"/>
      <c r="RUJ1303" s="779"/>
      <c r="RUK1303" s="779"/>
      <c r="RUL1303" s="779"/>
      <c r="RUM1303" s="779"/>
      <c r="RUN1303" s="779"/>
      <c r="RUO1303" s="779"/>
      <c r="RUP1303" s="779"/>
      <c r="RUQ1303" s="779"/>
      <c r="RUR1303" s="779"/>
      <c r="RUS1303" s="779"/>
      <c r="RUT1303" s="779"/>
      <c r="RUU1303" s="779"/>
      <c r="RUV1303" s="779"/>
      <c r="RUW1303" s="779"/>
      <c r="RUX1303" s="779"/>
      <c r="RUY1303" s="779"/>
      <c r="RUZ1303" s="779"/>
      <c r="RVA1303" s="779"/>
      <c r="RVB1303" s="779"/>
      <c r="RVC1303" s="779"/>
      <c r="RVD1303" s="779"/>
      <c r="RVE1303" s="779"/>
      <c r="RVF1303" s="779"/>
      <c r="RVG1303" s="779"/>
      <c r="RVH1303" s="779"/>
      <c r="RVI1303" s="779"/>
      <c r="RVJ1303" s="779"/>
      <c r="RVK1303" s="779"/>
      <c r="RVL1303" s="779"/>
      <c r="RVM1303" s="779"/>
      <c r="RVN1303" s="779"/>
      <c r="RVO1303" s="779"/>
      <c r="RVP1303" s="779"/>
      <c r="RVQ1303" s="779"/>
      <c r="RVR1303" s="779"/>
      <c r="RVS1303" s="779"/>
      <c r="RVT1303" s="779"/>
      <c r="RVU1303" s="779"/>
      <c r="RVV1303" s="779"/>
      <c r="RVW1303" s="779"/>
      <c r="RVX1303" s="779"/>
      <c r="RVY1303" s="779"/>
      <c r="RVZ1303" s="779"/>
      <c r="RWA1303" s="779"/>
      <c r="RWB1303" s="779"/>
      <c r="RWC1303" s="779"/>
      <c r="RWD1303" s="779"/>
      <c r="RWE1303" s="779"/>
      <c r="RWF1303" s="779"/>
      <c r="RWG1303" s="779"/>
      <c r="RWH1303" s="779"/>
      <c r="RWI1303" s="779"/>
      <c r="RWJ1303" s="779"/>
      <c r="RWK1303" s="779"/>
      <c r="RWL1303" s="779"/>
      <c r="RWM1303" s="779"/>
      <c r="RWN1303" s="779"/>
      <c r="RWO1303" s="779"/>
      <c r="RWP1303" s="779"/>
      <c r="RWQ1303" s="779"/>
      <c r="RWR1303" s="779"/>
      <c r="RWS1303" s="779"/>
      <c r="RWT1303" s="779"/>
      <c r="RWU1303" s="779"/>
      <c r="RWV1303" s="779"/>
      <c r="RWW1303" s="779"/>
      <c r="RWX1303" s="779"/>
      <c r="RWY1303" s="779"/>
      <c r="RWZ1303" s="779"/>
      <c r="RXA1303" s="779"/>
      <c r="RXB1303" s="779"/>
      <c r="RXC1303" s="779"/>
      <c r="RXD1303" s="779"/>
      <c r="RXE1303" s="779"/>
      <c r="RXF1303" s="779"/>
      <c r="RXG1303" s="779"/>
      <c r="RXH1303" s="779"/>
      <c r="RXI1303" s="779"/>
      <c r="RXJ1303" s="779"/>
      <c r="RXK1303" s="779"/>
      <c r="RXL1303" s="779"/>
      <c r="RXM1303" s="779"/>
      <c r="RXN1303" s="779"/>
      <c r="RXO1303" s="779"/>
      <c r="RXP1303" s="779"/>
      <c r="RXQ1303" s="779"/>
      <c r="RXR1303" s="779"/>
      <c r="RXS1303" s="779"/>
      <c r="RXT1303" s="779"/>
      <c r="RXU1303" s="779"/>
      <c r="RXV1303" s="779"/>
      <c r="RXW1303" s="779"/>
      <c r="RXX1303" s="779"/>
      <c r="RXY1303" s="779"/>
      <c r="RXZ1303" s="779"/>
      <c r="RYA1303" s="779"/>
      <c r="RYB1303" s="779"/>
      <c r="RYC1303" s="779"/>
      <c r="RYD1303" s="779"/>
      <c r="RYE1303" s="779"/>
      <c r="RYF1303" s="779"/>
      <c r="RYG1303" s="779"/>
      <c r="RYH1303" s="779"/>
      <c r="RYI1303" s="779"/>
      <c r="RYJ1303" s="779"/>
      <c r="RYK1303" s="779"/>
      <c r="RYL1303" s="779"/>
      <c r="RYM1303" s="779"/>
      <c r="RYN1303" s="779"/>
      <c r="RYO1303" s="779"/>
      <c r="RYP1303" s="779"/>
      <c r="RYQ1303" s="779"/>
      <c r="RYR1303" s="779"/>
      <c r="RYS1303" s="779"/>
      <c r="RYT1303" s="779"/>
      <c r="RYU1303" s="779"/>
      <c r="RYV1303" s="779"/>
      <c r="RYW1303" s="779"/>
      <c r="RYX1303" s="779"/>
      <c r="RYY1303" s="779"/>
      <c r="RYZ1303" s="779"/>
      <c r="RZA1303" s="779"/>
      <c r="RZB1303" s="779"/>
      <c r="RZC1303" s="779"/>
      <c r="RZD1303" s="779"/>
      <c r="RZE1303" s="779"/>
      <c r="RZF1303" s="779"/>
      <c r="RZG1303" s="779"/>
      <c r="RZH1303" s="779"/>
      <c r="RZI1303" s="779"/>
      <c r="RZJ1303" s="779"/>
      <c r="RZK1303" s="779"/>
      <c r="RZL1303" s="779"/>
      <c r="RZM1303" s="779"/>
      <c r="RZN1303" s="779"/>
      <c r="RZO1303" s="779"/>
      <c r="RZP1303" s="779"/>
      <c r="RZQ1303" s="779"/>
      <c r="RZR1303" s="779"/>
      <c r="RZS1303" s="779"/>
      <c r="RZT1303" s="779"/>
      <c r="RZU1303" s="779"/>
      <c r="RZV1303" s="779"/>
      <c r="RZW1303" s="779"/>
      <c r="RZX1303" s="779"/>
      <c r="RZY1303" s="779"/>
      <c r="RZZ1303" s="779"/>
      <c r="SAA1303" s="779"/>
      <c r="SAB1303" s="779"/>
      <c r="SAC1303" s="779"/>
      <c r="SAD1303" s="779"/>
      <c r="SAE1303" s="779"/>
      <c r="SAF1303" s="779"/>
      <c r="SAG1303" s="779"/>
      <c r="SAH1303" s="779"/>
      <c r="SAI1303" s="779"/>
      <c r="SAJ1303" s="779"/>
      <c r="SAK1303" s="779"/>
      <c r="SAL1303" s="779"/>
      <c r="SAM1303" s="779"/>
      <c r="SAN1303" s="779"/>
      <c r="SAO1303" s="779"/>
      <c r="SAP1303" s="779"/>
      <c r="SAQ1303" s="779"/>
      <c r="SAR1303" s="779"/>
      <c r="SAS1303" s="779"/>
      <c r="SAT1303" s="779"/>
      <c r="SAU1303" s="779"/>
      <c r="SAV1303" s="779"/>
      <c r="SAW1303" s="779"/>
      <c r="SAX1303" s="779"/>
      <c r="SAY1303" s="779"/>
      <c r="SAZ1303" s="779"/>
      <c r="SBA1303" s="779"/>
      <c r="SBB1303" s="779"/>
      <c r="SBC1303" s="779"/>
      <c r="SBD1303" s="779"/>
      <c r="SBE1303" s="779"/>
      <c r="SBF1303" s="779"/>
      <c r="SBG1303" s="779"/>
      <c r="SBH1303" s="779"/>
      <c r="SBI1303" s="779"/>
      <c r="SBJ1303" s="779"/>
      <c r="SBK1303" s="779"/>
      <c r="SBL1303" s="779"/>
      <c r="SBM1303" s="779"/>
      <c r="SBN1303" s="779"/>
      <c r="SBO1303" s="779"/>
      <c r="SBP1303" s="779"/>
      <c r="SBQ1303" s="779"/>
      <c r="SBR1303" s="779"/>
      <c r="SBS1303" s="779"/>
      <c r="SBT1303" s="779"/>
      <c r="SBU1303" s="779"/>
      <c r="SBV1303" s="779"/>
      <c r="SBW1303" s="779"/>
      <c r="SBX1303" s="779"/>
      <c r="SBY1303" s="779"/>
      <c r="SBZ1303" s="779"/>
      <c r="SCA1303" s="779"/>
      <c r="SCB1303" s="779"/>
      <c r="SCC1303" s="779"/>
      <c r="SCD1303" s="779"/>
      <c r="SCE1303" s="779"/>
      <c r="SCF1303" s="779"/>
      <c r="SCG1303" s="779"/>
      <c r="SCH1303" s="779"/>
      <c r="SCI1303" s="779"/>
      <c r="SCJ1303" s="779"/>
      <c r="SCK1303" s="779"/>
      <c r="SCL1303" s="779"/>
      <c r="SCM1303" s="779"/>
      <c r="SCN1303" s="779"/>
      <c r="SCO1303" s="779"/>
      <c r="SCP1303" s="779"/>
      <c r="SCQ1303" s="779"/>
      <c r="SCR1303" s="779"/>
      <c r="SCS1303" s="779"/>
      <c r="SCT1303" s="779"/>
      <c r="SCU1303" s="779"/>
      <c r="SCV1303" s="779"/>
      <c r="SCW1303" s="779"/>
      <c r="SCX1303" s="779"/>
      <c r="SCY1303" s="779"/>
      <c r="SCZ1303" s="779"/>
      <c r="SDA1303" s="779"/>
      <c r="SDB1303" s="779"/>
      <c r="SDC1303" s="779"/>
      <c r="SDD1303" s="779"/>
      <c r="SDE1303" s="779"/>
      <c r="SDF1303" s="779"/>
      <c r="SDG1303" s="779"/>
      <c r="SDH1303" s="779"/>
      <c r="SDI1303" s="779"/>
      <c r="SDJ1303" s="779"/>
      <c r="SDK1303" s="779"/>
      <c r="SDL1303" s="779"/>
      <c r="SDM1303" s="779"/>
      <c r="SDN1303" s="779"/>
      <c r="SDO1303" s="779"/>
      <c r="SDP1303" s="779"/>
      <c r="SDQ1303" s="779"/>
      <c r="SDR1303" s="779"/>
      <c r="SDS1303" s="779"/>
      <c r="SDT1303" s="779"/>
      <c r="SDU1303" s="779"/>
      <c r="SDV1303" s="779"/>
      <c r="SDW1303" s="779"/>
      <c r="SDX1303" s="779"/>
      <c r="SDY1303" s="779"/>
      <c r="SDZ1303" s="779"/>
      <c r="SEA1303" s="779"/>
      <c r="SEB1303" s="779"/>
      <c r="SEC1303" s="779"/>
      <c r="SED1303" s="779"/>
      <c r="SEE1303" s="779"/>
      <c r="SEF1303" s="779"/>
      <c r="SEG1303" s="779"/>
      <c r="SEH1303" s="779"/>
      <c r="SEI1303" s="779"/>
      <c r="SEJ1303" s="779"/>
      <c r="SEK1303" s="779"/>
      <c r="SEL1303" s="779"/>
      <c r="SEM1303" s="779"/>
      <c r="SEN1303" s="779"/>
      <c r="SEO1303" s="779"/>
      <c r="SEP1303" s="779"/>
      <c r="SEQ1303" s="779"/>
      <c r="SER1303" s="779"/>
      <c r="SES1303" s="779"/>
      <c r="SET1303" s="779"/>
      <c r="SEU1303" s="779"/>
      <c r="SEV1303" s="779"/>
      <c r="SEW1303" s="779"/>
      <c r="SEX1303" s="779"/>
      <c r="SEY1303" s="779"/>
      <c r="SEZ1303" s="779"/>
      <c r="SFA1303" s="779"/>
      <c r="SFB1303" s="779"/>
      <c r="SFC1303" s="779"/>
      <c r="SFD1303" s="779"/>
      <c r="SFE1303" s="779"/>
      <c r="SFF1303" s="779"/>
      <c r="SFG1303" s="779"/>
      <c r="SFH1303" s="779"/>
      <c r="SFI1303" s="779"/>
      <c r="SFJ1303" s="779"/>
      <c r="SFK1303" s="779"/>
      <c r="SFL1303" s="779"/>
      <c r="SFM1303" s="779"/>
      <c r="SFN1303" s="779"/>
      <c r="SFO1303" s="779"/>
      <c r="SFP1303" s="779"/>
      <c r="SFQ1303" s="779"/>
      <c r="SFR1303" s="779"/>
      <c r="SFS1303" s="779"/>
      <c r="SFT1303" s="779"/>
      <c r="SFU1303" s="779"/>
      <c r="SFV1303" s="779"/>
      <c r="SFW1303" s="779"/>
      <c r="SFX1303" s="779"/>
      <c r="SFY1303" s="779"/>
      <c r="SFZ1303" s="779"/>
      <c r="SGA1303" s="779"/>
      <c r="SGB1303" s="779"/>
      <c r="SGC1303" s="779"/>
      <c r="SGD1303" s="779"/>
      <c r="SGE1303" s="779"/>
      <c r="SGF1303" s="779"/>
      <c r="SGG1303" s="779"/>
      <c r="SGH1303" s="779"/>
      <c r="SGI1303" s="779"/>
      <c r="SGJ1303" s="779"/>
      <c r="SGK1303" s="779"/>
      <c r="SGL1303" s="779"/>
      <c r="SGM1303" s="779"/>
      <c r="SGN1303" s="779"/>
      <c r="SGO1303" s="779"/>
      <c r="SGP1303" s="779"/>
      <c r="SGQ1303" s="779"/>
      <c r="SGR1303" s="779"/>
      <c r="SGS1303" s="779"/>
      <c r="SGT1303" s="779"/>
      <c r="SGU1303" s="779"/>
      <c r="SGV1303" s="779"/>
      <c r="SGW1303" s="779"/>
      <c r="SGX1303" s="779"/>
      <c r="SGY1303" s="779"/>
      <c r="SGZ1303" s="779"/>
      <c r="SHA1303" s="779"/>
      <c r="SHB1303" s="779"/>
      <c r="SHC1303" s="779"/>
      <c r="SHD1303" s="779"/>
      <c r="SHE1303" s="779"/>
      <c r="SHF1303" s="779"/>
      <c r="SHG1303" s="779"/>
      <c r="SHH1303" s="779"/>
      <c r="SHI1303" s="779"/>
      <c r="SHJ1303" s="779"/>
      <c r="SHK1303" s="779"/>
      <c r="SHL1303" s="779"/>
      <c r="SHM1303" s="779"/>
      <c r="SHN1303" s="779"/>
      <c r="SHO1303" s="779"/>
      <c r="SHP1303" s="779"/>
      <c r="SHQ1303" s="779"/>
      <c r="SHR1303" s="779"/>
      <c r="SHS1303" s="779"/>
      <c r="SHT1303" s="779"/>
      <c r="SHU1303" s="779"/>
      <c r="SHV1303" s="779"/>
      <c r="SHW1303" s="779"/>
      <c r="SHX1303" s="779"/>
      <c r="SHY1303" s="779"/>
      <c r="SHZ1303" s="779"/>
      <c r="SIA1303" s="779"/>
      <c r="SIB1303" s="779"/>
      <c r="SIC1303" s="779"/>
      <c r="SID1303" s="779"/>
      <c r="SIE1303" s="779"/>
      <c r="SIF1303" s="779"/>
      <c r="SIG1303" s="779"/>
      <c r="SIH1303" s="779"/>
      <c r="SII1303" s="779"/>
      <c r="SIJ1303" s="779"/>
      <c r="SIK1303" s="779"/>
      <c r="SIL1303" s="779"/>
      <c r="SIM1303" s="779"/>
      <c r="SIN1303" s="779"/>
      <c r="SIO1303" s="779"/>
      <c r="SIP1303" s="779"/>
      <c r="SIQ1303" s="779"/>
      <c r="SIR1303" s="779"/>
      <c r="SIS1303" s="779"/>
      <c r="SIT1303" s="779"/>
      <c r="SIU1303" s="779"/>
      <c r="SIV1303" s="779"/>
      <c r="SIW1303" s="779"/>
      <c r="SIX1303" s="779"/>
      <c r="SIY1303" s="779"/>
      <c r="SIZ1303" s="779"/>
      <c r="SJA1303" s="779"/>
      <c r="SJB1303" s="779"/>
      <c r="SJC1303" s="779"/>
      <c r="SJD1303" s="779"/>
      <c r="SJE1303" s="779"/>
      <c r="SJF1303" s="779"/>
      <c r="SJG1303" s="779"/>
      <c r="SJH1303" s="779"/>
      <c r="SJI1303" s="779"/>
      <c r="SJJ1303" s="779"/>
      <c r="SJK1303" s="779"/>
      <c r="SJL1303" s="779"/>
      <c r="SJM1303" s="779"/>
      <c r="SJN1303" s="779"/>
      <c r="SJO1303" s="779"/>
      <c r="SJP1303" s="779"/>
      <c r="SJQ1303" s="779"/>
      <c r="SJR1303" s="779"/>
      <c r="SJS1303" s="779"/>
      <c r="SJT1303" s="779"/>
      <c r="SJU1303" s="779"/>
      <c r="SJV1303" s="779"/>
      <c r="SJW1303" s="779"/>
      <c r="SJX1303" s="779"/>
      <c r="SJY1303" s="779"/>
      <c r="SJZ1303" s="779"/>
      <c r="SKA1303" s="779"/>
      <c r="SKB1303" s="779"/>
      <c r="SKC1303" s="779"/>
      <c r="SKD1303" s="779"/>
      <c r="SKE1303" s="779"/>
      <c r="SKF1303" s="779"/>
      <c r="SKG1303" s="779"/>
      <c r="SKH1303" s="779"/>
      <c r="SKI1303" s="779"/>
      <c r="SKJ1303" s="779"/>
      <c r="SKK1303" s="779"/>
      <c r="SKL1303" s="779"/>
      <c r="SKM1303" s="779"/>
      <c r="SKN1303" s="779"/>
      <c r="SKO1303" s="779"/>
      <c r="SKP1303" s="779"/>
      <c r="SKQ1303" s="779"/>
      <c r="SKR1303" s="779"/>
      <c r="SKS1303" s="779"/>
      <c r="SKT1303" s="779"/>
      <c r="SKU1303" s="779"/>
      <c r="SKV1303" s="779"/>
      <c r="SKW1303" s="779"/>
      <c r="SKX1303" s="779"/>
      <c r="SKY1303" s="779"/>
      <c r="SKZ1303" s="779"/>
      <c r="SLA1303" s="779"/>
      <c r="SLB1303" s="779"/>
      <c r="SLC1303" s="779"/>
      <c r="SLD1303" s="779"/>
      <c r="SLE1303" s="779"/>
      <c r="SLF1303" s="779"/>
      <c r="SLG1303" s="779"/>
      <c r="SLH1303" s="779"/>
      <c r="SLI1303" s="779"/>
      <c r="SLJ1303" s="779"/>
      <c r="SLK1303" s="779"/>
      <c r="SLL1303" s="779"/>
      <c r="SLM1303" s="779"/>
      <c r="SLN1303" s="779"/>
      <c r="SLO1303" s="779"/>
      <c r="SLP1303" s="779"/>
      <c r="SLQ1303" s="779"/>
      <c r="SLR1303" s="779"/>
      <c r="SLS1303" s="779"/>
      <c r="SLT1303" s="779"/>
      <c r="SLU1303" s="779"/>
      <c r="SLV1303" s="779"/>
      <c r="SLW1303" s="779"/>
      <c r="SLX1303" s="779"/>
      <c r="SLY1303" s="779"/>
      <c r="SLZ1303" s="779"/>
      <c r="SMA1303" s="779"/>
      <c r="SMB1303" s="779"/>
      <c r="SMC1303" s="779"/>
      <c r="SMD1303" s="779"/>
      <c r="SME1303" s="779"/>
      <c r="SMF1303" s="779"/>
      <c r="SMG1303" s="779"/>
      <c r="SMH1303" s="779"/>
      <c r="SMI1303" s="779"/>
      <c r="SMJ1303" s="779"/>
      <c r="SMK1303" s="779"/>
      <c r="SML1303" s="779"/>
      <c r="SMM1303" s="779"/>
      <c r="SMN1303" s="779"/>
      <c r="SMO1303" s="779"/>
      <c r="SMP1303" s="779"/>
      <c r="SMQ1303" s="779"/>
      <c r="SMR1303" s="779"/>
      <c r="SMS1303" s="779"/>
      <c r="SMT1303" s="779"/>
      <c r="SMU1303" s="779"/>
      <c r="SMV1303" s="779"/>
      <c r="SMW1303" s="779"/>
      <c r="SMX1303" s="779"/>
      <c r="SMY1303" s="779"/>
      <c r="SMZ1303" s="779"/>
      <c r="SNA1303" s="779"/>
      <c r="SNB1303" s="779"/>
      <c r="SNC1303" s="779"/>
      <c r="SND1303" s="779"/>
      <c r="SNE1303" s="779"/>
      <c r="SNF1303" s="779"/>
      <c r="SNG1303" s="779"/>
      <c r="SNH1303" s="779"/>
      <c r="SNI1303" s="779"/>
      <c r="SNJ1303" s="779"/>
      <c r="SNK1303" s="779"/>
      <c r="SNL1303" s="779"/>
      <c r="SNM1303" s="779"/>
      <c r="SNN1303" s="779"/>
      <c r="SNO1303" s="779"/>
      <c r="SNP1303" s="779"/>
      <c r="SNQ1303" s="779"/>
      <c r="SNR1303" s="779"/>
      <c r="SNS1303" s="779"/>
      <c r="SNT1303" s="779"/>
      <c r="SNU1303" s="779"/>
      <c r="SNV1303" s="779"/>
      <c r="SNW1303" s="779"/>
      <c r="SNX1303" s="779"/>
      <c r="SNY1303" s="779"/>
      <c r="SNZ1303" s="779"/>
      <c r="SOA1303" s="779"/>
      <c r="SOB1303" s="779"/>
      <c r="SOC1303" s="779"/>
      <c r="SOD1303" s="779"/>
      <c r="SOE1303" s="779"/>
      <c r="SOF1303" s="779"/>
      <c r="SOG1303" s="779"/>
      <c r="SOH1303" s="779"/>
      <c r="SOI1303" s="779"/>
      <c r="SOJ1303" s="779"/>
      <c r="SOK1303" s="779"/>
      <c r="SOL1303" s="779"/>
      <c r="SOM1303" s="779"/>
      <c r="SON1303" s="779"/>
      <c r="SOO1303" s="779"/>
      <c r="SOP1303" s="779"/>
      <c r="SOQ1303" s="779"/>
      <c r="SOR1303" s="779"/>
      <c r="SOS1303" s="779"/>
      <c r="SOT1303" s="779"/>
      <c r="SOU1303" s="779"/>
      <c r="SOV1303" s="779"/>
      <c r="SOW1303" s="779"/>
      <c r="SOX1303" s="779"/>
      <c r="SOY1303" s="779"/>
      <c r="SOZ1303" s="779"/>
      <c r="SPA1303" s="779"/>
      <c r="SPB1303" s="779"/>
      <c r="SPC1303" s="779"/>
      <c r="SPD1303" s="779"/>
      <c r="SPE1303" s="779"/>
      <c r="SPF1303" s="779"/>
      <c r="SPG1303" s="779"/>
      <c r="SPH1303" s="779"/>
      <c r="SPI1303" s="779"/>
      <c r="SPJ1303" s="779"/>
      <c r="SPK1303" s="779"/>
      <c r="SPL1303" s="779"/>
      <c r="SPM1303" s="779"/>
      <c r="SPN1303" s="779"/>
      <c r="SPO1303" s="779"/>
      <c r="SPP1303" s="779"/>
      <c r="SPQ1303" s="779"/>
      <c r="SPR1303" s="779"/>
      <c r="SPS1303" s="779"/>
      <c r="SPT1303" s="779"/>
      <c r="SPU1303" s="779"/>
      <c r="SPV1303" s="779"/>
      <c r="SPW1303" s="779"/>
      <c r="SPX1303" s="779"/>
      <c r="SPY1303" s="779"/>
      <c r="SPZ1303" s="779"/>
      <c r="SQA1303" s="779"/>
      <c r="SQB1303" s="779"/>
      <c r="SQC1303" s="779"/>
      <c r="SQD1303" s="779"/>
      <c r="SQE1303" s="779"/>
      <c r="SQF1303" s="779"/>
      <c r="SQG1303" s="779"/>
      <c r="SQH1303" s="779"/>
      <c r="SQI1303" s="779"/>
      <c r="SQJ1303" s="779"/>
      <c r="SQK1303" s="779"/>
      <c r="SQL1303" s="779"/>
      <c r="SQM1303" s="779"/>
      <c r="SQN1303" s="779"/>
      <c r="SQO1303" s="779"/>
      <c r="SQP1303" s="779"/>
      <c r="SQQ1303" s="779"/>
      <c r="SQR1303" s="779"/>
      <c r="SQS1303" s="779"/>
      <c r="SQT1303" s="779"/>
      <c r="SQU1303" s="779"/>
      <c r="SQV1303" s="779"/>
      <c r="SQW1303" s="779"/>
      <c r="SQX1303" s="779"/>
      <c r="SQY1303" s="779"/>
      <c r="SQZ1303" s="779"/>
      <c r="SRA1303" s="779"/>
      <c r="SRB1303" s="779"/>
      <c r="SRC1303" s="779"/>
      <c r="SRD1303" s="779"/>
      <c r="SRE1303" s="779"/>
      <c r="SRF1303" s="779"/>
      <c r="SRG1303" s="779"/>
      <c r="SRH1303" s="779"/>
      <c r="SRI1303" s="779"/>
      <c r="SRJ1303" s="779"/>
      <c r="SRK1303" s="779"/>
      <c r="SRL1303" s="779"/>
      <c r="SRM1303" s="779"/>
      <c r="SRN1303" s="779"/>
      <c r="SRO1303" s="779"/>
      <c r="SRP1303" s="779"/>
      <c r="SRQ1303" s="779"/>
      <c r="SRR1303" s="779"/>
      <c r="SRS1303" s="779"/>
      <c r="SRT1303" s="779"/>
      <c r="SRU1303" s="779"/>
      <c r="SRV1303" s="779"/>
      <c r="SRW1303" s="779"/>
      <c r="SRX1303" s="779"/>
      <c r="SRY1303" s="779"/>
      <c r="SRZ1303" s="779"/>
      <c r="SSA1303" s="779"/>
      <c r="SSB1303" s="779"/>
      <c r="SSC1303" s="779"/>
      <c r="SSD1303" s="779"/>
      <c r="SSE1303" s="779"/>
      <c r="SSF1303" s="779"/>
      <c r="SSG1303" s="779"/>
      <c r="SSH1303" s="779"/>
      <c r="SSI1303" s="779"/>
      <c r="SSJ1303" s="779"/>
      <c r="SSK1303" s="779"/>
      <c r="SSL1303" s="779"/>
      <c r="SSM1303" s="779"/>
      <c r="SSN1303" s="779"/>
      <c r="SSO1303" s="779"/>
      <c r="SSP1303" s="779"/>
      <c r="SSQ1303" s="779"/>
      <c r="SSR1303" s="779"/>
      <c r="SSS1303" s="779"/>
      <c r="SST1303" s="779"/>
      <c r="SSU1303" s="779"/>
      <c r="SSV1303" s="779"/>
      <c r="SSW1303" s="779"/>
      <c r="SSX1303" s="779"/>
      <c r="SSY1303" s="779"/>
      <c r="SSZ1303" s="779"/>
      <c r="STA1303" s="779"/>
      <c r="STB1303" s="779"/>
      <c r="STC1303" s="779"/>
      <c r="STD1303" s="779"/>
      <c r="STE1303" s="779"/>
      <c r="STF1303" s="779"/>
      <c r="STG1303" s="779"/>
      <c r="STH1303" s="779"/>
      <c r="STI1303" s="779"/>
      <c r="STJ1303" s="779"/>
      <c r="STK1303" s="779"/>
      <c r="STL1303" s="779"/>
      <c r="STM1303" s="779"/>
      <c r="STN1303" s="779"/>
      <c r="STO1303" s="779"/>
      <c r="STP1303" s="779"/>
      <c r="STQ1303" s="779"/>
      <c r="STR1303" s="779"/>
      <c r="STS1303" s="779"/>
      <c r="STT1303" s="779"/>
      <c r="STU1303" s="779"/>
      <c r="STV1303" s="779"/>
      <c r="STW1303" s="779"/>
      <c r="STX1303" s="779"/>
      <c r="STY1303" s="779"/>
      <c r="STZ1303" s="779"/>
      <c r="SUA1303" s="779"/>
      <c r="SUB1303" s="779"/>
      <c r="SUC1303" s="779"/>
      <c r="SUD1303" s="779"/>
      <c r="SUE1303" s="779"/>
      <c r="SUF1303" s="779"/>
      <c r="SUG1303" s="779"/>
      <c r="SUH1303" s="779"/>
      <c r="SUI1303" s="779"/>
      <c r="SUJ1303" s="779"/>
      <c r="SUK1303" s="779"/>
      <c r="SUL1303" s="779"/>
      <c r="SUM1303" s="779"/>
      <c r="SUN1303" s="779"/>
      <c r="SUO1303" s="779"/>
      <c r="SUP1303" s="779"/>
      <c r="SUQ1303" s="779"/>
      <c r="SUR1303" s="779"/>
      <c r="SUS1303" s="779"/>
      <c r="SUT1303" s="779"/>
      <c r="SUU1303" s="779"/>
      <c r="SUV1303" s="779"/>
      <c r="SUW1303" s="779"/>
      <c r="SUX1303" s="779"/>
      <c r="SUY1303" s="779"/>
      <c r="SUZ1303" s="779"/>
      <c r="SVA1303" s="779"/>
      <c r="SVB1303" s="779"/>
      <c r="SVC1303" s="779"/>
      <c r="SVD1303" s="779"/>
      <c r="SVE1303" s="779"/>
      <c r="SVF1303" s="779"/>
      <c r="SVG1303" s="779"/>
      <c r="SVH1303" s="779"/>
      <c r="SVI1303" s="779"/>
      <c r="SVJ1303" s="779"/>
      <c r="SVK1303" s="779"/>
      <c r="SVL1303" s="779"/>
      <c r="SVM1303" s="779"/>
      <c r="SVN1303" s="779"/>
      <c r="SVO1303" s="779"/>
      <c r="SVP1303" s="779"/>
      <c r="SVQ1303" s="779"/>
      <c r="SVR1303" s="779"/>
      <c r="SVS1303" s="779"/>
      <c r="SVT1303" s="779"/>
      <c r="SVU1303" s="779"/>
      <c r="SVV1303" s="779"/>
      <c r="SVW1303" s="779"/>
      <c r="SVX1303" s="779"/>
      <c r="SVY1303" s="779"/>
      <c r="SVZ1303" s="779"/>
      <c r="SWA1303" s="779"/>
      <c r="SWB1303" s="779"/>
      <c r="SWC1303" s="779"/>
      <c r="SWD1303" s="779"/>
      <c r="SWE1303" s="779"/>
      <c r="SWF1303" s="779"/>
      <c r="SWG1303" s="779"/>
      <c r="SWH1303" s="779"/>
      <c r="SWI1303" s="779"/>
      <c r="SWJ1303" s="779"/>
      <c r="SWK1303" s="779"/>
      <c r="SWL1303" s="779"/>
      <c r="SWM1303" s="779"/>
      <c r="SWN1303" s="779"/>
      <c r="SWO1303" s="779"/>
      <c r="SWP1303" s="779"/>
      <c r="SWQ1303" s="779"/>
      <c r="SWR1303" s="779"/>
      <c r="SWS1303" s="779"/>
      <c r="SWT1303" s="779"/>
      <c r="SWU1303" s="779"/>
      <c r="SWV1303" s="779"/>
      <c r="SWW1303" s="779"/>
      <c r="SWX1303" s="779"/>
      <c r="SWY1303" s="779"/>
      <c r="SWZ1303" s="779"/>
      <c r="SXA1303" s="779"/>
      <c r="SXB1303" s="779"/>
      <c r="SXC1303" s="779"/>
      <c r="SXD1303" s="779"/>
      <c r="SXE1303" s="779"/>
      <c r="SXF1303" s="779"/>
      <c r="SXG1303" s="779"/>
      <c r="SXH1303" s="779"/>
      <c r="SXI1303" s="779"/>
      <c r="SXJ1303" s="779"/>
      <c r="SXK1303" s="779"/>
      <c r="SXL1303" s="779"/>
      <c r="SXM1303" s="779"/>
      <c r="SXN1303" s="779"/>
      <c r="SXO1303" s="779"/>
      <c r="SXP1303" s="779"/>
      <c r="SXQ1303" s="779"/>
      <c r="SXR1303" s="779"/>
      <c r="SXS1303" s="779"/>
      <c r="SXT1303" s="779"/>
      <c r="SXU1303" s="779"/>
      <c r="SXV1303" s="779"/>
      <c r="SXW1303" s="779"/>
      <c r="SXX1303" s="779"/>
      <c r="SXY1303" s="779"/>
      <c r="SXZ1303" s="779"/>
      <c r="SYA1303" s="779"/>
      <c r="SYB1303" s="779"/>
      <c r="SYC1303" s="779"/>
      <c r="SYD1303" s="779"/>
      <c r="SYE1303" s="779"/>
      <c r="SYF1303" s="779"/>
      <c r="SYG1303" s="779"/>
      <c r="SYH1303" s="779"/>
      <c r="SYI1303" s="779"/>
      <c r="SYJ1303" s="779"/>
      <c r="SYK1303" s="779"/>
      <c r="SYL1303" s="779"/>
      <c r="SYM1303" s="779"/>
      <c r="SYN1303" s="779"/>
      <c r="SYO1303" s="779"/>
      <c r="SYP1303" s="779"/>
      <c r="SYQ1303" s="779"/>
      <c r="SYR1303" s="779"/>
      <c r="SYS1303" s="779"/>
      <c r="SYT1303" s="779"/>
      <c r="SYU1303" s="779"/>
      <c r="SYV1303" s="779"/>
      <c r="SYW1303" s="779"/>
      <c r="SYX1303" s="779"/>
      <c r="SYY1303" s="779"/>
      <c r="SYZ1303" s="779"/>
      <c r="SZA1303" s="779"/>
      <c r="SZB1303" s="779"/>
      <c r="SZC1303" s="779"/>
      <c r="SZD1303" s="779"/>
      <c r="SZE1303" s="779"/>
      <c r="SZF1303" s="779"/>
      <c r="SZG1303" s="779"/>
      <c r="SZH1303" s="779"/>
      <c r="SZI1303" s="779"/>
      <c r="SZJ1303" s="779"/>
      <c r="SZK1303" s="779"/>
      <c r="SZL1303" s="779"/>
      <c r="SZM1303" s="779"/>
      <c r="SZN1303" s="779"/>
      <c r="SZO1303" s="779"/>
      <c r="SZP1303" s="779"/>
      <c r="SZQ1303" s="779"/>
      <c r="SZR1303" s="779"/>
      <c r="SZS1303" s="779"/>
      <c r="SZT1303" s="779"/>
      <c r="SZU1303" s="779"/>
      <c r="SZV1303" s="779"/>
      <c r="SZW1303" s="779"/>
      <c r="SZX1303" s="779"/>
      <c r="SZY1303" s="779"/>
      <c r="SZZ1303" s="779"/>
      <c r="TAA1303" s="779"/>
      <c r="TAB1303" s="779"/>
      <c r="TAC1303" s="779"/>
      <c r="TAD1303" s="779"/>
      <c r="TAE1303" s="779"/>
      <c r="TAF1303" s="779"/>
      <c r="TAG1303" s="779"/>
      <c r="TAH1303" s="779"/>
      <c r="TAI1303" s="779"/>
      <c r="TAJ1303" s="779"/>
      <c r="TAK1303" s="779"/>
      <c r="TAL1303" s="779"/>
      <c r="TAM1303" s="779"/>
      <c r="TAN1303" s="779"/>
      <c r="TAO1303" s="779"/>
      <c r="TAP1303" s="779"/>
      <c r="TAQ1303" s="779"/>
      <c r="TAR1303" s="779"/>
      <c r="TAS1303" s="779"/>
      <c r="TAT1303" s="779"/>
      <c r="TAU1303" s="779"/>
      <c r="TAV1303" s="779"/>
      <c r="TAW1303" s="779"/>
      <c r="TAX1303" s="779"/>
      <c r="TAY1303" s="779"/>
      <c r="TAZ1303" s="779"/>
      <c r="TBA1303" s="779"/>
      <c r="TBB1303" s="779"/>
      <c r="TBC1303" s="779"/>
      <c r="TBD1303" s="779"/>
      <c r="TBE1303" s="779"/>
      <c r="TBF1303" s="779"/>
      <c r="TBG1303" s="779"/>
      <c r="TBH1303" s="779"/>
      <c r="TBI1303" s="779"/>
      <c r="TBJ1303" s="779"/>
      <c r="TBK1303" s="779"/>
      <c r="TBL1303" s="779"/>
      <c r="TBM1303" s="779"/>
      <c r="TBN1303" s="779"/>
      <c r="TBO1303" s="779"/>
      <c r="TBP1303" s="779"/>
      <c r="TBQ1303" s="779"/>
      <c r="TBR1303" s="779"/>
      <c r="TBS1303" s="779"/>
      <c r="TBT1303" s="779"/>
      <c r="TBU1303" s="779"/>
      <c r="TBV1303" s="779"/>
      <c r="TBW1303" s="779"/>
      <c r="TBX1303" s="779"/>
      <c r="TBY1303" s="779"/>
      <c r="TBZ1303" s="779"/>
      <c r="TCA1303" s="779"/>
      <c r="TCB1303" s="779"/>
      <c r="TCC1303" s="779"/>
      <c r="TCD1303" s="779"/>
      <c r="TCE1303" s="779"/>
      <c r="TCF1303" s="779"/>
      <c r="TCG1303" s="779"/>
      <c r="TCH1303" s="779"/>
      <c r="TCI1303" s="779"/>
      <c r="TCJ1303" s="779"/>
      <c r="TCK1303" s="779"/>
      <c r="TCL1303" s="779"/>
      <c r="TCM1303" s="779"/>
      <c r="TCN1303" s="779"/>
      <c r="TCO1303" s="779"/>
      <c r="TCP1303" s="779"/>
      <c r="TCQ1303" s="779"/>
      <c r="TCR1303" s="779"/>
      <c r="TCS1303" s="779"/>
      <c r="TCT1303" s="779"/>
      <c r="TCU1303" s="779"/>
      <c r="TCV1303" s="779"/>
      <c r="TCW1303" s="779"/>
      <c r="TCX1303" s="779"/>
      <c r="TCY1303" s="779"/>
      <c r="TCZ1303" s="779"/>
      <c r="TDA1303" s="779"/>
      <c r="TDB1303" s="779"/>
      <c r="TDC1303" s="779"/>
      <c r="TDD1303" s="779"/>
      <c r="TDE1303" s="779"/>
      <c r="TDF1303" s="779"/>
      <c r="TDG1303" s="779"/>
      <c r="TDH1303" s="779"/>
      <c r="TDI1303" s="779"/>
      <c r="TDJ1303" s="779"/>
      <c r="TDK1303" s="779"/>
      <c r="TDL1303" s="779"/>
      <c r="TDM1303" s="779"/>
      <c r="TDN1303" s="779"/>
      <c r="TDO1303" s="779"/>
      <c r="TDP1303" s="779"/>
      <c r="TDQ1303" s="779"/>
      <c r="TDR1303" s="779"/>
      <c r="TDS1303" s="779"/>
      <c r="TDT1303" s="779"/>
      <c r="TDU1303" s="779"/>
      <c r="TDV1303" s="779"/>
      <c r="TDW1303" s="779"/>
      <c r="TDX1303" s="779"/>
      <c r="TDY1303" s="779"/>
      <c r="TDZ1303" s="779"/>
      <c r="TEA1303" s="779"/>
      <c r="TEB1303" s="779"/>
      <c r="TEC1303" s="779"/>
      <c r="TED1303" s="779"/>
      <c r="TEE1303" s="779"/>
      <c r="TEF1303" s="779"/>
      <c r="TEG1303" s="779"/>
      <c r="TEH1303" s="779"/>
      <c r="TEI1303" s="779"/>
      <c r="TEJ1303" s="779"/>
      <c r="TEK1303" s="779"/>
      <c r="TEL1303" s="779"/>
      <c r="TEM1303" s="779"/>
      <c r="TEN1303" s="779"/>
      <c r="TEO1303" s="779"/>
      <c r="TEP1303" s="779"/>
      <c r="TEQ1303" s="779"/>
      <c r="TER1303" s="779"/>
      <c r="TES1303" s="779"/>
      <c r="TET1303" s="779"/>
      <c r="TEU1303" s="779"/>
      <c r="TEV1303" s="779"/>
      <c r="TEW1303" s="779"/>
      <c r="TEX1303" s="779"/>
      <c r="TEY1303" s="779"/>
      <c r="TEZ1303" s="779"/>
      <c r="TFA1303" s="779"/>
      <c r="TFB1303" s="779"/>
      <c r="TFC1303" s="779"/>
      <c r="TFD1303" s="779"/>
      <c r="TFE1303" s="779"/>
      <c r="TFF1303" s="779"/>
      <c r="TFG1303" s="779"/>
      <c r="TFH1303" s="779"/>
      <c r="TFI1303" s="779"/>
      <c r="TFJ1303" s="779"/>
      <c r="TFK1303" s="779"/>
      <c r="TFL1303" s="779"/>
      <c r="TFM1303" s="779"/>
      <c r="TFN1303" s="779"/>
      <c r="TFO1303" s="779"/>
      <c r="TFP1303" s="779"/>
      <c r="TFQ1303" s="779"/>
      <c r="TFR1303" s="779"/>
      <c r="TFS1303" s="779"/>
      <c r="TFT1303" s="779"/>
      <c r="TFU1303" s="779"/>
      <c r="TFV1303" s="779"/>
      <c r="TFW1303" s="779"/>
      <c r="TFX1303" s="779"/>
      <c r="TFY1303" s="779"/>
      <c r="TFZ1303" s="779"/>
      <c r="TGA1303" s="779"/>
      <c r="TGB1303" s="779"/>
      <c r="TGC1303" s="779"/>
      <c r="TGD1303" s="779"/>
      <c r="TGE1303" s="779"/>
      <c r="TGF1303" s="779"/>
      <c r="TGG1303" s="779"/>
      <c r="TGH1303" s="779"/>
      <c r="TGI1303" s="779"/>
      <c r="TGJ1303" s="779"/>
      <c r="TGK1303" s="779"/>
      <c r="TGL1303" s="779"/>
      <c r="TGM1303" s="779"/>
      <c r="TGN1303" s="779"/>
      <c r="TGO1303" s="779"/>
      <c r="TGP1303" s="779"/>
      <c r="TGQ1303" s="779"/>
      <c r="TGR1303" s="779"/>
      <c r="TGS1303" s="779"/>
      <c r="TGT1303" s="779"/>
      <c r="TGU1303" s="779"/>
      <c r="TGV1303" s="779"/>
      <c r="TGW1303" s="779"/>
      <c r="TGX1303" s="779"/>
      <c r="TGY1303" s="779"/>
      <c r="TGZ1303" s="779"/>
      <c r="THA1303" s="779"/>
      <c r="THB1303" s="779"/>
      <c r="THC1303" s="779"/>
      <c r="THD1303" s="779"/>
      <c r="THE1303" s="779"/>
      <c r="THF1303" s="779"/>
      <c r="THG1303" s="779"/>
      <c r="THH1303" s="779"/>
      <c r="THI1303" s="779"/>
      <c r="THJ1303" s="779"/>
      <c r="THK1303" s="779"/>
      <c r="THL1303" s="779"/>
      <c r="THM1303" s="779"/>
      <c r="THN1303" s="779"/>
      <c r="THO1303" s="779"/>
      <c r="THP1303" s="779"/>
      <c r="THQ1303" s="779"/>
      <c r="THR1303" s="779"/>
      <c r="THS1303" s="779"/>
      <c r="THT1303" s="779"/>
      <c r="THU1303" s="779"/>
      <c r="THV1303" s="779"/>
      <c r="THW1303" s="779"/>
      <c r="THX1303" s="779"/>
      <c r="THY1303" s="779"/>
      <c r="THZ1303" s="779"/>
      <c r="TIA1303" s="779"/>
      <c r="TIB1303" s="779"/>
      <c r="TIC1303" s="779"/>
      <c r="TID1303" s="779"/>
      <c r="TIE1303" s="779"/>
      <c r="TIF1303" s="779"/>
      <c r="TIG1303" s="779"/>
      <c r="TIH1303" s="779"/>
      <c r="TII1303" s="779"/>
      <c r="TIJ1303" s="779"/>
      <c r="TIK1303" s="779"/>
      <c r="TIL1303" s="779"/>
      <c r="TIM1303" s="779"/>
      <c r="TIN1303" s="779"/>
      <c r="TIO1303" s="779"/>
      <c r="TIP1303" s="779"/>
      <c r="TIQ1303" s="779"/>
      <c r="TIR1303" s="779"/>
      <c r="TIS1303" s="779"/>
      <c r="TIT1303" s="779"/>
      <c r="TIU1303" s="779"/>
      <c r="TIV1303" s="779"/>
      <c r="TIW1303" s="779"/>
      <c r="TIX1303" s="779"/>
      <c r="TIY1303" s="779"/>
      <c r="TIZ1303" s="779"/>
      <c r="TJA1303" s="779"/>
      <c r="TJB1303" s="779"/>
      <c r="TJC1303" s="779"/>
      <c r="TJD1303" s="779"/>
      <c r="TJE1303" s="779"/>
      <c r="TJF1303" s="779"/>
      <c r="TJG1303" s="779"/>
      <c r="TJH1303" s="779"/>
      <c r="TJI1303" s="779"/>
      <c r="TJJ1303" s="779"/>
      <c r="TJK1303" s="779"/>
      <c r="TJL1303" s="779"/>
      <c r="TJM1303" s="779"/>
      <c r="TJN1303" s="779"/>
      <c r="TJO1303" s="779"/>
      <c r="TJP1303" s="779"/>
      <c r="TJQ1303" s="779"/>
      <c r="TJR1303" s="779"/>
      <c r="TJS1303" s="779"/>
      <c r="TJT1303" s="779"/>
      <c r="TJU1303" s="779"/>
      <c r="TJV1303" s="779"/>
      <c r="TJW1303" s="779"/>
      <c r="TJX1303" s="779"/>
      <c r="TJY1303" s="779"/>
      <c r="TJZ1303" s="779"/>
      <c r="TKA1303" s="779"/>
      <c r="TKB1303" s="779"/>
      <c r="TKC1303" s="779"/>
      <c r="TKD1303" s="779"/>
      <c r="TKE1303" s="779"/>
      <c r="TKF1303" s="779"/>
      <c r="TKG1303" s="779"/>
      <c r="TKH1303" s="779"/>
      <c r="TKI1303" s="779"/>
      <c r="TKJ1303" s="779"/>
      <c r="TKK1303" s="779"/>
      <c r="TKL1303" s="779"/>
      <c r="TKM1303" s="779"/>
      <c r="TKN1303" s="779"/>
      <c r="TKO1303" s="779"/>
      <c r="TKP1303" s="779"/>
      <c r="TKQ1303" s="779"/>
      <c r="TKR1303" s="779"/>
      <c r="TKS1303" s="779"/>
      <c r="TKT1303" s="779"/>
      <c r="TKU1303" s="779"/>
      <c r="TKV1303" s="779"/>
      <c r="TKW1303" s="779"/>
      <c r="TKX1303" s="779"/>
      <c r="TKY1303" s="779"/>
      <c r="TKZ1303" s="779"/>
      <c r="TLA1303" s="779"/>
      <c r="TLB1303" s="779"/>
      <c r="TLC1303" s="779"/>
      <c r="TLD1303" s="779"/>
      <c r="TLE1303" s="779"/>
      <c r="TLF1303" s="779"/>
      <c r="TLG1303" s="779"/>
      <c r="TLH1303" s="779"/>
      <c r="TLI1303" s="779"/>
      <c r="TLJ1303" s="779"/>
      <c r="TLK1303" s="779"/>
      <c r="TLL1303" s="779"/>
      <c r="TLM1303" s="779"/>
      <c r="TLN1303" s="779"/>
      <c r="TLO1303" s="779"/>
      <c r="TLP1303" s="779"/>
      <c r="TLQ1303" s="779"/>
      <c r="TLR1303" s="779"/>
      <c r="TLS1303" s="779"/>
      <c r="TLT1303" s="779"/>
      <c r="TLU1303" s="779"/>
      <c r="TLV1303" s="779"/>
      <c r="TLW1303" s="779"/>
      <c r="TLX1303" s="779"/>
      <c r="TLY1303" s="779"/>
      <c r="TLZ1303" s="779"/>
      <c r="TMA1303" s="779"/>
      <c r="TMB1303" s="779"/>
      <c r="TMC1303" s="779"/>
      <c r="TMD1303" s="779"/>
      <c r="TME1303" s="779"/>
      <c r="TMF1303" s="779"/>
      <c r="TMG1303" s="779"/>
      <c r="TMH1303" s="779"/>
      <c r="TMI1303" s="779"/>
      <c r="TMJ1303" s="779"/>
      <c r="TMK1303" s="779"/>
      <c r="TML1303" s="779"/>
      <c r="TMM1303" s="779"/>
      <c r="TMN1303" s="779"/>
      <c r="TMO1303" s="779"/>
      <c r="TMP1303" s="779"/>
      <c r="TMQ1303" s="779"/>
      <c r="TMR1303" s="779"/>
      <c r="TMS1303" s="779"/>
      <c r="TMT1303" s="779"/>
      <c r="TMU1303" s="779"/>
      <c r="TMV1303" s="779"/>
      <c r="TMW1303" s="779"/>
      <c r="TMX1303" s="779"/>
      <c r="TMY1303" s="779"/>
      <c r="TMZ1303" s="779"/>
      <c r="TNA1303" s="779"/>
      <c r="TNB1303" s="779"/>
      <c r="TNC1303" s="779"/>
      <c r="TND1303" s="779"/>
      <c r="TNE1303" s="779"/>
      <c r="TNF1303" s="779"/>
      <c r="TNG1303" s="779"/>
      <c r="TNH1303" s="779"/>
      <c r="TNI1303" s="779"/>
      <c r="TNJ1303" s="779"/>
      <c r="TNK1303" s="779"/>
      <c r="TNL1303" s="779"/>
      <c r="TNM1303" s="779"/>
      <c r="TNN1303" s="779"/>
      <c r="TNO1303" s="779"/>
      <c r="TNP1303" s="779"/>
      <c r="TNQ1303" s="779"/>
      <c r="TNR1303" s="779"/>
      <c r="TNS1303" s="779"/>
      <c r="TNT1303" s="779"/>
      <c r="TNU1303" s="779"/>
      <c r="TNV1303" s="779"/>
      <c r="TNW1303" s="779"/>
      <c r="TNX1303" s="779"/>
      <c r="TNY1303" s="779"/>
      <c r="TNZ1303" s="779"/>
      <c r="TOA1303" s="779"/>
      <c r="TOB1303" s="779"/>
      <c r="TOC1303" s="779"/>
      <c r="TOD1303" s="779"/>
      <c r="TOE1303" s="779"/>
      <c r="TOF1303" s="779"/>
      <c r="TOG1303" s="779"/>
      <c r="TOH1303" s="779"/>
      <c r="TOI1303" s="779"/>
      <c r="TOJ1303" s="779"/>
      <c r="TOK1303" s="779"/>
      <c r="TOL1303" s="779"/>
      <c r="TOM1303" s="779"/>
      <c r="TON1303" s="779"/>
      <c r="TOO1303" s="779"/>
      <c r="TOP1303" s="779"/>
      <c r="TOQ1303" s="779"/>
      <c r="TOR1303" s="779"/>
      <c r="TOS1303" s="779"/>
      <c r="TOT1303" s="779"/>
      <c r="TOU1303" s="779"/>
      <c r="TOV1303" s="779"/>
      <c r="TOW1303" s="779"/>
      <c r="TOX1303" s="779"/>
      <c r="TOY1303" s="779"/>
      <c r="TOZ1303" s="779"/>
      <c r="TPA1303" s="779"/>
      <c r="TPB1303" s="779"/>
      <c r="TPC1303" s="779"/>
      <c r="TPD1303" s="779"/>
      <c r="TPE1303" s="779"/>
      <c r="TPF1303" s="779"/>
      <c r="TPG1303" s="779"/>
      <c r="TPH1303" s="779"/>
      <c r="TPI1303" s="779"/>
      <c r="TPJ1303" s="779"/>
      <c r="TPK1303" s="779"/>
      <c r="TPL1303" s="779"/>
      <c r="TPM1303" s="779"/>
      <c r="TPN1303" s="779"/>
      <c r="TPO1303" s="779"/>
      <c r="TPP1303" s="779"/>
      <c r="TPQ1303" s="779"/>
      <c r="TPR1303" s="779"/>
      <c r="TPS1303" s="779"/>
      <c r="TPT1303" s="779"/>
      <c r="TPU1303" s="779"/>
      <c r="TPV1303" s="779"/>
      <c r="TPW1303" s="779"/>
      <c r="TPX1303" s="779"/>
      <c r="TPY1303" s="779"/>
      <c r="TPZ1303" s="779"/>
      <c r="TQA1303" s="779"/>
      <c r="TQB1303" s="779"/>
      <c r="TQC1303" s="779"/>
      <c r="TQD1303" s="779"/>
      <c r="TQE1303" s="779"/>
      <c r="TQF1303" s="779"/>
      <c r="TQG1303" s="779"/>
      <c r="TQH1303" s="779"/>
      <c r="TQI1303" s="779"/>
      <c r="TQJ1303" s="779"/>
      <c r="TQK1303" s="779"/>
      <c r="TQL1303" s="779"/>
      <c r="TQM1303" s="779"/>
      <c r="TQN1303" s="779"/>
      <c r="TQO1303" s="779"/>
      <c r="TQP1303" s="779"/>
      <c r="TQQ1303" s="779"/>
      <c r="TQR1303" s="779"/>
      <c r="TQS1303" s="779"/>
      <c r="TQT1303" s="779"/>
      <c r="TQU1303" s="779"/>
      <c r="TQV1303" s="779"/>
      <c r="TQW1303" s="779"/>
      <c r="TQX1303" s="779"/>
      <c r="TQY1303" s="779"/>
      <c r="TQZ1303" s="779"/>
      <c r="TRA1303" s="779"/>
      <c r="TRB1303" s="779"/>
      <c r="TRC1303" s="779"/>
      <c r="TRD1303" s="779"/>
      <c r="TRE1303" s="779"/>
      <c r="TRF1303" s="779"/>
      <c r="TRG1303" s="779"/>
      <c r="TRH1303" s="779"/>
      <c r="TRI1303" s="779"/>
      <c r="TRJ1303" s="779"/>
      <c r="TRK1303" s="779"/>
      <c r="TRL1303" s="779"/>
      <c r="TRM1303" s="779"/>
      <c r="TRN1303" s="779"/>
      <c r="TRO1303" s="779"/>
      <c r="TRP1303" s="779"/>
      <c r="TRQ1303" s="779"/>
      <c r="TRR1303" s="779"/>
      <c r="TRS1303" s="779"/>
      <c r="TRT1303" s="779"/>
      <c r="TRU1303" s="779"/>
      <c r="TRV1303" s="779"/>
      <c r="TRW1303" s="779"/>
      <c r="TRX1303" s="779"/>
      <c r="TRY1303" s="779"/>
      <c r="TRZ1303" s="779"/>
      <c r="TSA1303" s="779"/>
      <c r="TSB1303" s="779"/>
      <c r="TSC1303" s="779"/>
      <c r="TSD1303" s="779"/>
      <c r="TSE1303" s="779"/>
      <c r="TSF1303" s="779"/>
      <c r="TSG1303" s="779"/>
      <c r="TSH1303" s="779"/>
      <c r="TSI1303" s="779"/>
      <c r="TSJ1303" s="779"/>
      <c r="TSK1303" s="779"/>
      <c r="TSL1303" s="779"/>
      <c r="TSM1303" s="779"/>
      <c r="TSN1303" s="779"/>
      <c r="TSO1303" s="779"/>
      <c r="TSP1303" s="779"/>
      <c r="TSQ1303" s="779"/>
      <c r="TSR1303" s="779"/>
      <c r="TSS1303" s="779"/>
      <c r="TST1303" s="779"/>
      <c r="TSU1303" s="779"/>
      <c r="TSV1303" s="779"/>
      <c r="TSW1303" s="779"/>
      <c r="TSX1303" s="779"/>
      <c r="TSY1303" s="779"/>
      <c r="TSZ1303" s="779"/>
      <c r="TTA1303" s="779"/>
      <c r="TTB1303" s="779"/>
      <c r="TTC1303" s="779"/>
      <c r="TTD1303" s="779"/>
      <c r="TTE1303" s="779"/>
      <c r="TTF1303" s="779"/>
      <c r="TTG1303" s="779"/>
      <c r="TTH1303" s="779"/>
      <c r="TTI1303" s="779"/>
      <c r="TTJ1303" s="779"/>
      <c r="TTK1303" s="779"/>
      <c r="TTL1303" s="779"/>
      <c r="TTM1303" s="779"/>
      <c r="TTN1303" s="779"/>
      <c r="TTO1303" s="779"/>
      <c r="TTP1303" s="779"/>
      <c r="TTQ1303" s="779"/>
      <c r="TTR1303" s="779"/>
      <c r="TTS1303" s="779"/>
      <c r="TTT1303" s="779"/>
      <c r="TTU1303" s="779"/>
      <c r="TTV1303" s="779"/>
      <c r="TTW1303" s="779"/>
      <c r="TTX1303" s="779"/>
      <c r="TTY1303" s="779"/>
      <c r="TTZ1303" s="779"/>
      <c r="TUA1303" s="779"/>
      <c r="TUB1303" s="779"/>
      <c r="TUC1303" s="779"/>
      <c r="TUD1303" s="779"/>
      <c r="TUE1303" s="779"/>
      <c r="TUF1303" s="779"/>
      <c r="TUG1303" s="779"/>
      <c r="TUH1303" s="779"/>
      <c r="TUI1303" s="779"/>
      <c r="TUJ1303" s="779"/>
      <c r="TUK1303" s="779"/>
      <c r="TUL1303" s="779"/>
      <c r="TUM1303" s="779"/>
      <c r="TUN1303" s="779"/>
      <c r="TUO1303" s="779"/>
      <c r="TUP1303" s="779"/>
      <c r="TUQ1303" s="779"/>
      <c r="TUR1303" s="779"/>
      <c r="TUS1303" s="779"/>
      <c r="TUT1303" s="779"/>
      <c r="TUU1303" s="779"/>
      <c r="TUV1303" s="779"/>
      <c r="TUW1303" s="779"/>
      <c r="TUX1303" s="779"/>
      <c r="TUY1303" s="779"/>
      <c r="TUZ1303" s="779"/>
      <c r="TVA1303" s="779"/>
      <c r="TVB1303" s="779"/>
      <c r="TVC1303" s="779"/>
      <c r="TVD1303" s="779"/>
      <c r="TVE1303" s="779"/>
      <c r="TVF1303" s="779"/>
      <c r="TVG1303" s="779"/>
      <c r="TVH1303" s="779"/>
      <c r="TVI1303" s="779"/>
      <c r="TVJ1303" s="779"/>
      <c r="TVK1303" s="779"/>
      <c r="TVL1303" s="779"/>
      <c r="TVM1303" s="779"/>
      <c r="TVN1303" s="779"/>
      <c r="TVO1303" s="779"/>
      <c r="TVP1303" s="779"/>
      <c r="TVQ1303" s="779"/>
      <c r="TVR1303" s="779"/>
      <c r="TVS1303" s="779"/>
      <c r="TVT1303" s="779"/>
      <c r="TVU1303" s="779"/>
      <c r="TVV1303" s="779"/>
      <c r="TVW1303" s="779"/>
      <c r="TVX1303" s="779"/>
      <c r="TVY1303" s="779"/>
      <c r="TVZ1303" s="779"/>
      <c r="TWA1303" s="779"/>
      <c r="TWB1303" s="779"/>
      <c r="TWC1303" s="779"/>
      <c r="TWD1303" s="779"/>
      <c r="TWE1303" s="779"/>
      <c r="TWF1303" s="779"/>
      <c r="TWG1303" s="779"/>
      <c r="TWH1303" s="779"/>
      <c r="TWI1303" s="779"/>
      <c r="TWJ1303" s="779"/>
      <c r="TWK1303" s="779"/>
      <c r="TWL1303" s="779"/>
      <c r="TWM1303" s="779"/>
      <c r="TWN1303" s="779"/>
      <c r="TWO1303" s="779"/>
      <c r="TWP1303" s="779"/>
      <c r="TWQ1303" s="779"/>
      <c r="TWR1303" s="779"/>
      <c r="TWS1303" s="779"/>
      <c r="TWT1303" s="779"/>
      <c r="TWU1303" s="779"/>
      <c r="TWV1303" s="779"/>
      <c r="TWW1303" s="779"/>
      <c r="TWX1303" s="779"/>
      <c r="TWY1303" s="779"/>
      <c r="TWZ1303" s="779"/>
      <c r="TXA1303" s="779"/>
      <c r="TXB1303" s="779"/>
      <c r="TXC1303" s="779"/>
      <c r="TXD1303" s="779"/>
      <c r="TXE1303" s="779"/>
      <c r="TXF1303" s="779"/>
      <c r="TXG1303" s="779"/>
      <c r="TXH1303" s="779"/>
      <c r="TXI1303" s="779"/>
      <c r="TXJ1303" s="779"/>
      <c r="TXK1303" s="779"/>
      <c r="TXL1303" s="779"/>
      <c r="TXM1303" s="779"/>
      <c r="TXN1303" s="779"/>
      <c r="TXO1303" s="779"/>
      <c r="TXP1303" s="779"/>
      <c r="TXQ1303" s="779"/>
      <c r="TXR1303" s="779"/>
      <c r="TXS1303" s="779"/>
      <c r="TXT1303" s="779"/>
      <c r="TXU1303" s="779"/>
      <c r="TXV1303" s="779"/>
      <c r="TXW1303" s="779"/>
      <c r="TXX1303" s="779"/>
      <c r="TXY1303" s="779"/>
      <c r="TXZ1303" s="779"/>
      <c r="TYA1303" s="779"/>
      <c r="TYB1303" s="779"/>
      <c r="TYC1303" s="779"/>
      <c r="TYD1303" s="779"/>
      <c r="TYE1303" s="779"/>
      <c r="TYF1303" s="779"/>
      <c r="TYG1303" s="779"/>
      <c r="TYH1303" s="779"/>
      <c r="TYI1303" s="779"/>
      <c r="TYJ1303" s="779"/>
      <c r="TYK1303" s="779"/>
      <c r="TYL1303" s="779"/>
      <c r="TYM1303" s="779"/>
      <c r="TYN1303" s="779"/>
      <c r="TYO1303" s="779"/>
      <c r="TYP1303" s="779"/>
      <c r="TYQ1303" s="779"/>
      <c r="TYR1303" s="779"/>
      <c r="TYS1303" s="779"/>
      <c r="TYT1303" s="779"/>
      <c r="TYU1303" s="779"/>
      <c r="TYV1303" s="779"/>
      <c r="TYW1303" s="779"/>
      <c r="TYX1303" s="779"/>
      <c r="TYY1303" s="779"/>
      <c r="TYZ1303" s="779"/>
      <c r="TZA1303" s="779"/>
      <c r="TZB1303" s="779"/>
      <c r="TZC1303" s="779"/>
      <c r="TZD1303" s="779"/>
      <c r="TZE1303" s="779"/>
      <c r="TZF1303" s="779"/>
      <c r="TZG1303" s="779"/>
      <c r="TZH1303" s="779"/>
      <c r="TZI1303" s="779"/>
      <c r="TZJ1303" s="779"/>
      <c r="TZK1303" s="779"/>
      <c r="TZL1303" s="779"/>
      <c r="TZM1303" s="779"/>
      <c r="TZN1303" s="779"/>
      <c r="TZO1303" s="779"/>
      <c r="TZP1303" s="779"/>
      <c r="TZQ1303" s="779"/>
      <c r="TZR1303" s="779"/>
      <c r="TZS1303" s="779"/>
      <c r="TZT1303" s="779"/>
      <c r="TZU1303" s="779"/>
      <c r="TZV1303" s="779"/>
      <c r="TZW1303" s="779"/>
      <c r="TZX1303" s="779"/>
      <c r="TZY1303" s="779"/>
      <c r="TZZ1303" s="779"/>
      <c r="UAA1303" s="779"/>
      <c r="UAB1303" s="779"/>
      <c r="UAC1303" s="779"/>
      <c r="UAD1303" s="779"/>
      <c r="UAE1303" s="779"/>
      <c r="UAF1303" s="779"/>
      <c r="UAG1303" s="779"/>
      <c r="UAH1303" s="779"/>
      <c r="UAI1303" s="779"/>
      <c r="UAJ1303" s="779"/>
      <c r="UAK1303" s="779"/>
      <c r="UAL1303" s="779"/>
      <c r="UAM1303" s="779"/>
      <c r="UAN1303" s="779"/>
      <c r="UAO1303" s="779"/>
      <c r="UAP1303" s="779"/>
      <c r="UAQ1303" s="779"/>
      <c r="UAR1303" s="779"/>
      <c r="UAS1303" s="779"/>
      <c r="UAT1303" s="779"/>
      <c r="UAU1303" s="779"/>
      <c r="UAV1303" s="779"/>
      <c r="UAW1303" s="779"/>
      <c r="UAX1303" s="779"/>
      <c r="UAY1303" s="779"/>
      <c r="UAZ1303" s="779"/>
      <c r="UBA1303" s="779"/>
      <c r="UBB1303" s="779"/>
      <c r="UBC1303" s="779"/>
      <c r="UBD1303" s="779"/>
      <c r="UBE1303" s="779"/>
      <c r="UBF1303" s="779"/>
      <c r="UBG1303" s="779"/>
      <c r="UBH1303" s="779"/>
      <c r="UBI1303" s="779"/>
      <c r="UBJ1303" s="779"/>
      <c r="UBK1303" s="779"/>
      <c r="UBL1303" s="779"/>
      <c r="UBM1303" s="779"/>
      <c r="UBN1303" s="779"/>
      <c r="UBO1303" s="779"/>
      <c r="UBP1303" s="779"/>
      <c r="UBQ1303" s="779"/>
      <c r="UBR1303" s="779"/>
      <c r="UBS1303" s="779"/>
      <c r="UBT1303" s="779"/>
      <c r="UBU1303" s="779"/>
      <c r="UBV1303" s="779"/>
      <c r="UBW1303" s="779"/>
      <c r="UBX1303" s="779"/>
      <c r="UBY1303" s="779"/>
      <c r="UBZ1303" s="779"/>
      <c r="UCA1303" s="779"/>
      <c r="UCB1303" s="779"/>
      <c r="UCC1303" s="779"/>
      <c r="UCD1303" s="779"/>
      <c r="UCE1303" s="779"/>
      <c r="UCF1303" s="779"/>
      <c r="UCG1303" s="779"/>
      <c r="UCH1303" s="779"/>
      <c r="UCI1303" s="779"/>
      <c r="UCJ1303" s="779"/>
      <c r="UCK1303" s="779"/>
      <c r="UCL1303" s="779"/>
      <c r="UCM1303" s="779"/>
      <c r="UCN1303" s="779"/>
      <c r="UCO1303" s="779"/>
      <c r="UCP1303" s="779"/>
      <c r="UCQ1303" s="779"/>
      <c r="UCR1303" s="779"/>
      <c r="UCS1303" s="779"/>
      <c r="UCT1303" s="779"/>
      <c r="UCU1303" s="779"/>
      <c r="UCV1303" s="779"/>
      <c r="UCW1303" s="779"/>
      <c r="UCX1303" s="779"/>
      <c r="UCY1303" s="779"/>
      <c r="UCZ1303" s="779"/>
      <c r="UDA1303" s="779"/>
      <c r="UDB1303" s="779"/>
      <c r="UDC1303" s="779"/>
      <c r="UDD1303" s="779"/>
      <c r="UDE1303" s="779"/>
      <c r="UDF1303" s="779"/>
      <c r="UDG1303" s="779"/>
      <c r="UDH1303" s="779"/>
      <c r="UDI1303" s="779"/>
      <c r="UDJ1303" s="779"/>
      <c r="UDK1303" s="779"/>
      <c r="UDL1303" s="779"/>
      <c r="UDM1303" s="779"/>
      <c r="UDN1303" s="779"/>
      <c r="UDO1303" s="779"/>
      <c r="UDP1303" s="779"/>
      <c r="UDQ1303" s="779"/>
      <c r="UDR1303" s="779"/>
      <c r="UDS1303" s="779"/>
      <c r="UDT1303" s="779"/>
      <c r="UDU1303" s="779"/>
      <c r="UDV1303" s="779"/>
      <c r="UDW1303" s="779"/>
      <c r="UDX1303" s="779"/>
      <c r="UDY1303" s="779"/>
      <c r="UDZ1303" s="779"/>
      <c r="UEA1303" s="779"/>
      <c r="UEB1303" s="779"/>
      <c r="UEC1303" s="779"/>
      <c r="UED1303" s="779"/>
      <c r="UEE1303" s="779"/>
      <c r="UEF1303" s="779"/>
      <c r="UEG1303" s="779"/>
      <c r="UEH1303" s="779"/>
      <c r="UEI1303" s="779"/>
      <c r="UEJ1303" s="779"/>
      <c r="UEK1303" s="779"/>
      <c r="UEL1303" s="779"/>
      <c r="UEM1303" s="779"/>
      <c r="UEN1303" s="779"/>
      <c r="UEO1303" s="779"/>
      <c r="UEP1303" s="779"/>
      <c r="UEQ1303" s="779"/>
      <c r="UER1303" s="779"/>
      <c r="UES1303" s="779"/>
      <c r="UET1303" s="779"/>
      <c r="UEU1303" s="779"/>
      <c r="UEV1303" s="779"/>
      <c r="UEW1303" s="779"/>
      <c r="UEX1303" s="779"/>
      <c r="UEY1303" s="779"/>
      <c r="UEZ1303" s="779"/>
      <c r="UFA1303" s="779"/>
      <c r="UFB1303" s="779"/>
      <c r="UFC1303" s="779"/>
      <c r="UFD1303" s="779"/>
      <c r="UFE1303" s="779"/>
      <c r="UFF1303" s="779"/>
      <c r="UFG1303" s="779"/>
      <c r="UFH1303" s="779"/>
      <c r="UFI1303" s="779"/>
      <c r="UFJ1303" s="779"/>
      <c r="UFK1303" s="779"/>
      <c r="UFL1303" s="779"/>
      <c r="UFM1303" s="779"/>
      <c r="UFN1303" s="779"/>
      <c r="UFO1303" s="779"/>
      <c r="UFP1303" s="779"/>
      <c r="UFQ1303" s="779"/>
      <c r="UFR1303" s="779"/>
      <c r="UFS1303" s="779"/>
      <c r="UFT1303" s="779"/>
      <c r="UFU1303" s="779"/>
      <c r="UFV1303" s="779"/>
      <c r="UFW1303" s="779"/>
      <c r="UFX1303" s="779"/>
      <c r="UFY1303" s="779"/>
      <c r="UFZ1303" s="779"/>
      <c r="UGA1303" s="779"/>
      <c r="UGB1303" s="779"/>
      <c r="UGC1303" s="779"/>
      <c r="UGD1303" s="779"/>
      <c r="UGE1303" s="779"/>
      <c r="UGF1303" s="779"/>
      <c r="UGG1303" s="779"/>
      <c r="UGH1303" s="779"/>
      <c r="UGI1303" s="779"/>
      <c r="UGJ1303" s="779"/>
      <c r="UGK1303" s="779"/>
      <c r="UGL1303" s="779"/>
      <c r="UGM1303" s="779"/>
      <c r="UGN1303" s="779"/>
      <c r="UGO1303" s="779"/>
      <c r="UGP1303" s="779"/>
      <c r="UGQ1303" s="779"/>
      <c r="UGR1303" s="779"/>
      <c r="UGS1303" s="779"/>
      <c r="UGT1303" s="779"/>
      <c r="UGU1303" s="779"/>
      <c r="UGV1303" s="779"/>
      <c r="UGW1303" s="779"/>
      <c r="UGX1303" s="779"/>
      <c r="UGY1303" s="779"/>
      <c r="UGZ1303" s="779"/>
      <c r="UHA1303" s="779"/>
      <c r="UHB1303" s="779"/>
      <c r="UHC1303" s="779"/>
      <c r="UHD1303" s="779"/>
      <c r="UHE1303" s="779"/>
      <c r="UHF1303" s="779"/>
      <c r="UHG1303" s="779"/>
      <c r="UHH1303" s="779"/>
      <c r="UHI1303" s="779"/>
      <c r="UHJ1303" s="779"/>
      <c r="UHK1303" s="779"/>
      <c r="UHL1303" s="779"/>
      <c r="UHM1303" s="779"/>
      <c r="UHN1303" s="779"/>
      <c r="UHO1303" s="779"/>
      <c r="UHP1303" s="779"/>
      <c r="UHQ1303" s="779"/>
      <c r="UHR1303" s="779"/>
      <c r="UHS1303" s="779"/>
      <c r="UHT1303" s="779"/>
      <c r="UHU1303" s="779"/>
      <c r="UHV1303" s="779"/>
      <c r="UHW1303" s="779"/>
      <c r="UHX1303" s="779"/>
      <c r="UHY1303" s="779"/>
      <c r="UHZ1303" s="779"/>
      <c r="UIA1303" s="779"/>
      <c r="UIB1303" s="779"/>
      <c r="UIC1303" s="779"/>
      <c r="UID1303" s="779"/>
      <c r="UIE1303" s="779"/>
      <c r="UIF1303" s="779"/>
      <c r="UIG1303" s="779"/>
      <c r="UIH1303" s="779"/>
      <c r="UII1303" s="779"/>
      <c r="UIJ1303" s="779"/>
      <c r="UIK1303" s="779"/>
      <c r="UIL1303" s="779"/>
      <c r="UIM1303" s="779"/>
      <c r="UIN1303" s="779"/>
      <c r="UIO1303" s="779"/>
      <c r="UIP1303" s="779"/>
      <c r="UIQ1303" s="779"/>
      <c r="UIR1303" s="779"/>
      <c r="UIS1303" s="779"/>
      <c r="UIT1303" s="779"/>
      <c r="UIU1303" s="779"/>
      <c r="UIV1303" s="779"/>
      <c r="UIW1303" s="779"/>
      <c r="UIX1303" s="779"/>
      <c r="UIY1303" s="779"/>
      <c r="UIZ1303" s="779"/>
      <c r="UJA1303" s="779"/>
      <c r="UJB1303" s="779"/>
      <c r="UJC1303" s="779"/>
      <c r="UJD1303" s="779"/>
      <c r="UJE1303" s="779"/>
      <c r="UJF1303" s="779"/>
      <c r="UJG1303" s="779"/>
      <c r="UJH1303" s="779"/>
      <c r="UJI1303" s="779"/>
      <c r="UJJ1303" s="779"/>
      <c r="UJK1303" s="779"/>
      <c r="UJL1303" s="779"/>
      <c r="UJM1303" s="779"/>
      <c r="UJN1303" s="779"/>
      <c r="UJO1303" s="779"/>
      <c r="UJP1303" s="779"/>
      <c r="UJQ1303" s="779"/>
      <c r="UJR1303" s="779"/>
      <c r="UJS1303" s="779"/>
      <c r="UJT1303" s="779"/>
      <c r="UJU1303" s="779"/>
      <c r="UJV1303" s="779"/>
      <c r="UJW1303" s="779"/>
      <c r="UJX1303" s="779"/>
      <c r="UJY1303" s="779"/>
      <c r="UJZ1303" s="779"/>
      <c r="UKA1303" s="779"/>
      <c r="UKB1303" s="779"/>
      <c r="UKC1303" s="779"/>
      <c r="UKD1303" s="779"/>
      <c r="UKE1303" s="779"/>
      <c r="UKF1303" s="779"/>
      <c r="UKG1303" s="779"/>
      <c r="UKH1303" s="779"/>
      <c r="UKI1303" s="779"/>
      <c r="UKJ1303" s="779"/>
      <c r="UKK1303" s="779"/>
      <c r="UKL1303" s="779"/>
      <c r="UKM1303" s="779"/>
      <c r="UKN1303" s="779"/>
      <c r="UKO1303" s="779"/>
      <c r="UKP1303" s="779"/>
      <c r="UKQ1303" s="779"/>
      <c r="UKR1303" s="779"/>
      <c r="UKS1303" s="779"/>
      <c r="UKT1303" s="779"/>
      <c r="UKU1303" s="779"/>
      <c r="UKV1303" s="779"/>
      <c r="UKW1303" s="779"/>
      <c r="UKX1303" s="779"/>
      <c r="UKY1303" s="779"/>
      <c r="UKZ1303" s="779"/>
      <c r="ULA1303" s="779"/>
      <c r="ULB1303" s="779"/>
      <c r="ULC1303" s="779"/>
      <c r="ULD1303" s="779"/>
      <c r="ULE1303" s="779"/>
      <c r="ULF1303" s="779"/>
      <c r="ULG1303" s="779"/>
      <c r="ULH1303" s="779"/>
      <c r="ULI1303" s="779"/>
      <c r="ULJ1303" s="779"/>
      <c r="ULK1303" s="779"/>
      <c r="ULL1303" s="779"/>
      <c r="ULM1303" s="779"/>
      <c r="ULN1303" s="779"/>
      <c r="ULO1303" s="779"/>
      <c r="ULP1303" s="779"/>
      <c r="ULQ1303" s="779"/>
      <c r="ULR1303" s="779"/>
      <c r="ULS1303" s="779"/>
      <c r="ULT1303" s="779"/>
      <c r="ULU1303" s="779"/>
      <c r="ULV1303" s="779"/>
      <c r="ULW1303" s="779"/>
      <c r="ULX1303" s="779"/>
      <c r="ULY1303" s="779"/>
      <c r="ULZ1303" s="779"/>
      <c r="UMA1303" s="779"/>
      <c r="UMB1303" s="779"/>
      <c r="UMC1303" s="779"/>
      <c r="UMD1303" s="779"/>
      <c r="UME1303" s="779"/>
      <c r="UMF1303" s="779"/>
      <c r="UMG1303" s="779"/>
      <c r="UMH1303" s="779"/>
      <c r="UMI1303" s="779"/>
      <c r="UMJ1303" s="779"/>
      <c r="UMK1303" s="779"/>
      <c r="UML1303" s="779"/>
      <c r="UMM1303" s="779"/>
      <c r="UMN1303" s="779"/>
      <c r="UMO1303" s="779"/>
      <c r="UMP1303" s="779"/>
      <c r="UMQ1303" s="779"/>
      <c r="UMR1303" s="779"/>
      <c r="UMS1303" s="779"/>
      <c r="UMT1303" s="779"/>
      <c r="UMU1303" s="779"/>
      <c r="UMV1303" s="779"/>
      <c r="UMW1303" s="779"/>
      <c r="UMX1303" s="779"/>
      <c r="UMY1303" s="779"/>
      <c r="UMZ1303" s="779"/>
      <c r="UNA1303" s="779"/>
      <c r="UNB1303" s="779"/>
      <c r="UNC1303" s="779"/>
      <c r="UND1303" s="779"/>
      <c r="UNE1303" s="779"/>
      <c r="UNF1303" s="779"/>
      <c r="UNG1303" s="779"/>
      <c r="UNH1303" s="779"/>
      <c r="UNI1303" s="779"/>
      <c r="UNJ1303" s="779"/>
      <c r="UNK1303" s="779"/>
      <c r="UNL1303" s="779"/>
      <c r="UNM1303" s="779"/>
      <c r="UNN1303" s="779"/>
      <c r="UNO1303" s="779"/>
      <c r="UNP1303" s="779"/>
      <c r="UNQ1303" s="779"/>
      <c r="UNR1303" s="779"/>
      <c r="UNS1303" s="779"/>
      <c r="UNT1303" s="779"/>
      <c r="UNU1303" s="779"/>
      <c r="UNV1303" s="779"/>
      <c r="UNW1303" s="779"/>
      <c r="UNX1303" s="779"/>
      <c r="UNY1303" s="779"/>
      <c r="UNZ1303" s="779"/>
      <c r="UOA1303" s="779"/>
      <c r="UOB1303" s="779"/>
      <c r="UOC1303" s="779"/>
      <c r="UOD1303" s="779"/>
      <c r="UOE1303" s="779"/>
      <c r="UOF1303" s="779"/>
      <c r="UOG1303" s="779"/>
      <c r="UOH1303" s="779"/>
      <c r="UOI1303" s="779"/>
      <c r="UOJ1303" s="779"/>
      <c r="UOK1303" s="779"/>
      <c r="UOL1303" s="779"/>
      <c r="UOM1303" s="779"/>
      <c r="UON1303" s="779"/>
      <c r="UOO1303" s="779"/>
      <c r="UOP1303" s="779"/>
      <c r="UOQ1303" s="779"/>
      <c r="UOR1303" s="779"/>
      <c r="UOS1303" s="779"/>
      <c r="UOT1303" s="779"/>
      <c r="UOU1303" s="779"/>
      <c r="UOV1303" s="779"/>
      <c r="UOW1303" s="779"/>
      <c r="UOX1303" s="779"/>
      <c r="UOY1303" s="779"/>
      <c r="UOZ1303" s="779"/>
      <c r="UPA1303" s="779"/>
      <c r="UPB1303" s="779"/>
      <c r="UPC1303" s="779"/>
      <c r="UPD1303" s="779"/>
      <c r="UPE1303" s="779"/>
      <c r="UPF1303" s="779"/>
      <c r="UPG1303" s="779"/>
      <c r="UPH1303" s="779"/>
      <c r="UPI1303" s="779"/>
      <c r="UPJ1303" s="779"/>
      <c r="UPK1303" s="779"/>
      <c r="UPL1303" s="779"/>
      <c r="UPM1303" s="779"/>
      <c r="UPN1303" s="779"/>
      <c r="UPO1303" s="779"/>
      <c r="UPP1303" s="779"/>
      <c r="UPQ1303" s="779"/>
      <c r="UPR1303" s="779"/>
      <c r="UPS1303" s="779"/>
      <c r="UPT1303" s="779"/>
      <c r="UPU1303" s="779"/>
      <c r="UPV1303" s="779"/>
      <c r="UPW1303" s="779"/>
      <c r="UPX1303" s="779"/>
      <c r="UPY1303" s="779"/>
      <c r="UPZ1303" s="779"/>
      <c r="UQA1303" s="779"/>
      <c r="UQB1303" s="779"/>
      <c r="UQC1303" s="779"/>
      <c r="UQD1303" s="779"/>
      <c r="UQE1303" s="779"/>
      <c r="UQF1303" s="779"/>
      <c r="UQG1303" s="779"/>
      <c r="UQH1303" s="779"/>
      <c r="UQI1303" s="779"/>
      <c r="UQJ1303" s="779"/>
      <c r="UQK1303" s="779"/>
      <c r="UQL1303" s="779"/>
      <c r="UQM1303" s="779"/>
      <c r="UQN1303" s="779"/>
      <c r="UQO1303" s="779"/>
      <c r="UQP1303" s="779"/>
      <c r="UQQ1303" s="779"/>
      <c r="UQR1303" s="779"/>
      <c r="UQS1303" s="779"/>
      <c r="UQT1303" s="779"/>
      <c r="UQU1303" s="779"/>
      <c r="UQV1303" s="779"/>
      <c r="UQW1303" s="779"/>
      <c r="UQX1303" s="779"/>
      <c r="UQY1303" s="779"/>
      <c r="UQZ1303" s="779"/>
      <c r="URA1303" s="779"/>
      <c r="URB1303" s="779"/>
      <c r="URC1303" s="779"/>
      <c r="URD1303" s="779"/>
      <c r="URE1303" s="779"/>
      <c r="URF1303" s="779"/>
      <c r="URG1303" s="779"/>
      <c r="URH1303" s="779"/>
      <c r="URI1303" s="779"/>
      <c r="URJ1303" s="779"/>
      <c r="URK1303" s="779"/>
      <c r="URL1303" s="779"/>
      <c r="URM1303" s="779"/>
      <c r="URN1303" s="779"/>
      <c r="URO1303" s="779"/>
      <c r="URP1303" s="779"/>
      <c r="URQ1303" s="779"/>
      <c r="URR1303" s="779"/>
      <c r="URS1303" s="779"/>
      <c r="URT1303" s="779"/>
      <c r="URU1303" s="779"/>
      <c r="URV1303" s="779"/>
      <c r="URW1303" s="779"/>
      <c r="URX1303" s="779"/>
      <c r="URY1303" s="779"/>
      <c r="URZ1303" s="779"/>
      <c r="USA1303" s="779"/>
      <c r="USB1303" s="779"/>
      <c r="USC1303" s="779"/>
      <c r="USD1303" s="779"/>
      <c r="USE1303" s="779"/>
      <c r="USF1303" s="779"/>
      <c r="USG1303" s="779"/>
      <c r="USH1303" s="779"/>
      <c r="USI1303" s="779"/>
      <c r="USJ1303" s="779"/>
      <c r="USK1303" s="779"/>
      <c r="USL1303" s="779"/>
      <c r="USM1303" s="779"/>
      <c r="USN1303" s="779"/>
      <c r="USO1303" s="779"/>
      <c r="USP1303" s="779"/>
      <c r="USQ1303" s="779"/>
      <c r="USR1303" s="779"/>
      <c r="USS1303" s="779"/>
      <c r="UST1303" s="779"/>
      <c r="USU1303" s="779"/>
      <c r="USV1303" s="779"/>
      <c r="USW1303" s="779"/>
      <c r="USX1303" s="779"/>
      <c r="USY1303" s="779"/>
      <c r="USZ1303" s="779"/>
      <c r="UTA1303" s="779"/>
      <c r="UTB1303" s="779"/>
      <c r="UTC1303" s="779"/>
      <c r="UTD1303" s="779"/>
      <c r="UTE1303" s="779"/>
      <c r="UTF1303" s="779"/>
      <c r="UTG1303" s="779"/>
      <c r="UTH1303" s="779"/>
      <c r="UTI1303" s="779"/>
      <c r="UTJ1303" s="779"/>
      <c r="UTK1303" s="779"/>
      <c r="UTL1303" s="779"/>
      <c r="UTM1303" s="779"/>
      <c r="UTN1303" s="779"/>
      <c r="UTO1303" s="779"/>
      <c r="UTP1303" s="779"/>
      <c r="UTQ1303" s="779"/>
      <c r="UTR1303" s="779"/>
      <c r="UTS1303" s="779"/>
      <c r="UTT1303" s="779"/>
      <c r="UTU1303" s="779"/>
      <c r="UTV1303" s="779"/>
      <c r="UTW1303" s="779"/>
      <c r="UTX1303" s="779"/>
      <c r="UTY1303" s="779"/>
      <c r="UTZ1303" s="779"/>
      <c r="UUA1303" s="779"/>
      <c r="UUB1303" s="779"/>
      <c r="UUC1303" s="779"/>
      <c r="UUD1303" s="779"/>
      <c r="UUE1303" s="779"/>
      <c r="UUF1303" s="779"/>
      <c r="UUG1303" s="779"/>
      <c r="UUH1303" s="779"/>
      <c r="UUI1303" s="779"/>
      <c r="UUJ1303" s="779"/>
      <c r="UUK1303" s="779"/>
      <c r="UUL1303" s="779"/>
      <c r="UUM1303" s="779"/>
      <c r="UUN1303" s="779"/>
      <c r="UUO1303" s="779"/>
      <c r="UUP1303" s="779"/>
      <c r="UUQ1303" s="779"/>
      <c r="UUR1303" s="779"/>
      <c r="UUS1303" s="779"/>
      <c r="UUT1303" s="779"/>
      <c r="UUU1303" s="779"/>
      <c r="UUV1303" s="779"/>
      <c r="UUW1303" s="779"/>
      <c r="UUX1303" s="779"/>
      <c r="UUY1303" s="779"/>
      <c r="UUZ1303" s="779"/>
      <c r="UVA1303" s="779"/>
      <c r="UVB1303" s="779"/>
      <c r="UVC1303" s="779"/>
      <c r="UVD1303" s="779"/>
      <c r="UVE1303" s="779"/>
      <c r="UVF1303" s="779"/>
      <c r="UVG1303" s="779"/>
      <c r="UVH1303" s="779"/>
      <c r="UVI1303" s="779"/>
      <c r="UVJ1303" s="779"/>
      <c r="UVK1303" s="779"/>
      <c r="UVL1303" s="779"/>
      <c r="UVM1303" s="779"/>
      <c r="UVN1303" s="779"/>
      <c r="UVO1303" s="779"/>
      <c r="UVP1303" s="779"/>
      <c r="UVQ1303" s="779"/>
      <c r="UVR1303" s="779"/>
      <c r="UVS1303" s="779"/>
      <c r="UVT1303" s="779"/>
      <c r="UVU1303" s="779"/>
      <c r="UVV1303" s="779"/>
      <c r="UVW1303" s="779"/>
      <c r="UVX1303" s="779"/>
      <c r="UVY1303" s="779"/>
      <c r="UVZ1303" s="779"/>
      <c r="UWA1303" s="779"/>
      <c r="UWB1303" s="779"/>
      <c r="UWC1303" s="779"/>
      <c r="UWD1303" s="779"/>
      <c r="UWE1303" s="779"/>
      <c r="UWF1303" s="779"/>
      <c r="UWG1303" s="779"/>
      <c r="UWH1303" s="779"/>
      <c r="UWI1303" s="779"/>
      <c r="UWJ1303" s="779"/>
      <c r="UWK1303" s="779"/>
      <c r="UWL1303" s="779"/>
      <c r="UWM1303" s="779"/>
      <c r="UWN1303" s="779"/>
      <c r="UWO1303" s="779"/>
      <c r="UWP1303" s="779"/>
      <c r="UWQ1303" s="779"/>
      <c r="UWR1303" s="779"/>
      <c r="UWS1303" s="779"/>
      <c r="UWT1303" s="779"/>
      <c r="UWU1303" s="779"/>
      <c r="UWV1303" s="779"/>
      <c r="UWW1303" s="779"/>
      <c r="UWX1303" s="779"/>
      <c r="UWY1303" s="779"/>
      <c r="UWZ1303" s="779"/>
      <c r="UXA1303" s="779"/>
      <c r="UXB1303" s="779"/>
      <c r="UXC1303" s="779"/>
      <c r="UXD1303" s="779"/>
      <c r="UXE1303" s="779"/>
      <c r="UXF1303" s="779"/>
      <c r="UXG1303" s="779"/>
      <c r="UXH1303" s="779"/>
      <c r="UXI1303" s="779"/>
      <c r="UXJ1303" s="779"/>
      <c r="UXK1303" s="779"/>
      <c r="UXL1303" s="779"/>
      <c r="UXM1303" s="779"/>
      <c r="UXN1303" s="779"/>
      <c r="UXO1303" s="779"/>
      <c r="UXP1303" s="779"/>
      <c r="UXQ1303" s="779"/>
      <c r="UXR1303" s="779"/>
      <c r="UXS1303" s="779"/>
      <c r="UXT1303" s="779"/>
      <c r="UXU1303" s="779"/>
      <c r="UXV1303" s="779"/>
      <c r="UXW1303" s="779"/>
      <c r="UXX1303" s="779"/>
      <c r="UXY1303" s="779"/>
      <c r="UXZ1303" s="779"/>
      <c r="UYA1303" s="779"/>
      <c r="UYB1303" s="779"/>
      <c r="UYC1303" s="779"/>
      <c r="UYD1303" s="779"/>
      <c r="UYE1303" s="779"/>
      <c r="UYF1303" s="779"/>
      <c r="UYG1303" s="779"/>
      <c r="UYH1303" s="779"/>
      <c r="UYI1303" s="779"/>
      <c r="UYJ1303" s="779"/>
      <c r="UYK1303" s="779"/>
      <c r="UYL1303" s="779"/>
      <c r="UYM1303" s="779"/>
      <c r="UYN1303" s="779"/>
      <c r="UYO1303" s="779"/>
      <c r="UYP1303" s="779"/>
      <c r="UYQ1303" s="779"/>
      <c r="UYR1303" s="779"/>
      <c r="UYS1303" s="779"/>
      <c r="UYT1303" s="779"/>
      <c r="UYU1303" s="779"/>
      <c r="UYV1303" s="779"/>
      <c r="UYW1303" s="779"/>
      <c r="UYX1303" s="779"/>
      <c r="UYY1303" s="779"/>
      <c r="UYZ1303" s="779"/>
      <c r="UZA1303" s="779"/>
      <c r="UZB1303" s="779"/>
      <c r="UZC1303" s="779"/>
      <c r="UZD1303" s="779"/>
      <c r="UZE1303" s="779"/>
      <c r="UZF1303" s="779"/>
      <c r="UZG1303" s="779"/>
      <c r="UZH1303" s="779"/>
      <c r="UZI1303" s="779"/>
      <c r="UZJ1303" s="779"/>
      <c r="UZK1303" s="779"/>
      <c r="UZL1303" s="779"/>
      <c r="UZM1303" s="779"/>
      <c r="UZN1303" s="779"/>
      <c r="UZO1303" s="779"/>
      <c r="UZP1303" s="779"/>
      <c r="UZQ1303" s="779"/>
      <c r="UZR1303" s="779"/>
      <c r="UZS1303" s="779"/>
      <c r="UZT1303" s="779"/>
      <c r="UZU1303" s="779"/>
      <c r="UZV1303" s="779"/>
      <c r="UZW1303" s="779"/>
      <c r="UZX1303" s="779"/>
      <c r="UZY1303" s="779"/>
      <c r="UZZ1303" s="779"/>
      <c r="VAA1303" s="779"/>
      <c r="VAB1303" s="779"/>
      <c r="VAC1303" s="779"/>
      <c r="VAD1303" s="779"/>
      <c r="VAE1303" s="779"/>
      <c r="VAF1303" s="779"/>
      <c r="VAG1303" s="779"/>
      <c r="VAH1303" s="779"/>
      <c r="VAI1303" s="779"/>
      <c r="VAJ1303" s="779"/>
      <c r="VAK1303" s="779"/>
      <c r="VAL1303" s="779"/>
      <c r="VAM1303" s="779"/>
      <c r="VAN1303" s="779"/>
      <c r="VAO1303" s="779"/>
      <c r="VAP1303" s="779"/>
      <c r="VAQ1303" s="779"/>
      <c r="VAR1303" s="779"/>
      <c r="VAS1303" s="779"/>
      <c r="VAT1303" s="779"/>
      <c r="VAU1303" s="779"/>
      <c r="VAV1303" s="779"/>
      <c r="VAW1303" s="779"/>
      <c r="VAX1303" s="779"/>
      <c r="VAY1303" s="779"/>
      <c r="VAZ1303" s="779"/>
      <c r="VBA1303" s="779"/>
      <c r="VBB1303" s="779"/>
      <c r="VBC1303" s="779"/>
      <c r="VBD1303" s="779"/>
      <c r="VBE1303" s="779"/>
      <c r="VBF1303" s="779"/>
      <c r="VBG1303" s="779"/>
      <c r="VBH1303" s="779"/>
      <c r="VBI1303" s="779"/>
      <c r="VBJ1303" s="779"/>
      <c r="VBK1303" s="779"/>
      <c r="VBL1303" s="779"/>
      <c r="VBM1303" s="779"/>
      <c r="VBN1303" s="779"/>
      <c r="VBO1303" s="779"/>
      <c r="VBP1303" s="779"/>
      <c r="VBQ1303" s="779"/>
      <c r="VBR1303" s="779"/>
      <c r="VBS1303" s="779"/>
      <c r="VBT1303" s="779"/>
      <c r="VBU1303" s="779"/>
      <c r="VBV1303" s="779"/>
      <c r="VBW1303" s="779"/>
      <c r="VBX1303" s="779"/>
      <c r="VBY1303" s="779"/>
      <c r="VBZ1303" s="779"/>
      <c r="VCA1303" s="779"/>
      <c r="VCB1303" s="779"/>
      <c r="VCC1303" s="779"/>
      <c r="VCD1303" s="779"/>
      <c r="VCE1303" s="779"/>
      <c r="VCF1303" s="779"/>
      <c r="VCG1303" s="779"/>
      <c r="VCH1303" s="779"/>
      <c r="VCI1303" s="779"/>
      <c r="VCJ1303" s="779"/>
      <c r="VCK1303" s="779"/>
      <c r="VCL1303" s="779"/>
      <c r="VCM1303" s="779"/>
      <c r="VCN1303" s="779"/>
      <c r="VCO1303" s="779"/>
      <c r="VCP1303" s="779"/>
      <c r="VCQ1303" s="779"/>
      <c r="VCR1303" s="779"/>
      <c r="VCS1303" s="779"/>
      <c r="VCT1303" s="779"/>
      <c r="VCU1303" s="779"/>
      <c r="VCV1303" s="779"/>
      <c r="VCW1303" s="779"/>
      <c r="VCX1303" s="779"/>
      <c r="VCY1303" s="779"/>
      <c r="VCZ1303" s="779"/>
      <c r="VDA1303" s="779"/>
      <c r="VDB1303" s="779"/>
      <c r="VDC1303" s="779"/>
      <c r="VDD1303" s="779"/>
      <c r="VDE1303" s="779"/>
      <c r="VDF1303" s="779"/>
      <c r="VDG1303" s="779"/>
      <c r="VDH1303" s="779"/>
      <c r="VDI1303" s="779"/>
      <c r="VDJ1303" s="779"/>
      <c r="VDK1303" s="779"/>
      <c r="VDL1303" s="779"/>
      <c r="VDM1303" s="779"/>
      <c r="VDN1303" s="779"/>
      <c r="VDO1303" s="779"/>
      <c r="VDP1303" s="779"/>
      <c r="VDQ1303" s="779"/>
      <c r="VDR1303" s="779"/>
      <c r="VDS1303" s="779"/>
      <c r="VDT1303" s="779"/>
      <c r="VDU1303" s="779"/>
      <c r="VDV1303" s="779"/>
      <c r="VDW1303" s="779"/>
      <c r="VDX1303" s="779"/>
      <c r="VDY1303" s="779"/>
      <c r="VDZ1303" s="779"/>
      <c r="VEA1303" s="779"/>
      <c r="VEB1303" s="779"/>
      <c r="VEC1303" s="779"/>
      <c r="VED1303" s="779"/>
      <c r="VEE1303" s="779"/>
      <c r="VEF1303" s="779"/>
      <c r="VEG1303" s="779"/>
      <c r="VEH1303" s="779"/>
      <c r="VEI1303" s="779"/>
      <c r="VEJ1303" s="779"/>
      <c r="VEK1303" s="779"/>
      <c r="VEL1303" s="779"/>
      <c r="VEM1303" s="779"/>
      <c r="VEN1303" s="779"/>
      <c r="VEO1303" s="779"/>
      <c r="VEP1303" s="779"/>
      <c r="VEQ1303" s="779"/>
      <c r="VER1303" s="779"/>
      <c r="VES1303" s="779"/>
      <c r="VET1303" s="779"/>
      <c r="VEU1303" s="779"/>
      <c r="VEV1303" s="779"/>
      <c r="VEW1303" s="779"/>
      <c r="VEX1303" s="779"/>
      <c r="VEY1303" s="779"/>
      <c r="VEZ1303" s="779"/>
      <c r="VFA1303" s="779"/>
      <c r="VFB1303" s="779"/>
      <c r="VFC1303" s="779"/>
      <c r="VFD1303" s="779"/>
      <c r="VFE1303" s="779"/>
      <c r="VFF1303" s="779"/>
      <c r="VFG1303" s="779"/>
      <c r="VFH1303" s="779"/>
      <c r="VFI1303" s="779"/>
      <c r="VFJ1303" s="779"/>
      <c r="VFK1303" s="779"/>
      <c r="VFL1303" s="779"/>
      <c r="VFM1303" s="779"/>
      <c r="VFN1303" s="779"/>
      <c r="VFO1303" s="779"/>
      <c r="VFP1303" s="779"/>
      <c r="VFQ1303" s="779"/>
      <c r="VFR1303" s="779"/>
      <c r="VFS1303" s="779"/>
      <c r="VFT1303" s="779"/>
      <c r="VFU1303" s="779"/>
      <c r="VFV1303" s="779"/>
      <c r="VFW1303" s="779"/>
      <c r="VFX1303" s="779"/>
      <c r="VFY1303" s="779"/>
      <c r="VFZ1303" s="779"/>
      <c r="VGA1303" s="779"/>
      <c r="VGB1303" s="779"/>
      <c r="VGC1303" s="779"/>
      <c r="VGD1303" s="779"/>
      <c r="VGE1303" s="779"/>
      <c r="VGF1303" s="779"/>
      <c r="VGG1303" s="779"/>
      <c r="VGH1303" s="779"/>
      <c r="VGI1303" s="779"/>
      <c r="VGJ1303" s="779"/>
      <c r="VGK1303" s="779"/>
      <c r="VGL1303" s="779"/>
      <c r="VGM1303" s="779"/>
      <c r="VGN1303" s="779"/>
      <c r="VGO1303" s="779"/>
      <c r="VGP1303" s="779"/>
      <c r="VGQ1303" s="779"/>
      <c r="VGR1303" s="779"/>
      <c r="VGS1303" s="779"/>
      <c r="VGT1303" s="779"/>
      <c r="VGU1303" s="779"/>
      <c r="VGV1303" s="779"/>
      <c r="VGW1303" s="779"/>
      <c r="VGX1303" s="779"/>
      <c r="VGY1303" s="779"/>
      <c r="VGZ1303" s="779"/>
      <c r="VHA1303" s="779"/>
      <c r="VHB1303" s="779"/>
      <c r="VHC1303" s="779"/>
      <c r="VHD1303" s="779"/>
      <c r="VHE1303" s="779"/>
      <c r="VHF1303" s="779"/>
      <c r="VHG1303" s="779"/>
      <c r="VHH1303" s="779"/>
      <c r="VHI1303" s="779"/>
      <c r="VHJ1303" s="779"/>
      <c r="VHK1303" s="779"/>
      <c r="VHL1303" s="779"/>
      <c r="VHM1303" s="779"/>
      <c r="VHN1303" s="779"/>
      <c r="VHO1303" s="779"/>
      <c r="VHP1303" s="779"/>
      <c r="VHQ1303" s="779"/>
      <c r="VHR1303" s="779"/>
      <c r="VHS1303" s="779"/>
      <c r="VHT1303" s="779"/>
      <c r="VHU1303" s="779"/>
      <c r="VHV1303" s="779"/>
      <c r="VHW1303" s="779"/>
      <c r="VHX1303" s="779"/>
      <c r="VHY1303" s="779"/>
      <c r="VHZ1303" s="779"/>
      <c r="VIA1303" s="779"/>
      <c r="VIB1303" s="779"/>
      <c r="VIC1303" s="779"/>
      <c r="VID1303" s="779"/>
      <c r="VIE1303" s="779"/>
      <c r="VIF1303" s="779"/>
      <c r="VIG1303" s="779"/>
      <c r="VIH1303" s="779"/>
      <c r="VII1303" s="779"/>
      <c r="VIJ1303" s="779"/>
      <c r="VIK1303" s="779"/>
      <c r="VIL1303" s="779"/>
      <c r="VIM1303" s="779"/>
      <c r="VIN1303" s="779"/>
      <c r="VIO1303" s="779"/>
      <c r="VIP1303" s="779"/>
      <c r="VIQ1303" s="779"/>
      <c r="VIR1303" s="779"/>
      <c r="VIS1303" s="779"/>
      <c r="VIT1303" s="779"/>
      <c r="VIU1303" s="779"/>
      <c r="VIV1303" s="779"/>
      <c r="VIW1303" s="779"/>
      <c r="VIX1303" s="779"/>
      <c r="VIY1303" s="779"/>
      <c r="VIZ1303" s="779"/>
      <c r="VJA1303" s="779"/>
      <c r="VJB1303" s="779"/>
      <c r="VJC1303" s="779"/>
      <c r="VJD1303" s="779"/>
      <c r="VJE1303" s="779"/>
      <c r="VJF1303" s="779"/>
      <c r="VJG1303" s="779"/>
      <c r="VJH1303" s="779"/>
      <c r="VJI1303" s="779"/>
      <c r="VJJ1303" s="779"/>
      <c r="VJK1303" s="779"/>
      <c r="VJL1303" s="779"/>
      <c r="VJM1303" s="779"/>
      <c r="VJN1303" s="779"/>
      <c r="VJO1303" s="779"/>
      <c r="VJP1303" s="779"/>
      <c r="VJQ1303" s="779"/>
      <c r="VJR1303" s="779"/>
      <c r="VJS1303" s="779"/>
      <c r="VJT1303" s="779"/>
      <c r="VJU1303" s="779"/>
      <c r="VJV1303" s="779"/>
      <c r="VJW1303" s="779"/>
      <c r="VJX1303" s="779"/>
      <c r="VJY1303" s="779"/>
      <c r="VJZ1303" s="779"/>
      <c r="VKA1303" s="779"/>
      <c r="VKB1303" s="779"/>
      <c r="VKC1303" s="779"/>
      <c r="VKD1303" s="779"/>
      <c r="VKE1303" s="779"/>
      <c r="VKF1303" s="779"/>
      <c r="VKG1303" s="779"/>
      <c r="VKH1303" s="779"/>
      <c r="VKI1303" s="779"/>
      <c r="VKJ1303" s="779"/>
      <c r="VKK1303" s="779"/>
      <c r="VKL1303" s="779"/>
      <c r="VKM1303" s="779"/>
      <c r="VKN1303" s="779"/>
      <c r="VKO1303" s="779"/>
      <c r="VKP1303" s="779"/>
      <c r="VKQ1303" s="779"/>
      <c r="VKR1303" s="779"/>
      <c r="VKS1303" s="779"/>
      <c r="VKT1303" s="779"/>
      <c r="VKU1303" s="779"/>
      <c r="VKV1303" s="779"/>
      <c r="VKW1303" s="779"/>
      <c r="VKX1303" s="779"/>
      <c r="VKY1303" s="779"/>
      <c r="VKZ1303" s="779"/>
      <c r="VLA1303" s="779"/>
      <c r="VLB1303" s="779"/>
      <c r="VLC1303" s="779"/>
      <c r="VLD1303" s="779"/>
      <c r="VLE1303" s="779"/>
      <c r="VLF1303" s="779"/>
      <c r="VLG1303" s="779"/>
      <c r="VLH1303" s="779"/>
      <c r="VLI1303" s="779"/>
      <c r="VLJ1303" s="779"/>
      <c r="VLK1303" s="779"/>
      <c r="VLL1303" s="779"/>
      <c r="VLM1303" s="779"/>
      <c r="VLN1303" s="779"/>
      <c r="VLO1303" s="779"/>
      <c r="VLP1303" s="779"/>
      <c r="VLQ1303" s="779"/>
      <c r="VLR1303" s="779"/>
      <c r="VLS1303" s="779"/>
      <c r="VLT1303" s="779"/>
      <c r="VLU1303" s="779"/>
      <c r="VLV1303" s="779"/>
      <c r="VLW1303" s="779"/>
      <c r="VLX1303" s="779"/>
      <c r="VLY1303" s="779"/>
      <c r="VLZ1303" s="779"/>
      <c r="VMA1303" s="779"/>
      <c r="VMB1303" s="779"/>
      <c r="VMC1303" s="779"/>
      <c r="VMD1303" s="779"/>
      <c r="VME1303" s="779"/>
      <c r="VMF1303" s="779"/>
      <c r="VMG1303" s="779"/>
      <c r="VMH1303" s="779"/>
      <c r="VMI1303" s="779"/>
      <c r="VMJ1303" s="779"/>
      <c r="VMK1303" s="779"/>
      <c r="VML1303" s="779"/>
      <c r="VMM1303" s="779"/>
      <c r="VMN1303" s="779"/>
      <c r="VMO1303" s="779"/>
      <c r="VMP1303" s="779"/>
      <c r="VMQ1303" s="779"/>
      <c r="VMR1303" s="779"/>
      <c r="VMS1303" s="779"/>
      <c r="VMT1303" s="779"/>
      <c r="VMU1303" s="779"/>
      <c r="VMV1303" s="779"/>
      <c r="VMW1303" s="779"/>
      <c r="VMX1303" s="779"/>
      <c r="VMY1303" s="779"/>
      <c r="VMZ1303" s="779"/>
      <c r="VNA1303" s="779"/>
      <c r="VNB1303" s="779"/>
      <c r="VNC1303" s="779"/>
      <c r="VND1303" s="779"/>
      <c r="VNE1303" s="779"/>
      <c r="VNF1303" s="779"/>
      <c r="VNG1303" s="779"/>
      <c r="VNH1303" s="779"/>
      <c r="VNI1303" s="779"/>
      <c r="VNJ1303" s="779"/>
      <c r="VNK1303" s="779"/>
      <c r="VNL1303" s="779"/>
      <c r="VNM1303" s="779"/>
      <c r="VNN1303" s="779"/>
      <c r="VNO1303" s="779"/>
      <c r="VNP1303" s="779"/>
      <c r="VNQ1303" s="779"/>
      <c r="VNR1303" s="779"/>
      <c r="VNS1303" s="779"/>
      <c r="VNT1303" s="779"/>
      <c r="VNU1303" s="779"/>
      <c r="VNV1303" s="779"/>
      <c r="VNW1303" s="779"/>
      <c r="VNX1303" s="779"/>
      <c r="VNY1303" s="779"/>
      <c r="VNZ1303" s="779"/>
      <c r="VOA1303" s="779"/>
      <c r="VOB1303" s="779"/>
      <c r="VOC1303" s="779"/>
      <c r="VOD1303" s="779"/>
      <c r="VOE1303" s="779"/>
      <c r="VOF1303" s="779"/>
      <c r="VOG1303" s="779"/>
      <c r="VOH1303" s="779"/>
      <c r="VOI1303" s="779"/>
      <c r="VOJ1303" s="779"/>
      <c r="VOK1303" s="779"/>
      <c r="VOL1303" s="779"/>
      <c r="VOM1303" s="779"/>
      <c r="VON1303" s="779"/>
      <c r="VOO1303" s="779"/>
      <c r="VOP1303" s="779"/>
      <c r="VOQ1303" s="779"/>
      <c r="VOR1303" s="779"/>
      <c r="VOS1303" s="779"/>
      <c r="VOT1303" s="779"/>
      <c r="VOU1303" s="779"/>
      <c r="VOV1303" s="779"/>
      <c r="VOW1303" s="779"/>
      <c r="VOX1303" s="779"/>
      <c r="VOY1303" s="779"/>
      <c r="VOZ1303" s="779"/>
      <c r="VPA1303" s="779"/>
      <c r="VPB1303" s="779"/>
      <c r="VPC1303" s="779"/>
      <c r="VPD1303" s="779"/>
      <c r="VPE1303" s="779"/>
      <c r="VPF1303" s="779"/>
      <c r="VPG1303" s="779"/>
      <c r="VPH1303" s="779"/>
      <c r="VPI1303" s="779"/>
      <c r="VPJ1303" s="779"/>
      <c r="VPK1303" s="779"/>
      <c r="VPL1303" s="779"/>
      <c r="VPM1303" s="779"/>
      <c r="VPN1303" s="779"/>
      <c r="VPO1303" s="779"/>
      <c r="VPP1303" s="779"/>
      <c r="VPQ1303" s="779"/>
      <c r="VPR1303" s="779"/>
      <c r="VPS1303" s="779"/>
      <c r="VPT1303" s="779"/>
      <c r="VPU1303" s="779"/>
      <c r="VPV1303" s="779"/>
      <c r="VPW1303" s="779"/>
      <c r="VPX1303" s="779"/>
      <c r="VPY1303" s="779"/>
      <c r="VPZ1303" s="779"/>
      <c r="VQA1303" s="779"/>
      <c r="VQB1303" s="779"/>
      <c r="VQC1303" s="779"/>
      <c r="VQD1303" s="779"/>
      <c r="VQE1303" s="779"/>
      <c r="VQF1303" s="779"/>
      <c r="VQG1303" s="779"/>
      <c r="VQH1303" s="779"/>
      <c r="VQI1303" s="779"/>
      <c r="VQJ1303" s="779"/>
      <c r="VQK1303" s="779"/>
      <c r="VQL1303" s="779"/>
      <c r="VQM1303" s="779"/>
      <c r="VQN1303" s="779"/>
      <c r="VQO1303" s="779"/>
      <c r="VQP1303" s="779"/>
      <c r="VQQ1303" s="779"/>
      <c r="VQR1303" s="779"/>
      <c r="VQS1303" s="779"/>
      <c r="VQT1303" s="779"/>
      <c r="VQU1303" s="779"/>
      <c r="VQV1303" s="779"/>
      <c r="VQW1303" s="779"/>
      <c r="VQX1303" s="779"/>
      <c r="VQY1303" s="779"/>
      <c r="VQZ1303" s="779"/>
      <c r="VRA1303" s="779"/>
      <c r="VRB1303" s="779"/>
      <c r="VRC1303" s="779"/>
      <c r="VRD1303" s="779"/>
      <c r="VRE1303" s="779"/>
      <c r="VRF1303" s="779"/>
      <c r="VRG1303" s="779"/>
      <c r="VRH1303" s="779"/>
      <c r="VRI1303" s="779"/>
      <c r="VRJ1303" s="779"/>
      <c r="VRK1303" s="779"/>
      <c r="VRL1303" s="779"/>
      <c r="VRM1303" s="779"/>
      <c r="VRN1303" s="779"/>
      <c r="VRO1303" s="779"/>
      <c r="VRP1303" s="779"/>
      <c r="VRQ1303" s="779"/>
      <c r="VRR1303" s="779"/>
      <c r="VRS1303" s="779"/>
      <c r="VRT1303" s="779"/>
      <c r="VRU1303" s="779"/>
      <c r="VRV1303" s="779"/>
      <c r="VRW1303" s="779"/>
      <c r="VRX1303" s="779"/>
      <c r="VRY1303" s="779"/>
      <c r="VRZ1303" s="779"/>
      <c r="VSA1303" s="779"/>
      <c r="VSB1303" s="779"/>
      <c r="VSC1303" s="779"/>
      <c r="VSD1303" s="779"/>
      <c r="VSE1303" s="779"/>
      <c r="VSF1303" s="779"/>
      <c r="VSG1303" s="779"/>
      <c r="VSH1303" s="779"/>
      <c r="VSI1303" s="779"/>
      <c r="VSJ1303" s="779"/>
      <c r="VSK1303" s="779"/>
      <c r="VSL1303" s="779"/>
      <c r="VSM1303" s="779"/>
      <c r="VSN1303" s="779"/>
      <c r="VSO1303" s="779"/>
      <c r="VSP1303" s="779"/>
      <c r="VSQ1303" s="779"/>
      <c r="VSR1303" s="779"/>
      <c r="VSS1303" s="779"/>
      <c r="VST1303" s="779"/>
      <c r="VSU1303" s="779"/>
      <c r="VSV1303" s="779"/>
      <c r="VSW1303" s="779"/>
      <c r="VSX1303" s="779"/>
      <c r="VSY1303" s="779"/>
      <c r="VSZ1303" s="779"/>
      <c r="VTA1303" s="779"/>
      <c r="VTB1303" s="779"/>
      <c r="VTC1303" s="779"/>
      <c r="VTD1303" s="779"/>
      <c r="VTE1303" s="779"/>
      <c r="VTF1303" s="779"/>
      <c r="VTG1303" s="779"/>
      <c r="VTH1303" s="779"/>
      <c r="VTI1303" s="779"/>
      <c r="VTJ1303" s="779"/>
      <c r="VTK1303" s="779"/>
      <c r="VTL1303" s="779"/>
      <c r="VTM1303" s="779"/>
      <c r="VTN1303" s="779"/>
      <c r="VTO1303" s="779"/>
      <c r="VTP1303" s="779"/>
      <c r="VTQ1303" s="779"/>
      <c r="VTR1303" s="779"/>
      <c r="VTS1303" s="779"/>
      <c r="VTT1303" s="779"/>
      <c r="VTU1303" s="779"/>
      <c r="VTV1303" s="779"/>
      <c r="VTW1303" s="779"/>
      <c r="VTX1303" s="779"/>
      <c r="VTY1303" s="779"/>
      <c r="VTZ1303" s="779"/>
      <c r="VUA1303" s="779"/>
      <c r="VUB1303" s="779"/>
      <c r="VUC1303" s="779"/>
      <c r="VUD1303" s="779"/>
      <c r="VUE1303" s="779"/>
      <c r="VUF1303" s="779"/>
      <c r="VUG1303" s="779"/>
      <c r="VUH1303" s="779"/>
      <c r="VUI1303" s="779"/>
      <c r="VUJ1303" s="779"/>
      <c r="VUK1303" s="779"/>
      <c r="VUL1303" s="779"/>
      <c r="VUM1303" s="779"/>
      <c r="VUN1303" s="779"/>
      <c r="VUO1303" s="779"/>
      <c r="VUP1303" s="779"/>
      <c r="VUQ1303" s="779"/>
      <c r="VUR1303" s="779"/>
      <c r="VUS1303" s="779"/>
      <c r="VUT1303" s="779"/>
      <c r="VUU1303" s="779"/>
      <c r="VUV1303" s="779"/>
      <c r="VUW1303" s="779"/>
      <c r="VUX1303" s="779"/>
      <c r="VUY1303" s="779"/>
      <c r="VUZ1303" s="779"/>
      <c r="VVA1303" s="779"/>
      <c r="VVB1303" s="779"/>
      <c r="VVC1303" s="779"/>
      <c r="VVD1303" s="779"/>
      <c r="VVE1303" s="779"/>
      <c r="VVF1303" s="779"/>
      <c r="VVG1303" s="779"/>
      <c r="VVH1303" s="779"/>
      <c r="VVI1303" s="779"/>
      <c r="VVJ1303" s="779"/>
      <c r="VVK1303" s="779"/>
      <c r="VVL1303" s="779"/>
      <c r="VVM1303" s="779"/>
      <c r="VVN1303" s="779"/>
      <c r="VVO1303" s="779"/>
      <c r="VVP1303" s="779"/>
      <c r="VVQ1303" s="779"/>
      <c r="VVR1303" s="779"/>
      <c r="VVS1303" s="779"/>
      <c r="VVT1303" s="779"/>
      <c r="VVU1303" s="779"/>
      <c r="VVV1303" s="779"/>
      <c r="VVW1303" s="779"/>
      <c r="VVX1303" s="779"/>
      <c r="VVY1303" s="779"/>
      <c r="VVZ1303" s="779"/>
      <c r="VWA1303" s="779"/>
      <c r="VWB1303" s="779"/>
      <c r="VWC1303" s="779"/>
      <c r="VWD1303" s="779"/>
      <c r="VWE1303" s="779"/>
      <c r="VWF1303" s="779"/>
      <c r="VWG1303" s="779"/>
      <c r="VWH1303" s="779"/>
      <c r="VWI1303" s="779"/>
      <c r="VWJ1303" s="779"/>
      <c r="VWK1303" s="779"/>
      <c r="VWL1303" s="779"/>
      <c r="VWM1303" s="779"/>
      <c r="VWN1303" s="779"/>
      <c r="VWO1303" s="779"/>
      <c r="VWP1303" s="779"/>
      <c r="VWQ1303" s="779"/>
      <c r="VWR1303" s="779"/>
      <c r="VWS1303" s="779"/>
      <c r="VWT1303" s="779"/>
      <c r="VWU1303" s="779"/>
      <c r="VWV1303" s="779"/>
      <c r="VWW1303" s="779"/>
      <c r="VWX1303" s="779"/>
      <c r="VWY1303" s="779"/>
      <c r="VWZ1303" s="779"/>
      <c r="VXA1303" s="779"/>
      <c r="VXB1303" s="779"/>
      <c r="VXC1303" s="779"/>
      <c r="VXD1303" s="779"/>
      <c r="VXE1303" s="779"/>
      <c r="VXF1303" s="779"/>
      <c r="VXG1303" s="779"/>
      <c r="VXH1303" s="779"/>
      <c r="VXI1303" s="779"/>
      <c r="VXJ1303" s="779"/>
      <c r="VXK1303" s="779"/>
      <c r="VXL1303" s="779"/>
      <c r="VXM1303" s="779"/>
      <c r="VXN1303" s="779"/>
      <c r="VXO1303" s="779"/>
      <c r="VXP1303" s="779"/>
      <c r="VXQ1303" s="779"/>
      <c r="VXR1303" s="779"/>
      <c r="VXS1303" s="779"/>
      <c r="VXT1303" s="779"/>
      <c r="VXU1303" s="779"/>
      <c r="VXV1303" s="779"/>
      <c r="VXW1303" s="779"/>
      <c r="VXX1303" s="779"/>
      <c r="VXY1303" s="779"/>
      <c r="VXZ1303" s="779"/>
      <c r="VYA1303" s="779"/>
      <c r="VYB1303" s="779"/>
      <c r="VYC1303" s="779"/>
      <c r="VYD1303" s="779"/>
      <c r="VYE1303" s="779"/>
      <c r="VYF1303" s="779"/>
      <c r="VYG1303" s="779"/>
      <c r="VYH1303" s="779"/>
      <c r="VYI1303" s="779"/>
      <c r="VYJ1303" s="779"/>
      <c r="VYK1303" s="779"/>
      <c r="VYL1303" s="779"/>
      <c r="VYM1303" s="779"/>
      <c r="VYN1303" s="779"/>
      <c r="VYO1303" s="779"/>
      <c r="VYP1303" s="779"/>
      <c r="VYQ1303" s="779"/>
      <c r="VYR1303" s="779"/>
      <c r="VYS1303" s="779"/>
      <c r="VYT1303" s="779"/>
      <c r="VYU1303" s="779"/>
      <c r="VYV1303" s="779"/>
      <c r="VYW1303" s="779"/>
      <c r="VYX1303" s="779"/>
      <c r="VYY1303" s="779"/>
      <c r="VYZ1303" s="779"/>
      <c r="VZA1303" s="779"/>
      <c r="VZB1303" s="779"/>
      <c r="VZC1303" s="779"/>
      <c r="VZD1303" s="779"/>
      <c r="VZE1303" s="779"/>
      <c r="VZF1303" s="779"/>
      <c r="VZG1303" s="779"/>
      <c r="VZH1303" s="779"/>
      <c r="VZI1303" s="779"/>
      <c r="VZJ1303" s="779"/>
      <c r="VZK1303" s="779"/>
      <c r="VZL1303" s="779"/>
      <c r="VZM1303" s="779"/>
      <c r="VZN1303" s="779"/>
      <c r="VZO1303" s="779"/>
      <c r="VZP1303" s="779"/>
      <c r="VZQ1303" s="779"/>
      <c r="VZR1303" s="779"/>
      <c r="VZS1303" s="779"/>
      <c r="VZT1303" s="779"/>
      <c r="VZU1303" s="779"/>
      <c r="VZV1303" s="779"/>
      <c r="VZW1303" s="779"/>
      <c r="VZX1303" s="779"/>
      <c r="VZY1303" s="779"/>
      <c r="VZZ1303" s="779"/>
      <c r="WAA1303" s="779"/>
      <c r="WAB1303" s="779"/>
      <c r="WAC1303" s="779"/>
      <c r="WAD1303" s="779"/>
      <c r="WAE1303" s="779"/>
      <c r="WAF1303" s="779"/>
      <c r="WAG1303" s="779"/>
      <c r="WAH1303" s="779"/>
      <c r="WAI1303" s="779"/>
      <c r="WAJ1303" s="779"/>
      <c r="WAK1303" s="779"/>
      <c r="WAL1303" s="779"/>
      <c r="WAM1303" s="779"/>
      <c r="WAN1303" s="779"/>
      <c r="WAO1303" s="779"/>
      <c r="WAP1303" s="779"/>
      <c r="WAQ1303" s="779"/>
      <c r="WAR1303" s="779"/>
      <c r="WAS1303" s="779"/>
      <c r="WAT1303" s="779"/>
      <c r="WAU1303" s="779"/>
      <c r="WAV1303" s="779"/>
      <c r="WAW1303" s="779"/>
      <c r="WAX1303" s="779"/>
      <c r="WAY1303" s="779"/>
      <c r="WAZ1303" s="779"/>
      <c r="WBA1303" s="779"/>
      <c r="WBB1303" s="779"/>
      <c r="WBC1303" s="779"/>
      <c r="WBD1303" s="779"/>
      <c r="WBE1303" s="779"/>
      <c r="WBF1303" s="779"/>
      <c r="WBG1303" s="779"/>
      <c r="WBH1303" s="779"/>
      <c r="WBI1303" s="779"/>
      <c r="WBJ1303" s="779"/>
      <c r="WBK1303" s="779"/>
      <c r="WBL1303" s="779"/>
      <c r="WBM1303" s="779"/>
      <c r="WBN1303" s="779"/>
      <c r="WBO1303" s="779"/>
      <c r="WBP1303" s="779"/>
      <c r="WBQ1303" s="779"/>
      <c r="WBR1303" s="779"/>
      <c r="WBS1303" s="779"/>
      <c r="WBT1303" s="779"/>
      <c r="WBU1303" s="779"/>
      <c r="WBV1303" s="779"/>
      <c r="WBW1303" s="779"/>
      <c r="WBX1303" s="779"/>
      <c r="WBY1303" s="779"/>
      <c r="WBZ1303" s="779"/>
      <c r="WCA1303" s="779"/>
      <c r="WCB1303" s="779"/>
      <c r="WCC1303" s="779"/>
      <c r="WCD1303" s="779"/>
      <c r="WCE1303" s="779"/>
      <c r="WCF1303" s="779"/>
      <c r="WCG1303" s="779"/>
      <c r="WCH1303" s="779"/>
      <c r="WCI1303" s="779"/>
      <c r="WCJ1303" s="779"/>
      <c r="WCK1303" s="779"/>
      <c r="WCL1303" s="779"/>
      <c r="WCM1303" s="779"/>
      <c r="WCN1303" s="779"/>
      <c r="WCO1303" s="779"/>
      <c r="WCP1303" s="779"/>
      <c r="WCQ1303" s="779"/>
      <c r="WCR1303" s="779"/>
      <c r="WCS1303" s="779"/>
      <c r="WCT1303" s="779"/>
      <c r="WCU1303" s="779"/>
      <c r="WCV1303" s="779"/>
      <c r="WCW1303" s="779"/>
      <c r="WCX1303" s="779"/>
      <c r="WCY1303" s="779"/>
      <c r="WCZ1303" s="779"/>
      <c r="WDA1303" s="779"/>
      <c r="WDB1303" s="779"/>
      <c r="WDC1303" s="779"/>
      <c r="WDD1303" s="779"/>
      <c r="WDE1303" s="779"/>
      <c r="WDF1303" s="779"/>
      <c r="WDG1303" s="779"/>
      <c r="WDH1303" s="779"/>
      <c r="WDI1303" s="779"/>
      <c r="WDJ1303" s="779"/>
      <c r="WDK1303" s="779"/>
      <c r="WDL1303" s="779"/>
      <c r="WDM1303" s="779"/>
      <c r="WDN1303" s="779"/>
      <c r="WDO1303" s="779"/>
      <c r="WDP1303" s="779"/>
      <c r="WDQ1303" s="779"/>
      <c r="WDR1303" s="779"/>
      <c r="WDS1303" s="779"/>
      <c r="WDT1303" s="779"/>
      <c r="WDU1303" s="779"/>
      <c r="WDV1303" s="779"/>
      <c r="WDW1303" s="779"/>
      <c r="WDX1303" s="779"/>
      <c r="WDY1303" s="779"/>
      <c r="WDZ1303" s="779"/>
      <c r="WEA1303" s="779"/>
      <c r="WEB1303" s="779"/>
      <c r="WEC1303" s="779"/>
      <c r="WED1303" s="779"/>
      <c r="WEE1303" s="779"/>
      <c r="WEF1303" s="779"/>
      <c r="WEG1303" s="779"/>
      <c r="WEH1303" s="779"/>
      <c r="WEI1303" s="779"/>
      <c r="WEJ1303" s="779"/>
      <c r="WEK1303" s="779"/>
      <c r="WEL1303" s="779"/>
      <c r="WEM1303" s="779"/>
      <c r="WEN1303" s="779"/>
      <c r="WEO1303" s="779"/>
      <c r="WEP1303" s="779"/>
      <c r="WEQ1303" s="779"/>
      <c r="WER1303" s="779"/>
      <c r="WES1303" s="779"/>
      <c r="WET1303" s="779"/>
      <c r="WEU1303" s="779"/>
      <c r="WEV1303" s="779"/>
      <c r="WEW1303" s="779"/>
      <c r="WEX1303" s="779"/>
      <c r="WEY1303" s="779"/>
      <c r="WEZ1303" s="779"/>
      <c r="WFA1303" s="779"/>
      <c r="WFB1303" s="779"/>
      <c r="WFC1303" s="779"/>
      <c r="WFD1303" s="779"/>
      <c r="WFE1303" s="779"/>
      <c r="WFF1303" s="779"/>
      <c r="WFG1303" s="779"/>
      <c r="WFH1303" s="779"/>
      <c r="WFI1303" s="779"/>
      <c r="WFJ1303" s="779"/>
      <c r="WFK1303" s="779"/>
      <c r="WFL1303" s="779"/>
      <c r="WFM1303" s="779"/>
      <c r="WFN1303" s="779"/>
      <c r="WFO1303" s="779"/>
      <c r="WFP1303" s="779"/>
      <c r="WFQ1303" s="779"/>
      <c r="WFR1303" s="779"/>
      <c r="WFS1303" s="779"/>
      <c r="WFT1303" s="779"/>
      <c r="WFU1303" s="779"/>
      <c r="WFV1303" s="779"/>
      <c r="WFW1303" s="779"/>
      <c r="WFX1303" s="779"/>
      <c r="WFY1303" s="779"/>
      <c r="WFZ1303" s="779"/>
      <c r="WGA1303" s="779"/>
      <c r="WGB1303" s="779"/>
      <c r="WGC1303" s="779"/>
      <c r="WGD1303" s="779"/>
      <c r="WGE1303" s="779"/>
      <c r="WGF1303" s="779"/>
      <c r="WGG1303" s="779"/>
      <c r="WGH1303" s="779"/>
      <c r="WGI1303" s="779"/>
      <c r="WGJ1303" s="779"/>
      <c r="WGK1303" s="779"/>
      <c r="WGL1303" s="779"/>
      <c r="WGM1303" s="779"/>
      <c r="WGN1303" s="779"/>
      <c r="WGO1303" s="779"/>
      <c r="WGP1303" s="779"/>
      <c r="WGQ1303" s="779"/>
      <c r="WGR1303" s="779"/>
      <c r="WGS1303" s="779"/>
      <c r="WGT1303" s="779"/>
      <c r="WGU1303" s="779"/>
      <c r="WGV1303" s="779"/>
      <c r="WGW1303" s="779"/>
      <c r="WGX1303" s="779"/>
      <c r="WGY1303" s="779"/>
      <c r="WGZ1303" s="779"/>
      <c r="WHA1303" s="779"/>
      <c r="WHB1303" s="779"/>
      <c r="WHC1303" s="779"/>
      <c r="WHD1303" s="779"/>
      <c r="WHE1303" s="779"/>
      <c r="WHF1303" s="779"/>
      <c r="WHG1303" s="779"/>
      <c r="WHH1303" s="779"/>
      <c r="WHI1303" s="779"/>
      <c r="WHJ1303" s="779"/>
      <c r="WHK1303" s="779"/>
      <c r="WHL1303" s="779"/>
      <c r="WHM1303" s="779"/>
      <c r="WHN1303" s="779"/>
      <c r="WHO1303" s="779"/>
      <c r="WHP1303" s="779"/>
      <c r="WHQ1303" s="779"/>
      <c r="WHR1303" s="779"/>
      <c r="WHS1303" s="779"/>
      <c r="WHT1303" s="779"/>
      <c r="WHU1303" s="779"/>
      <c r="WHV1303" s="779"/>
      <c r="WHW1303" s="779"/>
      <c r="WHX1303" s="779"/>
      <c r="WHY1303" s="779"/>
      <c r="WHZ1303" s="779"/>
      <c r="WIA1303" s="779"/>
      <c r="WIB1303" s="779"/>
      <c r="WIC1303" s="779"/>
      <c r="WID1303" s="779"/>
      <c r="WIE1303" s="779"/>
      <c r="WIF1303" s="779"/>
      <c r="WIG1303" s="779"/>
      <c r="WIH1303" s="779"/>
      <c r="WII1303" s="779"/>
      <c r="WIJ1303" s="779"/>
      <c r="WIK1303" s="779"/>
      <c r="WIL1303" s="779"/>
      <c r="WIM1303" s="779"/>
      <c r="WIN1303" s="779"/>
      <c r="WIO1303" s="779"/>
      <c r="WIP1303" s="779"/>
      <c r="WIQ1303" s="779"/>
      <c r="WIR1303" s="779"/>
      <c r="WIS1303" s="779"/>
      <c r="WIT1303" s="779"/>
      <c r="WIU1303" s="779"/>
      <c r="WIV1303" s="779"/>
      <c r="WIW1303" s="779"/>
      <c r="WIX1303" s="779"/>
      <c r="WIY1303" s="779"/>
      <c r="WIZ1303" s="779"/>
      <c r="WJA1303" s="779"/>
      <c r="WJB1303" s="779"/>
      <c r="WJC1303" s="779"/>
      <c r="WJD1303" s="779"/>
      <c r="WJE1303" s="779"/>
      <c r="WJF1303" s="779"/>
      <c r="WJG1303" s="779"/>
      <c r="WJH1303" s="779"/>
      <c r="WJI1303" s="779"/>
      <c r="WJJ1303" s="779"/>
      <c r="WJK1303" s="779"/>
      <c r="WJL1303" s="779"/>
      <c r="WJM1303" s="779"/>
      <c r="WJN1303" s="779"/>
      <c r="WJO1303" s="779"/>
      <c r="WJP1303" s="779"/>
      <c r="WJQ1303" s="779"/>
      <c r="WJR1303" s="779"/>
      <c r="WJS1303" s="779"/>
      <c r="WJT1303" s="779"/>
      <c r="WJU1303" s="779"/>
      <c r="WJV1303" s="779"/>
      <c r="WJW1303" s="779"/>
      <c r="WJX1303" s="779"/>
      <c r="WJY1303" s="779"/>
      <c r="WJZ1303" s="779"/>
      <c r="WKA1303" s="779"/>
      <c r="WKB1303" s="779"/>
      <c r="WKC1303" s="779"/>
      <c r="WKD1303" s="779"/>
      <c r="WKE1303" s="779"/>
      <c r="WKF1303" s="779"/>
      <c r="WKG1303" s="779"/>
      <c r="WKH1303" s="779"/>
      <c r="WKI1303" s="779"/>
      <c r="WKJ1303" s="779"/>
      <c r="WKK1303" s="779"/>
      <c r="WKL1303" s="779"/>
      <c r="WKM1303" s="779"/>
      <c r="WKN1303" s="779"/>
      <c r="WKO1303" s="779"/>
      <c r="WKP1303" s="779"/>
      <c r="WKQ1303" s="779"/>
      <c r="WKR1303" s="779"/>
      <c r="WKS1303" s="779"/>
      <c r="WKT1303" s="779"/>
      <c r="WKU1303" s="779"/>
      <c r="WKV1303" s="779"/>
      <c r="WKW1303" s="779"/>
      <c r="WKX1303" s="779"/>
      <c r="WKY1303" s="779"/>
      <c r="WKZ1303" s="779"/>
      <c r="WLA1303" s="779"/>
      <c r="WLB1303" s="779"/>
      <c r="WLC1303" s="779"/>
      <c r="WLD1303" s="779"/>
      <c r="WLE1303" s="779"/>
      <c r="WLF1303" s="779"/>
      <c r="WLG1303" s="779"/>
      <c r="WLH1303" s="779"/>
      <c r="WLI1303" s="779"/>
      <c r="WLJ1303" s="779"/>
      <c r="WLK1303" s="779"/>
      <c r="WLL1303" s="779"/>
      <c r="WLM1303" s="779"/>
      <c r="WLN1303" s="779"/>
      <c r="WLO1303" s="779"/>
      <c r="WLP1303" s="779"/>
      <c r="WLQ1303" s="779"/>
      <c r="WLR1303" s="779"/>
      <c r="WLS1303" s="779"/>
      <c r="WLT1303" s="779"/>
      <c r="WLU1303" s="779"/>
      <c r="WLV1303" s="779"/>
      <c r="WLW1303" s="779"/>
      <c r="WLX1303" s="779"/>
      <c r="WLY1303" s="779"/>
      <c r="WLZ1303" s="779"/>
      <c r="WMA1303" s="779"/>
      <c r="WMB1303" s="779"/>
      <c r="WMC1303" s="779"/>
      <c r="WMD1303" s="779"/>
      <c r="WME1303" s="779"/>
      <c r="WMF1303" s="779"/>
      <c r="WMG1303" s="779"/>
      <c r="WMH1303" s="779"/>
      <c r="WMI1303" s="779"/>
      <c r="WMJ1303" s="779"/>
      <c r="WMK1303" s="779"/>
      <c r="WML1303" s="779"/>
      <c r="WMM1303" s="779"/>
      <c r="WMN1303" s="779"/>
      <c r="WMO1303" s="779"/>
      <c r="WMP1303" s="779"/>
      <c r="WMQ1303" s="779"/>
      <c r="WMR1303" s="779"/>
      <c r="WMS1303" s="779"/>
      <c r="WMT1303" s="779"/>
      <c r="WMU1303" s="779"/>
      <c r="WMV1303" s="779"/>
      <c r="WMW1303" s="779"/>
      <c r="WMX1303" s="779"/>
      <c r="WMY1303" s="779"/>
      <c r="WMZ1303" s="779"/>
      <c r="WNA1303" s="779"/>
      <c r="WNB1303" s="779"/>
      <c r="WNC1303" s="779"/>
      <c r="WND1303" s="779"/>
      <c r="WNE1303" s="779"/>
      <c r="WNF1303" s="779"/>
      <c r="WNG1303" s="779"/>
      <c r="WNH1303" s="779"/>
      <c r="WNI1303" s="779"/>
      <c r="WNJ1303" s="779"/>
      <c r="WNK1303" s="779"/>
      <c r="WNL1303" s="779"/>
      <c r="WNM1303" s="779"/>
      <c r="WNN1303" s="779"/>
      <c r="WNO1303" s="779"/>
      <c r="WNP1303" s="779"/>
      <c r="WNQ1303" s="779"/>
      <c r="WNR1303" s="779"/>
      <c r="WNS1303" s="779"/>
      <c r="WNT1303" s="779"/>
      <c r="WNU1303" s="779"/>
      <c r="WNV1303" s="779"/>
      <c r="WNW1303" s="779"/>
      <c r="WNX1303" s="779"/>
      <c r="WNY1303" s="779"/>
      <c r="WNZ1303" s="779"/>
      <c r="WOA1303" s="779"/>
      <c r="WOB1303" s="779"/>
      <c r="WOC1303" s="779"/>
      <c r="WOD1303" s="779"/>
      <c r="WOE1303" s="779"/>
      <c r="WOF1303" s="779"/>
      <c r="WOG1303" s="779"/>
      <c r="WOH1303" s="779"/>
      <c r="WOI1303" s="779"/>
      <c r="WOJ1303" s="779"/>
      <c r="WOK1303" s="779"/>
      <c r="WOL1303" s="779"/>
      <c r="WOM1303" s="779"/>
      <c r="WON1303" s="779"/>
      <c r="WOO1303" s="779"/>
      <c r="WOP1303" s="779"/>
      <c r="WOQ1303" s="779"/>
      <c r="WOR1303" s="779"/>
      <c r="WOS1303" s="779"/>
      <c r="WOT1303" s="779"/>
      <c r="WOU1303" s="779"/>
      <c r="WOV1303" s="779"/>
      <c r="WOW1303" s="779"/>
      <c r="WOX1303" s="779"/>
      <c r="WOY1303" s="779"/>
      <c r="WOZ1303" s="779"/>
      <c r="WPA1303" s="779"/>
      <c r="WPB1303" s="779"/>
      <c r="WPC1303" s="779"/>
      <c r="WPD1303" s="779"/>
      <c r="WPE1303" s="779"/>
      <c r="WPF1303" s="779"/>
      <c r="WPG1303" s="779"/>
      <c r="WPH1303" s="779"/>
      <c r="WPI1303" s="779"/>
      <c r="WPJ1303" s="779"/>
      <c r="WPK1303" s="779"/>
      <c r="WPL1303" s="779"/>
      <c r="WPM1303" s="779"/>
      <c r="WPN1303" s="779"/>
      <c r="WPO1303" s="779"/>
      <c r="WPP1303" s="779"/>
      <c r="WPQ1303" s="779"/>
      <c r="WPR1303" s="779"/>
      <c r="WPS1303" s="779"/>
      <c r="WPT1303" s="779"/>
      <c r="WPU1303" s="779"/>
      <c r="WPV1303" s="779"/>
      <c r="WPW1303" s="779"/>
      <c r="WPX1303" s="779"/>
      <c r="WPY1303" s="779"/>
      <c r="WPZ1303" s="779"/>
      <c r="WQA1303" s="779"/>
      <c r="WQB1303" s="779"/>
      <c r="WQC1303" s="779"/>
      <c r="WQD1303" s="779"/>
      <c r="WQE1303" s="779"/>
      <c r="WQF1303" s="779"/>
      <c r="WQG1303" s="779"/>
      <c r="WQH1303" s="779"/>
      <c r="WQI1303" s="779"/>
      <c r="WQJ1303" s="779"/>
      <c r="WQK1303" s="779"/>
      <c r="WQL1303" s="779"/>
      <c r="WQM1303" s="779"/>
      <c r="WQN1303" s="779"/>
      <c r="WQO1303" s="779"/>
      <c r="WQP1303" s="779"/>
      <c r="WQQ1303" s="779"/>
      <c r="WQR1303" s="779"/>
      <c r="WQS1303" s="779"/>
      <c r="WQT1303" s="779"/>
      <c r="WQU1303" s="779"/>
      <c r="WQV1303" s="779"/>
      <c r="WQW1303" s="779"/>
      <c r="WQX1303" s="779"/>
      <c r="WQY1303" s="779"/>
      <c r="WQZ1303" s="779"/>
      <c r="WRA1303" s="779"/>
      <c r="WRB1303" s="779"/>
      <c r="WRC1303" s="779"/>
      <c r="WRD1303" s="779"/>
      <c r="WRE1303" s="779"/>
      <c r="WRF1303" s="779"/>
      <c r="WRG1303" s="779"/>
      <c r="WRH1303" s="779"/>
      <c r="WRI1303" s="779"/>
      <c r="WRJ1303" s="779"/>
      <c r="WRK1303" s="779"/>
      <c r="WRL1303" s="779"/>
      <c r="WRM1303" s="779"/>
      <c r="WRN1303" s="779"/>
      <c r="WRO1303" s="779"/>
      <c r="WRP1303" s="779"/>
      <c r="WRQ1303" s="779"/>
      <c r="WRR1303" s="779"/>
      <c r="WRS1303" s="779"/>
      <c r="WRT1303" s="779"/>
      <c r="WRU1303" s="779"/>
      <c r="WRV1303" s="779"/>
      <c r="WRW1303" s="779"/>
      <c r="WRX1303" s="779"/>
      <c r="WRY1303" s="779"/>
      <c r="WRZ1303" s="779"/>
      <c r="WSA1303" s="779"/>
      <c r="WSB1303" s="779"/>
      <c r="WSC1303" s="779"/>
      <c r="WSD1303" s="779"/>
      <c r="WSE1303" s="779"/>
      <c r="WSF1303" s="779"/>
      <c r="WSG1303" s="779"/>
      <c r="WSH1303" s="779"/>
      <c r="WSI1303" s="779"/>
      <c r="WSJ1303" s="779"/>
      <c r="WSK1303" s="779"/>
      <c r="WSL1303" s="779"/>
      <c r="WSM1303" s="779"/>
      <c r="WSN1303" s="779"/>
      <c r="WSO1303" s="779"/>
      <c r="WSP1303" s="779"/>
      <c r="WSQ1303" s="779"/>
      <c r="WSR1303" s="779"/>
      <c r="WSS1303" s="779"/>
      <c r="WST1303" s="779"/>
      <c r="WSU1303" s="779"/>
      <c r="WSV1303" s="779"/>
      <c r="WSW1303" s="779"/>
      <c r="WSX1303" s="779"/>
      <c r="WSY1303" s="779"/>
      <c r="WSZ1303" s="779"/>
      <c r="WTA1303" s="779"/>
      <c r="WTB1303" s="779"/>
      <c r="WTC1303" s="779"/>
      <c r="WTD1303" s="779"/>
      <c r="WTE1303" s="779"/>
      <c r="WTF1303" s="779"/>
      <c r="WTG1303" s="779"/>
      <c r="WTH1303" s="779"/>
      <c r="WTI1303" s="779"/>
      <c r="WTJ1303" s="779"/>
      <c r="WTK1303" s="779"/>
      <c r="WTL1303" s="779"/>
      <c r="WTM1303" s="779"/>
      <c r="WTN1303" s="779"/>
      <c r="WTO1303" s="779"/>
      <c r="WTP1303" s="779"/>
      <c r="WTQ1303" s="779"/>
      <c r="WTR1303" s="779"/>
      <c r="WTS1303" s="779"/>
      <c r="WTT1303" s="779"/>
      <c r="WTU1303" s="779"/>
      <c r="WTV1303" s="779"/>
      <c r="WTW1303" s="779"/>
      <c r="WTX1303" s="779"/>
      <c r="WTY1303" s="779"/>
      <c r="WTZ1303" s="779"/>
      <c r="WUA1303" s="779"/>
      <c r="WUB1303" s="779"/>
      <c r="WUC1303" s="779"/>
      <c r="WUD1303" s="779"/>
      <c r="WUE1303" s="779"/>
      <c r="WUF1303" s="779"/>
      <c r="WUG1303" s="779"/>
      <c r="WUH1303" s="779"/>
      <c r="WUI1303" s="779"/>
      <c r="WUJ1303" s="779"/>
      <c r="WUK1303" s="779"/>
      <c r="WUL1303" s="779"/>
      <c r="WUM1303" s="779"/>
      <c r="WUN1303" s="779"/>
      <c r="WUO1303" s="779"/>
      <c r="WUP1303" s="779"/>
      <c r="WUQ1303" s="779"/>
      <c r="WUR1303" s="779"/>
      <c r="WUS1303" s="779"/>
      <c r="WUT1303" s="779"/>
      <c r="WUU1303" s="779"/>
      <c r="WUV1303" s="779"/>
      <c r="WUW1303" s="779"/>
      <c r="WUX1303" s="779"/>
      <c r="WUY1303" s="779"/>
      <c r="WUZ1303" s="779"/>
      <c r="WVA1303" s="779"/>
      <c r="WVB1303" s="779"/>
      <c r="WVC1303" s="779"/>
      <c r="WVD1303" s="779"/>
      <c r="WVE1303" s="779"/>
      <c r="WVF1303" s="779"/>
      <c r="WVG1303" s="779"/>
      <c r="WVH1303" s="779"/>
      <c r="WVI1303" s="779"/>
      <c r="WVJ1303" s="779"/>
      <c r="WVK1303" s="779"/>
      <c r="WVL1303" s="779"/>
      <c r="WVM1303" s="779"/>
      <c r="WVN1303" s="779"/>
      <c r="WVO1303" s="779"/>
      <c r="WVP1303" s="779"/>
      <c r="WVQ1303" s="779"/>
      <c r="WVR1303" s="779"/>
      <c r="WVS1303" s="779"/>
      <c r="WVT1303" s="779"/>
      <c r="WVU1303" s="779"/>
      <c r="WVV1303" s="779"/>
      <c r="WVW1303" s="779"/>
      <c r="WVX1303" s="779"/>
      <c r="WVY1303" s="779"/>
      <c r="WVZ1303" s="779"/>
      <c r="WWA1303" s="779"/>
      <c r="WWB1303" s="779"/>
      <c r="WWC1303" s="779"/>
      <c r="WWD1303" s="779"/>
      <c r="WWE1303" s="779"/>
      <c r="WWF1303" s="779"/>
      <c r="WWG1303" s="779"/>
      <c r="WWH1303" s="779"/>
      <c r="WWI1303" s="779"/>
      <c r="WWJ1303" s="779"/>
      <c r="WWK1303" s="779"/>
      <c r="WWL1303" s="779"/>
      <c r="WWM1303" s="779"/>
      <c r="WWN1303" s="779"/>
      <c r="WWO1303" s="779"/>
      <c r="WWP1303" s="779"/>
      <c r="WWQ1303" s="779"/>
      <c r="WWR1303" s="779"/>
      <c r="WWS1303" s="779"/>
      <c r="WWT1303" s="779"/>
      <c r="WWU1303" s="779"/>
      <c r="WWV1303" s="779"/>
      <c r="WWW1303" s="779"/>
      <c r="WWX1303" s="779"/>
      <c r="WWY1303" s="779"/>
      <c r="WWZ1303" s="779"/>
      <c r="WXA1303" s="779"/>
      <c r="WXB1303" s="779"/>
      <c r="WXC1303" s="779"/>
      <c r="WXD1303" s="779"/>
      <c r="WXE1303" s="779"/>
      <c r="WXF1303" s="779"/>
      <c r="WXG1303" s="779"/>
      <c r="WXH1303" s="779"/>
      <c r="WXI1303" s="779"/>
      <c r="WXJ1303" s="779"/>
      <c r="WXK1303" s="779"/>
      <c r="WXL1303" s="779"/>
      <c r="WXM1303" s="779"/>
      <c r="WXN1303" s="779"/>
      <c r="WXO1303" s="779"/>
      <c r="WXP1303" s="779"/>
      <c r="WXQ1303" s="779"/>
      <c r="WXR1303" s="779"/>
      <c r="WXS1303" s="779"/>
      <c r="WXT1303" s="779"/>
      <c r="WXU1303" s="779"/>
      <c r="WXV1303" s="779"/>
      <c r="WXW1303" s="779"/>
      <c r="WXX1303" s="779"/>
      <c r="WXY1303" s="779"/>
      <c r="WXZ1303" s="779"/>
      <c r="WYA1303" s="779"/>
      <c r="WYB1303" s="779"/>
      <c r="WYC1303" s="779"/>
      <c r="WYD1303" s="779"/>
      <c r="WYE1303" s="779"/>
      <c r="WYF1303" s="779"/>
      <c r="WYG1303" s="779"/>
      <c r="WYH1303" s="779"/>
      <c r="WYI1303" s="779"/>
      <c r="WYJ1303" s="779"/>
      <c r="WYK1303" s="779"/>
      <c r="WYL1303" s="779"/>
      <c r="WYM1303" s="779"/>
      <c r="WYN1303" s="779"/>
      <c r="WYO1303" s="779"/>
      <c r="WYP1303" s="779"/>
      <c r="WYQ1303" s="779"/>
      <c r="WYR1303" s="779"/>
      <c r="WYS1303" s="779"/>
      <c r="WYT1303" s="779"/>
      <c r="WYU1303" s="779"/>
      <c r="WYV1303" s="779"/>
      <c r="WYW1303" s="779"/>
      <c r="WYX1303" s="779"/>
      <c r="WYY1303" s="779"/>
      <c r="WYZ1303" s="779"/>
      <c r="WZA1303" s="779"/>
      <c r="WZB1303" s="779"/>
      <c r="WZC1303" s="779"/>
      <c r="WZD1303" s="779"/>
      <c r="WZE1303" s="779"/>
      <c r="WZF1303" s="779"/>
      <c r="WZG1303" s="779"/>
      <c r="WZH1303" s="779"/>
      <c r="WZI1303" s="779"/>
      <c r="WZJ1303" s="779"/>
      <c r="WZK1303" s="779"/>
      <c r="WZL1303" s="779"/>
      <c r="WZM1303" s="779"/>
      <c r="WZN1303" s="779"/>
      <c r="WZO1303" s="779"/>
      <c r="WZP1303" s="779"/>
      <c r="WZQ1303" s="779"/>
      <c r="WZR1303" s="779"/>
      <c r="WZS1303" s="779"/>
      <c r="WZT1303" s="779"/>
      <c r="WZU1303" s="779"/>
      <c r="WZV1303" s="779"/>
      <c r="WZW1303" s="779"/>
      <c r="WZX1303" s="779"/>
      <c r="WZY1303" s="779"/>
      <c r="WZZ1303" s="779"/>
      <c r="XAA1303" s="779"/>
      <c r="XAB1303" s="779"/>
      <c r="XAC1303" s="779"/>
      <c r="XAD1303" s="779"/>
      <c r="XAE1303" s="779"/>
      <c r="XAF1303" s="779"/>
      <c r="XAG1303" s="779"/>
      <c r="XAH1303" s="779"/>
      <c r="XAI1303" s="779"/>
      <c r="XAJ1303" s="779"/>
      <c r="XAK1303" s="779"/>
      <c r="XAL1303" s="779"/>
      <c r="XAM1303" s="779"/>
      <c r="XAN1303" s="779"/>
      <c r="XAO1303" s="779"/>
      <c r="XAP1303" s="779"/>
      <c r="XAQ1303" s="779"/>
      <c r="XAR1303" s="779"/>
      <c r="XAS1303" s="779"/>
      <c r="XAT1303" s="779"/>
      <c r="XAU1303" s="779"/>
      <c r="XAV1303" s="779"/>
      <c r="XAW1303" s="779"/>
      <c r="XAX1303" s="779"/>
      <c r="XAY1303" s="779"/>
      <c r="XAZ1303" s="779"/>
      <c r="XBA1303" s="779"/>
      <c r="XBB1303" s="779"/>
      <c r="XBC1303" s="779"/>
      <c r="XBD1303" s="779"/>
      <c r="XBE1303" s="779"/>
      <c r="XBF1303" s="779"/>
      <c r="XBG1303" s="779"/>
      <c r="XBH1303" s="779"/>
      <c r="XBI1303" s="779"/>
      <c r="XBJ1303" s="779"/>
      <c r="XBK1303" s="779"/>
      <c r="XBL1303" s="779"/>
      <c r="XBM1303" s="779"/>
      <c r="XBN1303" s="779"/>
      <c r="XBO1303" s="779"/>
      <c r="XBP1303" s="779"/>
      <c r="XBQ1303" s="779"/>
      <c r="XBR1303" s="779"/>
      <c r="XBS1303" s="779"/>
      <c r="XBT1303" s="779"/>
      <c r="XBU1303" s="779"/>
      <c r="XBV1303" s="779"/>
      <c r="XBW1303" s="779"/>
      <c r="XBX1303" s="779"/>
      <c r="XBY1303" s="779"/>
      <c r="XBZ1303" s="779"/>
      <c r="XCA1303" s="779"/>
      <c r="XCB1303" s="779"/>
      <c r="XCC1303" s="779"/>
      <c r="XCD1303" s="779"/>
      <c r="XCE1303" s="779"/>
      <c r="XCF1303" s="779"/>
      <c r="XCG1303" s="779"/>
      <c r="XCH1303" s="779"/>
      <c r="XCI1303" s="779"/>
      <c r="XCJ1303" s="779"/>
      <c r="XCK1303" s="779"/>
      <c r="XCL1303" s="779"/>
      <c r="XCM1303" s="779"/>
      <c r="XCN1303" s="779"/>
      <c r="XCO1303" s="779"/>
      <c r="XCP1303" s="779"/>
      <c r="XCQ1303" s="779"/>
      <c r="XCR1303" s="779"/>
      <c r="XCS1303" s="779"/>
      <c r="XCT1303" s="779"/>
      <c r="XCU1303" s="779"/>
      <c r="XCV1303" s="779"/>
      <c r="XCW1303" s="779"/>
      <c r="XCX1303" s="779"/>
      <c r="XCY1303" s="779"/>
      <c r="XCZ1303" s="779"/>
      <c r="XDA1303" s="779"/>
      <c r="XDB1303" s="779"/>
      <c r="XDC1303" s="779"/>
      <c r="XDD1303" s="779"/>
      <c r="XDE1303" s="779"/>
      <c r="XDF1303" s="779"/>
      <c r="XDG1303" s="779"/>
      <c r="XDH1303" s="779"/>
      <c r="XDI1303" s="779"/>
      <c r="XDJ1303" s="779"/>
      <c r="XDK1303" s="779"/>
      <c r="XDL1303" s="779"/>
      <c r="XDM1303" s="779"/>
      <c r="XDN1303" s="779"/>
      <c r="XDO1303" s="779"/>
      <c r="XDP1303" s="779"/>
      <c r="XDQ1303" s="779"/>
      <c r="XDR1303" s="779"/>
      <c r="XDS1303" s="779"/>
      <c r="XDT1303" s="779"/>
      <c r="XDU1303" s="779"/>
      <c r="XDV1303" s="779"/>
      <c r="XDW1303" s="779"/>
      <c r="XDX1303" s="779"/>
      <c r="XDY1303" s="779"/>
      <c r="XDZ1303" s="779"/>
      <c r="XEA1303" s="779"/>
      <c r="XEB1303" s="779"/>
      <c r="XEC1303" s="779"/>
      <c r="XED1303" s="779"/>
      <c r="XEE1303" s="779"/>
      <c r="XEF1303" s="779"/>
      <c r="XEG1303" s="779"/>
      <c r="XEH1303" s="779"/>
      <c r="XEI1303" s="779"/>
      <c r="XEJ1303" s="779"/>
      <c r="XEK1303" s="779"/>
      <c r="XEL1303" s="779"/>
      <c r="XEM1303" s="779"/>
      <c r="XEN1303" s="779"/>
      <c r="XEO1303" s="779"/>
      <c r="XEP1303" s="779"/>
      <c r="XEQ1303" s="779"/>
      <c r="XER1303" s="779"/>
      <c r="XES1303" s="779"/>
      <c r="XET1303" s="779"/>
      <c r="XEU1303" s="779"/>
      <c r="XEV1303" s="779"/>
      <c r="XEW1303" s="779"/>
      <c r="XEX1303" s="779"/>
      <c r="XEY1303" s="779"/>
      <c r="XEZ1303" s="779"/>
      <c r="XFA1303" s="779"/>
      <c r="XFB1303" s="779"/>
      <c r="XFC1303" s="779"/>
      <c r="XFD1303" s="779"/>
    </row>
    <row r="1304" spans="1:16384" s="133" customFormat="1" ht="12.6" customHeight="1" x14ac:dyDescent="0.25">
      <c r="A1304" s="130" t="s">
        <v>1396</v>
      </c>
      <c r="B1304" s="159"/>
      <c r="C1304" s="159"/>
      <c r="D1304" s="159"/>
      <c r="E1304" s="159"/>
      <c r="F1304" s="159"/>
      <c r="G1304" s="159"/>
      <c r="H1304" s="159"/>
      <c r="I1304" s="159"/>
      <c r="J1304" s="159"/>
      <c r="K1304" s="159"/>
      <c r="L1304" s="159"/>
      <c r="M1304" s="159"/>
      <c r="N1304" s="159"/>
      <c r="O1304" s="159"/>
      <c r="P1304" s="159"/>
      <c r="Q1304" s="159"/>
      <c r="R1304" s="159"/>
      <c r="S1304" s="159"/>
      <c r="T1304" s="159"/>
      <c r="U1304" s="159"/>
      <c r="V1304" s="159"/>
      <c r="W1304" s="159"/>
      <c r="X1304" s="159"/>
      <c r="Y1304" s="159"/>
      <c r="Z1304" s="159"/>
      <c r="AA1304" s="159"/>
      <c r="AB1304" s="159"/>
      <c r="AC1304" s="159"/>
      <c r="AD1304" s="159"/>
      <c r="AE1304" s="159"/>
      <c r="AF1304" s="159"/>
      <c r="AG1304" s="159"/>
      <c r="AH1304" s="159"/>
      <c r="AI1304" s="159"/>
      <c r="AJ1304" s="159"/>
      <c r="AK1304" s="159"/>
      <c r="AL1304" s="159"/>
      <c r="AM1304" s="159"/>
      <c r="AN1304" s="159"/>
      <c r="AO1304" s="159"/>
      <c r="AP1304" s="159"/>
      <c r="AQ1304" s="159"/>
      <c r="AR1304" s="159"/>
      <c r="AS1304" s="159"/>
      <c r="AT1304" s="159"/>
      <c r="AU1304" s="159"/>
      <c r="AV1304" s="159"/>
      <c r="AW1304" s="159"/>
      <c r="AX1304" s="159"/>
      <c r="AY1304" s="159"/>
      <c r="AZ1304" s="159"/>
      <c r="BA1304" s="159"/>
      <c r="BB1304" s="159"/>
    </row>
    <row r="1305" spans="1:16384" s="133" customFormat="1" ht="13.5" customHeight="1" x14ac:dyDescent="0.25">
      <c r="A1305" s="1187" t="s">
        <v>1930</v>
      </c>
      <c r="B1305" s="1188"/>
      <c r="C1305" s="1188"/>
      <c r="D1305" s="1188"/>
      <c r="E1305" s="1188"/>
      <c r="F1305" s="1188"/>
      <c r="G1305" s="1188"/>
      <c r="H1305" s="1188"/>
      <c r="I1305" s="1188"/>
      <c r="J1305" s="1188"/>
      <c r="K1305" s="1188"/>
      <c r="L1305" s="1188"/>
      <c r="M1305" s="1188"/>
      <c r="N1305" s="1188"/>
      <c r="O1305" s="1188"/>
      <c r="P1305" s="1188"/>
      <c r="Q1305" s="1188"/>
      <c r="R1305" s="1188"/>
      <c r="S1305" s="1188"/>
      <c r="T1305" s="1188"/>
      <c r="U1305" s="1188"/>
      <c r="V1305" s="1188"/>
      <c r="W1305" s="1188"/>
      <c r="X1305" s="1188"/>
      <c r="Y1305" s="1188"/>
      <c r="Z1305" s="1188"/>
      <c r="AA1305" s="1188"/>
      <c r="AB1305" s="1188"/>
      <c r="AC1305" s="1188"/>
      <c r="AD1305" s="1188"/>
      <c r="AE1305" s="1189"/>
      <c r="AF1305" s="1087" t="s">
        <v>1931</v>
      </c>
      <c r="AG1305" s="1088"/>
      <c r="AH1305" s="1088"/>
      <c r="AI1305" s="1088"/>
      <c r="AJ1305" s="1088"/>
      <c r="AK1305" s="1088"/>
      <c r="AL1305" s="1088"/>
      <c r="AM1305" s="1088"/>
      <c r="AN1305" s="1088"/>
      <c r="AO1305" s="1088"/>
      <c r="AP1305" s="1088"/>
      <c r="AQ1305" s="1088"/>
      <c r="AR1305" s="1088"/>
      <c r="AS1305" s="1088"/>
      <c r="AT1305" s="1088"/>
      <c r="AU1305" s="1088"/>
      <c r="AV1305" s="1088"/>
      <c r="AW1305" s="1088"/>
      <c r="AX1305" s="1088"/>
      <c r="AY1305" s="1088"/>
      <c r="AZ1305" s="1088"/>
      <c r="BA1305" s="1088"/>
      <c r="BB1305" s="1089"/>
    </row>
    <row r="1306" spans="1:16384" s="133" customFormat="1" ht="13.5" customHeight="1" x14ac:dyDescent="0.25">
      <c r="A1306" s="1190"/>
      <c r="B1306" s="1191"/>
      <c r="C1306" s="1191"/>
      <c r="D1306" s="1191"/>
      <c r="E1306" s="1191"/>
      <c r="F1306" s="1191"/>
      <c r="G1306" s="1191"/>
      <c r="H1306" s="1191"/>
      <c r="I1306" s="1191"/>
      <c r="J1306" s="1191"/>
      <c r="K1306" s="1191"/>
      <c r="L1306" s="1191"/>
      <c r="M1306" s="1191"/>
      <c r="N1306" s="1191"/>
      <c r="O1306" s="1191"/>
      <c r="P1306" s="1191"/>
      <c r="Q1306" s="1191"/>
      <c r="R1306" s="1191"/>
      <c r="S1306" s="1191"/>
      <c r="T1306" s="1191"/>
      <c r="U1306" s="1191"/>
      <c r="V1306" s="1191"/>
      <c r="W1306" s="1191"/>
      <c r="X1306" s="1191"/>
      <c r="Y1306" s="1191"/>
      <c r="Z1306" s="1191"/>
      <c r="AA1306" s="1191"/>
      <c r="AB1306" s="1191"/>
      <c r="AC1306" s="1191"/>
      <c r="AD1306" s="1191"/>
      <c r="AE1306" s="1192"/>
      <c r="AF1306" s="1087" t="s">
        <v>1932</v>
      </c>
      <c r="AG1306" s="1088"/>
      <c r="AH1306" s="1088"/>
      <c r="AI1306" s="1088"/>
      <c r="AJ1306" s="1088"/>
      <c r="AK1306" s="1088"/>
      <c r="AL1306" s="1088"/>
      <c r="AM1306" s="1088"/>
      <c r="AN1306" s="1089"/>
      <c r="AO1306" s="1088" t="s">
        <v>1933</v>
      </c>
      <c r="AP1306" s="1088"/>
      <c r="AQ1306" s="1088"/>
      <c r="AR1306" s="1088"/>
      <c r="AS1306" s="1088"/>
      <c r="AT1306" s="1088"/>
      <c r="AU1306" s="1088"/>
      <c r="AV1306" s="1088"/>
      <c r="AW1306" s="1088"/>
      <c r="AX1306" s="1088"/>
      <c r="AY1306" s="1088"/>
      <c r="AZ1306" s="1088"/>
      <c r="BA1306" s="1088"/>
      <c r="BB1306" s="1089"/>
    </row>
    <row r="1307" spans="1:16384" s="133" customFormat="1" ht="13.5" customHeight="1" x14ac:dyDescent="0.25">
      <c r="A1307" s="1072" t="s">
        <v>1934</v>
      </c>
      <c r="B1307" s="1073"/>
      <c r="C1307" s="1073"/>
      <c r="D1307" s="1073"/>
      <c r="E1307" s="1073"/>
      <c r="F1307" s="1073"/>
      <c r="G1307" s="1073"/>
      <c r="H1307" s="1073"/>
      <c r="I1307" s="1073"/>
      <c r="J1307" s="1073"/>
      <c r="K1307" s="1073"/>
      <c r="L1307" s="1073"/>
      <c r="M1307" s="1073"/>
      <c r="N1307" s="1073"/>
      <c r="O1307" s="1073"/>
      <c r="P1307" s="1073"/>
      <c r="Q1307" s="1073"/>
      <c r="R1307" s="1073"/>
      <c r="S1307" s="1073"/>
      <c r="T1307" s="1073"/>
      <c r="U1307" s="1073"/>
      <c r="V1307" s="1073"/>
      <c r="W1307" s="1073"/>
      <c r="X1307" s="1073"/>
      <c r="Y1307" s="1073"/>
      <c r="Z1307" s="1073"/>
      <c r="AA1307" s="1073"/>
      <c r="AB1307" s="1073"/>
      <c r="AC1307" s="1073"/>
      <c r="AD1307" s="1073"/>
      <c r="AE1307" s="1074"/>
      <c r="AF1307" s="1075"/>
      <c r="AG1307" s="1076"/>
      <c r="AH1307" s="1076"/>
      <c r="AI1307" s="1076"/>
      <c r="AJ1307" s="1076"/>
      <c r="AK1307" s="1076"/>
      <c r="AL1307" s="1076"/>
      <c r="AM1307" s="1076"/>
      <c r="AN1307" s="1077"/>
      <c r="AO1307" s="1076"/>
      <c r="AP1307" s="1076"/>
      <c r="AQ1307" s="1076"/>
      <c r="AR1307" s="1076"/>
      <c r="AS1307" s="1076"/>
      <c r="AT1307" s="1076"/>
      <c r="AU1307" s="1076"/>
      <c r="AV1307" s="1076"/>
      <c r="AW1307" s="1076"/>
      <c r="AX1307" s="1076"/>
      <c r="AY1307" s="1076"/>
      <c r="AZ1307" s="1076"/>
      <c r="BA1307" s="1076"/>
      <c r="BB1307" s="1077"/>
    </row>
    <row r="1308" spans="1:16384" s="133" customFormat="1" ht="13.5" customHeight="1" x14ac:dyDescent="0.25">
      <c r="A1308" s="1072" t="s">
        <v>1935</v>
      </c>
      <c r="B1308" s="1073"/>
      <c r="C1308" s="1073"/>
      <c r="D1308" s="1073"/>
      <c r="E1308" s="1073"/>
      <c r="F1308" s="1073"/>
      <c r="G1308" s="1073"/>
      <c r="H1308" s="1073"/>
      <c r="I1308" s="1073"/>
      <c r="J1308" s="1073"/>
      <c r="K1308" s="1073"/>
      <c r="L1308" s="1073"/>
      <c r="M1308" s="1073"/>
      <c r="N1308" s="1073"/>
      <c r="O1308" s="1073"/>
      <c r="P1308" s="1073"/>
      <c r="Q1308" s="1073"/>
      <c r="R1308" s="1073"/>
      <c r="S1308" s="1073"/>
      <c r="T1308" s="1073"/>
      <c r="U1308" s="1073"/>
      <c r="V1308" s="1073"/>
      <c r="W1308" s="1073"/>
      <c r="X1308" s="1073"/>
      <c r="Y1308" s="1073"/>
      <c r="Z1308" s="1073"/>
      <c r="AA1308" s="1073"/>
      <c r="AB1308" s="1073"/>
      <c r="AC1308" s="1073"/>
      <c r="AD1308" s="1073"/>
      <c r="AE1308" s="1074"/>
      <c r="AF1308" s="1075"/>
      <c r="AG1308" s="1076"/>
      <c r="AH1308" s="1076"/>
      <c r="AI1308" s="1076"/>
      <c r="AJ1308" s="1076"/>
      <c r="AK1308" s="1076"/>
      <c r="AL1308" s="1076"/>
      <c r="AM1308" s="1076"/>
      <c r="AN1308" s="1077"/>
      <c r="AO1308" s="1076"/>
      <c r="AP1308" s="1076"/>
      <c r="AQ1308" s="1076"/>
      <c r="AR1308" s="1076"/>
      <c r="AS1308" s="1076"/>
      <c r="AT1308" s="1076"/>
      <c r="AU1308" s="1076"/>
      <c r="AV1308" s="1076"/>
      <c r="AW1308" s="1076"/>
      <c r="AX1308" s="1076"/>
      <c r="AY1308" s="1076"/>
      <c r="AZ1308" s="1076"/>
      <c r="BA1308" s="1076"/>
      <c r="BB1308" s="1077"/>
    </row>
    <row r="1309" spans="1:16384" s="133" customFormat="1" ht="13.5" customHeight="1" x14ac:dyDescent="0.25">
      <c r="A1309" s="1072" t="s">
        <v>1936</v>
      </c>
      <c r="B1309" s="1073"/>
      <c r="C1309" s="1073"/>
      <c r="D1309" s="1073"/>
      <c r="E1309" s="1073"/>
      <c r="F1309" s="1073"/>
      <c r="G1309" s="1073"/>
      <c r="H1309" s="1073"/>
      <c r="I1309" s="1073"/>
      <c r="J1309" s="1073"/>
      <c r="K1309" s="1073"/>
      <c r="L1309" s="1073"/>
      <c r="M1309" s="1073"/>
      <c r="N1309" s="1073"/>
      <c r="O1309" s="1073"/>
      <c r="P1309" s="1073"/>
      <c r="Q1309" s="1073"/>
      <c r="R1309" s="1073"/>
      <c r="S1309" s="1073"/>
      <c r="T1309" s="1073"/>
      <c r="U1309" s="1073"/>
      <c r="V1309" s="1073"/>
      <c r="W1309" s="1073"/>
      <c r="X1309" s="1073"/>
      <c r="Y1309" s="1073"/>
      <c r="Z1309" s="1073"/>
      <c r="AA1309" s="1073"/>
      <c r="AB1309" s="1073"/>
      <c r="AC1309" s="1073"/>
      <c r="AD1309" s="1073"/>
      <c r="AE1309" s="1074"/>
      <c r="AF1309" s="1075"/>
      <c r="AG1309" s="1076"/>
      <c r="AH1309" s="1076"/>
      <c r="AI1309" s="1076"/>
      <c r="AJ1309" s="1076"/>
      <c r="AK1309" s="1076"/>
      <c r="AL1309" s="1076"/>
      <c r="AM1309" s="1076"/>
      <c r="AN1309" s="1077"/>
      <c r="AO1309" s="1076"/>
      <c r="AP1309" s="1076"/>
      <c r="AQ1309" s="1076"/>
      <c r="AR1309" s="1076"/>
      <c r="AS1309" s="1076"/>
      <c r="AT1309" s="1076"/>
      <c r="AU1309" s="1076"/>
      <c r="AV1309" s="1076"/>
      <c r="AW1309" s="1076"/>
      <c r="AX1309" s="1076"/>
      <c r="AY1309" s="1076"/>
      <c r="AZ1309" s="1076"/>
      <c r="BA1309" s="1076"/>
      <c r="BB1309" s="1077"/>
    </row>
    <row r="1310" spans="1:16384" s="133" customFormat="1" ht="13.5" customHeight="1" x14ac:dyDescent="0.25">
      <c r="A1310" s="1072" t="s">
        <v>1937</v>
      </c>
      <c r="B1310" s="1073"/>
      <c r="C1310" s="1073"/>
      <c r="D1310" s="1073"/>
      <c r="E1310" s="1073"/>
      <c r="F1310" s="1073"/>
      <c r="G1310" s="1073"/>
      <c r="H1310" s="1073"/>
      <c r="I1310" s="1073"/>
      <c r="J1310" s="1073"/>
      <c r="K1310" s="1073"/>
      <c r="L1310" s="1073"/>
      <c r="M1310" s="1073"/>
      <c r="N1310" s="1073"/>
      <c r="O1310" s="1073"/>
      <c r="P1310" s="1073"/>
      <c r="Q1310" s="1073"/>
      <c r="R1310" s="1073"/>
      <c r="S1310" s="1073"/>
      <c r="T1310" s="1073"/>
      <c r="U1310" s="1073"/>
      <c r="V1310" s="1073"/>
      <c r="W1310" s="1073"/>
      <c r="X1310" s="1073"/>
      <c r="Y1310" s="1073"/>
      <c r="Z1310" s="1073"/>
      <c r="AA1310" s="1073"/>
      <c r="AB1310" s="1073"/>
      <c r="AC1310" s="1073"/>
      <c r="AD1310" s="1073"/>
      <c r="AE1310" s="1074"/>
      <c r="AF1310" s="1075"/>
      <c r="AG1310" s="1076"/>
      <c r="AH1310" s="1076"/>
      <c r="AI1310" s="1076"/>
      <c r="AJ1310" s="1076"/>
      <c r="AK1310" s="1076"/>
      <c r="AL1310" s="1076"/>
      <c r="AM1310" s="1076"/>
      <c r="AN1310" s="1077"/>
      <c r="AO1310" s="1076"/>
      <c r="AP1310" s="1076"/>
      <c r="AQ1310" s="1076"/>
      <c r="AR1310" s="1076"/>
      <c r="AS1310" s="1076"/>
      <c r="AT1310" s="1076"/>
      <c r="AU1310" s="1076"/>
      <c r="AV1310" s="1076"/>
      <c r="AW1310" s="1076"/>
      <c r="AX1310" s="1076"/>
      <c r="AY1310" s="1076"/>
      <c r="AZ1310" s="1076"/>
      <c r="BA1310" s="1076"/>
      <c r="BB1310" s="1077"/>
    </row>
    <row r="1311" spans="1:16384" s="133" customFormat="1" ht="13.5" customHeight="1" x14ac:dyDescent="0.25">
      <c r="A1311" s="1072" t="s">
        <v>1938</v>
      </c>
      <c r="B1311" s="1073"/>
      <c r="C1311" s="1073"/>
      <c r="D1311" s="1073"/>
      <c r="E1311" s="1073"/>
      <c r="F1311" s="1073"/>
      <c r="G1311" s="1073"/>
      <c r="H1311" s="1073"/>
      <c r="I1311" s="1073"/>
      <c r="J1311" s="1073"/>
      <c r="K1311" s="1073"/>
      <c r="L1311" s="1073"/>
      <c r="M1311" s="1073"/>
      <c r="N1311" s="1073"/>
      <c r="O1311" s="1073"/>
      <c r="P1311" s="1073"/>
      <c r="Q1311" s="1073"/>
      <c r="R1311" s="1073"/>
      <c r="S1311" s="1073"/>
      <c r="T1311" s="1073"/>
      <c r="U1311" s="1073"/>
      <c r="V1311" s="1073"/>
      <c r="W1311" s="1073"/>
      <c r="X1311" s="1073"/>
      <c r="Y1311" s="1073"/>
      <c r="Z1311" s="1073"/>
      <c r="AA1311" s="1073"/>
      <c r="AB1311" s="1073"/>
      <c r="AC1311" s="1073"/>
      <c r="AD1311" s="1073"/>
      <c r="AE1311" s="1074"/>
      <c r="AF1311" s="1075"/>
      <c r="AG1311" s="1076"/>
      <c r="AH1311" s="1076"/>
      <c r="AI1311" s="1076"/>
      <c r="AJ1311" s="1076"/>
      <c r="AK1311" s="1076"/>
      <c r="AL1311" s="1076"/>
      <c r="AM1311" s="1076"/>
      <c r="AN1311" s="1077"/>
      <c r="AO1311" s="1076"/>
      <c r="AP1311" s="1076"/>
      <c r="AQ1311" s="1076"/>
      <c r="AR1311" s="1076"/>
      <c r="AS1311" s="1076"/>
      <c r="AT1311" s="1076"/>
      <c r="AU1311" s="1076"/>
      <c r="AV1311" s="1076"/>
      <c r="AW1311" s="1076"/>
      <c r="AX1311" s="1076"/>
      <c r="AY1311" s="1076"/>
      <c r="AZ1311" s="1076"/>
      <c r="BA1311" s="1076"/>
      <c r="BB1311" s="1077"/>
    </row>
    <row r="1312" spans="1:16384" s="133" customFormat="1" ht="13.5" customHeight="1" x14ac:dyDescent="0.25">
      <c r="A1312" s="1072" t="s">
        <v>1939</v>
      </c>
      <c r="B1312" s="1073"/>
      <c r="C1312" s="1073"/>
      <c r="D1312" s="1073"/>
      <c r="E1312" s="1073"/>
      <c r="F1312" s="1073"/>
      <c r="G1312" s="1073"/>
      <c r="H1312" s="1073"/>
      <c r="I1312" s="1073"/>
      <c r="J1312" s="1073"/>
      <c r="K1312" s="1073"/>
      <c r="L1312" s="1073"/>
      <c r="M1312" s="1073"/>
      <c r="N1312" s="1073"/>
      <c r="O1312" s="1073"/>
      <c r="P1312" s="1073"/>
      <c r="Q1312" s="1073"/>
      <c r="R1312" s="1073"/>
      <c r="S1312" s="1073"/>
      <c r="T1312" s="1073"/>
      <c r="U1312" s="1073"/>
      <c r="V1312" s="1073"/>
      <c r="W1312" s="1073"/>
      <c r="X1312" s="1073"/>
      <c r="Y1312" s="1073"/>
      <c r="Z1312" s="1073"/>
      <c r="AA1312" s="1073"/>
      <c r="AB1312" s="1073"/>
      <c r="AC1312" s="1073"/>
      <c r="AD1312" s="1073"/>
      <c r="AE1312" s="1074"/>
      <c r="AF1312" s="1075"/>
      <c r="AG1312" s="1076"/>
      <c r="AH1312" s="1076"/>
      <c r="AI1312" s="1076"/>
      <c r="AJ1312" s="1076"/>
      <c r="AK1312" s="1076"/>
      <c r="AL1312" s="1076"/>
      <c r="AM1312" s="1076"/>
      <c r="AN1312" s="1077"/>
      <c r="AO1312" s="1076"/>
      <c r="AP1312" s="1076"/>
      <c r="AQ1312" s="1076"/>
      <c r="AR1312" s="1076"/>
      <c r="AS1312" s="1076"/>
      <c r="AT1312" s="1076"/>
      <c r="AU1312" s="1076"/>
      <c r="AV1312" s="1076"/>
      <c r="AW1312" s="1076"/>
      <c r="AX1312" s="1076"/>
      <c r="AY1312" s="1076"/>
      <c r="AZ1312" s="1076"/>
      <c r="BA1312" s="1076"/>
      <c r="BB1312" s="1077"/>
    </row>
    <row r="1313" spans="1:16384" s="133" customFormat="1" ht="13.5" customHeight="1" x14ac:dyDescent="0.25">
      <c r="A1313" s="130" t="s">
        <v>1434</v>
      </c>
      <c r="B1313" s="230"/>
      <c r="C1313" s="230"/>
      <c r="D1313" s="230"/>
      <c r="E1313" s="230"/>
      <c r="F1313" s="230"/>
      <c r="G1313" s="230"/>
      <c r="H1313" s="230"/>
      <c r="I1313" s="230"/>
      <c r="J1313" s="230"/>
      <c r="K1313" s="230"/>
      <c r="L1313" s="230"/>
      <c r="M1313" s="230"/>
      <c r="N1313" s="230"/>
      <c r="O1313" s="230"/>
      <c r="P1313" s="230"/>
      <c r="Q1313" s="230"/>
      <c r="R1313" s="230"/>
      <c r="S1313" s="230"/>
      <c r="T1313" s="230"/>
      <c r="U1313" s="230"/>
      <c r="V1313" s="230"/>
      <c r="W1313" s="230"/>
      <c r="X1313" s="230"/>
      <c r="Y1313" s="230"/>
      <c r="Z1313" s="230"/>
      <c r="AA1313" s="230"/>
      <c r="AB1313" s="230"/>
      <c r="AC1313" s="230"/>
      <c r="AD1313" s="230"/>
      <c r="AE1313" s="230"/>
      <c r="AF1313" s="230"/>
      <c r="AG1313" s="230"/>
      <c r="AH1313" s="230"/>
      <c r="AI1313" s="230"/>
      <c r="AJ1313" s="230"/>
      <c r="AK1313" s="230"/>
      <c r="AL1313" s="230"/>
      <c r="AM1313" s="230"/>
      <c r="AN1313" s="230"/>
      <c r="AO1313" s="230"/>
      <c r="AP1313" s="230"/>
      <c r="AQ1313" s="230"/>
      <c r="AR1313" s="230"/>
      <c r="AS1313" s="230"/>
      <c r="AT1313" s="230"/>
      <c r="AU1313" s="230"/>
      <c r="AV1313" s="230"/>
      <c r="AW1313" s="230"/>
      <c r="AX1313" s="230"/>
      <c r="AY1313" s="230"/>
      <c r="AZ1313" s="230"/>
      <c r="BA1313" s="230"/>
      <c r="BB1313" s="225"/>
    </row>
    <row r="1314" spans="1:16384" s="133" customFormat="1" ht="13.5" customHeight="1" x14ac:dyDescent="0.25">
      <c r="A1314" s="1187" t="s">
        <v>1930</v>
      </c>
      <c r="B1314" s="1188"/>
      <c r="C1314" s="1188"/>
      <c r="D1314" s="1188"/>
      <c r="E1314" s="1188"/>
      <c r="F1314" s="1188"/>
      <c r="G1314" s="1188"/>
      <c r="H1314" s="1188"/>
      <c r="I1314" s="1188"/>
      <c r="J1314" s="1188"/>
      <c r="K1314" s="1188"/>
      <c r="L1314" s="1188"/>
      <c r="M1314" s="1188"/>
      <c r="N1314" s="1188"/>
      <c r="O1314" s="1188"/>
      <c r="P1314" s="1188"/>
      <c r="Q1314" s="1188"/>
      <c r="R1314" s="1188"/>
      <c r="S1314" s="1188"/>
      <c r="T1314" s="1188"/>
      <c r="U1314" s="1188"/>
      <c r="V1314" s="1188"/>
      <c r="W1314" s="1188"/>
      <c r="X1314" s="1188"/>
      <c r="Y1314" s="1188"/>
      <c r="Z1314" s="1188"/>
      <c r="AA1314" s="1188"/>
      <c r="AB1314" s="1188"/>
      <c r="AC1314" s="1188"/>
      <c r="AD1314" s="1188"/>
      <c r="AE1314" s="1189"/>
      <c r="AF1314" s="1087" t="s">
        <v>1940</v>
      </c>
      <c r="AG1314" s="1088"/>
      <c r="AH1314" s="1088"/>
      <c r="AI1314" s="1088"/>
      <c r="AJ1314" s="1088"/>
      <c r="AK1314" s="1088"/>
      <c r="AL1314" s="1088"/>
      <c r="AM1314" s="1088"/>
      <c r="AN1314" s="1088"/>
      <c r="AO1314" s="1088"/>
      <c r="AP1314" s="1088"/>
      <c r="AQ1314" s="1088"/>
      <c r="AR1314" s="1088"/>
      <c r="AS1314" s="1088"/>
      <c r="AT1314" s="1088"/>
      <c r="AU1314" s="1088"/>
      <c r="AV1314" s="1088"/>
      <c r="AW1314" s="1088"/>
      <c r="AX1314" s="1088"/>
      <c r="AY1314" s="1088"/>
      <c r="AZ1314" s="1088"/>
      <c r="BA1314" s="1088"/>
      <c r="BB1314" s="1089"/>
    </row>
    <row r="1315" spans="1:16384" s="133" customFormat="1" ht="13.5" customHeight="1" x14ac:dyDescent="0.25">
      <c r="A1315" s="1190"/>
      <c r="B1315" s="1191"/>
      <c r="C1315" s="1191"/>
      <c r="D1315" s="1191"/>
      <c r="E1315" s="1191"/>
      <c r="F1315" s="1191"/>
      <c r="G1315" s="1191"/>
      <c r="H1315" s="1191"/>
      <c r="I1315" s="1191"/>
      <c r="J1315" s="1191"/>
      <c r="K1315" s="1191"/>
      <c r="L1315" s="1191"/>
      <c r="M1315" s="1191"/>
      <c r="N1315" s="1191"/>
      <c r="O1315" s="1191"/>
      <c r="P1315" s="1191"/>
      <c r="Q1315" s="1191"/>
      <c r="R1315" s="1191"/>
      <c r="S1315" s="1191"/>
      <c r="T1315" s="1191"/>
      <c r="U1315" s="1191"/>
      <c r="V1315" s="1191"/>
      <c r="W1315" s="1191"/>
      <c r="X1315" s="1191"/>
      <c r="Y1315" s="1191"/>
      <c r="Z1315" s="1191"/>
      <c r="AA1315" s="1191"/>
      <c r="AB1315" s="1191"/>
      <c r="AC1315" s="1191"/>
      <c r="AD1315" s="1191"/>
      <c r="AE1315" s="1192"/>
      <c r="AF1315" s="1087" t="s">
        <v>1932</v>
      </c>
      <c r="AG1315" s="1088"/>
      <c r="AH1315" s="1088"/>
      <c r="AI1315" s="1088"/>
      <c r="AJ1315" s="1088"/>
      <c r="AK1315" s="1088"/>
      <c r="AL1315" s="1088"/>
      <c r="AM1315" s="1088"/>
      <c r="AN1315" s="1089"/>
      <c r="AO1315" s="1088" t="s">
        <v>1933</v>
      </c>
      <c r="AP1315" s="1088"/>
      <c r="AQ1315" s="1088"/>
      <c r="AR1315" s="1088"/>
      <c r="AS1315" s="1088"/>
      <c r="AT1315" s="1088"/>
      <c r="AU1315" s="1088"/>
      <c r="AV1315" s="1088"/>
      <c r="AW1315" s="1088"/>
      <c r="AX1315" s="1088"/>
      <c r="AY1315" s="1088"/>
      <c r="AZ1315" s="1088"/>
      <c r="BA1315" s="1088"/>
      <c r="BB1315" s="1089"/>
    </row>
    <row r="1316" spans="1:16384" s="133" customFormat="1" ht="13.5" customHeight="1" x14ac:dyDescent="0.25">
      <c r="A1316" s="1072" t="s">
        <v>1934</v>
      </c>
      <c r="B1316" s="1073"/>
      <c r="C1316" s="1073"/>
      <c r="D1316" s="1073"/>
      <c r="E1316" s="1073"/>
      <c r="F1316" s="1073"/>
      <c r="G1316" s="1073"/>
      <c r="H1316" s="1073"/>
      <c r="I1316" s="1073"/>
      <c r="J1316" s="1073"/>
      <c r="K1316" s="1073"/>
      <c r="L1316" s="1073"/>
      <c r="M1316" s="1073"/>
      <c r="N1316" s="1073"/>
      <c r="O1316" s="1073"/>
      <c r="P1316" s="1073"/>
      <c r="Q1316" s="1073"/>
      <c r="R1316" s="1073"/>
      <c r="S1316" s="1073"/>
      <c r="T1316" s="1073"/>
      <c r="U1316" s="1073"/>
      <c r="V1316" s="1073"/>
      <c r="W1316" s="1073"/>
      <c r="X1316" s="1073"/>
      <c r="Y1316" s="1073"/>
      <c r="Z1316" s="1073"/>
      <c r="AA1316" s="1073"/>
      <c r="AB1316" s="1073"/>
      <c r="AC1316" s="1073"/>
      <c r="AD1316" s="1073"/>
      <c r="AE1316" s="1074"/>
      <c r="AF1316" s="1075"/>
      <c r="AG1316" s="1076"/>
      <c r="AH1316" s="1076"/>
      <c r="AI1316" s="1076"/>
      <c r="AJ1316" s="1076"/>
      <c r="AK1316" s="1076"/>
      <c r="AL1316" s="1076"/>
      <c r="AM1316" s="1076"/>
      <c r="AN1316" s="1077"/>
      <c r="AO1316" s="1076"/>
      <c r="AP1316" s="1076"/>
      <c r="AQ1316" s="1076"/>
      <c r="AR1316" s="1076"/>
      <c r="AS1316" s="1076"/>
      <c r="AT1316" s="1076"/>
      <c r="AU1316" s="1076"/>
      <c r="AV1316" s="1076"/>
      <c r="AW1316" s="1076"/>
      <c r="AX1316" s="1076"/>
      <c r="AY1316" s="1076"/>
      <c r="AZ1316" s="1076"/>
      <c r="BA1316" s="1076"/>
      <c r="BB1316" s="1077"/>
    </row>
    <row r="1317" spans="1:16384" s="133" customFormat="1" ht="13.5" customHeight="1" x14ac:dyDescent="0.25">
      <c r="A1317" s="1072" t="s">
        <v>1935</v>
      </c>
      <c r="B1317" s="1073"/>
      <c r="C1317" s="1073"/>
      <c r="D1317" s="1073"/>
      <c r="E1317" s="1073"/>
      <c r="F1317" s="1073"/>
      <c r="G1317" s="1073"/>
      <c r="H1317" s="1073"/>
      <c r="I1317" s="1073"/>
      <c r="J1317" s="1073"/>
      <c r="K1317" s="1073"/>
      <c r="L1317" s="1073"/>
      <c r="M1317" s="1073"/>
      <c r="N1317" s="1073"/>
      <c r="O1317" s="1073"/>
      <c r="P1317" s="1073"/>
      <c r="Q1317" s="1073"/>
      <c r="R1317" s="1073"/>
      <c r="S1317" s="1073"/>
      <c r="T1317" s="1073"/>
      <c r="U1317" s="1073"/>
      <c r="V1317" s="1073"/>
      <c r="W1317" s="1073"/>
      <c r="X1317" s="1073"/>
      <c r="Y1317" s="1073"/>
      <c r="Z1317" s="1073"/>
      <c r="AA1317" s="1073"/>
      <c r="AB1317" s="1073"/>
      <c r="AC1317" s="1073"/>
      <c r="AD1317" s="1073"/>
      <c r="AE1317" s="1074"/>
      <c r="AF1317" s="1075"/>
      <c r="AG1317" s="1076"/>
      <c r="AH1317" s="1076"/>
      <c r="AI1317" s="1076"/>
      <c r="AJ1317" s="1076"/>
      <c r="AK1317" s="1076"/>
      <c r="AL1317" s="1076"/>
      <c r="AM1317" s="1076"/>
      <c r="AN1317" s="1077"/>
      <c r="AO1317" s="1076"/>
      <c r="AP1317" s="1076"/>
      <c r="AQ1317" s="1076"/>
      <c r="AR1317" s="1076"/>
      <c r="AS1317" s="1076"/>
      <c r="AT1317" s="1076"/>
      <c r="AU1317" s="1076"/>
      <c r="AV1317" s="1076"/>
      <c r="AW1317" s="1076"/>
      <c r="AX1317" s="1076"/>
      <c r="AY1317" s="1076"/>
      <c r="AZ1317" s="1076"/>
      <c r="BA1317" s="1076"/>
      <c r="BB1317" s="1077"/>
    </row>
    <row r="1318" spans="1:16384" s="133" customFormat="1" ht="13.5" customHeight="1" x14ac:dyDescent="0.25">
      <c r="A1318" s="1072" t="s">
        <v>1936</v>
      </c>
      <c r="B1318" s="1073"/>
      <c r="C1318" s="1073"/>
      <c r="D1318" s="1073"/>
      <c r="E1318" s="1073"/>
      <c r="F1318" s="1073"/>
      <c r="G1318" s="1073"/>
      <c r="H1318" s="1073"/>
      <c r="I1318" s="1073"/>
      <c r="J1318" s="1073"/>
      <c r="K1318" s="1073"/>
      <c r="L1318" s="1073"/>
      <c r="M1318" s="1073"/>
      <c r="N1318" s="1073"/>
      <c r="O1318" s="1073"/>
      <c r="P1318" s="1073"/>
      <c r="Q1318" s="1073"/>
      <c r="R1318" s="1073"/>
      <c r="S1318" s="1073"/>
      <c r="T1318" s="1073"/>
      <c r="U1318" s="1073"/>
      <c r="V1318" s="1073"/>
      <c r="W1318" s="1073"/>
      <c r="X1318" s="1073"/>
      <c r="Y1318" s="1073"/>
      <c r="Z1318" s="1073"/>
      <c r="AA1318" s="1073"/>
      <c r="AB1318" s="1073"/>
      <c r="AC1318" s="1073"/>
      <c r="AD1318" s="1073"/>
      <c r="AE1318" s="1074"/>
      <c r="AF1318" s="1075"/>
      <c r="AG1318" s="1076"/>
      <c r="AH1318" s="1076"/>
      <c r="AI1318" s="1076"/>
      <c r="AJ1318" s="1076"/>
      <c r="AK1318" s="1076"/>
      <c r="AL1318" s="1076"/>
      <c r="AM1318" s="1076"/>
      <c r="AN1318" s="1077"/>
      <c r="AO1318" s="1076"/>
      <c r="AP1318" s="1076"/>
      <c r="AQ1318" s="1076"/>
      <c r="AR1318" s="1076"/>
      <c r="AS1318" s="1076"/>
      <c r="AT1318" s="1076"/>
      <c r="AU1318" s="1076"/>
      <c r="AV1318" s="1076"/>
      <c r="AW1318" s="1076"/>
      <c r="AX1318" s="1076"/>
      <c r="AY1318" s="1076"/>
      <c r="AZ1318" s="1076"/>
      <c r="BA1318" s="1076"/>
      <c r="BB1318" s="1077"/>
    </row>
    <row r="1319" spans="1:16384" s="133" customFormat="1" ht="13.5" customHeight="1" x14ac:dyDescent="0.25">
      <c r="A1319" s="1072" t="s">
        <v>1937</v>
      </c>
      <c r="B1319" s="1073"/>
      <c r="C1319" s="1073"/>
      <c r="D1319" s="1073"/>
      <c r="E1319" s="1073"/>
      <c r="F1319" s="1073"/>
      <c r="G1319" s="1073"/>
      <c r="H1319" s="1073"/>
      <c r="I1319" s="1073"/>
      <c r="J1319" s="1073"/>
      <c r="K1319" s="1073"/>
      <c r="L1319" s="1073"/>
      <c r="M1319" s="1073"/>
      <c r="N1319" s="1073"/>
      <c r="O1319" s="1073"/>
      <c r="P1319" s="1073"/>
      <c r="Q1319" s="1073"/>
      <c r="R1319" s="1073"/>
      <c r="S1319" s="1073"/>
      <c r="T1319" s="1073"/>
      <c r="U1319" s="1073"/>
      <c r="V1319" s="1073"/>
      <c r="W1319" s="1073"/>
      <c r="X1319" s="1073"/>
      <c r="Y1319" s="1073"/>
      <c r="Z1319" s="1073"/>
      <c r="AA1319" s="1073"/>
      <c r="AB1319" s="1073"/>
      <c r="AC1319" s="1073"/>
      <c r="AD1319" s="1073"/>
      <c r="AE1319" s="1074"/>
      <c r="AF1319" s="1075"/>
      <c r="AG1319" s="1076"/>
      <c r="AH1319" s="1076"/>
      <c r="AI1319" s="1076"/>
      <c r="AJ1319" s="1076"/>
      <c r="AK1319" s="1076"/>
      <c r="AL1319" s="1076"/>
      <c r="AM1319" s="1076"/>
      <c r="AN1319" s="1077"/>
      <c r="AO1319" s="1076"/>
      <c r="AP1319" s="1076"/>
      <c r="AQ1319" s="1076"/>
      <c r="AR1319" s="1076"/>
      <c r="AS1319" s="1076"/>
      <c r="AT1319" s="1076"/>
      <c r="AU1319" s="1076"/>
      <c r="AV1319" s="1076"/>
      <c r="AW1319" s="1076"/>
      <c r="AX1319" s="1076"/>
      <c r="AY1319" s="1076"/>
      <c r="AZ1319" s="1076"/>
      <c r="BA1319" s="1076"/>
      <c r="BB1319" s="1077"/>
    </row>
    <row r="1320" spans="1:16384" s="133" customFormat="1" ht="13.5" customHeight="1" x14ac:dyDescent="0.25">
      <c r="A1320" s="1072" t="s">
        <v>1938</v>
      </c>
      <c r="B1320" s="1073"/>
      <c r="C1320" s="1073"/>
      <c r="D1320" s="1073"/>
      <c r="E1320" s="1073"/>
      <c r="F1320" s="1073"/>
      <c r="G1320" s="1073"/>
      <c r="H1320" s="1073"/>
      <c r="I1320" s="1073"/>
      <c r="J1320" s="1073"/>
      <c r="K1320" s="1073"/>
      <c r="L1320" s="1073"/>
      <c r="M1320" s="1073"/>
      <c r="N1320" s="1073"/>
      <c r="O1320" s="1073"/>
      <c r="P1320" s="1073"/>
      <c r="Q1320" s="1073"/>
      <c r="R1320" s="1073"/>
      <c r="S1320" s="1073"/>
      <c r="T1320" s="1073"/>
      <c r="U1320" s="1073"/>
      <c r="V1320" s="1073"/>
      <c r="W1320" s="1073"/>
      <c r="X1320" s="1073"/>
      <c r="Y1320" s="1073"/>
      <c r="Z1320" s="1073"/>
      <c r="AA1320" s="1073"/>
      <c r="AB1320" s="1073"/>
      <c r="AC1320" s="1073"/>
      <c r="AD1320" s="1073"/>
      <c r="AE1320" s="1074"/>
      <c r="AF1320" s="1075"/>
      <c r="AG1320" s="1076"/>
      <c r="AH1320" s="1076"/>
      <c r="AI1320" s="1076"/>
      <c r="AJ1320" s="1076"/>
      <c r="AK1320" s="1076"/>
      <c r="AL1320" s="1076"/>
      <c r="AM1320" s="1076"/>
      <c r="AN1320" s="1077"/>
      <c r="AO1320" s="1076"/>
      <c r="AP1320" s="1076"/>
      <c r="AQ1320" s="1076"/>
      <c r="AR1320" s="1076"/>
      <c r="AS1320" s="1076"/>
      <c r="AT1320" s="1076"/>
      <c r="AU1320" s="1076"/>
      <c r="AV1320" s="1076"/>
      <c r="AW1320" s="1076"/>
      <c r="AX1320" s="1076"/>
      <c r="AY1320" s="1076"/>
      <c r="AZ1320" s="1076"/>
      <c r="BA1320" s="1076"/>
      <c r="BB1320" s="1077"/>
    </row>
    <row r="1321" spans="1:16384" s="133" customFormat="1" ht="13.5" customHeight="1" x14ac:dyDescent="0.25">
      <c r="A1321" s="1072" t="s">
        <v>1939</v>
      </c>
      <c r="B1321" s="1073"/>
      <c r="C1321" s="1073"/>
      <c r="D1321" s="1073"/>
      <c r="E1321" s="1073"/>
      <c r="F1321" s="1073"/>
      <c r="G1321" s="1073"/>
      <c r="H1321" s="1073"/>
      <c r="I1321" s="1073"/>
      <c r="J1321" s="1073"/>
      <c r="K1321" s="1073"/>
      <c r="L1321" s="1073"/>
      <c r="M1321" s="1073"/>
      <c r="N1321" s="1073"/>
      <c r="O1321" s="1073"/>
      <c r="P1321" s="1073"/>
      <c r="Q1321" s="1073"/>
      <c r="R1321" s="1073"/>
      <c r="S1321" s="1073"/>
      <c r="T1321" s="1073"/>
      <c r="U1321" s="1073"/>
      <c r="V1321" s="1073"/>
      <c r="W1321" s="1073"/>
      <c r="X1321" s="1073"/>
      <c r="Y1321" s="1073"/>
      <c r="Z1321" s="1073"/>
      <c r="AA1321" s="1073"/>
      <c r="AB1321" s="1073"/>
      <c r="AC1321" s="1073"/>
      <c r="AD1321" s="1073"/>
      <c r="AE1321" s="1074"/>
      <c r="AF1321" s="1075"/>
      <c r="AG1321" s="1076"/>
      <c r="AH1321" s="1076"/>
      <c r="AI1321" s="1076"/>
      <c r="AJ1321" s="1076"/>
      <c r="AK1321" s="1076"/>
      <c r="AL1321" s="1076"/>
      <c r="AM1321" s="1076"/>
      <c r="AN1321" s="1077"/>
      <c r="AO1321" s="1076"/>
      <c r="AP1321" s="1076"/>
      <c r="AQ1321" s="1076"/>
      <c r="AR1321" s="1076"/>
      <c r="AS1321" s="1076"/>
      <c r="AT1321" s="1076"/>
      <c r="AU1321" s="1076"/>
      <c r="AV1321" s="1076"/>
      <c r="AW1321" s="1076"/>
      <c r="AX1321" s="1076"/>
      <c r="AY1321" s="1076"/>
      <c r="AZ1321" s="1076"/>
      <c r="BA1321" s="1076"/>
      <c r="BB1321" s="1077"/>
    </row>
    <row r="1322" spans="1:16384" ht="12.6" customHeight="1" x14ac:dyDescent="0.25">
      <c r="A1322" s="142" t="s">
        <v>5105</v>
      </c>
    </row>
    <row r="1323" spans="1:16384" ht="15" customHeight="1" x14ac:dyDescent="0.25">
      <c r="A1323" s="863"/>
      <c r="B1323" s="864"/>
      <c r="C1323" s="864"/>
      <c r="D1323" s="864"/>
      <c r="E1323" s="864"/>
      <c r="F1323" s="864"/>
      <c r="G1323" s="864"/>
      <c r="H1323" s="864"/>
      <c r="I1323" s="864"/>
      <c r="J1323" s="864"/>
      <c r="K1323" s="864"/>
      <c r="L1323" s="864"/>
      <c r="M1323" s="864"/>
      <c r="N1323" s="864"/>
      <c r="O1323" s="864"/>
      <c r="P1323" s="864"/>
      <c r="Q1323" s="864"/>
      <c r="R1323" s="864"/>
      <c r="S1323" s="864"/>
      <c r="T1323" s="864"/>
      <c r="U1323" s="864"/>
      <c r="V1323" s="864"/>
      <c r="W1323" s="864"/>
      <c r="X1323" s="864"/>
      <c r="Y1323" s="864"/>
      <c r="Z1323" s="864"/>
      <c r="AA1323" s="864"/>
      <c r="AB1323" s="864"/>
      <c r="AC1323" s="864"/>
      <c r="AD1323" s="864"/>
      <c r="AE1323" s="864"/>
      <c r="AF1323" s="864"/>
      <c r="AG1323" s="864"/>
      <c r="AH1323" s="864"/>
      <c r="AI1323" s="864"/>
      <c r="AJ1323" s="864"/>
      <c r="AK1323" s="864"/>
      <c r="AL1323" s="864"/>
      <c r="AM1323" s="864"/>
      <c r="AN1323" s="864"/>
      <c r="AO1323" s="864"/>
      <c r="AP1323" s="864"/>
      <c r="AQ1323" s="864"/>
      <c r="AR1323" s="864"/>
      <c r="AS1323" s="864"/>
      <c r="AT1323" s="864"/>
      <c r="AU1323" s="864"/>
      <c r="AV1323" s="864"/>
      <c r="AW1323" s="864"/>
      <c r="AX1323" s="864"/>
      <c r="AY1323" s="497"/>
      <c r="AZ1323" s="497"/>
      <c r="BA1323" s="497"/>
      <c r="BB1323" s="497"/>
    </row>
    <row r="1324" spans="1:16384" ht="15" customHeight="1" x14ac:dyDescent="0.25">
      <c r="A1324" s="865"/>
      <c r="B1324" s="866"/>
      <c r="C1324" s="866"/>
      <c r="D1324" s="866"/>
      <c r="E1324" s="866"/>
      <c r="F1324" s="866"/>
      <c r="G1324" s="866"/>
      <c r="H1324" s="866"/>
      <c r="I1324" s="866"/>
      <c r="J1324" s="866"/>
      <c r="K1324" s="866"/>
      <c r="L1324" s="866"/>
      <c r="M1324" s="866"/>
      <c r="N1324" s="866"/>
      <c r="O1324" s="866"/>
      <c r="P1324" s="866"/>
      <c r="Q1324" s="866"/>
      <c r="R1324" s="866"/>
      <c r="S1324" s="866"/>
      <c r="T1324" s="866"/>
      <c r="U1324" s="866"/>
      <c r="V1324" s="866"/>
      <c r="W1324" s="866"/>
      <c r="X1324" s="866"/>
      <c r="Y1324" s="866"/>
      <c r="Z1324" s="866"/>
      <c r="AA1324" s="866"/>
      <c r="AB1324" s="866"/>
      <c r="AC1324" s="866"/>
      <c r="AD1324" s="866"/>
      <c r="AE1324" s="866"/>
      <c r="AF1324" s="866"/>
      <c r="AG1324" s="866"/>
      <c r="AH1324" s="866"/>
      <c r="AI1324" s="866"/>
      <c r="AJ1324" s="866"/>
      <c r="AK1324" s="866"/>
      <c r="AL1324" s="866"/>
      <c r="AM1324" s="866"/>
      <c r="AN1324" s="866"/>
      <c r="AO1324" s="866"/>
      <c r="AP1324" s="866"/>
      <c r="AQ1324" s="866"/>
      <c r="AR1324" s="866"/>
      <c r="AS1324" s="866"/>
      <c r="AT1324" s="866"/>
      <c r="AU1324" s="866"/>
      <c r="AV1324" s="866"/>
      <c r="AW1324" s="866"/>
      <c r="AX1324" s="866"/>
      <c r="AY1324" s="497"/>
      <c r="AZ1324" s="497"/>
      <c r="BA1324" s="497"/>
      <c r="BB1324" s="497"/>
    </row>
    <row r="1325" spans="1:16384" ht="12.6" customHeight="1" x14ac:dyDescent="0.25">
      <c r="A1325" s="223"/>
      <c r="B1325" s="154"/>
      <c r="C1325" s="154"/>
      <c r="D1325" s="154"/>
      <c r="E1325" s="154"/>
      <c r="F1325" s="154"/>
      <c r="G1325" s="154"/>
      <c r="H1325" s="154"/>
      <c r="I1325" s="154"/>
      <c r="J1325" s="154"/>
      <c r="K1325" s="154"/>
      <c r="L1325" s="154"/>
      <c r="M1325" s="154"/>
      <c r="N1325" s="154"/>
      <c r="O1325" s="154"/>
      <c r="P1325" s="154"/>
      <c r="Q1325" s="154"/>
      <c r="R1325" s="154"/>
      <c r="S1325" s="154"/>
      <c r="T1325" s="154"/>
      <c r="U1325" s="154"/>
      <c r="V1325" s="154"/>
      <c r="W1325" s="154"/>
      <c r="X1325" s="154"/>
      <c r="Y1325" s="154"/>
      <c r="Z1325" s="154"/>
      <c r="AA1325" s="154"/>
      <c r="AB1325" s="154"/>
      <c r="AC1325" s="154"/>
      <c r="AD1325" s="154"/>
      <c r="AE1325" s="154"/>
      <c r="AF1325" s="154"/>
      <c r="AG1325" s="154"/>
      <c r="AH1325" s="154"/>
      <c r="AI1325" s="154"/>
      <c r="AJ1325" s="154"/>
      <c r="AK1325" s="154"/>
      <c r="AL1325" s="154"/>
      <c r="AM1325" s="154"/>
      <c r="AN1325" s="154"/>
      <c r="AO1325" s="154"/>
      <c r="AP1325" s="154"/>
      <c r="AQ1325" s="154"/>
      <c r="AR1325" s="154"/>
      <c r="AS1325" s="154"/>
      <c r="AT1325" s="154"/>
      <c r="AU1325" s="154"/>
      <c r="AV1325" s="154"/>
      <c r="AW1325" s="154"/>
      <c r="AX1325" s="154"/>
      <c r="AY1325" s="154"/>
      <c r="AZ1325" s="154"/>
      <c r="BA1325" s="154"/>
      <c r="BB1325" s="224"/>
    </row>
    <row r="1326" spans="1:16384" ht="12.6" customHeight="1" x14ac:dyDescent="0.25">
      <c r="A1326" s="231" t="s">
        <v>1941</v>
      </c>
      <c r="B1326" s="210"/>
      <c r="C1326" s="210"/>
      <c r="D1326" s="210"/>
      <c r="E1326" s="210"/>
      <c r="F1326" s="210"/>
      <c r="G1326" s="210"/>
      <c r="H1326" s="210"/>
      <c r="I1326" s="210"/>
      <c r="J1326" s="210"/>
      <c r="K1326" s="210"/>
      <c r="L1326" s="210"/>
      <c r="M1326" s="210"/>
      <c r="N1326" s="210"/>
      <c r="O1326" s="210"/>
      <c r="P1326" s="210"/>
      <c r="Q1326" s="210"/>
      <c r="R1326" s="210"/>
      <c r="S1326" s="210"/>
      <c r="T1326" s="210"/>
      <c r="U1326" s="210"/>
      <c r="V1326" s="210"/>
      <c r="W1326" s="210"/>
      <c r="X1326" s="210"/>
      <c r="Y1326" s="210"/>
      <c r="Z1326" s="210"/>
      <c r="AA1326" s="210"/>
      <c r="AB1326" s="210"/>
      <c r="AC1326" s="210"/>
      <c r="AD1326" s="210"/>
      <c r="AE1326" s="210"/>
      <c r="AF1326" s="210"/>
      <c r="AG1326" s="210"/>
      <c r="AH1326" s="210"/>
      <c r="AI1326" s="210"/>
      <c r="AJ1326" s="210"/>
      <c r="AK1326" s="210"/>
      <c r="AL1326" s="210"/>
      <c r="AM1326" s="210"/>
      <c r="AN1326" s="210"/>
      <c r="AO1326" s="210"/>
      <c r="AP1326" s="210"/>
      <c r="AQ1326" s="210"/>
      <c r="AR1326" s="210"/>
      <c r="AS1326" s="210"/>
      <c r="AT1326" s="210"/>
      <c r="AU1326" s="210"/>
      <c r="AV1326" s="210"/>
      <c r="AW1326" s="210"/>
      <c r="AX1326" s="210"/>
      <c r="AY1326" s="210"/>
      <c r="AZ1326" s="210"/>
      <c r="BA1326" s="210"/>
      <c r="BB1326" s="210"/>
    </row>
    <row r="1327" spans="1:16384" ht="12.6" customHeight="1" x14ac:dyDescent="0.25">
      <c r="A1327" s="779" t="s">
        <v>1942</v>
      </c>
      <c r="B1327" s="779"/>
      <c r="C1327" s="779"/>
      <c r="D1327" s="779"/>
      <c r="E1327" s="779"/>
      <c r="F1327" s="779"/>
      <c r="G1327" s="779"/>
      <c r="H1327" s="779"/>
      <c r="I1327" s="779"/>
      <c r="J1327" s="779"/>
      <c r="K1327" s="779"/>
      <c r="L1327" s="779"/>
      <c r="M1327" s="779"/>
      <c r="N1327" s="779"/>
      <c r="O1327" s="779"/>
      <c r="P1327" s="779"/>
      <c r="Q1327" s="779"/>
      <c r="R1327" s="779"/>
      <c r="S1327" s="779"/>
      <c r="T1327" s="779"/>
      <c r="U1327" s="779"/>
      <c r="V1327" s="779"/>
      <c r="W1327" s="779"/>
      <c r="X1327" s="779"/>
      <c r="Y1327" s="779"/>
      <c r="Z1327" s="779"/>
      <c r="AA1327" s="779"/>
      <c r="AB1327" s="779"/>
      <c r="AC1327" s="779"/>
      <c r="AD1327" s="779"/>
      <c r="AE1327" s="779"/>
      <c r="AF1327" s="779"/>
      <c r="AG1327" s="779"/>
      <c r="AH1327" s="779"/>
      <c r="AI1327" s="779"/>
      <c r="AJ1327" s="779"/>
      <c r="AK1327" s="779"/>
      <c r="AL1327" s="779"/>
      <c r="AM1327" s="779"/>
      <c r="AN1327" s="779"/>
      <c r="AO1327" s="779"/>
      <c r="AP1327" s="779"/>
      <c r="AQ1327" s="779"/>
      <c r="AR1327" s="779"/>
      <c r="AS1327" s="779"/>
      <c r="AT1327" s="779"/>
      <c r="AU1327" s="779"/>
      <c r="AV1327" s="779"/>
      <c r="AW1327" s="779"/>
      <c r="AX1327" s="779"/>
      <c r="AY1327" s="779"/>
      <c r="AZ1327" s="779"/>
      <c r="BA1327" s="779"/>
      <c r="BB1327" s="779"/>
      <c r="BC1327" s="779"/>
      <c r="BD1327" s="779"/>
      <c r="BE1327" s="779"/>
      <c r="BF1327" s="779"/>
      <c r="BG1327" s="779"/>
      <c r="BH1327" s="779"/>
      <c r="BI1327" s="779"/>
      <c r="BJ1327" s="779"/>
      <c r="BK1327" s="779"/>
      <c r="BL1327" s="779"/>
      <c r="BM1327" s="779"/>
      <c r="BN1327" s="779"/>
      <c r="BO1327" s="779"/>
      <c r="BP1327" s="779"/>
      <c r="BQ1327" s="779"/>
      <c r="BR1327" s="779"/>
      <c r="BS1327" s="779"/>
      <c r="BT1327" s="779"/>
      <c r="BU1327" s="779"/>
      <c r="BV1327" s="779"/>
      <c r="BW1327" s="779"/>
      <c r="BX1327" s="779"/>
      <c r="BY1327" s="779"/>
      <c r="BZ1327" s="779"/>
      <c r="CA1327" s="779"/>
      <c r="CB1327" s="779"/>
      <c r="CC1327" s="779"/>
      <c r="CD1327" s="779"/>
      <c r="CE1327" s="779"/>
      <c r="CF1327" s="779"/>
      <c r="CG1327" s="779"/>
      <c r="CH1327" s="779"/>
      <c r="CI1327" s="779"/>
      <c r="CJ1327" s="779"/>
      <c r="CK1327" s="779"/>
      <c r="CL1327" s="779"/>
      <c r="CM1327" s="779"/>
      <c r="CN1327" s="779"/>
      <c r="CO1327" s="779"/>
      <c r="CP1327" s="779"/>
      <c r="CQ1327" s="779"/>
      <c r="CR1327" s="779"/>
      <c r="CS1327" s="779"/>
      <c r="CT1327" s="779"/>
      <c r="CU1327" s="779"/>
      <c r="CV1327" s="779"/>
      <c r="CW1327" s="779"/>
      <c r="CX1327" s="779"/>
      <c r="CY1327" s="779"/>
      <c r="CZ1327" s="779"/>
      <c r="DA1327" s="779"/>
      <c r="DB1327" s="779"/>
      <c r="DC1327" s="779"/>
      <c r="DD1327" s="779"/>
      <c r="DE1327" s="779"/>
      <c r="DF1327" s="779"/>
      <c r="DG1327" s="779"/>
      <c r="DH1327" s="779"/>
      <c r="DI1327" s="779"/>
      <c r="DJ1327" s="779"/>
      <c r="DK1327" s="779"/>
      <c r="DL1327" s="779"/>
      <c r="DM1327" s="779"/>
      <c r="DN1327" s="779"/>
      <c r="DO1327" s="779"/>
      <c r="DP1327" s="779"/>
      <c r="DQ1327" s="779"/>
      <c r="DR1327" s="779"/>
      <c r="DS1327" s="779"/>
      <c r="DT1327" s="779"/>
      <c r="DU1327" s="779"/>
      <c r="DV1327" s="779"/>
      <c r="DW1327" s="779"/>
      <c r="DX1327" s="779"/>
      <c r="DY1327" s="779"/>
      <c r="DZ1327" s="779"/>
      <c r="EA1327" s="779"/>
      <c r="EB1327" s="779"/>
      <c r="EC1327" s="779"/>
      <c r="ED1327" s="779"/>
      <c r="EE1327" s="779"/>
      <c r="EF1327" s="779"/>
      <c r="EG1327" s="779"/>
      <c r="EH1327" s="779"/>
      <c r="EI1327" s="779"/>
      <c r="EJ1327" s="779"/>
      <c r="EK1327" s="779"/>
      <c r="EL1327" s="779"/>
      <c r="EM1327" s="779"/>
      <c r="EN1327" s="779"/>
      <c r="EO1327" s="779"/>
      <c r="EP1327" s="779"/>
      <c r="EQ1327" s="779"/>
      <c r="ER1327" s="779"/>
      <c r="ES1327" s="779"/>
      <c r="ET1327" s="779"/>
      <c r="EU1327" s="779"/>
      <c r="EV1327" s="779"/>
      <c r="EW1327" s="779"/>
      <c r="EX1327" s="779"/>
      <c r="EY1327" s="779"/>
      <c r="EZ1327" s="779"/>
      <c r="FA1327" s="779"/>
      <c r="FB1327" s="779"/>
      <c r="FC1327" s="779"/>
      <c r="FD1327" s="779"/>
      <c r="FE1327" s="779"/>
      <c r="FF1327" s="779"/>
      <c r="FG1327" s="779"/>
      <c r="FH1327" s="779"/>
      <c r="FI1327" s="779"/>
      <c r="FJ1327" s="779"/>
      <c r="FK1327" s="779"/>
      <c r="FL1327" s="779"/>
      <c r="FM1327" s="779"/>
      <c r="FN1327" s="779"/>
      <c r="FO1327" s="779"/>
      <c r="FP1327" s="779"/>
      <c r="FQ1327" s="779"/>
      <c r="FR1327" s="779"/>
      <c r="FS1327" s="779"/>
      <c r="FT1327" s="779"/>
      <c r="FU1327" s="779"/>
      <c r="FV1327" s="779"/>
      <c r="FW1327" s="779"/>
      <c r="FX1327" s="779"/>
      <c r="FY1327" s="779"/>
      <c r="FZ1327" s="779"/>
      <c r="GA1327" s="779"/>
      <c r="GB1327" s="779"/>
      <c r="GC1327" s="779"/>
      <c r="GD1327" s="779"/>
      <c r="GE1327" s="779"/>
      <c r="GF1327" s="779"/>
      <c r="GG1327" s="779"/>
      <c r="GH1327" s="779"/>
      <c r="GI1327" s="779"/>
      <c r="GJ1327" s="779"/>
      <c r="GK1327" s="779"/>
      <c r="GL1327" s="779"/>
      <c r="GM1327" s="779"/>
      <c r="GN1327" s="779"/>
      <c r="GO1327" s="779"/>
      <c r="GP1327" s="779"/>
      <c r="GQ1327" s="779"/>
      <c r="GR1327" s="779"/>
      <c r="GS1327" s="779"/>
      <c r="GT1327" s="779"/>
      <c r="GU1327" s="779"/>
      <c r="GV1327" s="779"/>
      <c r="GW1327" s="779"/>
      <c r="GX1327" s="779"/>
      <c r="GY1327" s="779"/>
      <c r="GZ1327" s="779"/>
      <c r="HA1327" s="779"/>
      <c r="HB1327" s="779"/>
      <c r="HC1327" s="779"/>
      <c r="HD1327" s="779"/>
      <c r="HE1327" s="779"/>
      <c r="HF1327" s="779"/>
      <c r="HG1327" s="779"/>
      <c r="HH1327" s="779"/>
      <c r="HI1327" s="779"/>
      <c r="HJ1327" s="779"/>
      <c r="HK1327" s="779"/>
      <c r="HL1327" s="779"/>
      <c r="HM1327" s="779"/>
      <c r="HN1327" s="779"/>
      <c r="HO1327" s="779"/>
      <c r="HP1327" s="779"/>
      <c r="HQ1327" s="779"/>
      <c r="HR1327" s="779"/>
      <c r="HS1327" s="779"/>
      <c r="HT1327" s="779"/>
      <c r="HU1327" s="779"/>
      <c r="HV1327" s="779"/>
      <c r="HW1327" s="779"/>
      <c r="HX1327" s="779"/>
      <c r="HY1327" s="779"/>
      <c r="HZ1327" s="779"/>
      <c r="IA1327" s="779"/>
      <c r="IB1327" s="779"/>
      <c r="IC1327" s="779"/>
      <c r="ID1327" s="779"/>
      <c r="IE1327" s="779"/>
      <c r="IF1327" s="779"/>
      <c r="IG1327" s="779"/>
      <c r="IH1327" s="779"/>
      <c r="II1327" s="779"/>
      <c r="IJ1327" s="779"/>
      <c r="IK1327" s="779"/>
      <c r="IL1327" s="779"/>
      <c r="IM1327" s="779"/>
      <c r="IN1327" s="779"/>
      <c r="IO1327" s="779"/>
      <c r="IP1327" s="779"/>
      <c r="IQ1327" s="779"/>
      <c r="IR1327" s="779"/>
      <c r="IS1327" s="779"/>
      <c r="IT1327" s="779"/>
      <c r="IU1327" s="779"/>
      <c r="IV1327" s="779"/>
      <c r="IW1327" s="779"/>
      <c r="IX1327" s="779"/>
      <c r="IY1327" s="779"/>
      <c r="IZ1327" s="779"/>
      <c r="JA1327" s="779"/>
      <c r="JB1327" s="779"/>
      <c r="JC1327" s="779"/>
      <c r="JD1327" s="779"/>
      <c r="JE1327" s="779"/>
      <c r="JF1327" s="779"/>
      <c r="JG1327" s="779"/>
      <c r="JH1327" s="779"/>
      <c r="JI1327" s="779"/>
      <c r="JJ1327" s="779"/>
      <c r="JK1327" s="779"/>
      <c r="JL1327" s="779"/>
      <c r="JM1327" s="779"/>
      <c r="JN1327" s="779"/>
      <c r="JO1327" s="779"/>
      <c r="JP1327" s="779"/>
      <c r="JQ1327" s="779"/>
      <c r="JR1327" s="779"/>
      <c r="JS1327" s="779"/>
      <c r="JT1327" s="779"/>
      <c r="JU1327" s="779"/>
      <c r="JV1327" s="779"/>
      <c r="JW1327" s="779"/>
      <c r="JX1327" s="779"/>
      <c r="JY1327" s="779"/>
      <c r="JZ1327" s="779"/>
      <c r="KA1327" s="779"/>
      <c r="KB1327" s="779"/>
      <c r="KC1327" s="779"/>
      <c r="KD1327" s="779"/>
      <c r="KE1327" s="779"/>
      <c r="KF1327" s="779"/>
      <c r="KG1327" s="779"/>
      <c r="KH1327" s="779"/>
      <c r="KI1327" s="779"/>
      <c r="KJ1327" s="779"/>
      <c r="KK1327" s="779"/>
      <c r="KL1327" s="779"/>
      <c r="KM1327" s="779"/>
      <c r="KN1327" s="779"/>
      <c r="KO1327" s="779"/>
      <c r="KP1327" s="779"/>
      <c r="KQ1327" s="779"/>
      <c r="KR1327" s="779"/>
      <c r="KS1327" s="779"/>
      <c r="KT1327" s="779"/>
      <c r="KU1327" s="779"/>
      <c r="KV1327" s="779"/>
      <c r="KW1327" s="779"/>
      <c r="KX1327" s="779"/>
      <c r="KY1327" s="779"/>
      <c r="KZ1327" s="779"/>
      <c r="LA1327" s="779"/>
      <c r="LB1327" s="779"/>
      <c r="LC1327" s="779"/>
      <c r="LD1327" s="779"/>
      <c r="LE1327" s="779"/>
      <c r="LF1327" s="779"/>
      <c r="LG1327" s="779"/>
      <c r="LH1327" s="779"/>
      <c r="LI1327" s="779"/>
      <c r="LJ1327" s="779"/>
      <c r="LK1327" s="779"/>
      <c r="LL1327" s="779"/>
      <c r="LM1327" s="779"/>
      <c r="LN1327" s="779"/>
      <c r="LO1327" s="779"/>
      <c r="LP1327" s="779"/>
      <c r="LQ1327" s="779"/>
      <c r="LR1327" s="779"/>
      <c r="LS1327" s="779"/>
      <c r="LT1327" s="779"/>
      <c r="LU1327" s="779"/>
      <c r="LV1327" s="779"/>
      <c r="LW1327" s="779"/>
      <c r="LX1327" s="779"/>
      <c r="LY1327" s="779"/>
      <c r="LZ1327" s="779"/>
      <c r="MA1327" s="779"/>
      <c r="MB1327" s="779"/>
      <c r="MC1327" s="779"/>
      <c r="MD1327" s="779"/>
      <c r="ME1327" s="779"/>
      <c r="MF1327" s="779"/>
      <c r="MG1327" s="779"/>
      <c r="MH1327" s="779"/>
      <c r="MI1327" s="779"/>
      <c r="MJ1327" s="779"/>
      <c r="MK1327" s="779"/>
      <c r="ML1327" s="779"/>
      <c r="MM1327" s="779"/>
      <c r="MN1327" s="779"/>
      <c r="MO1327" s="779"/>
      <c r="MP1327" s="779"/>
      <c r="MQ1327" s="779"/>
      <c r="MR1327" s="779"/>
      <c r="MS1327" s="779"/>
      <c r="MT1327" s="779"/>
      <c r="MU1327" s="779"/>
      <c r="MV1327" s="779"/>
      <c r="MW1327" s="779"/>
      <c r="MX1327" s="779"/>
      <c r="MY1327" s="779"/>
      <c r="MZ1327" s="779"/>
      <c r="NA1327" s="779"/>
      <c r="NB1327" s="779"/>
      <c r="NC1327" s="779"/>
      <c r="ND1327" s="779"/>
      <c r="NE1327" s="779"/>
      <c r="NF1327" s="779"/>
      <c r="NG1327" s="779"/>
      <c r="NH1327" s="779"/>
      <c r="NI1327" s="779"/>
      <c r="NJ1327" s="779"/>
      <c r="NK1327" s="779"/>
      <c r="NL1327" s="779"/>
      <c r="NM1327" s="779"/>
      <c r="NN1327" s="779"/>
      <c r="NO1327" s="779"/>
      <c r="NP1327" s="779"/>
      <c r="NQ1327" s="779"/>
      <c r="NR1327" s="779"/>
      <c r="NS1327" s="779"/>
      <c r="NT1327" s="779"/>
      <c r="NU1327" s="779"/>
      <c r="NV1327" s="779"/>
      <c r="NW1327" s="779"/>
      <c r="NX1327" s="779"/>
      <c r="NY1327" s="779"/>
      <c r="NZ1327" s="779"/>
      <c r="OA1327" s="779"/>
      <c r="OB1327" s="779"/>
      <c r="OC1327" s="779"/>
      <c r="OD1327" s="779"/>
      <c r="OE1327" s="779"/>
      <c r="OF1327" s="779"/>
      <c r="OG1327" s="779"/>
      <c r="OH1327" s="779"/>
      <c r="OI1327" s="779"/>
      <c r="OJ1327" s="779"/>
      <c r="OK1327" s="779"/>
      <c r="OL1327" s="779"/>
      <c r="OM1327" s="779"/>
      <c r="ON1327" s="779"/>
      <c r="OO1327" s="779"/>
      <c r="OP1327" s="779"/>
      <c r="OQ1327" s="779"/>
      <c r="OR1327" s="779"/>
      <c r="OS1327" s="779"/>
      <c r="OT1327" s="779"/>
      <c r="OU1327" s="779"/>
      <c r="OV1327" s="779"/>
      <c r="OW1327" s="779"/>
      <c r="OX1327" s="779"/>
      <c r="OY1327" s="779"/>
      <c r="OZ1327" s="779"/>
      <c r="PA1327" s="779"/>
      <c r="PB1327" s="779"/>
      <c r="PC1327" s="779"/>
      <c r="PD1327" s="779"/>
      <c r="PE1327" s="779"/>
      <c r="PF1327" s="779"/>
      <c r="PG1327" s="779"/>
      <c r="PH1327" s="779"/>
      <c r="PI1327" s="779"/>
      <c r="PJ1327" s="779"/>
      <c r="PK1327" s="779"/>
      <c r="PL1327" s="779"/>
      <c r="PM1327" s="779"/>
      <c r="PN1327" s="779"/>
      <c r="PO1327" s="779"/>
      <c r="PP1327" s="779"/>
      <c r="PQ1327" s="779"/>
      <c r="PR1327" s="779"/>
      <c r="PS1327" s="779"/>
      <c r="PT1327" s="779"/>
      <c r="PU1327" s="779"/>
      <c r="PV1327" s="779"/>
      <c r="PW1327" s="779"/>
      <c r="PX1327" s="779"/>
      <c r="PY1327" s="779"/>
      <c r="PZ1327" s="779"/>
      <c r="QA1327" s="779"/>
      <c r="QB1327" s="779"/>
      <c r="QC1327" s="779"/>
      <c r="QD1327" s="779"/>
      <c r="QE1327" s="779"/>
      <c r="QF1327" s="779"/>
      <c r="QG1327" s="779"/>
      <c r="QH1327" s="779"/>
      <c r="QI1327" s="779"/>
      <c r="QJ1327" s="779"/>
      <c r="QK1327" s="779"/>
      <c r="QL1327" s="779"/>
      <c r="QM1327" s="779"/>
      <c r="QN1327" s="779"/>
      <c r="QO1327" s="779"/>
      <c r="QP1327" s="779"/>
      <c r="QQ1327" s="779"/>
      <c r="QR1327" s="779"/>
      <c r="QS1327" s="779"/>
      <c r="QT1327" s="779"/>
      <c r="QU1327" s="779"/>
      <c r="QV1327" s="779"/>
      <c r="QW1327" s="779"/>
      <c r="QX1327" s="779"/>
      <c r="QY1327" s="779"/>
      <c r="QZ1327" s="779"/>
      <c r="RA1327" s="779"/>
      <c r="RB1327" s="779"/>
      <c r="RC1327" s="779"/>
      <c r="RD1327" s="779"/>
      <c r="RE1327" s="779"/>
      <c r="RF1327" s="779"/>
      <c r="RG1327" s="779"/>
      <c r="RH1327" s="779"/>
      <c r="RI1327" s="779"/>
      <c r="RJ1327" s="779"/>
      <c r="RK1327" s="779"/>
      <c r="RL1327" s="779"/>
      <c r="RM1327" s="779"/>
      <c r="RN1327" s="779"/>
      <c r="RO1327" s="779"/>
      <c r="RP1327" s="779"/>
      <c r="RQ1327" s="779"/>
      <c r="RR1327" s="779"/>
      <c r="RS1327" s="779"/>
      <c r="RT1327" s="779"/>
      <c r="RU1327" s="779"/>
      <c r="RV1327" s="779"/>
      <c r="RW1327" s="779"/>
      <c r="RX1327" s="779"/>
      <c r="RY1327" s="779"/>
      <c r="RZ1327" s="779"/>
      <c r="SA1327" s="779"/>
      <c r="SB1327" s="779"/>
      <c r="SC1327" s="779"/>
      <c r="SD1327" s="779"/>
      <c r="SE1327" s="779"/>
      <c r="SF1327" s="779"/>
      <c r="SG1327" s="779"/>
      <c r="SH1327" s="779"/>
      <c r="SI1327" s="779"/>
      <c r="SJ1327" s="779"/>
      <c r="SK1327" s="779"/>
      <c r="SL1327" s="779"/>
      <c r="SM1327" s="779"/>
      <c r="SN1327" s="779"/>
      <c r="SO1327" s="779"/>
      <c r="SP1327" s="779"/>
      <c r="SQ1327" s="779"/>
      <c r="SR1327" s="779"/>
      <c r="SS1327" s="779"/>
      <c r="ST1327" s="779"/>
      <c r="SU1327" s="779"/>
      <c r="SV1327" s="779"/>
      <c r="SW1327" s="779"/>
      <c r="SX1327" s="779"/>
      <c r="SY1327" s="779"/>
      <c r="SZ1327" s="779"/>
      <c r="TA1327" s="779"/>
      <c r="TB1327" s="779"/>
      <c r="TC1327" s="779"/>
      <c r="TD1327" s="779"/>
      <c r="TE1327" s="779"/>
      <c r="TF1327" s="779"/>
      <c r="TG1327" s="779"/>
      <c r="TH1327" s="779"/>
      <c r="TI1327" s="779"/>
      <c r="TJ1327" s="779"/>
      <c r="TK1327" s="779"/>
      <c r="TL1327" s="779"/>
      <c r="TM1327" s="779"/>
      <c r="TN1327" s="779"/>
      <c r="TO1327" s="779"/>
      <c r="TP1327" s="779"/>
      <c r="TQ1327" s="779"/>
      <c r="TR1327" s="779"/>
      <c r="TS1327" s="779"/>
      <c r="TT1327" s="779"/>
      <c r="TU1327" s="779"/>
      <c r="TV1327" s="779"/>
      <c r="TW1327" s="779"/>
      <c r="TX1327" s="779"/>
      <c r="TY1327" s="779"/>
      <c r="TZ1327" s="779"/>
      <c r="UA1327" s="779"/>
      <c r="UB1327" s="779"/>
      <c r="UC1327" s="779"/>
      <c r="UD1327" s="779"/>
      <c r="UE1327" s="779"/>
      <c r="UF1327" s="779"/>
      <c r="UG1327" s="779"/>
      <c r="UH1327" s="779"/>
      <c r="UI1327" s="779"/>
      <c r="UJ1327" s="779"/>
      <c r="UK1327" s="779"/>
      <c r="UL1327" s="779"/>
      <c r="UM1327" s="779"/>
      <c r="UN1327" s="779"/>
      <c r="UO1327" s="779"/>
      <c r="UP1327" s="779"/>
      <c r="UQ1327" s="779"/>
      <c r="UR1327" s="779"/>
      <c r="US1327" s="779"/>
      <c r="UT1327" s="779"/>
      <c r="UU1327" s="779"/>
      <c r="UV1327" s="779"/>
      <c r="UW1327" s="779"/>
      <c r="UX1327" s="779"/>
      <c r="UY1327" s="779"/>
      <c r="UZ1327" s="779"/>
      <c r="VA1327" s="779"/>
      <c r="VB1327" s="779"/>
      <c r="VC1327" s="779"/>
      <c r="VD1327" s="779"/>
      <c r="VE1327" s="779"/>
      <c r="VF1327" s="779"/>
      <c r="VG1327" s="779"/>
      <c r="VH1327" s="779"/>
      <c r="VI1327" s="779"/>
      <c r="VJ1327" s="779"/>
      <c r="VK1327" s="779"/>
      <c r="VL1327" s="779"/>
      <c r="VM1327" s="779"/>
      <c r="VN1327" s="779"/>
      <c r="VO1327" s="779"/>
      <c r="VP1327" s="779"/>
      <c r="VQ1327" s="779"/>
      <c r="VR1327" s="779"/>
      <c r="VS1327" s="779"/>
      <c r="VT1327" s="779"/>
      <c r="VU1327" s="779"/>
      <c r="VV1327" s="779"/>
      <c r="VW1327" s="779"/>
      <c r="VX1327" s="779"/>
      <c r="VY1327" s="779"/>
      <c r="VZ1327" s="779"/>
      <c r="WA1327" s="779"/>
      <c r="WB1327" s="779"/>
      <c r="WC1327" s="779"/>
      <c r="WD1327" s="779"/>
      <c r="WE1327" s="779"/>
      <c r="WF1327" s="779"/>
      <c r="WG1327" s="779"/>
      <c r="WH1327" s="779"/>
      <c r="WI1327" s="779"/>
      <c r="WJ1327" s="779"/>
      <c r="WK1327" s="779"/>
      <c r="WL1327" s="779"/>
      <c r="WM1327" s="779"/>
      <c r="WN1327" s="779"/>
      <c r="WO1327" s="779"/>
      <c r="WP1327" s="779"/>
      <c r="WQ1327" s="779"/>
      <c r="WR1327" s="779"/>
      <c r="WS1327" s="779"/>
      <c r="WT1327" s="779"/>
      <c r="WU1327" s="779"/>
      <c r="WV1327" s="779"/>
      <c r="WW1327" s="779"/>
      <c r="WX1327" s="779"/>
      <c r="WY1327" s="779"/>
      <c r="WZ1327" s="779"/>
      <c r="XA1327" s="779"/>
      <c r="XB1327" s="779"/>
      <c r="XC1327" s="779"/>
      <c r="XD1327" s="779"/>
      <c r="XE1327" s="779"/>
      <c r="XF1327" s="779"/>
      <c r="XG1327" s="779"/>
      <c r="XH1327" s="779"/>
      <c r="XI1327" s="779"/>
      <c r="XJ1327" s="779"/>
      <c r="XK1327" s="779"/>
      <c r="XL1327" s="779"/>
      <c r="XM1327" s="779"/>
      <c r="XN1327" s="779"/>
      <c r="XO1327" s="779"/>
      <c r="XP1327" s="779"/>
      <c r="XQ1327" s="779"/>
      <c r="XR1327" s="779"/>
      <c r="XS1327" s="779"/>
      <c r="XT1327" s="779"/>
      <c r="XU1327" s="779"/>
      <c r="XV1327" s="779"/>
      <c r="XW1327" s="779"/>
      <c r="XX1327" s="779"/>
      <c r="XY1327" s="779"/>
      <c r="XZ1327" s="779"/>
      <c r="YA1327" s="779"/>
      <c r="YB1327" s="779"/>
      <c r="YC1327" s="779"/>
      <c r="YD1327" s="779"/>
      <c r="YE1327" s="779"/>
      <c r="YF1327" s="779"/>
      <c r="YG1327" s="779"/>
      <c r="YH1327" s="779"/>
      <c r="YI1327" s="779"/>
      <c r="YJ1327" s="779"/>
      <c r="YK1327" s="779"/>
      <c r="YL1327" s="779"/>
      <c r="YM1327" s="779"/>
      <c r="YN1327" s="779"/>
      <c r="YO1327" s="779"/>
      <c r="YP1327" s="779"/>
      <c r="YQ1327" s="779"/>
      <c r="YR1327" s="779"/>
      <c r="YS1327" s="779"/>
      <c r="YT1327" s="779"/>
      <c r="YU1327" s="779"/>
      <c r="YV1327" s="779"/>
      <c r="YW1327" s="779"/>
      <c r="YX1327" s="779"/>
      <c r="YY1327" s="779"/>
      <c r="YZ1327" s="779"/>
      <c r="ZA1327" s="779"/>
      <c r="ZB1327" s="779"/>
      <c r="ZC1327" s="779"/>
      <c r="ZD1327" s="779"/>
      <c r="ZE1327" s="779"/>
      <c r="ZF1327" s="779"/>
      <c r="ZG1327" s="779"/>
      <c r="ZH1327" s="779"/>
      <c r="ZI1327" s="779"/>
      <c r="ZJ1327" s="779"/>
      <c r="ZK1327" s="779"/>
      <c r="ZL1327" s="779"/>
      <c r="ZM1327" s="779"/>
      <c r="ZN1327" s="779"/>
      <c r="ZO1327" s="779"/>
      <c r="ZP1327" s="779"/>
      <c r="ZQ1327" s="779"/>
      <c r="ZR1327" s="779"/>
      <c r="ZS1327" s="779"/>
      <c r="ZT1327" s="779"/>
      <c r="ZU1327" s="779"/>
      <c r="ZV1327" s="779"/>
      <c r="ZW1327" s="779"/>
      <c r="ZX1327" s="779"/>
      <c r="ZY1327" s="779"/>
      <c r="ZZ1327" s="779"/>
      <c r="AAA1327" s="779"/>
      <c r="AAB1327" s="779"/>
      <c r="AAC1327" s="779"/>
      <c r="AAD1327" s="779"/>
      <c r="AAE1327" s="779"/>
      <c r="AAF1327" s="779"/>
      <c r="AAG1327" s="779"/>
      <c r="AAH1327" s="779"/>
      <c r="AAI1327" s="779"/>
      <c r="AAJ1327" s="779"/>
      <c r="AAK1327" s="779"/>
      <c r="AAL1327" s="779"/>
      <c r="AAM1327" s="779"/>
      <c r="AAN1327" s="779"/>
      <c r="AAO1327" s="779"/>
      <c r="AAP1327" s="779"/>
      <c r="AAQ1327" s="779"/>
      <c r="AAR1327" s="779"/>
      <c r="AAS1327" s="779"/>
      <c r="AAT1327" s="779"/>
      <c r="AAU1327" s="779"/>
      <c r="AAV1327" s="779"/>
      <c r="AAW1327" s="779"/>
      <c r="AAX1327" s="779"/>
      <c r="AAY1327" s="779"/>
      <c r="AAZ1327" s="779"/>
      <c r="ABA1327" s="779"/>
      <c r="ABB1327" s="779"/>
      <c r="ABC1327" s="779"/>
      <c r="ABD1327" s="779"/>
      <c r="ABE1327" s="779"/>
      <c r="ABF1327" s="779"/>
      <c r="ABG1327" s="779"/>
      <c r="ABH1327" s="779"/>
      <c r="ABI1327" s="779"/>
      <c r="ABJ1327" s="779"/>
      <c r="ABK1327" s="779"/>
      <c r="ABL1327" s="779"/>
      <c r="ABM1327" s="779"/>
      <c r="ABN1327" s="779"/>
      <c r="ABO1327" s="779"/>
      <c r="ABP1327" s="779"/>
      <c r="ABQ1327" s="779"/>
      <c r="ABR1327" s="779"/>
      <c r="ABS1327" s="779"/>
      <c r="ABT1327" s="779"/>
      <c r="ABU1327" s="779"/>
      <c r="ABV1327" s="779"/>
      <c r="ABW1327" s="779"/>
      <c r="ABX1327" s="779"/>
      <c r="ABY1327" s="779"/>
      <c r="ABZ1327" s="779"/>
      <c r="ACA1327" s="779"/>
      <c r="ACB1327" s="779"/>
      <c r="ACC1327" s="779"/>
      <c r="ACD1327" s="779"/>
      <c r="ACE1327" s="779"/>
      <c r="ACF1327" s="779"/>
      <c r="ACG1327" s="779"/>
      <c r="ACH1327" s="779"/>
      <c r="ACI1327" s="779"/>
      <c r="ACJ1327" s="779"/>
      <c r="ACK1327" s="779"/>
      <c r="ACL1327" s="779"/>
      <c r="ACM1327" s="779"/>
      <c r="ACN1327" s="779"/>
      <c r="ACO1327" s="779"/>
      <c r="ACP1327" s="779"/>
      <c r="ACQ1327" s="779"/>
      <c r="ACR1327" s="779"/>
      <c r="ACS1327" s="779"/>
      <c r="ACT1327" s="779"/>
      <c r="ACU1327" s="779"/>
      <c r="ACV1327" s="779"/>
      <c r="ACW1327" s="779"/>
      <c r="ACX1327" s="779"/>
      <c r="ACY1327" s="779"/>
      <c r="ACZ1327" s="779"/>
      <c r="ADA1327" s="779"/>
      <c r="ADB1327" s="779"/>
      <c r="ADC1327" s="779"/>
      <c r="ADD1327" s="779"/>
      <c r="ADE1327" s="779"/>
      <c r="ADF1327" s="779"/>
      <c r="ADG1327" s="779"/>
      <c r="ADH1327" s="779"/>
      <c r="ADI1327" s="779"/>
      <c r="ADJ1327" s="779"/>
      <c r="ADK1327" s="779"/>
      <c r="ADL1327" s="779"/>
      <c r="ADM1327" s="779"/>
      <c r="ADN1327" s="779"/>
      <c r="ADO1327" s="779"/>
      <c r="ADP1327" s="779"/>
      <c r="ADQ1327" s="779"/>
      <c r="ADR1327" s="779"/>
      <c r="ADS1327" s="779"/>
      <c r="ADT1327" s="779"/>
      <c r="ADU1327" s="779"/>
      <c r="ADV1327" s="779"/>
      <c r="ADW1327" s="779"/>
      <c r="ADX1327" s="779"/>
      <c r="ADY1327" s="779"/>
      <c r="ADZ1327" s="779"/>
      <c r="AEA1327" s="779"/>
      <c r="AEB1327" s="779"/>
      <c r="AEC1327" s="779"/>
      <c r="AED1327" s="779"/>
      <c r="AEE1327" s="779"/>
      <c r="AEF1327" s="779"/>
      <c r="AEG1327" s="779"/>
      <c r="AEH1327" s="779"/>
      <c r="AEI1327" s="779"/>
      <c r="AEJ1327" s="779"/>
      <c r="AEK1327" s="779"/>
      <c r="AEL1327" s="779"/>
      <c r="AEM1327" s="779"/>
      <c r="AEN1327" s="779"/>
      <c r="AEO1327" s="779"/>
      <c r="AEP1327" s="779"/>
      <c r="AEQ1327" s="779"/>
      <c r="AER1327" s="779"/>
      <c r="AES1327" s="779"/>
      <c r="AET1327" s="779"/>
      <c r="AEU1327" s="779"/>
      <c r="AEV1327" s="779"/>
      <c r="AEW1327" s="779"/>
      <c r="AEX1327" s="779"/>
      <c r="AEY1327" s="779"/>
      <c r="AEZ1327" s="779"/>
      <c r="AFA1327" s="779"/>
      <c r="AFB1327" s="779"/>
      <c r="AFC1327" s="779"/>
      <c r="AFD1327" s="779"/>
      <c r="AFE1327" s="779"/>
      <c r="AFF1327" s="779"/>
      <c r="AFG1327" s="779"/>
      <c r="AFH1327" s="779"/>
      <c r="AFI1327" s="779"/>
      <c r="AFJ1327" s="779"/>
      <c r="AFK1327" s="779"/>
      <c r="AFL1327" s="779"/>
      <c r="AFM1327" s="779"/>
      <c r="AFN1327" s="779"/>
      <c r="AFO1327" s="779"/>
      <c r="AFP1327" s="779"/>
      <c r="AFQ1327" s="779"/>
      <c r="AFR1327" s="779"/>
      <c r="AFS1327" s="779"/>
      <c r="AFT1327" s="779"/>
      <c r="AFU1327" s="779"/>
      <c r="AFV1327" s="779"/>
      <c r="AFW1327" s="779"/>
      <c r="AFX1327" s="779"/>
      <c r="AFY1327" s="779"/>
      <c r="AFZ1327" s="779"/>
      <c r="AGA1327" s="779"/>
      <c r="AGB1327" s="779"/>
      <c r="AGC1327" s="779"/>
      <c r="AGD1327" s="779"/>
      <c r="AGE1327" s="779"/>
      <c r="AGF1327" s="779"/>
      <c r="AGG1327" s="779"/>
      <c r="AGH1327" s="779"/>
      <c r="AGI1327" s="779"/>
      <c r="AGJ1327" s="779"/>
      <c r="AGK1327" s="779"/>
      <c r="AGL1327" s="779"/>
      <c r="AGM1327" s="779"/>
      <c r="AGN1327" s="779"/>
      <c r="AGO1327" s="779"/>
      <c r="AGP1327" s="779"/>
      <c r="AGQ1327" s="779"/>
      <c r="AGR1327" s="779"/>
      <c r="AGS1327" s="779"/>
      <c r="AGT1327" s="779"/>
      <c r="AGU1327" s="779"/>
      <c r="AGV1327" s="779"/>
      <c r="AGW1327" s="779"/>
      <c r="AGX1327" s="779"/>
      <c r="AGY1327" s="779"/>
      <c r="AGZ1327" s="779"/>
      <c r="AHA1327" s="779"/>
      <c r="AHB1327" s="779"/>
      <c r="AHC1327" s="779"/>
      <c r="AHD1327" s="779"/>
      <c r="AHE1327" s="779"/>
      <c r="AHF1327" s="779"/>
      <c r="AHG1327" s="779"/>
      <c r="AHH1327" s="779"/>
      <c r="AHI1327" s="779"/>
      <c r="AHJ1327" s="779"/>
      <c r="AHK1327" s="779"/>
      <c r="AHL1327" s="779"/>
      <c r="AHM1327" s="779"/>
      <c r="AHN1327" s="779"/>
      <c r="AHO1327" s="779"/>
      <c r="AHP1327" s="779"/>
      <c r="AHQ1327" s="779"/>
      <c r="AHR1327" s="779"/>
      <c r="AHS1327" s="779"/>
      <c r="AHT1327" s="779"/>
      <c r="AHU1327" s="779"/>
      <c r="AHV1327" s="779"/>
      <c r="AHW1327" s="779"/>
      <c r="AHX1327" s="779"/>
      <c r="AHY1327" s="779"/>
      <c r="AHZ1327" s="779"/>
      <c r="AIA1327" s="779"/>
      <c r="AIB1327" s="779"/>
      <c r="AIC1327" s="779"/>
      <c r="AID1327" s="779"/>
      <c r="AIE1327" s="779"/>
      <c r="AIF1327" s="779"/>
      <c r="AIG1327" s="779"/>
      <c r="AIH1327" s="779"/>
      <c r="AII1327" s="779"/>
      <c r="AIJ1327" s="779"/>
      <c r="AIK1327" s="779"/>
      <c r="AIL1327" s="779"/>
      <c r="AIM1327" s="779"/>
      <c r="AIN1327" s="779"/>
      <c r="AIO1327" s="779"/>
      <c r="AIP1327" s="779"/>
      <c r="AIQ1327" s="779"/>
      <c r="AIR1327" s="779"/>
      <c r="AIS1327" s="779"/>
      <c r="AIT1327" s="779"/>
      <c r="AIU1327" s="779"/>
      <c r="AIV1327" s="779"/>
      <c r="AIW1327" s="779"/>
      <c r="AIX1327" s="779"/>
      <c r="AIY1327" s="779"/>
      <c r="AIZ1327" s="779"/>
      <c r="AJA1327" s="779"/>
      <c r="AJB1327" s="779"/>
      <c r="AJC1327" s="779"/>
      <c r="AJD1327" s="779"/>
      <c r="AJE1327" s="779"/>
      <c r="AJF1327" s="779"/>
      <c r="AJG1327" s="779"/>
      <c r="AJH1327" s="779"/>
      <c r="AJI1327" s="779"/>
      <c r="AJJ1327" s="779"/>
      <c r="AJK1327" s="779"/>
      <c r="AJL1327" s="779"/>
      <c r="AJM1327" s="779"/>
      <c r="AJN1327" s="779"/>
      <c r="AJO1327" s="779"/>
      <c r="AJP1327" s="779"/>
      <c r="AJQ1327" s="779"/>
      <c r="AJR1327" s="779"/>
      <c r="AJS1327" s="779"/>
      <c r="AJT1327" s="779"/>
      <c r="AJU1327" s="779"/>
      <c r="AJV1327" s="779"/>
      <c r="AJW1327" s="779"/>
      <c r="AJX1327" s="779"/>
      <c r="AJY1327" s="779"/>
      <c r="AJZ1327" s="779"/>
      <c r="AKA1327" s="779"/>
      <c r="AKB1327" s="779"/>
      <c r="AKC1327" s="779"/>
      <c r="AKD1327" s="779"/>
      <c r="AKE1327" s="779"/>
      <c r="AKF1327" s="779"/>
      <c r="AKG1327" s="779"/>
      <c r="AKH1327" s="779"/>
      <c r="AKI1327" s="779"/>
      <c r="AKJ1327" s="779"/>
      <c r="AKK1327" s="779"/>
      <c r="AKL1327" s="779"/>
      <c r="AKM1327" s="779"/>
      <c r="AKN1327" s="779"/>
      <c r="AKO1327" s="779"/>
      <c r="AKP1327" s="779"/>
      <c r="AKQ1327" s="779"/>
      <c r="AKR1327" s="779"/>
      <c r="AKS1327" s="779"/>
      <c r="AKT1327" s="779"/>
      <c r="AKU1327" s="779"/>
      <c r="AKV1327" s="779"/>
      <c r="AKW1327" s="779"/>
      <c r="AKX1327" s="779"/>
      <c r="AKY1327" s="779"/>
      <c r="AKZ1327" s="779"/>
      <c r="ALA1327" s="779"/>
      <c r="ALB1327" s="779"/>
      <c r="ALC1327" s="779"/>
      <c r="ALD1327" s="779"/>
      <c r="ALE1327" s="779"/>
      <c r="ALF1327" s="779"/>
      <c r="ALG1327" s="779"/>
      <c r="ALH1327" s="779"/>
      <c r="ALI1327" s="779"/>
      <c r="ALJ1327" s="779"/>
      <c r="ALK1327" s="779"/>
      <c r="ALL1327" s="779"/>
      <c r="ALM1327" s="779"/>
      <c r="ALN1327" s="779"/>
      <c r="ALO1327" s="779"/>
      <c r="ALP1327" s="779"/>
      <c r="ALQ1327" s="779"/>
      <c r="ALR1327" s="779"/>
      <c r="ALS1327" s="779"/>
      <c r="ALT1327" s="779"/>
      <c r="ALU1327" s="779"/>
      <c r="ALV1327" s="779"/>
      <c r="ALW1327" s="779"/>
      <c r="ALX1327" s="779"/>
      <c r="ALY1327" s="779"/>
      <c r="ALZ1327" s="779"/>
      <c r="AMA1327" s="779"/>
      <c r="AMB1327" s="779"/>
      <c r="AMC1327" s="779"/>
      <c r="AMD1327" s="779"/>
      <c r="AME1327" s="779"/>
      <c r="AMF1327" s="779"/>
      <c r="AMG1327" s="779"/>
      <c r="AMH1327" s="779"/>
      <c r="AMI1327" s="779"/>
      <c r="AMJ1327" s="779"/>
      <c r="AMK1327" s="779"/>
      <c r="AML1327" s="779"/>
      <c r="AMM1327" s="779"/>
      <c r="AMN1327" s="779"/>
      <c r="AMO1327" s="779"/>
      <c r="AMP1327" s="779"/>
      <c r="AMQ1327" s="779"/>
      <c r="AMR1327" s="779"/>
      <c r="AMS1327" s="779"/>
      <c r="AMT1327" s="779"/>
      <c r="AMU1327" s="779"/>
      <c r="AMV1327" s="779"/>
      <c r="AMW1327" s="779"/>
      <c r="AMX1327" s="779"/>
      <c r="AMY1327" s="779"/>
      <c r="AMZ1327" s="779"/>
      <c r="ANA1327" s="779"/>
      <c r="ANB1327" s="779"/>
      <c r="ANC1327" s="779"/>
      <c r="AND1327" s="779"/>
      <c r="ANE1327" s="779"/>
      <c r="ANF1327" s="779"/>
      <c r="ANG1327" s="779"/>
      <c r="ANH1327" s="779"/>
      <c r="ANI1327" s="779"/>
      <c r="ANJ1327" s="779"/>
      <c r="ANK1327" s="779"/>
      <c r="ANL1327" s="779"/>
      <c r="ANM1327" s="779"/>
      <c r="ANN1327" s="779"/>
      <c r="ANO1327" s="779"/>
      <c r="ANP1327" s="779"/>
      <c r="ANQ1327" s="779"/>
      <c r="ANR1327" s="779"/>
      <c r="ANS1327" s="779"/>
      <c r="ANT1327" s="779"/>
      <c r="ANU1327" s="779"/>
      <c r="ANV1327" s="779"/>
      <c r="ANW1327" s="779"/>
      <c r="ANX1327" s="779"/>
      <c r="ANY1327" s="779"/>
      <c r="ANZ1327" s="779"/>
      <c r="AOA1327" s="779"/>
      <c r="AOB1327" s="779"/>
      <c r="AOC1327" s="779"/>
      <c r="AOD1327" s="779"/>
      <c r="AOE1327" s="779"/>
      <c r="AOF1327" s="779"/>
      <c r="AOG1327" s="779"/>
      <c r="AOH1327" s="779"/>
      <c r="AOI1327" s="779"/>
      <c r="AOJ1327" s="779"/>
      <c r="AOK1327" s="779"/>
      <c r="AOL1327" s="779"/>
      <c r="AOM1327" s="779"/>
      <c r="AON1327" s="779"/>
      <c r="AOO1327" s="779"/>
      <c r="AOP1327" s="779"/>
      <c r="AOQ1327" s="779"/>
      <c r="AOR1327" s="779"/>
      <c r="AOS1327" s="779"/>
      <c r="AOT1327" s="779"/>
      <c r="AOU1327" s="779"/>
      <c r="AOV1327" s="779"/>
      <c r="AOW1327" s="779"/>
      <c r="AOX1327" s="779"/>
      <c r="AOY1327" s="779"/>
      <c r="AOZ1327" s="779"/>
      <c r="APA1327" s="779"/>
      <c r="APB1327" s="779"/>
      <c r="APC1327" s="779"/>
      <c r="APD1327" s="779"/>
      <c r="APE1327" s="779"/>
      <c r="APF1327" s="779"/>
      <c r="APG1327" s="779"/>
      <c r="APH1327" s="779"/>
      <c r="API1327" s="779"/>
      <c r="APJ1327" s="779"/>
      <c r="APK1327" s="779"/>
      <c r="APL1327" s="779"/>
      <c r="APM1327" s="779"/>
      <c r="APN1327" s="779"/>
      <c r="APO1327" s="779"/>
      <c r="APP1327" s="779"/>
      <c r="APQ1327" s="779"/>
      <c r="APR1327" s="779"/>
      <c r="APS1327" s="779"/>
      <c r="APT1327" s="779"/>
      <c r="APU1327" s="779"/>
      <c r="APV1327" s="779"/>
      <c r="APW1327" s="779"/>
      <c r="APX1327" s="779"/>
      <c r="APY1327" s="779"/>
      <c r="APZ1327" s="779"/>
      <c r="AQA1327" s="779"/>
      <c r="AQB1327" s="779"/>
      <c r="AQC1327" s="779"/>
      <c r="AQD1327" s="779"/>
      <c r="AQE1327" s="779"/>
      <c r="AQF1327" s="779"/>
      <c r="AQG1327" s="779"/>
      <c r="AQH1327" s="779"/>
      <c r="AQI1327" s="779"/>
      <c r="AQJ1327" s="779"/>
      <c r="AQK1327" s="779"/>
      <c r="AQL1327" s="779"/>
      <c r="AQM1327" s="779"/>
      <c r="AQN1327" s="779"/>
      <c r="AQO1327" s="779"/>
      <c r="AQP1327" s="779"/>
      <c r="AQQ1327" s="779"/>
      <c r="AQR1327" s="779"/>
      <c r="AQS1327" s="779"/>
      <c r="AQT1327" s="779"/>
      <c r="AQU1327" s="779"/>
      <c r="AQV1327" s="779"/>
      <c r="AQW1327" s="779"/>
      <c r="AQX1327" s="779"/>
      <c r="AQY1327" s="779"/>
      <c r="AQZ1327" s="779"/>
      <c r="ARA1327" s="779"/>
      <c r="ARB1327" s="779"/>
      <c r="ARC1327" s="779"/>
      <c r="ARD1327" s="779"/>
      <c r="ARE1327" s="779"/>
      <c r="ARF1327" s="779"/>
      <c r="ARG1327" s="779"/>
      <c r="ARH1327" s="779"/>
      <c r="ARI1327" s="779"/>
      <c r="ARJ1327" s="779"/>
      <c r="ARK1327" s="779"/>
      <c r="ARL1327" s="779"/>
      <c r="ARM1327" s="779"/>
      <c r="ARN1327" s="779"/>
      <c r="ARO1327" s="779"/>
      <c r="ARP1327" s="779"/>
      <c r="ARQ1327" s="779"/>
      <c r="ARR1327" s="779"/>
      <c r="ARS1327" s="779"/>
      <c r="ART1327" s="779"/>
      <c r="ARU1327" s="779"/>
      <c r="ARV1327" s="779"/>
      <c r="ARW1327" s="779"/>
      <c r="ARX1327" s="779"/>
      <c r="ARY1327" s="779"/>
      <c r="ARZ1327" s="779"/>
      <c r="ASA1327" s="779"/>
      <c r="ASB1327" s="779"/>
      <c r="ASC1327" s="779"/>
      <c r="ASD1327" s="779"/>
      <c r="ASE1327" s="779"/>
      <c r="ASF1327" s="779"/>
      <c r="ASG1327" s="779"/>
      <c r="ASH1327" s="779"/>
      <c r="ASI1327" s="779"/>
      <c r="ASJ1327" s="779"/>
      <c r="ASK1327" s="779"/>
      <c r="ASL1327" s="779"/>
      <c r="ASM1327" s="779"/>
      <c r="ASN1327" s="779"/>
      <c r="ASO1327" s="779"/>
      <c r="ASP1327" s="779"/>
      <c r="ASQ1327" s="779"/>
      <c r="ASR1327" s="779"/>
      <c r="ASS1327" s="779"/>
      <c r="AST1327" s="779"/>
      <c r="ASU1327" s="779"/>
      <c r="ASV1327" s="779"/>
      <c r="ASW1327" s="779"/>
      <c r="ASX1327" s="779"/>
      <c r="ASY1327" s="779"/>
      <c r="ASZ1327" s="779"/>
      <c r="ATA1327" s="779"/>
      <c r="ATB1327" s="779"/>
      <c r="ATC1327" s="779"/>
      <c r="ATD1327" s="779"/>
      <c r="ATE1327" s="779"/>
      <c r="ATF1327" s="779"/>
      <c r="ATG1327" s="779"/>
      <c r="ATH1327" s="779"/>
      <c r="ATI1327" s="779"/>
      <c r="ATJ1327" s="779"/>
      <c r="ATK1327" s="779"/>
      <c r="ATL1327" s="779"/>
      <c r="ATM1327" s="779"/>
      <c r="ATN1327" s="779"/>
      <c r="ATO1327" s="779"/>
      <c r="ATP1327" s="779"/>
      <c r="ATQ1327" s="779"/>
      <c r="ATR1327" s="779"/>
      <c r="ATS1327" s="779"/>
      <c r="ATT1327" s="779"/>
      <c r="ATU1327" s="779"/>
      <c r="ATV1327" s="779"/>
      <c r="ATW1327" s="779"/>
      <c r="ATX1327" s="779"/>
      <c r="ATY1327" s="779"/>
      <c r="ATZ1327" s="779"/>
      <c r="AUA1327" s="779"/>
      <c r="AUB1327" s="779"/>
      <c r="AUC1327" s="779"/>
      <c r="AUD1327" s="779"/>
      <c r="AUE1327" s="779"/>
      <c r="AUF1327" s="779"/>
      <c r="AUG1327" s="779"/>
      <c r="AUH1327" s="779"/>
      <c r="AUI1327" s="779"/>
      <c r="AUJ1327" s="779"/>
      <c r="AUK1327" s="779"/>
      <c r="AUL1327" s="779"/>
      <c r="AUM1327" s="779"/>
      <c r="AUN1327" s="779"/>
      <c r="AUO1327" s="779"/>
      <c r="AUP1327" s="779"/>
      <c r="AUQ1327" s="779"/>
      <c r="AUR1327" s="779"/>
      <c r="AUS1327" s="779"/>
      <c r="AUT1327" s="779"/>
      <c r="AUU1327" s="779"/>
      <c r="AUV1327" s="779"/>
      <c r="AUW1327" s="779"/>
      <c r="AUX1327" s="779"/>
      <c r="AUY1327" s="779"/>
      <c r="AUZ1327" s="779"/>
      <c r="AVA1327" s="779"/>
      <c r="AVB1327" s="779"/>
      <c r="AVC1327" s="779"/>
      <c r="AVD1327" s="779"/>
      <c r="AVE1327" s="779"/>
      <c r="AVF1327" s="779"/>
      <c r="AVG1327" s="779"/>
      <c r="AVH1327" s="779"/>
      <c r="AVI1327" s="779"/>
      <c r="AVJ1327" s="779"/>
      <c r="AVK1327" s="779"/>
      <c r="AVL1327" s="779"/>
      <c r="AVM1327" s="779"/>
      <c r="AVN1327" s="779"/>
      <c r="AVO1327" s="779"/>
      <c r="AVP1327" s="779"/>
      <c r="AVQ1327" s="779"/>
      <c r="AVR1327" s="779"/>
      <c r="AVS1327" s="779"/>
      <c r="AVT1327" s="779"/>
      <c r="AVU1327" s="779"/>
      <c r="AVV1327" s="779"/>
      <c r="AVW1327" s="779"/>
      <c r="AVX1327" s="779"/>
      <c r="AVY1327" s="779"/>
      <c r="AVZ1327" s="779"/>
      <c r="AWA1327" s="779"/>
      <c r="AWB1327" s="779"/>
      <c r="AWC1327" s="779"/>
      <c r="AWD1327" s="779"/>
      <c r="AWE1327" s="779"/>
      <c r="AWF1327" s="779"/>
      <c r="AWG1327" s="779"/>
      <c r="AWH1327" s="779"/>
      <c r="AWI1327" s="779"/>
      <c r="AWJ1327" s="779"/>
      <c r="AWK1327" s="779"/>
      <c r="AWL1327" s="779"/>
      <c r="AWM1327" s="779"/>
      <c r="AWN1327" s="779"/>
      <c r="AWO1327" s="779"/>
      <c r="AWP1327" s="779"/>
      <c r="AWQ1327" s="779"/>
      <c r="AWR1327" s="779"/>
      <c r="AWS1327" s="779"/>
      <c r="AWT1327" s="779"/>
      <c r="AWU1327" s="779"/>
      <c r="AWV1327" s="779"/>
      <c r="AWW1327" s="779"/>
      <c r="AWX1327" s="779"/>
      <c r="AWY1327" s="779"/>
      <c r="AWZ1327" s="779"/>
      <c r="AXA1327" s="779"/>
      <c r="AXB1327" s="779"/>
      <c r="AXC1327" s="779"/>
      <c r="AXD1327" s="779"/>
      <c r="AXE1327" s="779"/>
      <c r="AXF1327" s="779"/>
      <c r="AXG1327" s="779"/>
      <c r="AXH1327" s="779"/>
      <c r="AXI1327" s="779"/>
      <c r="AXJ1327" s="779"/>
      <c r="AXK1327" s="779"/>
      <c r="AXL1327" s="779"/>
      <c r="AXM1327" s="779"/>
      <c r="AXN1327" s="779"/>
      <c r="AXO1327" s="779"/>
      <c r="AXP1327" s="779"/>
      <c r="AXQ1327" s="779"/>
      <c r="AXR1327" s="779"/>
      <c r="AXS1327" s="779"/>
      <c r="AXT1327" s="779"/>
      <c r="AXU1327" s="779"/>
      <c r="AXV1327" s="779"/>
      <c r="AXW1327" s="779"/>
      <c r="AXX1327" s="779"/>
      <c r="AXY1327" s="779"/>
      <c r="AXZ1327" s="779"/>
      <c r="AYA1327" s="779"/>
      <c r="AYB1327" s="779"/>
      <c r="AYC1327" s="779"/>
      <c r="AYD1327" s="779"/>
      <c r="AYE1327" s="779"/>
      <c r="AYF1327" s="779"/>
      <c r="AYG1327" s="779"/>
      <c r="AYH1327" s="779"/>
      <c r="AYI1327" s="779"/>
      <c r="AYJ1327" s="779"/>
      <c r="AYK1327" s="779"/>
      <c r="AYL1327" s="779"/>
      <c r="AYM1327" s="779"/>
      <c r="AYN1327" s="779"/>
      <c r="AYO1327" s="779"/>
      <c r="AYP1327" s="779"/>
      <c r="AYQ1327" s="779"/>
      <c r="AYR1327" s="779"/>
      <c r="AYS1327" s="779"/>
      <c r="AYT1327" s="779"/>
      <c r="AYU1327" s="779"/>
      <c r="AYV1327" s="779"/>
      <c r="AYW1327" s="779"/>
      <c r="AYX1327" s="779"/>
      <c r="AYY1327" s="779"/>
      <c r="AYZ1327" s="779"/>
      <c r="AZA1327" s="779"/>
      <c r="AZB1327" s="779"/>
      <c r="AZC1327" s="779"/>
      <c r="AZD1327" s="779"/>
      <c r="AZE1327" s="779"/>
      <c r="AZF1327" s="779"/>
      <c r="AZG1327" s="779"/>
      <c r="AZH1327" s="779"/>
      <c r="AZI1327" s="779"/>
      <c r="AZJ1327" s="779"/>
      <c r="AZK1327" s="779"/>
      <c r="AZL1327" s="779"/>
      <c r="AZM1327" s="779"/>
      <c r="AZN1327" s="779"/>
      <c r="AZO1327" s="779"/>
      <c r="AZP1327" s="779"/>
      <c r="AZQ1327" s="779"/>
      <c r="AZR1327" s="779"/>
      <c r="AZS1327" s="779"/>
      <c r="AZT1327" s="779"/>
      <c r="AZU1327" s="779"/>
      <c r="AZV1327" s="779"/>
      <c r="AZW1327" s="779"/>
      <c r="AZX1327" s="779"/>
      <c r="AZY1327" s="779"/>
      <c r="AZZ1327" s="779"/>
      <c r="BAA1327" s="779"/>
      <c r="BAB1327" s="779"/>
      <c r="BAC1327" s="779"/>
      <c r="BAD1327" s="779"/>
      <c r="BAE1327" s="779"/>
      <c r="BAF1327" s="779"/>
      <c r="BAG1327" s="779"/>
      <c r="BAH1327" s="779"/>
      <c r="BAI1327" s="779"/>
      <c r="BAJ1327" s="779"/>
      <c r="BAK1327" s="779"/>
      <c r="BAL1327" s="779"/>
      <c r="BAM1327" s="779"/>
      <c r="BAN1327" s="779"/>
      <c r="BAO1327" s="779"/>
      <c r="BAP1327" s="779"/>
      <c r="BAQ1327" s="779"/>
      <c r="BAR1327" s="779"/>
      <c r="BAS1327" s="779"/>
      <c r="BAT1327" s="779"/>
      <c r="BAU1327" s="779"/>
      <c r="BAV1327" s="779"/>
      <c r="BAW1327" s="779"/>
      <c r="BAX1327" s="779"/>
      <c r="BAY1327" s="779"/>
      <c r="BAZ1327" s="779"/>
      <c r="BBA1327" s="779"/>
      <c r="BBB1327" s="779"/>
      <c r="BBC1327" s="779"/>
      <c r="BBD1327" s="779"/>
      <c r="BBE1327" s="779"/>
      <c r="BBF1327" s="779"/>
      <c r="BBG1327" s="779"/>
      <c r="BBH1327" s="779"/>
      <c r="BBI1327" s="779"/>
      <c r="BBJ1327" s="779"/>
      <c r="BBK1327" s="779"/>
      <c r="BBL1327" s="779"/>
      <c r="BBM1327" s="779"/>
      <c r="BBN1327" s="779"/>
      <c r="BBO1327" s="779"/>
      <c r="BBP1327" s="779"/>
      <c r="BBQ1327" s="779"/>
      <c r="BBR1327" s="779"/>
      <c r="BBS1327" s="779"/>
      <c r="BBT1327" s="779"/>
      <c r="BBU1327" s="779"/>
      <c r="BBV1327" s="779"/>
      <c r="BBW1327" s="779"/>
      <c r="BBX1327" s="779"/>
      <c r="BBY1327" s="779"/>
      <c r="BBZ1327" s="779"/>
      <c r="BCA1327" s="779"/>
      <c r="BCB1327" s="779"/>
      <c r="BCC1327" s="779"/>
      <c r="BCD1327" s="779"/>
      <c r="BCE1327" s="779"/>
      <c r="BCF1327" s="779"/>
      <c r="BCG1327" s="779"/>
      <c r="BCH1327" s="779"/>
      <c r="BCI1327" s="779"/>
      <c r="BCJ1327" s="779"/>
      <c r="BCK1327" s="779"/>
      <c r="BCL1327" s="779"/>
      <c r="BCM1327" s="779"/>
      <c r="BCN1327" s="779"/>
      <c r="BCO1327" s="779"/>
      <c r="BCP1327" s="779"/>
      <c r="BCQ1327" s="779"/>
      <c r="BCR1327" s="779"/>
      <c r="BCS1327" s="779"/>
      <c r="BCT1327" s="779"/>
      <c r="BCU1327" s="779"/>
      <c r="BCV1327" s="779"/>
      <c r="BCW1327" s="779"/>
      <c r="BCX1327" s="779"/>
      <c r="BCY1327" s="779"/>
      <c r="BCZ1327" s="779"/>
      <c r="BDA1327" s="779"/>
      <c r="BDB1327" s="779"/>
      <c r="BDC1327" s="779"/>
      <c r="BDD1327" s="779"/>
      <c r="BDE1327" s="779"/>
      <c r="BDF1327" s="779"/>
      <c r="BDG1327" s="779"/>
      <c r="BDH1327" s="779"/>
      <c r="BDI1327" s="779"/>
      <c r="BDJ1327" s="779"/>
      <c r="BDK1327" s="779"/>
      <c r="BDL1327" s="779"/>
      <c r="BDM1327" s="779"/>
      <c r="BDN1327" s="779"/>
      <c r="BDO1327" s="779"/>
      <c r="BDP1327" s="779"/>
      <c r="BDQ1327" s="779"/>
      <c r="BDR1327" s="779"/>
      <c r="BDS1327" s="779"/>
      <c r="BDT1327" s="779"/>
      <c r="BDU1327" s="779"/>
      <c r="BDV1327" s="779"/>
      <c r="BDW1327" s="779"/>
      <c r="BDX1327" s="779"/>
      <c r="BDY1327" s="779"/>
      <c r="BDZ1327" s="779"/>
      <c r="BEA1327" s="779"/>
      <c r="BEB1327" s="779"/>
      <c r="BEC1327" s="779"/>
      <c r="BED1327" s="779"/>
      <c r="BEE1327" s="779"/>
      <c r="BEF1327" s="779"/>
      <c r="BEG1327" s="779"/>
      <c r="BEH1327" s="779"/>
      <c r="BEI1327" s="779"/>
      <c r="BEJ1327" s="779"/>
      <c r="BEK1327" s="779"/>
      <c r="BEL1327" s="779"/>
      <c r="BEM1327" s="779"/>
      <c r="BEN1327" s="779"/>
      <c r="BEO1327" s="779"/>
      <c r="BEP1327" s="779"/>
      <c r="BEQ1327" s="779"/>
      <c r="BER1327" s="779"/>
      <c r="BES1327" s="779"/>
      <c r="BET1327" s="779"/>
      <c r="BEU1327" s="779"/>
      <c r="BEV1327" s="779"/>
      <c r="BEW1327" s="779"/>
      <c r="BEX1327" s="779"/>
      <c r="BEY1327" s="779"/>
      <c r="BEZ1327" s="779"/>
      <c r="BFA1327" s="779"/>
      <c r="BFB1327" s="779"/>
      <c r="BFC1327" s="779"/>
      <c r="BFD1327" s="779"/>
      <c r="BFE1327" s="779"/>
      <c r="BFF1327" s="779"/>
      <c r="BFG1327" s="779"/>
      <c r="BFH1327" s="779"/>
      <c r="BFI1327" s="779"/>
      <c r="BFJ1327" s="779"/>
      <c r="BFK1327" s="779"/>
      <c r="BFL1327" s="779"/>
      <c r="BFM1327" s="779"/>
      <c r="BFN1327" s="779"/>
      <c r="BFO1327" s="779"/>
      <c r="BFP1327" s="779"/>
      <c r="BFQ1327" s="779"/>
      <c r="BFR1327" s="779"/>
      <c r="BFS1327" s="779"/>
      <c r="BFT1327" s="779"/>
      <c r="BFU1327" s="779"/>
      <c r="BFV1327" s="779"/>
      <c r="BFW1327" s="779"/>
      <c r="BFX1327" s="779"/>
      <c r="BFY1327" s="779"/>
      <c r="BFZ1327" s="779"/>
      <c r="BGA1327" s="779"/>
      <c r="BGB1327" s="779"/>
      <c r="BGC1327" s="779"/>
      <c r="BGD1327" s="779"/>
      <c r="BGE1327" s="779"/>
      <c r="BGF1327" s="779"/>
      <c r="BGG1327" s="779"/>
      <c r="BGH1327" s="779"/>
      <c r="BGI1327" s="779"/>
      <c r="BGJ1327" s="779"/>
      <c r="BGK1327" s="779"/>
      <c r="BGL1327" s="779"/>
      <c r="BGM1327" s="779"/>
      <c r="BGN1327" s="779"/>
      <c r="BGO1327" s="779"/>
      <c r="BGP1327" s="779"/>
      <c r="BGQ1327" s="779"/>
      <c r="BGR1327" s="779"/>
      <c r="BGS1327" s="779"/>
      <c r="BGT1327" s="779"/>
      <c r="BGU1327" s="779"/>
      <c r="BGV1327" s="779"/>
      <c r="BGW1327" s="779"/>
      <c r="BGX1327" s="779"/>
      <c r="BGY1327" s="779"/>
      <c r="BGZ1327" s="779"/>
      <c r="BHA1327" s="779"/>
      <c r="BHB1327" s="779"/>
      <c r="BHC1327" s="779"/>
      <c r="BHD1327" s="779"/>
      <c r="BHE1327" s="779"/>
      <c r="BHF1327" s="779"/>
      <c r="BHG1327" s="779"/>
      <c r="BHH1327" s="779"/>
      <c r="BHI1327" s="779"/>
      <c r="BHJ1327" s="779"/>
      <c r="BHK1327" s="779"/>
      <c r="BHL1327" s="779"/>
      <c r="BHM1327" s="779"/>
      <c r="BHN1327" s="779"/>
      <c r="BHO1327" s="779"/>
      <c r="BHP1327" s="779"/>
      <c r="BHQ1327" s="779"/>
      <c r="BHR1327" s="779"/>
      <c r="BHS1327" s="779"/>
      <c r="BHT1327" s="779"/>
      <c r="BHU1327" s="779"/>
      <c r="BHV1327" s="779"/>
      <c r="BHW1327" s="779"/>
      <c r="BHX1327" s="779"/>
      <c r="BHY1327" s="779"/>
      <c r="BHZ1327" s="779"/>
      <c r="BIA1327" s="779"/>
      <c r="BIB1327" s="779"/>
      <c r="BIC1327" s="779"/>
      <c r="BID1327" s="779"/>
      <c r="BIE1327" s="779"/>
      <c r="BIF1327" s="779"/>
      <c r="BIG1327" s="779"/>
      <c r="BIH1327" s="779"/>
      <c r="BII1327" s="779"/>
      <c r="BIJ1327" s="779"/>
      <c r="BIK1327" s="779"/>
      <c r="BIL1327" s="779"/>
      <c r="BIM1327" s="779"/>
      <c r="BIN1327" s="779"/>
      <c r="BIO1327" s="779"/>
      <c r="BIP1327" s="779"/>
      <c r="BIQ1327" s="779"/>
      <c r="BIR1327" s="779"/>
      <c r="BIS1327" s="779"/>
      <c r="BIT1327" s="779"/>
      <c r="BIU1327" s="779"/>
      <c r="BIV1327" s="779"/>
      <c r="BIW1327" s="779"/>
      <c r="BIX1327" s="779"/>
      <c r="BIY1327" s="779"/>
      <c r="BIZ1327" s="779"/>
      <c r="BJA1327" s="779"/>
      <c r="BJB1327" s="779"/>
      <c r="BJC1327" s="779"/>
      <c r="BJD1327" s="779"/>
      <c r="BJE1327" s="779"/>
      <c r="BJF1327" s="779"/>
      <c r="BJG1327" s="779"/>
      <c r="BJH1327" s="779"/>
      <c r="BJI1327" s="779"/>
      <c r="BJJ1327" s="779"/>
      <c r="BJK1327" s="779"/>
      <c r="BJL1327" s="779"/>
      <c r="BJM1327" s="779"/>
      <c r="BJN1327" s="779"/>
      <c r="BJO1327" s="779"/>
      <c r="BJP1327" s="779"/>
      <c r="BJQ1327" s="779"/>
      <c r="BJR1327" s="779"/>
      <c r="BJS1327" s="779"/>
      <c r="BJT1327" s="779"/>
      <c r="BJU1327" s="779"/>
      <c r="BJV1327" s="779"/>
      <c r="BJW1327" s="779"/>
      <c r="BJX1327" s="779"/>
      <c r="BJY1327" s="779"/>
      <c r="BJZ1327" s="779"/>
      <c r="BKA1327" s="779"/>
      <c r="BKB1327" s="779"/>
      <c r="BKC1327" s="779"/>
      <c r="BKD1327" s="779"/>
      <c r="BKE1327" s="779"/>
      <c r="BKF1327" s="779"/>
      <c r="BKG1327" s="779"/>
      <c r="BKH1327" s="779"/>
      <c r="BKI1327" s="779"/>
      <c r="BKJ1327" s="779"/>
      <c r="BKK1327" s="779"/>
      <c r="BKL1327" s="779"/>
      <c r="BKM1327" s="779"/>
      <c r="BKN1327" s="779"/>
      <c r="BKO1327" s="779"/>
      <c r="BKP1327" s="779"/>
      <c r="BKQ1327" s="779"/>
      <c r="BKR1327" s="779"/>
      <c r="BKS1327" s="779"/>
      <c r="BKT1327" s="779"/>
      <c r="BKU1327" s="779"/>
      <c r="BKV1327" s="779"/>
      <c r="BKW1327" s="779"/>
      <c r="BKX1327" s="779"/>
      <c r="BKY1327" s="779"/>
      <c r="BKZ1327" s="779"/>
      <c r="BLA1327" s="779"/>
      <c r="BLB1327" s="779"/>
      <c r="BLC1327" s="779"/>
      <c r="BLD1327" s="779"/>
      <c r="BLE1327" s="779"/>
      <c r="BLF1327" s="779"/>
      <c r="BLG1327" s="779"/>
      <c r="BLH1327" s="779"/>
      <c r="BLI1327" s="779"/>
      <c r="BLJ1327" s="779"/>
      <c r="BLK1327" s="779"/>
      <c r="BLL1327" s="779"/>
      <c r="BLM1327" s="779"/>
      <c r="BLN1327" s="779"/>
      <c r="BLO1327" s="779"/>
      <c r="BLP1327" s="779"/>
      <c r="BLQ1327" s="779"/>
      <c r="BLR1327" s="779"/>
      <c r="BLS1327" s="779"/>
      <c r="BLT1327" s="779"/>
      <c r="BLU1327" s="779"/>
      <c r="BLV1327" s="779"/>
      <c r="BLW1327" s="779"/>
      <c r="BLX1327" s="779"/>
      <c r="BLY1327" s="779"/>
      <c r="BLZ1327" s="779"/>
      <c r="BMA1327" s="779"/>
      <c r="BMB1327" s="779"/>
      <c r="BMC1327" s="779"/>
      <c r="BMD1327" s="779"/>
      <c r="BME1327" s="779"/>
      <c r="BMF1327" s="779"/>
      <c r="BMG1327" s="779"/>
      <c r="BMH1327" s="779"/>
      <c r="BMI1327" s="779"/>
      <c r="BMJ1327" s="779"/>
      <c r="BMK1327" s="779"/>
      <c r="BML1327" s="779"/>
      <c r="BMM1327" s="779"/>
      <c r="BMN1327" s="779"/>
      <c r="BMO1327" s="779"/>
      <c r="BMP1327" s="779"/>
      <c r="BMQ1327" s="779"/>
      <c r="BMR1327" s="779"/>
      <c r="BMS1327" s="779"/>
      <c r="BMT1327" s="779"/>
      <c r="BMU1327" s="779"/>
      <c r="BMV1327" s="779"/>
      <c r="BMW1327" s="779"/>
      <c r="BMX1327" s="779"/>
      <c r="BMY1327" s="779"/>
      <c r="BMZ1327" s="779"/>
      <c r="BNA1327" s="779"/>
      <c r="BNB1327" s="779"/>
      <c r="BNC1327" s="779"/>
      <c r="BND1327" s="779"/>
      <c r="BNE1327" s="779"/>
      <c r="BNF1327" s="779"/>
      <c r="BNG1327" s="779"/>
      <c r="BNH1327" s="779"/>
      <c r="BNI1327" s="779"/>
      <c r="BNJ1327" s="779"/>
      <c r="BNK1327" s="779"/>
      <c r="BNL1327" s="779"/>
      <c r="BNM1327" s="779"/>
      <c r="BNN1327" s="779"/>
      <c r="BNO1327" s="779"/>
      <c r="BNP1327" s="779"/>
      <c r="BNQ1327" s="779"/>
      <c r="BNR1327" s="779"/>
      <c r="BNS1327" s="779"/>
      <c r="BNT1327" s="779"/>
      <c r="BNU1327" s="779"/>
      <c r="BNV1327" s="779"/>
      <c r="BNW1327" s="779"/>
      <c r="BNX1327" s="779"/>
      <c r="BNY1327" s="779"/>
      <c r="BNZ1327" s="779"/>
      <c r="BOA1327" s="779"/>
      <c r="BOB1327" s="779"/>
      <c r="BOC1327" s="779"/>
      <c r="BOD1327" s="779"/>
      <c r="BOE1327" s="779"/>
      <c r="BOF1327" s="779"/>
      <c r="BOG1327" s="779"/>
      <c r="BOH1327" s="779"/>
      <c r="BOI1327" s="779"/>
      <c r="BOJ1327" s="779"/>
      <c r="BOK1327" s="779"/>
      <c r="BOL1327" s="779"/>
      <c r="BOM1327" s="779"/>
      <c r="BON1327" s="779"/>
      <c r="BOO1327" s="779"/>
      <c r="BOP1327" s="779"/>
      <c r="BOQ1327" s="779"/>
      <c r="BOR1327" s="779"/>
      <c r="BOS1327" s="779"/>
      <c r="BOT1327" s="779"/>
      <c r="BOU1327" s="779"/>
      <c r="BOV1327" s="779"/>
      <c r="BOW1327" s="779"/>
      <c r="BOX1327" s="779"/>
      <c r="BOY1327" s="779"/>
      <c r="BOZ1327" s="779"/>
      <c r="BPA1327" s="779"/>
      <c r="BPB1327" s="779"/>
      <c r="BPC1327" s="779"/>
      <c r="BPD1327" s="779"/>
      <c r="BPE1327" s="779"/>
      <c r="BPF1327" s="779"/>
      <c r="BPG1327" s="779"/>
      <c r="BPH1327" s="779"/>
      <c r="BPI1327" s="779"/>
      <c r="BPJ1327" s="779"/>
      <c r="BPK1327" s="779"/>
      <c r="BPL1327" s="779"/>
      <c r="BPM1327" s="779"/>
      <c r="BPN1327" s="779"/>
      <c r="BPO1327" s="779"/>
      <c r="BPP1327" s="779"/>
      <c r="BPQ1327" s="779"/>
      <c r="BPR1327" s="779"/>
      <c r="BPS1327" s="779"/>
      <c r="BPT1327" s="779"/>
      <c r="BPU1327" s="779"/>
      <c r="BPV1327" s="779"/>
      <c r="BPW1327" s="779"/>
      <c r="BPX1327" s="779"/>
      <c r="BPY1327" s="779"/>
      <c r="BPZ1327" s="779"/>
      <c r="BQA1327" s="779"/>
      <c r="BQB1327" s="779"/>
      <c r="BQC1327" s="779"/>
      <c r="BQD1327" s="779"/>
      <c r="BQE1327" s="779"/>
      <c r="BQF1327" s="779"/>
      <c r="BQG1327" s="779"/>
      <c r="BQH1327" s="779"/>
      <c r="BQI1327" s="779"/>
      <c r="BQJ1327" s="779"/>
      <c r="BQK1327" s="779"/>
      <c r="BQL1327" s="779"/>
      <c r="BQM1327" s="779"/>
      <c r="BQN1327" s="779"/>
      <c r="BQO1327" s="779"/>
      <c r="BQP1327" s="779"/>
      <c r="BQQ1327" s="779"/>
      <c r="BQR1327" s="779"/>
      <c r="BQS1327" s="779"/>
      <c r="BQT1327" s="779"/>
      <c r="BQU1327" s="779"/>
      <c r="BQV1327" s="779"/>
      <c r="BQW1327" s="779"/>
      <c r="BQX1327" s="779"/>
      <c r="BQY1327" s="779"/>
      <c r="BQZ1327" s="779"/>
      <c r="BRA1327" s="779"/>
      <c r="BRB1327" s="779"/>
      <c r="BRC1327" s="779"/>
      <c r="BRD1327" s="779"/>
      <c r="BRE1327" s="779"/>
      <c r="BRF1327" s="779"/>
      <c r="BRG1327" s="779"/>
      <c r="BRH1327" s="779"/>
      <c r="BRI1327" s="779"/>
      <c r="BRJ1327" s="779"/>
      <c r="BRK1327" s="779"/>
      <c r="BRL1327" s="779"/>
      <c r="BRM1327" s="779"/>
      <c r="BRN1327" s="779"/>
      <c r="BRO1327" s="779"/>
      <c r="BRP1327" s="779"/>
      <c r="BRQ1327" s="779"/>
      <c r="BRR1327" s="779"/>
      <c r="BRS1327" s="779"/>
      <c r="BRT1327" s="779"/>
      <c r="BRU1327" s="779"/>
      <c r="BRV1327" s="779"/>
      <c r="BRW1327" s="779"/>
      <c r="BRX1327" s="779"/>
      <c r="BRY1327" s="779"/>
      <c r="BRZ1327" s="779"/>
      <c r="BSA1327" s="779"/>
      <c r="BSB1327" s="779"/>
      <c r="BSC1327" s="779"/>
      <c r="BSD1327" s="779"/>
      <c r="BSE1327" s="779"/>
      <c r="BSF1327" s="779"/>
      <c r="BSG1327" s="779"/>
      <c r="BSH1327" s="779"/>
      <c r="BSI1327" s="779"/>
      <c r="BSJ1327" s="779"/>
      <c r="BSK1327" s="779"/>
      <c r="BSL1327" s="779"/>
      <c r="BSM1327" s="779"/>
      <c r="BSN1327" s="779"/>
      <c r="BSO1327" s="779"/>
      <c r="BSP1327" s="779"/>
      <c r="BSQ1327" s="779"/>
      <c r="BSR1327" s="779"/>
      <c r="BSS1327" s="779"/>
      <c r="BST1327" s="779"/>
      <c r="BSU1327" s="779"/>
      <c r="BSV1327" s="779"/>
      <c r="BSW1327" s="779"/>
      <c r="BSX1327" s="779"/>
      <c r="BSY1327" s="779"/>
      <c r="BSZ1327" s="779"/>
      <c r="BTA1327" s="779"/>
      <c r="BTB1327" s="779"/>
      <c r="BTC1327" s="779"/>
      <c r="BTD1327" s="779"/>
      <c r="BTE1327" s="779"/>
      <c r="BTF1327" s="779"/>
      <c r="BTG1327" s="779"/>
      <c r="BTH1327" s="779"/>
      <c r="BTI1327" s="779"/>
      <c r="BTJ1327" s="779"/>
      <c r="BTK1327" s="779"/>
      <c r="BTL1327" s="779"/>
      <c r="BTM1327" s="779"/>
      <c r="BTN1327" s="779"/>
      <c r="BTO1327" s="779"/>
      <c r="BTP1327" s="779"/>
      <c r="BTQ1327" s="779"/>
      <c r="BTR1327" s="779"/>
      <c r="BTS1327" s="779"/>
      <c r="BTT1327" s="779"/>
      <c r="BTU1327" s="779"/>
      <c r="BTV1327" s="779"/>
      <c r="BTW1327" s="779"/>
      <c r="BTX1327" s="779"/>
      <c r="BTY1327" s="779"/>
      <c r="BTZ1327" s="779"/>
      <c r="BUA1327" s="779"/>
      <c r="BUB1327" s="779"/>
      <c r="BUC1327" s="779"/>
      <c r="BUD1327" s="779"/>
      <c r="BUE1327" s="779"/>
      <c r="BUF1327" s="779"/>
      <c r="BUG1327" s="779"/>
      <c r="BUH1327" s="779"/>
      <c r="BUI1327" s="779"/>
      <c r="BUJ1327" s="779"/>
      <c r="BUK1327" s="779"/>
      <c r="BUL1327" s="779"/>
      <c r="BUM1327" s="779"/>
      <c r="BUN1327" s="779"/>
      <c r="BUO1327" s="779"/>
      <c r="BUP1327" s="779"/>
      <c r="BUQ1327" s="779"/>
      <c r="BUR1327" s="779"/>
      <c r="BUS1327" s="779"/>
      <c r="BUT1327" s="779"/>
      <c r="BUU1327" s="779"/>
      <c r="BUV1327" s="779"/>
      <c r="BUW1327" s="779"/>
      <c r="BUX1327" s="779"/>
      <c r="BUY1327" s="779"/>
      <c r="BUZ1327" s="779"/>
      <c r="BVA1327" s="779"/>
      <c r="BVB1327" s="779"/>
      <c r="BVC1327" s="779"/>
      <c r="BVD1327" s="779"/>
      <c r="BVE1327" s="779"/>
      <c r="BVF1327" s="779"/>
      <c r="BVG1327" s="779"/>
      <c r="BVH1327" s="779"/>
      <c r="BVI1327" s="779"/>
      <c r="BVJ1327" s="779"/>
      <c r="BVK1327" s="779"/>
      <c r="BVL1327" s="779"/>
      <c r="BVM1327" s="779"/>
      <c r="BVN1327" s="779"/>
      <c r="BVO1327" s="779"/>
      <c r="BVP1327" s="779"/>
      <c r="BVQ1327" s="779"/>
      <c r="BVR1327" s="779"/>
      <c r="BVS1327" s="779"/>
      <c r="BVT1327" s="779"/>
      <c r="BVU1327" s="779"/>
      <c r="BVV1327" s="779"/>
      <c r="BVW1327" s="779"/>
      <c r="BVX1327" s="779"/>
      <c r="BVY1327" s="779"/>
      <c r="BVZ1327" s="779"/>
      <c r="BWA1327" s="779"/>
      <c r="BWB1327" s="779"/>
      <c r="BWC1327" s="779"/>
      <c r="BWD1327" s="779"/>
      <c r="BWE1327" s="779"/>
      <c r="BWF1327" s="779"/>
      <c r="BWG1327" s="779"/>
      <c r="BWH1327" s="779"/>
      <c r="BWI1327" s="779"/>
      <c r="BWJ1327" s="779"/>
      <c r="BWK1327" s="779"/>
      <c r="BWL1327" s="779"/>
      <c r="BWM1327" s="779"/>
      <c r="BWN1327" s="779"/>
      <c r="BWO1327" s="779"/>
      <c r="BWP1327" s="779"/>
      <c r="BWQ1327" s="779"/>
      <c r="BWR1327" s="779"/>
      <c r="BWS1327" s="779"/>
      <c r="BWT1327" s="779"/>
      <c r="BWU1327" s="779"/>
      <c r="BWV1327" s="779"/>
      <c r="BWW1327" s="779"/>
      <c r="BWX1327" s="779"/>
      <c r="BWY1327" s="779"/>
      <c r="BWZ1327" s="779"/>
      <c r="BXA1327" s="779"/>
      <c r="BXB1327" s="779"/>
      <c r="BXC1327" s="779"/>
      <c r="BXD1327" s="779"/>
      <c r="BXE1327" s="779"/>
      <c r="BXF1327" s="779"/>
      <c r="BXG1327" s="779"/>
      <c r="BXH1327" s="779"/>
      <c r="BXI1327" s="779"/>
      <c r="BXJ1327" s="779"/>
      <c r="BXK1327" s="779"/>
      <c r="BXL1327" s="779"/>
      <c r="BXM1327" s="779"/>
      <c r="BXN1327" s="779"/>
      <c r="BXO1327" s="779"/>
      <c r="BXP1327" s="779"/>
      <c r="BXQ1327" s="779"/>
      <c r="BXR1327" s="779"/>
      <c r="BXS1327" s="779"/>
      <c r="BXT1327" s="779"/>
      <c r="BXU1327" s="779"/>
      <c r="BXV1327" s="779"/>
      <c r="BXW1327" s="779"/>
      <c r="BXX1327" s="779"/>
      <c r="BXY1327" s="779"/>
      <c r="BXZ1327" s="779"/>
      <c r="BYA1327" s="779"/>
      <c r="BYB1327" s="779"/>
      <c r="BYC1327" s="779"/>
      <c r="BYD1327" s="779"/>
      <c r="BYE1327" s="779"/>
      <c r="BYF1327" s="779"/>
      <c r="BYG1327" s="779"/>
      <c r="BYH1327" s="779"/>
      <c r="BYI1327" s="779"/>
      <c r="BYJ1327" s="779"/>
      <c r="BYK1327" s="779"/>
      <c r="BYL1327" s="779"/>
      <c r="BYM1327" s="779"/>
      <c r="BYN1327" s="779"/>
      <c r="BYO1327" s="779"/>
      <c r="BYP1327" s="779"/>
      <c r="BYQ1327" s="779"/>
      <c r="BYR1327" s="779"/>
      <c r="BYS1327" s="779"/>
      <c r="BYT1327" s="779"/>
      <c r="BYU1327" s="779"/>
      <c r="BYV1327" s="779"/>
      <c r="BYW1327" s="779"/>
      <c r="BYX1327" s="779"/>
      <c r="BYY1327" s="779"/>
      <c r="BYZ1327" s="779"/>
      <c r="BZA1327" s="779"/>
      <c r="BZB1327" s="779"/>
      <c r="BZC1327" s="779"/>
      <c r="BZD1327" s="779"/>
      <c r="BZE1327" s="779"/>
      <c r="BZF1327" s="779"/>
      <c r="BZG1327" s="779"/>
      <c r="BZH1327" s="779"/>
      <c r="BZI1327" s="779"/>
      <c r="BZJ1327" s="779"/>
      <c r="BZK1327" s="779"/>
      <c r="BZL1327" s="779"/>
      <c r="BZM1327" s="779"/>
      <c r="BZN1327" s="779"/>
      <c r="BZO1327" s="779"/>
      <c r="BZP1327" s="779"/>
      <c r="BZQ1327" s="779"/>
      <c r="BZR1327" s="779"/>
      <c r="BZS1327" s="779"/>
      <c r="BZT1327" s="779"/>
      <c r="BZU1327" s="779"/>
      <c r="BZV1327" s="779"/>
      <c r="BZW1327" s="779"/>
      <c r="BZX1327" s="779"/>
      <c r="BZY1327" s="779"/>
      <c r="BZZ1327" s="779"/>
      <c r="CAA1327" s="779"/>
      <c r="CAB1327" s="779"/>
      <c r="CAC1327" s="779"/>
      <c r="CAD1327" s="779"/>
      <c r="CAE1327" s="779"/>
      <c r="CAF1327" s="779"/>
      <c r="CAG1327" s="779"/>
      <c r="CAH1327" s="779"/>
      <c r="CAI1327" s="779"/>
      <c r="CAJ1327" s="779"/>
      <c r="CAK1327" s="779"/>
      <c r="CAL1327" s="779"/>
      <c r="CAM1327" s="779"/>
      <c r="CAN1327" s="779"/>
      <c r="CAO1327" s="779"/>
      <c r="CAP1327" s="779"/>
      <c r="CAQ1327" s="779"/>
      <c r="CAR1327" s="779"/>
      <c r="CAS1327" s="779"/>
      <c r="CAT1327" s="779"/>
      <c r="CAU1327" s="779"/>
      <c r="CAV1327" s="779"/>
      <c r="CAW1327" s="779"/>
      <c r="CAX1327" s="779"/>
      <c r="CAY1327" s="779"/>
      <c r="CAZ1327" s="779"/>
      <c r="CBA1327" s="779"/>
      <c r="CBB1327" s="779"/>
      <c r="CBC1327" s="779"/>
      <c r="CBD1327" s="779"/>
      <c r="CBE1327" s="779"/>
      <c r="CBF1327" s="779"/>
      <c r="CBG1327" s="779"/>
      <c r="CBH1327" s="779"/>
      <c r="CBI1327" s="779"/>
      <c r="CBJ1327" s="779"/>
      <c r="CBK1327" s="779"/>
      <c r="CBL1327" s="779"/>
      <c r="CBM1327" s="779"/>
      <c r="CBN1327" s="779"/>
      <c r="CBO1327" s="779"/>
      <c r="CBP1327" s="779"/>
      <c r="CBQ1327" s="779"/>
      <c r="CBR1327" s="779"/>
      <c r="CBS1327" s="779"/>
      <c r="CBT1327" s="779"/>
      <c r="CBU1327" s="779"/>
      <c r="CBV1327" s="779"/>
      <c r="CBW1327" s="779"/>
      <c r="CBX1327" s="779"/>
      <c r="CBY1327" s="779"/>
      <c r="CBZ1327" s="779"/>
      <c r="CCA1327" s="779"/>
      <c r="CCB1327" s="779"/>
      <c r="CCC1327" s="779"/>
      <c r="CCD1327" s="779"/>
      <c r="CCE1327" s="779"/>
      <c r="CCF1327" s="779"/>
      <c r="CCG1327" s="779"/>
      <c r="CCH1327" s="779"/>
      <c r="CCI1327" s="779"/>
      <c r="CCJ1327" s="779"/>
      <c r="CCK1327" s="779"/>
      <c r="CCL1327" s="779"/>
      <c r="CCM1327" s="779"/>
      <c r="CCN1327" s="779"/>
      <c r="CCO1327" s="779"/>
      <c r="CCP1327" s="779"/>
      <c r="CCQ1327" s="779"/>
      <c r="CCR1327" s="779"/>
      <c r="CCS1327" s="779"/>
      <c r="CCT1327" s="779"/>
      <c r="CCU1327" s="779"/>
      <c r="CCV1327" s="779"/>
      <c r="CCW1327" s="779"/>
      <c r="CCX1327" s="779"/>
      <c r="CCY1327" s="779"/>
      <c r="CCZ1327" s="779"/>
      <c r="CDA1327" s="779"/>
      <c r="CDB1327" s="779"/>
      <c r="CDC1327" s="779"/>
      <c r="CDD1327" s="779"/>
      <c r="CDE1327" s="779"/>
      <c r="CDF1327" s="779"/>
      <c r="CDG1327" s="779"/>
      <c r="CDH1327" s="779"/>
      <c r="CDI1327" s="779"/>
      <c r="CDJ1327" s="779"/>
      <c r="CDK1327" s="779"/>
      <c r="CDL1327" s="779"/>
      <c r="CDM1327" s="779"/>
      <c r="CDN1327" s="779"/>
      <c r="CDO1327" s="779"/>
      <c r="CDP1327" s="779"/>
      <c r="CDQ1327" s="779"/>
      <c r="CDR1327" s="779"/>
      <c r="CDS1327" s="779"/>
      <c r="CDT1327" s="779"/>
      <c r="CDU1327" s="779"/>
      <c r="CDV1327" s="779"/>
      <c r="CDW1327" s="779"/>
      <c r="CDX1327" s="779"/>
      <c r="CDY1327" s="779"/>
      <c r="CDZ1327" s="779"/>
      <c r="CEA1327" s="779"/>
      <c r="CEB1327" s="779"/>
      <c r="CEC1327" s="779"/>
      <c r="CED1327" s="779"/>
      <c r="CEE1327" s="779"/>
      <c r="CEF1327" s="779"/>
      <c r="CEG1327" s="779"/>
      <c r="CEH1327" s="779"/>
      <c r="CEI1327" s="779"/>
      <c r="CEJ1327" s="779"/>
      <c r="CEK1327" s="779"/>
      <c r="CEL1327" s="779"/>
      <c r="CEM1327" s="779"/>
      <c r="CEN1327" s="779"/>
      <c r="CEO1327" s="779"/>
      <c r="CEP1327" s="779"/>
      <c r="CEQ1327" s="779"/>
      <c r="CER1327" s="779"/>
      <c r="CES1327" s="779"/>
      <c r="CET1327" s="779"/>
      <c r="CEU1327" s="779"/>
      <c r="CEV1327" s="779"/>
      <c r="CEW1327" s="779"/>
      <c r="CEX1327" s="779"/>
      <c r="CEY1327" s="779"/>
      <c r="CEZ1327" s="779"/>
      <c r="CFA1327" s="779"/>
      <c r="CFB1327" s="779"/>
      <c r="CFC1327" s="779"/>
      <c r="CFD1327" s="779"/>
      <c r="CFE1327" s="779"/>
      <c r="CFF1327" s="779"/>
      <c r="CFG1327" s="779"/>
      <c r="CFH1327" s="779"/>
      <c r="CFI1327" s="779"/>
      <c r="CFJ1327" s="779"/>
      <c r="CFK1327" s="779"/>
      <c r="CFL1327" s="779"/>
      <c r="CFM1327" s="779"/>
      <c r="CFN1327" s="779"/>
      <c r="CFO1327" s="779"/>
      <c r="CFP1327" s="779"/>
      <c r="CFQ1327" s="779"/>
      <c r="CFR1327" s="779"/>
      <c r="CFS1327" s="779"/>
      <c r="CFT1327" s="779"/>
      <c r="CFU1327" s="779"/>
      <c r="CFV1327" s="779"/>
      <c r="CFW1327" s="779"/>
      <c r="CFX1327" s="779"/>
      <c r="CFY1327" s="779"/>
      <c r="CFZ1327" s="779"/>
      <c r="CGA1327" s="779"/>
      <c r="CGB1327" s="779"/>
      <c r="CGC1327" s="779"/>
      <c r="CGD1327" s="779"/>
      <c r="CGE1327" s="779"/>
      <c r="CGF1327" s="779"/>
      <c r="CGG1327" s="779"/>
      <c r="CGH1327" s="779"/>
      <c r="CGI1327" s="779"/>
      <c r="CGJ1327" s="779"/>
      <c r="CGK1327" s="779"/>
      <c r="CGL1327" s="779"/>
      <c r="CGM1327" s="779"/>
      <c r="CGN1327" s="779"/>
      <c r="CGO1327" s="779"/>
      <c r="CGP1327" s="779"/>
      <c r="CGQ1327" s="779"/>
      <c r="CGR1327" s="779"/>
      <c r="CGS1327" s="779"/>
      <c r="CGT1327" s="779"/>
      <c r="CGU1327" s="779"/>
      <c r="CGV1327" s="779"/>
      <c r="CGW1327" s="779"/>
      <c r="CGX1327" s="779"/>
      <c r="CGY1327" s="779"/>
      <c r="CGZ1327" s="779"/>
      <c r="CHA1327" s="779"/>
      <c r="CHB1327" s="779"/>
      <c r="CHC1327" s="779"/>
      <c r="CHD1327" s="779"/>
      <c r="CHE1327" s="779"/>
      <c r="CHF1327" s="779"/>
      <c r="CHG1327" s="779"/>
      <c r="CHH1327" s="779"/>
      <c r="CHI1327" s="779"/>
      <c r="CHJ1327" s="779"/>
      <c r="CHK1327" s="779"/>
      <c r="CHL1327" s="779"/>
      <c r="CHM1327" s="779"/>
      <c r="CHN1327" s="779"/>
      <c r="CHO1327" s="779"/>
      <c r="CHP1327" s="779"/>
      <c r="CHQ1327" s="779"/>
      <c r="CHR1327" s="779"/>
      <c r="CHS1327" s="779"/>
      <c r="CHT1327" s="779"/>
      <c r="CHU1327" s="779"/>
      <c r="CHV1327" s="779"/>
      <c r="CHW1327" s="779"/>
      <c r="CHX1327" s="779"/>
      <c r="CHY1327" s="779"/>
      <c r="CHZ1327" s="779"/>
      <c r="CIA1327" s="779"/>
      <c r="CIB1327" s="779"/>
      <c r="CIC1327" s="779"/>
      <c r="CID1327" s="779"/>
      <c r="CIE1327" s="779"/>
      <c r="CIF1327" s="779"/>
      <c r="CIG1327" s="779"/>
      <c r="CIH1327" s="779"/>
      <c r="CII1327" s="779"/>
      <c r="CIJ1327" s="779"/>
      <c r="CIK1327" s="779"/>
      <c r="CIL1327" s="779"/>
      <c r="CIM1327" s="779"/>
      <c r="CIN1327" s="779"/>
      <c r="CIO1327" s="779"/>
      <c r="CIP1327" s="779"/>
      <c r="CIQ1327" s="779"/>
      <c r="CIR1327" s="779"/>
      <c r="CIS1327" s="779"/>
      <c r="CIT1327" s="779"/>
      <c r="CIU1327" s="779"/>
      <c r="CIV1327" s="779"/>
      <c r="CIW1327" s="779"/>
      <c r="CIX1327" s="779"/>
      <c r="CIY1327" s="779"/>
      <c r="CIZ1327" s="779"/>
      <c r="CJA1327" s="779"/>
      <c r="CJB1327" s="779"/>
      <c r="CJC1327" s="779"/>
      <c r="CJD1327" s="779"/>
      <c r="CJE1327" s="779"/>
      <c r="CJF1327" s="779"/>
      <c r="CJG1327" s="779"/>
      <c r="CJH1327" s="779"/>
      <c r="CJI1327" s="779"/>
      <c r="CJJ1327" s="779"/>
      <c r="CJK1327" s="779"/>
      <c r="CJL1327" s="779"/>
      <c r="CJM1327" s="779"/>
      <c r="CJN1327" s="779"/>
      <c r="CJO1327" s="779"/>
      <c r="CJP1327" s="779"/>
      <c r="CJQ1327" s="779"/>
      <c r="CJR1327" s="779"/>
      <c r="CJS1327" s="779"/>
      <c r="CJT1327" s="779"/>
      <c r="CJU1327" s="779"/>
      <c r="CJV1327" s="779"/>
      <c r="CJW1327" s="779"/>
      <c r="CJX1327" s="779"/>
      <c r="CJY1327" s="779"/>
      <c r="CJZ1327" s="779"/>
      <c r="CKA1327" s="779"/>
      <c r="CKB1327" s="779"/>
      <c r="CKC1327" s="779"/>
      <c r="CKD1327" s="779"/>
      <c r="CKE1327" s="779"/>
      <c r="CKF1327" s="779"/>
      <c r="CKG1327" s="779"/>
      <c r="CKH1327" s="779"/>
      <c r="CKI1327" s="779"/>
      <c r="CKJ1327" s="779"/>
      <c r="CKK1327" s="779"/>
      <c r="CKL1327" s="779"/>
      <c r="CKM1327" s="779"/>
      <c r="CKN1327" s="779"/>
      <c r="CKO1327" s="779"/>
      <c r="CKP1327" s="779"/>
      <c r="CKQ1327" s="779"/>
      <c r="CKR1327" s="779"/>
      <c r="CKS1327" s="779"/>
      <c r="CKT1327" s="779"/>
      <c r="CKU1327" s="779"/>
      <c r="CKV1327" s="779"/>
      <c r="CKW1327" s="779"/>
      <c r="CKX1327" s="779"/>
      <c r="CKY1327" s="779"/>
      <c r="CKZ1327" s="779"/>
      <c r="CLA1327" s="779"/>
      <c r="CLB1327" s="779"/>
      <c r="CLC1327" s="779"/>
      <c r="CLD1327" s="779"/>
      <c r="CLE1327" s="779"/>
      <c r="CLF1327" s="779"/>
      <c r="CLG1327" s="779"/>
      <c r="CLH1327" s="779"/>
      <c r="CLI1327" s="779"/>
      <c r="CLJ1327" s="779"/>
      <c r="CLK1327" s="779"/>
      <c r="CLL1327" s="779"/>
      <c r="CLM1327" s="779"/>
      <c r="CLN1327" s="779"/>
      <c r="CLO1327" s="779"/>
      <c r="CLP1327" s="779"/>
      <c r="CLQ1327" s="779"/>
      <c r="CLR1327" s="779"/>
      <c r="CLS1327" s="779"/>
      <c r="CLT1327" s="779"/>
      <c r="CLU1327" s="779"/>
      <c r="CLV1327" s="779"/>
      <c r="CLW1327" s="779"/>
      <c r="CLX1327" s="779"/>
      <c r="CLY1327" s="779"/>
      <c r="CLZ1327" s="779"/>
      <c r="CMA1327" s="779"/>
      <c r="CMB1327" s="779"/>
      <c r="CMC1327" s="779"/>
      <c r="CMD1327" s="779"/>
      <c r="CME1327" s="779"/>
      <c r="CMF1327" s="779"/>
      <c r="CMG1327" s="779"/>
      <c r="CMH1327" s="779"/>
      <c r="CMI1327" s="779"/>
      <c r="CMJ1327" s="779"/>
      <c r="CMK1327" s="779"/>
      <c r="CML1327" s="779"/>
      <c r="CMM1327" s="779"/>
      <c r="CMN1327" s="779"/>
      <c r="CMO1327" s="779"/>
      <c r="CMP1327" s="779"/>
      <c r="CMQ1327" s="779"/>
      <c r="CMR1327" s="779"/>
      <c r="CMS1327" s="779"/>
      <c r="CMT1327" s="779"/>
      <c r="CMU1327" s="779"/>
      <c r="CMV1327" s="779"/>
      <c r="CMW1327" s="779"/>
      <c r="CMX1327" s="779"/>
      <c r="CMY1327" s="779"/>
      <c r="CMZ1327" s="779"/>
      <c r="CNA1327" s="779"/>
      <c r="CNB1327" s="779"/>
      <c r="CNC1327" s="779"/>
      <c r="CND1327" s="779"/>
      <c r="CNE1327" s="779"/>
      <c r="CNF1327" s="779"/>
      <c r="CNG1327" s="779"/>
      <c r="CNH1327" s="779"/>
      <c r="CNI1327" s="779"/>
      <c r="CNJ1327" s="779"/>
      <c r="CNK1327" s="779"/>
      <c r="CNL1327" s="779"/>
      <c r="CNM1327" s="779"/>
      <c r="CNN1327" s="779"/>
      <c r="CNO1327" s="779"/>
      <c r="CNP1327" s="779"/>
      <c r="CNQ1327" s="779"/>
      <c r="CNR1327" s="779"/>
      <c r="CNS1327" s="779"/>
      <c r="CNT1327" s="779"/>
      <c r="CNU1327" s="779"/>
      <c r="CNV1327" s="779"/>
      <c r="CNW1327" s="779"/>
      <c r="CNX1327" s="779"/>
      <c r="CNY1327" s="779"/>
      <c r="CNZ1327" s="779"/>
      <c r="COA1327" s="779"/>
      <c r="COB1327" s="779"/>
      <c r="COC1327" s="779"/>
      <c r="COD1327" s="779"/>
      <c r="COE1327" s="779"/>
      <c r="COF1327" s="779"/>
      <c r="COG1327" s="779"/>
      <c r="COH1327" s="779"/>
      <c r="COI1327" s="779"/>
      <c r="COJ1327" s="779"/>
      <c r="COK1327" s="779"/>
      <c r="COL1327" s="779"/>
      <c r="COM1327" s="779"/>
      <c r="CON1327" s="779"/>
      <c r="COO1327" s="779"/>
      <c r="COP1327" s="779"/>
      <c r="COQ1327" s="779"/>
      <c r="COR1327" s="779"/>
      <c r="COS1327" s="779"/>
      <c r="COT1327" s="779"/>
      <c r="COU1327" s="779"/>
      <c r="COV1327" s="779"/>
      <c r="COW1327" s="779"/>
      <c r="COX1327" s="779"/>
      <c r="COY1327" s="779"/>
      <c r="COZ1327" s="779"/>
      <c r="CPA1327" s="779"/>
      <c r="CPB1327" s="779"/>
      <c r="CPC1327" s="779"/>
      <c r="CPD1327" s="779"/>
      <c r="CPE1327" s="779"/>
      <c r="CPF1327" s="779"/>
      <c r="CPG1327" s="779"/>
      <c r="CPH1327" s="779"/>
      <c r="CPI1327" s="779"/>
      <c r="CPJ1327" s="779"/>
      <c r="CPK1327" s="779"/>
      <c r="CPL1327" s="779"/>
      <c r="CPM1327" s="779"/>
      <c r="CPN1327" s="779"/>
      <c r="CPO1327" s="779"/>
      <c r="CPP1327" s="779"/>
      <c r="CPQ1327" s="779"/>
      <c r="CPR1327" s="779"/>
      <c r="CPS1327" s="779"/>
      <c r="CPT1327" s="779"/>
      <c r="CPU1327" s="779"/>
      <c r="CPV1327" s="779"/>
      <c r="CPW1327" s="779"/>
      <c r="CPX1327" s="779"/>
      <c r="CPY1327" s="779"/>
      <c r="CPZ1327" s="779"/>
      <c r="CQA1327" s="779"/>
      <c r="CQB1327" s="779"/>
      <c r="CQC1327" s="779"/>
      <c r="CQD1327" s="779"/>
      <c r="CQE1327" s="779"/>
      <c r="CQF1327" s="779"/>
      <c r="CQG1327" s="779"/>
      <c r="CQH1327" s="779"/>
      <c r="CQI1327" s="779"/>
      <c r="CQJ1327" s="779"/>
      <c r="CQK1327" s="779"/>
      <c r="CQL1327" s="779"/>
      <c r="CQM1327" s="779"/>
      <c r="CQN1327" s="779"/>
      <c r="CQO1327" s="779"/>
      <c r="CQP1327" s="779"/>
      <c r="CQQ1327" s="779"/>
      <c r="CQR1327" s="779"/>
      <c r="CQS1327" s="779"/>
      <c r="CQT1327" s="779"/>
      <c r="CQU1327" s="779"/>
      <c r="CQV1327" s="779"/>
      <c r="CQW1327" s="779"/>
      <c r="CQX1327" s="779"/>
      <c r="CQY1327" s="779"/>
      <c r="CQZ1327" s="779"/>
      <c r="CRA1327" s="779"/>
      <c r="CRB1327" s="779"/>
      <c r="CRC1327" s="779"/>
      <c r="CRD1327" s="779"/>
      <c r="CRE1327" s="779"/>
      <c r="CRF1327" s="779"/>
      <c r="CRG1327" s="779"/>
      <c r="CRH1327" s="779"/>
      <c r="CRI1327" s="779"/>
      <c r="CRJ1327" s="779"/>
      <c r="CRK1327" s="779"/>
      <c r="CRL1327" s="779"/>
      <c r="CRM1327" s="779"/>
      <c r="CRN1327" s="779"/>
      <c r="CRO1327" s="779"/>
      <c r="CRP1327" s="779"/>
      <c r="CRQ1327" s="779"/>
      <c r="CRR1327" s="779"/>
      <c r="CRS1327" s="779"/>
      <c r="CRT1327" s="779"/>
      <c r="CRU1327" s="779"/>
      <c r="CRV1327" s="779"/>
      <c r="CRW1327" s="779"/>
      <c r="CRX1327" s="779"/>
      <c r="CRY1327" s="779"/>
      <c r="CRZ1327" s="779"/>
      <c r="CSA1327" s="779"/>
      <c r="CSB1327" s="779"/>
      <c r="CSC1327" s="779"/>
      <c r="CSD1327" s="779"/>
      <c r="CSE1327" s="779"/>
      <c r="CSF1327" s="779"/>
      <c r="CSG1327" s="779"/>
      <c r="CSH1327" s="779"/>
      <c r="CSI1327" s="779"/>
      <c r="CSJ1327" s="779"/>
      <c r="CSK1327" s="779"/>
      <c r="CSL1327" s="779"/>
      <c r="CSM1327" s="779"/>
      <c r="CSN1327" s="779"/>
      <c r="CSO1327" s="779"/>
      <c r="CSP1327" s="779"/>
      <c r="CSQ1327" s="779"/>
      <c r="CSR1327" s="779"/>
      <c r="CSS1327" s="779"/>
      <c r="CST1327" s="779"/>
      <c r="CSU1327" s="779"/>
      <c r="CSV1327" s="779"/>
      <c r="CSW1327" s="779"/>
      <c r="CSX1327" s="779"/>
      <c r="CSY1327" s="779"/>
      <c r="CSZ1327" s="779"/>
      <c r="CTA1327" s="779"/>
      <c r="CTB1327" s="779"/>
      <c r="CTC1327" s="779"/>
      <c r="CTD1327" s="779"/>
      <c r="CTE1327" s="779"/>
      <c r="CTF1327" s="779"/>
      <c r="CTG1327" s="779"/>
      <c r="CTH1327" s="779"/>
      <c r="CTI1327" s="779"/>
      <c r="CTJ1327" s="779"/>
      <c r="CTK1327" s="779"/>
      <c r="CTL1327" s="779"/>
      <c r="CTM1327" s="779"/>
      <c r="CTN1327" s="779"/>
      <c r="CTO1327" s="779"/>
      <c r="CTP1327" s="779"/>
      <c r="CTQ1327" s="779"/>
      <c r="CTR1327" s="779"/>
      <c r="CTS1327" s="779"/>
      <c r="CTT1327" s="779"/>
      <c r="CTU1327" s="779"/>
      <c r="CTV1327" s="779"/>
      <c r="CTW1327" s="779"/>
      <c r="CTX1327" s="779"/>
      <c r="CTY1327" s="779"/>
      <c r="CTZ1327" s="779"/>
      <c r="CUA1327" s="779"/>
      <c r="CUB1327" s="779"/>
      <c r="CUC1327" s="779"/>
      <c r="CUD1327" s="779"/>
      <c r="CUE1327" s="779"/>
      <c r="CUF1327" s="779"/>
      <c r="CUG1327" s="779"/>
      <c r="CUH1327" s="779"/>
      <c r="CUI1327" s="779"/>
      <c r="CUJ1327" s="779"/>
      <c r="CUK1327" s="779"/>
      <c r="CUL1327" s="779"/>
      <c r="CUM1327" s="779"/>
      <c r="CUN1327" s="779"/>
      <c r="CUO1327" s="779"/>
      <c r="CUP1327" s="779"/>
      <c r="CUQ1327" s="779"/>
      <c r="CUR1327" s="779"/>
      <c r="CUS1327" s="779"/>
      <c r="CUT1327" s="779"/>
      <c r="CUU1327" s="779"/>
      <c r="CUV1327" s="779"/>
      <c r="CUW1327" s="779"/>
      <c r="CUX1327" s="779"/>
      <c r="CUY1327" s="779"/>
      <c r="CUZ1327" s="779"/>
      <c r="CVA1327" s="779"/>
      <c r="CVB1327" s="779"/>
      <c r="CVC1327" s="779"/>
      <c r="CVD1327" s="779"/>
      <c r="CVE1327" s="779"/>
      <c r="CVF1327" s="779"/>
      <c r="CVG1327" s="779"/>
      <c r="CVH1327" s="779"/>
      <c r="CVI1327" s="779"/>
      <c r="CVJ1327" s="779"/>
      <c r="CVK1327" s="779"/>
      <c r="CVL1327" s="779"/>
      <c r="CVM1327" s="779"/>
      <c r="CVN1327" s="779"/>
      <c r="CVO1327" s="779"/>
      <c r="CVP1327" s="779"/>
      <c r="CVQ1327" s="779"/>
      <c r="CVR1327" s="779"/>
      <c r="CVS1327" s="779"/>
      <c r="CVT1327" s="779"/>
      <c r="CVU1327" s="779"/>
      <c r="CVV1327" s="779"/>
      <c r="CVW1327" s="779"/>
      <c r="CVX1327" s="779"/>
      <c r="CVY1327" s="779"/>
      <c r="CVZ1327" s="779"/>
      <c r="CWA1327" s="779"/>
      <c r="CWB1327" s="779"/>
      <c r="CWC1327" s="779"/>
      <c r="CWD1327" s="779"/>
      <c r="CWE1327" s="779"/>
      <c r="CWF1327" s="779"/>
      <c r="CWG1327" s="779"/>
      <c r="CWH1327" s="779"/>
      <c r="CWI1327" s="779"/>
      <c r="CWJ1327" s="779"/>
      <c r="CWK1327" s="779"/>
      <c r="CWL1327" s="779"/>
      <c r="CWM1327" s="779"/>
      <c r="CWN1327" s="779"/>
      <c r="CWO1327" s="779"/>
      <c r="CWP1327" s="779"/>
      <c r="CWQ1327" s="779"/>
      <c r="CWR1327" s="779"/>
      <c r="CWS1327" s="779"/>
      <c r="CWT1327" s="779"/>
      <c r="CWU1327" s="779"/>
      <c r="CWV1327" s="779"/>
      <c r="CWW1327" s="779"/>
      <c r="CWX1327" s="779"/>
      <c r="CWY1327" s="779"/>
      <c r="CWZ1327" s="779"/>
      <c r="CXA1327" s="779"/>
      <c r="CXB1327" s="779"/>
      <c r="CXC1327" s="779"/>
      <c r="CXD1327" s="779"/>
      <c r="CXE1327" s="779"/>
      <c r="CXF1327" s="779"/>
      <c r="CXG1327" s="779"/>
      <c r="CXH1327" s="779"/>
      <c r="CXI1327" s="779"/>
      <c r="CXJ1327" s="779"/>
      <c r="CXK1327" s="779"/>
      <c r="CXL1327" s="779"/>
      <c r="CXM1327" s="779"/>
      <c r="CXN1327" s="779"/>
      <c r="CXO1327" s="779"/>
      <c r="CXP1327" s="779"/>
      <c r="CXQ1327" s="779"/>
      <c r="CXR1327" s="779"/>
      <c r="CXS1327" s="779"/>
      <c r="CXT1327" s="779"/>
      <c r="CXU1327" s="779"/>
      <c r="CXV1327" s="779"/>
      <c r="CXW1327" s="779"/>
      <c r="CXX1327" s="779"/>
      <c r="CXY1327" s="779"/>
      <c r="CXZ1327" s="779"/>
      <c r="CYA1327" s="779"/>
      <c r="CYB1327" s="779"/>
      <c r="CYC1327" s="779"/>
      <c r="CYD1327" s="779"/>
      <c r="CYE1327" s="779"/>
      <c r="CYF1327" s="779"/>
      <c r="CYG1327" s="779"/>
      <c r="CYH1327" s="779"/>
      <c r="CYI1327" s="779"/>
      <c r="CYJ1327" s="779"/>
      <c r="CYK1327" s="779"/>
      <c r="CYL1327" s="779"/>
      <c r="CYM1327" s="779"/>
      <c r="CYN1327" s="779"/>
      <c r="CYO1327" s="779"/>
      <c r="CYP1327" s="779"/>
      <c r="CYQ1327" s="779"/>
      <c r="CYR1327" s="779"/>
      <c r="CYS1327" s="779"/>
      <c r="CYT1327" s="779"/>
      <c r="CYU1327" s="779"/>
      <c r="CYV1327" s="779"/>
      <c r="CYW1327" s="779"/>
      <c r="CYX1327" s="779"/>
      <c r="CYY1327" s="779"/>
      <c r="CYZ1327" s="779"/>
      <c r="CZA1327" s="779"/>
      <c r="CZB1327" s="779"/>
      <c r="CZC1327" s="779"/>
      <c r="CZD1327" s="779"/>
      <c r="CZE1327" s="779"/>
      <c r="CZF1327" s="779"/>
      <c r="CZG1327" s="779"/>
      <c r="CZH1327" s="779"/>
      <c r="CZI1327" s="779"/>
      <c r="CZJ1327" s="779"/>
      <c r="CZK1327" s="779"/>
      <c r="CZL1327" s="779"/>
      <c r="CZM1327" s="779"/>
      <c r="CZN1327" s="779"/>
      <c r="CZO1327" s="779"/>
      <c r="CZP1327" s="779"/>
      <c r="CZQ1327" s="779"/>
      <c r="CZR1327" s="779"/>
      <c r="CZS1327" s="779"/>
      <c r="CZT1327" s="779"/>
      <c r="CZU1327" s="779"/>
      <c r="CZV1327" s="779"/>
      <c r="CZW1327" s="779"/>
      <c r="CZX1327" s="779"/>
      <c r="CZY1327" s="779"/>
      <c r="CZZ1327" s="779"/>
      <c r="DAA1327" s="779"/>
      <c r="DAB1327" s="779"/>
      <c r="DAC1327" s="779"/>
      <c r="DAD1327" s="779"/>
      <c r="DAE1327" s="779"/>
      <c r="DAF1327" s="779"/>
      <c r="DAG1327" s="779"/>
      <c r="DAH1327" s="779"/>
      <c r="DAI1327" s="779"/>
      <c r="DAJ1327" s="779"/>
      <c r="DAK1327" s="779"/>
      <c r="DAL1327" s="779"/>
      <c r="DAM1327" s="779"/>
      <c r="DAN1327" s="779"/>
      <c r="DAO1327" s="779"/>
      <c r="DAP1327" s="779"/>
      <c r="DAQ1327" s="779"/>
      <c r="DAR1327" s="779"/>
      <c r="DAS1327" s="779"/>
      <c r="DAT1327" s="779"/>
      <c r="DAU1327" s="779"/>
      <c r="DAV1327" s="779"/>
      <c r="DAW1327" s="779"/>
      <c r="DAX1327" s="779"/>
      <c r="DAY1327" s="779"/>
      <c r="DAZ1327" s="779"/>
      <c r="DBA1327" s="779"/>
      <c r="DBB1327" s="779"/>
      <c r="DBC1327" s="779"/>
      <c r="DBD1327" s="779"/>
      <c r="DBE1327" s="779"/>
      <c r="DBF1327" s="779"/>
      <c r="DBG1327" s="779"/>
      <c r="DBH1327" s="779"/>
      <c r="DBI1327" s="779"/>
      <c r="DBJ1327" s="779"/>
      <c r="DBK1327" s="779"/>
      <c r="DBL1327" s="779"/>
      <c r="DBM1327" s="779"/>
      <c r="DBN1327" s="779"/>
      <c r="DBO1327" s="779"/>
      <c r="DBP1327" s="779"/>
      <c r="DBQ1327" s="779"/>
      <c r="DBR1327" s="779"/>
      <c r="DBS1327" s="779"/>
      <c r="DBT1327" s="779"/>
      <c r="DBU1327" s="779"/>
      <c r="DBV1327" s="779"/>
      <c r="DBW1327" s="779"/>
      <c r="DBX1327" s="779"/>
      <c r="DBY1327" s="779"/>
      <c r="DBZ1327" s="779"/>
      <c r="DCA1327" s="779"/>
      <c r="DCB1327" s="779"/>
      <c r="DCC1327" s="779"/>
      <c r="DCD1327" s="779"/>
      <c r="DCE1327" s="779"/>
      <c r="DCF1327" s="779"/>
      <c r="DCG1327" s="779"/>
      <c r="DCH1327" s="779"/>
      <c r="DCI1327" s="779"/>
      <c r="DCJ1327" s="779"/>
      <c r="DCK1327" s="779"/>
      <c r="DCL1327" s="779"/>
      <c r="DCM1327" s="779"/>
      <c r="DCN1327" s="779"/>
      <c r="DCO1327" s="779"/>
      <c r="DCP1327" s="779"/>
      <c r="DCQ1327" s="779"/>
      <c r="DCR1327" s="779"/>
      <c r="DCS1327" s="779"/>
      <c r="DCT1327" s="779"/>
      <c r="DCU1327" s="779"/>
      <c r="DCV1327" s="779"/>
      <c r="DCW1327" s="779"/>
      <c r="DCX1327" s="779"/>
      <c r="DCY1327" s="779"/>
      <c r="DCZ1327" s="779"/>
      <c r="DDA1327" s="779"/>
      <c r="DDB1327" s="779"/>
      <c r="DDC1327" s="779"/>
      <c r="DDD1327" s="779"/>
      <c r="DDE1327" s="779"/>
      <c r="DDF1327" s="779"/>
      <c r="DDG1327" s="779"/>
      <c r="DDH1327" s="779"/>
      <c r="DDI1327" s="779"/>
      <c r="DDJ1327" s="779"/>
      <c r="DDK1327" s="779"/>
      <c r="DDL1327" s="779"/>
      <c r="DDM1327" s="779"/>
      <c r="DDN1327" s="779"/>
      <c r="DDO1327" s="779"/>
      <c r="DDP1327" s="779"/>
      <c r="DDQ1327" s="779"/>
      <c r="DDR1327" s="779"/>
      <c r="DDS1327" s="779"/>
      <c r="DDT1327" s="779"/>
      <c r="DDU1327" s="779"/>
      <c r="DDV1327" s="779"/>
      <c r="DDW1327" s="779"/>
      <c r="DDX1327" s="779"/>
      <c r="DDY1327" s="779"/>
      <c r="DDZ1327" s="779"/>
      <c r="DEA1327" s="779"/>
      <c r="DEB1327" s="779"/>
      <c r="DEC1327" s="779"/>
      <c r="DED1327" s="779"/>
      <c r="DEE1327" s="779"/>
      <c r="DEF1327" s="779"/>
      <c r="DEG1327" s="779"/>
      <c r="DEH1327" s="779"/>
      <c r="DEI1327" s="779"/>
      <c r="DEJ1327" s="779"/>
      <c r="DEK1327" s="779"/>
      <c r="DEL1327" s="779"/>
      <c r="DEM1327" s="779"/>
      <c r="DEN1327" s="779"/>
      <c r="DEO1327" s="779"/>
      <c r="DEP1327" s="779"/>
      <c r="DEQ1327" s="779"/>
      <c r="DER1327" s="779"/>
      <c r="DES1327" s="779"/>
      <c r="DET1327" s="779"/>
      <c r="DEU1327" s="779"/>
      <c r="DEV1327" s="779"/>
      <c r="DEW1327" s="779"/>
      <c r="DEX1327" s="779"/>
      <c r="DEY1327" s="779"/>
      <c r="DEZ1327" s="779"/>
      <c r="DFA1327" s="779"/>
      <c r="DFB1327" s="779"/>
      <c r="DFC1327" s="779"/>
      <c r="DFD1327" s="779"/>
      <c r="DFE1327" s="779"/>
      <c r="DFF1327" s="779"/>
      <c r="DFG1327" s="779"/>
      <c r="DFH1327" s="779"/>
      <c r="DFI1327" s="779"/>
      <c r="DFJ1327" s="779"/>
      <c r="DFK1327" s="779"/>
      <c r="DFL1327" s="779"/>
      <c r="DFM1327" s="779"/>
      <c r="DFN1327" s="779"/>
      <c r="DFO1327" s="779"/>
      <c r="DFP1327" s="779"/>
      <c r="DFQ1327" s="779"/>
      <c r="DFR1327" s="779"/>
      <c r="DFS1327" s="779"/>
      <c r="DFT1327" s="779"/>
      <c r="DFU1327" s="779"/>
      <c r="DFV1327" s="779"/>
      <c r="DFW1327" s="779"/>
      <c r="DFX1327" s="779"/>
      <c r="DFY1327" s="779"/>
      <c r="DFZ1327" s="779"/>
      <c r="DGA1327" s="779"/>
      <c r="DGB1327" s="779"/>
      <c r="DGC1327" s="779"/>
      <c r="DGD1327" s="779"/>
      <c r="DGE1327" s="779"/>
      <c r="DGF1327" s="779"/>
      <c r="DGG1327" s="779"/>
      <c r="DGH1327" s="779"/>
      <c r="DGI1327" s="779"/>
      <c r="DGJ1327" s="779"/>
      <c r="DGK1327" s="779"/>
      <c r="DGL1327" s="779"/>
      <c r="DGM1327" s="779"/>
      <c r="DGN1327" s="779"/>
      <c r="DGO1327" s="779"/>
      <c r="DGP1327" s="779"/>
      <c r="DGQ1327" s="779"/>
      <c r="DGR1327" s="779"/>
      <c r="DGS1327" s="779"/>
      <c r="DGT1327" s="779"/>
      <c r="DGU1327" s="779"/>
      <c r="DGV1327" s="779"/>
      <c r="DGW1327" s="779"/>
      <c r="DGX1327" s="779"/>
      <c r="DGY1327" s="779"/>
      <c r="DGZ1327" s="779"/>
      <c r="DHA1327" s="779"/>
      <c r="DHB1327" s="779"/>
      <c r="DHC1327" s="779"/>
      <c r="DHD1327" s="779"/>
      <c r="DHE1327" s="779"/>
      <c r="DHF1327" s="779"/>
      <c r="DHG1327" s="779"/>
      <c r="DHH1327" s="779"/>
      <c r="DHI1327" s="779"/>
      <c r="DHJ1327" s="779"/>
      <c r="DHK1327" s="779"/>
      <c r="DHL1327" s="779"/>
      <c r="DHM1327" s="779"/>
      <c r="DHN1327" s="779"/>
      <c r="DHO1327" s="779"/>
      <c r="DHP1327" s="779"/>
      <c r="DHQ1327" s="779"/>
      <c r="DHR1327" s="779"/>
      <c r="DHS1327" s="779"/>
      <c r="DHT1327" s="779"/>
      <c r="DHU1327" s="779"/>
      <c r="DHV1327" s="779"/>
      <c r="DHW1327" s="779"/>
      <c r="DHX1327" s="779"/>
      <c r="DHY1327" s="779"/>
      <c r="DHZ1327" s="779"/>
      <c r="DIA1327" s="779"/>
      <c r="DIB1327" s="779"/>
      <c r="DIC1327" s="779"/>
      <c r="DID1327" s="779"/>
      <c r="DIE1327" s="779"/>
      <c r="DIF1327" s="779"/>
      <c r="DIG1327" s="779"/>
      <c r="DIH1327" s="779"/>
      <c r="DII1327" s="779"/>
      <c r="DIJ1327" s="779"/>
      <c r="DIK1327" s="779"/>
      <c r="DIL1327" s="779"/>
      <c r="DIM1327" s="779"/>
      <c r="DIN1327" s="779"/>
      <c r="DIO1327" s="779"/>
      <c r="DIP1327" s="779"/>
      <c r="DIQ1327" s="779"/>
      <c r="DIR1327" s="779"/>
      <c r="DIS1327" s="779"/>
      <c r="DIT1327" s="779"/>
      <c r="DIU1327" s="779"/>
      <c r="DIV1327" s="779"/>
      <c r="DIW1327" s="779"/>
      <c r="DIX1327" s="779"/>
      <c r="DIY1327" s="779"/>
      <c r="DIZ1327" s="779"/>
      <c r="DJA1327" s="779"/>
      <c r="DJB1327" s="779"/>
      <c r="DJC1327" s="779"/>
      <c r="DJD1327" s="779"/>
      <c r="DJE1327" s="779"/>
      <c r="DJF1327" s="779"/>
      <c r="DJG1327" s="779"/>
      <c r="DJH1327" s="779"/>
      <c r="DJI1327" s="779"/>
      <c r="DJJ1327" s="779"/>
      <c r="DJK1327" s="779"/>
      <c r="DJL1327" s="779"/>
      <c r="DJM1327" s="779"/>
      <c r="DJN1327" s="779"/>
      <c r="DJO1327" s="779"/>
      <c r="DJP1327" s="779"/>
      <c r="DJQ1327" s="779"/>
      <c r="DJR1327" s="779"/>
      <c r="DJS1327" s="779"/>
      <c r="DJT1327" s="779"/>
      <c r="DJU1327" s="779"/>
      <c r="DJV1327" s="779"/>
      <c r="DJW1327" s="779"/>
      <c r="DJX1327" s="779"/>
      <c r="DJY1327" s="779"/>
      <c r="DJZ1327" s="779"/>
      <c r="DKA1327" s="779"/>
      <c r="DKB1327" s="779"/>
      <c r="DKC1327" s="779"/>
      <c r="DKD1327" s="779"/>
      <c r="DKE1327" s="779"/>
      <c r="DKF1327" s="779"/>
      <c r="DKG1327" s="779"/>
      <c r="DKH1327" s="779"/>
      <c r="DKI1327" s="779"/>
      <c r="DKJ1327" s="779"/>
      <c r="DKK1327" s="779"/>
      <c r="DKL1327" s="779"/>
      <c r="DKM1327" s="779"/>
      <c r="DKN1327" s="779"/>
      <c r="DKO1327" s="779"/>
      <c r="DKP1327" s="779"/>
      <c r="DKQ1327" s="779"/>
      <c r="DKR1327" s="779"/>
      <c r="DKS1327" s="779"/>
      <c r="DKT1327" s="779"/>
      <c r="DKU1327" s="779"/>
      <c r="DKV1327" s="779"/>
      <c r="DKW1327" s="779"/>
      <c r="DKX1327" s="779"/>
      <c r="DKY1327" s="779"/>
      <c r="DKZ1327" s="779"/>
      <c r="DLA1327" s="779"/>
      <c r="DLB1327" s="779"/>
      <c r="DLC1327" s="779"/>
      <c r="DLD1327" s="779"/>
      <c r="DLE1327" s="779"/>
      <c r="DLF1327" s="779"/>
      <c r="DLG1327" s="779"/>
      <c r="DLH1327" s="779"/>
      <c r="DLI1327" s="779"/>
      <c r="DLJ1327" s="779"/>
      <c r="DLK1327" s="779"/>
      <c r="DLL1327" s="779"/>
      <c r="DLM1327" s="779"/>
      <c r="DLN1327" s="779"/>
      <c r="DLO1327" s="779"/>
      <c r="DLP1327" s="779"/>
      <c r="DLQ1327" s="779"/>
      <c r="DLR1327" s="779"/>
      <c r="DLS1327" s="779"/>
      <c r="DLT1327" s="779"/>
      <c r="DLU1327" s="779"/>
      <c r="DLV1327" s="779"/>
      <c r="DLW1327" s="779"/>
      <c r="DLX1327" s="779"/>
      <c r="DLY1327" s="779"/>
      <c r="DLZ1327" s="779"/>
      <c r="DMA1327" s="779"/>
      <c r="DMB1327" s="779"/>
      <c r="DMC1327" s="779"/>
      <c r="DMD1327" s="779"/>
      <c r="DME1327" s="779"/>
      <c r="DMF1327" s="779"/>
      <c r="DMG1327" s="779"/>
      <c r="DMH1327" s="779"/>
      <c r="DMI1327" s="779"/>
      <c r="DMJ1327" s="779"/>
      <c r="DMK1327" s="779"/>
      <c r="DML1327" s="779"/>
      <c r="DMM1327" s="779"/>
      <c r="DMN1327" s="779"/>
      <c r="DMO1327" s="779"/>
      <c r="DMP1327" s="779"/>
      <c r="DMQ1327" s="779"/>
      <c r="DMR1327" s="779"/>
      <c r="DMS1327" s="779"/>
      <c r="DMT1327" s="779"/>
      <c r="DMU1327" s="779"/>
      <c r="DMV1327" s="779"/>
      <c r="DMW1327" s="779"/>
      <c r="DMX1327" s="779"/>
      <c r="DMY1327" s="779"/>
      <c r="DMZ1327" s="779"/>
      <c r="DNA1327" s="779"/>
      <c r="DNB1327" s="779"/>
      <c r="DNC1327" s="779"/>
      <c r="DND1327" s="779"/>
      <c r="DNE1327" s="779"/>
      <c r="DNF1327" s="779"/>
      <c r="DNG1327" s="779"/>
      <c r="DNH1327" s="779"/>
      <c r="DNI1327" s="779"/>
      <c r="DNJ1327" s="779"/>
      <c r="DNK1327" s="779"/>
      <c r="DNL1327" s="779"/>
      <c r="DNM1327" s="779"/>
      <c r="DNN1327" s="779"/>
      <c r="DNO1327" s="779"/>
      <c r="DNP1327" s="779"/>
      <c r="DNQ1327" s="779"/>
      <c r="DNR1327" s="779"/>
      <c r="DNS1327" s="779"/>
      <c r="DNT1327" s="779"/>
      <c r="DNU1327" s="779"/>
      <c r="DNV1327" s="779"/>
      <c r="DNW1327" s="779"/>
      <c r="DNX1327" s="779"/>
      <c r="DNY1327" s="779"/>
      <c r="DNZ1327" s="779"/>
      <c r="DOA1327" s="779"/>
      <c r="DOB1327" s="779"/>
      <c r="DOC1327" s="779"/>
      <c r="DOD1327" s="779"/>
      <c r="DOE1327" s="779"/>
      <c r="DOF1327" s="779"/>
      <c r="DOG1327" s="779"/>
      <c r="DOH1327" s="779"/>
      <c r="DOI1327" s="779"/>
      <c r="DOJ1327" s="779"/>
      <c r="DOK1327" s="779"/>
      <c r="DOL1327" s="779"/>
      <c r="DOM1327" s="779"/>
      <c r="DON1327" s="779"/>
      <c r="DOO1327" s="779"/>
      <c r="DOP1327" s="779"/>
      <c r="DOQ1327" s="779"/>
      <c r="DOR1327" s="779"/>
      <c r="DOS1327" s="779"/>
      <c r="DOT1327" s="779"/>
      <c r="DOU1327" s="779"/>
      <c r="DOV1327" s="779"/>
      <c r="DOW1327" s="779"/>
      <c r="DOX1327" s="779"/>
      <c r="DOY1327" s="779"/>
      <c r="DOZ1327" s="779"/>
      <c r="DPA1327" s="779"/>
      <c r="DPB1327" s="779"/>
      <c r="DPC1327" s="779"/>
      <c r="DPD1327" s="779"/>
      <c r="DPE1327" s="779"/>
      <c r="DPF1327" s="779"/>
      <c r="DPG1327" s="779"/>
      <c r="DPH1327" s="779"/>
      <c r="DPI1327" s="779"/>
      <c r="DPJ1327" s="779"/>
      <c r="DPK1327" s="779"/>
      <c r="DPL1327" s="779"/>
      <c r="DPM1327" s="779"/>
      <c r="DPN1327" s="779"/>
      <c r="DPO1327" s="779"/>
      <c r="DPP1327" s="779"/>
      <c r="DPQ1327" s="779"/>
      <c r="DPR1327" s="779"/>
      <c r="DPS1327" s="779"/>
      <c r="DPT1327" s="779"/>
      <c r="DPU1327" s="779"/>
      <c r="DPV1327" s="779"/>
      <c r="DPW1327" s="779"/>
      <c r="DPX1327" s="779"/>
      <c r="DPY1327" s="779"/>
      <c r="DPZ1327" s="779"/>
      <c r="DQA1327" s="779"/>
      <c r="DQB1327" s="779"/>
      <c r="DQC1327" s="779"/>
      <c r="DQD1327" s="779"/>
      <c r="DQE1327" s="779"/>
      <c r="DQF1327" s="779"/>
      <c r="DQG1327" s="779"/>
      <c r="DQH1327" s="779"/>
      <c r="DQI1327" s="779"/>
      <c r="DQJ1327" s="779"/>
      <c r="DQK1327" s="779"/>
      <c r="DQL1327" s="779"/>
      <c r="DQM1327" s="779"/>
      <c r="DQN1327" s="779"/>
      <c r="DQO1327" s="779"/>
      <c r="DQP1327" s="779"/>
      <c r="DQQ1327" s="779"/>
      <c r="DQR1327" s="779"/>
      <c r="DQS1327" s="779"/>
      <c r="DQT1327" s="779"/>
      <c r="DQU1327" s="779"/>
      <c r="DQV1327" s="779"/>
      <c r="DQW1327" s="779"/>
      <c r="DQX1327" s="779"/>
      <c r="DQY1327" s="779"/>
      <c r="DQZ1327" s="779"/>
      <c r="DRA1327" s="779"/>
      <c r="DRB1327" s="779"/>
      <c r="DRC1327" s="779"/>
      <c r="DRD1327" s="779"/>
      <c r="DRE1327" s="779"/>
      <c r="DRF1327" s="779"/>
      <c r="DRG1327" s="779"/>
      <c r="DRH1327" s="779"/>
      <c r="DRI1327" s="779"/>
      <c r="DRJ1327" s="779"/>
      <c r="DRK1327" s="779"/>
      <c r="DRL1327" s="779"/>
      <c r="DRM1327" s="779"/>
      <c r="DRN1327" s="779"/>
      <c r="DRO1327" s="779"/>
      <c r="DRP1327" s="779"/>
      <c r="DRQ1327" s="779"/>
      <c r="DRR1327" s="779"/>
      <c r="DRS1327" s="779"/>
      <c r="DRT1327" s="779"/>
      <c r="DRU1327" s="779"/>
      <c r="DRV1327" s="779"/>
      <c r="DRW1327" s="779"/>
      <c r="DRX1327" s="779"/>
      <c r="DRY1327" s="779"/>
      <c r="DRZ1327" s="779"/>
      <c r="DSA1327" s="779"/>
      <c r="DSB1327" s="779"/>
      <c r="DSC1327" s="779"/>
      <c r="DSD1327" s="779"/>
      <c r="DSE1327" s="779"/>
      <c r="DSF1327" s="779"/>
      <c r="DSG1327" s="779"/>
      <c r="DSH1327" s="779"/>
      <c r="DSI1327" s="779"/>
      <c r="DSJ1327" s="779"/>
      <c r="DSK1327" s="779"/>
      <c r="DSL1327" s="779"/>
      <c r="DSM1327" s="779"/>
      <c r="DSN1327" s="779"/>
      <c r="DSO1327" s="779"/>
      <c r="DSP1327" s="779"/>
      <c r="DSQ1327" s="779"/>
      <c r="DSR1327" s="779"/>
      <c r="DSS1327" s="779"/>
      <c r="DST1327" s="779"/>
      <c r="DSU1327" s="779"/>
      <c r="DSV1327" s="779"/>
      <c r="DSW1327" s="779"/>
      <c r="DSX1327" s="779"/>
      <c r="DSY1327" s="779"/>
      <c r="DSZ1327" s="779"/>
      <c r="DTA1327" s="779"/>
      <c r="DTB1327" s="779"/>
      <c r="DTC1327" s="779"/>
      <c r="DTD1327" s="779"/>
      <c r="DTE1327" s="779"/>
      <c r="DTF1327" s="779"/>
      <c r="DTG1327" s="779"/>
      <c r="DTH1327" s="779"/>
      <c r="DTI1327" s="779"/>
      <c r="DTJ1327" s="779"/>
      <c r="DTK1327" s="779"/>
      <c r="DTL1327" s="779"/>
      <c r="DTM1327" s="779"/>
      <c r="DTN1327" s="779"/>
      <c r="DTO1327" s="779"/>
      <c r="DTP1327" s="779"/>
      <c r="DTQ1327" s="779"/>
      <c r="DTR1327" s="779"/>
      <c r="DTS1327" s="779"/>
      <c r="DTT1327" s="779"/>
      <c r="DTU1327" s="779"/>
      <c r="DTV1327" s="779"/>
      <c r="DTW1327" s="779"/>
      <c r="DTX1327" s="779"/>
      <c r="DTY1327" s="779"/>
      <c r="DTZ1327" s="779"/>
      <c r="DUA1327" s="779"/>
      <c r="DUB1327" s="779"/>
      <c r="DUC1327" s="779"/>
      <c r="DUD1327" s="779"/>
      <c r="DUE1327" s="779"/>
      <c r="DUF1327" s="779"/>
      <c r="DUG1327" s="779"/>
      <c r="DUH1327" s="779"/>
      <c r="DUI1327" s="779"/>
      <c r="DUJ1327" s="779"/>
      <c r="DUK1327" s="779"/>
      <c r="DUL1327" s="779"/>
      <c r="DUM1327" s="779"/>
      <c r="DUN1327" s="779"/>
      <c r="DUO1327" s="779"/>
      <c r="DUP1327" s="779"/>
      <c r="DUQ1327" s="779"/>
      <c r="DUR1327" s="779"/>
      <c r="DUS1327" s="779"/>
      <c r="DUT1327" s="779"/>
      <c r="DUU1327" s="779"/>
      <c r="DUV1327" s="779"/>
      <c r="DUW1327" s="779"/>
      <c r="DUX1327" s="779"/>
      <c r="DUY1327" s="779"/>
      <c r="DUZ1327" s="779"/>
      <c r="DVA1327" s="779"/>
      <c r="DVB1327" s="779"/>
      <c r="DVC1327" s="779"/>
      <c r="DVD1327" s="779"/>
      <c r="DVE1327" s="779"/>
      <c r="DVF1327" s="779"/>
      <c r="DVG1327" s="779"/>
      <c r="DVH1327" s="779"/>
      <c r="DVI1327" s="779"/>
      <c r="DVJ1327" s="779"/>
      <c r="DVK1327" s="779"/>
      <c r="DVL1327" s="779"/>
      <c r="DVM1327" s="779"/>
      <c r="DVN1327" s="779"/>
      <c r="DVO1327" s="779"/>
      <c r="DVP1327" s="779"/>
      <c r="DVQ1327" s="779"/>
      <c r="DVR1327" s="779"/>
      <c r="DVS1327" s="779"/>
      <c r="DVT1327" s="779"/>
      <c r="DVU1327" s="779"/>
      <c r="DVV1327" s="779"/>
      <c r="DVW1327" s="779"/>
      <c r="DVX1327" s="779"/>
      <c r="DVY1327" s="779"/>
      <c r="DVZ1327" s="779"/>
      <c r="DWA1327" s="779"/>
      <c r="DWB1327" s="779"/>
      <c r="DWC1327" s="779"/>
      <c r="DWD1327" s="779"/>
      <c r="DWE1327" s="779"/>
      <c r="DWF1327" s="779"/>
      <c r="DWG1327" s="779"/>
      <c r="DWH1327" s="779"/>
      <c r="DWI1327" s="779"/>
      <c r="DWJ1327" s="779"/>
      <c r="DWK1327" s="779"/>
      <c r="DWL1327" s="779"/>
      <c r="DWM1327" s="779"/>
      <c r="DWN1327" s="779"/>
      <c r="DWO1327" s="779"/>
      <c r="DWP1327" s="779"/>
      <c r="DWQ1327" s="779"/>
      <c r="DWR1327" s="779"/>
      <c r="DWS1327" s="779"/>
      <c r="DWT1327" s="779"/>
      <c r="DWU1327" s="779"/>
      <c r="DWV1327" s="779"/>
      <c r="DWW1327" s="779"/>
      <c r="DWX1327" s="779"/>
      <c r="DWY1327" s="779"/>
      <c r="DWZ1327" s="779"/>
      <c r="DXA1327" s="779"/>
      <c r="DXB1327" s="779"/>
      <c r="DXC1327" s="779"/>
      <c r="DXD1327" s="779"/>
      <c r="DXE1327" s="779"/>
      <c r="DXF1327" s="779"/>
      <c r="DXG1327" s="779"/>
      <c r="DXH1327" s="779"/>
      <c r="DXI1327" s="779"/>
      <c r="DXJ1327" s="779"/>
      <c r="DXK1327" s="779"/>
      <c r="DXL1327" s="779"/>
      <c r="DXM1327" s="779"/>
      <c r="DXN1327" s="779"/>
      <c r="DXO1327" s="779"/>
      <c r="DXP1327" s="779"/>
      <c r="DXQ1327" s="779"/>
      <c r="DXR1327" s="779"/>
      <c r="DXS1327" s="779"/>
      <c r="DXT1327" s="779"/>
      <c r="DXU1327" s="779"/>
      <c r="DXV1327" s="779"/>
      <c r="DXW1327" s="779"/>
      <c r="DXX1327" s="779"/>
      <c r="DXY1327" s="779"/>
      <c r="DXZ1327" s="779"/>
      <c r="DYA1327" s="779"/>
      <c r="DYB1327" s="779"/>
      <c r="DYC1327" s="779"/>
      <c r="DYD1327" s="779"/>
      <c r="DYE1327" s="779"/>
      <c r="DYF1327" s="779"/>
      <c r="DYG1327" s="779"/>
      <c r="DYH1327" s="779"/>
      <c r="DYI1327" s="779"/>
      <c r="DYJ1327" s="779"/>
      <c r="DYK1327" s="779"/>
      <c r="DYL1327" s="779"/>
      <c r="DYM1327" s="779"/>
      <c r="DYN1327" s="779"/>
      <c r="DYO1327" s="779"/>
      <c r="DYP1327" s="779"/>
      <c r="DYQ1327" s="779"/>
      <c r="DYR1327" s="779"/>
      <c r="DYS1327" s="779"/>
      <c r="DYT1327" s="779"/>
      <c r="DYU1327" s="779"/>
      <c r="DYV1327" s="779"/>
      <c r="DYW1327" s="779"/>
      <c r="DYX1327" s="779"/>
      <c r="DYY1327" s="779"/>
      <c r="DYZ1327" s="779"/>
      <c r="DZA1327" s="779"/>
      <c r="DZB1327" s="779"/>
      <c r="DZC1327" s="779"/>
      <c r="DZD1327" s="779"/>
      <c r="DZE1327" s="779"/>
      <c r="DZF1327" s="779"/>
      <c r="DZG1327" s="779"/>
      <c r="DZH1327" s="779"/>
      <c r="DZI1327" s="779"/>
      <c r="DZJ1327" s="779"/>
      <c r="DZK1327" s="779"/>
      <c r="DZL1327" s="779"/>
      <c r="DZM1327" s="779"/>
      <c r="DZN1327" s="779"/>
      <c r="DZO1327" s="779"/>
      <c r="DZP1327" s="779"/>
      <c r="DZQ1327" s="779"/>
      <c r="DZR1327" s="779"/>
      <c r="DZS1327" s="779"/>
      <c r="DZT1327" s="779"/>
      <c r="DZU1327" s="779"/>
      <c r="DZV1327" s="779"/>
      <c r="DZW1327" s="779"/>
      <c r="DZX1327" s="779"/>
      <c r="DZY1327" s="779"/>
      <c r="DZZ1327" s="779"/>
      <c r="EAA1327" s="779"/>
      <c r="EAB1327" s="779"/>
      <c r="EAC1327" s="779"/>
      <c r="EAD1327" s="779"/>
      <c r="EAE1327" s="779"/>
      <c r="EAF1327" s="779"/>
      <c r="EAG1327" s="779"/>
      <c r="EAH1327" s="779"/>
      <c r="EAI1327" s="779"/>
      <c r="EAJ1327" s="779"/>
      <c r="EAK1327" s="779"/>
      <c r="EAL1327" s="779"/>
      <c r="EAM1327" s="779"/>
      <c r="EAN1327" s="779"/>
      <c r="EAO1327" s="779"/>
      <c r="EAP1327" s="779"/>
      <c r="EAQ1327" s="779"/>
      <c r="EAR1327" s="779"/>
      <c r="EAS1327" s="779"/>
      <c r="EAT1327" s="779"/>
      <c r="EAU1327" s="779"/>
      <c r="EAV1327" s="779"/>
      <c r="EAW1327" s="779"/>
      <c r="EAX1327" s="779"/>
      <c r="EAY1327" s="779"/>
      <c r="EAZ1327" s="779"/>
      <c r="EBA1327" s="779"/>
      <c r="EBB1327" s="779"/>
      <c r="EBC1327" s="779"/>
      <c r="EBD1327" s="779"/>
      <c r="EBE1327" s="779"/>
      <c r="EBF1327" s="779"/>
      <c r="EBG1327" s="779"/>
      <c r="EBH1327" s="779"/>
      <c r="EBI1327" s="779"/>
      <c r="EBJ1327" s="779"/>
      <c r="EBK1327" s="779"/>
      <c r="EBL1327" s="779"/>
      <c r="EBM1327" s="779"/>
      <c r="EBN1327" s="779"/>
      <c r="EBO1327" s="779"/>
      <c r="EBP1327" s="779"/>
      <c r="EBQ1327" s="779"/>
      <c r="EBR1327" s="779"/>
      <c r="EBS1327" s="779"/>
      <c r="EBT1327" s="779"/>
      <c r="EBU1327" s="779"/>
      <c r="EBV1327" s="779"/>
      <c r="EBW1327" s="779"/>
      <c r="EBX1327" s="779"/>
      <c r="EBY1327" s="779"/>
      <c r="EBZ1327" s="779"/>
      <c r="ECA1327" s="779"/>
      <c r="ECB1327" s="779"/>
      <c r="ECC1327" s="779"/>
      <c r="ECD1327" s="779"/>
      <c r="ECE1327" s="779"/>
      <c r="ECF1327" s="779"/>
      <c r="ECG1327" s="779"/>
      <c r="ECH1327" s="779"/>
      <c r="ECI1327" s="779"/>
      <c r="ECJ1327" s="779"/>
      <c r="ECK1327" s="779"/>
      <c r="ECL1327" s="779"/>
      <c r="ECM1327" s="779"/>
      <c r="ECN1327" s="779"/>
      <c r="ECO1327" s="779"/>
      <c r="ECP1327" s="779"/>
      <c r="ECQ1327" s="779"/>
      <c r="ECR1327" s="779"/>
      <c r="ECS1327" s="779"/>
      <c r="ECT1327" s="779"/>
      <c r="ECU1327" s="779"/>
      <c r="ECV1327" s="779"/>
      <c r="ECW1327" s="779"/>
      <c r="ECX1327" s="779"/>
      <c r="ECY1327" s="779"/>
      <c r="ECZ1327" s="779"/>
      <c r="EDA1327" s="779"/>
      <c r="EDB1327" s="779"/>
      <c r="EDC1327" s="779"/>
      <c r="EDD1327" s="779"/>
      <c r="EDE1327" s="779"/>
      <c r="EDF1327" s="779"/>
      <c r="EDG1327" s="779"/>
      <c r="EDH1327" s="779"/>
      <c r="EDI1327" s="779"/>
      <c r="EDJ1327" s="779"/>
      <c r="EDK1327" s="779"/>
      <c r="EDL1327" s="779"/>
      <c r="EDM1327" s="779"/>
      <c r="EDN1327" s="779"/>
      <c r="EDO1327" s="779"/>
      <c r="EDP1327" s="779"/>
      <c r="EDQ1327" s="779"/>
      <c r="EDR1327" s="779"/>
      <c r="EDS1327" s="779"/>
      <c r="EDT1327" s="779"/>
      <c r="EDU1327" s="779"/>
      <c r="EDV1327" s="779"/>
      <c r="EDW1327" s="779"/>
      <c r="EDX1327" s="779"/>
      <c r="EDY1327" s="779"/>
      <c r="EDZ1327" s="779"/>
      <c r="EEA1327" s="779"/>
      <c r="EEB1327" s="779"/>
      <c r="EEC1327" s="779"/>
      <c r="EED1327" s="779"/>
      <c r="EEE1327" s="779"/>
      <c r="EEF1327" s="779"/>
      <c r="EEG1327" s="779"/>
      <c r="EEH1327" s="779"/>
      <c r="EEI1327" s="779"/>
      <c r="EEJ1327" s="779"/>
      <c r="EEK1327" s="779"/>
      <c r="EEL1327" s="779"/>
      <c r="EEM1327" s="779"/>
      <c r="EEN1327" s="779"/>
      <c r="EEO1327" s="779"/>
      <c r="EEP1327" s="779"/>
      <c r="EEQ1327" s="779"/>
      <c r="EER1327" s="779"/>
      <c r="EES1327" s="779"/>
      <c r="EET1327" s="779"/>
      <c r="EEU1327" s="779"/>
      <c r="EEV1327" s="779"/>
      <c r="EEW1327" s="779"/>
      <c r="EEX1327" s="779"/>
      <c r="EEY1327" s="779"/>
      <c r="EEZ1327" s="779"/>
      <c r="EFA1327" s="779"/>
      <c r="EFB1327" s="779"/>
      <c r="EFC1327" s="779"/>
      <c r="EFD1327" s="779"/>
      <c r="EFE1327" s="779"/>
      <c r="EFF1327" s="779"/>
      <c r="EFG1327" s="779"/>
      <c r="EFH1327" s="779"/>
      <c r="EFI1327" s="779"/>
      <c r="EFJ1327" s="779"/>
      <c r="EFK1327" s="779"/>
      <c r="EFL1327" s="779"/>
      <c r="EFM1327" s="779"/>
      <c r="EFN1327" s="779"/>
      <c r="EFO1327" s="779"/>
      <c r="EFP1327" s="779"/>
      <c r="EFQ1327" s="779"/>
      <c r="EFR1327" s="779"/>
      <c r="EFS1327" s="779"/>
      <c r="EFT1327" s="779"/>
      <c r="EFU1327" s="779"/>
      <c r="EFV1327" s="779"/>
      <c r="EFW1327" s="779"/>
      <c r="EFX1327" s="779"/>
      <c r="EFY1327" s="779"/>
      <c r="EFZ1327" s="779"/>
      <c r="EGA1327" s="779"/>
      <c r="EGB1327" s="779"/>
      <c r="EGC1327" s="779"/>
      <c r="EGD1327" s="779"/>
      <c r="EGE1327" s="779"/>
      <c r="EGF1327" s="779"/>
      <c r="EGG1327" s="779"/>
      <c r="EGH1327" s="779"/>
      <c r="EGI1327" s="779"/>
      <c r="EGJ1327" s="779"/>
      <c r="EGK1327" s="779"/>
      <c r="EGL1327" s="779"/>
      <c r="EGM1327" s="779"/>
      <c r="EGN1327" s="779"/>
      <c r="EGO1327" s="779"/>
      <c r="EGP1327" s="779"/>
      <c r="EGQ1327" s="779"/>
      <c r="EGR1327" s="779"/>
      <c r="EGS1327" s="779"/>
      <c r="EGT1327" s="779"/>
      <c r="EGU1327" s="779"/>
      <c r="EGV1327" s="779"/>
      <c r="EGW1327" s="779"/>
      <c r="EGX1327" s="779"/>
      <c r="EGY1327" s="779"/>
      <c r="EGZ1327" s="779"/>
      <c r="EHA1327" s="779"/>
      <c r="EHB1327" s="779"/>
      <c r="EHC1327" s="779"/>
      <c r="EHD1327" s="779"/>
      <c r="EHE1327" s="779"/>
      <c r="EHF1327" s="779"/>
      <c r="EHG1327" s="779"/>
      <c r="EHH1327" s="779"/>
      <c r="EHI1327" s="779"/>
      <c r="EHJ1327" s="779"/>
      <c r="EHK1327" s="779"/>
      <c r="EHL1327" s="779"/>
      <c r="EHM1327" s="779"/>
      <c r="EHN1327" s="779"/>
      <c r="EHO1327" s="779"/>
      <c r="EHP1327" s="779"/>
      <c r="EHQ1327" s="779"/>
      <c r="EHR1327" s="779"/>
      <c r="EHS1327" s="779"/>
      <c r="EHT1327" s="779"/>
      <c r="EHU1327" s="779"/>
      <c r="EHV1327" s="779"/>
      <c r="EHW1327" s="779"/>
      <c r="EHX1327" s="779"/>
      <c r="EHY1327" s="779"/>
      <c r="EHZ1327" s="779"/>
      <c r="EIA1327" s="779"/>
      <c r="EIB1327" s="779"/>
      <c r="EIC1327" s="779"/>
      <c r="EID1327" s="779"/>
      <c r="EIE1327" s="779"/>
      <c r="EIF1327" s="779"/>
      <c r="EIG1327" s="779"/>
      <c r="EIH1327" s="779"/>
      <c r="EII1327" s="779"/>
      <c r="EIJ1327" s="779"/>
      <c r="EIK1327" s="779"/>
      <c r="EIL1327" s="779"/>
      <c r="EIM1327" s="779"/>
      <c r="EIN1327" s="779"/>
      <c r="EIO1327" s="779"/>
      <c r="EIP1327" s="779"/>
      <c r="EIQ1327" s="779"/>
      <c r="EIR1327" s="779"/>
      <c r="EIS1327" s="779"/>
      <c r="EIT1327" s="779"/>
      <c r="EIU1327" s="779"/>
      <c r="EIV1327" s="779"/>
      <c r="EIW1327" s="779"/>
      <c r="EIX1327" s="779"/>
      <c r="EIY1327" s="779"/>
      <c r="EIZ1327" s="779"/>
      <c r="EJA1327" s="779"/>
      <c r="EJB1327" s="779"/>
      <c r="EJC1327" s="779"/>
      <c r="EJD1327" s="779"/>
      <c r="EJE1327" s="779"/>
      <c r="EJF1327" s="779"/>
      <c r="EJG1327" s="779"/>
      <c r="EJH1327" s="779"/>
      <c r="EJI1327" s="779"/>
      <c r="EJJ1327" s="779"/>
      <c r="EJK1327" s="779"/>
      <c r="EJL1327" s="779"/>
      <c r="EJM1327" s="779"/>
      <c r="EJN1327" s="779"/>
      <c r="EJO1327" s="779"/>
      <c r="EJP1327" s="779"/>
      <c r="EJQ1327" s="779"/>
      <c r="EJR1327" s="779"/>
      <c r="EJS1327" s="779"/>
      <c r="EJT1327" s="779"/>
      <c r="EJU1327" s="779"/>
      <c r="EJV1327" s="779"/>
      <c r="EJW1327" s="779"/>
      <c r="EJX1327" s="779"/>
      <c r="EJY1327" s="779"/>
      <c r="EJZ1327" s="779"/>
      <c r="EKA1327" s="779"/>
      <c r="EKB1327" s="779"/>
      <c r="EKC1327" s="779"/>
      <c r="EKD1327" s="779"/>
      <c r="EKE1327" s="779"/>
      <c r="EKF1327" s="779"/>
      <c r="EKG1327" s="779"/>
      <c r="EKH1327" s="779"/>
      <c r="EKI1327" s="779"/>
      <c r="EKJ1327" s="779"/>
      <c r="EKK1327" s="779"/>
      <c r="EKL1327" s="779"/>
      <c r="EKM1327" s="779"/>
      <c r="EKN1327" s="779"/>
      <c r="EKO1327" s="779"/>
      <c r="EKP1327" s="779"/>
      <c r="EKQ1327" s="779"/>
      <c r="EKR1327" s="779"/>
      <c r="EKS1327" s="779"/>
      <c r="EKT1327" s="779"/>
      <c r="EKU1327" s="779"/>
      <c r="EKV1327" s="779"/>
      <c r="EKW1327" s="779"/>
      <c r="EKX1327" s="779"/>
      <c r="EKY1327" s="779"/>
      <c r="EKZ1327" s="779"/>
      <c r="ELA1327" s="779"/>
      <c r="ELB1327" s="779"/>
      <c r="ELC1327" s="779"/>
      <c r="ELD1327" s="779"/>
      <c r="ELE1327" s="779"/>
      <c r="ELF1327" s="779"/>
      <c r="ELG1327" s="779"/>
      <c r="ELH1327" s="779"/>
      <c r="ELI1327" s="779"/>
      <c r="ELJ1327" s="779"/>
      <c r="ELK1327" s="779"/>
      <c r="ELL1327" s="779"/>
      <c r="ELM1327" s="779"/>
      <c r="ELN1327" s="779"/>
      <c r="ELO1327" s="779"/>
      <c r="ELP1327" s="779"/>
      <c r="ELQ1327" s="779"/>
      <c r="ELR1327" s="779"/>
      <c r="ELS1327" s="779"/>
      <c r="ELT1327" s="779"/>
      <c r="ELU1327" s="779"/>
      <c r="ELV1327" s="779"/>
      <c r="ELW1327" s="779"/>
      <c r="ELX1327" s="779"/>
      <c r="ELY1327" s="779"/>
      <c r="ELZ1327" s="779"/>
      <c r="EMA1327" s="779"/>
      <c r="EMB1327" s="779"/>
      <c r="EMC1327" s="779"/>
      <c r="EMD1327" s="779"/>
      <c r="EME1327" s="779"/>
      <c r="EMF1327" s="779"/>
      <c r="EMG1327" s="779"/>
      <c r="EMH1327" s="779"/>
      <c r="EMI1327" s="779"/>
      <c r="EMJ1327" s="779"/>
      <c r="EMK1327" s="779"/>
      <c r="EML1327" s="779"/>
      <c r="EMM1327" s="779"/>
      <c r="EMN1327" s="779"/>
      <c r="EMO1327" s="779"/>
      <c r="EMP1327" s="779"/>
      <c r="EMQ1327" s="779"/>
      <c r="EMR1327" s="779"/>
      <c r="EMS1327" s="779"/>
      <c r="EMT1327" s="779"/>
      <c r="EMU1327" s="779"/>
      <c r="EMV1327" s="779"/>
      <c r="EMW1327" s="779"/>
      <c r="EMX1327" s="779"/>
      <c r="EMY1327" s="779"/>
      <c r="EMZ1327" s="779"/>
      <c r="ENA1327" s="779"/>
      <c r="ENB1327" s="779"/>
      <c r="ENC1327" s="779"/>
      <c r="END1327" s="779"/>
      <c r="ENE1327" s="779"/>
      <c r="ENF1327" s="779"/>
      <c r="ENG1327" s="779"/>
      <c r="ENH1327" s="779"/>
      <c r="ENI1327" s="779"/>
      <c r="ENJ1327" s="779"/>
      <c r="ENK1327" s="779"/>
      <c r="ENL1327" s="779"/>
      <c r="ENM1327" s="779"/>
      <c r="ENN1327" s="779"/>
      <c r="ENO1327" s="779"/>
      <c r="ENP1327" s="779"/>
      <c r="ENQ1327" s="779"/>
      <c r="ENR1327" s="779"/>
      <c r="ENS1327" s="779"/>
      <c r="ENT1327" s="779"/>
      <c r="ENU1327" s="779"/>
      <c r="ENV1327" s="779"/>
      <c r="ENW1327" s="779"/>
      <c r="ENX1327" s="779"/>
      <c r="ENY1327" s="779"/>
      <c r="ENZ1327" s="779"/>
      <c r="EOA1327" s="779"/>
      <c r="EOB1327" s="779"/>
      <c r="EOC1327" s="779"/>
      <c r="EOD1327" s="779"/>
      <c r="EOE1327" s="779"/>
      <c r="EOF1327" s="779"/>
      <c r="EOG1327" s="779"/>
      <c r="EOH1327" s="779"/>
      <c r="EOI1327" s="779"/>
      <c r="EOJ1327" s="779"/>
      <c r="EOK1327" s="779"/>
      <c r="EOL1327" s="779"/>
      <c r="EOM1327" s="779"/>
      <c r="EON1327" s="779"/>
      <c r="EOO1327" s="779"/>
      <c r="EOP1327" s="779"/>
      <c r="EOQ1327" s="779"/>
      <c r="EOR1327" s="779"/>
      <c r="EOS1327" s="779"/>
      <c r="EOT1327" s="779"/>
      <c r="EOU1327" s="779"/>
      <c r="EOV1327" s="779"/>
      <c r="EOW1327" s="779"/>
      <c r="EOX1327" s="779"/>
      <c r="EOY1327" s="779"/>
      <c r="EOZ1327" s="779"/>
      <c r="EPA1327" s="779"/>
      <c r="EPB1327" s="779"/>
      <c r="EPC1327" s="779"/>
      <c r="EPD1327" s="779"/>
      <c r="EPE1327" s="779"/>
      <c r="EPF1327" s="779"/>
      <c r="EPG1327" s="779"/>
      <c r="EPH1327" s="779"/>
      <c r="EPI1327" s="779"/>
      <c r="EPJ1327" s="779"/>
      <c r="EPK1327" s="779"/>
      <c r="EPL1327" s="779"/>
      <c r="EPM1327" s="779"/>
      <c r="EPN1327" s="779"/>
      <c r="EPO1327" s="779"/>
      <c r="EPP1327" s="779"/>
      <c r="EPQ1327" s="779"/>
      <c r="EPR1327" s="779"/>
      <c r="EPS1327" s="779"/>
      <c r="EPT1327" s="779"/>
      <c r="EPU1327" s="779"/>
      <c r="EPV1327" s="779"/>
      <c r="EPW1327" s="779"/>
      <c r="EPX1327" s="779"/>
      <c r="EPY1327" s="779"/>
      <c r="EPZ1327" s="779"/>
      <c r="EQA1327" s="779"/>
      <c r="EQB1327" s="779"/>
      <c r="EQC1327" s="779"/>
      <c r="EQD1327" s="779"/>
      <c r="EQE1327" s="779"/>
      <c r="EQF1327" s="779"/>
      <c r="EQG1327" s="779"/>
      <c r="EQH1327" s="779"/>
      <c r="EQI1327" s="779"/>
      <c r="EQJ1327" s="779"/>
      <c r="EQK1327" s="779"/>
      <c r="EQL1327" s="779"/>
      <c r="EQM1327" s="779"/>
      <c r="EQN1327" s="779"/>
      <c r="EQO1327" s="779"/>
      <c r="EQP1327" s="779"/>
      <c r="EQQ1327" s="779"/>
      <c r="EQR1327" s="779"/>
      <c r="EQS1327" s="779"/>
      <c r="EQT1327" s="779"/>
      <c r="EQU1327" s="779"/>
      <c r="EQV1327" s="779"/>
      <c r="EQW1327" s="779"/>
      <c r="EQX1327" s="779"/>
      <c r="EQY1327" s="779"/>
      <c r="EQZ1327" s="779"/>
      <c r="ERA1327" s="779"/>
      <c r="ERB1327" s="779"/>
      <c r="ERC1327" s="779"/>
      <c r="ERD1327" s="779"/>
      <c r="ERE1327" s="779"/>
      <c r="ERF1327" s="779"/>
      <c r="ERG1327" s="779"/>
      <c r="ERH1327" s="779"/>
      <c r="ERI1327" s="779"/>
      <c r="ERJ1327" s="779"/>
      <c r="ERK1327" s="779"/>
      <c r="ERL1327" s="779"/>
      <c r="ERM1327" s="779"/>
      <c r="ERN1327" s="779"/>
      <c r="ERO1327" s="779"/>
      <c r="ERP1327" s="779"/>
      <c r="ERQ1327" s="779"/>
      <c r="ERR1327" s="779"/>
      <c r="ERS1327" s="779"/>
      <c r="ERT1327" s="779"/>
      <c r="ERU1327" s="779"/>
      <c r="ERV1327" s="779"/>
      <c r="ERW1327" s="779"/>
      <c r="ERX1327" s="779"/>
      <c r="ERY1327" s="779"/>
      <c r="ERZ1327" s="779"/>
      <c r="ESA1327" s="779"/>
      <c r="ESB1327" s="779"/>
      <c r="ESC1327" s="779"/>
      <c r="ESD1327" s="779"/>
      <c r="ESE1327" s="779"/>
      <c r="ESF1327" s="779"/>
      <c r="ESG1327" s="779"/>
      <c r="ESH1327" s="779"/>
      <c r="ESI1327" s="779"/>
      <c r="ESJ1327" s="779"/>
      <c r="ESK1327" s="779"/>
      <c r="ESL1327" s="779"/>
      <c r="ESM1327" s="779"/>
      <c r="ESN1327" s="779"/>
      <c r="ESO1327" s="779"/>
      <c r="ESP1327" s="779"/>
      <c r="ESQ1327" s="779"/>
      <c r="ESR1327" s="779"/>
      <c r="ESS1327" s="779"/>
      <c r="EST1327" s="779"/>
      <c r="ESU1327" s="779"/>
      <c r="ESV1327" s="779"/>
      <c r="ESW1327" s="779"/>
      <c r="ESX1327" s="779"/>
      <c r="ESY1327" s="779"/>
      <c r="ESZ1327" s="779"/>
      <c r="ETA1327" s="779"/>
      <c r="ETB1327" s="779"/>
      <c r="ETC1327" s="779"/>
      <c r="ETD1327" s="779"/>
      <c r="ETE1327" s="779"/>
      <c r="ETF1327" s="779"/>
      <c r="ETG1327" s="779"/>
      <c r="ETH1327" s="779"/>
      <c r="ETI1327" s="779"/>
      <c r="ETJ1327" s="779"/>
      <c r="ETK1327" s="779"/>
      <c r="ETL1327" s="779"/>
      <c r="ETM1327" s="779"/>
      <c r="ETN1327" s="779"/>
      <c r="ETO1327" s="779"/>
      <c r="ETP1327" s="779"/>
      <c r="ETQ1327" s="779"/>
      <c r="ETR1327" s="779"/>
      <c r="ETS1327" s="779"/>
      <c r="ETT1327" s="779"/>
      <c r="ETU1327" s="779"/>
      <c r="ETV1327" s="779"/>
      <c r="ETW1327" s="779"/>
      <c r="ETX1327" s="779"/>
      <c r="ETY1327" s="779"/>
      <c r="ETZ1327" s="779"/>
      <c r="EUA1327" s="779"/>
      <c r="EUB1327" s="779"/>
      <c r="EUC1327" s="779"/>
      <c r="EUD1327" s="779"/>
      <c r="EUE1327" s="779"/>
      <c r="EUF1327" s="779"/>
      <c r="EUG1327" s="779"/>
      <c r="EUH1327" s="779"/>
      <c r="EUI1327" s="779"/>
      <c r="EUJ1327" s="779"/>
      <c r="EUK1327" s="779"/>
      <c r="EUL1327" s="779"/>
      <c r="EUM1327" s="779"/>
      <c r="EUN1327" s="779"/>
      <c r="EUO1327" s="779"/>
      <c r="EUP1327" s="779"/>
      <c r="EUQ1327" s="779"/>
      <c r="EUR1327" s="779"/>
      <c r="EUS1327" s="779"/>
      <c r="EUT1327" s="779"/>
      <c r="EUU1327" s="779"/>
      <c r="EUV1327" s="779"/>
      <c r="EUW1327" s="779"/>
      <c r="EUX1327" s="779"/>
      <c r="EUY1327" s="779"/>
      <c r="EUZ1327" s="779"/>
      <c r="EVA1327" s="779"/>
      <c r="EVB1327" s="779"/>
      <c r="EVC1327" s="779"/>
      <c r="EVD1327" s="779"/>
      <c r="EVE1327" s="779"/>
      <c r="EVF1327" s="779"/>
      <c r="EVG1327" s="779"/>
      <c r="EVH1327" s="779"/>
      <c r="EVI1327" s="779"/>
      <c r="EVJ1327" s="779"/>
      <c r="EVK1327" s="779"/>
      <c r="EVL1327" s="779"/>
      <c r="EVM1327" s="779"/>
      <c r="EVN1327" s="779"/>
      <c r="EVO1327" s="779"/>
      <c r="EVP1327" s="779"/>
      <c r="EVQ1327" s="779"/>
      <c r="EVR1327" s="779"/>
      <c r="EVS1327" s="779"/>
      <c r="EVT1327" s="779"/>
      <c r="EVU1327" s="779"/>
      <c r="EVV1327" s="779"/>
      <c r="EVW1327" s="779"/>
      <c r="EVX1327" s="779"/>
      <c r="EVY1327" s="779"/>
      <c r="EVZ1327" s="779"/>
      <c r="EWA1327" s="779"/>
      <c r="EWB1327" s="779"/>
      <c r="EWC1327" s="779"/>
      <c r="EWD1327" s="779"/>
      <c r="EWE1327" s="779"/>
      <c r="EWF1327" s="779"/>
      <c r="EWG1327" s="779"/>
      <c r="EWH1327" s="779"/>
      <c r="EWI1327" s="779"/>
      <c r="EWJ1327" s="779"/>
      <c r="EWK1327" s="779"/>
      <c r="EWL1327" s="779"/>
      <c r="EWM1327" s="779"/>
      <c r="EWN1327" s="779"/>
      <c r="EWO1327" s="779"/>
      <c r="EWP1327" s="779"/>
      <c r="EWQ1327" s="779"/>
      <c r="EWR1327" s="779"/>
      <c r="EWS1327" s="779"/>
      <c r="EWT1327" s="779"/>
      <c r="EWU1327" s="779"/>
      <c r="EWV1327" s="779"/>
      <c r="EWW1327" s="779"/>
      <c r="EWX1327" s="779"/>
      <c r="EWY1327" s="779"/>
      <c r="EWZ1327" s="779"/>
      <c r="EXA1327" s="779"/>
      <c r="EXB1327" s="779"/>
      <c r="EXC1327" s="779"/>
      <c r="EXD1327" s="779"/>
      <c r="EXE1327" s="779"/>
      <c r="EXF1327" s="779"/>
      <c r="EXG1327" s="779"/>
      <c r="EXH1327" s="779"/>
      <c r="EXI1327" s="779"/>
      <c r="EXJ1327" s="779"/>
      <c r="EXK1327" s="779"/>
      <c r="EXL1327" s="779"/>
      <c r="EXM1327" s="779"/>
      <c r="EXN1327" s="779"/>
      <c r="EXO1327" s="779"/>
      <c r="EXP1327" s="779"/>
      <c r="EXQ1327" s="779"/>
      <c r="EXR1327" s="779"/>
      <c r="EXS1327" s="779"/>
      <c r="EXT1327" s="779"/>
      <c r="EXU1327" s="779"/>
      <c r="EXV1327" s="779"/>
      <c r="EXW1327" s="779"/>
      <c r="EXX1327" s="779"/>
      <c r="EXY1327" s="779"/>
      <c r="EXZ1327" s="779"/>
      <c r="EYA1327" s="779"/>
      <c r="EYB1327" s="779"/>
      <c r="EYC1327" s="779"/>
      <c r="EYD1327" s="779"/>
      <c r="EYE1327" s="779"/>
      <c r="EYF1327" s="779"/>
      <c r="EYG1327" s="779"/>
      <c r="EYH1327" s="779"/>
      <c r="EYI1327" s="779"/>
      <c r="EYJ1327" s="779"/>
      <c r="EYK1327" s="779"/>
      <c r="EYL1327" s="779"/>
      <c r="EYM1327" s="779"/>
      <c r="EYN1327" s="779"/>
      <c r="EYO1327" s="779"/>
      <c r="EYP1327" s="779"/>
      <c r="EYQ1327" s="779"/>
      <c r="EYR1327" s="779"/>
      <c r="EYS1327" s="779"/>
      <c r="EYT1327" s="779"/>
      <c r="EYU1327" s="779"/>
      <c r="EYV1327" s="779"/>
      <c r="EYW1327" s="779"/>
      <c r="EYX1327" s="779"/>
      <c r="EYY1327" s="779"/>
      <c r="EYZ1327" s="779"/>
      <c r="EZA1327" s="779"/>
      <c r="EZB1327" s="779"/>
      <c r="EZC1327" s="779"/>
      <c r="EZD1327" s="779"/>
      <c r="EZE1327" s="779"/>
      <c r="EZF1327" s="779"/>
      <c r="EZG1327" s="779"/>
      <c r="EZH1327" s="779"/>
      <c r="EZI1327" s="779"/>
      <c r="EZJ1327" s="779"/>
      <c r="EZK1327" s="779"/>
      <c r="EZL1327" s="779"/>
      <c r="EZM1327" s="779"/>
      <c r="EZN1327" s="779"/>
      <c r="EZO1327" s="779"/>
      <c r="EZP1327" s="779"/>
      <c r="EZQ1327" s="779"/>
      <c r="EZR1327" s="779"/>
      <c r="EZS1327" s="779"/>
      <c r="EZT1327" s="779"/>
      <c r="EZU1327" s="779"/>
      <c r="EZV1327" s="779"/>
      <c r="EZW1327" s="779"/>
      <c r="EZX1327" s="779"/>
      <c r="EZY1327" s="779"/>
      <c r="EZZ1327" s="779"/>
      <c r="FAA1327" s="779"/>
      <c r="FAB1327" s="779"/>
      <c r="FAC1327" s="779"/>
      <c r="FAD1327" s="779"/>
      <c r="FAE1327" s="779"/>
      <c r="FAF1327" s="779"/>
      <c r="FAG1327" s="779"/>
      <c r="FAH1327" s="779"/>
      <c r="FAI1327" s="779"/>
      <c r="FAJ1327" s="779"/>
      <c r="FAK1327" s="779"/>
      <c r="FAL1327" s="779"/>
      <c r="FAM1327" s="779"/>
      <c r="FAN1327" s="779"/>
      <c r="FAO1327" s="779"/>
      <c r="FAP1327" s="779"/>
      <c r="FAQ1327" s="779"/>
      <c r="FAR1327" s="779"/>
      <c r="FAS1327" s="779"/>
      <c r="FAT1327" s="779"/>
      <c r="FAU1327" s="779"/>
      <c r="FAV1327" s="779"/>
      <c r="FAW1327" s="779"/>
      <c r="FAX1327" s="779"/>
      <c r="FAY1327" s="779"/>
      <c r="FAZ1327" s="779"/>
      <c r="FBA1327" s="779"/>
      <c r="FBB1327" s="779"/>
      <c r="FBC1327" s="779"/>
      <c r="FBD1327" s="779"/>
      <c r="FBE1327" s="779"/>
      <c r="FBF1327" s="779"/>
      <c r="FBG1327" s="779"/>
      <c r="FBH1327" s="779"/>
      <c r="FBI1327" s="779"/>
      <c r="FBJ1327" s="779"/>
      <c r="FBK1327" s="779"/>
      <c r="FBL1327" s="779"/>
      <c r="FBM1327" s="779"/>
      <c r="FBN1327" s="779"/>
      <c r="FBO1327" s="779"/>
      <c r="FBP1327" s="779"/>
      <c r="FBQ1327" s="779"/>
      <c r="FBR1327" s="779"/>
      <c r="FBS1327" s="779"/>
      <c r="FBT1327" s="779"/>
      <c r="FBU1327" s="779"/>
      <c r="FBV1327" s="779"/>
      <c r="FBW1327" s="779"/>
      <c r="FBX1327" s="779"/>
      <c r="FBY1327" s="779"/>
      <c r="FBZ1327" s="779"/>
      <c r="FCA1327" s="779"/>
      <c r="FCB1327" s="779"/>
      <c r="FCC1327" s="779"/>
      <c r="FCD1327" s="779"/>
      <c r="FCE1327" s="779"/>
      <c r="FCF1327" s="779"/>
      <c r="FCG1327" s="779"/>
      <c r="FCH1327" s="779"/>
      <c r="FCI1327" s="779"/>
      <c r="FCJ1327" s="779"/>
      <c r="FCK1327" s="779"/>
      <c r="FCL1327" s="779"/>
      <c r="FCM1327" s="779"/>
      <c r="FCN1327" s="779"/>
      <c r="FCO1327" s="779"/>
      <c r="FCP1327" s="779"/>
      <c r="FCQ1327" s="779"/>
      <c r="FCR1327" s="779"/>
      <c r="FCS1327" s="779"/>
      <c r="FCT1327" s="779"/>
      <c r="FCU1327" s="779"/>
      <c r="FCV1327" s="779"/>
      <c r="FCW1327" s="779"/>
      <c r="FCX1327" s="779"/>
      <c r="FCY1327" s="779"/>
      <c r="FCZ1327" s="779"/>
      <c r="FDA1327" s="779"/>
      <c r="FDB1327" s="779"/>
      <c r="FDC1327" s="779"/>
      <c r="FDD1327" s="779"/>
      <c r="FDE1327" s="779"/>
      <c r="FDF1327" s="779"/>
      <c r="FDG1327" s="779"/>
      <c r="FDH1327" s="779"/>
      <c r="FDI1327" s="779"/>
      <c r="FDJ1327" s="779"/>
      <c r="FDK1327" s="779"/>
      <c r="FDL1327" s="779"/>
      <c r="FDM1327" s="779"/>
      <c r="FDN1327" s="779"/>
      <c r="FDO1327" s="779"/>
      <c r="FDP1327" s="779"/>
      <c r="FDQ1327" s="779"/>
      <c r="FDR1327" s="779"/>
      <c r="FDS1327" s="779"/>
      <c r="FDT1327" s="779"/>
      <c r="FDU1327" s="779"/>
      <c r="FDV1327" s="779"/>
      <c r="FDW1327" s="779"/>
      <c r="FDX1327" s="779"/>
      <c r="FDY1327" s="779"/>
      <c r="FDZ1327" s="779"/>
      <c r="FEA1327" s="779"/>
      <c r="FEB1327" s="779"/>
      <c r="FEC1327" s="779"/>
      <c r="FED1327" s="779"/>
      <c r="FEE1327" s="779"/>
      <c r="FEF1327" s="779"/>
      <c r="FEG1327" s="779"/>
      <c r="FEH1327" s="779"/>
      <c r="FEI1327" s="779"/>
      <c r="FEJ1327" s="779"/>
      <c r="FEK1327" s="779"/>
      <c r="FEL1327" s="779"/>
      <c r="FEM1327" s="779"/>
      <c r="FEN1327" s="779"/>
      <c r="FEO1327" s="779"/>
      <c r="FEP1327" s="779"/>
      <c r="FEQ1327" s="779"/>
      <c r="FER1327" s="779"/>
      <c r="FES1327" s="779"/>
      <c r="FET1327" s="779"/>
      <c r="FEU1327" s="779"/>
      <c r="FEV1327" s="779"/>
      <c r="FEW1327" s="779"/>
      <c r="FEX1327" s="779"/>
      <c r="FEY1327" s="779"/>
      <c r="FEZ1327" s="779"/>
      <c r="FFA1327" s="779"/>
      <c r="FFB1327" s="779"/>
      <c r="FFC1327" s="779"/>
      <c r="FFD1327" s="779"/>
      <c r="FFE1327" s="779"/>
      <c r="FFF1327" s="779"/>
      <c r="FFG1327" s="779"/>
      <c r="FFH1327" s="779"/>
      <c r="FFI1327" s="779"/>
      <c r="FFJ1327" s="779"/>
      <c r="FFK1327" s="779"/>
      <c r="FFL1327" s="779"/>
      <c r="FFM1327" s="779"/>
      <c r="FFN1327" s="779"/>
      <c r="FFO1327" s="779"/>
      <c r="FFP1327" s="779"/>
      <c r="FFQ1327" s="779"/>
      <c r="FFR1327" s="779"/>
      <c r="FFS1327" s="779"/>
      <c r="FFT1327" s="779"/>
      <c r="FFU1327" s="779"/>
      <c r="FFV1327" s="779"/>
      <c r="FFW1327" s="779"/>
      <c r="FFX1327" s="779"/>
      <c r="FFY1327" s="779"/>
      <c r="FFZ1327" s="779"/>
      <c r="FGA1327" s="779"/>
      <c r="FGB1327" s="779"/>
      <c r="FGC1327" s="779"/>
      <c r="FGD1327" s="779"/>
      <c r="FGE1327" s="779"/>
      <c r="FGF1327" s="779"/>
      <c r="FGG1327" s="779"/>
      <c r="FGH1327" s="779"/>
      <c r="FGI1327" s="779"/>
      <c r="FGJ1327" s="779"/>
      <c r="FGK1327" s="779"/>
      <c r="FGL1327" s="779"/>
      <c r="FGM1327" s="779"/>
      <c r="FGN1327" s="779"/>
      <c r="FGO1327" s="779"/>
      <c r="FGP1327" s="779"/>
      <c r="FGQ1327" s="779"/>
      <c r="FGR1327" s="779"/>
      <c r="FGS1327" s="779"/>
      <c r="FGT1327" s="779"/>
      <c r="FGU1327" s="779"/>
      <c r="FGV1327" s="779"/>
      <c r="FGW1327" s="779"/>
      <c r="FGX1327" s="779"/>
      <c r="FGY1327" s="779"/>
      <c r="FGZ1327" s="779"/>
      <c r="FHA1327" s="779"/>
      <c r="FHB1327" s="779"/>
      <c r="FHC1327" s="779"/>
      <c r="FHD1327" s="779"/>
      <c r="FHE1327" s="779"/>
      <c r="FHF1327" s="779"/>
      <c r="FHG1327" s="779"/>
      <c r="FHH1327" s="779"/>
      <c r="FHI1327" s="779"/>
      <c r="FHJ1327" s="779"/>
      <c r="FHK1327" s="779"/>
      <c r="FHL1327" s="779"/>
      <c r="FHM1327" s="779"/>
      <c r="FHN1327" s="779"/>
      <c r="FHO1327" s="779"/>
      <c r="FHP1327" s="779"/>
      <c r="FHQ1327" s="779"/>
      <c r="FHR1327" s="779"/>
      <c r="FHS1327" s="779"/>
      <c r="FHT1327" s="779"/>
      <c r="FHU1327" s="779"/>
      <c r="FHV1327" s="779"/>
      <c r="FHW1327" s="779"/>
      <c r="FHX1327" s="779"/>
      <c r="FHY1327" s="779"/>
      <c r="FHZ1327" s="779"/>
      <c r="FIA1327" s="779"/>
      <c r="FIB1327" s="779"/>
      <c r="FIC1327" s="779"/>
      <c r="FID1327" s="779"/>
      <c r="FIE1327" s="779"/>
      <c r="FIF1327" s="779"/>
      <c r="FIG1327" s="779"/>
      <c r="FIH1327" s="779"/>
      <c r="FII1327" s="779"/>
      <c r="FIJ1327" s="779"/>
      <c r="FIK1327" s="779"/>
      <c r="FIL1327" s="779"/>
      <c r="FIM1327" s="779"/>
      <c r="FIN1327" s="779"/>
      <c r="FIO1327" s="779"/>
      <c r="FIP1327" s="779"/>
      <c r="FIQ1327" s="779"/>
      <c r="FIR1327" s="779"/>
      <c r="FIS1327" s="779"/>
      <c r="FIT1327" s="779"/>
      <c r="FIU1327" s="779"/>
      <c r="FIV1327" s="779"/>
      <c r="FIW1327" s="779"/>
      <c r="FIX1327" s="779"/>
      <c r="FIY1327" s="779"/>
      <c r="FIZ1327" s="779"/>
      <c r="FJA1327" s="779"/>
      <c r="FJB1327" s="779"/>
      <c r="FJC1327" s="779"/>
      <c r="FJD1327" s="779"/>
      <c r="FJE1327" s="779"/>
      <c r="FJF1327" s="779"/>
      <c r="FJG1327" s="779"/>
      <c r="FJH1327" s="779"/>
      <c r="FJI1327" s="779"/>
      <c r="FJJ1327" s="779"/>
      <c r="FJK1327" s="779"/>
      <c r="FJL1327" s="779"/>
      <c r="FJM1327" s="779"/>
      <c r="FJN1327" s="779"/>
      <c r="FJO1327" s="779"/>
      <c r="FJP1327" s="779"/>
      <c r="FJQ1327" s="779"/>
      <c r="FJR1327" s="779"/>
      <c r="FJS1327" s="779"/>
      <c r="FJT1327" s="779"/>
      <c r="FJU1327" s="779"/>
      <c r="FJV1327" s="779"/>
      <c r="FJW1327" s="779"/>
      <c r="FJX1327" s="779"/>
      <c r="FJY1327" s="779"/>
      <c r="FJZ1327" s="779"/>
      <c r="FKA1327" s="779"/>
      <c r="FKB1327" s="779"/>
      <c r="FKC1327" s="779"/>
      <c r="FKD1327" s="779"/>
      <c r="FKE1327" s="779"/>
      <c r="FKF1327" s="779"/>
      <c r="FKG1327" s="779"/>
      <c r="FKH1327" s="779"/>
      <c r="FKI1327" s="779"/>
      <c r="FKJ1327" s="779"/>
      <c r="FKK1327" s="779"/>
      <c r="FKL1327" s="779"/>
      <c r="FKM1327" s="779"/>
      <c r="FKN1327" s="779"/>
      <c r="FKO1327" s="779"/>
      <c r="FKP1327" s="779"/>
      <c r="FKQ1327" s="779"/>
      <c r="FKR1327" s="779"/>
      <c r="FKS1327" s="779"/>
      <c r="FKT1327" s="779"/>
      <c r="FKU1327" s="779"/>
      <c r="FKV1327" s="779"/>
      <c r="FKW1327" s="779"/>
      <c r="FKX1327" s="779"/>
      <c r="FKY1327" s="779"/>
      <c r="FKZ1327" s="779"/>
      <c r="FLA1327" s="779"/>
      <c r="FLB1327" s="779"/>
      <c r="FLC1327" s="779"/>
      <c r="FLD1327" s="779"/>
      <c r="FLE1327" s="779"/>
      <c r="FLF1327" s="779"/>
      <c r="FLG1327" s="779"/>
      <c r="FLH1327" s="779"/>
      <c r="FLI1327" s="779"/>
      <c r="FLJ1327" s="779"/>
      <c r="FLK1327" s="779"/>
      <c r="FLL1327" s="779"/>
      <c r="FLM1327" s="779"/>
      <c r="FLN1327" s="779"/>
      <c r="FLO1327" s="779"/>
      <c r="FLP1327" s="779"/>
      <c r="FLQ1327" s="779"/>
      <c r="FLR1327" s="779"/>
      <c r="FLS1327" s="779"/>
      <c r="FLT1327" s="779"/>
      <c r="FLU1327" s="779"/>
      <c r="FLV1327" s="779"/>
      <c r="FLW1327" s="779"/>
      <c r="FLX1327" s="779"/>
      <c r="FLY1327" s="779"/>
      <c r="FLZ1327" s="779"/>
      <c r="FMA1327" s="779"/>
      <c r="FMB1327" s="779"/>
      <c r="FMC1327" s="779"/>
      <c r="FMD1327" s="779"/>
      <c r="FME1327" s="779"/>
      <c r="FMF1327" s="779"/>
      <c r="FMG1327" s="779"/>
      <c r="FMH1327" s="779"/>
      <c r="FMI1327" s="779"/>
      <c r="FMJ1327" s="779"/>
      <c r="FMK1327" s="779"/>
      <c r="FML1327" s="779"/>
      <c r="FMM1327" s="779"/>
      <c r="FMN1327" s="779"/>
      <c r="FMO1327" s="779"/>
      <c r="FMP1327" s="779"/>
      <c r="FMQ1327" s="779"/>
      <c r="FMR1327" s="779"/>
      <c r="FMS1327" s="779"/>
      <c r="FMT1327" s="779"/>
      <c r="FMU1327" s="779"/>
      <c r="FMV1327" s="779"/>
      <c r="FMW1327" s="779"/>
      <c r="FMX1327" s="779"/>
      <c r="FMY1327" s="779"/>
      <c r="FMZ1327" s="779"/>
      <c r="FNA1327" s="779"/>
      <c r="FNB1327" s="779"/>
      <c r="FNC1327" s="779"/>
      <c r="FND1327" s="779"/>
      <c r="FNE1327" s="779"/>
      <c r="FNF1327" s="779"/>
      <c r="FNG1327" s="779"/>
      <c r="FNH1327" s="779"/>
      <c r="FNI1327" s="779"/>
      <c r="FNJ1327" s="779"/>
      <c r="FNK1327" s="779"/>
      <c r="FNL1327" s="779"/>
      <c r="FNM1327" s="779"/>
      <c r="FNN1327" s="779"/>
      <c r="FNO1327" s="779"/>
      <c r="FNP1327" s="779"/>
      <c r="FNQ1327" s="779"/>
      <c r="FNR1327" s="779"/>
      <c r="FNS1327" s="779"/>
      <c r="FNT1327" s="779"/>
      <c r="FNU1327" s="779"/>
      <c r="FNV1327" s="779"/>
      <c r="FNW1327" s="779"/>
      <c r="FNX1327" s="779"/>
      <c r="FNY1327" s="779"/>
      <c r="FNZ1327" s="779"/>
      <c r="FOA1327" s="779"/>
      <c r="FOB1327" s="779"/>
      <c r="FOC1327" s="779"/>
      <c r="FOD1327" s="779"/>
      <c r="FOE1327" s="779"/>
      <c r="FOF1327" s="779"/>
      <c r="FOG1327" s="779"/>
      <c r="FOH1327" s="779"/>
      <c r="FOI1327" s="779"/>
      <c r="FOJ1327" s="779"/>
      <c r="FOK1327" s="779"/>
      <c r="FOL1327" s="779"/>
      <c r="FOM1327" s="779"/>
      <c r="FON1327" s="779"/>
      <c r="FOO1327" s="779"/>
      <c r="FOP1327" s="779"/>
      <c r="FOQ1327" s="779"/>
      <c r="FOR1327" s="779"/>
      <c r="FOS1327" s="779"/>
      <c r="FOT1327" s="779"/>
      <c r="FOU1327" s="779"/>
      <c r="FOV1327" s="779"/>
      <c r="FOW1327" s="779"/>
      <c r="FOX1327" s="779"/>
      <c r="FOY1327" s="779"/>
      <c r="FOZ1327" s="779"/>
      <c r="FPA1327" s="779"/>
      <c r="FPB1327" s="779"/>
      <c r="FPC1327" s="779"/>
      <c r="FPD1327" s="779"/>
      <c r="FPE1327" s="779"/>
      <c r="FPF1327" s="779"/>
      <c r="FPG1327" s="779"/>
      <c r="FPH1327" s="779"/>
      <c r="FPI1327" s="779"/>
      <c r="FPJ1327" s="779"/>
      <c r="FPK1327" s="779"/>
      <c r="FPL1327" s="779"/>
      <c r="FPM1327" s="779"/>
      <c r="FPN1327" s="779"/>
      <c r="FPO1327" s="779"/>
      <c r="FPP1327" s="779"/>
      <c r="FPQ1327" s="779"/>
      <c r="FPR1327" s="779"/>
      <c r="FPS1327" s="779"/>
      <c r="FPT1327" s="779"/>
      <c r="FPU1327" s="779"/>
      <c r="FPV1327" s="779"/>
      <c r="FPW1327" s="779"/>
      <c r="FPX1327" s="779"/>
      <c r="FPY1327" s="779"/>
      <c r="FPZ1327" s="779"/>
      <c r="FQA1327" s="779"/>
      <c r="FQB1327" s="779"/>
      <c r="FQC1327" s="779"/>
      <c r="FQD1327" s="779"/>
      <c r="FQE1327" s="779"/>
      <c r="FQF1327" s="779"/>
      <c r="FQG1327" s="779"/>
      <c r="FQH1327" s="779"/>
      <c r="FQI1327" s="779"/>
      <c r="FQJ1327" s="779"/>
      <c r="FQK1327" s="779"/>
      <c r="FQL1327" s="779"/>
      <c r="FQM1327" s="779"/>
      <c r="FQN1327" s="779"/>
      <c r="FQO1327" s="779"/>
      <c r="FQP1327" s="779"/>
      <c r="FQQ1327" s="779"/>
      <c r="FQR1327" s="779"/>
      <c r="FQS1327" s="779"/>
      <c r="FQT1327" s="779"/>
      <c r="FQU1327" s="779"/>
      <c r="FQV1327" s="779"/>
      <c r="FQW1327" s="779"/>
      <c r="FQX1327" s="779"/>
      <c r="FQY1327" s="779"/>
      <c r="FQZ1327" s="779"/>
      <c r="FRA1327" s="779"/>
      <c r="FRB1327" s="779"/>
      <c r="FRC1327" s="779"/>
      <c r="FRD1327" s="779"/>
      <c r="FRE1327" s="779"/>
      <c r="FRF1327" s="779"/>
      <c r="FRG1327" s="779"/>
      <c r="FRH1327" s="779"/>
      <c r="FRI1327" s="779"/>
      <c r="FRJ1327" s="779"/>
      <c r="FRK1327" s="779"/>
      <c r="FRL1327" s="779"/>
      <c r="FRM1327" s="779"/>
      <c r="FRN1327" s="779"/>
      <c r="FRO1327" s="779"/>
      <c r="FRP1327" s="779"/>
      <c r="FRQ1327" s="779"/>
      <c r="FRR1327" s="779"/>
      <c r="FRS1327" s="779"/>
      <c r="FRT1327" s="779"/>
      <c r="FRU1327" s="779"/>
      <c r="FRV1327" s="779"/>
      <c r="FRW1327" s="779"/>
      <c r="FRX1327" s="779"/>
      <c r="FRY1327" s="779"/>
      <c r="FRZ1327" s="779"/>
      <c r="FSA1327" s="779"/>
      <c r="FSB1327" s="779"/>
      <c r="FSC1327" s="779"/>
      <c r="FSD1327" s="779"/>
      <c r="FSE1327" s="779"/>
      <c r="FSF1327" s="779"/>
      <c r="FSG1327" s="779"/>
      <c r="FSH1327" s="779"/>
      <c r="FSI1327" s="779"/>
      <c r="FSJ1327" s="779"/>
      <c r="FSK1327" s="779"/>
      <c r="FSL1327" s="779"/>
      <c r="FSM1327" s="779"/>
      <c r="FSN1327" s="779"/>
      <c r="FSO1327" s="779"/>
      <c r="FSP1327" s="779"/>
      <c r="FSQ1327" s="779"/>
      <c r="FSR1327" s="779"/>
      <c r="FSS1327" s="779"/>
      <c r="FST1327" s="779"/>
      <c r="FSU1327" s="779"/>
      <c r="FSV1327" s="779"/>
      <c r="FSW1327" s="779"/>
      <c r="FSX1327" s="779"/>
      <c r="FSY1327" s="779"/>
      <c r="FSZ1327" s="779"/>
      <c r="FTA1327" s="779"/>
      <c r="FTB1327" s="779"/>
      <c r="FTC1327" s="779"/>
      <c r="FTD1327" s="779"/>
      <c r="FTE1327" s="779"/>
      <c r="FTF1327" s="779"/>
      <c r="FTG1327" s="779"/>
      <c r="FTH1327" s="779"/>
      <c r="FTI1327" s="779"/>
      <c r="FTJ1327" s="779"/>
      <c r="FTK1327" s="779"/>
      <c r="FTL1327" s="779"/>
      <c r="FTM1327" s="779"/>
      <c r="FTN1327" s="779"/>
      <c r="FTO1327" s="779"/>
      <c r="FTP1327" s="779"/>
      <c r="FTQ1327" s="779"/>
      <c r="FTR1327" s="779"/>
      <c r="FTS1327" s="779"/>
      <c r="FTT1327" s="779"/>
      <c r="FTU1327" s="779"/>
      <c r="FTV1327" s="779"/>
      <c r="FTW1327" s="779"/>
      <c r="FTX1327" s="779"/>
      <c r="FTY1327" s="779"/>
      <c r="FTZ1327" s="779"/>
      <c r="FUA1327" s="779"/>
      <c r="FUB1327" s="779"/>
      <c r="FUC1327" s="779"/>
      <c r="FUD1327" s="779"/>
      <c r="FUE1327" s="779"/>
      <c r="FUF1327" s="779"/>
      <c r="FUG1327" s="779"/>
      <c r="FUH1327" s="779"/>
      <c r="FUI1327" s="779"/>
      <c r="FUJ1327" s="779"/>
      <c r="FUK1327" s="779"/>
      <c r="FUL1327" s="779"/>
      <c r="FUM1327" s="779"/>
      <c r="FUN1327" s="779"/>
      <c r="FUO1327" s="779"/>
      <c r="FUP1327" s="779"/>
      <c r="FUQ1327" s="779"/>
      <c r="FUR1327" s="779"/>
      <c r="FUS1327" s="779"/>
      <c r="FUT1327" s="779"/>
      <c r="FUU1327" s="779"/>
      <c r="FUV1327" s="779"/>
      <c r="FUW1327" s="779"/>
      <c r="FUX1327" s="779"/>
      <c r="FUY1327" s="779"/>
      <c r="FUZ1327" s="779"/>
      <c r="FVA1327" s="779"/>
      <c r="FVB1327" s="779"/>
      <c r="FVC1327" s="779"/>
      <c r="FVD1327" s="779"/>
      <c r="FVE1327" s="779"/>
      <c r="FVF1327" s="779"/>
      <c r="FVG1327" s="779"/>
      <c r="FVH1327" s="779"/>
      <c r="FVI1327" s="779"/>
      <c r="FVJ1327" s="779"/>
      <c r="FVK1327" s="779"/>
      <c r="FVL1327" s="779"/>
      <c r="FVM1327" s="779"/>
      <c r="FVN1327" s="779"/>
      <c r="FVO1327" s="779"/>
      <c r="FVP1327" s="779"/>
      <c r="FVQ1327" s="779"/>
      <c r="FVR1327" s="779"/>
      <c r="FVS1327" s="779"/>
      <c r="FVT1327" s="779"/>
      <c r="FVU1327" s="779"/>
      <c r="FVV1327" s="779"/>
      <c r="FVW1327" s="779"/>
      <c r="FVX1327" s="779"/>
      <c r="FVY1327" s="779"/>
      <c r="FVZ1327" s="779"/>
      <c r="FWA1327" s="779"/>
      <c r="FWB1327" s="779"/>
      <c r="FWC1327" s="779"/>
      <c r="FWD1327" s="779"/>
      <c r="FWE1327" s="779"/>
      <c r="FWF1327" s="779"/>
      <c r="FWG1327" s="779"/>
      <c r="FWH1327" s="779"/>
      <c r="FWI1327" s="779"/>
      <c r="FWJ1327" s="779"/>
      <c r="FWK1327" s="779"/>
      <c r="FWL1327" s="779"/>
      <c r="FWM1327" s="779"/>
      <c r="FWN1327" s="779"/>
      <c r="FWO1327" s="779"/>
      <c r="FWP1327" s="779"/>
      <c r="FWQ1327" s="779"/>
      <c r="FWR1327" s="779"/>
      <c r="FWS1327" s="779"/>
      <c r="FWT1327" s="779"/>
      <c r="FWU1327" s="779"/>
      <c r="FWV1327" s="779"/>
      <c r="FWW1327" s="779"/>
      <c r="FWX1327" s="779"/>
      <c r="FWY1327" s="779"/>
      <c r="FWZ1327" s="779"/>
      <c r="FXA1327" s="779"/>
      <c r="FXB1327" s="779"/>
      <c r="FXC1327" s="779"/>
      <c r="FXD1327" s="779"/>
      <c r="FXE1327" s="779"/>
      <c r="FXF1327" s="779"/>
      <c r="FXG1327" s="779"/>
      <c r="FXH1327" s="779"/>
      <c r="FXI1327" s="779"/>
      <c r="FXJ1327" s="779"/>
      <c r="FXK1327" s="779"/>
      <c r="FXL1327" s="779"/>
      <c r="FXM1327" s="779"/>
      <c r="FXN1327" s="779"/>
      <c r="FXO1327" s="779"/>
      <c r="FXP1327" s="779"/>
      <c r="FXQ1327" s="779"/>
      <c r="FXR1327" s="779"/>
      <c r="FXS1327" s="779"/>
      <c r="FXT1327" s="779"/>
      <c r="FXU1327" s="779"/>
      <c r="FXV1327" s="779"/>
      <c r="FXW1327" s="779"/>
      <c r="FXX1327" s="779"/>
      <c r="FXY1327" s="779"/>
      <c r="FXZ1327" s="779"/>
      <c r="FYA1327" s="779"/>
      <c r="FYB1327" s="779"/>
      <c r="FYC1327" s="779"/>
      <c r="FYD1327" s="779"/>
      <c r="FYE1327" s="779"/>
      <c r="FYF1327" s="779"/>
      <c r="FYG1327" s="779"/>
      <c r="FYH1327" s="779"/>
      <c r="FYI1327" s="779"/>
      <c r="FYJ1327" s="779"/>
      <c r="FYK1327" s="779"/>
      <c r="FYL1327" s="779"/>
      <c r="FYM1327" s="779"/>
      <c r="FYN1327" s="779"/>
      <c r="FYO1327" s="779"/>
      <c r="FYP1327" s="779"/>
      <c r="FYQ1327" s="779"/>
      <c r="FYR1327" s="779"/>
      <c r="FYS1327" s="779"/>
      <c r="FYT1327" s="779"/>
      <c r="FYU1327" s="779"/>
      <c r="FYV1327" s="779"/>
      <c r="FYW1327" s="779"/>
      <c r="FYX1327" s="779"/>
      <c r="FYY1327" s="779"/>
      <c r="FYZ1327" s="779"/>
      <c r="FZA1327" s="779"/>
      <c r="FZB1327" s="779"/>
      <c r="FZC1327" s="779"/>
      <c r="FZD1327" s="779"/>
      <c r="FZE1327" s="779"/>
      <c r="FZF1327" s="779"/>
      <c r="FZG1327" s="779"/>
      <c r="FZH1327" s="779"/>
      <c r="FZI1327" s="779"/>
      <c r="FZJ1327" s="779"/>
      <c r="FZK1327" s="779"/>
      <c r="FZL1327" s="779"/>
      <c r="FZM1327" s="779"/>
      <c r="FZN1327" s="779"/>
      <c r="FZO1327" s="779"/>
      <c r="FZP1327" s="779"/>
      <c r="FZQ1327" s="779"/>
      <c r="FZR1327" s="779"/>
      <c r="FZS1327" s="779"/>
      <c r="FZT1327" s="779"/>
      <c r="FZU1327" s="779"/>
      <c r="FZV1327" s="779"/>
      <c r="FZW1327" s="779"/>
      <c r="FZX1327" s="779"/>
      <c r="FZY1327" s="779"/>
      <c r="FZZ1327" s="779"/>
      <c r="GAA1327" s="779"/>
      <c r="GAB1327" s="779"/>
      <c r="GAC1327" s="779"/>
      <c r="GAD1327" s="779"/>
      <c r="GAE1327" s="779"/>
      <c r="GAF1327" s="779"/>
      <c r="GAG1327" s="779"/>
      <c r="GAH1327" s="779"/>
      <c r="GAI1327" s="779"/>
      <c r="GAJ1327" s="779"/>
      <c r="GAK1327" s="779"/>
      <c r="GAL1327" s="779"/>
      <c r="GAM1327" s="779"/>
      <c r="GAN1327" s="779"/>
      <c r="GAO1327" s="779"/>
      <c r="GAP1327" s="779"/>
      <c r="GAQ1327" s="779"/>
      <c r="GAR1327" s="779"/>
      <c r="GAS1327" s="779"/>
      <c r="GAT1327" s="779"/>
      <c r="GAU1327" s="779"/>
      <c r="GAV1327" s="779"/>
      <c r="GAW1327" s="779"/>
      <c r="GAX1327" s="779"/>
      <c r="GAY1327" s="779"/>
      <c r="GAZ1327" s="779"/>
      <c r="GBA1327" s="779"/>
      <c r="GBB1327" s="779"/>
      <c r="GBC1327" s="779"/>
      <c r="GBD1327" s="779"/>
      <c r="GBE1327" s="779"/>
      <c r="GBF1327" s="779"/>
      <c r="GBG1327" s="779"/>
      <c r="GBH1327" s="779"/>
      <c r="GBI1327" s="779"/>
      <c r="GBJ1327" s="779"/>
      <c r="GBK1327" s="779"/>
      <c r="GBL1327" s="779"/>
      <c r="GBM1327" s="779"/>
      <c r="GBN1327" s="779"/>
      <c r="GBO1327" s="779"/>
      <c r="GBP1327" s="779"/>
      <c r="GBQ1327" s="779"/>
      <c r="GBR1327" s="779"/>
      <c r="GBS1327" s="779"/>
      <c r="GBT1327" s="779"/>
      <c r="GBU1327" s="779"/>
      <c r="GBV1327" s="779"/>
      <c r="GBW1327" s="779"/>
      <c r="GBX1327" s="779"/>
      <c r="GBY1327" s="779"/>
      <c r="GBZ1327" s="779"/>
      <c r="GCA1327" s="779"/>
      <c r="GCB1327" s="779"/>
      <c r="GCC1327" s="779"/>
      <c r="GCD1327" s="779"/>
      <c r="GCE1327" s="779"/>
      <c r="GCF1327" s="779"/>
      <c r="GCG1327" s="779"/>
      <c r="GCH1327" s="779"/>
      <c r="GCI1327" s="779"/>
      <c r="GCJ1327" s="779"/>
      <c r="GCK1327" s="779"/>
      <c r="GCL1327" s="779"/>
      <c r="GCM1327" s="779"/>
      <c r="GCN1327" s="779"/>
      <c r="GCO1327" s="779"/>
      <c r="GCP1327" s="779"/>
      <c r="GCQ1327" s="779"/>
      <c r="GCR1327" s="779"/>
      <c r="GCS1327" s="779"/>
      <c r="GCT1327" s="779"/>
      <c r="GCU1327" s="779"/>
      <c r="GCV1327" s="779"/>
      <c r="GCW1327" s="779"/>
      <c r="GCX1327" s="779"/>
      <c r="GCY1327" s="779"/>
      <c r="GCZ1327" s="779"/>
      <c r="GDA1327" s="779"/>
      <c r="GDB1327" s="779"/>
      <c r="GDC1327" s="779"/>
      <c r="GDD1327" s="779"/>
      <c r="GDE1327" s="779"/>
      <c r="GDF1327" s="779"/>
      <c r="GDG1327" s="779"/>
      <c r="GDH1327" s="779"/>
      <c r="GDI1327" s="779"/>
      <c r="GDJ1327" s="779"/>
      <c r="GDK1327" s="779"/>
      <c r="GDL1327" s="779"/>
      <c r="GDM1327" s="779"/>
      <c r="GDN1327" s="779"/>
      <c r="GDO1327" s="779"/>
      <c r="GDP1327" s="779"/>
      <c r="GDQ1327" s="779"/>
      <c r="GDR1327" s="779"/>
      <c r="GDS1327" s="779"/>
      <c r="GDT1327" s="779"/>
      <c r="GDU1327" s="779"/>
      <c r="GDV1327" s="779"/>
      <c r="GDW1327" s="779"/>
      <c r="GDX1327" s="779"/>
      <c r="GDY1327" s="779"/>
      <c r="GDZ1327" s="779"/>
      <c r="GEA1327" s="779"/>
      <c r="GEB1327" s="779"/>
      <c r="GEC1327" s="779"/>
      <c r="GED1327" s="779"/>
      <c r="GEE1327" s="779"/>
      <c r="GEF1327" s="779"/>
      <c r="GEG1327" s="779"/>
      <c r="GEH1327" s="779"/>
      <c r="GEI1327" s="779"/>
      <c r="GEJ1327" s="779"/>
      <c r="GEK1327" s="779"/>
      <c r="GEL1327" s="779"/>
      <c r="GEM1327" s="779"/>
      <c r="GEN1327" s="779"/>
      <c r="GEO1327" s="779"/>
      <c r="GEP1327" s="779"/>
      <c r="GEQ1327" s="779"/>
      <c r="GER1327" s="779"/>
      <c r="GES1327" s="779"/>
      <c r="GET1327" s="779"/>
      <c r="GEU1327" s="779"/>
      <c r="GEV1327" s="779"/>
      <c r="GEW1327" s="779"/>
      <c r="GEX1327" s="779"/>
      <c r="GEY1327" s="779"/>
      <c r="GEZ1327" s="779"/>
      <c r="GFA1327" s="779"/>
      <c r="GFB1327" s="779"/>
      <c r="GFC1327" s="779"/>
      <c r="GFD1327" s="779"/>
      <c r="GFE1327" s="779"/>
      <c r="GFF1327" s="779"/>
      <c r="GFG1327" s="779"/>
      <c r="GFH1327" s="779"/>
      <c r="GFI1327" s="779"/>
      <c r="GFJ1327" s="779"/>
      <c r="GFK1327" s="779"/>
      <c r="GFL1327" s="779"/>
      <c r="GFM1327" s="779"/>
      <c r="GFN1327" s="779"/>
      <c r="GFO1327" s="779"/>
      <c r="GFP1327" s="779"/>
      <c r="GFQ1327" s="779"/>
      <c r="GFR1327" s="779"/>
      <c r="GFS1327" s="779"/>
      <c r="GFT1327" s="779"/>
      <c r="GFU1327" s="779"/>
      <c r="GFV1327" s="779"/>
      <c r="GFW1327" s="779"/>
      <c r="GFX1327" s="779"/>
      <c r="GFY1327" s="779"/>
      <c r="GFZ1327" s="779"/>
      <c r="GGA1327" s="779"/>
      <c r="GGB1327" s="779"/>
      <c r="GGC1327" s="779"/>
      <c r="GGD1327" s="779"/>
      <c r="GGE1327" s="779"/>
      <c r="GGF1327" s="779"/>
      <c r="GGG1327" s="779"/>
      <c r="GGH1327" s="779"/>
      <c r="GGI1327" s="779"/>
      <c r="GGJ1327" s="779"/>
      <c r="GGK1327" s="779"/>
      <c r="GGL1327" s="779"/>
      <c r="GGM1327" s="779"/>
      <c r="GGN1327" s="779"/>
      <c r="GGO1327" s="779"/>
      <c r="GGP1327" s="779"/>
      <c r="GGQ1327" s="779"/>
      <c r="GGR1327" s="779"/>
      <c r="GGS1327" s="779"/>
      <c r="GGT1327" s="779"/>
      <c r="GGU1327" s="779"/>
      <c r="GGV1327" s="779"/>
      <c r="GGW1327" s="779"/>
      <c r="GGX1327" s="779"/>
      <c r="GGY1327" s="779"/>
      <c r="GGZ1327" s="779"/>
      <c r="GHA1327" s="779"/>
      <c r="GHB1327" s="779"/>
      <c r="GHC1327" s="779"/>
      <c r="GHD1327" s="779"/>
      <c r="GHE1327" s="779"/>
      <c r="GHF1327" s="779"/>
      <c r="GHG1327" s="779"/>
      <c r="GHH1327" s="779"/>
      <c r="GHI1327" s="779"/>
      <c r="GHJ1327" s="779"/>
      <c r="GHK1327" s="779"/>
      <c r="GHL1327" s="779"/>
      <c r="GHM1327" s="779"/>
      <c r="GHN1327" s="779"/>
      <c r="GHO1327" s="779"/>
      <c r="GHP1327" s="779"/>
      <c r="GHQ1327" s="779"/>
      <c r="GHR1327" s="779"/>
      <c r="GHS1327" s="779"/>
      <c r="GHT1327" s="779"/>
      <c r="GHU1327" s="779"/>
      <c r="GHV1327" s="779"/>
      <c r="GHW1327" s="779"/>
      <c r="GHX1327" s="779"/>
      <c r="GHY1327" s="779"/>
      <c r="GHZ1327" s="779"/>
      <c r="GIA1327" s="779"/>
      <c r="GIB1327" s="779"/>
      <c r="GIC1327" s="779"/>
      <c r="GID1327" s="779"/>
      <c r="GIE1327" s="779"/>
      <c r="GIF1327" s="779"/>
      <c r="GIG1327" s="779"/>
      <c r="GIH1327" s="779"/>
      <c r="GII1327" s="779"/>
      <c r="GIJ1327" s="779"/>
      <c r="GIK1327" s="779"/>
      <c r="GIL1327" s="779"/>
      <c r="GIM1327" s="779"/>
      <c r="GIN1327" s="779"/>
      <c r="GIO1327" s="779"/>
      <c r="GIP1327" s="779"/>
      <c r="GIQ1327" s="779"/>
      <c r="GIR1327" s="779"/>
      <c r="GIS1327" s="779"/>
      <c r="GIT1327" s="779"/>
      <c r="GIU1327" s="779"/>
      <c r="GIV1327" s="779"/>
      <c r="GIW1327" s="779"/>
      <c r="GIX1327" s="779"/>
      <c r="GIY1327" s="779"/>
      <c r="GIZ1327" s="779"/>
      <c r="GJA1327" s="779"/>
      <c r="GJB1327" s="779"/>
      <c r="GJC1327" s="779"/>
      <c r="GJD1327" s="779"/>
      <c r="GJE1327" s="779"/>
      <c r="GJF1327" s="779"/>
      <c r="GJG1327" s="779"/>
      <c r="GJH1327" s="779"/>
      <c r="GJI1327" s="779"/>
      <c r="GJJ1327" s="779"/>
      <c r="GJK1327" s="779"/>
      <c r="GJL1327" s="779"/>
      <c r="GJM1327" s="779"/>
      <c r="GJN1327" s="779"/>
      <c r="GJO1327" s="779"/>
      <c r="GJP1327" s="779"/>
      <c r="GJQ1327" s="779"/>
      <c r="GJR1327" s="779"/>
      <c r="GJS1327" s="779"/>
      <c r="GJT1327" s="779"/>
      <c r="GJU1327" s="779"/>
      <c r="GJV1327" s="779"/>
      <c r="GJW1327" s="779"/>
      <c r="GJX1327" s="779"/>
      <c r="GJY1327" s="779"/>
      <c r="GJZ1327" s="779"/>
      <c r="GKA1327" s="779"/>
      <c r="GKB1327" s="779"/>
      <c r="GKC1327" s="779"/>
      <c r="GKD1327" s="779"/>
      <c r="GKE1327" s="779"/>
      <c r="GKF1327" s="779"/>
      <c r="GKG1327" s="779"/>
      <c r="GKH1327" s="779"/>
      <c r="GKI1327" s="779"/>
      <c r="GKJ1327" s="779"/>
      <c r="GKK1327" s="779"/>
      <c r="GKL1327" s="779"/>
      <c r="GKM1327" s="779"/>
      <c r="GKN1327" s="779"/>
      <c r="GKO1327" s="779"/>
      <c r="GKP1327" s="779"/>
      <c r="GKQ1327" s="779"/>
      <c r="GKR1327" s="779"/>
      <c r="GKS1327" s="779"/>
      <c r="GKT1327" s="779"/>
      <c r="GKU1327" s="779"/>
      <c r="GKV1327" s="779"/>
      <c r="GKW1327" s="779"/>
      <c r="GKX1327" s="779"/>
      <c r="GKY1327" s="779"/>
      <c r="GKZ1327" s="779"/>
      <c r="GLA1327" s="779"/>
      <c r="GLB1327" s="779"/>
      <c r="GLC1327" s="779"/>
      <c r="GLD1327" s="779"/>
      <c r="GLE1327" s="779"/>
      <c r="GLF1327" s="779"/>
      <c r="GLG1327" s="779"/>
      <c r="GLH1327" s="779"/>
      <c r="GLI1327" s="779"/>
      <c r="GLJ1327" s="779"/>
      <c r="GLK1327" s="779"/>
      <c r="GLL1327" s="779"/>
      <c r="GLM1327" s="779"/>
      <c r="GLN1327" s="779"/>
      <c r="GLO1327" s="779"/>
      <c r="GLP1327" s="779"/>
      <c r="GLQ1327" s="779"/>
      <c r="GLR1327" s="779"/>
      <c r="GLS1327" s="779"/>
      <c r="GLT1327" s="779"/>
      <c r="GLU1327" s="779"/>
      <c r="GLV1327" s="779"/>
      <c r="GLW1327" s="779"/>
      <c r="GLX1327" s="779"/>
      <c r="GLY1327" s="779"/>
      <c r="GLZ1327" s="779"/>
      <c r="GMA1327" s="779"/>
      <c r="GMB1327" s="779"/>
      <c r="GMC1327" s="779"/>
      <c r="GMD1327" s="779"/>
      <c r="GME1327" s="779"/>
      <c r="GMF1327" s="779"/>
      <c r="GMG1327" s="779"/>
      <c r="GMH1327" s="779"/>
      <c r="GMI1327" s="779"/>
      <c r="GMJ1327" s="779"/>
      <c r="GMK1327" s="779"/>
      <c r="GML1327" s="779"/>
      <c r="GMM1327" s="779"/>
      <c r="GMN1327" s="779"/>
      <c r="GMO1327" s="779"/>
      <c r="GMP1327" s="779"/>
      <c r="GMQ1327" s="779"/>
      <c r="GMR1327" s="779"/>
      <c r="GMS1327" s="779"/>
      <c r="GMT1327" s="779"/>
      <c r="GMU1327" s="779"/>
      <c r="GMV1327" s="779"/>
      <c r="GMW1327" s="779"/>
      <c r="GMX1327" s="779"/>
      <c r="GMY1327" s="779"/>
      <c r="GMZ1327" s="779"/>
      <c r="GNA1327" s="779"/>
      <c r="GNB1327" s="779"/>
      <c r="GNC1327" s="779"/>
      <c r="GND1327" s="779"/>
      <c r="GNE1327" s="779"/>
      <c r="GNF1327" s="779"/>
      <c r="GNG1327" s="779"/>
      <c r="GNH1327" s="779"/>
      <c r="GNI1327" s="779"/>
      <c r="GNJ1327" s="779"/>
      <c r="GNK1327" s="779"/>
      <c r="GNL1327" s="779"/>
      <c r="GNM1327" s="779"/>
      <c r="GNN1327" s="779"/>
      <c r="GNO1327" s="779"/>
      <c r="GNP1327" s="779"/>
      <c r="GNQ1327" s="779"/>
      <c r="GNR1327" s="779"/>
      <c r="GNS1327" s="779"/>
      <c r="GNT1327" s="779"/>
      <c r="GNU1327" s="779"/>
      <c r="GNV1327" s="779"/>
      <c r="GNW1327" s="779"/>
      <c r="GNX1327" s="779"/>
      <c r="GNY1327" s="779"/>
      <c r="GNZ1327" s="779"/>
      <c r="GOA1327" s="779"/>
      <c r="GOB1327" s="779"/>
      <c r="GOC1327" s="779"/>
      <c r="GOD1327" s="779"/>
      <c r="GOE1327" s="779"/>
      <c r="GOF1327" s="779"/>
      <c r="GOG1327" s="779"/>
      <c r="GOH1327" s="779"/>
      <c r="GOI1327" s="779"/>
      <c r="GOJ1327" s="779"/>
      <c r="GOK1327" s="779"/>
      <c r="GOL1327" s="779"/>
      <c r="GOM1327" s="779"/>
      <c r="GON1327" s="779"/>
      <c r="GOO1327" s="779"/>
      <c r="GOP1327" s="779"/>
      <c r="GOQ1327" s="779"/>
      <c r="GOR1327" s="779"/>
      <c r="GOS1327" s="779"/>
      <c r="GOT1327" s="779"/>
      <c r="GOU1327" s="779"/>
      <c r="GOV1327" s="779"/>
      <c r="GOW1327" s="779"/>
      <c r="GOX1327" s="779"/>
      <c r="GOY1327" s="779"/>
      <c r="GOZ1327" s="779"/>
      <c r="GPA1327" s="779"/>
      <c r="GPB1327" s="779"/>
      <c r="GPC1327" s="779"/>
      <c r="GPD1327" s="779"/>
      <c r="GPE1327" s="779"/>
      <c r="GPF1327" s="779"/>
      <c r="GPG1327" s="779"/>
      <c r="GPH1327" s="779"/>
      <c r="GPI1327" s="779"/>
      <c r="GPJ1327" s="779"/>
      <c r="GPK1327" s="779"/>
      <c r="GPL1327" s="779"/>
      <c r="GPM1327" s="779"/>
      <c r="GPN1327" s="779"/>
      <c r="GPO1327" s="779"/>
      <c r="GPP1327" s="779"/>
      <c r="GPQ1327" s="779"/>
      <c r="GPR1327" s="779"/>
      <c r="GPS1327" s="779"/>
      <c r="GPT1327" s="779"/>
      <c r="GPU1327" s="779"/>
      <c r="GPV1327" s="779"/>
      <c r="GPW1327" s="779"/>
      <c r="GPX1327" s="779"/>
      <c r="GPY1327" s="779"/>
      <c r="GPZ1327" s="779"/>
      <c r="GQA1327" s="779"/>
      <c r="GQB1327" s="779"/>
      <c r="GQC1327" s="779"/>
      <c r="GQD1327" s="779"/>
      <c r="GQE1327" s="779"/>
      <c r="GQF1327" s="779"/>
      <c r="GQG1327" s="779"/>
      <c r="GQH1327" s="779"/>
      <c r="GQI1327" s="779"/>
      <c r="GQJ1327" s="779"/>
      <c r="GQK1327" s="779"/>
      <c r="GQL1327" s="779"/>
      <c r="GQM1327" s="779"/>
      <c r="GQN1327" s="779"/>
      <c r="GQO1327" s="779"/>
      <c r="GQP1327" s="779"/>
      <c r="GQQ1327" s="779"/>
      <c r="GQR1327" s="779"/>
      <c r="GQS1327" s="779"/>
      <c r="GQT1327" s="779"/>
      <c r="GQU1327" s="779"/>
      <c r="GQV1327" s="779"/>
      <c r="GQW1327" s="779"/>
      <c r="GQX1327" s="779"/>
      <c r="GQY1327" s="779"/>
      <c r="GQZ1327" s="779"/>
      <c r="GRA1327" s="779"/>
      <c r="GRB1327" s="779"/>
      <c r="GRC1327" s="779"/>
      <c r="GRD1327" s="779"/>
      <c r="GRE1327" s="779"/>
      <c r="GRF1327" s="779"/>
      <c r="GRG1327" s="779"/>
      <c r="GRH1327" s="779"/>
      <c r="GRI1327" s="779"/>
      <c r="GRJ1327" s="779"/>
      <c r="GRK1327" s="779"/>
      <c r="GRL1327" s="779"/>
      <c r="GRM1327" s="779"/>
      <c r="GRN1327" s="779"/>
      <c r="GRO1327" s="779"/>
      <c r="GRP1327" s="779"/>
      <c r="GRQ1327" s="779"/>
      <c r="GRR1327" s="779"/>
      <c r="GRS1327" s="779"/>
      <c r="GRT1327" s="779"/>
      <c r="GRU1327" s="779"/>
      <c r="GRV1327" s="779"/>
      <c r="GRW1327" s="779"/>
      <c r="GRX1327" s="779"/>
      <c r="GRY1327" s="779"/>
      <c r="GRZ1327" s="779"/>
      <c r="GSA1327" s="779"/>
      <c r="GSB1327" s="779"/>
      <c r="GSC1327" s="779"/>
      <c r="GSD1327" s="779"/>
      <c r="GSE1327" s="779"/>
      <c r="GSF1327" s="779"/>
      <c r="GSG1327" s="779"/>
      <c r="GSH1327" s="779"/>
      <c r="GSI1327" s="779"/>
      <c r="GSJ1327" s="779"/>
      <c r="GSK1327" s="779"/>
      <c r="GSL1327" s="779"/>
      <c r="GSM1327" s="779"/>
      <c r="GSN1327" s="779"/>
      <c r="GSO1327" s="779"/>
      <c r="GSP1327" s="779"/>
      <c r="GSQ1327" s="779"/>
      <c r="GSR1327" s="779"/>
      <c r="GSS1327" s="779"/>
      <c r="GST1327" s="779"/>
      <c r="GSU1327" s="779"/>
      <c r="GSV1327" s="779"/>
      <c r="GSW1327" s="779"/>
      <c r="GSX1327" s="779"/>
      <c r="GSY1327" s="779"/>
      <c r="GSZ1327" s="779"/>
      <c r="GTA1327" s="779"/>
      <c r="GTB1327" s="779"/>
      <c r="GTC1327" s="779"/>
      <c r="GTD1327" s="779"/>
      <c r="GTE1327" s="779"/>
      <c r="GTF1327" s="779"/>
      <c r="GTG1327" s="779"/>
      <c r="GTH1327" s="779"/>
      <c r="GTI1327" s="779"/>
      <c r="GTJ1327" s="779"/>
      <c r="GTK1327" s="779"/>
      <c r="GTL1327" s="779"/>
      <c r="GTM1327" s="779"/>
      <c r="GTN1327" s="779"/>
      <c r="GTO1327" s="779"/>
      <c r="GTP1327" s="779"/>
      <c r="GTQ1327" s="779"/>
      <c r="GTR1327" s="779"/>
      <c r="GTS1327" s="779"/>
      <c r="GTT1327" s="779"/>
      <c r="GTU1327" s="779"/>
      <c r="GTV1327" s="779"/>
      <c r="GTW1327" s="779"/>
      <c r="GTX1327" s="779"/>
      <c r="GTY1327" s="779"/>
      <c r="GTZ1327" s="779"/>
      <c r="GUA1327" s="779"/>
      <c r="GUB1327" s="779"/>
      <c r="GUC1327" s="779"/>
      <c r="GUD1327" s="779"/>
      <c r="GUE1327" s="779"/>
      <c r="GUF1327" s="779"/>
      <c r="GUG1327" s="779"/>
      <c r="GUH1327" s="779"/>
      <c r="GUI1327" s="779"/>
      <c r="GUJ1327" s="779"/>
      <c r="GUK1327" s="779"/>
      <c r="GUL1327" s="779"/>
      <c r="GUM1327" s="779"/>
      <c r="GUN1327" s="779"/>
      <c r="GUO1327" s="779"/>
      <c r="GUP1327" s="779"/>
      <c r="GUQ1327" s="779"/>
      <c r="GUR1327" s="779"/>
      <c r="GUS1327" s="779"/>
      <c r="GUT1327" s="779"/>
      <c r="GUU1327" s="779"/>
      <c r="GUV1327" s="779"/>
      <c r="GUW1327" s="779"/>
      <c r="GUX1327" s="779"/>
      <c r="GUY1327" s="779"/>
      <c r="GUZ1327" s="779"/>
      <c r="GVA1327" s="779"/>
      <c r="GVB1327" s="779"/>
      <c r="GVC1327" s="779"/>
      <c r="GVD1327" s="779"/>
      <c r="GVE1327" s="779"/>
      <c r="GVF1327" s="779"/>
      <c r="GVG1327" s="779"/>
      <c r="GVH1327" s="779"/>
      <c r="GVI1327" s="779"/>
      <c r="GVJ1327" s="779"/>
      <c r="GVK1327" s="779"/>
      <c r="GVL1327" s="779"/>
      <c r="GVM1327" s="779"/>
      <c r="GVN1327" s="779"/>
      <c r="GVO1327" s="779"/>
      <c r="GVP1327" s="779"/>
      <c r="GVQ1327" s="779"/>
      <c r="GVR1327" s="779"/>
      <c r="GVS1327" s="779"/>
      <c r="GVT1327" s="779"/>
      <c r="GVU1327" s="779"/>
      <c r="GVV1327" s="779"/>
      <c r="GVW1327" s="779"/>
      <c r="GVX1327" s="779"/>
      <c r="GVY1327" s="779"/>
      <c r="GVZ1327" s="779"/>
      <c r="GWA1327" s="779"/>
      <c r="GWB1327" s="779"/>
      <c r="GWC1327" s="779"/>
      <c r="GWD1327" s="779"/>
      <c r="GWE1327" s="779"/>
      <c r="GWF1327" s="779"/>
      <c r="GWG1327" s="779"/>
      <c r="GWH1327" s="779"/>
      <c r="GWI1327" s="779"/>
      <c r="GWJ1327" s="779"/>
      <c r="GWK1327" s="779"/>
      <c r="GWL1327" s="779"/>
      <c r="GWM1327" s="779"/>
      <c r="GWN1327" s="779"/>
      <c r="GWO1327" s="779"/>
      <c r="GWP1327" s="779"/>
      <c r="GWQ1327" s="779"/>
      <c r="GWR1327" s="779"/>
      <c r="GWS1327" s="779"/>
      <c r="GWT1327" s="779"/>
      <c r="GWU1327" s="779"/>
      <c r="GWV1327" s="779"/>
      <c r="GWW1327" s="779"/>
      <c r="GWX1327" s="779"/>
      <c r="GWY1327" s="779"/>
      <c r="GWZ1327" s="779"/>
      <c r="GXA1327" s="779"/>
      <c r="GXB1327" s="779"/>
      <c r="GXC1327" s="779"/>
      <c r="GXD1327" s="779"/>
      <c r="GXE1327" s="779"/>
      <c r="GXF1327" s="779"/>
      <c r="GXG1327" s="779"/>
      <c r="GXH1327" s="779"/>
      <c r="GXI1327" s="779"/>
      <c r="GXJ1327" s="779"/>
      <c r="GXK1327" s="779"/>
      <c r="GXL1327" s="779"/>
      <c r="GXM1327" s="779"/>
      <c r="GXN1327" s="779"/>
      <c r="GXO1327" s="779"/>
      <c r="GXP1327" s="779"/>
      <c r="GXQ1327" s="779"/>
      <c r="GXR1327" s="779"/>
      <c r="GXS1327" s="779"/>
      <c r="GXT1327" s="779"/>
      <c r="GXU1327" s="779"/>
      <c r="GXV1327" s="779"/>
      <c r="GXW1327" s="779"/>
      <c r="GXX1327" s="779"/>
      <c r="GXY1327" s="779"/>
      <c r="GXZ1327" s="779"/>
      <c r="GYA1327" s="779"/>
      <c r="GYB1327" s="779"/>
      <c r="GYC1327" s="779"/>
      <c r="GYD1327" s="779"/>
      <c r="GYE1327" s="779"/>
      <c r="GYF1327" s="779"/>
      <c r="GYG1327" s="779"/>
      <c r="GYH1327" s="779"/>
      <c r="GYI1327" s="779"/>
      <c r="GYJ1327" s="779"/>
      <c r="GYK1327" s="779"/>
      <c r="GYL1327" s="779"/>
      <c r="GYM1327" s="779"/>
      <c r="GYN1327" s="779"/>
      <c r="GYO1327" s="779"/>
      <c r="GYP1327" s="779"/>
      <c r="GYQ1327" s="779"/>
      <c r="GYR1327" s="779"/>
      <c r="GYS1327" s="779"/>
      <c r="GYT1327" s="779"/>
      <c r="GYU1327" s="779"/>
      <c r="GYV1327" s="779"/>
      <c r="GYW1327" s="779"/>
      <c r="GYX1327" s="779"/>
      <c r="GYY1327" s="779"/>
      <c r="GYZ1327" s="779"/>
      <c r="GZA1327" s="779"/>
      <c r="GZB1327" s="779"/>
      <c r="GZC1327" s="779"/>
      <c r="GZD1327" s="779"/>
      <c r="GZE1327" s="779"/>
      <c r="GZF1327" s="779"/>
      <c r="GZG1327" s="779"/>
      <c r="GZH1327" s="779"/>
      <c r="GZI1327" s="779"/>
      <c r="GZJ1327" s="779"/>
      <c r="GZK1327" s="779"/>
      <c r="GZL1327" s="779"/>
      <c r="GZM1327" s="779"/>
      <c r="GZN1327" s="779"/>
      <c r="GZO1327" s="779"/>
      <c r="GZP1327" s="779"/>
      <c r="GZQ1327" s="779"/>
      <c r="GZR1327" s="779"/>
      <c r="GZS1327" s="779"/>
      <c r="GZT1327" s="779"/>
      <c r="GZU1327" s="779"/>
      <c r="GZV1327" s="779"/>
      <c r="GZW1327" s="779"/>
      <c r="GZX1327" s="779"/>
      <c r="GZY1327" s="779"/>
      <c r="GZZ1327" s="779"/>
      <c r="HAA1327" s="779"/>
      <c r="HAB1327" s="779"/>
      <c r="HAC1327" s="779"/>
      <c r="HAD1327" s="779"/>
      <c r="HAE1327" s="779"/>
      <c r="HAF1327" s="779"/>
      <c r="HAG1327" s="779"/>
      <c r="HAH1327" s="779"/>
      <c r="HAI1327" s="779"/>
      <c r="HAJ1327" s="779"/>
      <c r="HAK1327" s="779"/>
      <c r="HAL1327" s="779"/>
      <c r="HAM1327" s="779"/>
      <c r="HAN1327" s="779"/>
      <c r="HAO1327" s="779"/>
      <c r="HAP1327" s="779"/>
      <c r="HAQ1327" s="779"/>
      <c r="HAR1327" s="779"/>
      <c r="HAS1327" s="779"/>
      <c r="HAT1327" s="779"/>
      <c r="HAU1327" s="779"/>
      <c r="HAV1327" s="779"/>
      <c r="HAW1327" s="779"/>
      <c r="HAX1327" s="779"/>
      <c r="HAY1327" s="779"/>
      <c r="HAZ1327" s="779"/>
      <c r="HBA1327" s="779"/>
      <c r="HBB1327" s="779"/>
      <c r="HBC1327" s="779"/>
      <c r="HBD1327" s="779"/>
      <c r="HBE1327" s="779"/>
      <c r="HBF1327" s="779"/>
      <c r="HBG1327" s="779"/>
      <c r="HBH1327" s="779"/>
      <c r="HBI1327" s="779"/>
      <c r="HBJ1327" s="779"/>
      <c r="HBK1327" s="779"/>
      <c r="HBL1327" s="779"/>
      <c r="HBM1327" s="779"/>
      <c r="HBN1327" s="779"/>
      <c r="HBO1327" s="779"/>
      <c r="HBP1327" s="779"/>
      <c r="HBQ1327" s="779"/>
      <c r="HBR1327" s="779"/>
      <c r="HBS1327" s="779"/>
      <c r="HBT1327" s="779"/>
      <c r="HBU1327" s="779"/>
      <c r="HBV1327" s="779"/>
      <c r="HBW1327" s="779"/>
      <c r="HBX1327" s="779"/>
      <c r="HBY1327" s="779"/>
      <c r="HBZ1327" s="779"/>
      <c r="HCA1327" s="779"/>
      <c r="HCB1327" s="779"/>
      <c r="HCC1327" s="779"/>
      <c r="HCD1327" s="779"/>
      <c r="HCE1327" s="779"/>
      <c r="HCF1327" s="779"/>
      <c r="HCG1327" s="779"/>
      <c r="HCH1327" s="779"/>
      <c r="HCI1327" s="779"/>
      <c r="HCJ1327" s="779"/>
      <c r="HCK1327" s="779"/>
      <c r="HCL1327" s="779"/>
      <c r="HCM1327" s="779"/>
      <c r="HCN1327" s="779"/>
      <c r="HCO1327" s="779"/>
      <c r="HCP1327" s="779"/>
      <c r="HCQ1327" s="779"/>
      <c r="HCR1327" s="779"/>
      <c r="HCS1327" s="779"/>
      <c r="HCT1327" s="779"/>
      <c r="HCU1327" s="779"/>
      <c r="HCV1327" s="779"/>
      <c r="HCW1327" s="779"/>
      <c r="HCX1327" s="779"/>
      <c r="HCY1327" s="779"/>
      <c r="HCZ1327" s="779"/>
      <c r="HDA1327" s="779"/>
      <c r="HDB1327" s="779"/>
      <c r="HDC1327" s="779"/>
      <c r="HDD1327" s="779"/>
      <c r="HDE1327" s="779"/>
      <c r="HDF1327" s="779"/>
      <c r="HDG1327" s="779"/>
      <c r="HDH1327" s="779"/>
      <c r="HDI1327" s="779"/>
      <c r="HDJ1327" s="779"/>
      <c r="HDK1327" s="779"/>
      <c r="HDL1327" s="779"/>
      <c r="HDM1327" s="779"/>
      <c r="HDN1327" s="779"/>
      <c r="HDO1327" s="779"/>
      <c r="HDP1327" s="779"/>
      <c r="HDQ1327" s="779"/>
      <c r="HDR1327" s="779"/>
      <c r="HDS1327" s="779"/>
      <c r="HDT1327" s="779"/>
      <c r="HDU1327" s="779"/>
      <c r="HDV1327" s="779"/>
      <c r="HDW1327" s="779"/>
      <c r="HDX1327" s="779"/>
      <c r="HDY1327" s="779"/>
      <c r="HDZ1327" s="779"/>
      <c r="HEA1327" s="779"/>
      <c r="HEB1327" s="779"/>
      <c r="HEC1327" s="779"/>
      <c r="HED1327" s="779"/>
      <c r="HEE1327" s="779"/>
      <c r="HEF1327" s="779"/>
      <c r="HEG1327" s="779"/>
      <c r="HEH1327" s="779"/>
      <c r="HEI1327" s="779"/>
      <c r="HEJ1327" s="779"/>
      <c r="HEK1327" s="779"/>
      <c r="HEL1327" s="779"/>
      <c r="HEM1327" s="779"/>
      <c r="HEN1327" s="779"/>
      <c r="HEO1327" s="779"/>
      <c r="HEP1327" s="779"/>
      <c r="HEQ1327" s="779"/>
      <c r="HER1327" s="779"/>
      <c r="HES1327" s="779"/>
      <c r="HET1327" s="779"/>
      <c r="HEU1327" s="779"/>
      <c r="HEV1327" s="779"/>
      <c r="HEW1327" s="779"/>
      <c r="HEX1327" s="779"/>
      <c r="HEY1327" s="779"/>
      <c r="HEZ1327" s="779"/>
      <c r="HFA1327" s="779"/>
      <c r="HFB1327" s="779"/>
      <c r="HFC1327" s="779"/>
      <c r="HFD1327" s="779"/>
      <c r="HFE1327" s="779"/>
      <c r="HFF1327" s="779"/>
      <c r="HFG1327" s="779"/>
      <c r="HFH1327" s="779"/>
      <c r="HFI1327" s="779"/>
      <c r="HFJ1327" s="779"/>
      <c r="HFK1327" s="779"/>
      <c r="HFL1327" s="779"/>
      <c r="HFM1327" s="779"/>
      <c r="HFN1327" s="779"/>
      <c r="HFO1327" s="779"/>
      <c r="HFP1327" s="779"/>
      <c r="HFQ1327" s="779"/>
      <c r="HFR1327" s="779"/>
      <c r="HFS1327" s="779"/>
      <c r="HFT1327" s="779"/>
      <c r="HFU1327" s="779"/>
      <c r="HFV1327" s="779"/>
      <c r="HFW1327" s="779"/>
      <c r="HFX1327" s="779"/>
      <c r="HFY1327" s="779"/>
      <c r="HFZ1327" s="779"/>
      <c r="HGA1327" s="779"/>
      <c r="HGB1327" s="779"/>
      <c r="HGC1327" s="779"/>
      <c r="HGD1327" s="779"/>
      <c r="HGE1327" s="779"/>
      <c r="HGF1327" s="779"/>
      <c r="HGG1327" s="779"/>
      <c r="HGH1327" s="779"/>
      <c r="HGI1327" s="779"/>
      <c r="HGJ1327" s="779"/>
      <c r="HGK1327" s="779"/>
      <c r="HGL1327" s="779"/>
      <c r="HGM1327" s="779"/>
      <c r="HGN1327" s="779"/>
      <c r="HGO1327" s="779"/>
      <c r="HGP1327" s="779"/>
      <c r="HGQ1327" s="779"/>
      <c r="HGR1327" s="779"/>
      <c r="HGS1327" s="779"/>
      <c r="HGT1327" s="779"/>
      <c r="HGU1327" s="779"/>
      <c r="HGV1327" s="779"/>
      <c r="HGW1327" s="779"/>
      <c r="HGX1327" s="779"/>
      <c r="HGY1327" s="779"/>
      <c r="HGZ1327" s="779"/>
      <c r="HHA1327" s="779"/>
      <c r="HHB1327" s="779"/>
      <c r="HHC1327" s="779"/>
      <c r="HHD1327" s="779"/>
      <c r="HHE1327" s="779"/>
      <c r="HHF1327" s="779"/>
      <c r="HHG1327" s="779"/>
      <c r="HHH1327" s="779"/>
      <c r="HHI1327" s="779"/>
      <c r="HHJ1327" s="779"/>
      <c r="HHK1327" s="779"/>
      <c r="HHL1327" s="779"/>
      <c r="HHM1327" s="779"/>
      <c r="HHN1327" s="779"/>
      <c r="HHO1327" s="779"/>
      <c r="HHP1327" s="779"/>
      <c r="HHQ1327" s="779"/>
      <c r="HHR1327" s="779"/>
      <c r="HHS1327" s="779"/>
      <c r="HHT1327" s="779"/>
      <c r="HHU1327" s="779"/>
      <c r="HHV1327" s="779"/>
      <c r="HHW1327" s="779"/>
      <c r="HHX1327" s="779"/>
      <c r="HHY1327" s="779"/>
      <c r="HHZ1327" s="779"/>
      <c r="HIA1327" s="779"/>
      <c r="HIB1327" s="779"/>
      <c r="HIC1327" s="779"/>
      <c r="HID1327" s="779"/>
      <c r="HIE1327" s="779"/>
      <c r="HIF1327" s="779"/>
      <c r="HIG1327" s="779"/>
      <c r="HIH1327" s="779"/>
      <c r="HII1327" s="779"/>
      <c r="HIJ1327" s="779"/>
      <c r="HIK1327" s="779"/>
      <c r="HIL1327" s="779"/>
      <c r="HIM1327" s="779"/>
      <c r="HIN1327" s="779"/>
      <c r="HIO1327" s="779"/>
      <c r="HIP1327" s="779"/>
      <c r="HIQ1327" s="779"/>
      <c r="HIR1327" s="779"/>
      <c r="HIS1327" s="779"/>
      <c r="HIT1327" s="779"/>
      <c r="HIU1327" s="779"/>
      <c r="HIV1327" s="779"/>
      <c r="HIW1327" s="779"/>
      <c r="HIX1327" s="779"/>
      <c r="HIY1327" s="779"/>
      <c r="HIZ1327" s="779"/>
      <c r="HJA1327" s="779"/>
      <c r="HJB1327" s="779"/>
      <c r="HJC1327" s="779"/>
      <c r="HJD1327" s="779"/>
      <c r="HJE1327" s="779"/>
      <c r="HJF1327" s="779"/>
      <c r="HJG1327" s="779"/>
      <c r="HJH1327" s="779"/>
      <c r="HJI1327" s="779"/>
      <c r="HJJ1327" s="779"/>
      <c r="HJK1327" s="779"/>
      <c r="HJL1327" s="779"/>
      <c r="HJM1327" s="779"/>
      <c r="HJN1327" s="779"/>
      <c r="HJO1327" s="779"/>
      <c r="HJP1327" s="779"/>
      <c r="HJQ1327" s="779"/>
      <c r="HJR1327" s="779"/>
      <c r="HJS1327" s="779"/>
      <c r="HJT1327" s="779"/>
      <c r="HJU1327" s="779"/>
      <c r="HJV1327" s="779"/>
      <c r="HJW1327" s="779"/>
      <c r="HJX1327" s="779"/>
      <c r="HJY1327" s="779"/>
      <c r="HJZ1327" s="779"/>
      <c r="HKA1327" s="779"/>
      <c r="HKB1327" s="779"/>
      <c r="HKC1327" s="779"/>
      <c r="HKD1327" s="779"/>
      <c r="HKE1327" s="779"/>
      <c r="HKF1327" s="779"/>
      <c r="HKG1327" s="779"/>
      <c r="HKH1327" s="779"/>
      <c r="HKI1327" s="779"/>
      <c r="HKJ1327" s="779"/>
      <c r="HKK1327" s="779"/>
      <c r="HKL1327" s="779"/>
      <c r="HKM1327" s="779"/>
      <c r="HKN1327" s="779"/>
      <c r="HKO1327" s="779"/>
      <c r="HKP1327" s="779"/>
      <c r="HKQ1327" s="779"/>
      <c r="HKR1327" s="779"/>
      <c r="HKS1327" s="779"/>
      <c r="HKT1327" s="779"/>
      <c r="HKU1327" s="779"/>
      <c r="HKV1327" s="779"/>
      <c r="HKW1327" s="779"/>
      <c r="HKX1327" s="779"/>
      <c r="HKY1327" s="779"/>
      <c r="HKZ1327" s="779"/>
      <c r="HLA1327" s="779"/>
      <c r="HLB1327" s="779"/>
      <c r="HLC1327" s="779"/>
      <c r="HLD1327" s="779"/>
      <c r="HLE1327" s="779"/>
      <c r="HLF1327" s="779"/>
      <c r="HLG1327" s="779"/>
      <c r="HLH1327" s="779"/>
      <c r="HLI1327" s="779"/>
      <c r="HLJ1327" s="779"/>
      <c r="HLK1327" s="779"/>
      <c r="HLL1327" s="779"/>
      <c r="HLM1327" s="779"/>
      <c r="HLN1327" s="779"/>
      <c r="HLO1327" s="779"/>
      <c r="HLP1327" s="779"/>
      <c r="HLQ1327" s="779"/>
      <c r="HLR1327" s="779"/>
      <c r="HLS1327" s="779"/>
      <c r="HLT1327" s="779"/>
      <c r="HLU1327" s="779"/>
      <c r="HLV1327" s="779"/>
      <c r="HLW1327" s="779"/>
      <c r="HLX1327" s="779"/>
      <c r="HLY1327" s="779"/>
      <c r="HLZ1327" s="779"/>
      <c r="HMA1327" s="779"/>
      <c r="HMB1327" s="779"/>
      <c r="HMC1327" s="779"/>
      <c r="HMD1327" s="779"/>
      <c r="HME1327" s="779"/>
      <c r="HMF1327" s="779"/>
      <c r="HMG1327" s="779"/>
      <c r="HMH1327" s="779"/>
      <c r="HMI1327" s="779"/>
      <c r="HMJ1327" s="779"/>
      <c r="HMK1327" s="779"/>
      <c r="HML1327" s="779"/>
      <c r="HMM1327" s="779"/>
      <c r="HMN1327" s="779"/>
      <c r="HMO1327" s="779"/>
      <c r="HMP1327" s="779"/>
      <c r="HMQ1327" s="779"/>
      <c r="HMR1327" s="779"/>
      <c r="HMS1327" s="779"/>
      <c r="HMT1327" s="779"/>
      <c r="HMU1327" s="779"/>
      <c r="HMV1327" s="779"/>
      <c r="HMW1327" s="779"/>
      <c r="HMX1327" s="779"/>
      <c r="HMY1327" s="779"/>
      <c r="HMZ1327" s="779"/>
      <c r="HNA1327" s="779"/>
      <c r="HNB1327" s="779"/>
      <c r="HNC1327" s="779"/>
      <c r="HND1327" s="779"/>
      <c r="HNE1327" s="779"/>
      <c r="HNF1327" s="779"/>
      <c r="HNG1327" s="779"/>
      <c r="HNH1327" s="779"/>
      <c r="HNI1327" s="779"/>
      <c r="HNJ1327" s="779"/>
      <c r="HNK1327" s="779"/>
      <c r="HNL1327" s="779"/>
      <c r="HNM1327" s="779"/>
      <c r="HNN1327" s="779"/>
      <c r="HNO1327" s="779"/>
      <c r="HNP1327" s="779"/>
      <c r="HNQ1327" s="779"/>
      <c r="HNR1327" s="779"/>
      <c r="HNS1327" s="779"/>
      <c r="HNT1327" s="779"/>
      <c r="HNU1327" s="779"/>
      <c r="HNV1327" s="779"/>
      <c r="HNW1327" s="779"/>
      <c r="HNX1327" s="779"/>
      <c r="HNY1327" s="779"/>
      <c r="HNZ1327" s="779"/>
      <c r="HOA1327" s="779"/>
      <c r="HOB1327" s="779"/>
      <c r="HOC1327" s="779"/>
      <c r="HOD1327" s="779"/>
      <c r="HOE1327" s="779"/>
      <c r="HOF1327" s="779"/>
      <c r="HOG1327" s="779"/>
      <c r="HOH1327" s="779"/>
      <c r="HOI1327" s="779"/>
      <c r="HOJ1327" s="779"/>
      <c r="HOK1327" s="779"/>
      <c r="HOL1327" s="779"/>
      <c r="HOM1327" s="779"/>
      <c r="HON1327" s="779"/>
      <c r="HOO1327" s="779"/>
      <c r="HOP1327" s="779"/>
      <c r="HOQ1327" s="779"/>
      <c r="HOR1327" s="779"/>
      <c r="HOS1327" s="779"/>
      <c r="HOT1327" s="779"/>
      <c r="HOU1327" s="779"/>
      <c r="HOV1327" s="779"/>
      <c r="HOW1327" s="779"/>
      <c r="HOX1327" s="779"/>
      <c r="HOY1327" s="779"/>
      <c r="HOZ1327" s="779"/>
      <c r="HPA1327" s="779"/>
      <c r="HPB1327" s="779"/>
      <c r="HPC1327" s="779"/>
      <c r="HPD1327" s="779"/>
      <c r="HPE1327" s="779"/>
      <c r="HPF1327" s="779"/>
      <c r="HPG1327" s="779"/>
      <c r="HPH1327" s="779"/>
      <c r="HPI1327" s="779"/>
      <c r="HPJ1327" s="779"/>
      <c r="HPK1327" s="779"/>
      <c r="HPL1327" s="779"/>
      <c r="HPM1327" s="779"/>
      <c r="HPN1327" s="779"/>
      <c r="HPO1327" s="779"/>
      <c r="HPP1327" s="779"/>
      <c r="HPQ1327" s="779"/>
      <c r="HPR1327" s="779"/>
      <c r="HPS1327" s="779"/>
      <c r="HPT1327" s="779"/>
      <c r="HPU1327" s="779"/>
      <c r="HPV1327" s="779"/>
      <c r="HPW1327" s="779"/>
      <c r="HPX1327" s="779"/>
      <c r="HPY1327" s="779"/>
      <c r="HPZ1327" s="779"/>
      <c r="HQA1327" s="779"/>
      <c r="HQB1327" s="779"/>
      <c r="HQC1327" s="779"/>
      <c r="HQD1327" s="779"/>
      <c r="HQE1327" s="779"/>
      <c r="HQF1327" s="779"/>
      <c r="HQG1327" s="779"/>
      <c r="HQH1327" s="779"/>
      <c r="HQI1327" s="779"/>
      <c r="HQJ1327" s="779"/>
      <c r="HQK1327" s="779"/>
      <c r="HQL1327" s="779"/>
      <c r="HQM1327" s="779"/>
      <c r="HQN1327" s="779"/>
      <c r="HQO1327" s="779"/>
      <c r="HQP1327" s="779"/>
      <c r="HQQ1327" s="779"/>
      <c r="HQR1327" s="779"/>
      <c r="HQS1327" s="779"/>
      <c r="HQT1327" s="779"/>
      <c r="HQU1327" s="779"/>
      <c r="HQV1327" s="779"/>
      <c r="HQW1327" s="779"/>
      <c r="HQX1327" s="779"/>
      <c r="HQY1327" s="779"/>
      <c r="HQZ1327" s="779"/>
      <c r="HRA1327" s="779"/>
      <c r="HRB1327" s="779"/>
      <c r="HRC1327" s="779"/>
      <c r="HRD1327" s="779"/>
      <c r="HRE1327" s="779"/>
      <c r="HRF1327" s="779"/>
      <c r="HRG1327" s="779"/>
      <c r="HRH1327" s="779"/>
      <c r="HRI1327" s="779"/>
      <c r="HRJ1327" s="779"/>
      <c r="HRK1327" s="779"/>
      <c r="HRL1327" s="779"/>
      <c r="HRM1327" s="779"/>
      <c r="HRN1327" s="779"/>
      <c r="HRO1327" s="779"/>
      <c r="HRP1327" s="779"/>
      <c r="HRQ1327" s="779"/>
      <c r="HRR1327" s="779"/>
      <c r="HRS1327" s="779"/>
      <c r="HRT1327" s="779"/>
      <c r="HRU1327" s="779"/>
      <c r="HRV1327" s="779"/>
      <c r="HRW1327" s="779"/>
      <c r="HRX1327" s="779"/>
      <c r="HRY1327" s="779"/>
      <c r="HRZ1327" s="779"/>
      <c r="HSA1327" s="779"/>
      <c r="HSB1327" s="779"/>
      <c r="HSC1327" s="779"/>
      <c r="HSD1327" s="779"/>
      <c r="HSE1327" s="779"/>
      <c r="HSF1327" s="779"/>
      <c r="HSG1327" s="779"/>
      <c r="HSH1327" s="779"/>
      <c r="HSI1327" s="779"/>
      <c r="HSJ1327" s="779"/>
      <c r="HSK1327" s="779"/>
      <c r="HSL1327" s="779"/>
      <c r="HSM1327" s="779"/>
      <c r="HSN1327" s="779"/>
      <c r="HSO1327" s="779"/>
      <c r="HSP1327" s="779"/>
      <c r="HSQ1327" s="779"/>
      <c r="HSR1327" s="779"/>
      <c r="HSS1327" s="779"/>
      <c r="HST1327" s="779"/>
      <c r="HSU1327" s="779"/>
      <c r="HSV1327" s="779"/>
      <c r="HSW1327" s="779"/>
      <c r="HSX1327" s="779"/>
      <c r="HSY1327" s="779"/>
      <c r="HSZ1327" s="779"/>
      <c r="HTA1327" s="779"/>
      <c r="HTB1327" s="779"/>
      <c r="HTC1327" s="779"/>
      <c r="HTD1327" s="779"/>
      <c r="HTE1327" s="779"/>
      <c r="HTF1327" s="779"/>
      <c r="HTG1327" s="779"/>
      <c r="HTH1327" s="779"/>
      <c r="HTI1327" s="779"/>
      <c r="HTJ1327" s="779"/>
      <c r="HTK1327" s="779"/>
      <c r="HTL1327" s="779"/>
      <c r="HTM1327" s="779"/>
      <c r="HTN1327" s="779"/>
      <c r="HTO1327" s="779"/>
      <c r="HTP1327" s="779"/>
      <c r="HTQ1327" s="779"/>
      <c r="HTR1327" s="779"/>
      <c r="HTS1327" s="779"/>
      <c r="HTT1327" s="779"/>
      <c r="HTU1327" s="779"/>
      <c r="HTV1327" s="779"/>
      <c r="HTW1327" s="779"/>
      <c r="HTX1327" s="779"/>
      <c r="HTY1327" s="779"/>
      <c r="HTZ1327" s="779"/>
      <c r="HUA1327" s="779"/>
      <c r="HUB1327" s="779"/>
      <c r="HUC1327" s="779"/>
      <c r="HUD1327" s="779"/>
      <c r="HUE1327" s="779"/>
      <c r="HUF1327" s="779"/>
      <c r="HUG1327" s="779"/>
      <c r="HUH1327" s="779"/>
      <c r="HUI1327" s="779"/>
      <c r="HUJ1327" s="779"/>
      <c r="HUK1327" s="779"/>
      <c r="HUL1327" s="779"/>
      <c r="HUM1327" s="779"/>
      <c r="HUN1327" s="779"/>
      <c r="HUO1327" s="779"/>
      <c r="HUP1327" s="779"/>
      <c r="HUQ1327" s="779"/>
      <c r="HUR1327" s="779"/>
      <c r="HUS1327" s="779"/>
      <c r="HUT1327" s="779"/>
      <c r="HUU1327" s="779"/>
      <c r="HUV1327" s="779"/>
      <c r="HUW1327" s="779"/>
      <c r="HUX1327" s="779"/>
      <c r="HUY1327" s="779"/>
      <c r="HUZ1327" s="779"/>
      <c r="HVA1327" s="779"/>
      <c r="HVB1327" s="779"/>
      <c r="HVC1327" s="779"/>
      <c r="HVD1327" s="779"/>
      <c r="HVE1327" s="779"/>
      <c r="HVF1327" s="779"/>
      <c r="HVG1327" s="779"/>
      <c r="HVH1327" s="779"/>
      <c r="HVI1327" s="779"/>
      <c r="HVJ1327" s="779"/>
      <c r="HVK1327" s="779"/>
      <c r="HVL1327" s="779"/>
      <c r="HVM1327" s="779"/>
      <c r="HVN1327" s="779"/>
      <c r="HVO1327" s="779"/>
      <c r="HVP1327" s="779"/>
      <c r="HVQ1327" s="779"/>
      <c r="HVR1327" s="779"/>
      <c r="HVS1327" s="779"/>
      <c r="HVT1327" s="779"/>
      <c r="HVU1327" s="779"/>
      <c r="HVV1327" s="779"/>
      <c r="HVW1327" s="779"/>
      <c r="HVX1327" s="779"/>
      <c r="HVY1327" s="779"/>
      <c r="HVZ1327" s="779"/>
      <c r="HWA1327" s="779"/>
      <c r="HWB1327" s="779"/>
      <c r="HWC1327" s="779"/>
      <c r="HWD1327" s="779"/>
      <c r="HWE1327" s="779"/>
      <c r="HWF1327" s="779"/>
      <c r="HWG1327" s="779"/>
      <c r="HWH1327" s="779"/>
      <c r="HWI1327" s="779"/>
      <c r="HWJ1327" s="779"/>
      <c r="HWK1327" s="779"/>
      <c r="HWL1327" s="779"/>
      <c r="HWM1327" s="779"/>
      <c r="HWN1327" s="779"/>
      <c r="HWO1327" s="779"/>
      <c r="HWP1327" s="779"/>
      <c r="HWQ1327" s="779"/>
      <c r="HWR1327" s="779"/>
      <c r="HWS1327" s="779"/>
      <c r="HWT1327" s="779"/>
      <c r="HWU1327" s="779"/>
      <c r="HWV1327" s="779"/>
      <c r="HWW1327" s="779"/>
      <c r="HWX1327" s="779"/>
      <c r="HWY1327" s="779"/>
      <c r="HWZ1327" s="779"/>
      <c r="HXA1327" s="779"/>
      <c r="HXB1327" s="779"/>
      <c r="HXC1327" s="779"/>
      <c r="HXD1327" s="779"/>
      <c r="HXE1327" s="779"/>
      <c r="HXF1327" s="779"/>
      <c r="HXG1327" s="779"/>
      <c r="HXH1327" s="779"/>
      <c r="HXI1327" s="779"/>
      <c r="HXJ1327" s="779"/>
      <c r="HXK1327" s="779"/>
      <c r="HXL1327" s="779"/>
      <c r="HXM1327" s="779"/>
      <c r="HXN1327" s="779"/>
      <c r="HXO1327" s="779"/>
      <c r="HXP1327" s="779"/>
      <c r="HXQ1327" s="779"/>
      <c r="HXR1327" s="779"/>
      <c r="HXS1327" s="779"/>
      <c r="HXT1327" s="779"/>
      <c r="HXU1327" s="779"/>
      <c r="HXV1327" s="779"/>
      <c r="HXW1327" s="779"/>
      <c r="HXX1327" s="779"/>
      <c r="HXY1327" s="779"/>
      <c r="HXZ1327" s="779"/>
      <c r="HYA1327" s="779"/>
      <c r="HYB1327" s="779"/>
      <c r="HYC1327" s="779"/>
      <c r="HYD1327" s="779"/>
      <c r="HYE1327" s="779"/>
      <c r="HYF1327" s="779"/>
      <c r="HYG1327" s="779"/>
      <c r="HYH1327" s="779"/>
      <c r="HYI1327" s="779"/>
      <c r="HYJ1327" s="779"/>
      <c r="HYK1327" s="779"/>
      <c r="HYL1327" s="779"/>
      <c r="HYM1327" s="779"/>
      <c r="HYN1327" s="779"/>
      <c r="HYO1327" s="779"/>
      <c r="HYP1327" s="779"/>
      <c r="HYQ1327" s="779"/>
      <c r="HYR1327" s="779"/>
      <c r="HYS1327" s="779"/>
      <c r="HYT1327" s="779"/>
      <c r="HYU1327" s="779"/>
      <c r="HYV1327" s="779"/>
      <c r="HYW1327" s="779"/>
      <c r="HYX1327" s="779"/>
      <c r="HYY1327" s="779"/>
      <c r="HYZ1327" s="779"/>
      <c r="HZA1327" s="779"/>
      <c r="HZB1327" s="779"/>
      <c r="HZC1327" s="779"/>
      <c r="HZD1327" s="779"/>
      <c r="HZE1327" s="779"/>
      <c r="HZF1327" s="779"/>
      <c r="HZG1327" s="779"/>
      <c r="HZH1327" s="779"/>
      <c r="HZI1327" s="779"/>
      <c r="HZJ1327" s="779"/>
      <c r="HZK1327" s="779"/>
      <c r="HZL1327" s="779"/>
      <c r="HZM1327" s="779"/>
      <c r="HZN1327" s="779"/>
      <c r="HZO1327" s="779"/>
      <c r="HZP1327" s="779"/>
      <c r="HZQ1327" s="779"/>
      <c r="HZR1327" s="779"/>
      <c r="HZS1327" s="779"/>
      <c r="HZT1327" s="779"/>
      <c r="HZU1327" s="779"/>
      <c r="HZV1327" s="779"/>
      <c r="HZW1327" s="779"/>
      <c r="HZX1327" s="779"/>
      <c r="HZY1327" s="779"/>
      <c r="HZZ1327" s="779"/>
      <c r="IAA1327" s="779"/>
      <c r="IAB1327" s="779"/>
      <c r="IAC1327" s="779"/>
      <c r="IAD1327" s="779"/>
      <c r="IAE1327" s="779"/>
      <c r="IAF1327" s="779"/>
      <c r="IAG1327" s="779"/>
      <c r="IAH1327" s="779"/>
      <c r="IAI1327" s="779"/>
      <c r="IAJ1327" s="779"/>
      <c r="IAK1327" s="779"/>
      <c r="IAL1327" s="779"/>
      <c r="IAM1327" s="779"/>
      <c r="IAN1327" s="779"/>
      <c r="IAO1327" s="779"/>
      <c r="IAP1327" s="779"/>
      <c r="IAQ1327" s="779"/>
      <c r="IAR1327" s="779"/>
      <c r="IAS1327" s="779"/>
      <c r="IAT1327" s="779"/>
      <c r="IAU1327" s="779"/>
      <c r="IAV1327" s="779"/>
      <c r="IAW1327" s="779"/>
      <c r="IAX1327" s="779"/>
      <c r="IAY1327" s="779"/>
      <c r="IAZ1327" s="779"/>
      <c r="IBA1327" s="779"/>
      <c r="IBB1327" s="779"/>
      <c r="IBC1327" s="779"/>
      <c r="IBD1327" s="779"/>
      <c r="IBE1327" s="779"/>
      <c r="IBF1327" s="779"/>
      <c r="IBG1327" s="779"/>
      <c r="IBH1327" s="779"/>
      <c r="IBI1327" s="779"/>
      <c r="IBJ1327" s="779"/>
      <c r="IBK1327" s="779"/>
      <c r="IBL1327" s="779"/>
      <c r="IBM1327" s="779"/>
      <c r="IBN1327" s="779"/>
      <c r="IBO1327" s="779"/>
      <c r="IBP1327" s="779"/>
      <c r="IBQ1327" s="779"/>
      <c r="IBR1327" s="779"/>
      <c r="IBS1327" s="779"/>
      <c r="IBT1327" s="779"/>
      <c r="IBU1327" s="779"/>
      <c r="IBV1327" s="779"/>
      <c r="IBW1327" s="779"/>
      <c r="IBX1327" s="779"/>
      <c r="IBY1327" s="779"/>
      <c r="IBZ1327" s="779"/>
      <c r="ICA1327" s="779"/>
      <c r="ICB1327" s="779"/>
      <c r="ICC1327" s="779"/>
      <c r="ICD1327" s="779"/>
      <c r="ICE1327" s="779"/>
      <c r="ICF1327" s="779"/>
      <c r="ICG1327" s="779"/>
      <c r="ICH1327" s="779"/>
      <c r="ICI1327" s="779"/>
      <c r="ICJ1327" s="779"/>
      <c r="ICK1327" s="779"/>
      <c r="ICL1327" s="779"/>
      <c r="ICM1327" s="779"/>
      <c r="ICN1327" s="779"/>
      <c r="ICO1327" s="779"/>
      <c r="ICP1327" s="779"/>
      <c r="ICQ1327" s="779"/>
      <c r="ICR1327" s="779"/>
      <c r="ICS1327" s="779"/>
      <c r="ICT1327" s="779"/>
      <c r="ICU1327" s="779"/>
      <c r="ICV1327" s="779"/>
      <c r="ICW1327" s="779"/>
      <c r="ICX1327" s="779"/>
      <c r="ICY1327" s="779"/>
      <c r="ICZ1327" s="779"/>
      <c r="IDA1327" s="779"/>
      <c r="IDB1327" s="779"/>
      <c r="IDC1327" s="779"/>
      <c r="IDD1327" s="779"/>
      <c r="IDE1327" s="779"/>
      <c r="IDF1327" s="779"/>
      <c r="IDG1327" s="779"/>
      <c r="IDH1327" s="779"/>
      <c r="IDI1327" s="779"/>
      <c r="IDJ1327" s="779"/>
      <c r="IDK1327" s="779"/>
      <c r="IDL1327" s="779"/>
      <c r="IDM1327" s="779"/>
      <c r="IDN1327" s="779"/>
      <c r="IDO1327" s="779"/>
      <c r="IDP1327" s="779"/>
      <c r="IDQ1327" s="779"/>
      <c r="IDR1327" s="779"/>
      <c r="IDS1327" s="779"/>
      <c r="IDT1327" s="779"/>
      <c r="IDU1327" s="779"/>
      <c r="IDV1327" s="779"/>
      <c r="IDW1327" s="779"/>
      <c r="IDX1327" s="779"/>
      <c r="IDY1327" s="779"/>
      <c r="IDZ1327" s="779"/>
      <c r="IEA1327" s="779"/>
      <c r="IEB1327" s="779"/>
      <c r="IEC1327" s="779"/>
      <c r="IED1327" s="779"/>
      <c r="IEE1327" s="779"/>
      <c r="IEF1327" s="779"/>
      <c r="IEG1327" s="779"/>
      <c r="IEH1327" s="779"/>
      <c r="IEI1327" s="779"/>
      <c r="IEJ1327" s="779"/>
      <c r="IEK1327" s="779"/>
      <c r="IEL1327" s="779"/>
      <c r="IEM1327" s="779"/>
      <c r="IEN1327" s="779"/>
      <c r="IEO1327" s="779"/>
      <c r="IEP1327" s="779"/>
      <c r="IEQ1327" s="779"/>
      <c r="IER1327" s="779"/>
      <c r="IES1327" s="779"/>
      <c r="IET1327" s="779"/>
      <c r="IEU1327" s="779"/>
      <c r="IEV1327" s="779"/>
      <c r="IEW1327" s="779"/>
      <c r="IEX1327" s="779"/>
      <c r="IEY1327" s="779"/>
      <c r="IEZ1327" s="779"/>
      <c r="IFA1327" s="779"/>
      <c r="IFB1327" s="779"/>
      <c r="IFC1327" s="779"/>
      <c r="IFD1327" s="779"/>
      <c r="IFE1327" s="779"/>
      <c r="IFF1327" s="779"/>
      <c r="IFG1327" s="779"/>
      <c r="IFH1327" s="779"/>
      <c r="IFI1327" s="779"/>
      <c r="IFJ1327" s="779"/>
      <c r="IFK1327" s="779"/>
      <c r="IFL1327" s="779"/>
      <c r="IFM1327" s="779"/>
      <c r="IFN1327" s="779"/>
      <c r="IFO1327" s="779"/>
      <c r="IFP1327" s="779"/>
      <c r="IFQ1327" s="779"/>
      <c r="IFR1327" s="779"/>
      <c r="IFS1327" s="779"/>
      <c r="IFT1327" s="779"/>
      <c r="IFU1327" s="779"/>
      <c r="IFV1327" s="779"/>
      <c r="IFW1327" s="779"/>
      <c r="IFX1327" s="779"/>
      <c r="IFY1327" s="779"/>
      <c r="IFZ1327" s="779"/>
      <c r="IGA1327" s="779"/>
      <c r="IGB1327" s="779"/>
      <c r="IGC1327" s="779"/>
      <c r="IGD1327" s="779"/>
      <c r="IGE1327" s="779"/>
      <c r="IGF1327" s="779"/>
      <c r="IGG1327" s="779"/>
      <c r="IGH1327" s="779"/>
      <c r="IGI1327" s="779"/>
      <c r="IGJ1327" s="779"/>
      <c r="IGK1327" s="779"/>
      <c r="IGL1327" s="779"/>
      <c r="IGM1327" s="779"/>
      <c r="IGN1327" s="779"/>
      <c r="IGO1327" s="779"/>
      <c r="IGP1327" s="779"/>
      <c r="IGQ1327" s="779"/>
      <c r="IGR1327" s="779"/>
      <c r="IGS1327" s="779"/>
      <c r="IGT1327" s="779"/>
      <c r="IGU1327" s="779"/>
      <c r="IGV1327" s="779"/>
      <c r="IGW1327" s="779"/>
      <c r="IGX1327" s="779"/>
      <c r="IGY1327" s="779"/>
      <c r="IGZ1327" s="779"/>
      <c r="IHA1327" s="779"/>
      <c r="IHB1327" s="779"/>
      <c r="IHC1327" s="779"/>
      <c r="IHD1327" s="779"/>
      <c r="IHE1327" s="779"/>
      <c r="IHF1327" s="779"/>
      <c r="IHG1327" s="779"/>
      <c r="IHH1327" s="779"/>
      <c r="IHI1327" s="779"/>
      <c r="IHJ1327" s="779"/>
      <c r="IHK1327" s="779"/>
      <c r="IHL1327" s="779"/>
      <c r="IHM1327" s="779"/>
      <c r="IHN1327" s="779"/>
      <c r="IHO1327" s="779"/>
      <c r="IHP1327" s="779"/>
      <c r="IHQ1327" s="779"/>
      <c r="IHR1327" s="779"/>
      <c r="IHS1327" s="779"/>
      <c r="IHT1327" s="779"/>
      <c r="IHU1327" s="779"/>
      <c r="IHV1327" s="779"/>
      <c r="IHW1327" s="779"/>
      <c r="IHX1327" s="779"/>
      <c r="IHY1327" s="779"/>
      <c r="IHZ1327" s="779"/>
      <c r="IIA1327" s="779"/>
      <c r="IIB1327" s="779"/>
      <c r="IIC1327" s="779"/>
      <c r="IID1327" s="779"/>
      <c r="IIE1327" s="779"/>
      <c r="IIF1327" s="779"/>
      <c r="IIG1327" s="779"/>
      <c r="IIH1327" s="779"/>
      <c r="III1327" s="779"/>
      <c r="IIJ1327" s="779"/>
      <c r="IIK1327" s="779"/>
      <c r="IIL1327" s="779"/>
      <c r="IIM1327" s="779"/>
      <c r="IIN1327" s="779"/>
      <c r="IIO1327" s="779"/>
      <c r="IIP1327" s="779"/>
      <c r="IIQ1327" s="779"/>
      <c r="IIR1327" s="779"/>
      <c r="IIS1327" s="779"/>
      <c r="IIT1327" s="779"/>
      <c r="IIU1327" s="779"/>
      <c r="IIV1327" s="779"/>
      <c r="IIW1327" s="779"/>
      <c r="IIX1327" s="779"/>
      <c r="IIY1327" s="779"/>
      <c r="IIZ1327" s="779"/>
      <c r="IJA1327" s="779"/>
      <c r="IJB1327" s="779"/>
      <c r="IJC1327" s="779"/>
      <c r="IJD1327" s="779"/>
      <c r="IJE1327" s="779"/>
      <c r="IJF1327" s="779"/>
      <c r="IJG1327" s="779"/>
      <c r="IJH1327" s="779"/>
      <c r="IJI1327" s="779"/>
      <c r="IJJ1327" s="779"/>
      <c r="IJK1327" s="779"/>
      <c r="IJL1327" s="779"/>
      <c r="IJM1327" s="779"/>
      <c r="IJN1327" s="779"/>
      <c r="IJO1327" s="779"/>
      <c r="IJP1327" s="779"/>
      <c r="IJQ1327" s="779"/>
      <c r="IJR1327" s="779"/>
      <c r="IJS1327" s="779"/>
      <c r="IJT1327" s="779"/>
      <c r="IJU1327" s="779"/>
      <c r="IJV1327" s="779"/>
      <c r="IJW1327" s="779"/>
      <c r="IJX1327" s="779"/>
      <c r="IJY1327" s="779"/>
      <c r="IJZ1327" s="779"/>
      <c r="IKA1327" s="779"/>
      <c r="IKB1327" s="779"/>
      <c r="IKC1327" s="779"/>
      <c r="IKD1327" s="779"/>
      <c r="IKE1327" s="779"/>
      <c r="IKF1327" s="779"/>
      <c r="IKG1327" s="779"/>
      <c r="IKH1327" s="779"/>
      <c r="IKI1327" s="779"/>
      <c r="IKJ1327" s="779"/>
      <c r="IKK1327" s="779"/>
      <c r="IKL1327" s="779"/>
      <c r="IKM1327" s="779"/>
      <c r="IKN1327" s="779"/>
      <c r="IKO1327" s="779"/>
      <c r="IKP1327" s="779"/>
      <c r="IKQ1327" s="779"/>
      <c r="IKR1327" s="779"/>
      <c r="IKS1327" s="779"/>
      <c r="IKT1327" s="779"/>
      <c r="IKU1327" s="779"/>
      <c r="IKV1327" s="779"/>
      <c r="IKW1327" s="779"/>
      <c r="IKX1327" s="779"/>
      <c r="IKY1327" s="779"/>
      <c r="IKZ1327" s="779"/>
      <c r="ILA1327" s="779"/>
      <c r="ILB1327" s="779"/>
      <c r="ILC1327" s="779"/>
      <c r="ILD1327" s="779"/>
      <c r="ILE1327" s="779"/>
      <c r="ILF1327" s="779"/>
      <c r="ILG1327" s="779"/>
      <c r="ILH1327" s="779"/>
      <c r="ILI1327" s="779"/>
      <c r="ILJ1327" s="779"/>
      <c r="ILK1327" s="779"/>
      <c r="ILL1327" s="779"/>
      <c r="ILM1327" s="779"/>
      <c r="ILN1327" s="779"/>
      <c r="ILO1327" s="779"/>
      <c r="ILP1327" s="779"/>
      <c r="ILQ1327" s="779"/>
      <c r="ILR1327" s="779"/>
      <c r="ILS1327" s="779"/>
      <c r="ILT1327" s="779"/>
      <c r="ILU1327" s="779"/>
      <c r="ILV1327" s="779"/>
      <c r="ILW1327" s="779"/>
      <c r="ILX1327" s="779"/>
      <c r="ILY1327" s="779"/>
      <c r="ILZ1327" s="779"/>
      <c r="IMA1327" s="779"/>
      <c r="IMB1327" s="779"/>
      <c r="IMC1327" s="779"/>
      <c r="IMD1327" s="779"/>
      <c r="IME1327" s="779"/>
      <c r="IMF1327" s="779"/>
      <c r="IMG1327" s="779"/>
      <c r="IMH1327" s="779"/>
      <c r="IMI1327" s="779"/>
      <c r="IMJ1327" s="779"/>
      <c r="IMK1327" s="779"/>
      <c r="IML1327" s="779"/>
      <c r="IMM1327" s="779"/>
      <c r="IMN1327" s="779"/>
      <c r="IMO1327" s="779"/>
      <c r="IMP1327" s="779"/>
      <c r="IMQ1327" s="779"/>
      <c r="IMR1327" s="779"/>
      <c r="IMS1327" s="779"/>
      <c r="IMT1327" s="779"/>
      <c r="IMU1327" s="779"/>
      <c r="IMV1327" s="779"/>
      <c r="IMW1327" s="779"/>
      <c r="IMX1327" s="779"/>
      <c r="IMY1327" s="779"/>
      <c r="IMZ1327" s="779"/>
      <c r="INA1327" s="779"/>
      <c r="INB1327" s="779"/>
      <c r="INC1327" s="779"/>
      <c r="IND1327" s="779"/>
      <c r="INE1327" s="779"/>
      <c r="INF1327" s="779"/>
      <c r="ING1327" s="779"/>
      <c r="INH1327" s="779"/>
      <c r="INI1327" s="779"/>
      <c r="INJ1327" s="779"/>
      <c r="INK1327" s="779"/>
      <c r="INL1327" s="779"/>
      <c r="INM1327" s="779"/>
      <c r="INN1327" s="779"/>
      <c r="INO1327" s="779"/>
      <c r="INP1327" s="779"/>
      <c r="INQ1327" s="779"/>
      <c r="INR1327" s="779"/>
      <c r="INS1327" s="779"/>
      <c r="INT1327" s="779"/>
      <c r="INU1327" s="779"/>
      <c r="INV1327" s="779"/>
      <c r="INW1327" s="779"/>
      <c r="INX1327" s="779"/>
      <c r="INY1327" s="779"/>
      <c r="INZ1327" s="779"/>
      <c r="IOA1327" s="779"/>
      <c r="IOB1327" s="779"/>
      <c r="IOC1327" s="779"/>
      <c r="IOD1327" s="779"/>
      <c r="IOE1327" s="779"/>
      <c r="IOF1327" s="779"/>
      <c r="IOG1327" s="779"/>
      <c r="IOH1327" s="779"/>
      <c r="IOI1327" s="779"/>
      <c r="IOJ1327" s="779"/>
      <c r="IOK1327" s="779"/>
      <c r="IOL1327" s="779"/>
      <c r="IOM1327" s="779"/>
      <c r="ION1327" s="779"/>
      <c r="IOO1327" s="779"/>
      <c r="IOP1327" s="779"/>
      <c r="IOQ1327" s="779"/>
      <c r="IOR1327" s="779"/>
      <c r="IOS1327" s="779"/>
      <c r="IOT1327" s="779"/>
      <c r="IOU1327" s="779"/>
      <c r="IOV1327" s="779"/>
      <c r="IOW1327" s="779"/>
      <c r="IOX1327" s="779"/>
      <c r="IOY1327" s="779"/>
      <c r="IOZ1327" s="779"/>
      <c r="IPA1327" s="779"/>
      <c r="IPB1327" s="779"/>
      <c r="IPC1327" s="779"/>
      <c r="IPD1327" s="779"/>
      <c r="IPE1327" s="779"/>
      <c r="IPF1327" s="779"/>
      <c r="IPG1327" s="779"/>
      <c r="IPH1327" s="779"/>
      <c r="IPI1327" s="779"/>
      <c r="IPJ1327" s="779"/>
      <c r="IPK1327" s="779"/>
      <c r="IPL1327" s="779"/>
      <c r="IPM1327" s="779"/>
      <c r="IPN1327" s="779"/>
      <c r="IPO1327" s="779"/>
      <c r="IPP1327" s="779"/>
      <c r="IPQ1327" s="779"/>
      <c r="IPR1327" s="779"/>
      <c r="IPS1327" s="779"/>
      <c r="IPT1327" s="779"/>
      <c r="IPU1327" s="779"/>
      <c r="IPV1327" s="779"/>
      <c r="IPW1327" s="779"/>
      <c r="IPX1327" s="779"/>
      <c r="IPY1327" s="779"/>
      <c r="IPZ1327" s="779"/>
      <c r="IQA1327" s="779"/>
      <c r="IQB1327" s="779"/>
      <c r="IQC1327" s="779"/>
      <c r="IQD1327" s="779"/>
      <c r="IQE1327" s="779"/>
      <c r="IQF1327" s="779"/>
      <c r="IQG1327" s="779"/>
      <c r="IQH1327" s="779"/>
      <c r="IQI1327" s="779"/>
      <c r="IQJ1327" s="779"/>
      <c r="IQK1327" s="779"/>
      <c r="IQL1327" s="779"/>
      <c r="IQM1327" s="779"/>
      <c r="IQN1327" s="779"/>
      <c r="IQO1327" s="779"/>
      <c r="IQP1327" s="779"/>
      <c r="IQQ1327" s="779"/>
      <c r="IQR1327" s="779"/>
      <c r="IQS1327" s="779"/>
      <c r="IQT1327" s="779"/>
      <c r="IQU1327" s="779"/>
      <c r="IQV1327" s="779"/>
      <c r="IQW1327" s="779"/>
      <c r="IQX1327" s="779"/>
      <c r="IQY1327" s="779"/>
      <c r="IQZ1327" s="779"/>
      <c r="IRA1327" s="779"/>
      <c r="IRB1327" s="779"/>
      <c r="IRC1327" s="779"/>
      <c r="IRD1327" s="779"/>
      <c r="IRE1327" s="779"/>
      <c r="IRF1327" s="779"/>
      <c r="IRG1327" s="779"/>
      <c r="IRH1327" s="779"/>
      <c r="IRI1327" s="779"/>
      <c r="IRJ1327" s="779"/>
      <c r="IRK1327" s="779"/>
      <c r="IRL1327" s="779"/>
      <c r="IRM1327" s="779"/>
      <c r="IRN1327" s="779"/>
      <c r="IRO1327" s="779"/>
      <c r="IRP1327" s="779"/>
      <c r="IRQ1327" s="779"/>
      <c r="IRR1327" s="779"/>
      <c r="IRS1327" s="779"/>
      <c r="IRT1327" s="779"/>
      <c r="IRU1327" s="779"/>
      <c r="IRV1327" s="779"/>
      <c r="IRW1327" s="779"/>
      <c r="IRX1327" s="779"/>
      <c r="IRY1327" s="779"/>
      <c r="IRZ1327" s="779"/>
      <c r="ISA1327" s="779"/>
      <c r="ISB1327" s="779"/>
      <c r="ISC1327" s="779"/>
      <c r="ISD1327" s="779"/>
      <c r="ISE1327" s="779"/>
      <c r="ISF1327" s="779"/>
      <c r="ISG1327" s="779"/>
      <c r="ISH1327" s="779"/>
      <c r="ISI1327" s="779"/>
      <c r="ISJ1327" s="779"/>
      <c r="ISK1327" s="779"/>
      <c r="ISL1327" s="779"/>
      <c r="ISM1327" s="779"/>
      <c r="ISN1327" s="779"/>
      <c r="ISO1327" s="779"/>
      <c r="ISP1327" s="779"/>
      <c r="ISQ1327" s="779"/>
      <c r="ISR1327" s="779"/>
      <c r="ISS1327" s="779"/>
      <c r="IST1327" s="779"/>
      <c r="ISU1327" s="779"/>
      <c r="ISV1327" s="779"/>
      <c r="ISW1327" s="779"/>
      <c r="ISX1327" s="779"/>
      <c r="ISY1327" s="779"/>
      <c r="ISZ1327" s="779"/>
      <c r="ITA1327" s="779"/>
      <c r="ITB1327" s="779"/>
      <c r="ITC1327" s="779"/>
      <c r="ITD1327" s="779"/>
      <c r="ITE1327" s="779"/>
      <c r="ITF1327" s="779"/>
      <c r="ITG1327" s="779"/>
      <c r="ITH1327" s="779"/>
      <c r="ITI1327" s="779"/>
      <c r="ITJ1327" s="779"/>
      <c r="ITK1327" s="779"/>
      <c r="ITL1327" s="779"/>
      <c r="ITM1327" s="779"/>
      <c r="ITN1327" s="779"/>
      <c r="ITO1327" s="779"/>
      <c r="ITP1327" s="779"/>
      <c r="ITQ1327" s="779"/>
      <c r="ITR1327" s="779"/>
      <c r="ITS1327" s="779"/>
      <c r="ITT1327" s="779"/>
      <c r="ITU1327" s="779"/>
      <c r="ITV1327" s="779"/>
      <c r="ITW1327" s="779"/>
      <c r="ITX1327" s="779"/>
      <c r="ITY1327" s="779"/>
      <c r="ITZ1327" s="779"/>
      <c r="IUA1327" s="779"/>
      <c r="IUB1327" s="779"/>
      <c r="IUC1327" s="779"/>
      <c r="IUD1327" s="779"/>
      <c r="IUE1327" s="779"/>
      <c r="IUF1327" s="779"/>
      <c r="IUG1327" s="779"/>
      <c r="IUH1327" s="779"/>
      <c r="IUI1327" s="779"/>
      <c r="IUJ1327" s="779"/>
      <c r="IUK1327" s="779"/>
      <c r="IUL1327" s="779"/>
      <c r="IUM1327" s="779"/>
      <c r="IUN1327" s="779"/>
      <c r="IUO1327" s="779"/>
      <c r="IUP1327" s="779"/>
      <c r="IUQ1327" s="779"/>
      <c r="IUR1327" s="779"/>
      <c r="IUS1327" s="779"/>
      <c r="IUT1327" s="779"/>
      <c r="IUU1327" s="779"/>
      <c r="IUV1327" s="779"/>
      <c r="IUW1327" s="779"/>
      <c r="IUX1327" s="779"/>
      <c r="IUY1327" s="779"/>
      <c r="IUZ1327" s="779"/>
      <c r="IVA1327" s="779"/>
      <c r="IVB1327" s="779"/>
      <c r="IVC1327" s="779"/>
      <c r="IVD1327" s="779"/>
      <c r="IVE1327" s="779"/>
      <c r="IVF1327" s="779"/>
      <c r="IVG1327" s="779"/>
      <c r="IVH1327" s="779"/>
      <c r="IVI1327" s="779"/>
      <c r="IVJ1327" s="779"/>
      <c r="IVK1327" s="779"/>
      <c r="IVL1327" s="779"/>
      <c r="IVM1327" s="779"/>
      <c r="IVN1327" s="779"/>
      <c r="IVO1327" s="779"/>
      <c r="IVP1327" s="779"/>
      <c r="IVQ1327" s="779"/>
      <c r="IVR1327" s="779"/>
      <c r="IVS1327" s="779"/>
      <c r="IVT1327" s="779"/>
      <c r="IVU1327" s="779"/>
      <c r="IVV1327" s="779"/>
      <c r="IVW1327" s="779"/>
      <c r="IVX1327" s="779"/>
      <c r="IVY1327" s="779"/>
      <c r="IVZ1327" s="779"/>
      <c r="IWA1327" s="779"/>
      <c r="IWB1327" s="779"/>
      <c r="IWC1327" s="779"/>
      <c r="IWD1327" s="779"/>
      <c r="IWE1327" s="779"/>
      <c r="IWF1327" s="779"/>
      <c r="IWG1327" s="779"/>
      <c r="IWH1327" s="779"/>
      <c r="IWI1327" s="779"/>
      <c r="IWJ1327" s="779"/>
      <c r="IWK1327" s="779"/>
      <c r="IWL1327" s="779"/>
      <c r="IWM1327" s="779"/>
      <c r="IWN1327" s="779"/>
      <c r="IWO1327" s="779"/>
      <c r="IWP1327" s="779"/>
      <c r="IWQ1327" s="779"/>
      <c r="IWR1327" s="779"/>
      <c r="IWS1327" s="779"/>
      <c r="IWT1327" s="779"/>
      <c r="IWU1327" s="779"/>
      <c r="IWV1327" s="779"/>
      <c r="IWW1327" s="779"/>
      <c r="IWX1327" s="779"/>
      <c r="IWY1327" s="779"/>
      <c r="IWZ1327" s="779"/>
      <c r="IXA1327" s="779"/>
      <c r="IXB1327" s="779"/>
      <c r="IXC1327" s="779"/>
      <c r="IXD1327" s="779"/>
      <c r="IXE1327" s="779"/>
      <c r="IXF1327" s="779"/>
      <c r="IXG1327" s="779"/>
      <c r="IXH1327" s="779"/>
      <c r="IXI1327" s="779"/>
      <c r="IXJ1327" s="779"/>
      <c r="IXK1327" s="779"/>
      <c r="IXL1327" s="779"/>
      <c r="IXM1327" s="779"/>
      <c r="IXN1327" s="779"/>
      <c r="IXO1327" s="779"/>
      <c r="IXP1327" s="779"/>
      <c r="IXQ1327" s="779"/>
      <c r="IXR1327" s="779"/>
      <c r="IXS1327" s="779"/>
      <c r="IXT1327" s="779"/>
      <c r="IXU1327" s="779"/>
      <c r="IXV1327" s="779"/>
      <c r="IXW1327" s="779"/>
      <c r="IXX1327" s="779"/>
      <c r="IXY1327" s="779"/>
      <c r="IXZ1327" s="779"/>
      <c r="IYA1327" s="779"/>
      <c r="IYB1327" s="779"/>
      <c r="IYC1327" s="779"/>
      <c r="IYD1327" s="779"/>
      <c r="IYE1327" s="779"/>
      <c r="IYF1327" s="779"/>
      <c r="IYG1327" s="779"/>
      <c r="IYH1327" s="779"/>
      <c r="IYI1327" s="779"/>
      <c r="IYJ1327" s="779"/>
      <c r="IYK1327" s="779"/>
      <c r="IYL1327" s="779"/>
      <c r="IYM1327" s="779"/>
      <c r="IYN1327" s="779"/>
      <c r="IYO1327" s="779"/>
      <c r="IYP1327" s="779"/>
      <c r="IYQ1327" s="779"/>
      <c r="IYR1327" s="779"/>
      <c r="IYS1327" s="779"/>
      <c r="IYT1327" s="779"/>
      <c r="IYU1327" s="779"/>
      <c r="IYV1327" s="779"/>
      <c r="IYW1327" s="779"/>
      <c r="IYX1327" s="779"/>
      <c r="IYY1327" s="779"/>
      <c r="IYZ1327" s="779"/>
      <c r="IZA1327" s="779"/>
      <c r="IZB1327" s="779"/>
      <c r="IZC1327" s="779"/>
      <c r="IZD1327" s="779"/>
      <c r="IZE1327" s="779"/>
      <c r="IZF1327" s="779"/>
      <c r="IZG1327" s="779"/>
      <c r="IZH1327" s="779"/>
      <c r="IZI1327" s="779"/>
      <c r="IZJ1327" s="779"/>
      <c r="IZK1327" s="779"/>
      <c r="IZL1327" s="779"/>
      <c r="IZM1327" s="779"/>
      <c r="IZN1327" s="779"/>
      <c r="IZO1327" s="779"/>
      <c r="IZP1327" s="779"/>
      <c r="IZQ1327" s="779"/>
      <c r="IZR1327" s="779"/>
      <c r="IZS1327" s="779"/>
      <c r="IZT1327" s="779"/>
      <c r="IZU1327" s="779"/>
      <c r="IZV1327" s="779"/>
      <c r="IZW1327" s="779"/>
      <c r="IZX1327" s="779"/>
      <c r="IZY1327" s="779"/>
      <c r="IZZ1327" s="779"/>
      <c r="JAA1327" s="779"/>
      <c r="JAB1327" s="779"/>
      <c r="JAC1327" s="779"/>
      <c r="JAD1327" s="779"/>
      <c r="JAE1327" s="779"/>
      <c r="JAF1327" s="779"/>
      <c r="JAG1327" s="779"/>
      <c r="JAH1327" s="779"/>
      <c r="JAI1327" s="779"/>
      <c r="JAJ1327" s="779"/>
      <c r="JAK1327" s="779"/>
      <c r="JAL1327" s="779"/>
      <c r="JAM1327" s="779"/>
      <c r="JAN1327" s="779"/>
      <c r="JAO1327" s="779"/>
      <c r="JAP1327" s="779"/>
      <c r="JAQ1327" s="779"/>
      <c r="JAR1327" s="779"/>
      <c r="JAS1327" s="779"/>
      <c r="JAT1327" s="779"/>
      <c r="JAU1327" s="779"/>
      <c r="JAV1327" s="779"/>
      <c r="JAW1327" s="779"/>
      <c r="JAX1327" s="779"/>
      <c r="JAY1327" s="779"/>
      <c r="JAZ1327" s="779"/>
      <c r="JBA1327" s="779"/>
      <c r="JBB1327" s="779"/>
      <c r="JBC1327" s="779"/>
      <c r="JBD1327" s="779"/>
      <c r="JBE1327" s="779"/>
      <c r="JBF1327" s="779"/>
      <c r="JBG1327" s="779"/>
      <c r="JBH1327" s="779"/>
      <c r="JBI1327" s="779"/>
      <c r="JBJ1327" s="779"/>
      <c r="JBK1327" s="779"/>
      <c r="JBL1327" s="779"/>
      <c r="JBM1327" s="779"/>
      <c r="JBN1327" s="779"/>
      <c r="JBO1327" s="779"/>
      <c r="JBP1327" s="779"/>
      <c r="JBQ1327" s="779"/>
      <c r="JBR1327" s="779"/>
      <c r="JBS1327" s="779"/>
      <c r="JBT1327" s="779"/>
      <c r="JBU1327" s="779"/>
      <c r="JBV1327" s="779"/>
      <c r="JBW1327" s="779"/>
      <c r="JBX1327" s="779"/>
      <c r="JBY1327" s="779"/>
      <c r="JBZ1327" s="779"/>
      <c r="JCA1327" s="779"/>
      <c r="JCB1327" s="779"/>
      <c r="JCC1327" s="779"/>
      <c r="JCD1327" s="779"/>
      <c r="JCE1327" s="779"/>
      <c r="JCF1327" s="779"/>
      <c r="JCG1327" s="779"/>
      <c r="JCH1327" s="779"/>
      <c r="JCI1327" s="779"/>
      <c r="JCJ1327" s="779"/>
      <c r="JCK1327" s="779"/>
      <c r="JCL1327" s="779"/>
      <c r="JCM1327" s="779"/>
      <c r="JCN1327" s="779"/>
      <c r="JCO1327" s="779"/>
      <c r="JCP1327" s="779"/>
      <c r="JCQ1327" s="779"/>
      <c r="JCR1327" s="779"/>
      <c r="JCS1327" s="779"/>
      <c r="JCT1327" s="779"/>
      <c r="JCU1327" s="779"/>
      <c r="JCV1327" s="779"/>
      <c r="JCW1327" s="779"/>
      <c r="JCX1327" s="779"/>
      <c r="JCY1327" s="779"/>
      <c r="JCZ1327" s="779"/>
      <c r="JDA1327" s="779"/>
      <c r="JDB1327" s="779"/>
      <c r="JDC1327" s="779"/>
      <c r="JDD1327" s="779"/>
      <c r="JDE1327" s="779"/>
      <c r="JDF1327" s="779"/>
      <c r="JDG1327" s="779"/>
      <c r="JDH1327" s="779"/>
      <c r="JDI1327" s="779"/>
      <c r="JDJ1327" s="779"/>
      <c r="JDK1327" s="779"/>
      <c r="JDL1327" s="779"/>
      <c r="JDM1327" s="779"/>
      <c r="JDN1327" s="779"/>
      <c r="JDO1327" s="779"/>
      <c r="JDP1327" s="779"/>
      <c r="JDQ1327" s="779"/>
      <c r="JDR1327" s="779"/>
      <c r="JDS1327" s="779"/>
      <c r="JDT1327" s="779"/>
      <c r="JDU1327" s="779"/>
      <c r="JDV1327" s="779"/>
      <c r="JDW1327" s="779"/>
      <c r="JDX1327" s="779"/>
      <c r="JDY1327" s="779"/>
      <c r="JDZ1327" s="779"/>
      <c r="JEA1327" s="779"/>
      <c r="JEB1327" s="779"/>
      <c r="JEC1327" s="779"/>
      <c r="JED1327" s="779"/>
      <c r="JEE1327" s="779"/>
      <c r="JEF1327" s="779"/>
      <c r="JEG1327" s="779"/>
      <c r="JEH1327" s="779"/>
      <c r="JEI1327" s="779"/>
      <c r="JEJ1327" s="779"/>
      <c r="JEK1327" s="779"/>
      <c r="JEL1327" s="779"/>
      <c r="JEM1327" s="779"/>
      <c r="JEN1327" s="779"/>
      <c r="JEO1327" s="779"/>
      <c r="JEP1327" s="779"/>
      <c r="JEQ1327" s="779"/>
      <c r="JER1327" s="779"/>
      <c r="JES1327" s="779"/>
      <c r="JET1327" s="779"/>
      <c r="JEU1327" s="779"/>
      <c r="JEV1327" s="779"/>
      <c r="JEW1327" s="779"/>
      <c r="JEX1327" s="779"/>
      <c r="JEY1327" s="779"/>
      <c r="JEZ1327" s="779"/>
      <c r="JFA1327" s="779"/>
      <c r="JFB1327" s="779"/>
      <c r="JFC1327" s="779"/>
      <c r="JFD1327" s="779"/>
      <c r="JFE1327" s="779"/>
      <c r="JFF1327" s="779"/>
      <c r="JFG1327" s="779"/>
      <c r="JFH1327" s="779"/>
      <c r="JFI1327" s="779"/>
      <c r="JFJ1327" s="779"/>
      <c r="JFK1327" s="779"/>
      <c r="JFL1327" s="779"/>
      <c r="JFM1327" s="779"/>
      <c r="JFN1327" s="779"/>
      <c r="JFO1327" s="779"/>
      <c r="JFP1327" s="779"/>
      <c r="JFQ1327" s="779"/>
      <c r="JFR1327" s="779"/>
      <c r="JFS1327" s="779"/>
      <c r="JFT1327" s="779"/>
      <c r="JFU1327" s="779"/>
      <c r="JFV1327" s="779"/>
      <c r="JFW1327" s="779"/>
      <c r="JFX1327" s="779"/>
      <c r="JFY1327" s="779"/>
      <c r="JFZ1327" s="779"/>
      <c r="JGA1327" s="779"/>
      <c r="JGB1327" s="779"/>
      <c r="JGC1327" s="779"/>
      <c r="JGD1327" s="779"/>
      <c r="JGE1327" s="779"/>
      <c r="JGF1327" s="779"/>
      <c r="JGG1327" s="779"/>
      <c r="JGH1327" s="779"/>
      <c r="JGI1327" s="779"/>
      <c r="JGJ1327" s="779"/>
      <c r="JGK1327" s="779"/>
      <c r="JGL1327" s="779"/>
      <c r="JGM1327" s="779"/>
      <c r="JGN1327" s="779"/>
      <c r="JGO1327" s="779"/>
      <c r="JGP1327" s="779"/>
      <c r="JGQ1327" s="779"/>
      <c r="JGR1327" s="779"/>
      <c r="JGS1327" s="779"/>
      <c r="JGT1327" s="779"/>
      <c r="JGU1327" s="779"/>
      <c r="JGV1327" s="779"/>
      <c r="JGW1327" s="779"/>
      <c r="JGX1327" s="779"/>
      <c r="JGY1327" s="779"/>
      <c r="JGZ1327" s="779"/>
      <c r="JHA1327" s="779"/>
      <c r="JHB1327" s="779"/>
      <c r="JHC1327" s="779"/>
      <c r="JHD1327" s="779"/>
      <c r="JHE1327" s="779"/>
      <c r="JHF1327" s="779"/>
      <c r="JHG1327" s="779"/>
      <c r="JHH1327" s="779"/>
      <c r="JHI1327" s="779"/>
      <c r="JHJ1327" s="779"/>
      <c r="JHK1327" s="779"/>
      <c r="JHL1327" s="779"/>
      <c r="JHM1327" s="779"/>
      <c r="JHN1327" s="779"/>
      <c r="JHO1327" s="779"/>
      <c r="JHP1327" s="779"/>
      <c r="JHQ1327" s="779"/>
      <c r="JHR1327" s="779"/>
      <c r="JHS1327" s="779"/>
      <c r="JHT1327" s="779"/>
      <c r="JHU1327" s="779"/>
      <c r="JHV1327" s="779"/>
      <c r="JHW1327" s="779"/>
      <c r="JHX1327" s="779"/>
      <c r="JHY1327" s="779"/>
      <c r="JHZ1327" s="779"/>
      <c r="JIA1327" s="779"/>
      <c r="JIB1327" s="779"/>
      <c r="JIC1327" s="779"/>
      <c r="JID1327" s="779"/>
      <c r="JIE1327" s="779"/>
      <c r="JIF1327" s="779"/>
      <c r="JIG1327" s="779"/>
      <c r="JIH1327" s="779"/>
      <c r="JII1327" s="779"/>
      <c r="JIJ1327" s="779"/>
      <c r="JIK1327" s="779"/>
      <c r="JIL1327" s="779"/>
      <c r="JIM1327" s="779"/>
      <c r="JIN1327" s="779"/>
      <c r="JIO1327" s="779"/>
      <c r="JIP1327" s="779"/>
      <c r="JIQ1327" s="779"/>
      <c r="JIR1327" s="779"/>
      <c r="JIS1327" s="779"/>
      <c r="JIT1327" s="779"/>
      <c r="JIU1327" s="779"/>
      <c r="JIV1327" s="779"/>
      <c r="JIW1327" s="779"/>
      <c r="JIX1327" s="779"/>
      <c r="JIY1327" s="779"/>
      <c r="JIZ1327" s="779"/>
      <c r="JJA1327" s="779"/>
      <c r="JJB1327" s="779"/>
      <c r="JJC1327" s="779"/>
      <c r="JJD1327" s="779"/>
      <c r="JJE1327" s="779"/>
      <c r="JJF1327" s="779"/>
      <c r="JJG1327" s="779"/>
      <c r="JJH1327" s="779"/>
      <c r="JJI1327" s="779"/>
      <c r="JJJ1327" s="779"/>
      <c r="JJK1327" s="779"/>
      <c r="JJL1327" s="779"/>
      <c r="JJM1327" s="779"/>
      <c r="JJN1327" s="779"/>
      <c r="JJO1327" s="779"/>
      <c r="JJP1327" s="779"/>
      <c r="JJQ1327" s="779"/>
      <c r="JJR1327" s="779"/>
      <c r="JJS1327" s="779"/>
      <c r="JJT1327" s="779"/>
      <c r="JJU1327" s="779"/>
      <c r="JJV1327" s="779"/>
      <c r="JJW1327" s="779"/>
      <c r="JJX1327" s="779"/>
      <c r="JJY1327" s="779"/>
      <c r="JJZ1327" s="779"/>
      <c r="JKA1327" s="779"/>
      <c r="JKB1327" s="779"/>
      <c r="JKC1327" s="779"/>
      <c r="JKD1327" s="779"/>
      <c r="JKE1327" s="779"/>
      <c r="JKF1327" s="779"/>
      <c r="JKG1327" s="779"/>
      <c r="JKH1327" s="779"/>
      <c r="JKI1327" s="779"/>
      <c r="JKJ1327" s="779"/>
      <c r="JKK1327" s="779"/>
      <c r="JKL1327" s="779"/>
      <c r="JKM1327" s="779"/>
      <c r="JKN1327" s="779"/>
      <c r="JKO1327" s="779"/>
      <c r="JKP1327" s="779"/>
      <c r="JKQ1327" s="779"/>
      <c r="JKR1327" s="779"/>
      <c r="JKS1327" s="779"/>
      <c r="JKT1327" s="779"/>
      <c r="JKU1327" s="779"/>
      <c r="JKV1327" s="779"/>
      <c r="JKW1327" s="779"/>
      <c r="JKX1327" s="779"/>
      <c r="JKY1327" s="779"/>
      <c r="JKZ1327" s="779"/>
      <c r="JLA1327" s="779"/>
      <c r="JLB1327" s="779"/>
      <c r="JLC1327" s="779"/>
      <c r="JLD1327" s="779"/>
      <c r="JLE1327" s="779"/>
      <c r="JLF1327" s="779"/>
      <c r="JLG1327" s="779"/>
      <c r="JLH1327" s="779"/>
      <c r="JLI1327" s="779"/>
      <c r="JLJ1327" s="779"/>
      <c r="JLK1327" s="779"/>
      <c r="JLL1327" s="779"/>
      <c r="JLM1327" s="779"/>
      <c r="JLN1327" s="779"/>
      <c r="JLO1327" s="779"/>
      <c r="JLP1327" s="779"/>
      <c r="JLQ1327" s="779"/>
      <c r="JLR1327" s="779"/>
      <c r="JLS1327" s="779"/>
      <c r="JLT1327" s="779"/>
      <c r="JLU1327" s="779"/>
      <c r="JLV1327" s="779"/>
      <c r="JLW1327" s="779"/>
      <c r="JLX1327" s="779"/>
      <c r="JLY1327" s="779"/>
      <c r="JLZ1327" s="779"/>
      <c r="JMA1327" s="779"/>
      <c r="JMB1327" s="779"/>
      <c r="JMC1327" s="779"/>
      <c r="JMD1327" s="779"/>
      <c r="JME1327" s="779"/>
      <c r="JMF1327" s="779"/>
      <c r="JMG1327" s="779"/>
      <c r="JMH1327" s="779"/>
      <c r="JMI1327" s="779"/>
      <c r="JMJ1327" s="779"/>
      <c r="JMK1327" s="779"/>
      <c r="JML1327" s="779"/>
      <c r="JMM1327" s="779"/>
      <c r="JMN1327" s="779"/>
      <c r="JMO1327" s="779"/>
      <c r="JMP1327" s="779"/>
      <c r="JMQ1327" s="779"/>
      <c r="JMR1327" s="779"/>
      <c r="JMS1327" s="779"/>
      <c r="JMT1327" s="779"/>
      <c r="JMU1327" s="779"/>
      <c r="JMV1327" s="779"/>
      <c r="JMW1327" s="779"/>
      <c r="JMX1327" s="779"/>
      <c r="JMY1327" s="779"/>
      <c r="JMZ1327" s="779"/>
      <c r="JNA1327" s="779"/>
      <c r="JNB1327" s="779"/>
      <c r="JNC1327" s="779"/>
      <c r="JND1327" s="779"/>
      <c r="JNE1327" s="779"/>
      <c r="JNF1327" s="779"/>
      <c r="JNG1327" s="779"/>
      <c r="JNH1327" s="779"/>
      <c r="JNI1327" s="779"/>
      <c r="JNJ1327" s="779"/>
      <c r="JNK1327" s="779"/>
      <c r="JNL1327" s="779"/>
      <c r="JNM1327" s="779"/>
      <c r="JNN1327" s="779"/>
      <c r="JNO1327" s="779"/>
      <c r="JNP1327" s="779"/>
      <c r="JNQ1327" s="779"/>
      <c r="JNR1327" s="779"/>
      <c r="JNS1327" s="779"/>
      <c r="JNT1327" s="779"/>
      <c r="JNU1327" s="779"/>
      <c r="JNV1327" s="779"/>
      <c r="JNW1327" s="779"/>
      <c r="JNX1327" s="779"/>
      <c r="JNY1327" s="779"/>
      <c r="JNZ1327" s="779"/>
      <c r="JOA1327" s="779"/>
      <c r="JOB1327" s="779"/>
      <c r="JOC1327" s="779"/>
      <c r="JOD1327" s="779"/>
      <c r="JOE1327" s="779"/>
      <c r="JOF1327" s="779"/>
      <c r="JOG1327" s="779"/>
      <c r="JOH1327" s="779"/>
      <c r="JOI1327" s="779"/>
      <c r="JOJ1327" s="779"/>
      <c r="JOK1327" s="779"/>
      <c r="JOL1327" s="779"/>
      <c r="JOM1327" s="779"/>
      <c r="JON1327" s="779"/>
      <c r="JOO1327" s="779"/>
      <c r="JOP1327" s="779"/>
      <c r="JOQ1327" s="779"/>
      <c r="JOR1327" s="779"/>
      <c r="JOS1327" s="779"/>
      <c r="JOT1327" s="779"/>
      <c r="JOU1327" s="779"/>
      <c r="JOV1327" s="779"/>
      <c r="JOW1327" s="779"/>
      <c r="JOX1327" s="779"/>
      <c r="JOY1327" s="779"/>
      <c r="JOZ1327" s="779"/>
      <c r="JPA1327" s="779"/>
      <c r="JPB1327" s="779"/>
      <c r="JPC1327" s="779"/>
      <c r="JPD1327" s="779"/>
      <c r="JPE1327" s="779"/>
      <c r="JPF1327" s="779"/>
      <c r="JPG1327" s="779"/>
      <c r="JPH1327" s="779"/>
      <c r="JPI1327" s="779"/>
      <c r="JPJ1327" s="779"/>
      <c r="JPK1327" s="779"/>
      <c r="JPL1327" s="779"/>
      <c r="JPM1327" s="779"/>
      <c r="JPN1327" s="779"/>
      <c r="JPO1327" s="779"/>
      <c r="JPP1327" s="779"/>
      <c r="JPQ1327" s="779"/>
      <c r="JPR1327" s="779"/>
      <c r="JPS1327" s="779"/>
      <c r="JPT1327" s="779"/>
      <c r="JPU1327" s="779"/>
      <c r="JPV1327" s="779"/>
      <c r="JPW1327" s="779"/>
      <c r="JPX1327" s="779"/>
      <c r="JPY1327" s="779"/>
      <c r="JPZ1327" s="779"/>
      <c r="JQA1327" s="779"/>
      <c r="JQB1327" s="779"/>
      <c r="JQC1327" s="779"/>
      <c r="JQD1327" s="779"/>
      <c r="JQE1327" s="779"/>
      <c r="JQF1327" s="779"/>
      <c r="JQG1327" s="779"/>
      <c r="JQH1327" s="779"/>
      <c r="JQI1327" s="779"/>
      <c r="JQJ1327" s="779"/>
      <c r="JQK1327" s="779"/>
      <c r="JQL1327" s="779"/>
      <c r="JQM1327" s="779"/>
      <c r="JQN1327" s="779"/>
      <c r="JQO1327" s="779"/>
      <c r="JQP1327" s="779"/>
      <c r="JQQ1327" s="779"/>
      <c r="JQR1327" s="779"/>
      <c r="JQS1327" s="779"/>
      <c r="JQT1327" s="779"/>
      <c r="JQU1327" s="779"/>
      <c r="JQV1327" s="779"/>
      <c r="JQW1327" s="779"/>
      <c r="JQX1327" s="779"/>
      <c r="JQY1327" s="779"/>
      <c r="JQZ1327" s="779"/>
      <c r="JRA1327" s="779"/>
      <c r="JRB1327" s="779"/>
      <c r="JRC1327" s="779"/>
      <c r="JRD1327" s="779"/>
      <c r="JRE1327" s="779"/>
      <c r="JRF1327" s="779"/>
      <c r="JRG1327" s="779"/>
      <c r="JRH1327" s="779"/>
      <c r="JRI1327" s="779"/>
      <c r="JRJ1327" s="779"/>
      <c r="JRK1327" s="779"/>
      <c r="JRL1327" s="779"/>
      <c r="JRM1327" s="779"/>
      <c r="JRN1327" s="779"/>
      <c r="JRO1327" s="779"/>
      <c r="JRP1327" s="779"/>
      <c r="JRQ1327" s="779"/>
      <c r="JRR1327" s="779"/>
      <c r="JRS1327" s="779"/>
      <c r="JRT1327" s="779"/>
      <c r="JRU1327" s="779"/>
      <c r="JRV1327" s="779"/>
      <c r="JRW1327" s="779"/>
      <c r="JRX1327" s="779"/>
      <c r="JRY1327" s="779"/>
      <c r="JRZ1327" s="779"/>
      <c r="JSA1327" s="779"/>
      <c r="JSB1327" s="779"/>
      <c r="JSC1327" s="779"/>
      <c r="JSD1327" s="779"/>
      <c r="JSE1327" s="779"/>
      <c r="JSF1327" s="779"/>
      <c r="JSG1327" s="779"/>
      <c r="JSH1327" s="779"/>
      <c r="JSI1327" s="779"/>
      <c r="JSJ1327" s="779"/>
      <c r="JSK1327" s="779"/>
      <c r="JSL1327" s="779"/>
      <c r="JSM1327" s="779"/>
      <c r="JSN1327" s="779"/>
      <c r="JSO1327" s="779"/>
      <c r="JSP1327" s="779"/>
      <c r="JSQ1327" s="779"/>
      <c r="JSR1327" s="779"/>
      <c r="JSS1327" s="779"/>
      <c r="JST1327" s="779"/>
      <c r="JSU1327" s="779"/>
      <c r="JSV1327" s="779"/>
      <c r="JSW1327" s="779"/>
      <c r="JSX1327" s="779"/>
      <c r="JSY1327" s="779"/>
      <c r="JSZ1327" s="779"/>
      <c r="JTA1327" s="779"/>
      <c r="JTB1327" s="779"/>
      <c r="JTC1327" s="779"/>
      <c r="JTD1327" s="779"/>
      <c r="JTE1327" s="779"/>
      <c r="JTF1327" s="779"/>
      <c r="JTG1327" s="779"/>
      <c r="JTH1327" s="779"/>
      <c r="JTI1327" s="779"/>
      <c r="JTJ1327" s="779"/>
      <c r="JTK1327" s="779"/>
      <c r="JTL1327" s="779"/>
      <c r="JTM1327" s="779"/>
      <c r="JTN1327" s="779"/>
      <c r="JTO1327" s="779"/>
      <c r="JTP1327" s="779"/>
      <c r="JTQ1327" s="779"/>
      <c r="JTR1327" s="779"/>
      <c r="JTS1327" s="779"/>
      <c r="JTT1327" s="779"/>
      <c r="JTU1327" s="779"/>
      <c r="JTV1327" s="779"/>
      <c r="JTW1327" s="779"/>
      <c r="JTX1327" s="779"/>
      <c r="JTY1327" s="779"/>
      <c r="JTZ1327" s="779"/>
      <c r="JUA1327" s="779"/>
      <c r="JUB1327" s="779"/>
      <c r="JUC1327" s="779"/>
      <c r="JUD1327" s="779"/>
      <c r="JUE1327" s="779"/>
      <c r="JUF1327" s="779"/>
      <c r="JUG1327" s="779"/>
      <c r="JUH1327" s="779"/>
      <c r="JUI1327" s="779"/>
      <c r="JUJ1327" s="779"/>
      <c r="JUK1327" s="779"/>
      <c r="JUL1327" s="779"/>
      <c r="JUM1327" s="779"/>
      <c r="JUN1327" s="779"/>
      <c r="JUO1327" s="779"/>
      <c r="JUP1327" s="779"/>
      <c r="JUQ1327" s="779"/>
      <c r="JUR1327" s="779"/>
      <c r="JUS1327" s="779"/>
      <c r="JUT1327" s="779"/>
      <c r="JUU1327" s="779"/>
      <c r="JUV1327" s="779"/>
      <c r="JUW1327" s="779"/>
      <c r="JUX1327" s="779"/>
      <c r="JUY1327" s="779"/>
      <c r="JUZ1327" s="779"/>
      <c r="JVA1327" s="779"/>
      <c r="JVB1327" s="779"/>
      <c r="JVC1327" s="779"/>
      <c r="JVD1327" s="779"/>
      <c r="JVE1327" s="779"/>
      <c r="JVF1327" s="779"/>
      <c r="JVG1327" s="779"/>
      <c r="JVH1327" s="779"/>
      <c r="JVI1327" s="779"/>
      <c r="JVJ1327" s="779"/>
      <c r="JVK1327" s="779"/>
      <c r="JVL1327" s="779"/>
      <c r="JVM1327" s="779"/>
      <c r="JVN1327" s="779"/>
      <c r="JVO1327" s="779"/>
      <c r="JVP1327" s="779"/>
      <c r="JVQ1327" s="779"/>
      <c r="JVR1327" s="779"/>
      <c r="JVS1327" s="779"/>
      <c r="JVT1327" s="779"/>
      <c r="JVU1327" s="779"/>
      <c r="JVV1327" s="779"/>
      <c r="JVW1327" s="779"/>
      <c r="JVX1327" s="779"/>
      <c r="JVY1327" s="779"/>
      <c r="JVZ1327" s="779"/>
      <c r="JWA1327" s="779"/>
      <c r="JWB1327" s="779"/>
      <c r="JWC1327" s="779"/>
      <c r="JWD1327" s="779"/>
      <c r="JWE1327" s="779"/>
      <c r="JWF1327" s="779"/>
      <c r="JWG1327" s="779"/>
      <c r="JWH1327" s="779"/>
      <c r="JWI1327" s="779"/>
      <c r="JWJ1327" s="779"/>
      <c r="JWK1327" s="779"/>
      <c r="JWL1327" s="779"/>
      <c r="JWM1327" s="779"/>
      <c r="JWN1327" s="779"/>
      <c r="JWO1327" s="779"/>
      <c r="JWP1327" s="779"/>
      <c r="JWQ1327" s="779"/>
      <c r="JWR1327" s="779"/>
      <c r="JWS1327" s="779"/>
      <c r="JWT1327" s="779"/>
      <c r="JWU1327" s="779"/>
      <c r="JWV1327" s="779"/>
      <c r="JWW1327" s="779"/>
      <c r="JWX1327" s="779"/>
      <c r="JWY1327" s="779"/>
      <c r="JWZ1327" s="779"/>
      <c r="JXA1327" s="779"/>
      <c r="JXB1327" s="779"/>
      <c r="JXC1327" s="779"/>
      <c r="JXD1327" s="779"/>
      <c r="JXE1327" s="779"/>
      <c r="JXF1327" s="779"/>
      <c r="JXG1327" s="779"/>
      <c r="JXH1327" s="779"/>
      <c r="JXI1327" s="779"/>
      <c r="JXJ1327" s="779"/>
      <c r="JXK1327" s="779"/>
      <c r="JXL1327" s="779"/>
      <c r="JXM1327" s="779"/>
      <c r="JXN1327" s="779"/>
      <c r="JXO1327" s="779"/>
      <c r="JXP1327" s="779"/>
      <c r="JXQ1327" s="779"/>
      <c r="JXR1327" s="779"/>
      <c r="JXS1327" s="779"/>
      <c r="JXT1327" s="779"/>
      <c r="JXU1327" s="779"/>
      <c r="JXV1327" s="779"/>
      <c r="JXW1327" s="779"/>
      <c r="JXX1327" s="779"/>
      <c r="JXY1327" s="779"/>
      <c r="JXZ1327" s="779"/>
      <c r="JYA1327" s="779"/>
      <c r="JYB1327" s="779"/>
      <c r="JYC1327" s="779"/>
      <c r="JYD1327" s="779"/>
      <c r="JYE1327" s="779"/>
      <c r="JYF1327" s="779"/>
      <c r="JYG1327" s="779"/>
      <c r="JYH1327" s="779"/>
      <c r="JYI1327" s="779"/>
      <c r="JYJ1327" s="779"/>
      <c r="JYK1327" s="779"/>
      <c r="JYL1327" s="779"/>
      <c r="JYM1327" s="779"/>
      <c r="JYN1327" s="779"/>
      <c r="JYO1327" s="779"/>
      <c r="JYP1327" s="779"/>
      <c r="JYQ1327" s="779"/>
      <c r="JYR1327" s="779"/>
      <c r="JYS1327" s="779"/>
      <c r="JYT1327" s="779"/>
      <c r="JYU1327" s="779"/>
      <c r="JYV1327" s="779"/>
      <c r="JYW1327" s="779"/>
      <c r="JYX1327" s="779"/>
      <c r="JYY1327" s="779"/>
      <c r="JYZ1327" s="779"/>
      <c r="JZA1327" s="779"/>
      <c r="JZB1327" s="779"/>
      <c r="JZC1327" s="779"/>
      <c r="JZD1327" s="779"/>
      <c r="JZE1327" s="779"/>
      <c r="JZF1327" s="779"/>
      <c r="JZG1327" s="779"/>
      <c r="JZH1327" s="779"/>
      <c r="JZI1327" s="779"/>
      <c r="JZJ1327" s="779"/>
      <c r="JZK1327" s="779"/>
      <c r="JZL1327" s="779"/>
      <c r="JZM1327" s="779"/>
      <c r="JZN1327" s="779"/>
      <c r="JZO1327" s="779"/>
      <c r="JZP1327" s="779"/>
      <c r="JZQ1327" s="779"/>
      <c r="JZR1327" s="779"/>
      <c r="JZS1327" s="779"/>
      <c r="JZT1327" s="779"/>
      <c r="JZU1327" s="779"/>
      <c r="JZV1327" s="779"/>
      <c r="JZW1327" s="779"/>
      <c r="JZX1327" s="779"/>
      <c r="JZY1327" s="779"/>
      <c r="JZZ1327" s="779"/>
      <c r="KAA1327" s="779"/>
      <c r="KAB1327" s="779"/>
      <c r="KAC1327" s="779"/>
      <c r="KAD1327" s="779"/>
      <c r="KAE1327" s="779"/>
      <c r="KAF1327" s="779"/>
      <c r="KAG1327" s="779"/>
      <c r="KAH1327" s="779"/>
      <c r="KAI1327" s="779"/>
      <c r="KAJ1327" s="779"/>
      <c r="KAK1327" s="779"/>
      <c r="KAL1327" s="779"/>
      <c r="KAM1327" s="779"/>
      <c r="KAN1327" s="779"/>
      <c r="KAO1327" s="779"/>
      <c r="KAP1327" s="779"/>
      <c r="KAQ1327" s="779"/>
      <c r="KAR1327" s="779"/>
      <c r="KAS1327" s="779"/>
      <c r="KAT1327" s="779"/>
      <c r="KAU1327" s="779"/>
      <c r="KAV1327" s="779"/>
      <c r="KAW1327" s="779"/>
      <c r="KAX1327" s="779"/>
      <c r="KAY1327" s="779"/>
      <c r="KAZ1327" s="779"/>
      <c r="KBA1327" s="779"/>
      <c r="KBB1327" s="779"/>
      <c r="KBC1327" s="779"/>
      <c r="KBD1327" s="779"/>
      <c r="KBE1327" s="779"/>
      <c r="KBF1327" s="779"/>
      <c r="KBG1327" s="779"/>
      <c r="KBH1327" s="779"/>
      <c r="KBI1327" s="779"/>
      <c r="KBJ1327" s="779"/>
      <c r="KBK1327" s="779"/>
      <c r="KBL1327" s="779"/>
      <c r="KBM1327" s="779"/>
      <c r="KBN1327" s="779"/>
      <c r="KBO1327" s="779"/>
      <c r="KBP1327" s="779"/>
      <c r="KBQ1327" s="779"/>
      <c r="KBR1327" s="779"/>
      <c r="KBS1327" s="779"/>
      <c r="KBT1327" s="779"/>
      <c r="KBU1327" s="779"/>
      <c r="KBV1327" s="779"/>
      <c r="KBW1327" s="779"/>
      <c r="KBX1327" s="779"/>
      <c r="KBY1327" s="779"/>
      <c r="KBZ1327" s="779"/>
      <c r="KCA1327" s="779"/>
      <c r="KCB1327" s="779"/>
      <c r="KCC1327" s="779"/>
      <c r="KCD1327" s="779"/>
      <c r="KCE1327" s="779"/>
      <c r="KCF1327" s="779"/>
      <c r="KCG1327" s="779"/>
      <c r="KCH1327" s="779"/>
      <c r="KCI1327" s="779"/>
      <c r="KCJ1327" s="779"/>
      <c r="KCK1327" s="779"/>
      <c r="KCL1327" s="779"/>
      <c r="KCM1327" s="779"/>
      <c r="KCN1327" s="779"/>
      <c r="KCO1327" s="779"/>
      <c r="KCP1327" s="779"/>
      <c r="KCQ1327" s="779"/>
      <c r="KCR1327" s="779"/>
      <c r="KCS1327" s="779"/>
      <c r="KCT1327" s="779"/>
      <c r="KCU1327" s="779"/>
      <c r="KCV1327" s="779"/>
      <c r="KCW1327" s="779"/>
      <c r="KCX1327" s="779"/>
      <c r="KCY1327" s="779"/>
      <c r="KCZ1327" s="779"/>
      <c r="KDA1327" s="779"/>
      <c r="KDB1327" s="779"/>
      <c r="KDC1327" s="779"/>
      <c r="KDD1327" s="779"/>
      <c r="KDE1327" s="779"/>
      <c r="KDF1327" s="779"/>
      <c r="KDG1327" s="779"/>
      <c r="KDH1327" s="779"/>
      <c r="KDI1327" s="779"/>
      <c r="KDJ1327" s="779"/>
      <c r="KDK1327" s="779"/>
      <c r="KDL1327" s="779"/>
      <c r="KDM1327" s="779"/>
      <c r="KDN1327" s="779"/>
      <c r="KDO1327" s="779"/>
      <c r="KDP1327" s="779"/>
      <c r="KDQ1327" s="779"/>
      <c r="KDR1327" s="779"/>
      <c r="KDS1327" s="779"/>
      <c r="KDT1327" s="779"/>
      <c r="KDU1327" s="779"/>
      <c r="KDV1327" s="779"/>
      <c r="KDW1327" s="779"/>
      <c r="KDX1327" s="779"/>
      <c r="KDY1327" s="779"/>
      <c r="KDZ1327" s="779"/>
      <c r="KEA1327" s="779"/>
      <c r="KEB1327" s="779"/>
      <c r="KEC1327" s="779"/>
      <c r="KED1327" s="779"/>
      <c r="KEE1327" s="779"/>
      <c r="KEF1327" s="779"/>
      <c r="KEG1327" s="779"/>
      <c r="KEH1327" s="779"/>
      <c r="KEI1327" s="779"/>
      <c r="KEJ1327" s="779"/>
      <c r="KEK1327" s="779"/>
      <c r="KEL1327" s="779"/>
      <c r="KEM1327" s="779"/>
      <c r="KEN1327" s="779"/>
      <c r="KEO1327" s="779"/>
      <c r="KEP1327" s="779"/>
      <c r="KEQ1327" s="779"/>
      <c r="KER1327" s="779"/>
      <c r="KES1327" s="779"/>
      <c r="KET1327" s="779"/>
      <c r="KEU1327" s="779"/>
      <c r="KEV1327" s="779"/>
      <c r="KEW1327" s="779"/>
      <c r="KEX1327" s="779"/>
      <c r="KEY1327" s="779"/>
      <c r="KEZ1327" s="779"/>
      <c r="KFA1327" s="779"/>
      <c r="KFB1327" s="779"/>
      <c r="KFC1327" s="779"/>
      <c r="KFD1327" s="779"/>
      <c r="KFE1327" s="779"/>
      <c r="KFF1327" s="779"/>
      <c r="KFG1327" s="779"/>
      <c r="KFH1327" s="779"/>
      <c r="KFI1327" s="779"/>
      <c r="KFJ1327" s="779"/>
      <c r="KFK1327" s="779"/>
      <c r="KFL1327" s="779"/>
      <c r="KFM1327" s="779"/>
      <c r="KFN1327" s="779"/>
      <c r="KFO1327" s="779"/>
      <c r="KFP1327" s="779"/>
      <c r="KFQ1327" s="779"/>
      <c r="KFR1327" s="779"/>
      <c r="KFS1327" s="779"/>
      <c r="KFT1327" s="779"/>
      <c r="KFU1327" s="779"/>
      <c r="KFV1327" s="779"/>
      <c r="KFW1327" s="779"/>
      <c r="KFX1327" s="779"/>
      <c r="KFY1327" s="779"/>
      <c r="KFZ1327" s="779"/>
      <c r="KGA1327" s="779"/>
      <c r="KGB1327" s="779"/>
      <c r="KGC1327" s="779"/>
      <c r="KGD1327" s="779"/>
      <c r="KGE1327" s="779"/>
      <c r="KGF1327" s="779"/>
      <c r="KGG1327" s="779"/>
      <c r="KGH1327" s="779"/>
      <c r="KGI1327" s="779"/>
      <c r="KGJ1327" s="779"/>
      <c r="KGK1327" s="779"/>
      <c r="KGL1327" s="779"/>
      <c r="KGM1327" s="779"/>
      <c r="KGN1327" s="779"/>
      <c r="KGO1327" s="779"/>
      <c r="KGP1327" s="779"/>
      <c r="KGQ1327" s="779"/>
      <c r="KGR1327" s="779"/>
      <c r="KGS1327" s="779"/>
      <c r="KGT1327" s="779"/>
      <c r="KGU1327" s="779"/>
      <c r="KGV1327" s="779"/>
      <c r="KGW1327" s="779"/>
      <c r="KGX1327" s="779"/>
      <c r="KGY1327" s="779"/>
      <c r="KGZ1327" s="779"/>
      <c r="KHA1327" s="779"/>
      <c r="KHB1327" s="779"/>
      <c r="KHC1327" s="779"/>
      <c r="KHD1327" s="779"/>
      <c r="KHE1327" s="779"/>
      <c r="KHF1327" s="779"/>
      <c r="KHG1327" s="779"/>
      <c r="KHH1327" s="779"/>
      <c r="KHI1327" s="779"/>
      <c r="KHJ1327" s="779"/>
      <c r="KHK1327" s="779"/>
      <c r="KHL1327" s="779"/>
      <c r="KHM1327" s="779"/>
      <c r="KHN1327" s="779"/>
      <c r="KHO1327" s="779"/>
      <c r="KHP1327" s="779"/>
      <c r="KHQ1327" s="779"/>
      <c r="KHR1327" s="779"/>
      <c r="KHS1327" s="779"/>
      <c r="KHT1327" s="779"/>
      <c r="KHU1327" s="779"/>
      <c r="KHV1327" s="779"/>
      <c r="KHW1327" s="779"/>
      <c r="KHX1327" s="779"/>
      <c r="KHY1327" s="779"/>
      <c r="KHZ1327" s="779"/>
      <c r="KIA1327" s="779"/>
      <c r="KIB1327" s="779"/>
      <c r="KIC1327" s="779"/>
      <c r="KID1327" s="779"/>
      <c r="KIE1327" s="779"/>
      <c r="KIF1327" s="779"/>
      <c r="KIG1327" s="779"/>
      <c r="KIH1327" s="779"/>
      <c r="KII1327" s="779"/>
      <c r="KIJ1327" s="779"/>
      <c r="KIK1327" s="779"/>
      <c r="KIL1327" s="779"/>
      <c r="KIM1327" s="779"/>
      <c r="KIN1327" s="779"/>
      <c r="KIO1327" s="779"/>
      <c r="KIP1327" s="779"/>
      <c r="KIQ1327" s="779"/>
      <c r="KIR1327" s="779"/>
      <c r="KIS1327" s="779"/>
      <c r="KIT1327" s="779"/>
      <c r="KIU1327" s="779"/>
      <c r="KIV1327" s="779"/>
      <c r="KIW1327" s="779"/>
      <c r="KIX1327" s="779"/>
      <c r="KIY1327" s="779"/>
      <c r="KIZ1327" s="779"/>
      <c r="KJA1327" s="779"/>
      <c r="KJB1327" s="779"/>
      <c r="KJC1327" s="779"/>
      <c r="KJD1327" s="779"/>
      <c r="KJE1327" s="779"/>
      <c r="KJF1327" s="779"/>
      <c r="KJG1327" s="779"/>
      <c r="KJH1327" s="779"/>
      <c r="KJI1327" s="779"/>
      <c r="KJJ1327" s="779"/>
      <c r="KJK1327" s="779"/>
      <c r="KJL1327" s="779"/>
      <c r="KJM1327" s="779"/>
      <c r="KJN1327" s="779"/>
      <c r="KJO1327" s="779"/>
      <c r="KJP1327" s="779"/>
      <c r="KJQ1327" s="779"/>
      <c r="KJR1327" s="779"/>
      <c r="KJS1327" s="779"/>
      <c r="KJT1327" s="779"/>
      <c r="KJU1327" s="779"/>
      <c r="KJV1327" s="779"/>
      <c r="KJW1327" s="779"/>
      <c r="KJX1327" s="779"/>
      <c r="KJY1327" s="779"/>
      <c r="KJZ1327" s="779"/>
      <c r="KKA1327" s="779"/>
      <c r="KKB1327" s="779"/>
      <c r="KKC1327" s="779"/>
      <c r="KKD1327" s="779"/>
      <c r="KKE1327" s="779"/>
      <c r="KKF1327" s="779"/>
      <c r="KKG1327" s="779"/>
      <c r="KKH1327" s="779"/>
      <c r="KKI1327" s="779"/>
      <c r="KKJ1327" s="779"/>
      <c r="KKK1327" s="779"/>
      <c r="KKL1327" s="779"/>
      <c r="KKM1327" s="779"/>
      <c r="KKN1327" s="779"/>
      <c r="KKO1327" s="779"/>
      <c r="KKP1327" s="779"/>
      <c r="KKQ1327" s="779"/>
      <c r="KKR1327" s="779"/>
      <c r="KKS1327" s="779"/>
      <c r="KKT1327" s="779"/>
      <c r="KKU1327" s="779"/>
      <c r="KKV1327" s="779"/>
      <c r="KKW1327" s="779"/>
      <c r="KKX1327" s="779"/>
      <c r="KKY1327" s="779"/>
      <c r="KKZ1327" s="779"/>
      <c r="KLA1327" s="779"/>
      <c r="KLB1327" s="779"/>
      <c r="KLC1327" s="779"/>
      <c r="KLD1327" s="779"/>
      <c r="KLE1327" s="779"/>
      <c r="KLF1327" s="779"/>
      <c r="KLG1327" s="779"/>
      <c r="KLH1327" s="779"/>
      <c r="KLI1327" s="779"/>
      <c r="KLJ1327" s="779"/>
      <c r="KLK1327" s="779"/>
      <c r="KLL1327" s="779"/>
      <c r="KLM1327" s="779"/>
      <c r="KLN1327" s="779"/>
      <c r="KLO1327" s="779"/>
      <c r="KLP1327" s="779"/>
      <c r="KLQ1327" s="779"/>
      <c r="KLR1327" s="779"/>
      <c r="KLS1327" s="779"/>
      <c r="KLT1327" s="779"/>
      <c r="KLU1327" s="779"/>
      <c r="KLV1327" s="779"/>
      <c r="KLW1327" s="779"/>
      <c r="KLX1327" s="779"/>
      <c r="KLY1327" s="779"/>
      <c r="KLZ1327" s="779"/>
      <c r="KMA1327" s="779"/>
      <c r="KMB1327" s="779"/>
      <c r="KMC1327" s="779"/>
      <c r="KMD1327" s="779"/>
      <c r="KME1327" s="779"/>
      <c r="KMF1327" s="779"/>
      <c r="KMG1327" s="779"/>
      <c r="KMH1327" s="779"/>
      <c r="KMI1327" s="779"/>
      <c r="KMJ1327" s="779"/>
      <c r="KMK1327" s="779"/>
      <c r="KML1327" s="779"/>
      <c r="KMM1327" s="779"/>
      <c r="KMN1327" s="779"/>
      <c r="KMO1327" s="779"/>
      <c r="KMP1327" s="779"/>
      <c r="KMQ1327" s="779"/>
      <c r="KMR1327" s="779"/>
      <c r="KMS1327" s="779"/>
      <c r="KMT1327" s="779"/>
      <c r="KMU1327" s="779"/>
      <c r="KMV1327" s="779"/>
      <c r="KMW1327" s="779"/>
      <c r="KMX1327" s="779"/>
      <c r="KMY1327" s="779"/>
      <c r="KMZ1327" s="779"/>
      <c r="KNA1327" s="779"/>
      <c r="KNB1327" s="779"/>
      <c r="KNC1327" s="779"/>
      <c r="KND1327" s="779"/>
      <c r="KNE1327" s="779"/>
      <c r="KNF1327" s="779"/>
      <c r="KNG1327" s="779"/>
      <c r="KNH1327" s="779"/>
      <c r="KNI1327" s="779"/>
      <c r="KNJ1327" s="779"/>
      <c r="KNK1327" s="779"/>
      <c r="KNL1327" s="779"/>
      <c r="KNM1327" s="779"/>
      <c r="KNN1327" s="779"/>
      <c r="KNO1327" s="779"/>
      <c r="KNP1327" s="779"/>
      <c r="KNQ1327" s="779"/>
      <c r="KNR1327" s="779"/>
      <c r="KNS1327" s="779"/>
      <c r="KNT1327" s="779"/>
      <c r="KNU1327" s="779"/>
      <c r="KNV1327" s="779"/>
      <c r="KNW1327" s="779"/>
      <c r="KNX1327" s="779"/>
      <c r="KNY1327" s="779"/>
      <c r="KNZ1327" s="779"/>
      <c r="KOA1327" s="779"/>
      <c r="KOB1327" s="779"/>
      <c r="KOC1327" s="779"/>
      <c r="KOD1327" s="779"/>
      <c r="KOE1327" s="779"/>
      <c r="KOF1327" s="779"/>
      <c r="KOG1327" s="779"/>
      <c r="KOH1327" s="779"/>
      <c r="KOI1327" s="779"/>
      <c r="KOJ1327" s="779"/>
      <c r="KOK1327" s="779"/>
      <c r="KOL1327" s="779"/>
      <c r="KOM1327" s="779"/>
      <c r="KON1327" s="779"/>
      <c r="KOO1327" s="779"/>
      <c r="KOP1327" s="779"/>
      <c r="KOQ1327" s="779"/>
      <c r="KOR1327" s="779"/>
      <c r="KOS1327" s="779"/>
      <c r="KOT1327" s="779"/>
      <c r="KOU1327" s="779"/>
      <c r="KOV1327" s="779"/>
      <c r="KOW1327" s="779"/>
      <c r="KOX1327" s="779"/>
      <c r="KOY1327" s="779"/>
      <c r="KOZ1327" s="779"/>
      <c r="KPA1327" s="779"/>
      <c r="KPB1327" s="779"/>
      <c r="KPC1327" s="779"/>
      <c r="KPD1327" s="779"/>
      <c r="KPE1327" s="779"/>
      <c r="KPF1327" s="779"/>
      <c r="KPG1327" s="779"/>
      <c r="KPH1327" s="779"/>
      <c r="KPI1327" s="779"/>
      <c r="KPJ1327" s="779"/>
      <c r="KPK1327" s="779"/>
      <c r="KPL1327" s="779"/>
      <c r="KPM1327" s="779"/>
      <c r="KPN1327" s="779"/>
      <c r="KPO1327" s="779"/>
      <c r="KPP1327" s="779"/>
      <c r="KPQ1327" s="779"/>
      <c r="KPR1327" s="779"/>
      <c r="KPS1327" s="779"/>
      <c r="KPT1327" s="779"/>
      <c r="KPU1327" s="779"/>
      <c r="KPV1327" s="779"/>
      <c r="KPW1327" s="779"/>
      <c r="KPX1327" s="779"/>
      <c r="KPY1327" s="779"/>
      <c r="KPZ1327" s="779"/>
      <c r="KQA1327" s="779"/>
      <c r="KQB1327" s="779"/>
      <c r="KQC1327" s="779"/>
      <c r="KQD1327" s="779"/>
      <c r="KQE1327" s="779"/>
      <c r="KQF1327" s="779"/>
      <c r="KQG1327" s="779"/>
      <c r="KQH1327" s="779"/>
      <c r="KQI1327" s="779"/>
      <c r="KQJ1327" s="779"/>
      <c r="KQK1327" s="779"/>
      <c r="KQL1327" s="779"/>
      <c r="KQM1327" s="779"/>
      <c r="KQN1327" s="779"/>
      <c r="KQO1327" s="779"/>
      <c r="KQP1327" s="779"/>
      <c r="KQQ1327" s="779"/>
      <c r="KQR1327" s="779"/>
      <c r="KQS1327" s="779"/>
      <c r="KQT1327" s="779"/>
      <c r="KQU1327" s="779"/>
      <c r="KQV1327" s="779"/>
      <c r="KQW1327" s="779"/>
      <c r="KQX1327" s="779"/>
      <c r="KQY1327" s="779"/>
      <c r="KQZ1327" s="779"/>
      <c r="KRA1327" s="779"/>
      <c r="KRB1327" s="779"/>
      <c r="KRC1327" s="779"/>
      <c r="KRD1327" s="779"/>
      <c r="KRE1327" s="779"/>
      <c r="KRF1327" s="779"/>
      <c r="KRG1327" s="779"/>
      <c r="KRH1327" s="779"/>
      <c r="KRI1327" s="779"/>
      <c r="KRJ1327" s="779"/>
      <c r="KRK1327" s="779"/>
      <c r="KRL1327" s="779"/>
      <c r="KRM1327" s="779"/>
      <c r="KRN1327" s="779"/>
      <c r="KRO1327" s="779"/>
      <c r="KRP1327" s="779"/>
      <c r="KRQ1327" s="779"/>
      <c r="KRR1327" s="779"/>
      <c r="KRS1327" s="779"/>
      <c r="KRT1327" s="779"/>
      <c r="KRU1327" s="779"/>
      <c r="KRV1327" s="779"/>
      <c r="KRW1327" s="779"/>
      <c r="KRX1327" s="779"/>
      <c r="KRY1327" s="779"/>
      <c r="KRZ1327" s="779"/>
      <c r="KSA1327" s="779"/>
      <c r="KSB1327" s="779"/>
      <c r="KSC1327" s="779"/>
      <c r="KSD1327" s="779"/>
      <c r="KSE1327" s="779"/>
      <c r="KSF1327" s="779"/>
      <c r="KSG1327" s="779"/>
      <c r="KSH1327" s="779"/>
      <c r="KSI1327" s="779"/>
      <c r="KSJ1327" s="779"/>
      <c r="KSK1327" s="779"/>
      <c r="KSL1327" s="779"/>
      <c r="KSM1327" s="779"/>
      <c r="KSN1327" s="779"/>
      <c r="KSO1327" s="779"/>
      <c r="KSP1327" s="779"/>
      <c r="KSQ1327" s="779"/>
      <c r="KSR1327" s="779"/>
      <c r="KSS1327" s="779"/>
      <c r="KST1327" s="779"/>
      <c r="KSU1327" s="779"/>
      <c r="KSV1327" s="779"/>
      <c r="KSW1327" s="779"/>
      <c r="KSX1327" s="779"/>
      <c r="KSY1327" s="779"/>
      <c r="KSZ1327" s="779"/>
      <c r="KTA1327" s="779"/>
      <c r="KTB1327" s="779"/>
      <c r="KTC1327" s="779"/>
      <c r="KTD1327" s="779"/>
      <c r="KTE1327" s="779"/>
      <c r="KTF1327" s="779"/>
      <c r="KTG1327" s="779"/>
      <c r="KTH1327" s="779"/>
      <c r="KTI1327" s="779"/>
      <c r="KTJ1327" s="779"/>
      <c r="KTK1327" s="779"/>
      <c r="KTL1327" s="779"/>
      <c r="KTM1327" s="779"/>
      <c r="KTN1327" s="779"/>
      <c r="KTO1327" s="779"/>
      <c r="KTP1327" s="779"/>
      <c r="KTQ1327" s="779"/>
      <c r="KTR1327" s="779"/>
      <c r="KTS1327" s="779"/>
      <c r="KTT1327" s="779"/>
      <c r="KTU1327" s="779"/>
      <c r="KTV1327" s="779"/>
      <c r="KTW1327" s="779"/>
      <c r="KTX1327" s="779"/>
      <c r="KTY1327" s="779"/>
      <c r="KTZ1327" s="779"/>
      <c r="KUA1327" s="779"/>
      <c r="KUB1327" s="779"/>
      <c r="KUC1327" s="779"/>
      <c r="KUD1327" s="779"/>
      <c r="KUE1327" s="779"/>
      <c r="KUF1327" s="779"/>
      <c r="KUG1327" s="779"/>
      <c r="KUH1327" s="779"/>
      <c r="KUI1327" s="779"/>
      <c r="KUJ1327" s="779"/>
      <c r="KUK1327" s="779"/>
      <c r="KUL1327" s="779"/>
      <c r="KUM1327" s="779"/>
      <c r="KUN1327" s="779"/>
      <c r="KUO1327" s="779"/>
      <c r="KUP1327" s="779"/>
      <c r="KUQ1327" s="779"/>
      <c r="KUR1327" s="779"/>
      <c r="KUS1327" s="779"/>
      <c r="KUT1327" s="779"/>
      <c r="KUU1327" s="779"/>
      <c r="KUV1327" s="779"/>
      <c r="KUW1327" s="779"/>
      <c r="KUX1327" s="779"/>
      <c r="KUY1327" s="779"/>
      <c r="KUZ1327" s="779"/>
      <c r="KVA1327" s="779"/>
      <c r="KVB1327" s="779"/>
      <c r="KVC1327" s="779"/>
      <c r="KVD1327" s="779"/>
      <c r="KVE1327" s="779"/>
      <c r="KVF1327" s="779"/>
      <c r="KVG1327" s="779"/>
      <c r="KVH1327" s="779"/>
      <c r="KVI1327" s="779"/>
      <c r="KVJ1327" s="779"/>
      <c r="KVK1327" s="779"/>
      <c r="KVL1327" s="779"/>
      <c r="KVM1327" s="779"/>
      <c r="KVN1327" s="779"/>
      <c r="KVO1327" s="779"/>
      <c r="KVP1327" s="779"/>
      <c r="KVQ1327" s="779"/>
      <c r="KVR1327" s="779"/>
      <c r="KVS1327" s="779"/>
      <c r="KVT1327" s="779"/>
      <c r="KVU1327" s="779"/>
      <c r="KVV1327" s="779"/>
      <c r="KVW1327" s="779"/>
      <c r="KVX1327" s="779"/>
      <c r="KVY1327" s="779"/>
      <c r="KVZ1327" s="779"/>
      <c r="KWA1327" s="779"/>
      <c r="KWB1327" s="779"/>
      <c r="KWC1327" s="779"/>
      <c r="KWD1327" s="779"/>
      <c r="KWE1327" s="779"/>
      <c r="KWF1327" s="779"/>
      <c r="KWG1327" s="779"/>
      <c r="KWH1327" s="779"/>
      <c r="KWI1327" s="779"/>
      <c r="KWJ1327" s="779"/>
      <c r="KWK1327" s="779"/>
      <c r="KWL1327" s="779"/>
      <c r="KWM1327" s="779"/>
      <c r="KWN1327" s="779"/>
      <c r="KWO1327" s="779"/>
      <c r="KWP1327" s="779"/>
      <c r="KWQ1327" s="779"/>
      <c r="KWR1327" s="779"/>
      <c r="KWS1327" s="779"/>
      <c r="KWT1327" s="779"/>
      <c r="KWU1327" s="779"/>
      <c r="KWV1327" s="779"/>
      <c r="KWW1327" s="779"/>
      <c r="KWX1327" s="779"/>
      <c r="KWY1327" s="779"/>
      <c r="KWZ1327" s="779"/>
      <c r="KXA1327" s="779"/>
      <c r="KXB1327" s="779"/>
      <c r="KXC1327" s="779"/>
      <c r="KXD1327" s="779"/>
      <c r="KXE1327" s="779"/>
      <c r="KXF1327" s="779"/>
      <c r="KXG1327" s="779"/>
      <c r="KXH1327" s="779"/>
      <c r="KXI1327" s="779"/>
      <c r="KXJ1327" s="779"/>
      <c r="KXK1327" s="779"/>
      <c r="KXL1327" s="779"/>
      <c r="KXM1327" s="779"/>
      <c r="KXN1327" s="779"/>
      <c r="KXO1327" s="779"/>
      <c r="KXP1327" s="779"/>
      <c r="KXQ1327" s="779"/>
      <c r="KXR1327" s="779"/>
      <c r="KXS1327" s="779"/>
      <c r="KXT1327" s="779"/>
      <c r="KXU1327" s="779"/>
      <c r="KXV1327" s="779"/>
      <c r="KXW1327" s="779"/>
      <c r="KXX1327" s="779"/>
      <c r="KXY1327" s="779"/>
      <c r="KXZ1327" s="779"/>
      <c r="KYA1327" s="779"/>
      <c r="KYB1327" s="779"/>
      <c r="KYC1327" s="779"/>
      <c r="KYD1327" s="779"/>
      <c r="KYE1327" s="779"/>
      <c r="KYF1327" s="779"/>
      <c r="KYG1327" s="779"/>
      <c r="KYH1327" s="779"/>
      <c r="KYI1327" s="779"/>
      <c r="KYJ1327" s="779"/>
      <c r="KYK1327" s="779"/>
      <c r="KYL1327" s="779"/>
      <c r="KYM1327" s="779"/>
      <c r="KYN1327" s="779"/>
      <c r="KYO1327" s="779"/>
      <c r="KYP1327" s="779"/>
      <c r="KYQ1327" s="779"/>
      <c r="KYR1327" s="779"/>
      <c r="KYS1327" s="779"/>
      <c r="KYT1327" s="779"/>
      <c r="KYU1327" s="779"/>
      <c r="KYV1327" s="779"/>
      <c r="KYW1327" s="779"/>
      <c r="KYX1327" s="779"/>
      <c r="KYY1327" s="779"/>
      <c r="KYZ1327" s="779"/>
      <c r="KZA1327" s="779"/>
      <c r="KZB1327" s="779"/>
      <c r="KZC1327" s="779"/>
      <c r="KZD1327" s="779"/>
      <c r="KZE1327" s="779"/>
      <c r="KZF1327" s="779"/>
      <c r="KZG1327" s="779"/>
      <c r="KZH1327" s="779"/>
      <c r="KZI1327" s="779"/>
      <c r="KZJ1327" s="779"/>
      <c r="KZK1327" s="779"/>
      <c r="KZL1327" s="779"/>
      <c r="KZM1327" s="779"/>
      <c r="KZN1327" s="779"/>
      <c r="KZO1327" s="779"/>
      <c r="KZP1327" s="779"/>
      <c r="KZQ1327" s="779"/>
      <c r="KZR1327" s="779"/>
      <c r="KZS1327" s="779"/>
      <c r="KZT1327" s="779"/>
      <c r="KZU1327" s="779"/>
      <c r="KZV1327" s="779"/>
      <c r="KZW1327" s="779"/>
      <c r="KZX1327" s="779"/>
      <c r="KZY1327" s="779"/>
      <c r="KZZ1327" s="779"/>
      <c r="LAA1327" s="779"/>
      <c r="LAB1327" s="779"/>
      <c r="LAC1327" s="779"/>
      <c r="LAD1327" s="779"/>
      <c r="LAE1327" s="779"/>
      <c r="LAF1327" s="779"/>
      <c r="LAG1327" s="779"/>
      <c r="LAH1327" s="779"/>
      <c r="LAI1327" s="779"/>
      <c r="LAJ1327" s="779"/>
      <c r="LAK1327" s="779"/>
      <c r="LAL1327" s="779"/>
      <c r="LAM1327" s="779"/>
      <c r="LAN1327" s="779"/>
      <c r="LAO1327" s="779"/>
      <c r="LAP1327" s="779"/>
      <c r="LAQ1327" s="779"/>
      <c r="LAR1327" s="779"/>
      <c r="LAS1327" s="779"/>
      <c r="LAT1327" s="779"/>
      <c r="LAU1327" s="779"/>
      <c r="LAV1327" s="779"/>
      <c r="LAW1327" s="779"/>
      <c r="LAX1327" s="779"/>
      <c r="LAY1327" s="779"/>
      <c r="LAZ1327" s="779"/>
      <c r="LBA1327" s="779"/>
      <c r="LBB1327" s="779"/>
      <c r="LBC1327" s="779"/>
      <c r="LBD1327" s="779"/>
      <c r="LBE1327" s="779"/>
      <c r="LBF1327" s="779"/>
      <c r="LBG1327" s="779"/>
      <c r="LBH1327" s="779"/>
      <c r="LBI1327" s="779"/>
      <c r="LBJ1327" s="779"/>
      <c r="LBK1327" s="779"/>
      <c r="LBL1327" s="779"/>
      <c r="LBM1327" s="779"/>
      <c r="LBN1327" s="779"/>
      <c r="LBO1327" s="779"/>
      <c r="LBP1327" s="779"/>
      <c r="LBQ1327" s="779"/>
      <c r="LBR1327" s="779"/>
      <c r="LBS1327" s="779"/>
      <c r="LBT1327" s="779"/>
      <c r="LBU1327" s="779"/>
      <c r="LBV1327" s="779"/>
      <c r="LBW1327" s="779"/>
      <c r="LBX1327" s="779"/>
      <c r="LBY1327" s="779"/>
      <c r="LBZ1327" s="779"/>
      <c r="LCA1327" s="779"/>
      <c r="LCB1327" s="779"/>
      <c r="LCC1327" s="779"/>
      <c r="LCD1327" s="779"/>
      <c r="LCE1327" s="779"/>
      <c r="LCF1327" s="779"/>
      <c r="LCG1327" s="779"/>
      <c r="LCH1327" s="779"/>
      <c r="LCI1327" s="779"/>
      <c r="LCJ1327" s="779"/>
      <c r="LCK1327" s="779"/>
      <c r="LCL1327" s="779"/>
      <c r="LCM1327" s="779"/>
      <c r="LCN1327" s="779"/>
      <c r="LCO1327" s="779"/>
      <c r="LCP1327" s="779"/>
      <c r="LCQ1327" s="779"/>
      <c r="LCR1327" s="779"/>
      <c r="LCS1327" s="779"/>
      <c r="LCT1327" s="779"/>
      <c r="LCU1327" s="779"/>
      <c r="LCV1327" s="779"/>
      <c r="LCW1327" s="779"/>
      <c r="LCX1327" s="779"/>
      <c r="LCY1327" s="779"/>
      <c r="LCZ1327" s="779"/>
      <c r="LDA1327" s="779"/>
      <c r="LDB1327" s="779"/>
      <c r="LDC1327" s="779"/>
      <c r="LDD1327" s="779"/>
      <c r="LDE1327" s="779"/>
      <c r="LDF1327" s="779"/>
      <c r="LDG1327" s="779"/>
      <c r="LDH1327" s="779"/>
      <c r="LDI1327" s="779"/>
      <c r="LDJ1327" s="779"/>
      <c r="LDK1327" s="779"/>
      <c r="LDL1327" s="779"/>
      <c r="LDM1327" s="779"/>
      <c r="LDN1327" s="779"/>
      <c r="LDO1327" s="779"/>
      <c r="LDP1327" s="779"/>
      <c r="LDQ1327" s="779"/>
      <c r="LDR1327" s="779"/>
      <c r="LDS1327" s="779"/>
      <c r="LDT1327" s="779"/>
      <c r="LDU1327" s="779"/>
      <c r="LDV1327" s="779"/>
      <c r="LDW1327" s="779"/>
      <c r="LDX1327" s="779"/>
      <c r="LDY1327" s="779"/>
      <c r="LDZ1327" s="779"/>
      <c r="LEA1327" s="779"/>
      <c r="LEB1327" s="779"/>
      <c r="LEC1327" s="779"/>
      <c r="LED1327" s="779"/>
      <c r="LEE1327" s="779"/>
      <c r="LEF1327" s="779"/>
      <c r="LEG1327" s="779"/>
      <c r="LEH1327" s="779"/>
      <c r="LEI1327" s="779"/>
      <c r="LEJ1327" s="779"/>
      <c r="LEK1327" s="779"/>
      <c r="LEL1327" s="779"/>
      <c r="LEM1327" s="779"/>
      <c r="LEN1327" s="779"/>
      <c r="LEO1327" s="779"/>
      <c r="LEP1327" s="779"/>
      <c r="LEQ1327" s="779"/>
      <c r="LER1327" s="779"/>
      <c r="LES1327" s="779"/>
      <c r="LET1327" s="779"/>
      <c r="LEU1327" s="779"/>
      <c r="LEV1327" s="779"/>
      <c r="LEW1327" s="779"/>
      <c r="LEX1327" s="779"/>
      <c r="LEY1327" s="779"/>
      <c r="LEZ1327" s="779"/>
      <c r="LFA1327" s="779"/>
      <c r="LFB1327" s="779"/>
      <c r="LFC1327" s="779"/>
      <c r="LFD1327" s="779"/>
      <c r="LFE1327" s="779"/>
      <c r="LFF1327" s="779"/>
      <c r="LFG1327" s="779"/>
      <c r="LFH1327" s="779"/>
      <c r="LFI1327" s="779"/>
      <c r="LFJ1327" s="779"/>
      <c r="LFK1327" s="779"/>
      <c r="LFL1327" s="779"/>
      <c r="LFM1327" s="779"/>
      <c r="LFN1327" s="779"/>
      <c r="LFO1327" s="779"/>
      <c r="LFP1327" s="779"/>
      <c r="LFQ1327" s="779"/>
      <c r="LFR1327" s="779"/>
      <c r="LFS1327" s="779"/>
      <c r="LFT1327" s="779"/>
      <c r="LFU1327" s="779"/>
      <c r="LFV1327" s="779"/>
      <c r="LFW1327" s="779"/>
      <c r="LFX1327" s="779"/>
      <c r="LFY1327" s="779"/>
      <c r="LFZ1327" s="779"/>
      <c r="LGA1327" s="779"/>
      <c r="LGB1327" s="779"/>
      <c r="LGC1327" s="779"/>
      <c r="LGD1327" s="779"/>
      <c r="LGE1327" s="779"/>
      <c r="LGF1327" s="779"/>
      <c r="LGG1327" s="779"/>
      <c r="LGH1327" s="779"/>
      <c r="LGI1327" s="779"/>
      <c r="LGJ1327" s="779"/>
      <c r="LGK1327" s="779"/>
      <c r="LGL1327" s="779"/>
      <c r="LGM1327" s="779"/>
      <c r="LGN1327" s="779"/>
      <c r="LGO1327" s="779"/>
      <c r="LGP1327" s="779"/>
      <c r="LGQ1327" s="779"/>
      <c r="LGR1327" s="779"/>
      <c r="LGS1327" s="779"/>
      <c r="LGT1327" s="779"/>
      <c r="LGU1327" s="779"/>
      <c r="LGV1327" s="779"/>
      <c r="LGW1327" s="779"/>
      <c r="LGX1327" s="779"/>
      <c r="LGY1327" s="779"/>
      <c r="LGZ1327" s="779"/>
      <c r="LHA1327" s="779"/>
      <c r="LHB1327" s="779"/>
      <c r="LHC1327" s="779"/>
      <c r="LHD1327" s="779"/>
      <c r="LHE1327" s="779"/>
      <c r="LHF1327" s="779"/>
      <c r="LHG1327" s="779"/>
      <c r="LHH1327" s="779"/>
      <c r="LHI1327" s="779"/>
      <c r="LHJ1327" s="779"/>
      <c r="LHK1327" s="779"/>
      <c r="LHL1327" s="779"/>
      <c r="LHM1327" s="779"/>
      <c r="LHN1327" s="779"/>
      <c r="LHO1327" s="779"/>
      <c r="LHP1327" s="779"/>
      <c r="LHQ1327" s="779"/>
      <c r="LHR1327" s="779"/>
      <c r="LHS1327" s="779"/>
      <c r="LHT1327" s="779"/>
      <c r="LHU1327" s="779"/>
      <c r="LHV1327" s="779"/>
      <c r="LHW1327" s="779"/>
      <c r="LHX1327" s="779"/>
      <c r="LHY1327" s="779"/>
      <c r="LHZ1327" s="779"/>
      <c r="LIA1327" s="779"/>
      <c r="LIB1327" s="779"/>
      <c r="LIC1327" s="779"/>
      <c r="LID1327" s="779"/>
      <c r="LIE1327" s="779"/>
      <c r="LIF1327" s="779"/>
      <c r="LIG1327" s="779"/>
      <c r="LIH1327" s="779"/>
      <c r="LII1327" s="779"/>
      <c r="LIJ1327" s="779"/>
      <c r="LIK1327" s="779"/>
      <c r="LIL1327" s="779"/>
      <c r="LIM1327" s="779"/>
      <c r="LIN1327" s="779"/>
      <c r="LIO1327" s="779"/>
      <c r="LIP1327" s="779"/>
      <c r="LIQ1327" s="779"/>
      <c r="LIR1327" s="779"/>
      <c r="LIS1327" s="779"/>
      <c r="LIT1327" s="779"/>
      <c r="LIU1327" s="779"/>
      <c r="LIV1327" s="779"/>
      <c r="LIW1327" s="779"/>
      <c r="LIX1327" s="779"/>
      <c r="LIY1327" s="779"/>
      <c r="LIZ1327" s="779"/>
      <c r="LJA1327" s="779"/>
      <c r="LJB1327" s="779"/>
      <c r="LJC1327" s="779"/>
      <c r="LJD1327" s="779"/>
      <c r="LJE1327" s="779"/>
      <c r="LJF1327" s="779"/>
      <c r="LJG1327" s="779"/>
      <c r="LJH1327" s="779"/>
      <c r="LJI1327" s="779"/>
      <c r="LJJ1327" s="779"/>
      <c r="LJK1327" s="779"/>
      <c r="LJL1327" s="779"/>
      <c r="LJM1327" s="779"/>
      <c r="LJN1327" s="779"/>
      <c r="LJO1327" s="779"/>
      <c r="LJP1327" s="779"/>
      <c r="LJQ1327" s="779"/>
      <c r="LJR1327" s="779"/>
      <c r="LJS1327" s="779"/>
      <c r="LJT1327" s="779"/>
      <c r="LJU1327" s="779"/>
      <c r="LJV1327" s="779"/>
      <c r="LJW1327" s="779"/>
      <c r="LJX1327" s="779"/>
      <c r="LJY1327" s="779"/>
      <c r="LJZ1327" s="779"/>
      <c r="LKA1327" s="779"/>
      <c r="LKB1327" s="779"/>
      <c r="LKC1327" s="779"/>
      <c r="LKD1327" s="779"/>
      <c r="LKE1327" s="779"/>
      <c r="LKF1327" s="779"/>
      <c r="LKG1327" s="779"/>
      <c r="LKH1327" s="779"/>
      <c r="LKI1327" s="779"/>
      <c r="LKJ1327" s="779"/>
      <c r="LKK1327" s="779"/>
      <c r="LKL1327" s="779"/>
      <c r="LKM1327" s="779"/>
      <c r="LKN1327" s="779"/>
      <c r="LKO1327" s="779"/>
      <c r="LKP1327" s="779"/>
      <c r="LKQ1327" s="779"/>
      <c r="LKR1327" s="779"/>
      <c r="LKS1327" s="779"/>
      <c r="LKT1327" s="779"/>
      <c r="LKU1327" s="779"/>
      <c r="LKV1327" s="779"/>
      <c r="LKW1327" s="779"/>
      <c r="LKX1327" s="779"/>
      <c r="LKY1327" s="779"/>
      <c r="LKZ1327" s="779"/>
      <c r="LLA1327" s="779"/>
      <c r="LLB1327" s="779"/>
      <c r="LLC1327" s="779"/>
      <c r="LLD1327" s="779"/>
      <c r="LLE1327" s="779"/>
      <c r="LLF1327" s="779"/>
      <c r="LLG1327" s="779"/>
      <c r="LLH1327" s="779"/>
      <c r="LLI1327" s="779"/>
      <c r="LLJ1327" s="779"/>
      <c r="LLK1327" s="779"/>
      <c r="LLL1327" s="779"/>
      <c r="LLM1327" s="779"/>
      <c r="LLN1327" s="779"/>
      <c r="LLO1327" s="779"/>
      <c r="LLP1327" s="779"/>
      <c r="LLQ1327" s="779"/>
      <c r="LLR1327" s="779"/>
      <c r="LLS1327" s="779"/>
      <c r="LLT1327" s="779"/>
      <c r="LLU1327" s="779"/>
      <c r="LLV1327" s="779"/>
      <c r="LLW1327" s="779"/>
      <c r="LLX1327" s="779"/>
      <c r="LLY1327" s="779"/>
      <c r="LLZ1327" s="779"/>
      <c r="LMA1327" s="779"/>
      <c r="LMB1327" s="779"/>
      <c r="LMC1327" s="779"/>
      <c r="LMD1327" s="779"/>
      <c r="LME1327" s="779"/>
      <c r="LMF1327" s="779"/>
      <c r="LMG1327" s="779"/>
      <c r="LMH1327" s="779"/>
      <c r="LMI1327" s="779"/>
      <c r="LMJ1327" s="779"/>
      <c r="LMK1327" s="779"/>
      <c r="LML1327" s="779"/>
      <c r="LMM1327" s="779"/>
      <c r="LMN1327" s="779"/>
      <c r="LMO1327" s="779"/>
      <c r="LMP1327" s="779"/>
      <c r="LMQ1327" s="779"/>
      <c r="LMR1327" s="779"/>
      <c r="LMS1327" s="779"/>
      <c r="LMT1327" s="779"/>
      <c r="LMU1327" s="779"/>
      <c r="LMV1327" s="779"/>
      <c r="LMW1327" s="779"/>
      <c r="LMX1327" s="779"/>
      <c r="LMY1327" s="779"/>
      <c r="LMZ1327" s="779"/>
      <c r="LNA1327" s="779"/>
      <c r="LNB1327" s="779"/>
      <c r="LNC1327" s="779"/>
      <c r="LND1327" s="779"/>
      <c r="LNE1327" s="779"/>
      <c r="LNF1327" s="779"/>
      <c r="LNG1327" s="779"/>
      <c r="LNH1327" s="779"/>
      <c r="LNI1327" s="779"/>
      <c r="LNJ1327" s="779"/>
      <c r="LNK1327" s="779"/>
      <c r="LNL1327" s="779"/>
      <c r="LNM1327" s="779"/>
      <c r="LNN1327" s="779"/>
      <c r="LNO1327" s="779"/>
      <c r="LNP1327" s="779"/>
      <c r="LNQ1327" s="779"/>
      <c r="LNR1327" s="779"/>
      <c r="LNS1327" s="779"/>
      <c r="LNT1327" s="779"/>
      <c r="LNU1327" s="779"/>
      <c r="LNV1327" s="779"/>
      <c r="LNW1327" s="779"/>
      <c r="LNX1327" s="779"/>
      <c r="LNY1327" s="779"/>
      <c r="LNZ1327" s="779"/>
      <c r="LOA1327" s="779"/>
      <c r="LOB1327" s="779"/>
      <c r="LOC1327" s="779"/>
      <c r="LOD1327" s="779"/>
      <c r="LOE1327" s="779"/>
      <c r="LOF1327" s="779"/>
      <c r="LOG1327" s="779"/>
      <c r="LOH1327" s="779"/>
      <c r="LOI1327" s="779"/>
      <c r="LOJ1327" s="779"/>
      <c r="LOK1327" s="779"/>
      <c r="LOL1327" s="779"/>
      <c r="LOM1327" s="779"/>
      <c r="LON1327" s="779"/>
      <c r="LOO1327" s="779"/>
      <c r="LOP1327" s="779"/>
      <c r="LOQ1327" s="779"/>
      <c r="LOR1327" s="779"/>
      <c r="LOS1327" s="779"/>
      <c r="LOT1327" s="779"/>
      <c r="LOU1327" s="779"/>
      <c r="LOV1327" s="779"/>
      <c r="LOW1327" s="779"/>
      <c r="LOX1327" s="779"/>
      <c r="LOY1327" s="779"/>
      <c r="LOZ1327" s="779"/>
      <c r="LPA1327" s="779"/>
      <c r="LPB1327" s="779"/>
      <c r="LPC1327" s="779"/>
      <c r="LPD1327" s="779"/>
      <c r="LPE1327" s="779"/>
      <c r="LPF1327" s="779"/>
      <c r="LPG1327" s="779"/>
      <c r="LPH1327" s="779"/>
      <c r="LPI1327" s="779"/>
      <c r="LPJ1327" s="779"/>
      <c r="LPK1327" s="779"/>
      <c r="LPL1327" s="779"/>
      <c r="LPM1327" s="779"/>
      <c r="LPN1327" s="779"/>
      <c r="LPO1327" s="779"/>
      <c r="LPP1327" s="779"/>
      <c r="LPQ1327" s="779"/>
      <c r="LPR1327" s="779"/>
      <c r="LPS1327" s="779"/>
      <c r="LPT1327" s="779"/>
      <c r="LPU1327" s="779"/>
      <c r="LPV1327" s="779"/>
      <c r="LPW1327" s="779"/>
      <c r="LPX1327" s="779"/>
      <c r="LPY1327" s="779"/>
      <c r="LPZ1327" s="779"/>
      <c r="LQA1327" s="779"/>
      <c r="LQB1327" s="779"/>
      <c r="LQC1327" s="779"/>
      <c r="LQD1327" s="779"/>
      <c r="LQE1327" s="779"/>
      <c r="LQF1327" s="779"/>
      <c r="LQG1327" s="779"/>
      <c r="LQH1327" s="779"/>
      <c r="LQI1327" s="779"/>
      <c r="LQJ1327" s="779"/>
      <c r="LQK1327" s="779"/>
      <c r="LQL1327" s="779"/>
      <c r="LQM1327" s="779"/>
      <c r="LQN1327" s="779"/>
      <c r="LQO1327" s="779"/>
      <c r="LQP1327" s="779"/>
      <c r="LQQ1327" s="779"/>
      <c r="LQR1327" s="779"/>
      <c r="LQS1327" s="779"/>
      <c r="LQT1327" s="779"/>
      <c r="LQU1327" s="779"/>
      <c r="LQV1327" s="779"/>
      <c r="LQW1327" s="779"/>
      <c r="LQX1327" s="779"/>
      <c r="LQY1327" s="779"/>
      <c r="LQZ1327" s="779"/>
      <c r="LRA1327" s="779"/>
      <c r="LRB1327" s="779"/>
      <c r="LRC1327" s="779"/>
      <c r="LRD1327" s="779"/>
      <c r="LRE1327" s="779"/>
      <c r="LRF1327" s="779"/>
      <c r="LRG1327" s="779"/>
      <c r="LRH1327" s="779"/>
      <c r="LRI1327" s="779"/>
      <c r="LRJ1327" s="779"/>
      <c r="LRK1327" s="779"/>
      <c r="LRL1327" s="779"/>
      <c r="LRM1327" s="779"/>
      <c r="LRN1327" s="779"/>
      <c r="LRO1327" s="779"/>
      <c r="LRP1327" s="779"/>
      <c r="LRQ1327" s="779"/>
      <c r="LRR1327" s="779"/>
      <c r="LRS1327" s="779"/>
      <c r="LRT1327" s="779"/>
      <c r="LRU1327" s="779"/>
      <c r="LRV1327" s="779"/>
      <c r="LRW1327" s="779"/>
      <c r="LRX1327" s="779"/>
      <c r="LRY1327" s="779"/>
      <c r="LRZ1327" s="779"/>
      <c r="LSA1327" s="779"/>
      <c r="LSB1327" s="779"/>
      <c r="LSC1327" s="779"/>
      <c r="LSD1327" s="779"/>
      <c r="LSE1327" s="779"/>
      <c r="LSF1327" s="779"/>
      <c r="LSG1327" s="779"/>
      <c r="LSH1327" s="779"/>
      <c r="LSI1327" s="779"/>
      <c r="LSJ1327" s="779"/>
      <c r="LSK1327" s="779"/>
      <c r="LSL1327" s="779"/>
      <c r="LSM1327" s="779"/>
      <c r="LSN1327" s="779"/>
      <c r="LSO1327" s="779"/>
      <c r="LSP1327" s="779"/>
      <c r="LSQ1327" s="779"/>
      <c r="LSR1327" s="779"/>
      <c r="LSS1327" s="779"/>
      <c r="LST1327" s="779"/>
      <c r="LSU1327" s="779"/>
      <c r="LSV1327" s="779"/>
      <c r="LSW1327" s="779"/>
      <c r="LSX1327" s="779"/>
      <c r="LSY1327" s="779"/>
      <c r="LSZ1327" s="779"/>
      <c r="LTA1327" s="779"/>
      <c r="LTB1327" s="779"/>
      <c r="LTC1327" s="779"/>
      <c r="LTD1327" s="779"/>
      <c r="LTE1327" s="779"/>
      <c r="LTF1327" s="779"/>
      <c r="LTG1327" s="779"/>
      <c r="LTH1327" s="779"/>
      <c r="LTI1327" s="779"/>
      <c r="LTJ1327" s="779"/>
      <c r="LTK1327" s="779"/>
      <c r="LTL1327" s="779"/>
      <c r="LTM1327" s="779"/>
      <c r="LTN1327" s="779"/>
      <c r="LTO1327" s="779"/>
      <c r="LTP1327" s="779"/>
      <c r="LTQ1327" s="779"/>
      <c r="LTR1327" s="779"/>
      <c r="LTS1327" s="779"/>
      <c r="LTT1327" s="779"/>
      <c r="LTU1327" s="779"/>
      <c r="LTV1327" s="779"/>
      <c r="LTW1327" s="779"/>
      <c r="LTX1327" s="779"/>
      <c r="LTY1327" s="779"/>
      <c r="LTZ1327" s="779"/>
      <c r="LUA1327" s="779"/>
      <c r="LUB1327" s="779"/>
      <c r="LUC1327" s="779"/>
      <c r="LUD1327" s="779"/>
      <c r="LUE1327" s="779"/>
      <c r="LUF1327" s="779"/>
      <c r="LUG1327" s="779"/>
      <c r="LUH1327" s="779"/>
      <c r="LUI1327" s="779"/>
      <c r="LUJ1327" s="779"/>
      <c r="LUK1327" s="779"/>
      <c r="LUL1327" s="779"/>
      <c r="LUM1327" s="779"/>
      <c r="LUN1327" s="779"/>
      <c r="LUO1327" s="779"/>
      <c r="LUP1327" s="779"/>
      <c r="LUQ1327" s="779"/>
      <c r="LUR1327" s="779"/>
      <c r="LUS1327" s="779"/>
      <c r="LUT1327" s="779"/>
      <c r="LUU1327" s="779"/>
      <c r="LUV1327" s="779"/>
      <c r="LUW1327" s="779"/>
      <c r="LUX1327" s="779"/>
      <c r="LUY1327" s="779"/>
      <c r="LUZ1327" s="779"/>
      <c r="LVA1327" s="779"/>
      <c r="LVB1327" s="779"/>
      <c r="LVC1327" s="779"/>
      <c r="LVD1327" s="779"/>
      <c r="LVE1327" s="779"/>
      <c r="LVF1327" s="779"/>
      <c r="LVG1327" s="779"/>
      <c r="LVH1327" s="779"/>
      <c r="LVI1327" s="779"/>
      <c r="LVJ1327" s="779"/>
      <c r="LVK1327" s="779"/>
      <c r="LVL1327" s="779"/>
      <c r="LVM1327" s="779"/>
      <c r="LVN1327" s="779"/>
      <c r="LVO1327" s="779"/>
      <c r="LVP1327" s="779"/>
      <c r="LVQ1327" s="779"/>
      <c r="LVR1327" s="779"/>
      <c r="LVS1327" s="779"/>
      <c r="LVT1327" s="779"/>
      <c r="LVU1327" s="779"/>
      <c r="LVV1327" s="779"/>
      <c r="LVW1327" s="779"/>
      <c r="LVX1327" s="779"/>
      <c r="LVY1327" s="779"/>
      <c r="LVZ1327" s="779"/>
      <c r="LWA1327" s="779"/>
      <c r="LWB1327" s="779"/>
      <c r="LWC1327" s="779"/>
      <c r="LWD1327" s="779"/>
      <c r="LWE1327" s="779"/>
      <c r="LWF1327" s="779"/>
      <c r="LWG1327" s="779"/>
      <c r="LWH1327" s="779"/>
      <c r="LWI1327" s="779"/>
      <c r="LWJ1327" s="779"/>
      <c r="LWK1327" s="779"/>
      <c r="LWL1327" s="779"/>
      <c r="LWM1327" s="779"/>
      <c r="LWN1327" s="779"/>
      <c r="LWO1327" s="779"/>
      <c r="LWP1327" s="779"/>
      <c r="LWQ1327" s="779"/>
      <c r="LWR1327" s="779"/>
      <c r="LWS1327" s="779"/>
      <c r="LWT1327" s="779"/>
      <c r="LWU1327" s="779"/>
      <c r="LWV1327" s="779"/>
      <c r="LWW1327" s="779"/>
      <c r="LWX1327" s="779"/>
      <c r="LWY1327" s="779"/>
      <c r="LWZ1327" s="779"/>
      <c r="LXA1327" s="779"/>
      <c r="LXB1327" s="779"/>
      <c r="LXC1327" s="779"/>
      <c r="LXD1327" s="779"/>
      <c r="LXE1327" s="779"/>
      <c r="LXF1327" s="779"/>
      <c r="LXG1327" s="779"/>
      <c r="LXH1327" s="779"/>
      <c r="LXI1327" s="779"/>
      <c r="LXJ1327" s="779"/>
      <c r="LXK1327" s="779"/>
      <c r="LXL1327" s="779"/>
      <c r="LXM1327" s="779"/>
      <c r="LXN1327" s="779"/>
      <c r="LXO1327" s="779"/>
      <c r="LXP1327" s="779"/>
      <c r="LXQ1327" s="779"/>
      <c r="LXR1327" s="779"/>
      <c r="LXS1327" s="779"/>
      <c r="LXT1327" s="779"/>
      <c r="LXU1327" s="779"/>
      <c r="LXV1327" s="779"/>
      <c r="LXW1327" s="779"/>
      <c r="LXX1327" s="779"/>
      <c r="LXY1327" s="779"/>
      <c r="LXZ1327" s="779"/>
      <c r="LYA1327" s="779"/>
      <c r="LYB1327" s="779"/>
      <c r="LYC1327" s="779"/>
      <c r="LYD1327" s="779"/>
      <c r="LYE1327" s="779"/>
      <c r="LYF1327" s="779"/>
      <c r="LYG1327" s="779"/>
      <c r="LYH1327" s="779"/>
      <c r="LYI1327" s="779"/>
      <c r="LYJ1327" s="779"/>
      <c r="LYK1327" s="779"/>
      <c r="LYL1327" s="779"/>
      <c r="LYM1327" s="779"/>
      <c r="LYN1327" s="779"/>
      <c r="LYO1327" s="779"/>
      <c r="LYP1327" s="779"/>
      <c r="LYQ1327" s="779"/>
      <c r="LYR1327" s="779"/>
      <c r="LYS1327" s="779"/>
      <c r="LYT1327" s="779"/>
      <c r="LYU1327" s="779"/>
      <c r="LYV1327" s="779"/>
      <c r="LYW1327" s="779"/>
      <c r="LYX1327" s="779"/>
      <c r="LYY1327" s="779"/>
      <c r="LYZ1327" s="779"/>
      <c r="LZA1327" s="779"/>
      <c r="LZB1327" s="779"/>
      <c r="LZC1327" s="779"/>
      <c r="LZD1327" s="779"/>
      <c r="LZE1327" s="779"/>
      <c r="LZF1327" s="779"/>
      <c r="LZG1327" s="779"/>
      <c r="LZH1327" s="779"/>
      <c r="LZI1327" s="779"/>
      <c r="LZJ1327" s="779"/>
      <c r="LZK1327" s="779"/>
      <c r="LZL1327" s="779"/>
      <c r="LZM1327" s="779"/>
      <c r="LZN1327" s="779"/>
      <c r="LZO1327" s="779"/>
      <c r="LZP1327" s="779"/>
      <c r="LZQ1327" s="779"/>
      <c r="LZR1327" s="779"/>
      <c r="LZS1327" s="779"/>
      <c r="LZT1327" s="779"/>
      <c r="LZU1327" s="779"/>
      <c r="LZV1327" s="779"/>
      <c r="LZW1327" s="779"/>
      <c r="LZX1327" s="779"/>
      <c r="LZY1327" s="779"/>
      <c r="LZZ1327" s="779"/>
      <c r="MAA1327" s="779"/>
      <c r="MAB1327" s="779"/>
      <c r="MAC1327" s="779"/>
      <c r="MAD1327" s="779"/>
      <c r="MAE1327" s="779"/>
      <c r="MAF1327" s="779"/>
      <c r="MAG1327" s="779"/>
      <c r="MAH1327" s="779"/>
      <c r="MAI1327" s="779"/>
      <c r="MAJ1327" s="779"/>
      <c r="MAK1327" s="779"/>
      <c r="MAL1327" s="779"/>
      <c r="MAM1327" s="779"/>
      <c r="MAN1327" s="779"/>
      <c r="MAO1327" s="779"/>
      <c r="MAP1327" s="779"/>
      <c r="MAQ1327" s="779"/>
      <c r="MAR1327" s="779"/>
      <c r="MAS1327" s="779"/>
      <c r="MAT1327" s="779"/>
      <c r="MAU1327" s="779"/>
      <c r="MAV1327" s="779"/>
      <c r="MAW1327" s="779"/>
      <c r="MAX1327" s="779"/>
      <c r="MAY1327" s="779"/>
      <c r="MAZ1327" s="779"/>
      <c r="MBA1327" s="779"/>
      <c r="MBB1327" s="779"/>
      <c r="MBC1327" s="779"/>
      <c r="MBD1327" s="779"/>
      <c r="MBE1327" s="779"/>
      <c r="MBF1327" s="779"/>
      <c r="MBG1327" s="779"/>
      <c r="MBH1327" s="779"/>
      <c r="MBI1327" s="779"/>
      <c r="MBJ1327" s="779"/>
      <c r="MBK1327" s="779"/>
      <c r="MBL1327" s="779"/>
      <c r="MBM1327" s="779"/>
      <c r="MBN1327" s="779"/>
      <c r="MBO1327" s="779"/>
      <c r="MBP1327" s="779"/>
      <c r="MBQ1327" s="779"/>
      <c r="MBR1327" s="779"/>
      <c r="MBS1327" s="779"/>
      <c r="MBT1327" s="779"/>
      <c r="MBU1327" s="779"/>
      <c r="MBV1327" s="779"/>
      <c r="MBW1327" s="779"/>
      <c r="MBX1327" s="779"/>
      <c r="MBY1327" s="779"/>
      <c r="MBZ1327" s="779"/>
      <c r="MCA1327" s="779"/>
      <c r="MCB1327" s="779"/>
      <c r="MCC1327" s="779"/>
      <c r="MCD1327" s="779"/>
      <c r="MCE1327" s="779"/>
      <c r="MCF1327" s="779"/>
      <c r="MCG1327" s="779"/>
      <c r="MCH1327" s="779"/>
      <c r="MCI1327" s="779"/>
      <c r="MCJ1327" s="779"/>
      <c r="MCK1327" s="779"/>
      <c r="MCL1327" s="779"/>
      <c r="MCM1327" s="779"/>
      <c r="MCN1327" s="779"/>
      <c r="MCO1327" s="779"/>
      <c r="MCP1327" s="779"/>
      <c r="MCQ1327" s="779"/>
      <c r="MCR1327" s="779"/>
      <c r="MCS1327" s="779"/>
      <c r="MCT1327" s="779"/>
      <c r="MCU1327" s="779"/>
      <c r="MCV1327" s="779"/>
      <c r="MCW1327" s="779"/>
      <c r="MCX1327" s="779"/>
      <c r="MCY1327" s="779"/>
      <c r="MCZ1327" s="779"/>
      <c r="MDA1327" s="779"/>
      <c r="MDB1327" s="779"/>
      <c r="MDC1327" s="779"/>
      <c r="MDD1327" s="779"/>
      <c r="MDE1327" s="779"/>
      <c r="MDF1327" s="779"/>
      <c r="MDG1327" s="779"/>
      <c r="MDH1327" s="779"/>
      <c r="MDI1327" s="779"/>
      <c r="MDJ1327" s="779"/>
      <c r="MDK1327" s="779"/>
      <c r="MDL1327" s="779"/>
      <c r="MDM1327" s="779"/>
      <c r="MDN1327" s="779"/>
      <c r="MDO1327" s="779"/>
      <c r="MDP1327" s="779"/>
      <c r="MDQ1327" s="779"/>
      <c r="MDR1327" s="779"/>
      <c r="MDS1327" s="779"/>
      <c r="MDT1327" s="779"/>
      <c r="MDU1327" s="779"/>
      <c r="MDV1327" s="779"/>
      <c r="MDW1327" s="779"/>
      <c r="MDX1327" s="779"/>
      <c r="MDY1327" s="779"/>
      <c r="MDZ1327" s="779"/>
      <c r="MEA1327" s="779"/>
      <c r="MEB1327" s="779"/>
      <c r="MEC1327" s="779"/>
      <c r="MED1327" s="779"/>
      <c r="MEE1327" s="779"/>
      <c r="MEF1327" s="779"/>
      <c r="MEG1327" s="779"/>
      <c r="MEH1327" s="779"/>
      <c r="MEI1327" s="779"/>
      <c r="MEJ1327" s="779"/>
      <c r="MEK1327" s="779"/>
      <c r="MEL1327" s="779"/>
      <c r="MEM1327" s="779"/>
      <c r="MEN1327" s="779"/>
      <c r="MEO1327" s="779"/>
      <c r="MEP1327" s="779"/>
      <c r="MEQ1327" s="779"/>
      <c r="MER1327" s="779"/>
      <c r="MES1327" s="779"/>
      <c r="MET1327" s="779"/>
      <c r="MEU1327" s="779"/>
      <c r="MEV1327" s="779"/>
      <c r="MEW1327" s="779"/>
      <c r="MEX1327" s="779"/>
      <c r="MEY1327" s="779"/>
      <c r="MEZ1327" s="779"/>
      <c r="MFA1327" s="779"/>
      <c r="MFB1327" s="779"/>
      <c r="MFC1327" s="779"/>
      <c r="MFD1327" s="779"/>
      <c r="MFE1327" s="779"/>
      <c r="MFF1327" s="779"/>
      <c r="MFG1327" s="779"/>
      <c r="MFH1327" s="779"/>
      <c r="MFI1327" s="779"/>
      <c r="MFJ1327" s="779"/>
      <c r="MFK1327" s="779"/>
      <c r="MFL1327" s="779"/>
      <c r="MFM1327" s="779"/>
      <c r="MFN1327" s="779"/>
      <c r="MFO1327" s="779"/>
      <c r="MFP1327" s="779"/>
      <c r="MFQ1327" s="779"/>
      <c r="MFR1327" s="779"/>
      <c r="MFS1327" s="779"/>
      <c r="MFT1327" s="779"/>
      <c r="MFU1327" s="779"/>
      <c r="MFV1327" s="779"/>
      <c r="MFW1327" s="779"/>
      <c r="MFX1327" s="779"/>
      <c r="MFY1327" s="779"/>
      <c r="MFZ1327" s="779"/>
      <c r="MGA1327" s="779"/>
      <c r="MGB1327" s="779"/>
      <c r="MGC1327" s="779"/>
      <c r="MGD1327" s="779"/>
      <c r="MGE1327" s="779"/>
      <c r="MGF1327" s="779"/>
      <c r="MGG1327" s="779"/>
      <c r="MGH1327" s="779"/>
      <c r="MGI1327" s="779"/>
      <c r="MGJ1327" s="779"/>
      <c r="MGK1327" s="779"/>
      <c r="MGL1327" s="779"/>
      <c r="MGM1327" s="779"/>
      <c r="MGN1327" s="779"/>
      <c r="MGO1327" s="779"/>
      <c r="MGP1327" s="779"/>
      <c r="MGQ1327" s="779"/>
      <c r="MGR1327" s="779"/>
      <c r="MGS1327" s="779"/>
      <c r="MGT1327" s="779"/>
      <c r="MGU1327" s="779"/>
      <c r="MGV1327" s="779"/>
      <c r="MGW1327" s="779"/>
      <c r="MGX1327" s="779"/>
      <c r="MGY1327" s="779"/>
      <c r="MGZ1327" s="779"/>
      <c r="MHA1327" s="779"/>
      <c r="MHB1327" s="779"/>
      <c r="MHC1327" s="779"/>
      <c r="MHD1327" s="779"/>
      <c r="MHE1327" s="779"/>
      <c r="MHF1327" s="779"/>
      <c r="MHG1327" s="779"/>
      <c r="MHH1327" s="779"/>
      <c r="MHI1327" s="779"/>
      <c r="MHJ1327" s="779"/>
      <c r="MHK1327" s="779"/>
      <c r="MHL1327" s="779"/>
      <c r="MHM1327" s="779"/>
      <c r="MHN1327" s="779"/>
      <c r="MHO1327" s="779"/>
      <c r="MHP1327" s="779"/>
      <c r="MHQ1327" s="779"/>
      <c r="MHR1327" s="779"/>
      <c r="MHS1327" s="779"/>
      <c r="MHT1327" s="779"/>
      <c r="MHU1327" s="779"/>
      <c r="MHV1327" s="779"/>
      <c r="MHW1327" s="779"/>
      <c r="MHX1327" s="779"/>
      <c r="MHY1327" s="779"/>
      <c r="MHZ1327" s="779"/>
      <c r="MIA1327" s="779"/>
      <c r="MIB1327" s="779"/>
      <c r="MIC1327" s="779"/>
      <c r="MID1327" s="779"/>
      <c r="MIE1327" s="779"/>
      <c r="MIF1327" s="779"/>
      <c r="MIG1327" s="779"/>
      <c r="MIH1327" s="779"/>
      <c r="MII1327" s="779"/>
      <c r="MIJ1327" s="779"/>
      <c r="MIK1327" s="779"/>
      <c r="MIL1327" s="779"/>
      <c r="MIM1327" s="779"/>
      <c r="MIN1327" s="779"/>
      <c r="MIO1327" s="779"/>
      <c r="MIP1327" s="779"/>
      <c r="MIQ1327" s="779"/>
      <c r="MIR1327" s="779"/>
      <c r="MIS1327" s="779"/>
      <c r="MIT1327" s="779"/>
      <c r="MIU1327" s="779"/>
      <c r="MIV1327" s="779"/>
      <c r="MIW1327" s="779"/>
      <c r="MIX1327" s="779"/>
      <c r="MIY1327" s="779"/>
      <c r="MIZ1327" s="779"/>
      <c r="MJA1327" s="779"/>
      <c r="MJB1327" s="779"/>
      <c r="MJC1327" s="779"/>
      <c r="MJD1327" s="779"/>
      <c r="MJE1327" s="779"/>
      <c r="MJF1327" s="779"/>
      <c r="MJG1327" s="779"/>
      <c r="MJH1327" s="779"/>
      <c r="MJI1327" s="779"/>
      <c r="MJJ1327" s="779"/>
      <c r="MJK1327" s="779"/>
      <c r="MJL1327" s="779"/>
      <c r="MJM1327" s="779"/>
      <c r="MJN1327" s="779"/>
      <c r="MJO1327" s="779"/>
      <c r="MJP1327" s="779"/>
      <c r="MJQ1327" s="779"/>
      <c r="MJR1327" s="779"/>
      <c r="MJS1327" s="779"/>
      <c r="MJT1327" s="779"/>
      <c r="MJU1327" s="779"/>
      <c r="MJV1327" s="779"/>
      <c r="MJW1327" s="779"/>
      <c r="MJX1327" s="779"/>
      <c r="MJY1327" s="779"/>
      <c r="MJZ1327" s="779"/>
      <c r="MKA1327" s="779"/>
      <c r="MKB1327" s="779"/>
      <c r="MKC1327" s="779"/>
      <c r="MKD1327" s="779"/>
      <c r="MKE1327" s="779"/>
      <c r="MKF1327" s="779"/>
      <c r="MKG1327" s="779"/>
      <c r="MKH1327" s="779"/>
      <c r="MKI1327" s="779"/>
      <c r="MKJ1327" s="779"/>
      <c r="MKK1327" s="779"/>
      <c r="MKL1327" s="779"/>
      <c r="MKM1327" s="779"/>
      <c r="MKN1327" s="779"/>
      <c r="MKO1327" s="779"/>
      <c r="MKP1327" s="779"/>
      <c r="MKQ1327" s="779"/>
      <c r="MKR1327" s="779"/>
      <c r="MKS1327" s="779"/>
      <c r="MKT1327" s="779"/>
      <c r="MKU1327" s="779"/>
      <c r="MKV1327" s="779"/>
      <c r="MKW1327" s="779"/>
      <c r="MKX1327" s="779"/>
      <c r="MKY1327" s="779"/>
      <c r="MKZ1327" s="779"/>
      <c r="MLA1327" s="779"/>
      <c r="MLB1327" s="779"/>
      <c r="MLC1327" s="779"/>
      <c r="MLD1327" s="779"/>
      <c r="MLE1327" s="779"/>
      <c r="MLF1327" s="779"/>
      <c r="MLG1327" s="779"/>
      <c r="MLH1327" s="779"/>
      <c r="MLI1327" s="779"/>
      <c r="MLJ1327" s="779"/>
      <c r="MLK1327" s="779"/>
      <c r="MLL1327" s="779"/>
      <c r="MLM1327" s="779"/>
      <c r="MLN1327" s="779"/>
      <c r="MLO1327" s="779"/>
      <c r="MLP1327" s="779"/>
      <c r="MLQ1327" s="779"/>
      <c r="MLR1327" s="779"/>
      <c r="MLS1327" s="779"/>
      <c r="MLT1327" s="779"/>
      <c r="MLU1327" s="779"/>
      <c r="MLV1327" s="779"/>
      <c r="MLW1327" s="779"/>
      <c r="MLX1327" s="779"/>
      <c r="MLY1327" s="779"/>
      <c r="MLZ1327" s="779"/>
      <c r="MMA1327" s="779"/>
      <c r="MMB1327" s="779"/>
      <c r="MMC1327" s="779"/>
      <c r="MMD1327" s="779"/>
      <c r="MME1327" s="779"/>
      <c r="MMF1327" s="779"/>
      <c r="MMG1327" s="779"/>
      <c r="MMH1327" s="779"/>
      <c r="MMI1327" s="779"/>
      <c r="MMJ1327" s="779"/>
      <c r="MMK1327" s="779"/>
      <c r="MML1327" s="779"/>
      <c r="MMM1327" s="779"/>
      <c r="MMN1327" s="779"/>
      <c r="MMO1327" s="779"/>
      <c r="MMP1327" s="779"/>
      <c r="MMQ1327" s="779"/>
      <c r="MMR1327" s="779"/>
      <c r="MMS1327" s="779"/>
      <c r="MMT1327" s="779"/>
      <c r="MMU1327" s="779"/>
      <c r="MMV1327" s="779"/>
      <c r="MMW1327" s="779"/>
      <c r="MMX1327" s="779"/>
      <c r="MMY1327" s="779"/>
      <c r="MMZ1327" s="779"/>
      <c r="MNA1327" s="779"/>
      <c r="MNB1327" s="779"/>
      <c r="MNC1327" s="779"/>
      <c r="MND1327" s="779"/>
      <c r="MNE1327" s="779"/>
      <c r="MNF1327" s="779"/>
      <c r="MNG1327" s="779"/>
      <c r="MNH1327" s="779"/>
      <c r="MNI1327" s="779"/>
      <c r="MNJ1327" s="779"/>
      <c r="MNK1327" s="779"/>
      <c r="MNL1327" s="779"/>
      <c r="MNM1327" s="779"/>
      <c r="MNN1327" s="779"/>
      <c r="MNO1327" s="779"/>
      <c r="MNP1327" s="779"/>
      <c r="MNQ1327" s="779"/>
      <c r="MNR1327" s="779"/>
      <c r="MNS1327" s="779"/>
      <c r="MNT1327" s="779"/>
      <c r="MNU1327" s="779"/>
      <c r="MNV1327" s="779"/>
      <c r="MNW1327" s="779"/>
      <c r="MNX1327" s="779"/>
      <c r="MNY1327" s="779"/>
      <c r="MNZ1327" s="779"/>
      <c r="MOA1327" s="779"/>
      <c r="MOB1327" s="779"/>
      <c r="MOC1327" s="779"/>
      <c r="MOD1327" s="779"/>
      <c r="MOE1327" s="779"/>
      <c r="MOF1327" s="779"/>
      <c r="MOG1327" s="779"/>
      <c r="MOH1327" s="779"/>
      <c r="MOI1327" s="779"/>
      <c r="MOJ1327" s="779"/>
      <c r="MOK1327" s="779"/>
      <c r="MOL1327" s="779"/>
      <c r="MOM1327" s="779"/>
      <c r="MON1327" s="779"/>
      <c r="MOO1327" s="779"/>
      <c r="MOP1327" s="779"/>
      <c r="MOQ1327" s="779"/>
      <c r="MOR1327" s="779"/>
      <c r="MOS1327" s="779"/>
      <c r="MOT1327" s="779"/>
      <c r="MOU1327" s="779"/>
      <c r="MOV1327" s="779"/>
      <c r="MOW1327" s="779"/>
      <c r="MOX1327" s="779"/>
      <c r="MOY1327" s="779"/>
      <c r="MOZ1327" s="779"/>
      <c r="MPA1327" s="779"/>
      <c r="MPB1327" s="779"/>
      <c r="MPC1327" s="779"/>
      <c r="MPD1327" s="779"/>
      <c r="MPE1327" s="779"/>
      <c r="MPF1327" s="779"/>
      <c r="MPG1327" s="779"/>
      <c r="MPH1327" s="779"/>
      <c r="MPI1327" s="779"/>
      <c r="MPJ1327" s="779"/>
      <c r="MPK1327" s="779"/>
      <c r="MPL1327" s="779"/>
      <c r="MPM1327" s="779"/>
      <c r="MPN1327" s="779"/>
      <c r="MPO1327" s="779"/>
      <c r="MPP1327" s="779"/>
      <c r="MPQ1327" s="779"/>
      <c r="MPR1327" s="779"/>
      <c r="MPS1327" s="779"/>
      <c r="MPT1327" s="779"/>
      <c r="MPU1327" s="779"/>
      <c r="MPV1327" s="779"/>
      <c r="MPW1327" s="779"/>
      <c r="MPX1327" s="779"/>
      <c r="MPY1327" s="779"/>
      <c r="MPZ1327" s="779"/>
      <c r="MQA1327" s="779"/>
      <c r="MQB1327" s="779"/>
      <c r="MQC1327" s="779"/>
      <c r="MQD1327" s="779"/>
      <c r="MQE1327" s="779"/>
      <c r="MQF1327" s="779"/>
      <c r="MQG1327" s="779"/>
      <c r="MQH1327" s="779"/>
      <c r="MQI1327" s="779"/>
      <c r="MQJ1327" s="779"/>
      <c r="MQK1327" s="779"/>
      <c r="MQL1327" s="779"/>
      <c r="MQM1327" s="779"/>
      <c r="MQN1327" s="779"/>
      <c r="MQO1327" s="779"/>
      <c r="MQP1327" s="779"/>
      <c r="MQQ1327" s="779"/>
      <c r="MQR1327" s="779"/>
      <c r="MQS1327" s="779"/>
      <c r="MQT1327" s="779"/>
      <c r="MQU1327" s="779"/>
      <c r="MQV1327" s="779"/>
      <c r="MQW1327" s="779"/>
      <c r="MQX1327" s="779"/>
      <c r="MQY1327" s="779"/>
      <c r="MQZ1327" s="779"/>
      <c r="MRA1327" s="779"/>
      <c r="MRB1327" s="779"/>
      <c r="MRC1327" s="779"/>
      <c r="MRD1327" s="779"/>
      <c r="MRE1327" s="779"/>
      <c r="MRF1327" s="779"/>
      <c r="MRG1327" s="779"/>
      <c r="MRH1327" s="779"/>
      <c r="MRI1327" s="779"/>
      <c r="MRJ1327" s="779"/>
      <c r="MRK1327" s="779"/>
      <c r="MRL1327" s="779"/>
      <c r="MRM1327" s="779"/>
      <c r="MRN1327" s="779"/>
      <c r="MRO1327" s="779"/>
      <c r="MRP1327" s="779"/>
      <c r="MRQ1327" s="779"/>
      <c r="MRR1327" s="779"/>
      <c r="MRS1327" s="779"/>
      <c r="MRT1327" s="779"/>
      <c r="MRU1327" s="779"/>
      <c r="MRV1327" s="779"/>
      <c r="MRW1327" s="779"/>
      <c r="MRX1327" s="779"/>
      <c r="MRY1327" s="779"/>
      <c r="MRZ1327" s="779"/>
      <c r="MSA1327" s="779"/>
      <c r="MSB1327" s="779"/>
      <c r="MSC1327" s="779"/>
      <c r="MSD1327" s="779"/>
      <c r="MSE1327" s="779"/>
      <c r="MSF1327" s="779"/>
      <c r="MSG1327" s="779"/>
      <c r="MSH1327" s="779"/>
      <c r="MSI1327" s="779"/>
      <c r="MSJ1327" s="779"/>
      <c r="MSK1327" s="779"/>
      <c r="MSL1327" s="779"/>
      <c r="MSM1327" s="779"/>
      <c r="MSN1327" s="779"/>
      <c r="MSO1327" s="779"/>
      <c r="MSP1327" s="779"/>
      <c r="MSQ1327" s="779"/>
      <c r="MSR1327" s="779"/>
      <c r="MSS1327" s="779"/>
      <c r="MST1327" s="779"/>
      <c r="MSU1327" s="779"/>
      <c r="MSV1327" s="779"/>
      <c r="MSW1327" s="779"/>
      <c r="MSX1327" s="779"/>
      <c r="MSY1327" s="779"/>
      <c r="MSZ1327" s="779"/>
      <c r="MTA1327" s="779"/>
      <c r="MTB1327" s="779"/>
      <c r="MTC1327" s="779"/>
      <c r="MTD1327" s="779"/>
      <c r="MTE1327" s="779"/>
      <c r="MTF1327" s="779"/>
      <c r="MTG1327" s="779"/>
      <c r="MTH1327" s="779"/>
      <c r="MTI1327" s="779"/>
      <c r="MTJ1327" s="779"/>
      <c r="MTK1327" s="779"/>
      <c r="MTL1327" s="779"/>
      <c r="MTM1327" s="779"/>
      <c r="MTN1327" s="779"/>
      <c r="MTO1327" s="779"/>
      <c r="MTP1327" s="779"/>
      <c r="MTQ1327" s="779"/>
      <c r="MTR1327" s="779"/>
      <c r="MTS1327" s="779"/>
      <c r="MTT1327" s="779"/>
      <c r="MTU1327" s="779"/>
      <c r="MTV1327" s="779"/>
      <c r="MTW1327" s="779"/>
      <c r="MTX1327" s="779"/>
      <c r="MTY1327" s="779"/>
      <c r="MTZ1327" s="779"/>
      <c r="MUA1327" s="779"/>
      <c r="MUB1327" s="779"/>
      <c r="MUC1327" s="779"/>
      <c r="MUD1327" s="779"/>
      <c r="MUE1327" s="779"/>
      <c r="MUF1327" s="779"/>
      <c r="MUG1327" s="779"/>
      <c r="MUH1327" s="779"/>
      <c r="MUI1327" s="779"/>
      <c r="MUJ1327" s="779"/>
      <c r="MUK1327" s="779"/>
      <c r="MUL1327" s="779"/>
      <c r="MUM1327" s="779"/>
      <c r="MUN1327" s="779"/>
      <c r="MUO1327" s="779"/>
      <c r="MUP1327" s="779"/>
      <c r="MUQ1327" s="779"/>
      <c r="MUR1327" s="779"/>
      <c r="MUS1327" s="779"/>
      <c r="MUT1327" s="779"/>
      <c r="MUU1327" s="779"/>
      <c r="MUV1327" s="779"/>
      <c r="MUW1327" s="779"/>
      <c r="MUX1327" s="779"/>
      <c r="MUY1327" s="779"/>
      <c r="MUZ1327" s="779"/>
      <c r="MVA1327" s="779"/>
      <c r="MVB1327" s="779"/>
      <c r="MVC1327" s="779"/>
      <c r="MVD1327" s="779"/>
      <c r="MVE1327" s="779"/>
      <c r="MVF1327" s="779"/>
      <c r="MVG1327" s="779"/>
      <c r="MVH1327" s="779"/>
      <c r="MVI1327" s="779"/>
      <c r="MVJ1327" s="779"/>
      <c r="MVK1327" s="779"/>
      <c r="MVL1327" s="779"/>
      <c r="MVM1327" s="779"/>
      <c r="MVN1327" s="779"/>
      <c r="MVO1327" s="779"/>
      <c r="MVP1327" s="779"/>
      <c r="MVQ1327" s="779"/>
      <c r="MVR1327" s="779"/>
      <c r="MVS1327" s="779"/>
      <c r="MVT1327" s="779"/>
      <c r="MVU1327" s="779"/>
      <c r="MVV1327" s="779"/>
      <c r="MVW1327" s="779"/>
      <c r="MVX1327" s="779"/>
      <c r="MVY1327" s="779"/>
      <c r="MVZ1327" s="779"/>
      <c r="MWA1327" s="779"/>
      <c r="MWB1327" s="779"/>
      <c r="MWC1327" s="779"/>
      <c r="MWD1327" s="779"/>
      <c r="MWE1327" s="779"/>
      <c r="MWF1327" s="779"/>
      <c r="MWG1327" s="779"/>
      <c r="MWH1327" s="779"/>
      <c r="MWI1327" s="779"/>
      <c r="MWJ1327" s="779"/>
      <c r="MWK1327" s="779"/>
      <c r="MWL1327" s="779"/>
      <c r="MWM1327" s="779"/>
      <c r="MWN1327" s="779"/>
      <c r="MWO1327" s="779"/>
      <c r="MWP1327" s="779"/>
      <c r="MWQ1327" s="779"/>
      <c r="MWR1327" s="779"/>
      <c r="MWS1327" s="779"/>
      <c r="MWT1327" s="779"/>
      <c r="MWU1327" s="779"/>
      <c r="MWV1327" s="779"/>
      <c r="MWW1327" s="779"/>
      <c r="MWX1327" s="779"/>
      <c r="MWY1327" s="779"/>
      <c r="MWZ1327" s="779"/>
      <c r="MXA1327" s="779"/>
      <c r="MXB1327" s="779"/>
      <c r="MXC1327" s="779"/>
      <c r="MXD1327" s="779"/>
      <c r="MXE1327" s="779"/>
      <c r="MXF1327" s="779"/>
      <c r="MXG1327" s="779"/>
      <c r="MXH1327" s="779"/>
      <c r="MXI1327" s="779"/>
      <c r="MXJ1327" s="779"/>
      <c r="MXK1327" s="779"/>
      <c r="MXL1327" s="779"/>
      <c r="MXM1327" s="779"/>
      <c r="MXN1327" s="779"/>
      <c r="MXO1327" s="779"/>
      <c r="MXP1327" s="779"/>
      <c r="MXQ1327" s="779"/>
      <c r="MXR1327" s="779"/>
      <c r="MXS1327" s="779"/>
      <c r="MXT1327" s="779"/>
      <c r="MXU1327" s="779"/>
      <c r="MXV1327" s="779"/>
      <c r="MXW1327" s="779"/>
      <c r="MXX1327" s="779"/>
      <c r="MXY1327" s="779"/>
      <c r="MXZ1327" s="779"/>
      <c r="MYA1327" s="779"/>
      <c r="MYB1327" s="779"/>
      <c r="MYC1327" s="779"/>
      <c r="MYD1327" s="779"/>
      <c r="MYE1327" s="779"/>
      <c r="MYF1327" s="779"/>
      <c r="MYG1327" s="779"/>
      <c r="MYH1327" s="779"/>
      <c r="MYI1327" s="779"/>
      <c r="MYJ1327" s="779"/>
      <c r="MYK1327" s="779"/>
      <c r="MYL1327" s="779"/>
      <c r="MYM1327" s="779"/>
      <c r="MYN1327" s="779"/>
      <c r="MYO1327" s="779"/>
      <c r="MYP1327" s="779"/>
      <c r="MYQ1327" s="779"/>
      <c r="MYR1327" s="779"/>
      <c r="MYS1327" s="779"/>
      <c r="MYT1327" s="779"/>
      <c r="MYU1327" s="779"/>
      <c r="MYV1327" s="779"/>
      <c r="MYW1327" s="779"/>
      <c r="MYX1327" s="779"/>
      <c r="MYY1327" s="779"/>
      <c r="MYZ1327" s="779"/>
      <c r="MZA1327" s="779"/>
      <c r="MZB1327" s="779"/>
      <c r="MZC1327" s="779"/>
      <c r="MZD1327" s="779"/>
      <c r="MZE1327" s="779"/>
      <c r="MZF1327" s="779"/>
      <c r="MZG1327" s="779"/>
      <c r="MZH1327" s="779"/>
      <c r="MZI1327" s="779"/>
      <c r="MZJ1327" s="779"/>
      <c r="MZK1327" s="779"/>
      <c r="MZL1327" s="779"/>
      <c r="MZM1327" s="779"/>
      <c r="MZN1327" s="779"/>
      <c r="MZO1327" s="779"/>
      <c r="MZP1327" s="779"/>
      <c r="MZQ1327" s="779"/>
      <c r="MZR1327" s="779"/>
      <c r="MZS1327" s="779"/>
      <c r="MZT1327" s="779"/>
      <c r="MZU1327" s="779"/>
      <c r="MZV1327" s="779"/>
      <c r="MZW1327" s="779"/>
      <c r="MZX1327" s="779"/>
      <c r="MZY1327" s="779"/>
      <c r="MZZ1327" s="779"/>
      <c r="NAA1327" s="779"/>
      <c r="NAB1327" s="779"/>
      <c r="NAC1327" s="779"/>
      <c r="NAD1327" s="779"/>
      <c r="NAE1327" s="779"/>
      <c r="NAF1327" s="779"/>
      <c r="NAG1327" s="779"/>
      <c r="NAH1327" s="779"/>
      <c r="NAI1327" s="779"/>
      <c r="NAJ1327" s="779"/>
      <c r="NAK1327" s="779"/>
      <c r="NAL1327" s="779"/>
      <c r="NAM1327" s="779"/>
      <c r="NAN1327" s="779"/>
      <c r="NAO1327" s="779"/>
      <c r="NAP1327" s="779"/>
      <c r="NAQ1327" s="779"/>
      <c r="NAR1327" s="779"/>
      <c r="NAS1327" s="779"/>
      <c r="NAT1327" s="779"/>
      <c r="NAU1327" s="779"/>
      <c r="NAV1327" s="779"/>
      <c r="NAW1327" s="779"/>
      <c r="NAX1327" s="779"/>
      <c r="NAY1327" s="779"/>
      <c r="NAZ1327" s="779"/>
      <c r="NBA1327" s="779"/>
      <c r="NBB1327" s="779"/>
      <c r="NBC1327" s="779"/>
      <c r="NBD1327" s="779"/>
      <c r="NBE1327" s="779"/>
      <c r="NBF1327" s="779"/>
      <c r="NBG1327" s="779"/>
      <c r="NBH1327" s="779"/>
      <c r="NBI1327" s="779"/>
      <c r="NBJ1327" s="779"/>
      <c r="NBK1327" s="779"/>
      <c r="NBL1327" s="779"/>
      <c r="NBM1327" s="779"/>
      <c r="NBN1327" s="779"/>
      <c r="NBO1327" s="779"/>
      <c r="NBP1327" s="779"/>
      <c r="NBQ1327" s="779"/>
      <c r="NBR1327" s="779"/>
      <c r="NBS1327" s="779"/>
      <c r="NBT1327" s="779"/>
      <c r="NBU1327" s="779"/>
      <c r="NBV1327" s="779"/>
      <c r="NBW1327" s="779"/>
      <c r="NBX1327" s="779"/>
      <c r="NBY1327" s="779"/>
      <c r="NBZ1327" s="779"/>
      <c r="NCA1327" s="779"/>
      <c r="NCB1327" s="779"/>
      <c r="NCC1327" s="779"/>
      <c r="NCD1327" s="779"/>
      <c r="NCE1327" s="779"/>
      <c r="NCF1327" s="779"/>
      <c r="NCG1327" s="779"/>
      <c r="NCH1327" s="779"/>
      <c r="NCI1327" s="779"/>
      <c r="NCJ1327" s="779"/>
      <c r="NCK1327" s="779"/>
      <c r="NCL1327" s="779"/>
      <c r="NCM1327" s="779"/>
      <c r="NCN1327" s="779"/>
      <c r="NCO1327" s="779"/>
      <c r="NCP1327" s="779"/>
      <c r="NCQ1327" s="779"/>
      <c r="NCR1327" s="779"/>
      <c r="NCS1327" s="779"/>
      <c r="NCT1327" s="779"/>
      <c r="NCU1327" s="779"/>
      <c r="NCV1327" s="779"/>
      <c r="NCW1327" s="779"/>
      <c r="NCX1327" s="779"/>
      <c r="NCY1327" s="779"/>
      <c r="NCZ1327" s="779"/>
      <c r="NDA1327" s="779"/>
      <c r="NDB1327" s="779"/>
      <c r="NDC1327" s="779"/>
      <c r="NDD1327" s="779"/>
      <c r="NDE1327" s="779"/>
      <c r="NDF1327" s="779"/>
      <c r="NDG1327" s="779"/>
      <c r="NDH1327" s="779"/>
      <c r="NDI1327" s="779"/>
      <c r="NDJ1327" s="779"/>
      <c r="NDK1327" s="779"/>
      <c r="NDL1327" s="779"/>
      <c r="NDM1327" s="779"/>
      <c r="NDN1327" s="779"/>
      <c r="NDO1327" s="779"/>
      <c r="NDP1327" s="779"/>
      <c r="NDQ1327" s="779"/>
      <c r="NDR1327" s="779"/>
      <c r="NDS1327" s="779"/>
      <c r="NDT1327" s="779"/>
      <c r="NDU1327" s="779"/>
      <c r="NDV1327" s="779"/>
      <c r="NDW1327" s="779"/>
      <c r="NDX1327" s="779"/>
      <c r="NDY1327" s="779"/>
      <c r="NDZ1327" s="779"/>
      <c r="NEA1327" s="779"/>
      <c r="NEB1327" s="779"/>
      <c r="NEC1327" s="779"/>
      <c r="NED1327" s="779"/>
      <c r="NEE1327" s="779"/>
      <c r="NEF1327" s="779"/>
      <c r="NEG1327" s="779"/>
      <c r="NEH1327" s="779"/>
      <c r="NEI1327" s="779"/>
      <c r="NEJ1327" s="779"/>
      <c r="NEK1327" s="779"/>
      <c r="NEL1327" s="779"/>
      <c r="NEM1327" s="779"/>
      <c r="NEN1327" s="779"/>
      <c r="NEO1327" s="779"/>
      <c r="NEP1327" s="779"/>
      <c r="NEQ1327" s="779"/>
      <c r="NER1327" s="779"/>
      <c r="NES1327" s="779"/>
      <c r="NET1327" s="779"/>
      <c r="NEU1327" s="779"/>
      <c r="NEV1327" s="779"/>
      <c r="NEW1327" s="779"/>
      <c r="NEX1327" s="779"/>
      <c r="NEY1327" s="779"/>
      <c r="NEZ1327" s="779"/>
      <c r="NFA1327" s="779"/>
      <c r="NFB1327" s="779"/>
      <c r="NFC1327" s="779"/>
      <c r="NFD1327" s="779"/>
      <c r="NFE1327" s="779"/>
      <c r="NFF1327" s="779"/>
      <c r="NFG1327" s="779"/>
      <c r="NFH1327" s="779"/>
      <c r="NFI1327" s="779"/>
      <c r="NFJ1327" s="779"/>
      <c r="NFK1327" s="779"/>
      <c r="NFL1327" s="779"/>
      <c r="NFM1327" s="779"/>
      <c r="NFN1327" s="779"/>
      <c r="NFO1327" s="779"/>
      <c r="NFP1327" s="779"/>
      <c r="NFQ1327" s="779"/>
      <c r="NFR1327" s="779"/>
      <c r="NFS1327" s="779"/>
      <c r="NFT1327" s="779"/>
      <c r="NFU1327" s="779"/>
      <c r="NFV1327" s="779"/>
      <c r="NFW1327" s="779"/>
      <c r="NFX1327" s="779"/>
      <c r="NFY1327" s="779"/>
      <c r="NFZ1327" s="779"/>
      <c r="NGA1327" s="779"/>
      <c r="NGB1327" s="779"/>
      <c r="NGC1327" s="779"/>
      <c r="NGD1327" s="779"/>
      <c r="NGE1327" s="779"/>
      <c r="NGF1327" s="779"/>
      <c r="NGG1327" s="779"/>
      <c r="NGH1327" s="779"/>
      <c r="NGI1327" s="779"/>
      <c r="NGJ1327" s="779"/>
      <c r="NGK1327" s="779"/>
      <c r="NGL1327" s="779"/>
      <c r="NGM1327" s="779"/>
      <c r="NGN1327" s="779"/>
      <c r="NGO1327" s="779"/>
      <c r="NGP1327" s="779"/>
      <c r="NGQ1327" s="779"/>
      <c r="NGR1327" s="779"/>
      <c r="NGS1327" s="779"/>
      <c r="NGT1327" s="779"/>
      <c r="NGU1327" s="779"/>
      <c r="NGV1327" s="779"/>
      <c r="NGW1327" s="779"/>
      <c r="NGX1327" s="779"/>
      <c r="NGY1327" s="779"/>
      <c r="NGZ1327" s="779"/>
      <c r="NHA1327" s="779"/>
      <c r="NHB1327" s="779"/>
      <c r="NHC1327" s="779"/>
      <c r="NHD1327" s="779"/>
      <c r="NHE1327" s="779"/>
      <c r="NHF1327" s="779"/>
      <c r="NHG1327" s="779"/>
      <c r="NHH1327" s="779"/>
      <c r="NHI1327" s="779"/>
      <c r="NHJ1327" s="779"/>
      <c r="NHK1327" s="779"/>
      <c r="NHL1327" s="779"/>
      <c r="NHM1327" s="779"/>
      <c r="NHN1327" s="779"/>
      <c r="NHO1327" s="779"/>
      <c r="NHP1327" s="779"/>
      <c r="NHQ1327" s="779"/>
      <c r="NHR1327" s="779"/>
      <c r="NHS1327" s="779"/>
      <c r="NHT1327" s="779"/>
      <c r="NHU1327" s="779"/>
      <c r="NHV1327" s="779"/>
      <c r="NHW1327" s="779"/>
      <c r="NHX1327" s="779"/>
      <c r="NHY1327" s="779"/>
      <c r="NHZ1327" s="779"/>
      <c r="NIA1327" s="779"/>
      <c r="NIB1327" s="779"/>
      <c r="NIC1327" s="779"/>
      <c r="NID1327" s="779"/>
      <c r="NIE1327" s="779"/>
      <c r="NIF1327" s="779"/>
      <c r="NIG1327" s="779"/>
      <c r="NIH1327" s="779"/>
      <c r="NII1327" s="779"/>
      <c r="NIJ1327" s="779"/>
      <c r="NIK1327" s="779"/>
      <c r="NIL1327" s="779"/>
      <c r="NIM1327" s="779"/>
      <c r="NIN1327" s="779"/>
      <c r="NIO1327" s="779"/>
      <c r="NIP1327" s="779"/>
      <c r="NIQ1327" s="779"/>
      <c r="NIR1327" s="779"/>
      <c r="NIS1327" s="779"/>
      <c r="NIT1327" s="779"/>
      <c r="NIU1327" s="779"/>
      <c r="NIV1327" s="779"/>
      <c r="NIW1327" s="779"/>
      <c r="NIX1327" s="779"/>
      <c r="NIY1327" s="779"/>
      <c r="NIZ1327" s="779"/>
      <c r="NJA1327" s="779"/>
      <c r="NJB1327" s="779"/>
      <c r="NJC1327" s="779"/>
      <c r="NJD1327" s="779"/>
      <c r="NJE1327" s="779"/>
      <c r="NJF1327" s="779"/>
      <c r="NJG1327" s="779"/>
      <c r="NJH1327" s="779"/>
      <c r="NJI1327" s="779"/>
      <c r="NJJ1327" s="779"/>
      <c r="NJK1327" s="779"/>
      <c r="NJL1327" s="779"/>
      <c r="NJM1327" s="779"/>
      <c r="NJN1327" s="779"/>
      <c r="NJO1327" s="779"/>
      <c r="NJP1327" s="779"/>
      <c r="NJQ1327" s="779"/>
      <c r="NJR1327" s="779"/>
      <c r="NJS1327" s="779"/>
      <c r="NJT1327" s="779"/>
      <c r="NJU1327" s="779"/>
      <c r="NJV1327" s="779"/>
      <c r="NJW1327" s="779"/>
      <c r="NJX1327" s="779"/>
      <c r="NJY1327" s="779"/>
      <c r="NJZ1327" s="779"/>
      <c r="NKA1327" s="779"/>
      <c r="NKB1327" s="779"/>
      <c r="NKC1327" s="779"/>
      <c r="NKD1327" s="779"/>
      <c r="NKE1327" s="779"/>
      <c r="NKF1327" s="779"/>
      <c r="NKG1327" s="779"/>
      <c r="NKH1327" s="779"/>
      <c r="NKI1327" s="779"/>
      <c r="NKJ1327" s="779"/>
      <c r="NKK1327" s="779"/>
      <c r="NKL1327" s="779"/>
      <c r="NKM1327" s="779"/>
      <c r="NKN1327" s="779"/>
      <c r="NKO1327" s="779"/>
      <c r="NKP1327" s="779"/>
      <c r="NKQ1327" s="779"/>
      <c r="NKR1327" s="779"/>
      <c r="NKS1327" s="779"/>
      <c r="NKT1327" s="779"/>
      <c r="NKU1327" s="779"/>
      <c r="NKV1327" s="779"/>
      <c r="NKW1327" s="779"/>
      <c r="NKX1327" s="779"/>
      <c r="NKY1327" s="779"/>
      <c r="NKZ1327" s="779"/>
      <c r="NLA1327" s="779"/>
      <c r="NLB1327" s="779"/>
      <c r="NLC1327" s="779"/>
      <c r="NLD1327" s="779"/>
      <c r="NLE1327" s="779"/>
      <c r="NLF1327" s="779"/>
      <c r="NLG1327" s="779"/>
      <c r="NLH1327" s="779"/>
      <c r="NLI1327" s="779"/>
      <c r="NLJ1327" s="779"/>
      <c r="NLK1327" s="779"/>
      <c r="NLL1327" s="779"/>
      <c r="NLM1327" s="779"/>
      <c r="NLN1327" s="779"/>
      <c r="NLO1327" s="779"/>
      <c r="NLP1327" s="779"/>
      <c r="NLQ1327" s="779"/>
      <c r="NLR1327" s="779"/>
      <c r="NLS1327" s="779"/>
      <c r="NLT1327" s="779"/>
      <c r="NLU1327" s="779"/>
      <c r="NLV1327" s="779"/>
      <c r="NLW1327" s="779"/>
      <c r="NLX1327" s="779"/>
      <c r="NLY1327" s="779"/>
      <c r="NLZ1327" s="779"/>
      <c r="NMA1327" s="779"/>
      <c r="NMB1327" s="779"/>
      <c r="NMC1327" s="779"/>
      <c r="NMD1327" s="779"/>
      <c r="NME1327" s="779"/>
      <c r="NMF1327" s="779"/>
      <c r="NMG1327" s="779"/>
      <c r="NMH1327" s="779"/>
      <c r="NMI1327" s="779"/>
      <c r="NMJ1327" s="779"/>
      <c r="NMK1327" s="779"/>
      <c r="NML1327" s="779"/>
      <c r="NMM1327" s="779"/>
      <c r="NMN1327" s="779"/>
      <c r="NMO1327" s="779"/>
      <c r="NMP1327" s="779"/>
      <c r="NMQ1327" s="779"/>
      <c r="NMR1327" s="779"/>
      <c r="NMS1327" s="779"/>
      <c r="NMT1327" s="779"/>
      <c r="NMU1327" s="779"/>
      <c r="NMV1327" s="779"/>
      <c r="NMW1327" s="779"/>
      <c r="NMX1327" s="779"/>
      <c r="NMY1327" s="779"/>
      <c r="NMZ1327" s="779"/>
      <c r="NNA1327" s="779"/>
      <c r="NNB1327" s="779"/>
      <c r="NNC1327" s="779"/>
      <c r="NND1327" s="779"/>
      <c r="NNE1327" s="779"/>
      <c r="NNF1327" s="779"/>
      <c r="NNG1327" s="779"/>
      <c r="NNH1327" s="779"/>
      <c r="NNI1327" s="779"/>
      <c r="NNJ1327" s="779"/>
      <c r="NNK1327" s="779"/>
      <c r="NNL1327" s="779"/>
      <c r="NNM1327" s="779"/>
      <c r="NNN1327" s="779"/>
      <c r="NNO1327" s="779"/>
      <c r="NNP1327" s="779"/>
      <c r="NNQ1327" s="779"/>
      <c r="NNR1327" s="779"/>
      <c r="NNS1327" s="779"/>
      <c r="NNT1327" s="779"/>
      <c r="NNU1327" s="779"/>
      <c r="NNV1327" s="779"/>
      <c r="NNW1327" s="779"/>
      <c r="NNX1327" s="779"/>
      <c r="NNY1327" s="779"/>
      <c r="NNZ1327" s="779"/>
      <c r="NOA1327" s="779"/>
      <c r="NOB1327" s="779"/>
      <c r="NOC1327" s="779"/>
      <c r="NOD1327" s="779"/>
      <c r="NOE1327" s="779"/>
      <c r="NOF1327" s="779"/>
      <c r="NOG1327" s="779"/>
      <c r="NOH1327" s="779"/>
      <c r="NOI1327" s="779"/>
      <c r="NOJ1327" s="779"/>
      <c r="NOK1327" s="779"/>
      <c r="NOL1327" s="779"/>
      <c r="NOM1327" s="779"/>
      <c r="NON1327" s="779"/>
      <c r="NOO1327" s="779"/>
      <c r="NOP1327" s="779"/>
      <c r="NOQ1327" s="779"/>
      <c r="NOR1327" s="779"/>
      <c r="NOS1327" s="779"/>
      <c r="NOT1327" s="779"/>
      <c r="NOU1327" s="779"/>
      <c r="NOV1327" s="779"/>
      <c r="NOW1327" s="779"/>
      <c r="NOX1327" s="779"/>
      <c r="NOY1327" s="779"/>
      <c r="NOZ1327" s="779"/>
      <c r="NPA1327" s="779"/>
      <c r="NPB1327" s="779"/>
      <c r="NPC1327" s="779"/>
      <c r="NPD1327" s="779"/>
      <c r="NPE1327" s="779"/>
      <c r="NPF1327" s="779"/>
      <c r="NPG1327" s="779"/>
      <c r="NPH1327" s="779"/>
      <c r="NPI1327" s="779"/>
      <c r="NPJ1327" s="779"/>
      <c r="NPK1327" s="779"/>
      <c r="NPL1327" s="779"/>
      <c r="NPM1327" s="779"/>
      <c r="NPN1327" s="779"/>
      <c r="NPO1327" s="779"/>
      <c r="NPP1327" s="779"/>
      <c r="NPQ1327" s="779"/>
      <c r="NPR1327" s="779"/>
      <c r="NPS1327" s="779"/>
      <c r="NPT1327" s="779"/>
      <c r="NPU1327" s="779"/>
      <c r="NPV1327" s="779"/>
      <c r="NPW1327" s="779"/>
      <c r="NPX1327" s="779"/>
      <c r="NPY1327" s="779"/>
      <c r="NPZ1327" s="779"/>
      <c r="NQA1327" s="779"/>
      <c r="NQB1327" s="779"/>
      <c r="NQC1327" s="779"/>
      <c r="NQD1327" s="779"/>
      <c r="NQE1327" s="779"/>
      <c r="NQF1327" s="779"/>
      <c r="NQG1327" s="779"/>
      <c r="NQH1327" s="779"/>
      <c r="NQI1327" s="779"/>
      <c r="NQJ1327" s="779"/>
      <c r="NQK1327" s="779"/>
      <c r="NQL1327" s="779"/>
      <c r="NQM1327" s="779"/>
      <c r="NQN1327" s="779"/>
      <c r="NQO1327" s="779"/>
      <c r="NQP1327" s="779"/>
      <c r="NQQ1327" s="779"/>
      <c r="NQR1327" s="779"/>
      <c r="NQS1327" s="779"/>
      <c r="NQT1327" s="779"/>
      <c r="NQU1327" s="779"/>
      <c r="NQV1327" s="779"/>
      <c r="NQW1327" s="779"/>
      <c r="NQX1327" s="779"/>
      <c r="NQY1327" s="779"/>
      <c r="NQZ1327" s="779"/>
      <c r="NRA1327" s="779"/>
      <c r="NRB1327" s="779"/>
      <c r="NRC1327" s="779"/>
      <c r="NRD1327" s="779"/>
      <c r="NRE1327" s="779"/>
      <c r="NRF1327" s="779"/>
      <c r="NRG1327" s="779"/>
      <c r="NRH1327" s="779"/>
      <c r="NRI1327" s="779"/>
      <c r="NRJ1327" s="779"/>
      <c r="NRK1327" s="779"/>
      <c r="NRL1327" s="779"/>
      <c r="NRM1327" s="779"/>
      <c r="NRN1327" s="779"/>
      <c r="NRO1327" s="779"/>
      <c r="NRP1327" s="779"/>
      <c r="NRQ1327" s="779"/>
      <c r="NRR1327" s="779"/>
      <c r="NRS1327" s="779"/>
      <c r="NRT1327" s="779"/>
      <c r="NRU1327" s="779"/>
      <c r="NRV1327" s="779"/>
      <c r="NRW1327" s="779"/>
      <c r="NRX1327" s="779"/>
      <c r="NRY1327" s="779"/>
      <c r="NRZ1327" s="779"/>
      <c r="NSA1327" s="779"/>
      <c r="NSB1327" s="779"/>
      <c r="NSC1327" s="779"/>
      <c r="NSD1327" s="779"/>
      <c r="NSE1327" s="779"/>
      <c r="NSF1327" s="779"/>
      <c r="NSG1327" s="779"/>
      <c r="NSH1327" s="779"/>
      <c r="NSI1327" s="779"/>
      <c r="NSJ1327" s="779"/>
      <c r="NSK1327" s="779"/>
      <c r="NSL1327" s="779"/>
      <c r="NSM1327" s="779"/>
      <c r="NSN1327" s="779"/>
      <c r="NSO1327" s="779"/>
      <c r="NSP1327" s="779"/>
      <c r="NSQ1327" s="779"/>
      <c r="NSR1327" s="779"/>
      <c r="NSS1327" s="779"/>
      <c r="NST1327" s="779"/>
      <c r="NSU1327" s="779"/>
      <c r="NSV1327" s="779"/>
      <c r="NSW1327" s="779"/>
      <c r="NSX1327" s="779"/>
      <c r="NSY1327" s="779"/>
      <c r="NSZ1327" s="779"/>
      <c r="NTA1327" s="779"/>
      <c r="NTB1327" s="779"/>
      <c r="NTC1327" s="779"/>
      <c r="NTD1327" s="779"/>
      <c r="NTE1327" s="779"/>
      <c r="NTF1327" s="779"/>
      <c r="NTG1327" s="779"/>
      <c r="NTH1327" s="779"/>
      <c r="NTI1327" s="779"/>
      <c r="NTJ1327" s="779"/>
      <c r="NTK1327" s="779"/>
      <c r="NTL1327" s="779"/>
      <c r="NTM1327" s="779"/>
      <c r="NTN1327" s="779"/>
      <c r="NTO1327" s="779"/>
      <c r="NTP1327" s="779"/>
      <c r="NTQ1327" s="779"/>
      <c r="NTR1327" s="779"/>
      <c r="NTS1327" s="779"/>
      <c r="NTT1327" s="779"/>
      <c r="NTU1327" s="779"/>
      <c r="NTV1327" s="779"/>
      <c r="NTW1327" s="779"/>
      <c r="NTX1327" s="779"/>
      <c r="NTY1327" s="779"/>
      <c r="NTZ1327" s="779"/>
      <c r="NUA1327" s="779"/>
      <c r="NUB1327" s="779"/>
      <c r="NUC1327" s="779"/>
      <c r="NUD1327" s="779"/>
      <c r="NUE1327" s="779"/>
      <c r="NUF1327" s="779"/>
      <c r="NUG1327" s="779"/>
      <c r="NUH1327" s="779"/>
      <c r="NUI1327" s="779"/>
      <c r="NUJ1327" s="779"/>
      <c r="NUK1327" s="779"/>
      <c r="NUL1327" s="779"/>
      <c r="NUM1327" s="779"/>
      <c r="NUN1327" s="779"/>
      <c r="NUO1327" s="779"/>
      <c r="NUP1327" s="779"/>
      <c r="NUQ1327" s="779"/>
      <c r="NUR1327" s="779"/>
      <c r="NUS1327" s="779"/>
      <c r="NUT1327" s="779"/>
      <c r="NUU1327" s="779"/>
      <c r="NUV1327" s="779"/>
      <c r="NUW1327" s="779"/>
      <c r="NUX1327" s="779"/>
      <c r="NUY1327" s="779"/>
      <c r="NUZ1327" s="779"/>
      <c r="NVA1327" s="779"/>
      <c r="NVB1327" s="779"/>
      <c r="NVC1327" s="779"/>
      <c r="NVD1327" s="779"/>
      <c r="NVE1327" s="779"/>
      <c r="NVF1327" s="779"/>
      <c r="NVG1327" s="779"/>
      <c r="NVH1327" s="779"/>
      <c r="NVI1327" s="779"/>
      <c r="NVJ1327" s="779"/>
      <c r="NVK1327" s="779"/>
      <c r="NVL1327" s="779"/>
      <c r="NVM1327" s="779"/>
      <c r="NVN1327" s="779"/>
      <c r="NVO1327" s="779"/>
      <c r="NVP1327" s="779"/>
      <c r="NVQ1327" s="779"/>
      <c r="NVR1327" s="779"/>
      <c r="NVS1327" s="779"/>
      <c r="NVT1327" s="779"/>
      <c r="NVU1327" s="779"/>
      <c r="NVV1327" s="779"/>
      <c r="NVW1327" s="779"/>
      <c r="NVX1327" s="779"/>
      <c r="NVY1327" s="779"/>
      <c r="NVZ1327" s="779"/>
      <c r="NWA1327" s="779"/>
      <c r="NWB1327" s="779"/>
      <c r="NWC1327" s="779"/>
      <c r="NWD1327" s="779"/>
      <c r="NWE1327" s="779"/>
      <c r="NWF1327" s="779"/>
      <c r="NWG1327" s="779"/>
      <c r="NWH1327" s="779"/>
      <c r="NWI1327" s="779"/>
      <c r="NWJ1327" s="779"/>
      <c r="NWK1327" s="779"/>
      <c r="NWL1327" s="779"/>
      <c r="NWM1327" s="779"/>
      <c r="NWN1327" s="779"/>
      <c r="NWO1327" s="779"/>
      <c r="NWP1327" s="779"/>
      <c r="NWQ1327" s="779"/>
      <c r="NWR1327" s="779"/>
      <c r="NWS1327" s="779"/>
      <c r="NWT1327" s="779"/>
      <c r="NWU1327" s="779"/>
      <c r="NWV1327" s="779"/>
      <c r="NWW1327" s="779"/>
      <c r="NWX1327" s="779"/>
      <c r="NWY1327" s="779"/>
      <c r="NWZ1327" s="779"/>
      <c r="NXA1327" s="779"/>
      <c r="NXB1327" s="779"/>
      <c r="NXC1327" s="779"/>
      <c r="NXD1327" s="779"/>
      <c r="NXE1327" s="779"/>
      <c r="NXF1327" s="779"/>
      <c r="NXG1327" s="779"/>
      <c r="NXH1327" s="779"/>
      <c r="NXI1327" s="779"/>
      <c r="NXJ1327" s="779"/>
      <c r="NXK1327" s="779"/>
      <c r="NXL1327" s="779"/>
      <c r="NXM1327" s="779"/>
      <c r="NXN1327" s="779"/>
      <c r="NXO1327" s="779"/>
      <c r="NXP1327" s="779"/>
      <c r="NXQ1327" s="779"/>
      <c r="NXR1327" s="779"/>
      <c r="NXS1327" s="779"/>
      <c r="NXT1327" s="779"/>
      <c r="NXU1327" s="779"/>
      <c r="NXV1327" s="779"/>
      <c r="NXW1327" s="779"/>
      <c r="NXX1327" s="779"/>
      <c r="NXY1327" s="779"/>
      <c r="NXZ1327" s="779"/>
      <c r="NYA1327" s="779"/>
      <c r="NYB1327" s="779"/>
      <c r="NYC1327" s="779"/>
      <c r="NYD1327" s="779"/>
      <c r="NYE1327" s="779"/>
      <c r="NYF1327" s="779"/>
      <c r="NYG1327" s="779"/>
      <c r="NYH1327" s="779"/>
      <c r="NYI1327" s="779"/>
      <c r="NYJ1327" s="779"/>
      <c r="NYK1327" s="779"/>
      <c r="NYL1327" s="779"/>
      <c r="NYM1327" s="779"/>
      <c r="NYN1327" s="779"/>
      <c r="NYO1327" s="779"/>
      <c r="NYP1327" s="779"/>
      <c r="NYQ1327" s="779"/>
      <c r="NYR1327" s="779"/>
      <c r="NYS1327" s="779"/>
      <c r="NYT1327" s="779"/>
      <c r="NYU1327" s="779"/>
      <c r="NYV1327" s="779"/>
      <c r="NYW1327" s="779"/>
      <c r="NYX1327" s="779"/>
      <c r="NYY1327" s="779"/>
      <c r="NYZ1327" s="779"/>
      <c r="NZA1327" s="779"/>
      <c r="NZB1327" s="779"/>
      <c r="NZC1327" s="779"/>
      <c r="NZD1327" s="779"/>
      <c r="NZE1327" s="779"/>
      <c r="NZF1327" s="779"/>
      <c r="NZG1327" s="779"/>
      <c r="NZH1327" s="779"/>
      <c r="NZI1327" s="779"/>
      <c r="NZJ1327" s="779"/>
      <c r="NZK1327" s="779"/>
      <c r="NZL1327" s="779"/>
      <c r="NZM1327" s="779"/>
      <c r="NZN1327" s="779"/>
      <c r="NZO1327" s="779"/>
      <c r="NZP1327" s="779"/>
      <c r="NZQ1327" s="779"/>
      <c r="NZR1327" s="779"/>
      <c r="NZS1327" s="779"/>
      <c r="NZT1327" s="779"/>
      <c r="NZU1327" s="779"/>
      <c r="NZV1327" s="779"/>
      <c r="NZW1327" s="779"/>
      <c r="NZX1327" s="779"/>
      <c r="NZY1327" s="779"/>
      <c r="NZZ1327" s="779"/>
      <c r="OAA1327" s="779"/>
      <c r="OAB1327" s="779"/>
      <c r="OAC1327" s="779"/>
      <c r="OAD1327" s="779"/>
      <c r="OAE1327" s="779"/>
      <c r="OAF1327" s="779"/>
      <c r="OAG1327" s="779"/>
      <c r="OAH1327" s="779"/>
      <c r="OAI1327" s="779"/>
      <c r="OAJ1327" s="779"/>
      <c r="OAK1327" s="779"/>
      <c r="OAL1327" s="779"/>
      <c r="OAM1327" s="779"/>
      <c r="OAN1327" s="779"/>
      <c r="OAO1327" s="779"/>
      <c r="OAP1327" s="779"/>
      <c r="OAQ1327" s="779"/>
      <c r="OAR1327" s="779"/>
      <c r="OAS1327" s="779"/>
      <c r="OAT1327" s="779"/>
      <c r="OAU1327" s="779"/>
      <c r="OAV1327" s="779"/>
      <c r="OAW1327" s="779"/>
      <c r="OAX1327" s="779"/>
      <c r="OAY1327" s="779"/>
      <c r="OAZ1327" s="779"/>
      <c r="OBA1327" s="779"/>
      <c r="OBB1327" s="779"/>
      <c r="OBC1327" s="779"/>
      <c r="OBD1327" s="779"/>
      <c r="OBE1327" s="779"/>
      <c r="OBF1327" s="779"/>
      <c r="OBG1327" s="779"/>
      <c r="OBH1327" s="779"/>
      <c r="OBI1327" s="779"/>
      <c r="OBJ1327" s="779"/>
      <c r="OBK1327" s="779"/>
      <c r="OBL1327" s="779"/>
      <c r="OBM1327" s="779"/>
      <c r="OBN1327" s="779"/>
      <c r="OBO1327" s="779"/>
      <c r="OBP1327" s="779"/>
      <c r="OBQ1327" s="779"/>
      <c r="OBR1327" s="779"/>
      <c r="OBS1327" s="779"/>
      <c r="OBT1327" s="779"/>
      <c r="OBU1327" s="779"/>
      <c r="OBV1327" s="779"/>
      <c r="OBW1327" s="779"/>
      <c r="OBX1327" s="779"/>
      <c r="OBY1327" s="779"/>
      <c r="OBZ1327" s="779"/>
      <c r="OCA1327" s="779"/>
      <c r="OCB1327" s="779"/>
      <c r="OCC1327" s="779"/>
      <c r="OCD1327" s="779"/>
      <c r="OCE1327" s="779"/>
      <c r="OCF1327" s="779"/>
      <c r="OCG1327" s="779"/>
      <c r="OCH1327" s="779"/>
      <c r="OCI1327" s="779"/>
      <c r="OCJ1327" s="779"/>
      <c r="OCK1327" s="779"/>
      <c r="OCL1327" s="779"/>
      <c r="OCM1327" s="779"/>
      <c r="OCN1327" s="779"/>
      <c r="OCO1327" s="779"/>
      <c r="OCP1327" s="779"/>
      <c r="OCQ1327" s="779"/>
      <c r="OCR1327" s="779"/>
      <c r="OCS1327" s="779"/>
      <c r="OCT1327" s="779"/>
      <c r="OCU1327" s="779"/>
      <c r="OCV1327" s="779"/>
      <c r="OCW1327" s="779"/>
      <c r="OCX1327" s="779"/>
      <c r="OCY1327" s="779"/>
      <c r="OCZ1327" s="779"/>
      <c r="ODA1327" s="779"/>
      <c r="ODB1327" s="779"/>
      <c r="ODC1327" s="779"/>
      <c r="ODD1327" s="779"/>
      <c r="ODE1327" s="779"/>
      <c r="ODF1327" s="779"/>
      <c r="ODG1327" s="779"/>
      <c r="ODH1327" s="779"/>
      <c r="ODI1327" s="779"/>
      <c r="ODJ1327" s="779"/>
      <c r="ODK1327" s="779"/>
      <c r="ODL1327" s="779"/>
      <c r="ODM1327" s="779"/>
      <c r="ODN1327" s="779"/>
      <c r="ODO1327" s="779"/>
      <c r="ODP1327" s="779"/>
      <c r="ODQ1327" s="779"/>
      <c r="ODR1327" s="779"/>
      <c r="ODS1327" s="779"/>
      <c r="ODT1327" s="779"/>
      <c r="ODU1327" s="779"/>
      <c r="ODV1327" s="779"/>
      <c r="ODW1327" s="779"/>
      <c r="ODX1327" s="779"/>
      <c r="ODY1327" s="779"/>
      <c r="ODZ1327" s="779"/>
      <c r="OEA1327" s="779"/>
      <c r="OEB1327" s="779"/>
      <c r="OEC1327" s="779"/>
      <c r="OED1327" s="779"/>
      <c r="OEE1327" s="779"/>
      <c r="OEF1327" s="779"/>
      <c r="OEG1327" s="779"/>
      <c r="OEH1327" s="779"/>
      <c r="OEI1327" s="779"/>
      <c r="OEJ1327" s="779"/>
      <c r="OEK1327" s="779"/>
      <c r="OEL1327" s="779"/>
      <c r="OEM1327" s="779"/>
      <c r="OEN1327" s="779"/>
      <c r="OEO1327" s="779"/>
      <c r="OEP1327" s="779"/>
      <c r="OEQ1327" s="779"/>
      <c r="OER1327" s="779"/>
      <c r="OES1327" s="779"/>
      <c r="OET1327" s="779"/>
      <c r="OEU1327" s="779"/>
      <c r="OEV1327" s="779"/>
      <c r="OEW1327" s="779"/>
      <c r="OEX1327" s="779"/>
      <c r="OEY1327" s="779"/>
      <c r="OEZ1327" s="779"/>
      <c r="OFA1327" s="779"/>
      <c r="OFB1327" s="779"/>
      <c r="OFC1327" s="779"/>
      <c r="OFD1327" s="779"/>
      <c r="OFE1327" s="779"/>
      <c r="OFF1327" s="779"/>
      <c r="OFG1327" s="779"/>
      <c r="OFH1327" s="779"/>
      <c r="OFI1327" s="779"/>
      <c r="OFJ1327" s="779"/>
      <c r="OFK1327" s="779"/>
      <c r="OFL1327" s="779"/>
      <c r="OFM1327" s="779"/>
      <c r="OFN1327" s="779"/>
      <c r="OFO1327" s="779"/>
      <c r="OFP1327" s="779"/>
      <c r="OFQ1327" s="779"/>
      <c r="OFR1327" s="779"/>
      <c r="OFS1327" s="779"/>
      <c r="OFT1327" s="779"/>
      <c r="OFU1327" s="779"/>
      <c r="OFV1327" s="779"/>
      <c r="OFW1327" s="779"/>
      <c r="OFX1327" s="779"/>
      <c r="OFY1327" s="779"/>
      <c r="OFZ1327" s="779"/>
      <c r="OGA1327" s="779"/>
      <c r="OGB1327" s="779"/>
      <c r="OGC1327" s="779"/>
      <c r="OGD1327" s="779"/>
      <c r="OGE1327" s="779"/>
      <c r="OGF1327" s="779"/>
      <c r="OGG1327" s="779"/>
      <c r="OGH1327" s="779"/>
      <c r="OGI1327" s="779"/>
      <c r="OGJ1327" s="779"/>
      <c r="OGK1327" s="779"/>
      <c r="OGL1327" s="779"/>
      <c r="OGM1327" s="779"/>
      <c r="OGN1327" s="779"/>
      <c r="OGO1327" s="779"/>
      <c r="OGP1327" s="779"/>
      <c r="OGQ1327" s="779"/>
      <c r="OGR1327" s="779"/>
      <c r="OGS1327" s="779"/>
      <c r="OGT1327" s="779"/>
      <c r="OGU1327" s="779"/>
      <c r="OGV1327" s="779"/>
      <c r="OGW1327" s="779"/>
      <c r="OGX1327" s="779"/>
      <c r="OGY1327" s="779"/>
      <c r="OGZ1327" s="779"/>
      <c r="OHA1327" s="779"/>
      <c r="OHB1327" s="779"/>
      <c r="OHC1327" s="779"/>
      <c r="OHD1327" s="779"/>
      <c r="OHE1327" s="779"/>
      <c r="OHF1327" s="779"/>
      <c r="OHG1327" s="779"/>
      <c r="OHH1327" s="779"/>
      <c r="OHI1327" s="779"/>
      <c r="OHJ1327" s="779"/>
      <c r="OHK1327" s="779"/>
      <c r="OHL1327" s="779"/>
      <c r="OHM1327" s="779"/>
      <c r="OHN1327" s="779"/>
      <c r="OHO1327" s="779"/>
      <c r="OHP1327" s="779"/>
      <c r="OHQ1327" s="779"/>
      <c r="OHR1327" s="779"/>
      <c r="OHS1327" s="779"/>
      <c r="OHT1327" s="779"/>
      <c r="OHU1327" s="779"/>
      <c r="OHV1327" s="779"/>
      <c r="OHW1327" s="779"/>
      <c r="OHX1327" s="779"/>
      <c r="OHY1327" s="779"/>
      <c r="OHZ1327" s="779"/>
      <c r="OIA1327" s="779"/>
      <c r="OIB1327" s="779"/>
      <c r="OIC1327" s="779"/>
      <c r="OID1327" s="779"/>
      <c r="OIE1327" s="779"/>
      <c r="OIF1327" s="779"/>
      <c r="OIG1327" s="779"/>
      <c r="OIH1327" s="779"/>
      <c r="OII1327" s="779"/>
      <c r="OIJ1327" s="779"/>
      <c r="OIK1327" s="779"/>
      <c r="OIL1327" s="779"/>
      <c r="OIM1327" s="779"/>
      <c r="OIN1327" s="779"/>
      <c r="OIO1327" s="779"/>
      <c r="OIP1327" s="779"/>
      <c r="OIQ1327" s="779"/>
      <c r="OIR1327" s="779"/>
      <c r="OIS1327" s="779"/>
      <c r="OIT1327" s="779"/>
      <c r="OIU1327" s="779"/>
      <c r="OIV1327" s="779"/>
      <c r="OIW1327" s="779"/>
      <c r="OIX1327" s="779"/>
      <c r="OIY1327" s="779"/>
      <c r="OIZ1327" s="779"/>
      <c r="OJA1327" s="779"/>
      <c r="OJB1327" s="779"/>
      <c r="OJC1327" s="779"/>
      <c r="OJD1327" s="779"/>
      <c r="OJE1327" s="779"/>
      <c r="OJF1327" s="779"/>
      <c r="OJG1327" s="779"/>
      <c r="OJH1327" s="779"/>
      <c r="OJI1327" s="779"/>
      <c r="OJJ1327" s="779"/>
      <c r="OJK1327" s="779"/>
      <c r="OJL1327" s="779"/>
      <c r="OJM1327" s="779"/>
      <c r="OJN1327" s="779"/>
      <c r="OJO1327" s="779"/>
      <c r="OJP1327" s="779"/>
      <c r="OJQ1327" s="779"/>
      <c r="OJR1327" s="779"/>
      <c r="OJS1327" s="779"/>
      <c r="OJT1327" s="779"/>
      <c r="OJU1327" s="779"/>
      <c r="OJV1327" s="779"/>
      <c r="OJW1327" s="779"/>
      <c r="OJX1327" s="779"/>
      <c r="OJY1327" s="779"/>
      <c r="OJZ1327" s="779"/>
      <c r="OKA1327" s="779"/>
      <c r="OKB1327" s="779"/>
      <c r="OKC1327" s="779"/>
      <c r="OKD1327" s="779"/>
      <c r="OKE1327" s="779"/>
      <c r="OKF1327" s="779"/>
      <c r="OKG1327" s="779"/>
      <c r="OKH1327" s="779"/>
      <c r="OKI1327" s="779"/>
      <c r="OKJ1327" s="779"/>
      <c r="OKK1327" s="779"/>
      <c r="OKL1327" s="779"/>
      <c r="OKM1327" s="779"/>
      <c r="OKN1327" s="779"/>
      <c r="OKO1327" s="779"/>
      <c r="OKP1327" s="779"/>
      <c r="OKQ1327" s="779"/>
      <c r="OKR1327" s="779"/>
      <c r="OKS1327" s="779"/>
      <c r="OKT1327" s="779"/>
      <c r="OKU1327" s="779"/>
      <c r="OKV1327" s="779"/>
      <c r="OKW1327" s="779"/>
      <c r="OKX1327" s="779"/>
      <c r="OKY1327" s="779"/>
      <c r="OKZ1327" s="779"/>
      <c r="OLA1327" s="779"/>
      <c r="OLB1327" s="779"/>
      <c r="OLC1327" s="779"/>
      <c r="OLD1327" s="779"/>
      <c r="OLE1327" s="779"/>
      <c r="OLF1327" s="779"/>
      <c r="OLG1327" s="779"/>
      <c r="OLH1327" s="779"/>
      <c r="OLI1327" s="779"/>
      <c r="OLJ1327" s="779"/>
      <c r="OLK1327" s="779"/>
      <c r="OLL1327" s="779"/>
      <c r="OLM1327" s="779"/>
      <c r="OLN1327" s="779"/>
      <c r="OLO1327" s="779"/>
      <c r="OLP1327" s="779"/>
      <c r="OLQ1327" s="779"/>
      <c r="OLR1327" s="779"/>
      <c r="OLS1327" s="779"/>
      <c r="OLT1327" s="779"/>
      <c r="OLU1327" s="779"/>
      <c r="OLV1327" s="779"/>
      <c r="OLW1327" s="779"/>
      <c r="OLX1327" s="779"/>
      <c r="OLY1327" s="779"/>
      <c r="OLZ1327" s="779"/>
      <c r="OMA1327" s="779"/>
      <c r="OMB1327" s="779"/>
      <c r="OMC1327" s="779"/>
      <c r="OMD1327" s="779"/>
      <c r="OME1327" s="779"/>
      <c r="OMF1327" s="779"/>
      <c r="OMG1327" s="779"/>
      <c r="OMH1327" s="779"/>
      <c r="OMI1327" s="779"/>
      <c r="OMJ1327" s="779"/>
      <c r="OMK1327" s="779"/>
      <c r="OML1327" s="779"/>
      <c r="OMM1327" s="779"/>
      <c r="OMN1327" s="779"/>
      <c r="OMO1327" s="779"/>
      <c r="OMP1327" s="779"/>
      <c r="OMQ1327" s="779"/>
      <c r="OMR1327" s="779"/>
      <c r="OMS1327" s="779"/>
      <c r="OMT1327" s="779"/>
      <c r="OMU1327" s="779"/>
      <c r="OMV1327" s="779"/>
      <c r="OMW1327" s="779"/>
      <c r="OMX1327" s="779"/>
      <c r="OMY1327" s="779"/>
      <c r="OMZ1327" s="779"/>
      <c r="ONA1327" s="779"/>
      <c r="ONB1327" s="779"/>
      <c r="ONC1327" s="779"/>
      <c r="OND1327" s="779"/>
      <c r="ONE1327" s="779"/>
      <c r="ONF1327" s="779"/>
      <c r="ONG1327" s="779"/>
      <c r="ONH1327" s="779"/>
      <c r="ONI1327" s="779"/>
      <c r="ONJ1327" s="779"/>
      <c r="ONK1327" s="779"/>
      <c r="ONL1327" s="779"/>
      <c r="ONM1327" s="779"/>
      <c r="ONN1327" s="779"/>
      <c r="ONO1327" s="779"/>
      <c r="ONP1327" s="779"/>
      <c r="ONQ1327" s="779"/>
      <c r="ONR1327" s="779"/>
      <c r="ONS1327" s="779"/>
      <c r="ONT1327" s="779"/>
      <c r="ONU1327" s="779"/>
      <c r="ONV1327" s="779"/>
      <c r="ONW1327" s="779"/>
      <c r="ONX1327" s="779"/>
      <c r="ONY1327" s="779"/>
      <c r="ONZ1327" s="779"/>
      <c r="OOA1327" s="779"/>
      <c r="OOB1327" s="779"/>
      <c r="OOC1327" s="779"/>
      <c r="OOD1327" s="779"/>
      <c r="OOE1327" s="779"/>
      <c r="OOF1327" s="779"/>
      <c r="OOG1327" s="779"/>
      <c r="OOH1327" s="779"/>
      <c r="OOI1327" s="779"/>
      <c r="OOJ1327" s="779"/>
      <c r="OOK1327" s="779"/>
      <c r="OOL1327" s="779"/>
      <c r="OOM1327" s="779"/>
      <c r="OON1327" s="779"/>
      <c r="OOO1327" s="779"/>
      <c r="OOP1327" s="779"/>
      <c r="OOQ1327" s="779"/>
      <c r="OOR1327" s="779"/>
      <c r="OOS1327" s="779"/>
      <c r="OOT1327" s="779"/>
      <c r="OOU1327" s="779"/>
      <c r="OOV1327" s="779"/>
      <c r="OOW1327" s="779"/>
      <c r="OOX1327" s="779"/>
      <c r="OOY1327" s="779"/>
      <c r="OOZ1327" s="779"/>
      <c r="OPA1327" s="779"/>
      <c r="OPB1327" s="779"/>
      <c r="OPC1327" s="779"/>
      <c r="OPD1327" s="779"/>
      <c r="OPE1327" s="779"/>
      <c r="OPF1327" s="779"/>
      <c r="OPG1327" s="779"/>
      <c r="OPH1327" s="779"/>
      <c r="OPI1327" s="779"/>
      <c r="OPJ1327" s="779"/>
      <c r="OPK1327" s="779"/>
      <c r="OPL1327" s="779"/>
      <c r="OPM1327" s="779"/>
      <c r="OPN1327" s="779"/>
      <c r="OPO1327" s="779"/>
      <c r="OPP1327" s="779"/>
      <c r="OPQ1327" s="779"/>
      <c r="OPR1327" s="779"/>
      <c r="OPS1327" s="779"/>
      <c r="OPT1327" s="779"/>
      <c r="OPU1327" s="779"/>
      <c r="OPV1327" s="779"/>
      <c r="OPW1327" s="779"/>
      <c r="OPX1327" s="779"/>
      <c r="OPY1327" s="779"/>
      <c r="OPZ1327" s="779"/>
      <c r="OQA1327" s="779"/>
      <c r="OQB1327" s="779"/>
      <c r="OQC1327" s="779"/>
      <c r="OQD1327" s="779"/>
      <c r="OQE1327" s="779"/>
      <c r="OQF1327" s="779"/>
      <c r="OQG1327" s="779"/>
      <c r="OQH1327" s="779"/>
      <c r="OQI1327" s="779"/>
      <c r="OQJ1327" s="779"/>
      <c r="OQK1327" s="779"/>
      <c r="OQL1327" s="779"/>
      <c r="OQM1327" s="779"/>
      <c r="OQN1327" s="779"/>
      <c r="OQO1327" s="779"/>
      <c r="OQP1327" s="779"/>
      <c r="OQQ1327" s="779"/>
      <c r="OQR1327" s="779"/>
      <c r="OQS1327" s="779"/>
      <c r="OQT1327" s="779"/>
      <c r="OQU1327" s="779"/>
      <c r="OQV1327" s="779"/>
      <c r="OQW1327" s="779"/>
      <c r="OQX1327" s="779"/>
      <c r="OQY1327" s="779"/>
      <c r="OQZ1327" s="779"/>
      <c r="ORA1327" s="779"/>
      <c r="ORB1327" s="779"/>
      <c r="ORC1327" s="779"/>
      <c r="ORD1327" s="779"/>
      <c r="ORE1327" s="779"/>
      <c r="ORF1327" s="779"/>
      <c r="ORG1327" s="779"/>
      <c r="ORH1327" s="779"/>
      <c r="ORI1327" s="779"/>
      <c r="ORJ1327" s="779"/>
      <c r="ORK1327" s="779"/>
      <c r="ORL1327" s="779"/>
      <c r="ORM1327" s="779"/>
      <c r="ORN1327" s="779"/>
      <c r="ORO1327" s="779"/>
      <c r="ORP1327" s="779"/>
      <c r="ORQ1327" s="779"/>
      <c r="ORR1327" s="779"/>
      <c r="ORS1327" s="779"/>
      <c r="ORT1327" s="779"/>
      <c r="ORU1327" s="779"/>
      <c r="ORV1327" s="779"/>
      <c r="ORW1327" s="779"/>
      <c r="ORX1327" s="779"/>
      <c r="ORY1327" s="779"/>
      <c r="ORZ1327" s="779"/>
      <c r="OSA1327" s="779"/>
      <c r="OSB1327" s="779"/>
      <c r="OSC1327" s="779"/>
      <c r="OSD1327" s="779"/>
      <c r="OSE1327" s="779"/>
      <c r="OSF1327" s="779"/>
      <c r="OSG1327" s="779"/>
      <c r="OSH1327" s="779"/>
      <c r="OSI1327" s="779"/>
      <c r="OSJ1327" s="779"/>
      <c r="OSK1327" s="779"/>
      <c r="OSL1327" s="779"/>
      <c r="OSM1327" s="779"/>
      <c r="OSN1327" s="779"/>
      <c r="OSO1327" s="779"/>
      <c r="OSP1327" s="779"/>
      <c r="OSQ1327" s="779"/>
      <c r="OSR1327" s="779"/>
      <c r="OSS1327" s="779"/>
      <c r="OST1327" s="779"/>
      <c r="OSU1327" s="779"/>
      <c r="OSV1327" s="779"/>
      <c r="OSW1327" s="779"/>
      <c r="OSX1327" s="779"/>
      <c r="OSY1327" s="779"/>
      <c r="OSZ1327" s="779"/>
      <c r="OTA1327" s="779"/>
      <c r="OTB1327" s="779"/>
      <c r="OTC1327" s="779"/>
      <c r="OTD1327" s="779"/>
      <c r="OTE1327" s="779"/>
      <c r="OTF1327" s="779"/>
      <c r="OTG1327" s="779"/>
      <c r="OTH1327" s="779"/>
      <c r="OTI1327" s="779"/>
      <c r="OTJ1327" s="779"/>
      <c r="OTK1327" s="779"/>
      <c r="OTL1327" s="779"/>
      <c r="OTM1327" s="779"/>
      <c r="OTN1327" s="779"/>
      <c r="OTO1327" s="779"/>
      <c r="OTP1327" s="779"/>
      <c r="OTQ1327" s="779"/>
      <c r="OTR1327" s="779"/>
      <c r="OTS1327" s="779"/>
      <c r="OTT1327" s="779"/>
      <c r="OTU1327" s="779"/>
      <c r="OTV1327" s="779"/>
      <c r="OTW1327" s="779"/>
      <c r="OTX1327" s="779"/>
      <c r="OTY1327" s="779"/>
      <c r="OTZ1327" s="779"/>
      <c r="OUA1327" s="779"/>
      <c r="OUB1327" s="779"/>
      <c r="OUC1327" s="779"/>
      <c r="OUD1327" s="779"/>
      <c r="OUE1327" s="779"/>
      <c r="OUF1327" s="779"/>
      <c r="OUG1327" s="779"/>
      <c r="OUH1327" s="779"/>
      <c r="OUI1327" s="779"/>
      <c r="OUJ1327" s="779"/>
      <c r="OUK1327" s="779"/>
      <c r="OUL1327" s="779"/>
      <c r="OUM1327" s="779"/>
      <c r="OUN1327" s="779"/>
      <c r="OUO1327" s="779"/>
      <c r="OUP1327" s="779"/>
      <c r="OUQ1327" s="779"/>
      <c r="OUR1327" s="779"/>
      <c r="OUS1327" s="779"/>
      <c r="OUT1327" s="779"/>
      <c r="OUU1327" s="779"/>
      <c r="OUV1327" s="779"/>
      <c r="OUW1327" s="779"/>
      <c r="OUX1327" s="779"/>
      <c r="OUY1327" s="779"/>
      <c r="OUZ1327" s="779"/>
      <c r="OVA1327" s="779"/>
      <c r="OVB1327" s="779"/>
      <c r="OVC1327" s="779"/>
      <c r="OVD1327" s="779"/>
      <c r="OVE1327" s="779"/>
      <c r="OVF1327" s="779"/>
      <c r="OVG1327" s="779"/>
      <c r="OVH1327" s="779"/>
      <c r="OVI1327" s="779"/>
      <c r="OVJ1327" s="779"/>
      <c r="OVK1327" s="779"/>
      <c r="OVL1327" s="779"/>
      <c r="OVM1327" s="779"/>
      <c r="OVN1327" s="779"/>
      <c r="OVO1327" s="779"/>
      <c r="OVP1327" s="779"/>
      <c r="OVQ1327" s="779"/>
      <c r="OVR1327" s="779"/>
      <c r="OVS1327" s="779"/>
      <c r="OVT1327" s="779"/>
      <c r="OVU1327" s="779"/>
      <c r="OVV1327" s="779"/>
      <c r="OVW1327" s="779"/>
      <c r="OVX1327" s="779"/>
      <c r="OVY1327" s="779"/>
      <c r="OVZ1327" s="779"/>
      <c r="OWA1327" s="779"/>
      <c r="OWB1327" s="779"/>
      <c r="OWC1327" s="779"/>
      <c r="OWD1327" s="779"/>
      <c r="OWE1327" s="779"/>
      <c r="OWF1327" s="779"/>
      <c r="OWG1327" s="779"/>
      <c r="OWH1327" s="779"/>
      <c r="OWI1327" s="779"/>
      <c r="OWJ1327" s="779"/>
      <c r="OWK1327" s="779"/>
      <c r="OWL1327" s="779"/>
      <c r="OWM1327" s="779"/>
      <c r="OWN1327" s="779"/>
      <c r="OWO1327" s="779"/>
      <c r="OWP1327" s="779"/>
      <c r="OWQ1327" s="779"/>
      <c r="OWR1327" s="779"/>
      <c r="OWS1327" s="779"/>
      <c r="OWT1327" s="779"/>
      <c r="OWU1327" s="779"/>
      <c r="OWV1327" s="779"/>
      <c r="OWW1327" s="779"/>
      <c r="OWX1327" s="779"/>
      <c r="OWY1327" s="779"/>
      <c r="OWZ1327" s="779"/>
      <c r="OXA1327" s="779"/>
      <c r="OXB1327" s="779"/>
      <c r="OXC1327" s="779"/>
      <c r="OXD1327" s="779"/>
      <c r="OXE1327" s="779"/>
      <c r="OXF1327" s="779"/>
      <c r="OXG1327" s="779"/>
      <c r="OXH1327" s="779"/>
      <c r="OXI1327" s="779"/>
      <c r="OXJ1327" s="779"/>
      <c r="OXK1327" s="779"/>
      <c r="OXL1327" s="779"/>
      <c r="OXM1327" s="779"/>
      <c r="OXN1327" s="779"/>
      <c r="OXO1327" s="779"/>
      <c r="OXP1327" s="779"/>
      <c r="OXQ1327" s="779"/>
      <c r="OXR1327" s="779"/>
      <c r="OXS1327" s="779"/>
      <c r="OXT1327" s="779"/>
      <c r="OXU1327" s="779"/>
      <c r="OXV1327" s="779"/>
      <c r="OXW1327" s="779"/>
      <c r="OXX1327" s="779"/>
      <c r="OXY1327" s="779"/>
      <c r="OXZ1327" s="779"/>
      <c r="OYA1327" s="779"/>
      <c r="OYB1327" s="779"/>
      <c r="OYC1327" s="779"/>
      <c r="OYD1327" s="779"/>
      <c r="OYE1327" s="779"/>
      <c r="OYF1327" s="779"/>
      <c r="OYG1327" s="779"/>
      <c r="OYH1327" s="779"/>
      <c r="OYI1327" s="779"/>
      <c r="OYJ1327" s="779"/>
      <c r="OYK1327" s="779"/>
      <c r="OYL1327" s="779"/>
      <c r="OYM1327" s="779"/>
      <c r="OYN1327" s="779"/>
      <c r="OYO1327" s="779"/>
      <c r="OYP1327" s="779"/>
      <c r="OYQ1327" s="779"/>
      <c r="OYR1327" s="779"/>
      <c r="OYS1327" s="779"/>
      <c r="OYT1327" s="779"/>
      <c r="OYU1327" s="779"/>
      <c r="OYV1327" s="779"/>
      <c r="OYW1327" s="779"/>
      <c r="OYX1327" s="779"/>
      <c r="OYY1327" s="779"/>
      <c r="OYZ1327" s="779"/>
      <c r="OZA1327" s="779"/>
      <c r="OZB1327" s="779"/>
      <c r="OZC1327" s="779"/>
      <c r="OZD1327" s="779"/>
      <c r="OZE1327" s="779"/>
      <c r="OZF1327" s="779"/>
      <c r="OZG1327" s="779"/>
      <c r="OZH1327" s="779"/>
      <c r="OZI1327" s="779"/>
      <c r="OZJ1327" s="779"/>
      <c r="OZK1327" s="779"/>
      <c r="OZL1327" s="779"/>
      <c r="OZM1327" s="779"/>
      <c r="OZN1327" s="779"/>
      <c r="OZO1327" s="779"/>
      <c r="OZP1327" s="779"/>
      <c r="OZQ1327" s="779"/>
      <c r="OZR1327" s="779"/>
      <c r="OZS1327" s="779"/>
      <c r="OZT1327" s="779"/>
      <c r="OZU1327" s="779"/>
      <c r="OZV1327" s="779"/>
      <c r="OZW1327" s="779"/>
      <c r="OZX1327" s="779"/>
      <c r="OZY1327" s="779"/>
      <c r="OZZ1327" s="779"/>
      <c r="PAA1327" s="779"/>
      <c r="PAB1327" s="779"/>
      <c r="PAC1327" s="779"/>
      <c r="PAD1327" s="779"/>
      <c r="PAE1327" s="779"/>
      <c r="PAF1327" s="779"/>
      <c r="PAG1327" s="779"/>
      <c r="PAH1327" s="779"/>
      <c r="PAI1327" s="779"/>
      <c r="PAJ1327" s="779"/>
      <c r="PAK1327" s="779"/>
      <c r="PAL1327" s="779"/>
      <c r="PAM1327" s="779"/>
      <c r="PAN1327" s="779"/>
      <c r="PAO1327" s="779"/>
      <c r="PAP1327" s="779"/>
      <c r="PAQ1327" s="779"/>
      <c r="PAR1327" s="779"/>
      <c r="PAS1327" s="779"/>
      <c r="PAT1327" s="779"/>
      <c r="PAU1327" s="779"/>
      <c r="PAV1327" s="779"/>
      <c r="PAW1327" s="779"/>
      <c r="PAX1327" s="779"/>
      <c r="PAY1327" s="779"/>
      <c r="PAZ1327" s="779"/>
      <c r="PBA1327" s="779"/>
      <c r="PBB1327" s="779"/>
      <c r="PBC1327" s="779"/>
      <c r="PBD1327" s="779"/>
      <c r="PBE1327" s="779"/>
      <c r="PBF1327" s="779"/>
      <c r="PBG1327" s="779"/>
      <c r="PBH1327" s="779"/>
      <c r="PBI1327" s="779"/>
      <c r="PBJ1327" s="779"/>
      <c r="PBK1327" s="779"/>
      <c r="PBL1327" s="779"/>
      <c r="PBM1327" s="779"/>
      <c r="PBN1327" s="779"/>
      <c r="PBO1327" s="779"/>
      <c r="PBP1327" s="779"/>
      <c r="PBQ1327" s="779"/>
      <c r="PBR1327" s="779"/>
      <c r="PBS1327" s="779"/>
      <c r="PBT1327" s="779"/>
      <c r="PBU1327" s="779"/>
      <c r="PBV1327" s="779"/>
      <c r="PBW1327" s="779"/>
      <c r="PBX1327" s="779"/>
      <c r="PBY1327" s="779"/>
      <c r="PBZ1327" s="779"/>
      <c r="PCA1327" s="779"/>
      <c r="PCB1327" s="779"/>
      <c r="PCC1327" s="779"/>
      <c r="PCD1327" s="779"/>
      <c r="PCE1327" s="779"/>
      <c r="PCF1327" s="779"/>
      <c r="PCG1327" s="779"/>
      <c r="PCH1327" s="779"/>
      <c r="PCI1327" s="779"/>
      <c r="PCJ1327" s="779"/>
      <c r="PCK1327" s="779"/>
      <c r="PCL1327" s="779"/>
      <c r="PCM1327" s="779"/>
      <c r="PCN1327" s="779"/>
      <c r="PCO1327" s="779"/>
      <c r="PCP1327" s="779"/>
      <c r="PCQ1327" s="779"/>
      <c r="PCR1327" s="779"/>
      <c r="PCS1327" s="779"/>
      <c r="PCT1327" s="779"/>
      <c r="PCU1327" s="779"/>
      <c r="PCV1327" s="779"/>
      <c r="PCW1327" s="779"/>
      <c r="PCX1327" s="779"/>
      <c r="PCY1327" s="779"/>
      <c r="PCZ1327" s="779"/>
      <c r="PDA1327" s="779"/>
      <c r="PDB1327" s="779"/>
      <c r="PDC1327" s="779"/>
      <c r="PDD1327" s="779"/>
      <c r="PDE1327" s="779"/>
      <c r="PDF1327" s="779"/>
      <c r="PDG1327" s="779"/>
      <c r="PDH1327" s="779"/>
      <c r="PDI1327" s="779"/>
      <c r="PDJ1327" s="779"/>
      <c r="PDK1327" s="779"/>
      <c r="PDL1327" s="779"/>
      <c r="PDM1327" s="779"/>
      <c r="PDN1327" s="779"/>
      <c r="PDO1327" s="779"/>
      <c r="PDP1327" s="779"/>
      <c r="PDQ1327" s="779"/>
      <c r="PDR1327" s="779"/>
      <c r="PDS1327" s="779"/>
      <c r="PDT1327" s="779"/>
      <c r="PDU1327" s="779"/>
      <c r="PDV1327" s="779"/>
      <c r="PDW1327" s="779"/>
      <c r="PDX1327" s="779"/>
      <c r="PDY1327" s="779"/>
      <c r="PDZ1327" s="779"/>
      <c r="PEA1327" s="779"/>
      <c r="PEB1327" s="779"/>
      <c r="PEC1327" s="779"/>
      <c r="PED1327" s="779"/>
      <c r="PEE1327" s="779"/>
      <c r="PEF1327" s="779"/>
      <c r="PEG1327" s="779"/>
      <c r="PEH1327" s="779"/>
      <c r="PEI1327" s="779"/>
      <c r="PEJ1327" s="779"/>
      <c r="PEK1327" s="779"/>
      <c r="PEL1327" s="779"/>
      <c r="PEM1327" s="779"/>
      <c r="PEN1327" s="779"/>
      <c r="PEO1327" s="779"/>
      <c r="PEP1327" s="779"/>
      <c r="PEQ1327" s="779"/>
      <c r="PER1327" s="779"/>
      <c r="PES1327" s="779"/>
      <c r="PET1327" s="779"/>
      <c r="PEU1327" s="779"/>
      <c r="PEV1327" s="779"/>
      <c r="PEW1327" s="779"/>
      <c r="PEX1327" s="779"/>
      <c r="PEY1327" s="779"/>
      <c r="PEZ1327" s="779"/>
      <c r="PFA1327" s="779"/>
      <c r="PFB1327" s="779"/>
      <c r="PFC1327" s="779"/>
      <c r="PFD1327" s="779"/>
      <c r="PFE1327" s="779"/>
      <c r="PFF1327" s="779"/>
      <c r="PFG1327" s="779"/>
      <c r="PFH1327" s="779"/>
      <c r="PFI1327" s="779"/>
      <c r="PFJ1327" s="779"/>
      <c r="PFK1327" s="779"/>
      <c r="PFL1327" s="779"/>
      <c r="PFM1327" s="779"/>
      <c r="PFN1327" s="779"/>
      <c r="PFO1327" s="779"/>
      <c r="PFP1327" s="779"/>
      <c r="PFQ1327" s="779"/>
      <c r="PFR1327" s="779"/>
      <c r="PFS1327" s="779"/>
      <c r="PFT1327" s="779"/>
      <c r="PFU1327" s="779"/>
      <c r="PFV1327" s="779"/>
      <c r="PFW1327" s="779"/>
      <c r="PFX1327" s="779"/>
      <c r="PFY1327" s="779"/>
      <c r="PFZ1327" s="779"/>
      <c r="PGA1327" s="779"/>
      <c r="PGB1327" s="779"/>
      <c r="PGC1327" s="779"/>
      <c r="PGD1327" s="779"/>
      <c r="PGE1327" s="779"/>
      <c r="PGF1327" s="779"/>
      <c r="PGG1327" s="779"/>
      <c r="PGH1327" s="779"/>
      <c r="PGI1327" s="779"/>
      <c r="PGJ1327" s="779"/>
      <c r="PGK1327" s="779"/>
      <c r="PGL1327" s="779"/>
      <c r="PGM1327" s="779"/>
      <c r="PGN1327" s="779"/>
      <c r="PGO1327" s="779"/>
      <c r="PGP1327" s="779"/>
      <c r="PGQ1327" s="779"/>
      <c r="PGR1327" s="779"/>
      <c r="PGS1327" s="779"/>
      <c r="PGT1327" s="779"/>
      <c r="PGU1327" s="779"/>
      <c r="PGV1327" s="779"/>
      <c r="PGW1327" s="779"/>
      <c r="PGX1327" s="779"/>
      <c r="PGY1327" s="779"/>
      <c r="PGZ1327" s="779"/>
      <c r="PHA1327" s="779"/>
      <c r="PHB1327" s="779"/>
      <c r="PHC1327" s="779"/>
      <c r="PHD1327" s="779"/>
      <c r="PHE1327" s="779"/>
      <c r="PHF1327" s="779"/>
      <c r="PHG1327" s="779"/>
      <c r="PHH1327" s="779"/>
      <c r="PHI1327" s="779"/>
      <c r="PHJ1327" s="779"/>
      <c r="PHK1327" s="779"/>
      <c r="PHL1327" s="779"/>
      <c r="PHM1327" s="779"/>
      <c r="PHN1327" s="779"/>
      <c r="PHO1327" s="779"/>
      <c r="PHP1327" s="779"/>
      <c r="PHQ1327" s="779"/>
      <c r="PHR1327" s="779"/>
      <c r="PHS1327" s="779"/>
      <c r="PHT1327" s="779"/>
      <c r="PHU1327" s="779"/>
      <c r="PHV1327" s="779"/>
      <c r="PHW1327" s="779"/>
      <c r="PHX1327" s="779"/>
      <c r="PHY1327" s="779"/>
      <c r="PHZ1327" s="779"/>
      <c r="PIA1327" s="779"/>
      <c r="PIB1327" s="779"/>
      <c r="PIC1327" s="779"/>
      <c r="PID1327" s="779"/>
      <c r="PIE1327" s="779"/>
      <c r="PIF1327" s="779"/>
      <c r="PIG1327" s="779"/>
      <c r="PIH1327" s="779"/>
      <c r="PII1327" s="779"/>
      <c r="PIJ1327" s="779"/>
      <c r="PIK1327" s="779"/>
      <c r="PIL1327" s="779"/>
      <c r="PIM1327" s="779"/>
      <c r="PIN1327" s="779"/>
      <c r="PIO1327" s="779"/>
      <c r="PIP1327" s="779"/>
      <c r="PIQ1327" s="779"/>
      <c r="PIR1327" s="779"/>
      <c r="PIS1327" s="779"/>
      <c r="PIT1327" s="779"/>
      <c r="PIU1327" s="779"/>
      <c r="PIV1327" s="779"/>
      <c r="PIW1327" s="779"/>
      <c r="PIX1327" s="779"/>
      <c r="PIY1327" s="779"/>
      <c r="PIZ1327" s="779"/>
      <c r="PJA1327" s="779"/>
      <c r="PJB1327" s="779"/>
      <c r="PJC1327" s="779"/>
      <c r="PJD1327" s="779"/>
      <c r="PJE1327" s="779"/>
      <c r="PJF1327" s="779"/>
      <c r="PJG1327" s="779"/>
      <c r="PJH1327" s="779"/>
      <c r="PJI1327" s="779"/>
      <c r="PJJ1327" s="779"/>
      <c r="PJK1327" s="779"/>
      <c r="PJL1327" s="779"/>
      <c r="PJM1327" s="779"/>
      <c r="PJN1327" s="779"/>
      <c r="PJO1327" s="779"/>
      <c r="PJP1327" s="779"/>
      <c r="PJQ1327" s="779"/>
      <c r="PJR1327" s="779"/>
      <c r="PJS1327" s="779"/>
      <c r="PJT1327" s="779"/>
      <c r="PJU1327" s="779"/>
      <c r="PJV1327" s="779"/>
      <c r="PJW1327" s="779"/>
      <c r="PJX1327" s="779"/>
      <c r="PJY1327" s="779"/>
      <c r="PJZ1327" s="779"/>
      <c r="PKA1327" s="779"/>
      <c r="PKB1327" s="779"/>
      <c r="PKC1327" s="779"/>
      <c r="PKD1327" s="779"/>
      <c r="PKE1327" s="779"/>
      <c r="PKF1327" s="779"/>
      <c r="PKG1327" s="779"/>
      <c r="PKH1327" s="779"/>
      <c r="PKI1327" s="779"/>
      <c r="PKJ1327" s="779"/>
      <c r="PKK1327" s="779"/>
      <c r="PKL1327" s="779"/>
      <c r="PKM1327" s="779"/>
      <c r="PKN1327" s="779"/>
      <c r="PKO1327" s="779"/>
      <c r="PKP1327" s="779"/>
      <c r="PKQ1327" s="779"/>
      <c r="PKR1327" s="779"/>
      <c r="PKS1327" s="779"/>
      <c r="PKT1327" s="779"/>
      <c r="PKU1327" s="779"/>
      <c r="PKV1327" s="779"/>
      <c r="PKW1327" s="779"/>
      <c r="PKX1327" s="779"/>
      <c r="PKY1327" s="779"/>
      <c r="PKZ1327" s="779"/>
      <c r="PLA1327" s="779"/>
      <c r="PLB1327" s="779"/>
      <c r="PLC1327" s="779"/>
      <c r="PLD1327" s="779"/>
      <c r="PLE1327" s="779"/>
      <c r="PLF1327" s="779"/>
      <c r="PLG1327" s="779"/>
      <c r="PLH1327" s="779"/>
      <c r="PLI1327" s="779"/>
      <c r="PLJ1327" s="779"/>
      <c r="PLK1327" s="779"/>
      <c r="PLL1327" s="779"/>
      <c r="PLM1327" s="779"/>
      <c r="PLN1327" s="779"/>
      <c r="PLO1327" s="779"/>
      <c r="PLP1327" s="779"/>
      <c r="PLQ1327" s="779"/>
      <c r="PLR1327" s="779"/>
      <c r="PLS1327" s="779"/>
      <c r="PLT1327" s="779"/>
      <c r="PLU1327" s="779"/>
      <c r="PLV1327" s="779"/>
      <c r="PLW1327" s="779"/>
      <c r="PLX1327" s="779"/>
      <c r="PLY1327" s="779"/>
      <c r="PLZ1327" s="779"/>
      <c r="PMA1327" s="779"/>
      <c r="PMB1327" s="779"/>
      <c r="PMC1327" s="779"/>
      <c r="PMD1327" s="779"/>
      <c r="PME1327" s="779"/>
      <c r="PMF1327" s="779"/>
      <c r="PMG1327" s="779"/>
      <c r="PMH1327" s="779"/>
      <c r="PMI1327" s="779"/>
      <c r="PMJ1327" s="779"/>
      <c r="PMK1327" s="779"/>
      <c r="PML1327" s="779"/>
      <c r="PMM1327" s="779"/>
      <c r="PMN1327" s="779"/>
      <c r="PMO1327" s="779"/>
      <c r="PMP1327" s="779"/>
      <c r="PMQ1327" s="779"/>
      <c r="PMR1327" s="779"/>
      <c r="PMS1327" s="779"/>
      <c r="PMT1327" s="779"/>
      <c r="PMU1327" s="779"/>
      <c r="PMV1327" s="779"/>
      <c r="PMW1327" s="779"/>
      <c r="PMX1327" s="779"/>
      <c r="PMY1327" s="779"/>
      <c r="PMZ1327" s="779"/>
      <c r="PNA1327" s="779"/>
      <c r="PNB1327" s="779"/>
      <c r="PNC1327" s="779"/>
      <c r="PND1327" s="779"/>
      <c r="PNE1327" s="779"/>
      <c r="PNF1327" s="779"/>
      <c r="PNG1327" s="779"/>
      <c r="PNH1327" s="779"/>
      <c r="PNI1327" s="779"/>
      <c r="PNJ1327" s="779"/>
      <c r="PNK1327" s="779"/>
      <c r="PNL1327" s="779"/>
      <c r="PNM1327" s="779"/>
      <c r="PNN1327" s="779"/>
      <c r="PNO1327" s="779"/>
      <c r="PNP1327" s="779"/>
      <c r="PNQ1327" s="779"/>
      <c r="PNR1327" s="779"/>
      <c r="PNS1327" s="779"/>
      <c r="PNT1327" s="779"/>
      <c r="PNU1327" s="779"/>
      <c r="PNV1327" s="779"/>
      <c r="PNW1327" s="779"/>
      <c r="PNX1327" s="779"/>
      <c r="PNY1327" s="779"/>
      <c r="PNZ1327" s="779"/>
      <c r="POA1327" s="779"/>
      <c r="POB1327" s="779"/>
      <c r="POC1327" s="779"/>
      <c r="POD1327" s="779"/>
      <c r="POE1327" s="779"/>
      <c r="POF1327" s="779"/>
      <c r="POG1327" s="779"/>
      <c r="POH1327" s="779"/>
      <c r="POI1327" s="779"/>
      <c r="POJ1327" s="779"/>
      <c r="POK1327" s="779"/>
      <c r="POL1327" s="779"/>
      <c r="POM1327" s="779"/>
      <c r="PON1327" s="779"/>
      <c r="POO1327" s="779"/>
      <c r="POP1327" s="779"/>
      <c r="POQ1327" s="779"/>
      <c r="POR1327" s="779"/>
      <c r="POS1327" s="779"/>
      <c r="POT1327" s="779"/>
      <c r="POU1327" s="779"/>
      <c r="POV1327" s="779"/>
      <c r="POW1327" s="779"/>
      <c r="POX1327" s="779"/>
      <c r="POY1327" s="779"/>
      <c r="POZ1327" s="779"/>
      <c r="PPA1327" s="779"/>
      <c r="PPB1327" s="779"/>
      <c r="PPC1327" s="779"/>
      <c r="PPD1327" s="779"/>
      <c r="PPE1327" s="779"/>
      <c r="PPF1327" s="779"/>
      <c r="PPG1327" s="779"/>
      <c r="PPH1327" s="779"/>
      <c r="PPI1327" s="779"/>
      <c r="PPJ1327" s="779"/>
      <c r="PPK1327" s="779"/>
      <c r="PPL1327" s="779"/>
      <c r="PPM1327" s="779"/>
      <c r="PPN1327" s="779"/>
      <c r="PPO1327" s="779"/>
      <c r="PPP1327" s="779"/>
      <c r="PPQ1327" s="779"/>
      <c r="PPR1327" s="779"/>
      <c r="PPS1327" s="779"/>
      <c r="PPT1327" s="779"/>
      <c r="PPU1327" s="779"/>
      <c r="PPV1327" s="779"/>
      <c r="PPW1327" s="779"/>
      <c r="PPX1327" s="779"/>
      <c r="PPY1327" s="779"/>
      <c r="PPZ1327" s="779"/>
      <c r="PQA1327" s="779"/>
      <c r="PQB1327" s="779"/>
      <c r="PQC1327" s="779"/>
      <c r="PQD1327" s="779"/>
      <c r="PQE1327" s="779"/>
      <c r="PQF1327" s="779"/>
      <c r="PQG1327" s="779"/>
      <c r="PQH1327" s="779"/>
      <c r="PQI1327" s="779"/>
      <c r="PQJ1327" s="779"/>
      <c r="PQK1327" s="779"/>
      <c r="PQL1327" s="779"/>
      <c r="PQM1327" s="779"/>
      <c r="PQN1327" s="779"/>
      <c r="PQO1327" s="779"/>
      <c r="PQP1327" s="779"/>
      <c r="PQQ1327" s="779"/>
      <c r="PQR1327" s="779"/>
      <c r="PQS1327" s="779"/>
      <c r="PQT1327" s="779"/>
      <c r="PQU1327" s="779"/>
      <c r="PQV1327" s="779"/>
      <c r="PQW1327" s="779"/>
      <c r="PQX1327" s="779"/>
      <c r="PQY1327" s="779"/>
      <c r="PQZ1327" s="779"/>
      <c r="PRA1327" s="779"/>
      <c r="PRB1327" s="779"/>
      <c r="PRC1327" s="779"/>
      <c r="PRD1327" s="779"/>
      <c r="PRE1327" s="779"/>
      <c r="PRF1327" s="779"/>
      <c r="PRG1327" s="779"/>
      <c r="PRH1327" s="779"/>
      <c r="PRI1327" s="779"/>
      <c r="PRJ1327" s="779"/>
      <c r="PRK1327" s="779"/>
      <c r="PRL1327" s="779"/>
      <c r="PRM1327" s="779"/>
      <c r="PRN1327" s="779"/>
      <c r="PRO1327" s="779"/>
      <c r="PRP1327" s="779"/>
      <c r="PRQ1327" s="779"/>
      <c r="PRR1327" s="779"/>
      <c r="PRS1327" s="779"/>
      <c r="PRT1327" s="779"/>
      <c r="PRU1327" s="779"/>
      <c r="PRV1327" s="779"/>
      <c r="PRW1327" s="779"/>
      <c r="PRX1327" s="779"/>
      <c r="PRY1327" s="779"/>
      <c r="PRZ1327" s="779"/>
      <c r="PSA1327" s="779"/>
      <c r="PSB1327" s="779"/>
      <c r="PSC1327" s="779"/>
      <c r="PSD1327" s="779"/>
      <c r="PSE1327" s="779"/>
      <c r="PSF1327" s="779"/>
      <c r="PSG1327" s="779"/>
      <c r="PSH1327" s="779"/>
      <c r="PSI1327" s="779"/>
      <c r="PSJ1327" s="779"/>
      <c r="PSK1327" s="779"/>
      <c r="PSL1327" s="779"/>
      <c r="PSM1327" s="779"/>
      <c r="PSN1327" s="779"/>
      <c r="PSO1327" s="779"/>
      <c r="PSP1327" s="779"/>
      <c r="PSQ1327" s="779"/>
      <c r="PSR1327" s="779"/>
      <c r="PSS1327" s="779"/>
      <c r="PST1327" s="779"/>
      <c r="PSU1327" s="779"/>
      <c r="PSV1327" s="779"/>
      <c r="PSW1327" s="779"/>
      <c r="PSX1327" s="779"/>
      <c r="PSY1327" s="779"/>
      <c r="PSZ1327" s="779"/>
      <c r="PTA1327" s="779"/>
      <c r="PTB1327" s="779"/>
      <c r="PTC1327" s="779"/>
      <c r="PTD1327" s="779"/>
      <c r="PTE1327" s="779"/>
      <c r="PTF1327" s="779"/>
      <c r="PTG1327" s="779"/>
      <c r="PTH1327" s="779"/>
      <c r="PTI1327" s="779"/>
      <c r="PTJ1327" s="779"/>
      <c r="PTK1327" s="779"/>
      <c r="PTL1327" s="779"/>
      <c r="PTM1327" s="779"/>
      <c r="PTN1327" s="779"/>
      <c r="PTO1327" s="779"/>
      <c r="PTP1327" s="779"/>
      <c r="PTQ1327" s="779"/>
      <c r="PTR1327" s="779"/>
      <c r="PTS1327" s="779"/>
      <c r="PTT1327" s="779"/>
      <c r="PTU1327" s="779"/>
      <c r="PTV1327" s="779"/>
      <c r="PTW1327" s="779"/>
      <c r="PTX1327" s="779"/>
      <c r="PTY1327" s="779"/>
      <c r="PTZ1327" s="779"/>
      <c r="PUA1327" s="779"/>
      <c r="PUB1327" s="779"/>
      <c r="PUC1327" s="779"/>
      <c r="PUD1327" s="779"/>
      <c r="PUE1327" s="779"/>
      <c r="PUF1327" s="779"/>
      <c r="PUG1327" s="779"/>
      <c r="PUH1327" s="779"/>
      <c r="PUI1327" s="779"/>
      <c r="PUJ1327" s="779"/>
      <c r="PUK1327" s="779"/>
      <c r="PUL1327" s="779"/>
      <c r="PUM1327" s="779"/>
      <c r="PUN1327" s="779"/>
      <c r="PUO1327" s="779"/>
      <c r="PUP1327" s="779"/>
      <c r="PUQ1327" s="779"/>
      <c r="PUR1327" s="779"/>
      <c r="PUS1327" s="779"/>
      <c r="PUT1327" s="779"/>
      <c r="PUU1327" s="779"/>
      <c r="PUV1327" s="779"/>
      <c r="PUW1327" s="779"/>
      <c r="PUX1327" s="779"/>
      <c r="PUY1327" s="779"/>
      <c r="PUZ1327" s="779"/>
      <c r="PVA1327" s="779"/>
      <c r="PVB1327" s="779"/>
      <c r="PVC1327" s="779"/>
      <c r="PVD1327" s="779"/>
      <c r="PVE1327" s="779"/>
      <c r="PVF1327" s="779"/>
      <c r="PVG1327" s="779"/>
      <c r="PVH1327" s="779"/>
      <c r="PVI1327" s="779"/>
      <c r="PVJ1327" s="779"/>
      <c r="PVK1327" s="779"/>
      <c r="PVL1327" s="779"/>
      <c r="PVM1327" s="779"/>
      <c r="PVN1327" s="779"/>
      <c r="PVO1327" s="779"/>
      <c r="PVP1327" s="779"/>
      <c r="PVQ1327" s="779"/>
      <c r="PVR1327" s="779"/>
      <c r="PVS1327" s="779"/>
      <c r="PVT1327" s="779"/>
      <c r="PVU1327" s="779"/>
      <c r="PVV1327" s="779"/>
      <c r="PVW1327" s="779"/>
      <c r="PVX1327" s="779"/>
      <c r="PVY1327" s="779"/>
      <c r="PVZ1327" s="779"/>
      <c r="PWA1327" s="779"/>
      <c r="PWB1327" s="779"/>
      <c r="PWC1327" s="779"/>
      <c r="PWD1327" s="779"/>
      <c r="PWE1327" s="779"/>
      <c r="PWF1327" s="779"/>
      <c r="PWG1327" s="779"/>
      <c r="PWH1327" s="779"/>
      <c r="PWI1327" s="779"/>
      <c r="PWJ1327" s="779"/>
      <c r="PWK1327" s="779"/>
      <c r="PWL1327" s="779"/>
      <c r="PWM1327" s="779"/>
      <c r="PWN1327" s="779"/>
      <c r="PWO1327" s="779"/>
      <c r="PWP1327" s="779"/>
      <c r="PWQ1327" s="779"/>
      <c r="PWR1327" s="779"/>
      <c r="PWS1327" s="779"/>
      <c r="PWT1327" s="779"/>
      <c r="PWU1327" s="779"/>
      <c r="PWV1327" s="779"/>
      <c r="PWW1327" s="779"/>
      <c r="PWX1327" s="779"/>
      <c r="PWY1327" s="779"/>
      <c r="PWZ1327" s="779"/>
      <c r="PXA1327" s="779"/>
      <c r="PXB1327" s="779"/>
      <c r="PXC1327" s="779"/>
      <c r="PXD1327" s="779"/>
      <c r="PXE1327" s="779"/>
      <c r="PXF1327" s="779"/>
      <c r="PXG1327" s="779"/>
      <c r="PXH1327" s="779"/>
      <c r="PXI1327" s="779"/>
      <c r="PXJ1327" s="779"/>
      <c r="PXK1327" s="779"/>
      <c r="PXL1327" s="779"/>
      <c r="PXM1327" s="779"/>
      <c r="PXN1327" s="779"/>
      <c r="PXO1327" s="779"/>
      <c r="PXP1327" s="779"/>
      <c r="PXQ1327" s="779"/>
      <c r="PXR1327" s="779"/>
      <c r="PXS1327" s="779"/>
      <c r="PXT1327" s="779"/>
      <c r="PXU1327" s="779"/>
      <c r="PXV1327" s="779"/>
      <c r="PXW1327" s="779"/>
      <c r="PXX1327" s="779"/>
      <c r="PXY1327" s="779"/>
      <c r="PXZ1327" s="779"/>
      <c r="PYA1327" s="779"/>
      <c r="PYB1327" s="779"/>
      <c r="PYC1327" s="779"/>
      <c r="PYD1327" s="779"/>
      <c r="PYE1327" s="779"/>
      <c r="PYF1327" s="779"/>
      <c r="PYG1327" s="779"/>
      <c r="PYH1327" s="779"/>
      <c r="PYI1327" s="779"/>
      <c r="PYJ1327" s="779"/>
      <c r="PYK1327" s="779"/>
      <c r="PYL1327" s="779"/>
      <c r="PYM1327" s="779"/>
      <c r="PYN1327" s="779"/>
      <c r="PYO1327" s="779"/>
      <c r="PYP1327" s="779"/>
      <c r="PYQ1327" s="779"/>
      <c r="PYR1327" s="779"/>
      <c r="PYS1327" s="779"/>
      <c r="PYT1327" s="779"/>
      <c r="PYU1327" s="779"/>
      <c r="PYV1327" s="779"/>
      <c r="PYW1327" s="779"/>
      <c r="PYX1327" s="779"/>
      <c r="PYY1327" s="779"/>
      <c r="PYZ1327" s="779"/>
      <c r="PZA1327" s="779"/>
      <c r="PZB1327" s="779"/>
      <c r="PZC1327" s="779"/>
      <c r="PZD1327" s="779"/>
      <c r="PZE1327" s="779"/>
      <c r="PZF1327" s="779"/>
      <c r="PZG1327" s="779"/>
      <c r="PZH1327" s="779"/>
      <c r="PZI1327" s="779"/>
      <c r="PZJ1327" s="779"/>
      <c r="PZK1327" s="779"/>
      <c r="PZL1327" s="779"/>
      <c r="PZM1327" s="779"/>
      <c r="PZN1327" s="779"/>
      <c r="PZO1327" s="779"/>
      <c r="PZP1327" s="779"/>
      <c r="PZQ1327" s="779"/>
      <c r="PZR1327" s="779"/>
      <c r="PZS1327" s="779"/>
      <c r="PZT1327" s="779"/>
      <c r="PZU1327" s="779"/>
      <c r="PZV1327" s="779"/>
      <c r="PZW1327" s="779"/>
      <c r="PZX1327" s="779"/>
      <c r="PZY1327" s="779"/>
      <c r="PZZ1327" s="779"/>
      <c r="QAA1327" s="779"/>
      <c r="QAB1327" s="779"/>
      <c r="QAC1327" s="779"/>
      <c r="QAD1327" s="779"/>
      <c r="QAE1327" s="779"/>
      <c r="QAF1327" s="779"/>
      <c r="QAG1327" s="779"/>
      <c r="QAH1327" s="779"/>
      <c r="QAI1327" s="779"/>
      <c r="QAJ1327" s="779"/>
      <c r="QAK1327" s="779"/>
      <c r="QAL1327" s="779"/>
      <c r="QAM1327" s="779"/>
      <c r="QAN1327" s="779"/>
      <c r="QAO1327" s="779"/>
      <c r="QAP1327" s="779"/>
      <c r="QAQ1327" s="779"/>
      <c r="QAR1327" s="779"/>
      <c r="QAS1327" s="779"/>
      <c r="QAT1327" s="779"/>
      <c r="QAU1327" s="779"/>
      <c r="QAV1327" s="779"/>
      <c r="QAW1327" s="779"/>
      <c r="QAX1327" s="779"/>
      <c r="QAY1327" s="779"/>
      <c r="QAZ1327" s="779"/>
      <c r="QBA1327" s="779"/>
      <c r="QBB1327" s="779"/>
      <c r="QBC1327" s="779"/>
      <c r="QBD1327" s="779"/>
      <c r="QBE1327" s="779"/>
      <c r="QBF1327" s="779"/>
      <c r="QBG1327" s="779"/>
      <c r="QBH1327" s="779"/>
      <c r="QBI1327" s="779"/>
      <c r="QBJ1327" s="779"/>
      <c r="QBK1327" s="779"/>
      <c r="QBL1327" s="779"/>
      <c r="QBM1327" s="779"/>
      <c r="QBN1327" s="779"/>
      <c r="QBO1327" s="779"/>
      <c r="QBP1327" s="779"/>
      <c r="QBQ1327" s="779"/>
      <c r="QBR1327" s="779"/>
      <c r="QBS1327" s="779"/>
      <c r="QBT1327" s="779"/>
      <c r="QBU1327" s="779"/>
      <c r="QBV1327" s="779"/>
      <c r="QBW1327" s="779"/>
      <c r="QBX1327" s="779"/>
      <c r="QBY1327" s="779"/>
      <c r="QBZ1327" s="779"/>
      <c r="QCA1327" s="779"/>
      <c r="QCB1327" s="779"/>
      <c r="QCC1327" s="779"/>
      <c r="QCD1327" s="779"/>
      <c r="QCE1327" s="779"/>
      <c r="QCF1327" s="779"/>
      <c r="QCG1327" s="779"/>
      <c r="QCH1327" s="779"/>
      <c r="QCI1327" s="779"/>
      <c r="QCJ1327" s="779"/>
      <c r="QCK1327" s="779"/>
      <c r="QCL1327" s="779"/>
      <c r="QCM1327" s="779"/>
      <c r="QCN1327" s="779"/>
      <c r="QCO1327" s="779"/>
      <c r="QCP1327" s="779"/>
      <c r="QCQ1327" s="779"/>
      <c r="QCR1327" s="779"/>
      <c r="QCS1327" s="779"/>
      <c r="QCT1327" s="779"/>
      <c r="QCU1327" s="779"/>
      <c r="QCV1327" s="779"/>
      <c r="QCW1327" s="779"/>
      <c r="QCX1327" s="779"/>
      <c r="QCY1327" s="779"/>
      <c r="QCZ1327" s="779"/>
      <c r="QDA1327" s="779"/>
      <c r="QDB1327" s="779"/>
      <c r="QDC1327" s="779"/>
      <c r="QDD1327" s="779"/>
      <c r="QDE1327" s="779"/>
      <c r="QDF1327" s="779"/>
      <c r="QDG1327" s="779"/>
      <c r="QDH1327" s="779"/>
      <c r="QDI1327" s="779"/>
      <c r="QDJ1327" s="779"/>
      <c r="QDK1327" s="779"/>
      <c r="QDL1327" s="779"/>
      <c r="QDM1327" s="779"/>
      <c r="QDN1327" s="779"/>
      <c r="QDO1327" s="779"/>
      <c r="QDP1327" s="779"/>
      <c r="QDQ1327" s="779"/>
      <c r="QDR1327" s="779"/>
      <c r="QDS1327" s="779"/>
      <c r="QDT1327" s="779"/>
      <c r="QDU1327" s="779"/>
      <c r="QDV1327" s="779"/>
      <c r="QDW1327" s="779"/>
      <c r="QDX1327" s="779"/>
      <c r="QDY1327" s="779"/>
      <c r="QDZ1327" s="779"/>
      <c r="QEA1327" s="779"/>
      <c r="QEB1327" s="779"/>
      <c r="QEC1327" s="779"/>
      <c r="QED1327" s="779"/>
      <c r="QEE1327" s="779"/>
      <c r="QEF1327" s="779"/>
      <c r="QEG1327" s="779"/>
      <c r="QEH1327" s="779"/>
      <c r="QEI1327" s="779"/>
      <c r="QEJ1327" s="779"/>
      <c r="QEK1327" s="779"/>
      <c r="QEL1327" s="779"/>
      <c r="QEM1327" s="779"/>
      <c r="QEN1327" s="779"/>
      <c r="QEO1327" s="779"/>
      <c r="QEP1327" s="779"/>
      <c r="QEQ1327" s="779"/>
      <c r="QER1327" s="779"/>
      <c r="QES1327" s="779"/>
      <c r="QET1327" s="779"/>
      <c r="QEU1327" s="779"/>
      <c r="QEV1327" s="779"/>
      <c r="QEW1327" s="779"/>
      <c r="QEX1327" s="779"/>
      <c r="QEY1327" s="779"/>
      <c r="QEZ1327" s="779"/>
      <c r="QFA1327" s="779"/>
      <c r="QFB1327" s="779"/>
      <c r="QFC1327" s="779"/>
      <c r="QFD1327" s="779"/>
      <c r="QFE1327" s="779"/>
      <c r="QFF1327" s="779"/>
      <c r="QFG1327" s="779"/>
      <c r="QFH1327" s="779"/>
      <c r="QFI1327" s="779"/>
      <c r="QFJ1327" s="779"/>
      <c r="QFK1327" s="779"/>
      <c r="QFL1327" s="779"/>
      <c r="QFM1327" s="779"/>
      <c r="QFN1327" s="779"/>
      <c r="QFO1327" s="779"/>
      <c r="QFP1327" s="779"/>
      <c r="QFQ1327" s="779"/>
      <c r="QFR1327" s="779"/>
      <c r="QFS1327" s="779"/>
      <c r="QFT1327" s="779"/>
      <c r="QFU1327" s="779"/>
      <c r="QFV1327" s="779"/>
      <c r="QFW1327" s="779"/>
      <c r="QFX1327" s="779"/>
      <c r="QFY1327" s="779"/>
      <c r="QFZ1327" s="779"/>
      <c r="QGA1327" s="779"/>
      <c r="QGB1327" s="779"/>
      <c r="QGC1327" s="779"/>
      <c r="QGD1327" s="779"/>
      <c r="QGE1327" s="779"/>
      <c r="QGF1327" s="779"/>
      <c r="QGG1327" s="779"/>
      <c r="QGH1327" s="779"/>
      <c r="QGI1327" s="779"/>
      <c r="QGJ1327" s="779"/>
      <c r="QGK1327" s="779"/>
      <c r="QGL1327" s="779"/>
      <c r="QGM1327" s="779"/>
      <c r="QGN1327" s="779"/>
      <c r="QGO1327" s="779"/>
      <c r="QGP1327" s="779"/>
      <c r="QGQ1327" s="779"/>
      <c r="QGR1327" s="779"/>
      <c r="QGS1327" s="779"/>
      <c r="QGT1327" s="779"/>
      <c r="QGU1327" s="779"/>
      <c r="QGV1327" s="779"/>
      <c r="QGW1327" s="779"/>
      <c r="QGX1327" s="779"/>
      <c r="QGY1327" s="779"/>
      <c r="QGZ1327" s="779"/>
      <c r="QHA1327" s="779"/>
      <c r="QHB1327" s="779"/>
      <c r="QHC1327" s="779"/>
      <c r="QHD1327" s="779"/>
      <c r="QHE1327" s="779"/>
      <c r="QHF1327" s="779"/>
      <c r="QHG1327" s="779"/>
      <c r="QHH1327" s="779"/>
      <c r="QHI1327" s="779"/>
      <c r="QHJ1327" s="779"/>
      <c r="QHK1327" s="779"/>
      <c r="QHL1327" s="779"/>
      <c r="QHM1327" s="779"/>
      <c r="QHN1327" s="779"/>
      <c r="QHO1327" s="779"/>
      <c r="QHP1327" s="779"/>
      <c r="QHQ1327" s="779"/>
      <c r="QHR1327" s="779"/>
      <c r="QHS1327" s="779"/>
      <c r="QHT1327" s="779"/>
      <c r="QHU1327" s="779"/>
      <c r="QHV1327" s="779"/>
      <c r="QHW1327" s="779"/>
      <c r="QHX1327" s="779"/>
      <c r="QHY1327" s="779"/>
      <c r="QHZ1327" s="779"/>
      <c r="QIA1327" s="779"/>
      <c r="QIB1327" s="779"/>
      <c r="QIC1327" s="779"/>
      <c r="QID1327" s="779"/>
      <c r="QIE1327" s="779"/>
      <c r="QIF1327" s="779"/>
      <c r="QIG1327" s="779"/>
      <c r="QIH1327" s="779"/>
      <c r="QII1327" s="779"/>
      <c r="QIJ1327" s="779"/>
      <c r="QIK1327" s="779"/>
      <c r="QIL1327" s="779"/>
      <c r="QIM1327" s="779"/>
      <c r="QIN1327" s="779"/>
      <c r="QIO1327" s="779"/>
      <c r="QIP1327" s="779"/>
      <c r="QIQ1327" s="779"/>
      <c r="QIR1327" s="779"/>
      <c r="QIS1327" s="779"/>
      <c r="QIT1327" s="779"/>
      <c r="QIU1327" s="779"/>
      <c r="QIV1327" s="779"/>
      <c r="QIW1327" s="779"/>
      <c r="QIX1327" s="779"/>
      <c r="QIY1327" s="779"/>
      <c r="QIZ1327" s="779"/>
      <c r="QJA1327" s="779"/>
      <c r="QJB1327" s="779"/>
      <c r="QJC1327" s="779"/>
      <c r="QJD1327" s="779"/>
      <c r="QJE1327" s="779"/>
      <c r="QJF1327" s="779"/>
      <c r="QJG1327" s="779"/>
      <c r="QJH1327" s="779"/>
      <c r="QJI1327" s="779"/>
      <c r="QJJ1327" s="779"/>
      <c r="QJK1327" s="779"/>
      <c r="QJL1327" s="779"/>
      <c r="QJM1327" s="779"/>
      <c r="QJN1327" s="779"/>
      <c r="QJO1327" s="779"/>
      <c r="QJP1327" s="779"/>
      <c r="QJQ1327" s="779"/>
      <c r="QJR1327" s="779"/>
      <c r="QJS1327" s="779"/>
      <c r="QJT1327" s="779"/>
      <c r="QJU1327" s="779"/>
      <c r="QJV1327" s="779"/>
      <c r="QJW1327" s="779"/>
      <c r="QJX1327" s="779"/>
      <c r="QJY1327" s="779"/>
      <c r="QJZ1327" s="779"/>
      <c r="QKA1327" s="779"/>
      <c r="QKB1327" s="779"/>
      <c r="QKC1327" s="779"/>
      <c r="QKD1327" s="779"/>
      <c r="QKE1327" s="779"/>
      <c r="QKF1327" s="779"/>
      <c r="QKG1327" s="779"/>
      <c r="QKH1327" s="779"/>
      <c r="QKI1327" s="779"/>
      <c r="QKJ1327" s="779"/>
      <c r="QKK1327" s="779"/>
      <c r="QKL1327" s="779"/>
      <c r="QKM1327" s="779"/>
      <c r="QKN1327" s="779"/>
      <c r="QKO1327" s="779"/>
      <c r="QKP1327" s="779"/>
      <c r="QKQ1327" s="779"/>
      <c r="QKR1327" s="779"/>
      <c r="QKS1327" s="779"/>
      <c r="QKT1327" s="779"/>
      <c r="QKU1327" s="779"/>
      <c r="QKV1327" s="779"/>
      <c r="QKW1327" s="779"/>
      <c r="QKX1327" s="779"/>
      <c r="QKY1327" s="779"/>
      <c r="QKZ1327" s="779"/>
      <c r="QLA1327" s="779"/>
      <c r="QLB1327" s="779"/>
      <c r="QLC1327" s="779"/>
      <c r="QLD1327" s="779"/>
      <c r="QLE1327" s="779"/>
      <c r="QLF1327" s="779"/>
      <c r="QLG1327" s="779"/>
      <c r="QLH1327" s="779"/>
      <c r="QLI1327" s="779"/>
      <c r="QLJ1327" s="779"/>
      <c r="QLK1327" s="779"/>
      <c r="QLL1327" s="779"/>
      <c r="QLM1327" s="779"/>
      <c r="QLN1327" s="779"/>
      <c r="QLO1327" s="779"/>
      <c r="QLP1327" s="779"/>
      <c r="QLQ1327" s="779"/>
      <c r="QLR1327" s="779"/>
      <c r="QLS1327" s="779"/>
      <c r="QLT1327" s="779"/>
      <c r="QLU1327" s="779"/>
      <c r="QLV1327" s="779"/>
      <c r="QLW1327" s="779"/>
      <c r="QLX1327" s="779"/>
      <c r="QLY1327" s="779"/>
      <c r="QLZ1327" s="779"/>
      <c r="QMA1327" s="779"/>
      <c r="QMB1327" s="779"/>
      <c r="QMC1327" s="779"/>
      <c r="QMD1327" s="779"/>
      <c r="QME1327" s="779"/>
      <c r="QMF1327" s="779"/>
      <c r="QMG1327" s="779"/>
      <c r="QMH1327" s="779"/>
      <c r="QMI1327" s="779"/>
      <c r="QMJ1327" s="779"/>
      <c r="QMK1327" s="779"/>
      <c r="QML1327" s="779"/>
      <c r="QMM1327" s="779"/>
      <c r="QMN1327" s="779"/>
      <c r="QMO1327" s="779"/>
      <c r="QMP1327" s="779"/>
      <c r="QMQ1327" s="779"/>
      <c r="QMR1327" s="779"/>
      <c r="QMS1327" s="779"/>
      <c r="QMT1327" s="779"/>
      <c r="QMU1327" s="779"/>
      <c r="QMV1327" s="779"/>
      <c r="QMW1327" s="779"/>
      <c r="QMX1327" s="779"/>
      <c r="QMY1327" s="779"/>
      <c r="QMZ1327" s="779"/>
      <c r="QNA1327" s="779"/>
      <c r="QNB1327" s="779"/>
      <c r="QNC1327" s="779"/>
      <c r="QND1327" s="779"/>
      <c r="QNE1327" s="779"/>
      <c r="QNF1327" s="779"/>
      <c r="QNG1327" s="779"/>
      <c r="QNH1327" s="779"/>
      <c r="QNI1327" s="779"/>
      <c r="QNJ1327" s="779"/>
      <c r="QNK1327" s="779"/>
      <c r="QNL1327" s="779"/>
      <c r="QNM1327" s="779"/>
      <c r="QNN1327" s="779"/>
      <c r="QNO1327" s="779"/>
      <c r="QNP1327" s="779"/>
      <c r="QNQ1327" s="779"/>
      <c r="QNR1327" s="779"/>
      <c r="QNS1327" s="779"/>
      <c r="QNT1327" s="779"/>
      <c r="QNU1327" s="779"/>
      <c r="QNV1327" s="779"/>
      <c r="QNW1327" s="779"/>
      <c r="QNX1327" s="779"/>
      <c r="QNY1327" s="779"/>
      <c r="QNZ1327" s="779"/>
      <c r="QOA1327" s="779"/>
      <c r="QOB1327" s="779"/>
      <c r="QOC1327" s="779"/>
      <c r="QOD1327" s="779"/>
      <c r="QOE1327" s="779"/>
      <c r="QOF1327" s="779"/>
      <c r="QOG1327" s="779"/>
      <c r="QOH1327" s="779"/>
      <c r="QOI1327" s="779"/>
      <c r="QOJ1327" s="779"/>
      <c r="QOK1327" s="779"/>
      <c r="QOL1327" s="779"/>
      <c r="QOM1327" s="779"/>
      <c r="QON1327" s="779"/>
      <c r="QOO1327" s="779"/>
      <c r="QOP1327" s="779"/>
      <c r="QOQ1327" s="779"/>
      <c r="QOR1327" s="779"/>
      <c r="QOS1327" s="779"/>
      <c r="QOT1327" s="779"/>
      <c r="QOU1327" s="779"/>
      <c r="QOV1327" s="779"/>
      <c r="QOW1327" s="779"/>
      <c r="QOX1327" s="779"/>
      <c r="QOY1327" s="779"/>
      <c r="QOZ1327" s="779"/>
      <c r="QPA1327" s="779"/>
      <c r="QPB1327" s="779"/>
      <c r="QPC1327" s="779"/>
      <c r="QPD1327" s="779"/>
      <c r="QPE1327" s="779"/>
      <c r="QPF1327" s="779"/>
      <c r="QPG1327" s="779"/>
      <c r="QPH1327" s="779"/>
      <c r="QPI1327" s="779"/>
      <c r="QPJ1327" s="779"/>
      <c r="QPK1327" s="779"/>
      <c r="QPL1327" s="779"/>
      <c r="QPM1327" s="779"/>
      <c r="QPN1327" s="779"/>
      <c r="QPO1327" s="779"/>
      <c r="QPP1327" s="779"/>
      <c r="QPQ1327" s="779"/>
      <c r="QPR1327" s="779"/>
      <c r="QPS1327" s="779"/>
      <c r="QPT1327" s="779"/>
      <c r="QPU1327" s="779"/>
      <c r="QPV1327" s="779"/>
      <c r="QPW1327" s="779"/>
      <c r="QPX1327" s="779"/>
      <c r="QPY1327" s="779"/>
      <c r="QPZ1327" s="779"/>
      <c r="QQA1327" s="779"/>
      <c r="QQB1327" s="779"/>
      <c r="QQC1327" s="779"/>
      <c r="QQD1327" s="779"/>
      <c r="QQE1327" s="779"/>
      <c r="QQF1327" s="779"/>
      <c r="QQG1327" s="779"/>
      <c r="QQH1327" s="779"/>
      <c r="QQI1327" s="779"/>
      <c r="QQJ1327" s="779"/>
      <c r="QQK1327" s="779"/>
      <c r="QQL1327" s="779"/>
      <c r="QQM1327" s="779"/>
      <c r="QQN1327" s="779"/>
      <c r="QQO1327" s="779"/>
      <c r="QQP1327" s="779"/>
      <c r="QQQ1327" s="779"/>
      <c r="QQR1327" s="779"/>
      <c r="QQS1327" s="779"/>
      <c r="QQT1327" s="779"/>
      <c r="QQU1327" s="779"/>
      <c r="QQV1327" s="779"/>
      <c r="QQW1327" s="779"/>
      <c r="QQX1327" s="779"/>
      <c r="QQY1327" s="779"/>
      <c r="QQZ1327" s="779"/>
      <c r="QRA1327" s="779"/>
      <c r="QRB1327" s="779"/>
      <c r="QRC1327" s="779"/>
      <c r="QRD1327" s="779"/>
      <c r="QRE1327" s="779"/>
      <c r="QRF1327" s="779"/>
      <c r="QRG1327" s="779"/>
      <c r="QRH1327" s="779"/>
      <c r="QRI1327" s="779"/>
      <c r="QRJ1327" s="779"/>
      <c r="QRK1327" s="779"/>
      <c r="QRL1327" s="779"/>
      <c r="QRM1327" s="779"/>
      <c r="QRN1327" s="779"/>
      <c r="QRO1327" s="779"/>
      <c r="QRP1327" s="779"/>
      <c r="QRQ1327" s="779"/>
      <c r="QRR1327" s="779"/>
      <c r="QRS1327" s="779"/>
      <c r="QRT1327" s="779"/>
      <c r="QRU1327" s="779"/>
      <c r="QRV1327" s="779"/>
      <c r="QRW1327" s="779"/>
      <c r="QRX1327" s="779"/>
      <c r="QRY1327" s="779"/>
      <c r="QRZ1327" s="779"/>
      <c r="QSA1327" s="779"/>
      <c r="QSB1327" s="779"/>
      <c r="QSC1327" s="779"/>
      <c r="QSD1327" s="779"/>
      <c r="QSE1327" s="779"/>
      <c r="QSF1327" s="779"/>
      <c r="QSG1327" s="779"/>
      <c r="QSH1327" s="779"/>
      <c r="QSI1327" s="779"/>
      <c r="QSJ1327" s="779"/>
      <c r="QSK1327" s="779"/>
      <c r="QSL1327" s="779"/>
      <c r="QSM1327" s="779"/>
      <c r="QSN1327" s="779"/>
      <c r="QSO1327" s="779"/>
      <c r="QSP1327" s="779"/>
      <c r="QSQ1327" s="779"/>
      <c r="QSR1327" s="779"/>
      <c r="QSS1327" s="779"/>
      <c r="QST1327" s="779"/>
      <c r="QSU1327" s="779"/>
      <c r="QSV1327" s="779"/>
      <c r="QSW1327" s="779"/>
      <c r="QSX1327" s="779"/>
      <c r="QSY1327" s="779"/>
      <c r="QSZ1327" s="779"/>
      <c r="QTA1327" s="779"/>
      <c r="QTB1327" s="779"/>
      <c r="QTC1327" s="779"/>
      <c r="QTD1327" s="779"/>
      <c r="QTE1327" s="779"/>
      <c r="QTF1327" s="779"/>
      <c r="QTG1327" s="779"/>
      <c r="QTH1327" s="779"/>
      <c r="QTI1327" s="779"/>
      <c r="QTJ1327" s="779"/>
      <c r="QTK1327" s="779"/>
      <c r="QTL1327" s="779"/>
      <c r="QTM1327" s="779"/>
      <c r="QTN1327" s="779"/>
      <c r="QTO1327" s="779"/>
      <c r="QTP1327" s="779"/>
      <c r="QTQ1327" s="779"/>
      <c r="QTR1327" s="779"/>
      <c r="QTS1327" s="779"/>
      <c r="QTT1327" s="779"/>
      <c r="QTU1327" s="779"/>
      <c r="QTV1327" s="779"/>
      <c r="QTW1327" s="779"/>
      <c r="QTX1327" s="779"/>
      <c r="QTY1327" s="779"/>
      <c r="QTZ1327" s="779"/>
      <c r="QUA1327" s="779"/>
      <c r="QUB1327" s="779"/>
      <c r="QUC1327" s="779"/>
      <c r="QUD1327" s="779"/>
      <c r="QUE1327" s="779"/>
      <c r="QUF1327" s="779"/>
      <c r="QUG1327" s="779"/>
      <c r="QUH1327" s="779"/>
      <c r="QUI1327" s="779"/>
      <c r="QUJ1327" s="779"/>
      <c r="QUK1327" s="779"/>
      <c r="QUL1327" s="779"/>
      <c r="QUM1327" s="779"/>
      <c r="QUN1327" s="779"/>
      <c r="QUO1327" s="779"/>
      <c r="QUP1327" s="779"/>
      <c r="QUQ1327" s="779"/>
      <c r="QUR1327" s="779"/>
      <c r="QUS1327" s="779"/>
      <c r="QUT1327" s="779"/>
      <c r="QUU1327" s="779"/>
      <c r="QUV1327" s="779"/>
      <c r="QUW1327" s="779"/>
      <c r="QUX1327" s="779"/>
      <c r="QUY1327" s="779"/>
      <c r="QUZ1327" s="779"/>
      <c r="QVA1327" s="779"/>
      <c r="QVB1327" s="779"/>
      <c r="QVC1327" s="779"/>
      <c r="QVD1327" s="779"/>
      <c r="QVE1327" s="779"/>
      <c r="QVF1327" s="779"/>
      <c r="QVG1327" s="779"/>
      <c r="QVH1327" s="779"/>
      <c r="QVI1327" s="779"/>
      <c r="QVJ1327" s="779"/>
      <c r="QVK1327" s="779"/>
      <c r="QVL1327" s="779"/>
      <c r="QVM1327" s="779"/>
      <c r="QVN1327" s="779"/>
      <c r="QVO1327" s="779"/>
      <c r="QVP1327" s="779"/>
      <c r="QVQ1327" s="779"/>
      <c r="QVR1327" s="779"/>
      <c r="QVS1327" s="779"/>
      <c r="QVT1327" s="779"/>
      <c r="QVU1327" s="779"/>
      <c r="QVV1327" s="779"/>
      <c r="QVW1327" s="779"/>
      <c r="QVX1327" s="779"/>
      <c r="QVY1327" s="779"/>
      <c r="QVZ1327" s="779"/>
      <c r="QWA1327" s="779"/>
      <c r="QWB1327" s="779"/>
      <c r="QWC1327" s="779"/>
      <c r="QWD1327" s="779"/>
      <c r="QWE1327" s="779"/>
      <c r="QWF1327" s="779"/>
      <c r="QWG1327" s="779"/>
      <c r="QWH1327" s="779"/>
      <c r="QWI1327" s="779"/>
      <c r="QWJ1327" s="779"/>
      <c r="QWK1327" s="779"/>
      <c r="QWL1327" s="779"/>
      <c r="QWM1327" s="779"/>
      <c r="QWN1327" s="779"/>
      <c r="QWO1327" s="779"/>
      <c r="QWP1327" s="779"/>
      <c r="QWQ1327" s="779"/>
      <c r="QWR1327" s="779"/>
      <c r="QWS1327" s="779"/>
      <c r="QWT1327" s="779"/>
      <c r="QWU1327" s="779"/>
      <c r="QWV1327" s="779"/>
      <c r="QWW1327" s="779"/>
      <c r="QWX1327" s="779"/>
      <c r="QWY1327" s="779"/>
      <c r="QWZ1327" s="779"/>
      <c r="QXA1327" s="779"/>
      <c r="QXB1327" s="779"/>
      <c r="QXC1327" s="779"/>
      <c r="QXD1327" s="779"/>
      <c r="QXE1327" s="779"/>
      <c r="QXF1327" s="779"/>
      <c r="QXG1327" s="779"/>
      <c r="QXH1327" s="779"/>
      <c r="QXI1327" s="779"/>
      <c r="QXJ1327" s="779"/>
      <c r="QXK1327" s="779"/>
      <c r="QXL1327" s="779"/>
      <c r="QXM1327" s="779"/>
      <c r="QXN1327" s="779"/>
      <c r="QXO1327" s="779"/>
      <c r="QXP1327" s="779"/>
      <c r="QXQ1327" s="779"/>
      <c r="QXR1327" s="779"/>
      <c r="QXS1327" s="779"/>
      <c r="QXT1327" s="779"/>
      <c r="QXU1327" s="779"/>
      <c r="QXV1327" s="779"/>
      <c r="QXW1327" s="779"/>
      <c r="QXX1327" s="779"/>
      <c r="QXY1327" s="779"/>
      <c r="QXZ1327" s="779"/>
      <c r="QYA1327" s="779"/>
      <c r="QYB1327" s="779"/>
      <c r="QYC1327" s="779"/>
      <c r="QYD1327" s="779"/>
      <c r="QYE1327" s="779"/>
      <c r="QYF1327" s="779"/>
      <c r="QYG1327" s="779"/>
      <c r="QYH1327" s="779"/>
      <c r="QYI1327" s="779"/>
      <c r="QYJ1327" s="779"/>
      <c r="QYK1327" s="779"/>
      <c r="QYL1327" s="779"/>
      <c r="QYM1327" s="779"/>
      <c r="QYN1327" s="779"/>
      <c r="QYO1327" s="779"/>
      <c r="QYP1327" s="779"/>
      <c r="QYQ1327" s="779"/>
      <c r="QYR1327" s="779"/>
      <c r="QYS1327" s="779"/>
      <c r="QYT1327" s="779"/>
      <c r="QYU1327" s="779"/>
      <c r="QYV1327" s="779"/>
      <c r="QYW1327" s="779"/>
      <c r="QYX1327" s="779"/>
      <c r="QYY1327" s="779"/>
      <c r="QYZ1327" s="779"/>
      <c r="QZA1327" s="779"/>
      <c r="QZB1327" s="779"/>
      <c r="QZC1327" s="779"/>
      <c r="QZD1327" s="779"/>
      <c r="QZE1327" s="779"/>
      <c r="QZF1327" s="779"/>
      <c r="QZG1327" s="779"/>
      <c r="QZH1327" s="779"/>
      <c r="QZI1327" s="779"/>
      <c r="QZJ1327" s="779"/>
      <c r="QZK1327" s="779"/>
      <c r="QZL1327" s="779"/>
      <c r="QZM1327" s="779"/>
      <c r="QZN1327" s="779"/>
      <c r="QZO1327" s="779"/>
      <c r="QZP1327" s="779"/>
      <c r="QZQ1327" s="779"/>
      <c r="QZR1327" s="779"/>
      <c r="QZS1327" s="779"/>
      <c r="QZT1327" s="779"/>
      <c r="QZU1327" s="779"/>
      <c r="QZV1327" s="779"/>
      <c r="QZW1327" s="779"/>
      <c r="QZX1327" s="779"/>
      <c r="QZY1327" s="779"/>
      <c r="QZZ1327" s="779"/>
      <c r="RAA1327" s="779"/>
      <c r="RAB1327" s="779"/>
      <c r="RAC1327" s="779"/>
      <c r="RAD1327" s="779"/>
      <c r="RAE1327" s="779"/>
      <c r="RAF1327" s="779"/>
      <c r="RAG1327" s="779"/>
      <c r="RAH1327" s="779"/>
      <c r="RAI1327" s="779"/>
      <c r="RAJ1327" s="779"/>
      <c r="RAK1327" s="779"/>
      <c r="RAL1327" s="779"/>
      <c r="RAM1327" s="779"/>
      <c r="RAN1327" s="779"/>
      <c r="RAO1327" s="779"/>
      <c r="RAP1327" s="779"/>
      <c r="RAQ1327" s="779"/>
      <c r="RAR1327" s="779"/>
      <c r="RAS1327" s="779"/>
      <c r="RAT1327" s="779"/>
      <c r="RAU1327" s="779"/>
      <c r="RAV1327" s="779"/>
      <c r="RAW1327" s="779"/>
      <c r="RAX1327" s="779"/>
      <c r="RAY1327" s="779"/>
      <c r="RAZ1327" s="779"/>
      <c r="RBA1327" s="779"/>
      <c r="RBB1327" s="779"/>
      <c r="RBC1327" s="779"/>
      <c r="RBD1327" s="779"/>
      <c r="RBE1327" s="779"/>
      <c r="RBF1327" s="779"/>
      <c r="RBG1327" s="779"/>
      <c r="RBH1327" s="779"/>
      <c r="RBI1327" s="779"/>
      <c r="RBJ1327" s="779"/>
      <c r="RBK1327" s="779"/>
      <c r="RBL1327" s="779"/>
      <c r="RBM1327" s="779"/>
      <c r="RBN1327" s="779"/>
      <c r="RBO1327" s="779"/>
      <c r="RBP1327" s="779"/>
      <c r="RBQ1327" s="779"/>
      <c r="RBR1327" s="779"/>
      <c r="RBS1327" s="779"/>
      <c r="RBT1327" s="779"/>
      <c r="RBU1327" s="779"/>
      <c r="RBV1327" s="779"/>
      <c r="RBW1327" s="779"/>
      <c r="RBX1327" s="779"/>
      <c r="RBY1327" s="779"/>
      <c r="RBZ1327" s="779"/>
      <c r="RCA1327" s="779"/>
      <c r="RCB1327" s="779"/>
      <c r="RCC1327" s="779"/>
      <c r="RCD1327" s="779"/>
      <c r="RCE1327" s="779"/>
      <c r="RCF1327" s="779"/>
      <c r="RCG1327" s="779"/>
      <c r="RCH1327" s="779"/>
      <c r="RCI1327" s="779"/>
      <c r="RCJ1327" s="779"/>
      <c r="RCK1327" s="779"/>
      <c r="RCL1327" s="779"/>
      <c r="RCM1327" s="779"/>
      <c r="RCN1327" s="779"/>
      <c r="RCO1327" s="779"/>
      <c r="RCP1327" s="779"/>
      <c r="RCQ1327" s="779"/>
      <c r="RCR1327" s="779"/>
      <c r="RCS1327" s="779"/>
      <c r="RCT1327" s="779"/>
      <c r="RCU1327" s="779"/>
      <c r="RCV1327" s="779"/>
      <c r="RCW1327" s="779"/>
      <c r="RCX1327" s="779"/>
      <c r="RCY1327" s="779"/>
      <c r="RCZ1327" s="779"/>
      <c r="RDA1327" s="779"/>
      <c r="RDB1327" s="779"/>
      <c r="RDC1327" s="779"/>
      <c r="RDD1327" s="779"/>
      <c r="RDE1327" s="779"/>
      <c r="RDF1327" s="779"/>
      <c r="RDG1327" s="779"/>
      <c r="RDH1327" s="779"/>
      <c r="RDI1327" s="779"/>
      <c r="RDJ1327" s="779"/>
      <c r="RDK1327" s="779"/>
      <c r="RDL1327" s="779"/>
      <c r="RDM1327" s="779"/>
      <c r="RDN1327" s="779"/>
      <c r="RDO1327" s="779"/>
      <c r="RDP1327" s="779"/>
      <c r="RDQ1327" s="779"/>
      <c r="RDR1327" s="779"/>
      <c r="RDS1327" s="779"/>
      <c r="RDT1327" s="779"/>
      <c r="RDU1327" s="779"/>
      <c r="RDV1327" s="779"/>
      <c r="RDW1327" s="779"/>
      <c r="RDX1327" s="779"/>
      <c r="RDY1327" s="779"/>
      <c r="RDZ1327" s="779"/>
      <c r="REA1327" s="779"/>
      <c r="REB1327" s="779"/>
      <c r="REC1327" s="779"/>
      <c r="RED1327" s="779"/>
      <c r="REE1327" s="779"/>
      <c r="REF1327" s="779"/>
      <c r="REG1327" s="779"/>
      <c r="REH1327" s="779"/>
      <c r="REI1327" s="779"/>
      <c r="REJ1327" s="779"/>
      <c r="REK1327" s="779"/>
      <c r="REL1327" s="779"/>
      <c r="REM1327" s="779"/>
      <c r="REN1327" s="779"/>
      <c r="REO1327" s="779"/>
      <c r="REP1327" s="779"/>
      <c r="REQ1327" s="779"/>
      <c r="RER1327" s="779"/>
      <c r="RES1327" s="779"/>
      <c r="RET1327" s="779"/>
      <c r="REU1327" s="779"/>
      <c r="REV1327" s="779"/>
      <c r="REW1327" s="779"/>
      <c r="REX1327" s="779"/>
      <c r="REY1327" s="779"/>
      <c r="REZ1327" s="779"/>
      <c r="RFA1327" s="779"/>
      <c r="RFB1327" s="779"/>
      <c r="RFC1327" s="779"/>
      <c r="RFD1327" s="779"/>
      <c r="RFE1327" s="779"/>
      <c r="RFF1327" s="779"/>
      <c r="RFG1327" s="779"/>
      <c r="RFH1327" s="779"/>
      <c r="RFI1327" s="779"/>
      <c r="RFJ1327" s="779"/>
      <c r="RFK1327" s="779"/>
      <c r="RFL1327" s="779"/>
      <c r="RFM1327" s="779"/>
      <c r="RFN1327" s="779"/>
      <c r="RFO1327" s="779"/>
      <c r="RFP1327" s="779"/>
      <c r="RFQ1327" s="779"/>
      <c r="RFR1327" s="779"/>
      <c r="RFS1327" s="779"/>
      <c r="RFT1327" s="779"/>
      <c r="RFU1327" s="779"/>
      <c r="RFV1327" s="779"/>
      <c r="RFW1327" s="779"/>
      <c r="RFX1327" s="779"/>
      <c r="RFY1327" s="779"/>
      <c r="RFZ1327" s="779"/>
      <c r="RGA1327" s="779"/>
      <c r="RGB1327" s="779"/>
      <c r="RGC1327" s="779"/>
      <c r="RGD1327" s="779"/>
      <c r="RGE1327" s="779"/>
      <c r="RGF1327" s="779"/>
      <c r="RGG1327" s="779"/>
      <c r="RGH1327" s="779"/>
      <c r="RGI1327" s="779"/>
      <c r="RGJ1327" s="779"/>
      <c r="RGK1327" s="779"/>
      <c r="RGL1327" s="779"/>
      <c r="RGM1327" s="779"/>
      <c r="RGN1327" s="779"/>
      <c r="RGO1327" s="779"/>
      <c r="RGP1327" s="779"/>
      <c r="RGQ1327" s="779"/>
      <c r="RGR1327" s="779"/>
      <c r="RGS1327" s="779"/>
      <c r="RGT1327" s="779"/>
      <c r="RGU1327" s="779"/>
      <c r="RGV1327" s="779"/>
      <c r="RGW1327" s="779"/>
      <c r="RGX1327" s="779"/>
      <c r="RGY1327" s="779"/>
      <c r="RGZ1327" s="779"/>
      <c r="RHA1327" s="779"/>
      <c r="RHB1327" s="779"/>
      <c r="RHC1327" s="779"/>
      <c r="RHD1327" s="779"/>
      <c r="RHE1327" s="779"/>
      <c r="RHF1327" s="779"/>
      <c r="RHG1327" s="779"/>
      <c r="RHH1327" s="779"/>
      <c r="RHI1327" s="779"/>
      <c r="RHJ1327" s="779"/>
      <c r="RHK1327" s="779"/>
      <c r="RHL1327" s="779"/>
      <c r="RHM1327" s="779"/>
      <c r="RHN1327" s="779"/>
      <c r="RHO1327" s="779"/>
      <c r="RHP1327" s="779"/>
      <c r="RHQ1327" s="779"/>
      <c r="RHR1327" s="779"/>
      <c r="RHS1327" s="779"/>
      <c r="RHT1327" s="779"/>
      <c r="RHU1327" s="779"/>
      <c r="RHV1327" s="779"/>
      <c r="RHW1327" s="779"/>
      <c r="RHX1327" s="779"/>
      <c r="RHY1327" s="779"/>
      <c r="RHZ1327" s="779"/>
      <c r="RIA1327" s="779"/>
      <c r="RIB1327" s="779"/>
      <c r="RIC1327" s="779"/>
      <c r="RID1327" s="779"/>
      <c r="RIE1327" s="779"/>
      <c r="RIF1327" s="779"/>
      <c r="RIG1327" s="779"/>
      <c r="RIH1327" s="779"/>
      <c r="RII1327" s="779"/>
      <c r="RIJ1327" s="779"/>
      <c r="RIK1327" s="779"/>
      <c r="RIL1327" s="779"/>
      <c r="RIM1327" s="779"/>
      <c r="RIN1327" s="779"/>
      <c r="RIO1327" s="779"/>
      <c r="RIP1327" s="779"/>
      <c r="RIQ1327" s="779"/>
      <c r="RIR1327" s="779"/>
      <c r="RIS1327" s="779"/>
      <c r="RIT1327" s="779"/>
      <c r="RIU1327" s="779"/>
      <c r="RIV1327" s="779"/>
      <c r="RIW1327" s="779"/>
      <c r="RIX1327" s="779"/>
      <c r="RIY1327" s="779"/>
      <c r="RIZ1327" s="779"/>
      <c r="RJA1327" s="779"/>
      <c r="RJB1327" s="779"/>
      <c r="RJC1327" s="779"/>
      <c r="RJD1327" s="779"/>
      <c r="RJE1327" s="779"/>
      <c r="RJF1327" s="779"/>
      <c r="RJG1327" s="779"/>
      <c r="RJH1327" s="779"/>
      <c r="RJI1327" s="779"/>
      <c r="RJJ1327" s="779"/>
      <c r="RJK1327" s="779"/>
      <c r="RJL1327" s="779"/>
      <c r="RJM1327" s="779"/>
      <c r="RJN1327" s="779"/>
      <c r="RJO1327" s="779"/>
      <c r="RJP1327" s="779"/>
      <c r="RJQ1327" s="779"/>
      <c r="RJR1327" s="779"/>
      <c r="RJS1327" s="779"/>
      <c r="RJT1327" s="779"/>
      <c r="RJU1327" s="779"/>
      <c r="RJV1327" s="779"/>
      <c r="RJW1327" s="779"/>
      <c r="RJX1327" s="779"/>
      <c r="RJY1327" s="779"/>
      <c r="RJZ1327" s="779"/>
      <c r="RKA1327" s="779"/>
      <c r="RKB1327" s="779"/>
      <c r="RKC1327" s="779"/>
      <c r="RKD1327" s="779"/>
      <c r="RKE1327" s="779"/>
      <c r="RKF1327" s="779"/>
      <c r="RKG1327" s="779"/>
      <c r="RKH1327" s="779"/>
      <c r="RKI1327" s="779"/>
      <c r="RKJ1327" s="779"/>
      <c r="RKK1327" s="779"/>
      <c r="RKL1327" s="779"/>
      <c r="RKM1327" s="779"/>
      <c r="RKN1327" s="779"/>
      <c r="RKO1327" s="779"/>
      <c r="RKP1327" s="779"/>
      <c r="RKQ1327" s="779"/>
      <c r="RKR1327" s="779"/>
      <c r="RKS1327" s="779"/>
      <c r="RKT1327" s="779"/>
      <c r="RKU1327" s="779"/>
      <c r="RKV1327" s="779"/>
      <c r="RKW1327" s="779"/>
      <c r="RKX1327" s="779"/>
      <c r="RKY1327" s="779"/>
      <c r="RKZ1327" s="779"/>
      <c r="RLA1327" s="779"/>
      <c r="RLB1327" s="779"/>
      <c r="RLC1327" s="779"/>
      <c r="RLD1327" s="779"/>
      <c r="RLE1327" s="779"/>
      <c r="RLF1327" s="779"/>
      <c r="RLG1327" s="779"/>
      <c r="RLH1327" s="779"/>
      <c r="RLI1327" s="779"/>
      <c r="RLJ1327" s="779"/>
      <c r="RLK1327" s="779"/>
      <c r="RLL1327" s="779"/>
      <c r="RLM1327" s="779"/>
      <c r="RLN1327" s="779"/>
      <c r="RLO1327" s="779"/>
      <c r="RLP1327" s="779"/>
      <c r="RLQ1327" s="779"/>
      <c r="RLR1327" s="779"/>
      <c r="RLS1327" s="779"/>
      <c r="RLT1327" s="779"/>
      <c r="RLU1327" s="779"/>
      <c r="RLV1327" s="779"/>
      <c r="RLW1327" s="779"/>
      <c r="RLX1327" s="779"/>
      <c r="RLY1327" s="779"/>
      <c r="RLZ1327" s="779"/>
      <c r="RMA1327" s="779"/>
      <c r="RMB1327" s="779"/>
      <c r="RMC1327" s="779"/>
      <c r="RMD1327" s="779"/>
      <c r="RME1327" s="779"/>
      <c r="RMF1327" s="779"/>
      <c r="RMG1327" s="779"/>
      <c r="RMH1327" s="779"/>
      <c r="RMI1327" s="779"/>
      <c r="RMJ1327" s="779"/>
      <c r="RMK1327" s="779"/>
      <c r="RML1327" s="779"/>
      <c r="RMM1327" s="779"/>
      <c r="RMN1327" s="779"/>
      <c r="RMO1327" s="779"/>
      <c r="RMP1327" s="779"/>
      <c r="RMQ1327" s="779"/>
      <c r="RMR1327" s="779"/>
      <c r="RMS1327" s="779"/>
      <c r="RMT1327" s="779"/>
      <c r="RMU1327" s="779"/>
      <c r="RMV1327" s="779"/>
      <c r="RMW1327" s="779"/>
      <c r="RMX1327" s="779"/>
      <c r="RMY1327" s="779"/>
      <c r="RMZ1327" s="779"/>
      <c r="RNA1327" s="779"/>
      <c r="RNB1327" s="779"/>
      <c r="RNC1327" s="779"/>
      <c r="RND1327" s="779"/>
      <c r="RNE1327" s="779"/>
      <c r="RNF1327" s="779"/>
      <c r="RNG1327" s="779"/>
      <c r="RNH1327" s="779"/>
      <c r="RNI1327" s="779"/>
      <c r="RNJ1327" s="779"/>
      <c r="RNK1327" s="779"/>
      <c r="RNL1327" s="779"/>
      <c r="RNM1327" s="779"/>
      <c r="RNN1327" s="779"/>
      <c r="RNO1327" s="779"/>
      <c r="RNP1327" s="779"/>
      <c r="RNQ1327" s="779"/>
      <c r="RNR1327" s="779"/>
      <c r="RNS1327" s="779"/>
      <c r="RNT1327" s="779"/>
      <c r="RNU1327" s="779"/>
      <c r="RNV1327" s="779"/>
      <c r="RNW1327" s="779"/>
      <c r="RNX1327" s="779"/>
      <c r="RNY1327" s="779"/>
      <c r="RNZ1327" s="779"/>
      <c r="ROA1327" s="779"/>
      <c r="ROB1327" s="779"/>
      <c r="ROC1327" s="779"/>
      <c r="ROD1327" s="779"/>
      <c r="ROE1327" s="779"/>
      <c r="ROF1327" s="779"/>
      <c r="ROG1327" s="779"/>
      <c r="ROH1327" s="779"/>
      <c r="ROI1327" s="779"/>
      <c r="ROJ1327" s="779"/>
      <c r="ROK1327" s="779"/>
      <c r="ROL1327" s="779"/>
      <c r="ROM1327" s="779"/>
      <c r="RON1327" s="779"/>
      <c r="ROO1327" s="779"/>
      <c r="ROP1327" s="779"/>
      <c r="ROQ1327" s="779"/>
      <c r="ROR1327" s="779"/>
      <c r="ROS1327" s="779"/>
      <c r="ROT1327" s="779"/>
      <c r="ROU1327" s="779"/>
      <c r="ROV1327" s="779"/>
      <c r="ROW1327" s="779"/>
      <c r="ROX1327" s="779"/>
      <c r="ROY1327" s="779"/>
      <c r="ROZ1327" s="779"/>
      <c r="RPA1327" s="779"/>
      <c r="RPB1327" s="779"/>
      <c r="RPC1327" s="779"/>
      <c r="RPD1327" s="779"/>
      <c r="RPE1327" s="779"/>
      <c r="RPF1327" s="779"/>
      <c r="RPG1327" s="779"/>
      <c r="RPH1327" s="779"/>
      <c r="RPI1327" s="779"/>
      <c r="RPJ1327" s="779"/>
      <c r="RPK1327" s="779"/>
      <c r="RPL1327" s="779"/>
      <c r="RPM1327" s="779"/>
      <c r="RPN1327" s="779"/>
      <c r="RPO1327" s="779"/>
      <c r="RPP1327" s="779"/>
      <c r="RPQ1327" s="779"/>
      <c r="RPR1327" s="779"/>
      <c r="RPS1327" s="779"/>
      <c r="RPT1327" s="779"/>
      <c r="RPU1327" s="779"/>
      <c r="RPV1327" s="779"/>
      <c r="RPW1327" s="779"/>
      <c r="RPX1327" s="779"/>
      <c r="RPY1327" s="779"/>
      <c r="RPZ1327" s="779"/>
      <c r="RQA1327" s="779"/>
      <c r="RQB1327" s="779"/>
      <c r="RQC1327" s="779"/>
      <c r="RQD1327" s="779"/>
      <c r="RQE1327" s="779"/>
      <c r="RQF1327" s="779"/>
      <c r="RQG1327" s="779"/>
      <c r="RQH1327" s="779"/>
      <c r="RQI1327" s="779"/>
      <c r="RQJ1327" s="779"/>
      <c r="RQK1327" s="779"/>
      <c r="RQL1327" s="779"/>
      <c r="RQM1327" s="779"/>
      <c r="RQN1327" s="779"/>
      <c r="RQO1327" s="779"/>
      <c r="RQP1327" s="779"/>
      <c r="RQQ1327" s="779"/>
      <c r="RQR1327" s="779"/>
      <c r="RQS1327" s="779"/>
      <c r="RQT1327" s="779"/>
      <c r="RQU1327" s="779"/>
      <c r="RQV1327" s="779"/>
      <c r="RQW1327" s="779"/>
      <c r="RQX1327" s="779"/>
      <c r="RQY1327" s="779"/>
      <c r="RQZ1327" s="779"/>
      <c r="RRA1327" s="779"/>
      <c r="RRB1327" s="779"/>
      <c r="RRC1327" s="779"/>
      <c r="RRD1327" s="779"/>
      <c r="RRE1327" s="779"/>
      <c r="RRF1327" s="779"/>
      <c r="RRG1327" s="779"/>
      <c r="RRH1327" s="779"/>
      <c r="RRI1327" s="779"/>
      <c r="RRJ1327" s="779"/>
      <c r="RRK1327" s="779"/>
      <c r="RRL1327" s="779"/>
      <c r="RRM1327" s="779"/>
      <c r="RRN1327" s="779"/>
      <c r="RRO1327" s="779"/>
      <c r="RRP1327" s="779"/>
      <c r="RRQ1327" s="779"/>
      <c r="RRR1327" s="779"/>
      <c r="RRS1327" s="779"/>
      <c r="RRT1327" s="779"/>
      <c r="RRU1327" s="779"/>
      <c r="RRV1327" s="779"/>
      <c r="RRW1327" s="779"/>
      <c r="RRX1327" s="779"/>
      <c r="RRY1327" s="779"/>
      <c r="RRZ1327" s="779"/>
      <c r="RSA1327" s="779"/>
      <c r="RSB1327" s="779"/>
      <c r="RSC1327" s="779"/>
      <c r="RSD1327" s="779"/>
      <c r="RSE1327" s="779"/>
      <c r="RSF1327" s="779"/>
      <c r="RSG1327" s="779"/>
      <c r="RSH1327" s="779"/>
      <c r="RSI1327" s="779"/>
      <c r="RSJ1327" s="779"/>
      <c r="RSK1327" s="779"/>
      <c r="RSL1327" s="779"/>
      <c r="RSM1327" s="779"/>
      <c r="RSN1327" s="779"/>
      <c r="RSO1327" s="779"/>
      <c r="RSP1327" s="779"/>
      <c r="RSQ1327" s="779"/>
      <c r="RSR1327" s="779"/>
      <c r="RSS1327" s="779"/>
      <c r="RST1327" s="779"/>
      <c r="RSU1327" s="779"/>
      <c r="RSV1327" s="779"/>
      <c r="RSW1327" s="779"/>
      <c r="RSX1327" s="779"/>
      <c r="RSY1327" s="779"/>
      <c r="RSZ1327" s="779"/>
      <c r="RTA1327" s="779"/>
      <c r="RTB1327" s="779"/>
      <c r="RTC1327" s="779"/>
      <c r="RTD1327" s="779"/>
      <c r="RTE1327" s="779"/>
      <c r="RTF1327" s="779"/>
      <c r="RTG1327" s="779"/>
      <c r="RTH1327" s="779"/>
      <c r="RTI1327" s="779"/>
      <c r="RTJ1327" s="779"/>
      <c r="RTK1327" s="779"/>
      <c r="RTL1327" s="779"/>
      <c r="RTM1327" s="779"/>
      <c r="RTN1327" s="779"/>
      <c r="RTO1327" s="779"/>
      <c r="RTP1327" s="779"/>
      <c r="RTQ1327" s="779"/>
      <c r="RTR1327" s="779"/>
      <c r="RTS1327" s="779"/>
      <c r="RTT1327" s="779"/>
      <c r="RTU1327" s="779"/>
      <c r="RTV1327" s="779"/>
      <c r="RTW1327" s="779"/>
      <c r="RTX1327" s="779"/>
      <c r="RTY1327" s="779"/>
      <c r="RTZ1327" s="779"/>
      <c r="RUA1327" s="779"/>
      <c r="RUB1327" s="779"/>
      <c r="RUC1327" s="779"/>
      <c r="RUD1327" s="779"/>
      <c r="RUE1327" s="779"/>
      <c r="RUF1327" s="779"/>
      <c r="RUG1327" s="779"/>
      <c r="RUH1327" s="779"/>
      <c r="RUI1327" s="779"/>
      <c r="RUJ1327" s="779"/>
      <c r="RUK1327" s="779"/>
      <c r="RUL1327" s="779"/>
      <c r="RUM1327" s="779"/>
      <c r="RUN1327" s="779"/>
      <c r="RUO1327" s="779"/>
      <c r="RUP1327" s="779"/>
      <c r="RUQ1327" s="779"/>
      <c r="RUR1327" s="779"/>
      <c r="RUS1327" s="779"/>
      <c r="RUT1327" s="779"/>
      <c r="RUU1327" s="779"/>
      <c r="RUV1327" s="779"/>
      <c r="RUW1327" s="779"/>
      <c r="RUX1327" s="779"/>
      <c r="RUY1327" s="779"/>
      <c r="RUZ1327" s="779"/>
      <c r="RVA1327" s="779"/>
      <c r="RVB1327" s="779"/>
      <c r="RVC1327" s="779"/>
      <c r="RVD1327" s="779"/>
      <c r="RVE1327" s="779"/>
      <c r="RVF1327" s="779"/>
      <c r="RVG1327" s="779"/>
      <c r="RVH1327" s="779"/>
      <c r="RVI1327" s="779"/>
      <c r="RVJ1327" s="779"/>
      <c r="RVK1327" s="779"/>
      <c r="RVL1327" s="779"/>
      <c r="RVM1327" s="779"/>
      <c r="RVN1327" s="779"/>
      <c r="RVO1327" s="779"/>
      <c r="RVP1327" s="779"/>
      <c r="RVQ1327" s="779"/>
      <c r="RVR1327" s="779"/>
      <c r="RVS1327" s="779"/>
      <c r="RVT1327" s="779"/>
      <c r="RVU1327" s="779"/>
      <c r="RVV1327" s="779"/>
      <c r="RVW1327" s="779"/>
      <c r="RVX1327" s="779"/>
      <c r="RVY1327" s="779"/>
      <c r="RVZ1327" s="779"/>
      <c r="RWA1327" s="779"/>
      <c r="RWB1327" s="779"/>
      <c r="RWC1327" s="779"/>
      <c r="RWD1327" s="779"/>
      <c r="RWE1327" s="779"/>
      <c r="RWF1327" s="779"/>
      <c r="RWG1327" s="779"/>
      <c r="RWH1327" s="779"/>
      <c r="RWI1327" s="779"/>
      <c r="RWJ1327" s="779"/>
      <c r="RWK1327" s="779"/>
      <c r="RWL1327" s="779"/>
      <c r="RWM1327" s="779"/>
      <c r="RWN1327" s="779"/>
      <c r="RWO1327" s="779"/>
      <c r="RWP1327" s="779"/>
      <c r="RWQ1327" s="779"/>
      <c r="RWR1327" s="779"/>
      <c r="RWS1327" s="779"/>
      <c r="RWT1327" s="779"/>
      <c r="RWU1327" s="779"/>
      <c r="RWV1327" s="779"/>
      <c r="RWW1327" s="779"/>
      <c r="RWX1327" s="779"/>
      <c r="RWY1327" s="779"/>
      <c r="RWZ1327" s="779"/>
      <c r="RXA1327" s="779"/>
      <c r="RXB1327" s="779"/>
      <c r="RXC1327" s="779"/>
      <c r="RXD1327" s="779"/>
      <c r="RXE1327" s="779"/>
      <c r="RXF1327" s="779"/>
      <c r="RXG1327" s="779"/>
      <c r="RXH1327" s="779"/>
      <c r="RXI1327" s="779"/>
      <c r="RXJ1327" s="779"/>
      <c r="RXK1327" s="779"/>
      <c r="RXL1327" s="779"/>
      <c r="RXM1327" s="779"/>
      <c r="RXN1327" s="779"/>
      <c r="RXO1327" s="779"/>
      <c r="RXP1327" s="779"/>
      <c r="RXQ1327" s="779"/>
      <c r="RXR1327" s="779"/>
      <c r="RXS1327" s="779"/>
      <c r="RXT1327" s="779"/>
      <c r="RXU1327" s="779"/>
      <c r="RXV1327" s="779"/>
      <c r="RXW1327" s="779"/>
      <c r="RXX1327" s="779"/>
      <c r="RXY1327" s="779"/>
      <c r="RXZ1327" s="779"/>
      <c r="RYA1327" s="779"/>
      <c r="RYB1327" s="779"/>
      <c r="RYC1327" s="779"/>
      <c r="RYD1327" s="779"/>
      <c r="RYE1327" s="779"/>
      <c r="RYF1327" s="779"/>
      <c r="RYG1327" s="779"/>
      <c r="RYH1327" s="779"/>
      <c r="RYI1327" s="779"/>
      <c r="RYJ1327" s="779"/>
      <c r="RYK1327" s="779"/>
      <c r="RYL1327" s="779"/>
      <c r="RYM1327" s="779"/>
      <c r="RYN1327" s="779"/>
      <c r="RYO1327" s="779"/>
      <c r="RYP1327" s="779"/>
      <c r="RYQ1327" s="779"/>
      <c r="RYR1327" s="779"/>
      <c r="RYS1327" s="779"/>
      <c r="RYT1327" s="779"/>
      <c r="RYU1327" s="779"/>
      <c r="RYV1327" s="779"/>
      <c r="RYW1327" s="779"/>
      <c r="RYX1327" s="779"/>
      <c r="RYY1327" s="779"/>
      <c r="RYZ1327" s="779"/>
      <c r="RZA1327" s="779"/>
      <c r="RZB1327" s="779"/>
      <c r="RZC1327" s="779"/>
      <c r="RZD1327" s="779"/>
      <c r="RZE1327" s="779"/>
      <c r="RZF1327" s="779"/>
      <c r="RZG1327" s="779"/>
      <c r="RZH1327" s="779"/>
      <c r="RZI1327" s="779"/>
      <c r="RZJ1327" s="779"/>
      <c r="RZK1327" s="779"/>
      <c r="RZL1327" s="779"/>
      <c r="RZM1327" s="779"/>
      <c r="RZN1327" s="779"/>
      <c r="RZO1327" s="779"/>
      <c r="RZP1327" s="779"/>
      <c r="RZQ1327" s="779"/>
      <c r="RZR1327" s="779"/>
      <c r="RZS1327" s="779"/>
      <c r="RZT1327" s="779"/>
      <c r="RZU1327" s="779"/>
      <c r="RZV1327" s="779"/>
      <c r="RZW1327" s="779"/>
      <c r="RZX1327" s="779"/>
      <c r="RZY1327" s="779"/>
      <c r="RZZ1327" s="779"/>
      <c r="SAA1327" s="779"/>
      <c r="SAB1327" s="779"/>
      <c r="SAC1327" s="779"/>
      <c r="SAD1327" s="779"/>
      <c r="SAE1327" s="779"/>
      <c r="SAF1327" s="779"/>
      <c r="SAG1327" s="779"/>
      <c r="SAH1327" s="779"/>
      <c r="SAI1327" s="779"/>
      <c r="SAJ1327" s="779"/>
      <c r="SAK1327" s="779"/>
      <c r="SAL1327" s="779"/>
      <c r="SAM1327" s="779"/>
      <c r="SAN1327" s="779"/>
      <c r="SAO1327" s="779"/>
      <c r="SAP1327" s="779"/>
      <c r="SAQ1327" s="779"/>
      <c r="SAR1327" s="779"/>
      <c r="SAS1327" s="779"/>
      <c r="SAT1327" s="779"/>
      <c r="SAU1327" s="779"/>
      <c r="SAV1327" s="779"/>
      <c r="SAW1327" s="779"/>
      <c r="SAX1327" s="779"/>
      <c r="SAY1327" s="779"/>
      <c r="SAZ1327" s="779"/>
      <c r="SBA1327" s="779"/>
      <c r="SBB1327" s="779"/>
      <c r="SBC1327" s="779"/>
      <c r="SBD1327" s="779"/>
      <c r="SBE1327" s="779"/>
      <c r="SBF1327" s="779"/>
      <c r="SBG1327" s="779"/>
      <c r="SBH1327" s="779"/>
      <c r="SBI1327" s="779"/>
      <c r="SBJ1327" s="779"/>
      <c r="SBK1327" s="779"/>
      <c r="SBL1327" s="779"/>
      <c r="SBM1327" s="779"/>
      <c r="SBN1327" s="779"/>
      <c r="SBO1327" s="779"/>
      <c r="SBP1327" s="779"/>
      <c r="SBQ1327" s="779"/>
      <c r="SBR1327" s="779"/>
      <c r="SBS1327" s="779"/>
      <c r="SBT1327" s="779"/>
      <c r="SBU1327" s="779"/>
      <c r="SBV1327" s="779"/>
      <c r="SBW1327" s="779"/>
      <c r="SBX1327" s="779"/>
      <c r="SBY1327" s="779"/>
      <c r="SBZ1327" s="779"/>
      <c r="SCA1327" s="779"/>
      <c r="SCB1327" s="779"/>
      <c r="SCC1327" s="779"/>
      <c r="SCD1327" s="779"/>
      <c r="SCE1327" s="779"/>
      <c r="SCF1327" s="779"/>
      <c r="SCG1327" s="779"/>
      <c r="SCH1327" s="779"/>
      <c r="SCI1327" s="779"/>
      <c r="SCJ1327" s="779"/>
      <c r="SCK1327" s="779"/>
      <c r="SCL1327" s="779"/>
      <c r="SCM1327" s="779"/>
      <c r="SCN1327" s="779"/>
      <c r="SCO1327" s="779"/>
      <c r="SCP1327" s="779"/>
      <c r="SCQ1327" s="779"/>
      <c r="SCR1327" s="779"/>
      <c r="SCS1327" s="779"/>
      <c r="SCT1327" s="779"/>
      <c r="SCU1327" s="779"/>
      <c r="SCV1327" s="779"/>
      <c r="SCW1327" s="779"/>
      <c r="SCX1327" s="779"/>
      <c r="SCY1327" s="779"/>
      <c r="SCZ1327" s="779"/>
      <c r="SDA1327" s="779"/>
      <c r="SDB1327" s="779"/>
      <c r="SDC1327" s="779"/>
      <c r="SDD1327" s="779"/>
      <c r="SDE1327" s="779"/>
      <c r="SDF1327" s="779"/>
      <c r="SDG1327" s="779"/>
      <c r="SDH1327" s="779"/>
      <c r="SDI1327" s="779"/>
      <c r="SDJ1327" s="779"/>
      <c r="SDK1327" s="779"/>
      <c r="SDL1327" s="779"/>
      <c r="SDM1327" s="779"/>
      <c r="SDN1327" s="779"/>
      <c r="SDO1327" s="779"/>
      <c r="SDP1327" s="779"/>
      <c r="SDQ1327" s="779"/>
      <c r="SDR1327" s="779"/>
      <c r="SDS1327" s="779"/>
      <c r="SDT1327" s="779"/>
      <c r="SDU1327" s="779"/>
      <c r="SDV1327" s="779"/>
      <c r="SDW1327" s="779"/>
      <c r="SDX1327" s="779"/>
      <c r="SDY1327" s="779"/>
      <c r="SDZ1327" s="779"/>
      <c r="SEA1327" s="779"/>
      <c r="SEB1327" s="779"/>
      <c r="SEC1327" s="779"/>
      <c r="SED1327" s="779"/>
      <c r="SEE1327" s="779"/>
      <c r="SEF1327" s="779"/>
      <c r="SEG1327" s="779"/>
      <c r="SEH1327" s="779"/>
      <c r="SEI1327" s="779"/>
      <c r="SEJ1327" s="779"/>
      <c r="SEK1327" s="779"/>
      <c r="SEL1327" s="779"/>
      <c r="SEM1327" s="779"/>
      <c r="SEN1327" s="779"/>
      <c r="SEO1327" s="779"/>
      <c r="SEP1327" s="779"/>
      <c r="SEQ1327" s="779"/>
      <c r="SER1327" s="779"/>
      <c r="SES1327" s="779"/>
      <c r="SET1327" s="779"/>
      <c r="SEU1327" s="779"/>
      <c r="SEV1327" s="779"/>
      <c r="SEW1327" s="779"/>
      <c r="SEX1327" s="779"/>
      <c r="SEY1327" s="779"/>
      <c r="SEZ1327" s="779"/>
      <c r="SFA1327" s="779"/>
      <c r="SFB1327" s="779"/>
      <c r="SFC1327" s="779"/>
      <c r="SFD1327" s="779"/>
      <c r="SFE1327" s="779"/>
      <c r="SFF1327" s="779"/>
      <c r="SFG1327" s="779"/>
      <c r="SFH1327" s="779"/>
      <c r="SFI1327" s="779"/>
      <c r="SFJ1327" s="779"/>
      <c r="SFK1327" s="779"/>
      <c r="SFL1327" s="779"/>
      <c r="SFM1327" s="779"/>
      <c r="SFN1327" s="779"/>
      <c r="SFO1327" s="779"/>
      <c r="SFP1327" s="779"/>
      <c r="SFQ1327" s="779"/>
      <c r="SFR1327" s="779"/>
      <c r="SFS1327" s="779"/>
      <c r="SFT1327" s="779"/>
      <c r="SFU1327" s="779"/>
      <c r="SFV1327" s="779"/>
      <c r="SFW1327" s="779"/>
      <c r="SFX1327" s="779"/>
      <c r="SFY1327" s="779"/>
      <c r="SFZ1327" s="779"/>
      <c r="SGA1327" s="779"/>
      <c r="SGB1327" s="779"/>
      <c r="SGC1327" s="779"/>
      <c r="SGD1327" s="779"/>
      <c r="SGE1327" s="779"/>
      <c r="SGF1327" s="779"/>
      <c r="SGG1327" s="779"/>
      <c r="SGH1327" s="779"/>
      <c r="SGI1327" s="779"/>
      <c r="SGJ1327" s="779"/>
      <c r="SGK1327" s="779"/>
      <c r="SGL1327" s="779"/>
      <c r="SGM1327" s="779"/>
      <c r="SGN1327" s="779"/>
      <c r="SGO1327" s="779"/>
      <c r="SGP1327" s="779"/>
      <c r="SGQ1327" s="779"/>
      <c r="SGR1327" s="779"/>
      <c r="SGS1327" s="779"/>
      <c r="SGT1327" s="779"/>
      <c r="SGU1327" s="779"/>
      <c r="SGV1327" s="779"/>
      <c r="SGW1327" s="779"/>
      <c r="SGX1327" s="779"/>
      <c r="SGY1327" s="779"/>
      <c r="SGZ1327" s="779"/>
      <c r="SHA1327" s="779"/>
      <c r="SHB1327" s="779"/>
      <c r="SHC1327" s="779"/>
      <c r="SHD1327" s="779"/>
      <c r="SHE1327" s="779"/>
      <c r="SHF1327" s="779"/>
      <c r="SHG1327" s="779"/>
      <c r="SHH1327" s="779"/>
      <c r="SHI1327" s="779"/>
      <c r="SHJ1327" s="779"/>
      <c r="SHK1327" s="779"/>
      <c r="SHL1327" s="779"/>
      <c r="SHM1327" s="779"/>
      <c r="SHN1327" s="779"/>
      <c r="SHO1327" s="779"/>
      <c r="SHP1327" s="779"/>
      <c r="SHQ1327" s="779"/>
      <c r="SHR1327" s="779"/>
      <c r="SHS1327" s="779"/>
      <c r="SHT1327" s="779"/>
      <c r="SHU1327" s="779"/>
      <c r="SHV1327" s="779"/>
      <c r="SHW1327" s="779"/>
      <c r="SHX1327" s="779"/>
      <c r="SHY1327" s="779"/>
      <c r="SHZ1327" s="779"/>
      <c r="SIA1327" s="779"/>
      <c r="SIB1327" s="779"/>
      <c r="SIC1327" s="779"/>
      <c r="SID1327" s="779"/>
      <c r="SIE1327" s="779"/>
      <c r="SIF1327" s="779"/>
      <c r="SIG1327" s="779"/>
      <c r="SIH1327" s="779"/>
      <c r="SII1327" s="779"/>
      <c r="SIJ1327" s="779"/>
      <c r="SIK1327" s="779"/>
      <c r="SIL1327" s="779"/>
      <c r="SIM1327" s="779"/>
      <c r="SIN1327" s="779"/>
      <c r="SIO1327" s="779"/>
      <c r="SIP1327" s="779"/>
      <c r="SIQ1327" s="779"/>
      <c r="SIR1327" s="779"/>
      <c r="SIS1327" s="779"/>
      <c r="SIT1327" s="779"/>
      <c r="SIU1327" s="779"/>
      <c r="SIV1327" s="779"/>
      <c r="SIW1327" s="779"/>
      <c r="SIX1327" s="779"/>
      <c r="SIY1327" s="779"/>
      <c r="SIZ1327" s="779"/>
      <c r="SJA1327" s="779"/>
      <c r="SJB1327" s="779"/>
      <c r="SJC1327" s="779"/>
      <c r="SJD1327" s="779"/>
      <c r="SJE1327" s="779"/>
      <c r="SJF1327" s="779"/>
      <c r="SJG1327" s="779"/>
      <c r="SJH1327" s="779"/>
      <c r="SJI1327" s="779"/>
      <c r="SJJ1327" s="779"/>
      <c r="SJK1327" s="779"/>
      <c r="SJL1327" s="779"/>
      <c r="SJM1327" s="779"/>
      <c r="SJN1327" s="779"/>
      <c r="SJO1327" s="779"/>
      <c r="SJP1327" s="779"/>
      <c r="SJQ1327" s="779"/>
      <c r="SJR1327" s="779"/>
      <c r="SJS1327" s="779"/>
      <c r="SJT1327" s="779"/>
      <c r="SJU1327" s="779"/>
      <c r="SJV1327" s="779"/>
      <c r="SJW1327" s="779"/>
      <c r="SJX1327" s="779"/>
      <c r="SJY1327" s="779"/>
      <c r="SJZ1327" s="779"/>
      <c r="SKA1327" s="779"/>
      <c r="SKB1327" s="779"/>
      <c r="SKC1327" s="779"/>
      <c r="SKD1327" s="779"/>
      <c r="SKE1327" s="779"/>
      <c r="SKF1327" s="779"/>
      <c r="SKG1327" s="779"/>
      <c r="SKH1327" s="779"/>
      <c r="SKI1327" s="779"/>
      <c r="SKJ1327" s="779"/>
      <c r="SKK1327" s="779"/>
      <c r="SKL1327" s="779"/>
      <c r="SKM1327" s="779"/>
      <c r="SKN1327" s="779"/>
      <c r="SKO1327" s="779"/>
      <c r="SKP1327" s="779"/>
      <c r="SKQ1327" s="779"/>
      <c r="SKR1327" s="779"/>
      <c r="SKS1327" s="779"/>
      <c r="SKT1327" s="779"/>
      <c r="SKU1327" s="779"/>
      <c r="SKV1327" s="779"/>
      <c r="SKW1327" s="779"/>
      <c r="SKX1327" s="779"/>
      <c r="SKY1327" s="779"/>
      <c r="SKZ1327" s="779"/>
      <c r="SLA1327" s="779"/>
      <c r="SLB1327" s="779"/>
      <c r="SLC1327" s="779"/>
      <c r="SLD1327" s="779"/>
      <c r="SLE1327" s="779"/>
      <c r="SLF1327" s="779"/>
      <c r="SLG1327" s="779"/>
      <c r="SLH1327" s="779"/>
      <c r="SLI1327" s="779"/>
      <c r="SLJ1327" s="779"/>
      <c r="SLK1327" s="779"/>
      <c r="SLL1327" s="779"/>
      <c r="SLM1327" s="779"/>
      <c r="SLN1327" s="779"/>
      <c r="SLO1327" s="779"/>
      <c r="SLP1327" s="779"/>
      <c r="SLQ1327" s="779"/>
      <c r="SLR1327" s="779"/>
      <c r="SLS1327" s="779"/>
      <c r="SLT1327" s="779"/>
      <c r="SLU1327" s="779"/>
      <c r="SLV1327" s="779"/>
      <c r="SLW1327" s="779"/>
      <c r="SLX1327" s="779"/>
      <c r="SLY1327" s="779"/>
      <c r="SLZ1327" s="779"/>
      <c r="SMA1327" s="779"/>
      <c r="SMB1327" s="779"/>
      <c r="SMC1327" s="779"/>
      <c r="SMD1327" s="779"/>
      <c r="SME1327" s="779"/>
      <c r="SMF1327" s="779"/>
      <c r="SMG1327" s="779"/>
      <c r="SMH1327" s="779"/>
      <c r="SMI1327" s="779"/>
      <c r="SMJ1327" s="779"/>
      <c r="SMK1327" s="779"/>
      <c r="SML1327" s="779"/>
      <c r="SMM1327" s="779"/>
      <c r="SMN1327" s="779"/>
      <c r="SMO1327" s="779"/>
      <c r="SMP1327" s="779"/>
      <c r="SMQ1327" s="779"/>
      <c r="SMR1327" s="779"/>
      <c r="SMS1327" s="779"/>
      <c r="SMT1327" s="779"/>
      <c r="SMU1327" s="779"/>
      <c r="SMV1327" s="779"/>
      <c r="SMW1327" s="779"/>
      <c r="SMX1327" s="779"/>
      <c r="SMY1327" s="779"/>
      <c r="SMZ1327" s="779"/>
      <c r="SNA1327" s="779"/>
      <c r="SNB1327" s="779"/>
      <c r="SNC1327" s="779"/>
      <c r="SND1327" s="779"/>
      <c r="SNE1327" s="779"/>
      <c r="SNF1327" s="779"/>
      <c r="SNG1327" s="779"/>
      <c r="SNH1327" s="779"/>
      <c r="SNI1327" s="779"/>
      <c r="SNJ1327" s="779"/>
      <c r="SNK1327" s="779"/>
      <c r="SNL1327" s="779"/>
      <c r="SNM1327" s="779"/>
      <c r="SNN1327" s="779"/>
      <c r="SNO1327" s="779"/>
      <c r="SNP1327" s="779"/>
      <c r="SNQ1327" s="779"/>
      <c r="SNR1327" s="779"/>
      <c r="SNS1327" s="779"/>
      <c r="SNT1327" s="779"/>
      <c r="SNU1327" s="779"/>
      <c r="SNV1327" s="779"/>
      <c r="SNW1327" s="779"/>
      <c r="SNX1327" s="779"/>
      <c r="SNY1327" s="779"/>
      <c r="SNZ1327" s="779"/>
      <c r="SOA1327" s="779"/>
      <c r="SOB1327" s="779"/>
      <c r="SOC1327" s="779"/>
      <c r="SOD1327" s="779"/>
      <c r="SOE1327" s="779"/>
      <c r="SOF1327" s="779"/>
      <c r="SOG1327" s="779"/>
      <c r="SOH1327" s="779"/>
      <c r="SOI1327" s="779"/>
      <c r="SOJ1327" s="779"/>
      <c r="SOK1327" s="779"/>
      <c r="SOL1327" s="779"/>
      <c r="SOM1327" s="779"/>
      <c r="SON1327" s="779"/>
      <c r="SOO1327" s="779"/>
      <c r="SOP1327" s="779"/>
      <c r="SOQ1327" s="779"/>
      <c r="SOR1327" s="779"/>
      <c r="SOS1327" s="779"/>
      <c r="SOT1327" s="779"/>
      <c r="SOU1327" s="779"/>
      <c r="SOV1327" s="779"/>
      <c r="SOW1327" s="779"/>
      <c r="SOX1327" s="779"/>
      <c r="SOY1327" s="779"/>
      <c r="SOZ1327" s="779"/>
      <c r="SPA1327" s="779"/>
      <c r="SPB1327" s="779"/>
      <c r="SPC1327" s="779"/>
      <c r="SPD1327" s="779"/>
      <c r="SPE1327" s="779"/>
      <c r="SPF1327" s="779"/>
      <c r="SPG1327" s="779"/>
      <c r="SPH1327" s="779"/>
      <c r="SPI1327" s="779"/>
      <c r="SPJ1327" s="779"/>
      <c r="SPK1327" s="779"/>
      <c r="SPL1327" s="779"/>
      <c r="SPM1327" s="779"/>
      <c r="SPN1327" s="779"/>
      <c r="SPO1327" s="779"/>
      <c r="SPP1327" s="779"/>
      <c r="SPQ1327" s="779"/>
      <c r="SPR1327" s="779"/>
      <c r="SPS1327" s="779"/>
      <c r="SPT1327" s="779"/>
      <c r="SPU1327" s="779"/>
      <c r="SPV1327" s="779"/>
      <c r="SPW1327" s="779"/>
      <c r="SPX1327" s="779"/>
      <c r="SPY1327" s="779"/>
      <c r="SPZ1327" s="779"/>
      <c r="SQA1327" s="779"/>
      <c r="SQB1327" s="779"/>
      <c r="SQC1327" s="779"/>
      <c r="SQD1327" s="779"/>
      <c r="SQE1327" s="779"/>
      <c r="SQF1327" s="779"/>
      <c r="SQG1327" s="779"/>
      <c r="SQH1327" s="779"/>
      <c r="SQI1327" s="779"/>
      <c r="SQJ1327" s="779"/>
      <c r="SQK1327" s="779"/>
      <c r="SQL1327" s="779"/>
      <c r="SQM1327" s="779"/>
      <c r="SQN1327" s="779"/>
      <c r="SQO1327" s="779"/>
      <c r="SQP1327" s="779"/>
      <c r="SQQ1327" s="779"/>
      <c r="SQR1327" s="779"/>
      <c r="SQS1327" s="779"/>
      <c r="SQT1327" s="779"/>
      <c r="SQU1327" s="779"/>
      <c r="SQV1327" s="779"/>
      <c r="SQW1327" s="779"/>
      <c r="SQX1327" s="779"/>
      <c r="SQY1327" s="779"/>
      <c r="SQZ1327" s="779"/>
      <c r="SRA1327" s="779"/>
      <c r="SRB1327" s="779"/>
      <c r="SRC1327" s="779"/>
      <c r="SRD1327" s="779"/>
      <c r="SRE1327" s="779"/>
      <c r="SRF1327" s="779"/>
      <c r="SRG1327" s="779"/>
      <c r="SRH1327" s="779"/>
      <c r="SRI1327" s="779"/>
      <c r="SRJ1327" s="779"/>
      <c r="SRK1327" s="779"/>
      <c r="SRL1327" s="779"/>
      <c r="SRM1327" s="779"/>
      <c r="SRN1327" s="779"/>
      <c r="SRO1327" s="779"/>
      <c r="SRP1327" s="779"/>
      <c r="SRQ1327" s="779"/>
      <c r="SRR1327" s="779"/>
      <c r="SRS1327" s="779"/>
      <c r="SRT1327" s="779"/>
      <c r="SRU1327" s="779"/>
      <c r="SRV1327" s="779"/>
      <c r="SRW1327" s="779"/>
      <c r="SRX1327" s="779"/>
      <c r="SRY1327" s="779"/>
      <c r="SRZ1327" s="779"/>
      <c r="SSA1327" s="779"/>
      <c r="SSB1327" s="779"/>
      <c r="SSC1327" s="779"/>
      <c r="SSD1327" s="779"/>
      <c r="SSE1327" s="779"/>
      <c r="SSF1327" s="779"/>
      <c r="SSG1327" s="779"/>
      <c r="SSH1327" s="779"/>
      <c r="SSI1327" s="779"/>
      <c r="SSJ1327" s="779"/>
      <c r="SSK1327" s="779"/>
      <c r="SSL1327" s="779"/>
      <c r="SSM1327" s="779"/>
      <c r="SSN1327" s="779"/>
      <c r="SSO1327" s="779"/>
      <c r="SSP1327" s="779"/>
      <c r="SSQ1327" s="779"/>
      <c r="SSR1327" s="779"/>
      <c r="SSS1327" s="779"/>
      <c r="SST1327" s="779"/>
      <c r="SSU1327" s="779"/>
      <c r="SSV1327" s="779"/>
      <c r="SSW1327" s="779"/>
      <c r="SSX1327" s="779"/>
      <c r="SSY1327" s="779"/>
      <c r="SSZ1327" s="779"/>
      <c r="STA1327" s="779"/>
      <c r="STB1327" s="779"/>
      <c r="STC1327" s="779"/>
      <c r="STD1327" s="779"/>
      <c r="STE1327" s="779"/>
      <c r="STF1327" s="779"/>
      <c r="STG1327" s="779"/>
      <c r="STH1327" s="779"/>
      <c r="STI1327" s="779"/>
      <c r="STJ1327" s="779"/>
      <c r="STK1327" s="779"/>
      <c r="STL1327" s="779"/>
      <c r="STM1327" s="779"/>
      <c r="STN1327" s="779"/>
      <c r="STO1327" s="779"/>
      <c r="STP1327" s="779"/>
      <c r="STQ1327" s="779"/>
      <c r="STR1327" s="779"/>
      <c r="STS1327" s="779"/>
      <c r="STT1327" s="779"/>
      <c r="STU1327" s="779"/>
      <c r="STV1327" s="779"/>
      <c r="STW1327" s="779"/>
      <c r="STX1327" s="779"/>
      <c r="STY1327" s="779"/>
      <c r="STZ1327" s="779"/>
      <c r="SUA1327" s="779"/>
      <c r="SUB1327" s="779"/>
      <c r="SUC1327" s="779"/>
      <c r="SUD1327" s="779"/>
      <c r="SUE1327" s="779"/>
      <c r="SUF1327" s="779"/>
      <c r="SUG1327" s="779"/>
      <c r="SUH1327" s="779"/>
      <c r="SUI1327" s="779"/>
      <c r="SUJ1327" s="779"/>
      <c r="SUK1327" s="779"/>
      <c r="SUL1327" s="779"/>
      <c r="SUM1327" s="779"/>
      <c r="SUN1327" s="779"/>
      <c r="SUO1327" s="779"/>
      <c r="SUP1327" s="779"/>
      <c r="SUQ1327" s="779"/>
      <c r="SUR1327" s="779"/>
      <c r="SUS1327" s="779"/>
      <c r="SUT1327" s="779"/>
      <c r="SUU1327" s="779"/>
      <c r="SUV1327" s="779"/>
      <c r="SUW1327" s="779"/>
      <c r="SUX1327" s="779"/>
      <c r="SUY1327" s="779"/>
      <c r="SUZ1327" s="779"/>
      <c r="SVA1327" s="779"/>
      <c r="SVB1327" s="779"/>
      <c r="SVC1327" s="779"/>
      <c r="SVD1327" s="779"/>
      <c r="SVE1327" s="779"/>
      <c r="SVF1327" s="779"/>
      <c r="SVG1327" s="779"/>
      <c r="SVH1327" s="779"/>
      <c r="SVI1327" s="779"/>
      <c r="SVJ1327" s="779"/>
      <c r="SVK1327" s="779"/>
      <c r="SVL1327" s="779"/>
      <c r="SVM1327" s="779"/>
      <c r="SVN1327" s="779"/>
      <c r="SVO1327" s="779"/>
      <c r="SVP1327" s="779"/>
      <c r="SVQ1327" s="779"/>
      <c r="SVR1327" s="779"/>
      <c r="SVS1327" s="779"/>
      <c r="SVT1327" s="779"/>
      <c r="SVU1327" s="779"/>
      <c r="SVV1327" s="779"/>
      <c r="SVW1327" s="779"/>
      <c r="SVX1327" s="779"/>
      <c r="SVY1327" s="779"/>
      <c r="SVZ1327" s="779"/>
      <c r="SWA1327" s="779"/>
      <c r="SWB1327" s="779"/>
      <c r="SWC1327" s="779"/>
      <c r="SWD1327" s="779"/>
      <c r="SWE1327" s="779"/>
      <c r="SWF1327" s="779"/>
      <c r="SWG1327" s="779"/>
      <c r="SWH1327" s="779"/>
      <c r="SWI1327" s="779"/>
      <c r="SWJ1327" s="779"/>
      <c r="SWK1327" s="779"/>
      <c r="SWL1327" s="779"/>
      <c r="SWM1327" s="779"/>
      <c r="SWN1327" s="779"/>
      <c r="SWO1327" s="779"/>
      <c r="SWP1327" s="779"/>
      <c r="SWQ1327" s="779"/>
      <c r="SWR1327" s="779"/>
      <c r="SWS1327" s="779"/>
      <c r="SWT1327" s="779"/>
      <c r="SWU1327" s="779"/>
      <c r="SWV1327" s="779"/>
      <c r="SWW1327" s="779"/>
      <c r="SWX1327" s="779"/>
      <c r="SWY1327" s="779"/>
      <c r="SWZ1327" s="779"/>
      <c r="SXA1327" s="779"/>
      <c r="SXB1327" s="779"/>
      <c r="SXC1327" s="779"/>
      <c r="SXD1327" s="779"/>
      <c r="SXE1327" s="779"/>
      <c r="SXF1327" s="779"/>
      <c r="SXG1327" s="779"/>
      <c r="SXH1327" s="779"/>
      <c r="SXI1327" s="779"/>
      <c r="SXJ1327" s="779"/>
      <c r="SXK1327" s="779"/>
      <c r="SXL1327" s="779"/>
      <c r="SXM1327" s="779"/>
      <c r="SXN1327" s="779"/>
      <c r="SXO1327" s="779"/>
      <c r="SXP1327" s="779"/>
      <c r="SXQ1327" s="779"/>
      <c r="SXR1327" s="779"/>
      <c r="SXS1327" s="779"/>
      <c r="SXT1327" s="779"/>
      <c r="SXU1327" s="779"/>
      <c r="SXV1327" s="779"/>
      <c r="SXW1327" s="779"/>
      <c r="SXX1327" s="779"/>
      <c r="SXY1327" s="779"/>
      <c r="SXZ1327" s="779"/>
      <c r="SYA1327" s="779"/>
      <c r="SYB1327" s="779"/>
      <c r="SYC1327" s="779"/>
      <c r="SYD1327" s="779"/>
      <c r="SYE1327" s="779"/>
      <c r="SYF1327" s="779"/>
      <c r="SYG1327" s="779"/>
      <c r="SYH1327" s="779"/>
      <c r="SYI1327" s="779"/>
      <c r="SYJ1327" s="779"/>
      <c r="SYK1327" s="779"/>
      <c r="SYL1327" s="779"/>
      <c r="SYM1327" s="779"/>
      <c r="SYN1327" s="779"/>
      <c r="SYO1327" s="779"/>
      <c r="SYP1327" s="779"/>
      <c r="SYQ1327" s="779"/>
      <c r="SYR1327" s="779"/>
      <c r="SYS1327" s="779"/>
      <c r="SYT1327" s="779"/>
      <c r="SYU1327" s="779"/>
      <c r="SYV1327" s="779"/>
      <c r="SYW1327" s="779"/>
      <c r="SYX1327" s="779"/>
      <c r="SYY1327" s="779"/>
      <c r="SYZ1327" s="779"/>
      <c r="SZA1327" s="779"/>
      <c r="SZB1327" s="779"/>
      <c r="SZC1327" s="779"/>
      <c r="SZD1327" s="779"/>
      <c r="SZE1327" s="779"/>
      <c r="SZF1327" s="779"/>
      <c r="SZG1327" s="779"/>
      <c r="SZH1327" s="779"/>
      <c r="SZI1327" s="779"/>
      <c r="SZJ1327" s="779"/>
      <c r="SZK1327" s="779"/>
      <c r="SZL1327" s="779"/>
      <c r="SZM1327" s="779"/>
      <c r="SZN1327" s="779"/>
      <c r="SZO1327" s="779"/>
      <c r="SZP1327" s="779"/>
      <c r="SZQ1327" s="779"/>
      <c r="SZR1327" s="779"/>
      <c r="SZS1327" s="779"/>
      <c r="SZT1327" s="779"/>
      <c r="SZU1327" s="779"/>
      <c r="SZV1327" s="779"/>
      <c r="SZW1327" s="779"/>
      <c r="SZX1327" s="779"/>
      <c r="SZY1327" s="779"/>
      <c r="SZZ1327" s="779"/>
      <c r="TAA1327" s="779"/>
      <c r="TAB1327" s="779"/>
      <c r="TAC1327" s="779"/>
      <c r="TAD1327" s="779"/>
      <c r="TAE1327" s="779"/>
      <c r="TAF1327" s="779"/>
      <c r="TAG1327" s="779"/>
      <c r="TAH1327" s="779"/>
      <c r="TAI1327" s="779"/>
      <c r="TAJ1327" s="779"/>
      <c r="TAK1327" s="779"/>
      <c r="TAL1327" s="779"/>
      <c r="TAM1327" s="779"/>
      <c r="TAN1327" s="779"/>
      <c r="TAO1327" s="779"/>
      <c r="TAP1327" s="779"/>
      <c r="TAQ1327" s="779"/>
      <c r="TAR1327" s="779"/>
      <c r="TAS1327" s="779"/>
      <c r="TAT1327" s="779"/>
      <c r="TAU1327" s="779"/>
      <c r="TAV1327" s="779"/>
      <c r="TAW1327" s="779"/>
      <c r="TAX1327" s="779"/>
      <c r="TAY1327" s="779"/>
      <c r="TAZ1327" s="779"/>
      <c r="TBA1327" s="779"/>
      <c r="TBB1327" s="779"/>
      <c r="TBC1327" s="779"/>
      <c r="TBD1327" s="779"/>
      <c r="TBE1327" s="779"/>
      <c r="TBF1327" s="779"/>
      <c r="TBG1327" s="779"/>
      <c r="TBH1327" s="779"/>
      <c r="TBI1327" s="779"/>
      <c r="TBJ1327" s="779"/>
      <c r="TBK1327" s="779"/>
      <c r="TBL1327" s="779"/>
      <c r="TBM1327" s="779"/>
      <c r="TBN1327" s="779"/>
      <c r="TBO1327" s="779"/>
      <c r="TBP1327" s="779"/>
      <c r="TBQ1327" s="779"/>
      <c r="TBR1327" s="779"/>
      <c r="TBS1327" s="779"/>
      <c r="TBT1327" s="779"/>
      <c r="TBU1327" s="779"/>
      <c r="TBV1327" s="779"/>
      <c r="TBW1327" s="779"/>
      <c r="TBX1327" s="779"/>
      <c r="TBY1327" s="779"/>
      <c r="TBZ1327" s="779"/>
      <c r="TCA1327" s="779"/>
      <c r="TCB1327" s="779"/>
      <c r="TCC1327" s="779"/>
      <c r="TCD1327" s="779"/>
      <c r="TCE1327" s="779"/>
      <c r="TCF1327" s="779"/>
      <c r="TCG1327" s="779"/>
      <c r="TCH1327" s="779"/>
      <c r="TCI1327" s="779"/>
      <c r="TCJ1327" s="779"/>
      <c r="TCK1327" s="779"/>
      <c r="TCL1327" s="779"/>
      <c r="TCM1327" s="779"/>
      <c r="TCN1327" s="779"/>
      <c r="TCO1327" s="779"/>
      <c r="TCP1327" s="779"/>
      <c r="TCQ1327" s="779"/>
      <c r="TCR1327" s="779"/>
      <c r="TCS1327" s="779"/>
      <c r="TCT1327" s="779"/>
      <c r="TCU1327" s="779"/>
      <c r="TCV1327" s="779"/>
      <c r="TCW1327" s="779"/>
      <c r="TCX1327" s="779"/>
      <c r="TCY1327" s="779"/>
      <c r="TCZ1327" s="779"/>
      <c r="TDA1327" s="779"/>
      <c r="TDB1327" s="779"/>
      <c r="TDC1327" s="779"/>
      <c r="TDD1327" s="779"/>
      <c r="TDE1327" s="779"/>
      <c r="TDF1327" s="779"/>
      <c r="TDG1327" s="779"/>
      <c r="TDH1327" s="779"/>
      <c r="TDI1327" s="779"/>
      <c r="TDJ1327" s="779"/>
      <c r="TDK1327" s="779"/>
      <c r="TDL1327" s="779"/>
      <c r="TDM1327" s="779"/>
      <c r="TDN1327" s="779"/>
      <c r="TDO1327" s="779"/>
      <c r="TDP1327" s="779"/>
      <c r="TDQ1327" s="779"/>
      <c r="TDR1327" s="779"/>
      <c r="TDS1327" s="779"/>
      <c r="TDT1327" s="779"/>
      <c r="TDU1327" s="779"/>
      <c r="TDV1327" s="779"/>
      <c r="TDW1327" s="779"/>
      <c r="TDX1327" s="779"/>
      <c r="TDY1327" s="779"/>
      <c r="TDZ1327" s="779"/>
      <c r="TEA1327" s="779"/>
      <c r="TEB1327" s="779"/>
      <c r="TEC1327" s="779"/>
      <c r="TED1327" s="779"/>
      <c r="TEE1327" s="779"/>
      <c r="TEF1327" s="779"/>
      <c r="TEG1327" s="779"/>
      <c r="TEH1327" s="779"/>
      <c r="TEI1327" s="779"/>
      <c r="TEJ1327" s="779"/>
      <c r="TEK1327" s="779"/>
      <c r="TEL1327" s="779"/>
      <c r="TEM1327" s="779"/>
      <c r="TEN1327" s="779"/>
      <c r="TEO1327" s="779"/>
      <c r="TEP1327" s="779"/>
      <c r="TEQ1327" s="779"/>
      <c r="TER1327" s="779"/>
      <c r="TES1327" s="779"/>
      <c r="TET1327" s="779"/>
      <c r="TEU1327" s="779"/>
      <c r="TEV1327" s="779"/>
      <c r="TEW1327" s="779"/>
      <c r="TEX1327" s="779"/>
      <c r="TEY1327" s="779"/>
      <c r="TEZ1327" s="779"/>
      <c r="TFA1327" s="779"/>
      <c r="TFB1327" s="779"/>
      <c r="TFC1327" s="779"/>
      <c r="TFD1327" s="779"/>
      <c r="TFE1327" s="779"/>
      <c r="TFF1327" s="779"/>
      <c r="TFG1327" s="779"/>
      <c r="TFH1327" s="779"/>
      <c r="TFI1327" s="779"/>
      <c r="TFJ1327" s="779"/>
      <c r="TFK1327" s="779"/>
      <c r="TFL1327" s="779"/>
      <c r="TFM1327" s="779"/>
      <c r="TFN1327" s="779"/>
      <c r="TFO1327" s="779"/>
      <c r="TFP1327" s="779"/>
      <c r="TFQ1327" s="779"/>
      <c r="TFR1327" s="779"/>
      <c r="TFS1327" s="779"/>
      <c r="TFT1327" s="779"/>
      <c r="TFU1327" s="779"/>
      <c r="TFV1327" s="779"/>
      <c r="TFW1327" s="779"/>
      <c r="TFX1327" s="779"/>
      <c r="TFY1327" s="779"/>
      <c r="TFZ1327" s="779"/>
      <c r="TGA1327" s="779"/>
      <c r="TGB1327" s="779"/>
      <c r="TGC1327" s="779"/>
      <c r="TGD1327" s="779"/>
      <c r="TGE1327" s="779"/>
      <c r="TGF1327" s="779"/>
      <c r="TGG1327" s="779"/>
      <c r="TGH1327" s="779"/>
      <c r="TGI1327" s="779"/>
      <c r="TGJ1327" s="779"/>
      <c r="TGK1327" s="779"/>
      <c r="TGL1327" s="779"/>
      <c r="TGM1327" s="779"/>
      <c r="TGN1327" s="779"/>
      <c r="TGO1327" s="779"/>
      <c r="TGP1327" s="779"/>
      <c r="TGQ1327" s="779"/>
      <c r="TGR1327" s="779"/>
      <c r="TGS1327" s="779"/>
      <c r="TGT1327" s="779"/>
      <c r="TGU1327" s="779"/>
      <c r="TGV1327" s="779"/>
      <c r="TGW1327" s="779"/>
      <c r="TGX1327" s="779"/>
      <c r="TGY1327" s="779"/>
      <c r="TGZ1327" s="779"/>
      <c r="THA1327" s="779"/>
      <c r="THB1327" s="779"/>
      <c r="THC1327" s="779"/>
      <c r="THD1327" s="779"/>
      <c r="THE1327" s="779"/>
      <c r="THF1327" s="779"/>
      <c r="THG1327" s="779"/>
      <c r="THH1327" s="779"/>
      <c r="THI1327" s="779"/>
      <c r="THJ1327" s="779"/>
      <c r="THK1327" s="779"/>
      <c r="THL1327" s="779"/>
      <c r="THM1327" s="779"/>
      <c r="THN1327" s="779"/>
      <c r="THO1327" s="779"/>
      <c r="THP1327" s="779"/>
      <c r="THQ1327" s="779"/>
      <c r="THR1327" s="779"/>
      <c r="THS1327" s="779"/>
      <c r="THT1327" s="779"/>
      <c r="THU1327" s="779"/>
      <c r="THV1327" s="779"/>
      <c r="THW1327" s="779"/>
      <c r="THX1327" s="779"/>
      <c r="THY1327" s="779"/>
      <c r="THZ1327" s="779"/>
      <c r="TIA1327" s="779"/>
      <c r="TIB1327" s="779"/>
      <c r="TIC1327" s="779"/>
      <c r="TID1327" s="779"/>
      <c r="TIE1327" s="779"/>
      <c r="TIF1327" s="779"/>
      <c r="TIG1327" s="779"/>
      <c r="TIH1327" s="779"/>
      <c r="TII1327" s="779"/>
      <c r="TIJ1327" s="779"/>
      <c r="TIK1327" s="779"/>
      <c r="TIL1327" s="779"/>
      <c r="TIM1327" s="779"/>
      <c r="TIN1327" s="779"/>
      <c r="TIO1327" s="779"/>
      <c r="TIP1327" s="779"/>
      <c r="TIQ1327" s="779"/>
      <c r="TIR1327" s="779"/>
      <c r="TIS1327" s="779"/>
      <c r="TIT1327" s="779"/>
      <c r="TIU1327" s="779"/>
      <c r="TIV1327" s="779"/>
      <c r="TIW1327" s="779"/>
      <c r="TIX1327" s="779"/>
      <c r="TIY1327" s="779"/>
      <c r="TIZ1327" s="779"/>
      <c r="TJA1327" s="779"/>
      <c r="TJB1327" s="779"/>
      <c r="TJC1327" s="779"/>
      <c r="TJD1327" s="779"/>
      <c r="TJE1327" s="779"/>
      <c r="TJF1327" s="779"/>
      <c r="TJG1327" s="779"/>
      <c r="TJH1327" s="779"/>
      <c r="TJI1327" s="779"/>
      <c r="TJJ1327" s="779"/>
      <c r="TJK1327" s="779"/>
      <c r="TJL1327" s="779"/>
      <c r="TJM1327" s="779"/>
      <c r="TJN1327" s="779"/>
      <c r="TJO1327" s="779"/>
      <c r="TJP1327" s="779"/>
      <c r="TJQ1327" s="779"/>
      <c r="TJR1327" s="779"/>
      <c r="TJS1327" s="779"/>
      <c r="TJT1327" s="779"/>
      <c r="TJU1327" s="779"/>
      <c r="TJV1327" s="779"/>
      <c r="TJW1327" s="779"/>
      <c r="TJX1327" s="779"/>
      <c r="TJY1327" s="779"/>
      <c r="TJZ1327" s="779"/>
      <c r="TKA1327" s="779"/>
      <c r="TKB1327" s="779"/>
      <c r="TKC1327" s="779"/>
      <c r="TKD1327" s="779"/>
      <c r="TKE1327" s="779"/>
      <c r="TKF1327" s="779"/>
      <c r="TKG1327" s="779"/>
      <c r="TKH1327" s="779"/>
      <c r="TKI1327" s="779"/>
      <c r="TKJ1327" s="779"/>
      <c r="TKK1327" s="779"/>
      <c r="TKL1327" s="779"/>
      <c r="TKM1327" s="779"/>
      <c r="TKN1327" s="779"/>
      <c r="TKO1327" s="779"/>
      <c r="TKP1327" s="779"/>
      <c r="TKQ1327" s="779"/>
      <c r="TKR1327" s="779"/>
      <c r="TKS1327" s="779"/>
      <c r="TKT1327" s="779"/>
      <c r="TKU1327" s="779"/>
      <c r="TKV1327" s="779"/>
      <c r="TKW1327" s="779"/>
      <c r="TKX1327" s="779"/>
      <c r="TKY1327" s="779"/>
      <c r="TKZ1327" s="779"/>
      <c r="TLA1327" s="779"/>
      <c r="TLB1327" s="779"/>
      <c r="TLC1327" s="779"/>
      <c r="TLD1327" s="779"/>
      <c r="TLE1327" s="779"/>
      <c r="TLF1327" s="779"/>
      <c r="TLG1327" s="779"/>
      <c r="TLH1327" s="779"/>
      <c r="TLI1327" s="779"/>
      <c r="TLJ1327" s="779"/>
      <c r="TLK1327" s="779"/>
      <c r="TLL1327" s="779"/>
      <c r="TLM1327" s="779"/>
      <c r="TLN1327" s="779"/>
      <c r="TLO1327" s="779"/>
      <c r="TLP1327" s="779"/>
      <c r="TLQ1327" s="779"/>
      <c r="TLR1327" s="779"/>
      <c r="TLS1327" s="779"/>
      <c r="TLT1327" s="779"/>
      <c r="TLU1327" s="779"/>
      <c r="TLV1327" s="779"/>
      <c r="TLW1327" s="779"/>
      <c r="TLX1327" s="779"/>
      <c r="TLY1327" s="779"/>
      <c r="TLZ1327" s="779"/>
      <c r="TMA1327" s="779"/>
      <c r="TMB1327" s="779"/>
      <c r="TMC1327" s="779"/>
      <c r="TMD1327" s="779"/>
      <c r="TME1327" s="779"/>
      <c r="TMF1327" s="779"/>
      <c r="TMG1327" s="779"/>
      <c r="TMH1327" s="779"/>
      <c r="TMI1327" s="779"/>
      <c r="TMJ1327" s="779"/>
      <c r="TMK1327" s="779"/>
      <c r="TML1327" s="779"/>
      <c r="TMM1327" s="779"/>
      <c r="TMN1327" s="779"/>
      <c r="TMO1327" s="779"/>
      <c r="TMP1327" s="779"/>
      <c r="TMQ1327" s="779"/>
      <c r="TMR1327" s="779"/>
      <c r="TMS1327" s="779"/>
      <c r="TMT1327" s="779"/>
      <c r="TMU1327" s="779"/>
      <c r="TMV1327" s="779"/>
      <c r="TMW1327" s="779"/>
      <c r="TMX1327" s="779"/>
      <c r="TMY1327" s="779"/>
      <c r="TMZ1327" s="779"/>
      <c r="TNA1327" s="779"/>
      <c r="TNB1327" s="779"/>
      <c r="TNC1327" s="779"/>
      <c r="TND1327" s="779"/>
      <c r="TNE1327" s="779"/>
      <c r="TNF1327" s="779"/>
      <c r="TNG1327" s="779"/>
      <c r="TNH1327" s="779"/>
      <c r="TNI1327" s="779"/>
      <c r="TNJ1327" s="779"/>
      <c r="TNK1327" s="779"/>
      <c r="TNL1327" s="779"/>
      <c r="TNM1327" s="779"/>
      <c r="TNN1327" s="779"/>
      <c r="TNO1327" s="779"/>
      <c r="TNP1327" s="779"/>
      <c r="TNQ1327" s="779"/>
      <c r="TNR1327" s="779"/>
      <c r="TNS1327" s="779"/>
      <c r="TNT1327" s="779"/>
      <c r="TNU1327" s="779"/>
      <c r="TNV1327" s="779"/>
      <c r="TNW1327" s="779"/>
      <c r="TNX1327" s="779"/>
      <c r="TNY1327" s="779"/>
      <c r="TNZ1327" s="779"/>
      <c r="TOA1327" s="779"/>
      <c r="TOB1327" s="779"/>
      <c r="TOC1327" s="779"/>
      <c r="TOD1327" s="779"/>
      <c r="TOE1327" s="779"/>
      <c r="TOF1327" s="779"/>
      <c r="TOG1327" s="779"/>
      <c r="TOH1327" s="779"/>
      <c r="TOI1327" s="779"/>
      <c r="TOJ1327" s="779"/>
      <c r="TOK1327" s="779"/>
      <c r="TOL1327" s="779"/>
      <c r="TOM1327" s="779"/>
      <c r="TON1327" s="779"/>
      <c r="TOO1327" s="779"/>
      <c r="TOP1327" s="779"/>
      <c r="TOQ1327" s="779"/>
      <c r="TOR1327" s="779"/>
      <c r="TOS1327" s="779"/>
      <c r="TOT1327" s="779"/>
      <c r="TOU1327" s="779"/>
      <c r="TOV1327" s="779"/>
      <c r="TOW1327" s="779"/>
      <c r="TOX1327" s="779"/>
      <c r="TOY1327" s="779"/>
      <c r="TOZ1327" s="779"/>
      <c r="TPA1327" s="779"/>
      <c r="TPB1327" s="779"/>
      <c r="TPC1327" s="779"/>
      <c r="TPD1327" s="779"/>
      <c r="TPE1327" s="779"/>
      <c r="TPF1327" s="779"/>
      <c r="TPG1327" s="779"/>
      <c r="TPH1327" s="779"/>
      <c r="TPI1327" s="779"/>
      <c r="TPJ1327" s="779"/>
      <c r="TPK1327" s="779"/>
      <c r="TPL1327" s="779"/>
      <c r="TPM1327" s="779"/>
      <c r="TPN1327" s="779"/>
      <c r="TPO1327" s="779"/>
      <c r="TPP1327" s="779"/>
      <c r="TPQ1327" s="779"/>
      <c r="TPR1327" s="779"/>
      <c r="TPS1327" s="779"/>
      <c r="TPT1327" s="779"/>
      <c r="TPU1327" s="779"/>
      <c r="TPV1327" s="779"/>
      <c r="TPW1327" s="779"/>
      <c r="TPX1327" s="779"/>
      <c r="TPY1327" s="779"/>
      <c r="TPZ1327" s="779"/>
      <c r="TQA1327" s="779"/>
      <c r="TQB1327" s="779"/>
      <c r="TQC1327" s="779"/>
      <c r="TQD1327" s="779"/>
      <c r="TQE1327" s="779"/>
      <c r="TQF1327" s="779"/>
      <c r="TQG1327" s="779"/>
      <c r="TQH1327" s="779"/>
      <c r="TQI1327" s="779"/>
      <c r="TQJ1327" s="779"/>
      <c r="TQK1327" s="779"/>
      <c r="TQL1327" s="779"/>
      <c r="TQM1327" s="779"/>
      <c r="TQN1327" s="779"/>
      <c r="TQO1327" s="779"/>
      <c r="TQP1327" s="779"/>
      <c r="TQQ1327" s="779"/>
      <c r="TQR1327" s="779"/>
      <c r="TQS1327" s="779"/>
      <c r="TQT1327" s="779"/>
      <c r="TQU1327" s="779"/>
      <c r="TQV1327" s="779"/>
      <c r="TQW1327" s="779"/>
      <c r="TQX1327" s="779"/>
      <c r="TQY1327" s="779"/>
      <c r="TQZ1327" s="779"/>
      <c r="TRA1327" s="779"/>
      <c r="TRB1327" s="779"/>
      <c r="TRC1327" s="779"/>
      <c r="TRD1327" s="779"/>
      <c r="TRE1327" s="779"/>
      <c r="TRF1327" s="779"/>
      <c r="TRG1327" s="779"/>
      <c r="TRH1327" s="779"/>
      <c r="TRI1327" s="779"/>
      <c r="TRJ1327" s="779"/>
      <c r="TRK1327" s="779"/>
      <c r="TRL1327" s="779"/>
      <c r="TRM1327" s="779"/>
      <c r="TRN1327" s="779"/>
      <c r="TRO1327" s="779"/>
      <c r="TRP1327" s="779"/>
      <c r="TRQ1327" s="779"/>
      <c r="TRR1327" s="779"/>
      <c r="TRS1327" s="779"/>
      <c r="TRT1327" s="779"/>
      <c r="TRU1327" s="779"/>
      <c r="TRV1327" s="779"/>
      <c r="TRW1327" s="779"/>
      <c r="TRX1327" s="779"/>
      <c r="TRY1327" s="779"/>
      <c r="TRZ1327" s="779"/>
      <c r="TSA1327" s="779"/>
      <c r="TSB1327" s="779"/>
      <c r="TSC1327" s="779"/>
      <c r="TSD1327" s="779"/>
      <c r="TSE1327" s="779"/>
      <c r="TSF1327" s="779"/>
      <c r="TSG1327" s="779"/>
      <c r="TSH1327" s="779"/>
      <c r="TSI1327" s="779"/>
      <c r="TSJ1327" s="779"/>
      <c r="TSK1327" s="779"/>
      <c r="TSL1327" s="779"/>
      <c r="TSM1327" s="779"/>
      <c r="TSN1327" s="779"/>
      <c r="TSO1327" s="779"/>
      <c r="TSP1327" s="779"/>
      <c r="TSQ1327" s="779"/>
      <c r="TSR1327" s="779"/>
      <c r="TSS1327" s="779"/>
      <c r="TST1327" s="779"/>
      <c r="TSU1327" s="779"/>
      <c r="TSV1327" s="779"/>
      <c r="TSW1327" s="779"/>
      <c r="TSX1327" s="779"/>
      <c r="TSY1327" s="779"/>
      <c r="TSZ1327" s="779"/>
      <c r="TTA1327" s="779"/>
      <c r="TTB1327" s="779"/>
      <c r="TTC1327" s="779"/>
      <c r="TTD1327" s="779"/>
      <c r="TTE1327" s="779"/>
      <c r="TTF1327" s="779"/>
      <c r="TTG1327" s="779"/>
      <c r="TTH1327" s="779"/>
      <c r="TTI1327" s="779"/>
      <c r="TTJ1327" s="779"/>
      <c r="TTK1327" s="779"/>
      <c r="TTL1327" s="779"/>
      <c r="TTM1327" s="779"/>
      <c r="TTN1327" s="779"/>
      <c r="TTO1327" s="779"/>
      <c r="TTP1327" s="779"/>
      <c r="TTQ1327" s="779"/>
      <c r="TTR1327" s="779"/>
      <c r="TTS1327" s="779"/>
      <c r="TTT1327" s="779"/>
      <c r="TTU1327" s="779"/>
      <c r="TTV1327" s="779"/>
      <c r="TTW1327" s="779"/>
      <c r="TTX1327" s="779"/>
      <c r="TTY1327" s="779"/>
      <c r="TTZ1327" s="779"/>
      <c r="TUA1327" s="779"/>
      <c r="TUB1327" s="779"/>
      <c r="TUC1327" s="779"/>
      <c r="TUD1327" s="779"/>
      <c r="TUE1327" s="779"/>
      <c r="TUF1327" s="779"/>
      <c r="TUG1327" s="779"/>
      <c r="TUH1327" s="779"/>
      <c r="TUI1327" s="779"/>
      <c r="TUJ1327" s="779"/>
      <c r="TUK1327" s="779"/>
      <c r="TUL1327" s="779"/>
      <c r="TUM1327" s="779"/>
      <c r="TUN1327" s="779"/>
      <c r="TUO1327" s="779"/>
      <c r="TUP1327" s="779"/>
      <c r="TUQ1327" s="779"/>
      <c r="TUR1327" s="779"/>
      <c r="TUS1327" s="779"/>
      <c r="TUT1327" s="779"/>
      <c r="TUU1327" s="779"/>
      <c r="TUV1327" s="779"/>
      <c r="TUW1327" s="779"/>
      <c r="TUX1327" s="779"/>
      <c r="TUY1327" s="779"/>
      <c r="TUZ1327" s="779"/>
      <c r="TVA1327" s="779"/>
      <c r="TVB1327" s="779"/>
      <c r="TVC1327" s="779"/>
      <c r="TVD1327" s="779"/>
      <c r="TVE1327" s="779"/>
      <c r="TVF1327" s="779"/>
      <c r="TVG1327" s="779"/>
      <c r="TVH1327" s="779"/>
      <c r="TVI1327" s="779"/>
      <c r="TVJ1327" s="779"/>
      <c r="TVK1327" s="779"/>
      <c r="TVL1327" s="779"/>
      <c r="TVM1327" s="779"/>
      <c r="TVN1327" s="779"/>
      <c r="TVO1327" s="779"/>
      <c r="TVP1327" s="779"/>
      <c r="TVQ1327" s="779"/>
      <c r="TVR1327" s="779"/>
      <c r="TVS1327" s="779"/>
      <c r="TVT1327" s="779"/>
      <c r="TVU1327" s="779"/>
      <c r="TVV1327" s="779"/>
      <c r="TVW1327" s="779"/>
      <c r="TVX1327" s="779"/>
      <c r="TVY1327" s="779"/>
      <c r="TVZ1327" s="779"/>
      <c r="TWA1327" s="779"/>
      <c r="TWB1327" s="779"/>
      <c r="TWC1327" s="779"/>
      <c r="TWD1327" s="779"/>
      <c r="TWE1327" s="779"/>
      <c r="TWF1327" s="779"/>
      <c r="TWG1327" s="779"/>
      <c r="TWH1327" s="779"/>
      <c r="TWI1327" s="779"/>
      <c r="TWJ1327" s="779"/>
      <c r="TWK1327" s="779"/>
      <c r="TWL1327" s="779"/>
      <c r="TWM1327" s="779"/>
      <c r="TWN1327" s="779"/>
      <c r="TWO1327" s="779"/>
      <c r="TWP1327" s="779"/>
      <c r="TWQ1327" s="779"/>
      <c r="TWR1327" s="779"/>
      <c r="TWS1327" s="779"/>
      <c r="TWT1327" s="779"/>
      <c r="TWU1327" s="779"/>
      <c r="TWV1327" s="779"/>
      <c r="TWW1327" s="779"/>
      <c r="TWX1327" s="779"/>
      <c r="TWY1327" s="779"/>
      <c r="TWZ1327" s="779"/>
      <c r="TXA1327" s="779"/>
      <c r="TXB1327" s="779"/>
      <c r="TXC1327" s="779"/>
      <c r="TXD1327" s="779"/>
      <c r="TXE1327" s="779"/>
      <c r="TXF1327" s="779"/>
      <c r="TXG1327" s="779"/>
      <c r="TXH1327" s="779"/>
      <c r="TXI1327" s="779"/>
      <c r="TXJ1327" s="779"/>
      <c r="TXK1327" s="779"/>
      <c r="TXL1327" s="779"/>
      <c r="TXM1327" s="779"/>
      <c r="TXN1327" s="779"/>
      <c r="TXO1327" s="779"/>
      <c r="TXP1327" s="779"/>
      <c r="TXQ1327" s="779"/>
      <c r="TXR1327" s="779"/>
      <c r="TXS1327" s="779"/>
      <c r="TXT1327" s="779"/>
      <c r="TXU1327" s="779"/>
      <c r="TXV1327" s="779"/>
      <c r="TXW1327" s="779"/>
      <c r="TXX1327" s="779"/>
      <c r="TXY1327" s="779"/>
      <c r="TXZ1327" s="779"/>
      <c r="TYA1327" s="779"/>
      <c r="TYB1327" s="779"/>
      <c r="TYC1327" s="779"/>
      <c r="TYD1327" s="779"/>
      <c r="TYE1327" s="779"/>
      <c r="TYF1327" s="779"/>
      <c r="TYG1327" s="779"/>
      <c r="TYH1327" s="779"/>
      <c r="TYI1327" s="779"/>
      <c r="TYJ1327" s="779"/>
      <c r="TYK1327" s="779"/>
      <c r="TYL1327" s="779"/>
      <c r="TYM1327" s="779"/>
      <c r="TYN1327" s="779"/>
      <c r="TYO1327" s="779"/>
      <c r="TYP1327" s="779"/>
      <c r="TYQ1327" s="779"/>
      <c r="TYR1327" s="779"/>
      <c r="TYS1327" s="779"/>
      <c r="TYT1327" s="779"/>
      <c r="TYU1327" s="779"/>
      <c r="TYV1327" s="779"/>
      <c r="TYW1327" s="779"/>
      <c r="TYX1327" s="779"/>
      <c r="TYY1327" s="779"/>
      <c r="TYZ1327" s="779"/>
      <c r="TZA1327" s="779"/>
      <c r="TZB1327" s="779"/>
      <c r="TZC1327" s="779"/>
      <c r="TZD1327" s="779"/>
      <c r="TZE1327" s="779"/>
      <c r="TZF1327" s="779"/>
      <c r="TZG1327" s="779"/>
      <c r="TZH1327" s="779"/>
      <c r="TZI1327" s="779"/>
      <c r="TZJ1327" s="779"/>
      <c r="TZK1327" s="779"/>
      <c r="TZL1327" s="779"/>
      <c r="TZM1327" s="779"/>
      <c r="TZN1327" s="779"/>
      <c r="TZO1327" s="779"/>
      <c r="TZP1327" s="779"/>
      <c r="TZQ1327" s="779"/>
      <c r="TZR1327" s="779"/>
      <c r="TZS1327" s="779"/>
      <c r="TZT1327" s="779"/>
      <c r="TZU1327" s="779"/>
      <c r="TZV1327" s="779"/>
      <c r="TZW1327" s="779"/>
      <c r="TZX1327" s="779"/>
      <c r="TZY1327" s="779"/>
      <c r="TZZ1327" s="779"/>
      <c r="UAA1327" s="779"/>
      <c r="UAB1327" s="779"/>
      <c r="UAC1327" s="779"/>
      <c r="UAD1327" s="779"/>
      <c r="UAE1327" s="779"/>
      <c r="UAF1327" s="779"/>
      <c r="UAG1327" s="779"/>
      <c r="UAH1327" s="779"/>
      <c r="UAI1327" s="779"/>
      <c r="UAJ1327" s="779"/>
      <c r="UAK1327" s="779"/>
      <c r="UAL1327" s="779"/>
      <c r="UAM1327" s="779"/>
      <c r="UAN1327" s="779"/>
      <c r="UAO1327" s="779"/>
      <c r="UAP1327" s="779"/>
      <c r="UAQ1327" s="779"/>
      <c r="UAR1327" s="779"/>
      <c r="UAS1327" s="779"/>
      <c r="UAT1327" s="779"/>
      <c r="UAU1327" s="779"/>
      <c r="UAV1327" s="779"/>
      <c r="UAW1327" s="779"/>
      <c r="UAX1327" s="779"/>
      <c r="UAY1327" s="779"/>
      <c r="UAZ1327" s="779"/>
      <c r="UBA1327" s="779"/>
      <c r="UBB1327" s="779"/>
      <c r="UBC1327" s="779"/>
      <c r="UBD1327" s="779"/>
      <c r="UBE1327" s="779"/>
      <c r="UBF1327" s="779"/>
      <c r="UBG1327" s="779"/>
      <c r="UBH1327" s="779"/>
      <c r="UBI1327" s="779"/>
      <c r="UBJ1327" s="779"/>
      <c r="UBK1327" s="779"/>
      <c r="UBL1327" s="779"/>
      <c r="UBM1327" s="779"/>
      <c r="UBN1327" s="779"/>
      <c r="UBO1327" s="779"/>
      <c r="UBP1327" s="779"/>
      <c r="UBQ1327" s="779"/>
      <c r="UBR1327" s="779"/>
      <c r="UBS1327" s="779"/>
      <c r="UBT1327" s="779"/>
      <c r="UBU1327" s="779"/>
      <c r="UBV1327" s="779"/>
      <c r="UBW1327" s="779"/>
      <c r="UBX1327" s="779"/>
      <c r="UBY1327" s="779"/>
      <c r="UBZ1327" s="779"/>
      <c r="UCA1327" s="779"/>
      <c r="UCB1327" s="779"/>
      <c r="UCC1327" s="779"/>
      <c r="UCD1327" s="779"/>
      <c r="UCE1327" s="779"/>
      <c r="UCF1327" s="779"/>
      <c r="UCG1327" s="779"/>
      <c r="UCH1327" s="779"/>
      <c r="UCI1327" s="779"/>
      <c r="UCJ1327" s="779"/>
      <c r="UCK1327" s="779"/>
      <c r="UCL1327" s="779"/>
      <c r="UCM1327" s="779"/>
      <c r="UCN1327" s="779"/>
      <c r="UCO1327" s="779"/>
      <c r="UCP1327" s="779"/>
      <c r="UCQ1327" s="779"/>
      <c r="UCR1327" s="779"/>
      <c r="UCS1327" s="779"/>
      <c r="UCT1327" s="779"/>
      <c r="UCU1327" s="779"/>
      <c r="UCV1327" s="779"/>
      <c r="UCW1327" s="779"/>
      <c r="UCX1327" s="779"/>
      <c r="UCY1327" s="779"/>
      <c r="UCZ1327" s="779"/>
      <c r="UDA1327" s="779"/>
      <c r="UDB1327" s="779"/>
      <c r="UDC1327" s="779"/>
      <c r="UDD1327" s="779"/>
      <c r="UDE1327" s="779"/>
      <c r="UDF1327" s="779"/>
      <c r="UDG1327" s="779"/>
      <c r="UDH1327" s="779"/>
      <c r="UDI1327" s="779"/>
      <c r="UDJ1327" s="779"/>
      <c r="UDK1327" s="779"/>
      <c r="UDL1327" s="779"/>
      <c r="UDM1327" s="779"/>
      <c r="UDN1327" s="779"/>
      <c r="UDO1327" s="779"/>
      <c r="UDP1327" s="779"/>
      <c r="UDQ1327" s="779"/>
      <c r="UDR1327" s="779"/>
      <c r="UDS1327" s="779"/>
      <c r="UDT1327" s="779"/>
      <c r="UDU1327" s="779"/>
      <c r="UDV1327" s="779"/>
      <c r="UDW1327" s="779"/>
      <c r="UDX1327" s="779"/>
      <c r="UDY1327" s="779"/>
      <c r="UDZ1327" s="779"/>
      <c r="UEA1327" s="779"/>
      <c r="UEB1327" s="779"/>
      <c r="UEC1327" s="779"/>
      <c r="UED1327" s="779"/>
      <c r="UEE1327" s="779"/>
      <c r="UEF1327" s="779"/>
      <c r="UEG1327" s="779"/>
      <c r="UEH1327" s="779"/>
      <c r="UEI1327" s="779"/>
      <c r="UEJ1327" s="779"/>
      <c r="UEK1327" s="779"/>
      <c r="UEL1327" s="779"/>
      <c r="UEM1327" s="779"/>
      <c r="UEN1327" s="779"/>
      <c r="UEO1327" s="779"/>
      <c r="UEP1327" s="779"/>
      <c r="UEQ1327" s="779"/>
      <c r="UER1327" s="779"/>
      <c r="UES1327" s="779"/>
      <c r="UET1327" s="779"/>
      <c r="UEU1327" s="779"/>
      <c r="UEV1327" s="779"/>
      <c r="UEW1327" s="779"/>
      <c r="UEX1327" s="779"/>
      <c r="UEY1327" s="779"/>
      <c r="UEZ1327" s="779"/>
      <c r="UFA1327" s="779"/>
      <c r="UFB1327" s="779"/>
      <c r="UFC1327" s="779"/>
      <c r="UFD1327" s="779"/>
      <c r="UFE1327" s="779"/>
      <c r="UFF1327" s="779"/>
      <c r="UFG1327" s="779"/>
      <c r="UFH1327" s="779"/>
      <c r="UFI1327" s="779"/>
      <c r="UFJ1327" s="779"/>
      <c r="UFK1327" s="779"/>
      <c r="UFL1327" s="779"/>
      <c r="UFM1327" s="779"/>
      <c r="UFN1327" s="779"/>
      <c r="UFO1327" s="779"/>
      <c r="UFP1327" s="779"/>
      <c r="UFQ1327" s="779"/>
      <c r="UFR1327" s="779"/>
      <c r="UFS1327" s="779"/>
      <c r="UFT1327" s="779"/>
      <c r="UFU1327" s="779"/>
      <c r="UFV1327" s="779"/>
      <c r="UFW1327" s="779"/>
      <c r="UFX1327" s="779"/>
      <c r="UFY1327" s="779"/>
      <c r="UFZ1327" s="779"/>
      <c r="UGA1327" s="779"/>
      <c r="UGB1327" s="779"/>
      <c r="UGC1327" s="779"/>
      <c r="UGD1327" s="779"/>
      <c r="UGE1327" s="779"/>
      <c r="UGF1327" s="779"/>
      <c r="UGG1327" s="779"/>
      <c r="UGH1327" s="779"/>
      <c r="UGI1327" s="779"/>
      <c r="UGJ1327" s="779"/>
      <c r="UGK1327" s="779"/>
      <c r="UGL1327" s="779"/>
      <c r="UGM1327" s="779"/>
      <c r="UGN1327" s="779"/>
      <c r="UGO1327" s="779"/>
      <c r="UGP1327" s="779"/>
      <c r="UGQ1327" s="779"/>
      <c r="UGR1327" s="779"/>
      <c r="UGS1327" s="779"/>
      <c r="UGT1327" s="779"/>
      <c r="UGU1327" s="779"/>
      <c r="UGV1327" s="779"/>
      <c r="UGW1327" s="779"/>
      <c r="UGX1327" s="779"/>
      <c r="UGY1327" s="779"/>
      <c r="UGZ1327" s="779"/>
      <c r="UHA1327" s="779"/>
      <c r="UHB1327" s="779"/>
      <c r="UHC1327" s="779"/>
      <c r="UHD1327" s="779"/>
      <c r="UHE1327" s="779"/>
      <c r="UHF1327" s="779"/>
      <c r="UHG1327" s="779"/>
      <c r="UHH1327" s="779"/>
      <c r="UHI1327" s="779"/>
      <c r="UHJ1327" s="779"/>
      <c r="UHK1327" s="779"/>
      <c r="UHL1327" s="779"/>
      <c r="UHM1327" s="779"/>
      <c r="UHN1327" s="779"/>
      <c r="UHO1327" s="779"/>
      <c r="UHP1327" s="779"/>
      <c r="UHQ1327" s="779"/>
      <c r="UHR1327" s="779"/>
      <c r="UHS1327" s="779"/>
      <c r="UHT1327" s="779"/>
      <c r="UHU1327" s="779"/>
      <c r="UHV1327" s="779"/>
      <c r="UHW1327" s="779"/>
      <c r="UHX1327" s="779"/>
      <c r="UHY1327" s="779"/>
      <c r="UHZ1327" s="779"/>
      <c r="UIA1327" s="779"/>
      <c r="UIB1327" s="779"/>
      <c r="UIC1327" s="779"/>
      <c r="UID1327" s="779"/>
      <c r="UIE1327" s="779"/>
      <c r="UIF1327" s="779"/>
      <c r="UIG1327" s="779"/>
      <c r="UIH1327" s="779"/>
      <c r="UII1327" s="779"/>
      <c r="UIJ1327" s="779"/>
      <c r="UIK1327" s="779"/>
      <c r="UIL1327" s="779"/>
      <c r="UIM1327" s="779"/>
      <c r="UIN1327" s="779"/>
      <c r="UIO1327" s="779"/>
      <c r="UIP1327" s="779"/>
      <c r="UIQ1327" s="779"/>
      <c r="UIR1327" s="779"/>
      <c r="UIS1327" s="779"/>
      <c r="UIT1327" s="779"/>
      <c r="UIU1327" s="779"/>
      <c r="UIV1327" s="779"/>
      <c r="UIW1327" s="779"/>
      <c r="UIX1327" s="779"/>
      <c r="UIY1327" s="779"/>
      <c r="UIZ1327" s="779"/>
      <c r="UJA1327" s="779"/>
      <c r="UJB1327" s="779"/>
      <c r="UJC1327" s="779"/>
      <c r="UJD1327" s="779"/>
      <c r="UJE1327" s="779"/>
      <c r="UJF1327" s="779"/>
      <c r="UJG1327" s="779"/>
      <c r="UJH1327" s="779"/>
      <c r="UJI1327" s="779"/>
      <c r="UJJ1327" s="779"/>
      <c r="UJK1327" s="779"/>
      <c r="UJL1327" s="779"/>
      <c r="UJM1327" s="779"/>
      <c r="UJN1327" s="779"/>
      <c r="UJO1327" s="779"/>
      <c r="UJP1327" s="779"/>
      <c r="UJQ1327" s="779"/>
      <c r="UJR1327" s="779"/>
      <c r="UJS1327" s="779"/>
      <c r="UJT1327" s="779"/>
      <c r="UJU1327" s="779"/>
      <c r="UJV1327" s="779"/>
      <c r="UJW1327" s="779"/>
      <c r="UJX1327" s="779"/>
      <c r="UJY1327" s="779"/>
      <c r="UJZ1327" s="779"/>
      <c r="UKA1327" s="779"/>
      <c r="UKB1327" s="779"/>
      <c r="UKC1327" s="779"/>
      <c r="UKD1327" s="779"/>
      <c r="UKE1327" s="779"/>
      <c r="UKF1327" s="779"/>
      <c r="UKG1327" s="779"/>
      <c r="UKH1327" s="779"/>
      <c r="UKI1327" s="779"/>
      <c r="UKJ1327" s="779"/>
      <c r="UKK1327" s="779"/>
      <c r="UKL1327" s="779"/>
      <c r="UKM1327" s="779"/>
      <c r="UKN1327" s="779"/>
      <c r="UKO1327" s="779"/>
      <c r="UKP1327" s="779"/>
      <c r="UKQ1327" s="779"/>
      <c r="UKR1327" s="779"/>
      <c r="UKS1327" s="779"/>
      <c r="UKT1327" s="779"/>
      <c r="UKU1327" s="779"/>
      <c r="UKV1327" s="779"/>
      <c r="UKW1327" s="779"/>
      <c r="UKX1327" s="779"/>
      <c r="UKY1327" s="779"/>
      <c r="UKZ1327" s="779"/>
      <c r="ULA1327" s="779"/>
      <c r="ULB1327" s="779"/>
      <c r="ULC1327" s="779"/>
      <c r="ULD1327" s="779"/>
      <c r="ULE1327" s="779"/>
      <c r="ULF1327" s="779"/>
      <c r="ULG1327" s="779"/>
      <c r="ULH1327" s="779"/>
      <c r="ULI1327" s="779"/>
      <c r="ULJ1327" s="779"/>
      <c r="ULK1327" s="779"/>
      <c r="ULL1327" s="779"/>
      <c r="ULM1327" s="779"/>
      <c r="ULN1327" s="779"/>
      <c r="ULO1327" s="779"/>
      <c r="ULP1327" s="779"/>
      <c r="ULQ1327" s="779"/>
      <c r="ULR1327" s="779"/>
      <c r="ULS1327" s="779"/>
      <c r="ULT1327" s="779"/>
      <c r="ULU1327" s="779"/>
      <c r="ULV1327" s="779"/>
      <c r="ULW1327" s="779"/>
      <c r="ULX1327" s="779"/>
      <c r="ULY1327" s="779"/>
      <c r="ULZ1327" s="779"/>
      <c r="UMA1327" s="779"/>
      <c r="UMB1327" s="779"/>
      <c r="UMC1327" s="779"/>
      <c r="UMD1327" s="779"/>
      <c r="UME1327" s="779"/>
      <c r="UMF1327" s="779"/>
      <c r="UMG1327" s="779"/>
      <c r="UMH1327" s="779"/>
      <c r="UMI1327" s="779"/>
      <c r="UMJ1327" s="779"/>
      <c r="UMK1327" s="779"/>
      <c r="UML1327" s="779"/>
      <c r="UMM1327" s="779"/>
      <c r="UMN1327" s="779"/>
      <c r="UMO1327" s="779"/>
      <c r="UMP1327" s="779"/>
      <c r="UMQ1327" s="779"/>
      <c r="UMR1327" s="779"/>
      <c r="UMS1327" s="779"/>
      <c r="UMT1327" s="779"/>
      <c r="UMU1327" s="779"/>
      <c r="UMV1327" s="779"/>
      <c r="UMW1327" s="779"/>
      <c r="UMX1327" s="779"/>
      <c r="UMY1327" s="779"/>
      <c r="UMZ1327" s="779"/>
      <c r="UNA1327" s="779"/>
      <c r="UNB1327" s="779"/>
      <c r="UNC1327" s="779"/>
      <c r="UND1327" s="779"/>
      <c r="UNE1327" s="779"/>
      <c r="UNF1327" s="779"/>
      <c r="UNG1327" s="779"/>
      <c r="UNH1327" s="779"/>
      <c r="UNI1327" s="779"/>
      <c r="UNJ1327" s="779"/>
      <c r="UNK1327" s="779"/>
      <c r="UNL1327" s="779"/>
      <c r="UNM1327" s="779"/>
      <c r="UNN1327" s="779"/>
      <c r="UNO1327" s="779"/>
      <c r="UNP1327" s="779"/>
      <c r="UNQ1327" s="779"/>
      <c r="UNR1327" s="779"/>
      <c r="UNS1327" s="779"/>
      <c r="UNT1327" s="779"/>
      <c r="UNU1327" s="779"/>
      <c r="UNV1327" s="779"/>
      <c r="UNW1327" s="779"/>
      <c r="UNX1327" s="779"/>
      <c r="UNY1327" s="779"/>
      <c r="UNZ1327" s="779"/>
      <c r="UOA1327" s="779"/>
      <c r="UOB1327" s="779"/>
      <c r="UOC1327" s="779"/>
      <c r="UOD1327" s="779"/>
      <c r="UOE1327" s="779"/>
      <c r="UOF1327" s="779"/>
      <c r="UOG1327" s="779"/>
      <c r="UOH1327" s="779"/>
      <c r="UOI1327" s="779"/>
      <c r="UOJ1327" s="779"/>
      <c r="UOK1327" s="779"/>
      <c r="UOL1327" s="779"/>
      <c r="UOM1327" s="779"/>
      <c r="UON1327" s="779"/>
      <c r="UOO1327" s="779"/>
      <c r="UOP1327" s="779"/>
      <c r="UOQ1327" s="779"/>
      <c r="UOR1327" s="779"/>
      <c r="UOS1327" s="779"/>
      <c r="UOT1327" s="779"/>
      <c r="UOU1327" s="779"/>
      <c r="UOV1327" s="779"/>
      <c r="UOW1327" s="779"/>
      <c r="UOX1327" s="779"/>
      <c r="UOY1327" s="779"/>
      <c r="UOZ1327" s="779"/>
      <c r="UPA1327" s="779"/>
      <c r="UPB1327" s="779"/>
      <c r="UPC1327" s="779"/>
      <c r="UPD1327" s="779"/>
      <c r="UPE1327" s="779"/>
      <c r="UPF1327" s="779"/>
      <c r="UPG1327" s="779"/>
      <c r="UPH1327" s="779"/>
      <c r="UPI1327" s="779"/>
      <c r="UPJ1327" s="779"/>
      <c r="UPK1327" s="779"/>
      <c r="UPL1327" s="779"/>
      <c r="UPM1327" s="779"/>
      <c r="UPN1327" s="779"/>
      <c r="UPO1327" s="779"/>
      <c r="UPP1327" s="779"/>
      <c r="UPQ1327" s="779"/>
      <c r="UPR1327" s="779"/>
      <c r="UPS1327" s="779"/>
      <c r="UPT1327" s="779"/>
      <c r="UPU1327" s="779"/>
      <c r="UPV1327" s="779"/>
      <c r="UPW1327" s="779"/>
      <c r="UPX1327" s="779"/>
      <c r="UPY1327" s="779"/>
      <c r="UPZ1327" s="779"/>
      <c r="UQA1327" s="779"/>
      <c r="UQB1327" s="779"/>
      <c r="UQC1327" s="779"/>
      <c r="UQD1327" s="779"/>
      <c r="UQE1327" s="779"/>
      <c r="UQF1327" s="779"/>
      <c r="UQG1327" s="779"/>
      <c r="UQH1327" s="779"/>
      <c r="UQI1327" s="779"/>
      <c r="UQJ1327" s="779"/>
      <c r="UQK1327" s="779"/>
      <c r="UQL1327" s="779"/>
      <c r="UQM1327" s="779"/>
      <c r="UQN1327" s="779"/>
      <c r="UQO1327" s="779"/>
      <c r="UQP1327" s="779"/>
      <c r="UQQ1327" s="779"/>
      <c r="UQR1327" s="779"/>
      <c r="UQS1327" s="779"/>
      <c r="UQT1327" s="779"/>
      <c r="UQU1327" s="779"/>
      <c r="UQV1327" s="779"/>
      <c r="UQW1327" s="779"/>
      <c r="UQX1327" s="779"/>
      <c r="UQY1327" s="779"/>
      <c r="UQZ1327" s="779"/>
      <c r="URA1327" s="779"/>
      <c r="URB1327" s="779"/>
      <c r="URC1327" s="779"/>
      <c r="URD1327" s="779"/>
      <c r="URE1327" s="779"/>
      <c r="URF1327" s="779"/>
      <c r="URG1327" s="779"/>
      <c r="URH1327" s="779"/>
      <c r="URI1327" s="779"/>
      <c r="URJ1327" s="779"/>
      <c r="URK1327" s="779"/>
      <c r="URL1327" s="779"/>
      <c r="URM1327" s="779"/>
      <c r="URN1327" s="779"/>
      <c r="URO1327" s="779"/>
      <c r="URP1327" s="779"/>
      <c r="URQ1327" s="779"/>
      <c r="URR1327" s="779"/>
      <c r="URS1327" s="779"/>
      <c r="URT1327" s="779"/>
      <c r="URU1327" s="779"/>
      <c r="URV1327" s="779"/>
      <c r="URW1327" s="779"/>
      <c r="URX1327" s="779"/>
      <c r="URY1327" s="779"/>
      <c r="URZ1327" s="779"/>
      <c r="USA1327" s="779"/>
      <c r="USB1327" s="779"/>
      <c r="USC1327" s="779"/>
      <c r="USD1327" s="779"/>
      <c r="USE1327" s="779"/>
      <c r="USF1327" s="779"/>
      <c r="USG1327" s="779"/>
      <c r="USH1327" s="779"/>
      <c r="USI1327" s="779"/>
      <c r="USJ1327" s="779"/>
      <c r="USK1327" s="779"/>
      <c r="USL1327" s="779"/>
      <c r="USM1327" s="779"/>
      <c r="USN1327" s="779"/>
      <c r="USO1327" s="779"/>
      <c r="USP1327" s="779"/>
      <c r="USQ1327" s="779"/>
      <c r="USR1327" s="779"/>
      <c r="USS1327" s="779"/>
      <c r="UST1327" s="779"/>
      <c r="USU1327" s="779"/>
      <c r="USV1327" s="779"/>
      <c r="USW1327" s="779"/>
      <c r="USX1327" s="779"/>
      <c r="USY1327" s="779"/>
      <c r="USZ1327" s="779"/>
      <c r="UTA1327" s="779"/>
      <c r="UTB1327" s="779"/>
      <c r="UTC1327" s="779"/>
      <c r="UTD1327" s="779"/>
      <c r="UTE1327" s="779"/>
      <c r="UTF1327" s="779"/>
      <c r="UTG1327" s="779"/>
      <c r="UTH1327" s="779"/>
      <c r="UTI1327" s="779"/>
      <c r="UTJ1327" s="779"/>
      <c r="UTK1327" s="779"/>
      <c r="UTL1327" s="779"/>
      <c r="UTM1327" s="779"/>
      <c r="UTN1327" s="779"/>
      <c r="UTO1327" s="779"/>
      <c r="UTP1327" s="779"/>
      <c r="UTQ1327" s="779"/>
      <c r="UTR1327" s="779"/>
      <c r="UTS1327" s="779"/>
      <c r="UTT1327" s="779"/>
      <c r="UTU1327" s="779"/>
      <c r="UTV1327" s="779"/>
      <c r="UTW1327" s="779"/>
      <c r="UTX1327" s="779"/>
      <c r="UTY1327" s="779"/>
      <c r="UTZ1327" s="779"/>
      <c r="UUA1327" s="779"/>
      <c r="UUB1327" s="779"/>
      <c r="UUC1327" s="779"/>
      <c r="UUD1327" s="779"/>
      <c r="UUE1327" s="779"/>
      <c r="UUF1327" s="779"/>
      <c r="UUG1327" s="779"/>
      <c r="UUH1327" s="779"/>
      <c r="UUI1327" s="779"/>
      <c r="UUJ1327" s="779"/>
      <c r="UUK1327" s="779"/>
      <c r="UUL1327" s="779"/>
      <c r="UUM1327" s="779"/>
      <c r="UUN1327" s="779"/>
      <c r="UUO1327" s="779"/>
      <c r="UUP1327" s="779"/>
      <c r="UUQ1327" s="779"/>
      <c r="UUR1327" s="779"/>
      <c r="UUS1327" s="779"/>
      <c r="UUT1327" s="779"/>
      <c r="UUU1327" s="779"/>
      <c r="UUV1327" s="779"/>
      <c r="UUW1327" s="779"/>
      <c r="UUX1327" s="779"/>
      <c r="UUY1327" s="779"/>
      <c r="UUZ1327" s="779"/>
      <c r="UVA1327" s="779"/>
      <c r="UVB1327" s="779"/>
      <c r="UVC1327" s="779"/>
      <c r="UVD1327" s="779"/>
      <c r="UVE1327" s="779"/>
      <c r="UVF1327" s="779"/>
      <c r="UVG1327" s="779"/>
      <c r="UVH1327" s="779"/>
      <c r="UVI1327" s="779"/>
      <c r="UVJ1327" s="779"/>
      <c r="UVK1327" s="779"/>
      <c r="UVL1327" s="779"/>
      <c r="UVM1327" s="779"/>
      <c r="UVN1327" s="779"/>
      <c r="UVO1327" s="779"/>
      <c r="UVP1327" s="779"/>
      <c r="UVQ1327" s="779"/>
      <c r="UVR1327" s="779"/>
      <c r="UVS1327" s="779"/>
      <c r="UVT1327" s="779"/>
      <c r="UVU1327" s="779"/>
      <c r="UVV1327" s="779"/>
      <c r="UVW1327" s="779"/>
      <c r="UVX1327" s="779"/>
      <c r="UVY1327" s="779"/>
      <c r="UVZ1327" s="779"/>
      <c r="UWA1327" s="779"/>
      <c r="UWB1327" s="779"/>
      <c r="UWC1327" s="779"/>
      <c r="UWD1327" s="779"/>
      <c r="UWE1327" s="779"/>
      <c r="UWF1327" s="779"/>
      <c r="UWG1327" s="779"/>
      <c r="UWH1327" s="779"/>
      <c r="UWI1327" s="779"/>
      <c r="UWJ1327" s="779"/>
      <c r="UWK1327" s="779"/>
      <c r="UWL1327" s="779"/>
      <c r="UWM1327" s="779"/>
      <c r="UWN1327" s="779"/>
      <c r="UWO1327" s="779"/>
      <c r="UWP1327" s="779"/>
      <c r="UWQ1327" s="779"/>
      <c r="UWR1327" s="779"/>
      <c r="UWS1327" s="779"/>
      <c r="UWT1327" s="779"/>
      <c r="UWU1327" s="779"/>
      <c r="UWV1327" s="779"/>
      <c r="UWW1327" s="779"/>
      <c r="UWX1327" s="779"/>
      <c r="UWY1327" s="779"/>
      <c r="UWZ1327" s="779"/>
      <c r="UXA1327" s="779"/>
      <c r="UXB1327" s="779"/>
      <c r="UXC1327" s="779"/>
      <c r="UXD1327" s="779"/>
      <c r="UXE1327" s="779"/>
      <c r="UXF1327" s="779"/>
      <c r="UXG1327" s="779"/>
      <c r="UXH1327" s="779"/>
      <c r="UXI1327" s="779"/>
      <c r="UXJ1327" s="779"/>
      <c r="UXK1327" s="779"/>
      <c r="UXL1327" s="779"/>
      <c r="UXM1327" s="779"/>
      <c r="UXN1327" s="779"/>
      <c r="UXO1327" s="779"/>
      <c r="UXP1327" s="779"/>
      <c r="UXQ1327" s="779"/>
      <c r="UXR1327" s="779"/>
      <c r="UXS1327" s="779"/>
      <c r="UXT1327" s="779"/>
      <c r="UXU1327" s="779"/>
      <c r="UXV1327" s="779"/>
      <c r="UXW1327" s="779"/>
      <c r="UXX1327" s="779"/>
      <c r="UXY1327" s="779"/>
      <c r="UXZ1327" s="779"/>
      <c r="UYA1327" s="779"/>
      <c r="UYB1327" s="779"/>
      <c r="UYC1327" s="779"/>
      <c r="UYD1327" s="779"/>
      <c r="UYE1327" s="779"/>
      <c r="UYF1327" s="779"/>
      <c r="UYG1327" s="779"/>
      <c r="UYH1327" s="779"/>
      <c r="UYI1327" s="779"/>
      <c r="UYJ1327" s="779"/>
      <c r="UYK1327" s="779"/>
      <c r="UYL1327" s="779"/>
      <c r="UYM1327" s="779"/>
      <c r="UYN1327" s="779"/>
      <c r="UYO1327" s="779"/>
      <c r="UYP1327" s="779"/>
      <c r="UYQ1327" s="779"/>
      <c r="UYR1327" s="779"/>
      <c r="UYS1327" s="779"/>
      <c r="UYT1327" s="779"/>
      <c r="UYU1327" s="779"/>
      <c r="UYV1327" s="779"/>
      <c r="UYW1327" s="779"/>
      <c r="UYX1327" s="779"/>
      <c r="UYY1327" s="779"/>
      <c r="UYZ1327" s="779"/>
      <c r="UZA1327" s="779"/>
      <c r="UZB1327" s="779"/>
      <c r="UZC1327" s="779"/>
      <c r="UZD1327" s="779"/>
      <c r="UZE1327" s="779"/>
      <c r="UZF1327" s="779"/>
      <c r="UZG1327" s="779"/>
      <c r="UZH1327" s="779"/>
      <c r="UZI1327" s="779"/>
      <c r="UZJ1327" s="779"/>
      <c r="UZK1327" s="779"/>
      <c r="UZL1327" s="779"/>
      <c r="UZM1327" s="779"/>
      <c r="UZN1327" s="779"/>
      <c r="UZO1327" s="779"/>
      <c r="UZP1327" s="779"/>
      <c r="UZQ1327" s="779"/>
      <c r="UZR1327" s="779"/>
      <c r="UZS1327" s="779"/>
      <c r="UZT1327" s="779"/>
      <c r="UZU1327" s="779"/>
      <c r="UZV1327" s="779"/>
      <c r="UZW1327" s="779"/>
      <c r="UZX1327" s="779"/>
      <c r="UZY1327" s="779"/>
      <c r="UZZ1327" s="779"/>
      <c r="VAA1327" s="779"/>
      <c r="VAB1327" s="779"/>
      <c r="VAC1327" s="779"/>
      <c r="VAD1327" s="779"/>
      <c r="VAE1327" s="779"/>
      <c r="VAF1327" s="779"/>
      <c r="VAG1327" s="779"/>
      <c r="VAH1327" s="779"/>
      <c r="VAI1327" s="779"/>
      <c r="VAJ1327" s="779"/>
      <c r="VAK1327" s="779"/>
      <c r="VAL1327" s="779"/>
      <c r="VAM1327" s="779"/>
      <c r="VAN1327" s="779"/>
      <c r="VAO1327" s="779"/>
      <c r="VAP1327" s="779"/>
      <c r="VAQ1327" s="779"/>
      <c r="VAR1327" s="779"/>
      <c r="VAS1327" s="779"/>
      <c r="VAT1327" s="779"/>
      <c r="VAU1327" s="779"/>
      <c r="VAV1327" s="779"/>
      <c r="VAW1327" s="779"/>
      <c r="VAX1327" s="779"/>
      <c r="VAY1327" s="779"/>
      <c r="VAZ1327" s="779"/>
      <c r="VBA1327" s="779"/>
      <c r="VBB1327" s="779"/>
      <c r="VBC1327" s="779"/>
      <c r="VBD1327" s="779"/>
      <c r="VBE1327" s="779"/>
      <c r="VBF1327" s="779"/>
      <c r="VBG1327" s="779"/>
      <c r="VBH1327" s="779"/>
      <c r="VBI1327" s="779"/>
      <c r="VBJ1327" s="779"/>
      <c r="VBK1327" s="779"/>
      <c r="VBL1327" s="779"/>
      <c r="VBM1327" s="779"/>
      <c r="VBN1327" s="779"/>
      <c r="VBO1327" s="779"/>
      <c r="VBP1327" s="779"/>
      <c r="VBQ1327" s="779"/>
      <c r="VBR1327" s="779"/>
      <c r="VBS1327" s="779"/>
      <c r="VBT1327" s="779"/>
      <c r="VBU1327" s="779"/>
      <c r="VBV1327" s="779"/>
      <c r="VBW1327" s="779"/>
      <c r="VBX1327" s="779"/>
      <c r="VBY1327" s="779"/>
      <c r="VBZ1327" s="779"/>
      <c r="VCA1327" s="779"/>
      <c r="VCB1327" s="779"/>
      <c r="VCC1327" s="779"/>
      <c r="VCD1327" s="779"/>
      <c r="VCE1327" s="779"/>
      <c r="VCF1327" s="779"/>
      <c r="VCG1327" s="779"/>
      <c r="VCH1327" s="779"/>
      <c r="VCI1327" s="779"/>
      <c r="VCJ1327" s="779"/>
      <c r="VCK1327" s="779"/>
      <c r="VCL1327" s="779"/>
      <c r="VCM1327" s="779"/>
      <c r="VCN1327" s="779"/>
      <c r="VCO1327" s="779"/>
      <c r="VCP1327" s="779"/>
      <c r="VCQ1327" s="779"/>
      <c r="VCR1327" s="779"/>
      <c r="VCS1327" s="779"/>
      <c r="VCT1327" s="779"/>
      <c r="VCU1327" s="779"/>
      <c r="VCV1327" s="779"/>
      <c r="VCW1327" s="779"/>
      <c r="VCX1327" s="779"/>
      <c r="VCY1327" s="779"/>
      <c r="VCZ1327" s="779"/>
      <c r="VDA1327" s="779"/>
      <c r="VDB1327" s="779"/>
      <c r="VDC1327" s="779"/>
      <c r="VDD1327" s="779"/>
      <c r="VDE1327" s="779"/>
      <c r="VDF1327" s="779"/>
      <c r="VDG1327" s="779"/>
      <c r="VDH1327" s="779"/>
      <c r="VDI1327" s="779"/>
      <c r="VDJ1327" s="779"/>
      <c r="VDK1327" s="779"/>
      <c r="VDL1327" s="779"/>
      <c r="VDM1327" s="779"/>
      <c r="VDN1327" s="779"/>
      <c r="VDO1327" s="779"/>
      <c r="VDP1327" s="779"/>
      <c r="VDQ1327" s="779"/>
      <c r="VDR1327" s="779"/>
      <c r="VDS1327" s="779"/>
      <c r="VDT1327" s="779"/>
      <c r="VDU1327" s="779"/>
      <c r="VDV1327" s="779"/>
      <c r="VDW1327" s="779"/>
      <c r="VDX1327" s="779"/>
      <c r="VDY1327" s="779"/>
      <c r="VDZ1327" s="779"/>
      <c r="VEA1327" s="779"/>
      <c r="VEB1327" s="779"/>
      <c r="VEC1327" s="779"/>
      <c r="VED1327" s="779"/>
      <c r="VEE1327" s="779"/>
      <c r="VEF1327" s="779"/>
      <c r="VEG1327" s="779"/>
      <c r="VEH1327" s="779"/>
      <c r="VEI1327" s="779"/>
      <c r="VEJ1327" s="779"/>
      <c r="VEK1327" s="779"/>
      <c r="VEL1327" s="779"/>
      <c r="VEM1327" s="779"/>
      <c r="VEN1327" s="779"/>
      <c r="VEO1327" s="779"/>
      <c r="VEP1327" s="779"/>
      <c r="VEQ1327" s="779"/>
      <c r="VER1327" s="779"/>
      <c r="VES1327" s="779"/>
      <c r="VET1327" s="779"/>
      <c r="VEU1327" s="779"/>
      <c r="VEV1327" s="779"/>
      <c r="VEW1327" s="779"/>
      <c r="VEX1327" s="779"/>
      <c r="VEY1327" s="779"/>
      <c r="VEZ1327" s="779"/>
      <c r="VFA1327" s="779"/>
      <c r="VFB1327" s="779"/>
      <c r="VFC1327" s="779"/>
      <c r="VFD1327" s="779"/>
      <c r="VFE1327" s="779"/>
      <c r="VFF1327" s="779"/>
      <c r="VFG1327" s="779"/>
      <c r="VFH1327" s="779"/>
      <c r="VFI1327" s="779"/>
      <c r="VFJ1327" s="779"/>
      <c r="VFK1327" s="779"/>
      <c r="VFL1327" s="779"/>
      <c r="VFM1327" s="779"/>
      <c r="VFN1327" s="779"/>
      <c r="VFO1327" s="779"/>
      <c r="VFP1327" s="779"/>
      <c r="VFQ1327" s="779"/>
      <c r="VFR1327" s="779"/>
      <c r="VFS1327" s="779"/>
      <c r="VFT1327" s="779"/>
      <c r="VFU1327" s="779"/>
      <c r="VFV1327" s="779"/>
      <c r="VFW1327" s="779"/>
      <c r="VFX1327" s="779"/>
      <c r="VFY1327" s="779"/>
      <c r="VFZ1327" s="779"/>
      <c r="VGA1327" s="779"/>
      <c r="VGB1327" s="779"/>
      <c r="VGC1327" s="779"/>
      <c r="VGD1327" s="779"/>
      <c r="VGE1327" s="779"/>
      <c r="VGF1327" s="779"/>
      <c r="VGG1327" s="779"/>
      <c r="VGH1327" s="779"/>
      <c r="VGI1327" s="779"/>
      <c r="VGJ1327" s="779"/>
      <c r="VGK1327" s="779"/>
      <c r="VGL1327" s="779"/>
      <c r="VGM1327" s="779"/>
      <c r="VGN1327" s="779"/>
      <c r="VGO1327" s="779"/>
      <c r="VGP1327" s="779"/>
      <c r="VGQ1327" s="779"/>
      <c r="VGR1327" s="779"/>
      <c r="VGS1327" s="779"/>
      <c r="VGT1327" s="779"/>
      <c r="VGU1327" s="779"/>
      <c r="VGV1327" s="779"/>
      <c r="VGW1327" s="779"/>
      <c r="VGX1327" s="779"/>
      <c r="VGY1327" s="779"/>
      <c r="VGZ1327" s="779"/>
      <c r="VHA1327" s="779"/>
      <c r="VHB1327" s="779"/>
      <c r="VHC1327" s="779"/>
      <c r="VHD1327" s="779"/>
      <c r="VHE1327" s="779"/>
      <c r="VHF1327" s="779"/>
      <c r="VHG1327" s="779"/>
      <c r="VHH1327" s="779"/>
      <c r="VHI1327" s="779"/>
      <c r="VHJ1327" s="779"/>
      <c r="VHK1327" s="779"/>
      <c r="VHL1327" s="779"/>
      <c r="VHM1327" s="779"/>
      <c r="VHN1327" s="779"/>
      <c r="VHO1327" s="779"/>
      <c r="VHP1327" s="779"/>
      <c r="VHQ1327" s="779"/>
      <c r="VHR1327" s="779"/>
      <c r="VHS1327" s="779"/>
      <c r="VHT1327" s="779"/>
      <c r="VHU1327" s="779"/>
      <c r="VHV1327" s="779"/>
      <c r="VHW1327" s="779"/>
      <c r="VHX1327" s="779"/>
      <c r="VHY1327" s="779"/>
      <c r="VHZ1327" s="779"/>
      <c r="VIA1327" s="779"/>
      <c r="VIB1327" s="779"/>
      <c r="VIC1327" s="779"/>
      <c r="VID1327" s="779"/>
      <c r="VIE1327" s="779"/>
      <c r="VIF1327" s="779"/>
      <c r="VIG1327" s="779"/>
      <c r="VIH1327" s="779"/>
      <c r="VII1327" s="779"/>
      <c r="VIJ1327" s="779"/>
      <c r="VIK1327" s="779"/>
      <c r="VIL1327" s="779"/>
      <c r="VIM1327" s="779"/>
      <c r="VIN1327" s="779"/>
      <c r="VIO1327" s="779"/>
      <c r="VIP1327" s="779"/>
      <c r="VIQ1327" s="779"/>
      <c r="VIR1327" s="779"/>
      <c r="VIS1327" s="779"/>
      <c r="VIT1327" s="779"/>
      <c r="VIU1327" s="779"/>
      <c r="VIV1327" s="779"/>
      <c r="VIW1327" s="779"/>
      <c r="VIX1327" s="779"/>
      <c r="VIY1327" s="779"/>
      <c r="VIZ1327" s="779"/>
      <c r="VJA1327" s="779"/>
      <c r="VJB1327" s="779"/>
      <c r="VJC1327" s="779"/>
      <c r="VJD1327" s="779"/>
      <c r="VJE1327" s="779"/>
      <c r="VJF1327" s="779"/>
      <c r="VJG1327" s="779"/>
      <c r="VJH1327" s="779"/>
      <c r="VJI1327" s="779"/>
      <c r="VJJ1327" s="779"/>
      <c r="VJK1327" s="779"/>
      <c r="VJL1327" s="779"/>
      <c r="VJM1327" s="779"/>
      <c r="VJN1327" s="779"/>
      <c r="VJO1327" s="779"/>
      <c r="VJP1327" s="779"/>
      <c r="VJQ1327" s="779"/>
      <c r="VJR1327" s="779"/>
      <c r="VJS1327" s="779"/>
      <c r="VJT1327" s="779"/>
      <c r="VJU1327" s="779"/>
      <c r="VJV1327" s="779"/>
      <c r="VJW1327" s="779"/>
      <c r="VJX1327" s="779"/>
      <c r="VJY1327" s="779"/>
      <c r="VJZ1327" s="779"/>
      <c r="VKA1327" s="779"/>
      <c r="VKB1327" s="779"/>
      <c r="VKC1327" s="779"/>
      <c r="VKD1327" s="779"/>
      <c r="VKE1327" s="779"/>
      <c r="VKF1327" s="779"/>
      <c r="VKG1327" s="779"/>
      <c r="VKH1327" s="779"/>
      <c r="VKI1327" s="779"/>
      <c r="VKJ1327" s="779"/>
      <c r="VKK1327" s="779"/>
      <c r="VKL1327" s="779"/>
      <c r="VKM1327" s="779"/>
      <c r="VKN1327" s="779"/>
      <c r="VKO1327" s="779"/>
      <c r="VKP1327" s="779"/>
      <c r="VKQ1327" s="779"/>
      <c r="VKR1327" s="779"/>
      <c r="VKS1327" s="779"/>
      <c r="VKT1327" s="779"/>
      <c r="VKU1327" s="779"/>
      <c r="VKV1327" s="779"/>
      <c r="VKW1327" s="779"/>
      <c r="VKX1327" s="779"/>
      <c r="VKY1327" s="779"/>
      <c r="VKZ1327" s="779"/>
      <c r="VLA1327" s="779"/>
      <c r="VLB1327" s="779"/>
      <c r="VLC1327" s="779"/>
      <c r="VLD1327" s="779"/>
      <c r="VLE1327" s="779"/>
      <c r="VLF1327" s="779"/>
      <c r="VLG1327" s="779"/>
      <c r="VLH1327" s="779"/>
      <c r="VLI1327" s="779"/>
      <c r="VLJ1327" s="779"/>
      <c r="VLK1327" s="779"/>
      <c r="VLL1327" s="779"/>
      <c r="VLM1327" s="779"/>
      <c r="VLN1327" s="779"/>
      <c r="VLO1327" s="779"/>
      <c r="VLP1327" s="779"/>
      <c r="VLQ1327" s="779"/>
      <c r="VLR1327" s="779"/>
      <c r="VLS1327" s="779"/>
      <c r="VLT1327" s="779"/>
      <c r="VLU1327" s="779"/>
      <c r="VLV1327" s="779"/>
      <c r="VLW1327" s="779"/>
      <c r="VLX1327" s="779"/>
      <c r="VLY1327" s="779"/>
      <c r="VLZ1327" s="779"/>
      <c r="VMA1327" s="779"/>
      <c r="VMB1327" s="779"/>
      <c r="VMC1327" s="779"/>
      <c r="VMD1327" s="779"/>
      <c r="VME1327" s="779"/>
      <c r="VMF1327" s="779"/>
      <c r="VMG1327" s="779"/>
      <c r="VMH1327" s="779"/>
      <c r="VMI1327" s="779"/>
      <c r="VMJ1327" s="779"/>
      <c r="VMK1327" s="779"/>
      <c r="VML1327" s="779"/>
      <c r="VMM1327" s="779"/>
      <c r="VMN1327" s="779"/>
      <c r="VMO1327" s="779"/>
      <c r="VMP1327" s="779"/>
      <c r="VMQ1327" s="779"/>
      <c r="VMR1327" s="779"/>
      <c r="VMS1327" s="779"/>
      <c r="VMT1327" s="779"/>
      <c r="VMU1327" s="779"/>
      <c r="VMV1327" s="779"/>
      <c r="VMW1327" s="779"/>
      <c r="VMX1327" s="779"/>
      <c r="VMY1327" s="779"/>
      <c r="VMZ1327" s="779"/>
      <c r="VNA1327" s="779"/>
      <c r="VNB1327" s="779"/>
      <c r="VNC1327" s="779"/>
      <c r="VND1327" s="779"/>
      <c r="VNE1327" s="779"/>
      <c r="VNF1327" s="779"/>
      <c r="VNG1327" s="779"/>
      <c r="VNH1327" s="779"/>
      <c r="VNI1327" s="779"/>
      <c r="VNJ1327" s="779"/>
      <c r="VNK1327" s="779"/>
      <c r="VNL1327" s="779"/>
      <c r="VNM1327" s="779"/>
      <c r="VNN1327" s="779"/>
      <c r="VNO1327" s="779"/>
      <c r="VNP1327" s="779"/>
      <c r="VNQ1327" s="779"/>
      <c r="VNR1327" s="779"/>
      <c r="VNS1327" s="779"/>
      <c r="VNT1327" s="779"/>
      <c r="VNU1327" s="779"/>
      <c r="VNV1327" s="779"/>
      <c r="VNW1327" s="779"/>
      <c r="VNX1327" s="779"/>
      <c r="VNY1327" s="779"/>
      <c r="VNZ1327" s="779"/>
      <c r="VOA1327" s="779"/>
      <c r="VOB1327" s="779"/>
      <c r="VOC1327" s="779"/>
      <c r="VOD1327" s="779"/>
      <c r="VOE1327" s="779"/>
      <c r="VOF1327" s="779"/>
      <c r="VOG1327" s="779"/>
      <c r="VOH1327" s="779"/>
      <c r="VOI1327" s="779"/>
      <c r="VOJ1327" s="779"/>
      <c r="VOK1327" s="779"/>
      <c r="VOL1327" s="779"/>
      <c r="VOM1327" s="779"/>
      <c r="VON1327" s="779"/>
      <c r="VOO1327" s="779"/>
      <c r="VOP1327" s="779"/>
      <c r="VOQ1327" s="779"/>
      <c r="VOR1327" s="779"/>
      <c r="VOS1327" s="779"/>
      <c r="VOT1327" s="779"/>
      <c r="VOU1327" s="779"/>
      <c r="VOV1327" s="779"/>
      <c r="VOW1327" s="779"/>
      <c r="VOX1327" s="779"/>
      <c r="VOY1327" s="779"/>
      <c r="VOZ1327" s="779"/>
      <c r="VPA1327" s="779"/>
      <c r="VPB1327" s="779"/>
      <c r="VPC1327" s="779"/>
      <c r="VPD1327" s="779"/>
      <c r="VPE1327" s="779"/>
      <c r="VPF1327" s="779"/>
      <c r="VPG1327" s="779"/>
      <c r="VPH1327" s="779"/>
      <c r="VPI1327" s="779"/>
      <c r="VPJ1327" s="779"/>
      <c r="VPK1327" s="779"/>
      <c r="VPL1327" s="779"/>
      <c r="VPM1327" s="779"/>
      <c r="VPN1327" s="779"/>
      <c r="VPO1327" s="779"/>
      <c r="VPP1327" s="779"/>
      <c r="VPQ1327" s="779"/>
      <c r="VPR1327" s="779"/>
      <c r="VPS1327" s="779"/>
      <c r="VPT1327" s="779"/>
      <c r="VPU1327" s="779"/>
      <c r="VPV1327" s="779"/>
      <c r="VPW1327" s="779"/>
      <c r="VPX1327" s="779"/>
      <c r="VPY1327" s="779"/>
      <c r="VPZ1327" s="779"/>
      <c r="VQA1327" s="779"/>
      <c r="VQB1327" s="779"/>
      <c r="VQC1327" s="779"/>
      <c r="VQD1327" s="779"/>
      <c r="VQE1327" s="779"/>
      <c r="VQF1327" s="779"/>
      <c r="VQG1327" s="779"/>
      <c r="VQH1327" s="779"/>
      <c r="VQI1327" s="779"/>
      <c r="VQJ1327" s="779"/>
      <c r="VQK1327" s="779"/>
      <c r="VQL1327" s="779"/>
      <c r="VQM1327" s="779"/>
      <c r="VQN1327" s="779"/>
      <c r="VQO1327" s="779"/>
      <c r="VQP1327" s="779"/>
      <c r="VQQ1327" s="779"/>
      <c r="VQR1327" s="779"/>
      <c r="VQS1327" s="779"/>
      <c r="VQT1327" s="779"/>
      <c r="VQU1327" s="779"/>
      <c r="VQV1327" s="779"/>
      <c r="VQW1327" s="779"/>
      <c r="VQX1327" s="779"/>
      <c r="VQY1327" s="779"/>
      <c r="VQZ1327" s="779"/>
      <c r="VRA1327" s="779"/>
      <c r="VRB1327" s="779"/>
      <c r="VRC1327" s="779"/>
      <c r="VRD1327" s="779"/>
      <c r="VRE1327" s="779"/>
      <c r="VRF1327" s="779"/>
      <c r="VRG1327" s="779"/>
      <c r="VRH1327" s="779"/>
      <c r="VRI1327" s="779"/>
      <c r="VRJ1327" s="779"/>
      <c r="VRK1327" s="779"/>
      <c r="VRL1327" s="779"/>
      <c r="VRM1327" s="779"/>
      <c r="VRN1327" s="779"/>
      <c r="VRO1327" s="779"/>
      <c r="VRP1327" s="779"/>
      <c r="VRQ1327" s="779"/>
      <c r="VRR1327" s="779"/>
      <c r="VRS1327" s="779"/>
      <c r="VRT1327" s="779"/>
      <c r="VRU1327" s="779"/>
      <c r="VRV1327" s="779"/>
      <c r="VRW1327" s="779"/>
      <c r="VRX1327" s="779"/>
      <c r="VRY1327" s="779"/>
      <c r="VRZ1327" s="779"/>
      <c r="VSA1327" s="779"/>
      <c r="VSB1327" s="779"/>
      <c r="VSC1327" s="779"/>
      <c r="VSD1327" s="779"/>
      <c r="VSE1327" s="779"/>
      <c r="VSF1327" s="779"/>
      <c r="VSG1327" s="779"/>
      <c r="VSH1327" s="779"/>
      <c r="VSI1327" s="779"/>
      <c r="VSJ1327" s="779"/>
      <c r="VSK1327" s="779"/>
      <c r="VSL1327" s="779"/>
      <c r="VSM1327" s="779"/>
      <c r="VSN1327" s="779"/>
      <c r="VSO1327" s="779"/>
      <c r="VSP1327" s="779"/>
      <c r="VSQ1327" s="779"/>
      <c r="VSR1327" s="779"/>
      <c r="VSS1327" s="779"/>
      <c r="VST1327" s="779"/>
      <c r="VSU1327" s="779"/>
      <c r="VSV1327" s="779"/>
      <c r="VSW1327" s="779"/>
      <c r="VSX1327" s="779"/>
      <c r="VSY1327" s="779"/>
      <c r="VSZ1327" s="779"/>
      <c r="VTA1327" s="779"/>
      <c r="VTB1327" s="779"/>
      <c r="VTC1327" s="779"/>
      <c r="VTD1327" s="779"/>
      <c r="VTE1327" s="779"/>
      <c r="VTF1327" s="779"/>
      <c r="VTG1327" s="779"/>
      <c r="VTH1327" s="779"/>
      <c r="VTI1327" s="779"/>
      <c r="VTJ1327" s="779"/>
      <c r="VTK1327" s="779"/>
      <c r="VTL1327" s="779"/>
      <c r="VTM1327" s="779"/>
      <c r="VTN1327" s="779"/>
      <c r="VTO1327" s="779"/>
      <c r="VTP1327" s="779"/>
      <c r="VTQ1327" s="779"/>
      <c r="VTR1327" s="779"/>
      <c r="VTS1327" s="779"/>
      <c r="VTT1327" s="779"/>
      <c r="VTU1327" s="779"/>
      <c r="VTV1327" s="779"/>
      <c r="VTW1327" s="779"/>
      <c r="VTX1327" s="779"/>
      <c r="VTY1327" s="779"/>
      <c r="VTZ1327" s="779"/>
      <c r="VUA1327" s="779"/>
      <c r="VUB1327" s="779"/>
      <c r="VUC1327" s="779"/>
      <c r="VUD1327" s="779"/>
      <c r="VUE1327" s="779"/>
      <c r="VUF1327" s="779"/>
      <c r="VUG1327" s="779"/>
      <c r="VUH1327" s="779"/>
      <c r="VUI1327" s="779"/>
      <c r="VUJ1327" s="779"/>
      <c r="VUK1327" s="779"/>
      <c r="VUL1327" s="779"/>
      <c r="VUM1327" s="779"/>
      <c r="VUN1327" s="779"/>
      <c r="VUO1327" s="779"/>
      <c r="VUP1327" s="779"/>
      <c r="VUQ1327" s="779"/>
      <c r="VUR1327" s="779"/>
      <c r="VUS1327" s="779"/>
      <c r="VUT1327" s="779"/>
      <c r="VUU1327" s="779"/>
      <c r="VUV1327" s="779"/>
      <c r="VUW1327" s="779"/>
      <c r="VUX1327" s="779"/>
      <c r="VUY1327" s="779"/>
      <c r="VUZ1327" s="779"/>
      <c r="VVA1327" s="779"/>
      <c r="VVB1327" s="779"/>
      <c r="VVC1327" s="779"/>
      <c r="VVD1327" s="779"/>
      <c r="VVE1327" s="779"/>
      <c r="VVF1327" s="779"/>
      <c r="VVG1327" s="779"/>
      <c r="VVH1327" s="779"/>
      <c r="VVI1327" s="779"/>
      <c r="VVJ1327" s="779"/>
      <c r="VVK1327" s="779"/>
      <c r="VVL1327" s="779"/>
      <c r="VVM1327" s="779"/>
      <c r="VVN1327" s="779"/>
      <c r="VVO1327" s="779"/>
      <c r="VVP1327" s="779"/>
      <c r="VVQ1327" s="779"/>
      <c r="VVR1327" s="779"/>
      <c r="VVS1327" s="779"/>
      <c r="VVT1327" s="779"/>
      <c r="VVU1327" s="779"/>
      <c r="VVV1327" s="779"/>
      <c r="VVW1327" s="779"/>
      <c r="VVX1327" s="779"/>
      <c r="VVY1327" s="779"/>
      <c r="VVZ1327" s="779"/>
      <c r="VWA1327" s="779"/>
      <c r="VWB1327" s="779"/>
      <c r="VWC1327" s="779"/>
      <c r="VWD1327" s="779"/>
      <c r="VWE1327" s="779"/>
      <c r="VWF1327" s="779"/>
      <c r="VWG1327" s="779"/>
      <c r="VWH1327" s="779"/>
      <c r="VWI1327" s="779"/>
      <c r="VWJ1327" s="779"/>
      <c r="VWK1327" s="779"/>
      <c r="VWL1327" s="779"/>
      <c r="VWM1327" s="779"/>
      <c r="VWN1327" s="779"/>
      <c r="VWO1327" s="779"/>
      <c r="VWP1327" s="779"/>
      <c r="VWQ1327" s="779"/>
      <c r="VWR1327" s="779"/>
      <c r="VWS1327" s="779"/>
      <c r="VWT1327" s="779"/>
      <c r="VWU1327" s="779"/>
      <c r="VWV1327" s="779"/>
      <c r="VWW1327" s="779"/>
      <c r="VWX1327" s="779"/>
      <c r="VWY1327" s="779"/>
      <c r="VWZ1327" s="779"/>
      <c r="VXA1327" s="779"/>
      <c r="VXB1327" s="779"/>
      <c r="VXC1327" s="779"/>
      <c r="VXD1327" s="779"/>
      <c r="VXE1327" s="779"/>
      <c r="VXF1327" s="779"/>
      <c r="VXG1327" s="779"/>
      <c r="VXH1327" s="779"/>
      <c r="VXI1327" s="779"/>
      <c r="VXJ1327" s="779"/>
      <c r="VXK1327" s="779"/>
      <c r="VXL1327" s="779"/>
      <c r="VXM1327" s="779"/>
      <c r="VXN1327" s="779"/>
      <c r="VXO1327" s="779"/>
      <c r="VXP1327" s="779"/>
      <c r="VXQ1327" s="779"/>
      <c r="VXR1327" s="779"/>
      <c r="VXS1327" s="779"/>
      <c r="VXT1327" s="779"/>
      <c r="VXU1327" s="779"/>
      <c r="VXV1327" s="779"/>
      <c r="VXW1327" s="779"/>
      <c r="VXX1327" s="779"/>
      <c r="VXY1327" s="779"/>
      <c r="VXZ1327" s="779"/>
      <c r="VYA1327" s="779"/>
      <c r="VYB1327" s="779"/>
      <c r="VYC1327" s="779"/>
      <c r="VYD1327" s="779"/>
      <c r="VYE1327" s="779"/>
      <c r="VYF1327" s="779"/>
      <c r="VYG1327" s="779"/>
      <c r="VYH1327" s="779"/>
      <c r="VYI1327" s="779"/>
      <c r="VYJ1327" s="779"/>
      <c r="VYK1327" s="779"/>
      <c r="VYL1327" s="779"/>
      <c r="VYM1327" s="779"/>
      <c r="VYN1327" s="779"/>
      <c r="VYO1327" s="779"/>
      <c r="VYP1327" s="779"/>
      <c r="VYQ1327" s="779"/>
      <c r="VYR1327" s="779"/>
      <c r="VYS1327" s="779"/>
      <c r="VYT1327" s="779"/>
      <c r="VYU1327" s="779"/>
      <c r="VYV1327" s="779"/>
      <c r="VYW1327" s="779"/>
      <c r="VYX1327" s="779"/>
      <c r="VYY1327" s="779"/>
      <c r="VYZ1327" s="779"/>
      <c r="VZA1327" s="779"/>
      <c r="VZB1327" s="779"/>
      <c r="VZC1327" s="779"/>
      <c r="VZD1327" s="779"/>
      <c r="VZE1327" s="779"/>
      <c r="VZF1327" s="779"/>
      <c r="VZG1327" s="779"/>
      <c r="VZH1327" s="779"/>
      <c r="VZI1327" s="779"/>
      <c r="VZJ1327" s="779"/>
      <c r="VZK1327" s="779"/>
      <c r="VZL1327" s="779"/>
      <c r="VZM1327" s="779"/>
      <c r="VZN1327" s="779"/>
      <c r="VZO1327" s="779"/>
      <c r="VZP1327" s="779"/>
      <c r="VZQ1327" s="779"/>
      <c r="VZR1327" s="779"/>
      <c r="VZS1327" s="779"/>
      <c r="VZT1327" s="779"/>
      <c r="VZU1327" s="779"/>
      <c r="VZV1327" s="779"/>
      <c r="VZW1327" s="779"/>
      <c r="VZX1327" s="779"/>
      <c r="VZY1327" s="779"/>
      <c r="VZZ1327" s="779"/>
      <c r="WAA1327" s="779"/>
      <c r="WAB1327" s="779"/>
      <c r="WAC1327" s="779"/>
      <c r="WAD1327" s="779"/>
      <c r="WAE1327" s="779"/>
      <c r="WAF1327" s="779"/>
      <c r="WAG1327" s="779"/>
      <c r="WAH1327" s="779"/>
      <c r="WAI1327" s="779"/>
      <c r="WAJ1327" s="779"/>
      <c r="WAK1327" s="779"/>
      <c r="WAL1327" s="779"/>
      <c r="WAM1327" s="779"/>
      <c r="WAN1327" s="779"/>
      <c r="WAO1327" s="779"/>
      <c r="WAP1327" s="779"/>
      <c r="WAQ1327" s="779"/>
      <c r="WAR1327" s="779"/>
      <c r="WAS1327" s="779"/>
      <c r="WAT1327" s="779"/>
      <c r="WAU1327" s="779"/>
      <c r="WAV1327" s="779"/>
      <c r="WAW1327" s="779"/>
      <c r="WAX1327" s="779"/>
      <c r="WAY1327" s="779"/>
      <c r="WAZ1327" s="779"/>
      <c r="WBA1327" s="779"/>
      <c r="WBB1327" s="779"/>
      <c r="WBC1327" s="779"/>
      <c r="WBD1327" s="779"/>
      <c r="WBE1327" s="779"/>
      <c r="WBF1327" s="779"/>
      <c r="WBG1327" s="779"/>
      <c r="WBH1327" s="779"/>
      <c r="WBI1327" s="779"/>
      <c r="WBJ1327" s="779"/>
      <c r="WBK1327" s="779"/>
      <c r="WBL1327" s="779"/>
      <c r="WBM1327" s="779"/>
      <c r="WBN1327" s="779"/>
      <c r="WBO1327" s="779"/>
      <c r="WBP1327" s="779"/>
      <c r="WBQ1327" s="779"/>
      <c r="WBR1327" s="779"/>
      <c r="WBS1327" s="779"/>
      <c r="WBT1327" s="779"/>
      <c r="WBU1327" s="779"/>
      <c r="WBV1327" s="779"/>
      <c r="WBW1327" s="779"/>
      <c r="WBX1327" s="779"/>
      <c r="WBY1327" s="779"/>
      <c r="WBZ1327" s="779"/>
      <c r="WCA1327" s="779"/>
      <c r="WCB1327" s="779"/>
      <c r="WCC1327" s="779"/>
      <c r="WCD1327" s="779"/>
      <c r="WCE1327" s="779"/>
      <c r="WCF1327" s="779"/>
      <c r="WCG1327" s="779"/>
      <c r="WCH1327" s="779"/>
      <c r="WCI1327" s="779"/>
      <c r="WCJ1327" s="779"/>
      <c r="WCK1327" s="779"/>
      <c r="WCL1327" s="779"/>
      <c r="WCM1327" s="779"/>
      <c r="WCN1327" s="779"/>
      <c r="WCO1327" s="779"/>
      <c r="WCP1327" s="779"/>
      <c r="WCQ1327" s="779"/>
      <c r="WCR1327" s="779"/>
      <c r="WCS1327" s="779"/>
      <c r="WCT1327" s="779"/>
      <c r="WCU1327" s="779"/>
      <c r="WCV1327" s="779"/>
      <c r="WCW1327" s="779"/>
      <c r="WCX1327" s="779"/>
      <c r="WCY1327" s="779"/>
      <c r="WCZ1327" s="779"/>
      <c r="WDA1327" s="779"/>
      <c r="WDB1327" s="779"/>
      <c r="WDC1327" s="779"/>
      <c r="WDD1327" s="779"/>
      <c r="WDE1327" s="779"/>
      <c r="WDF1327" s="779"/>
      <c r="WDG1327" s="779"/>
      <c r="WDH1327" s="779"/>
      <c r="WDI1327" s="779"/>
      <c r="WDJ1327" s="779"/>
      <c r="WDK1327" s="779"/>
      <c r="WDL1327" s="779"/>
      <c r="WDM1327" s="779"/>
      <c r="WDN1327" s="779"/>
      <c r="WDO1327" s="779"/>
      <c r="WDP1327" s="779"/>
      <c r="WDQ1327" s="779"/>
      <c r="WDR1327" s="779"/>
      <c r="WDS1327" s="779"/>
      <c r="WDT1327" s="779"/>
      <c r="WDU1327" s="779"/>
      <c r="WDV1327" s="779"/>
      <c r="WDW1327" s="779"/>
      <c r="WDX1327" s="779"/>
      <c r="WDY1327" s="779"/>
      <c r="WDZ1327" s="779"/>
      <c r="WEA1327" s="779"/>
      <c r="WEB1327" s="779"/>
      <c r="WEC1327" s="779"/>
      <c r="WED1327" s="779"/>
      <c r="WEE1327" s="779"/>
      <c r="WEF1327" s="779"/>
      <c r="WEG1327" s="779"/>
      <c r="WEH1327" s="779"/>
      <c r="WEI1327" s="779"/>
      <c r="WEJ1327" s="779"/>
      <c r="WEK1327" s="779"/>
      <c r="WEL1327" s="779"/>
      <c r="WEM1327" s="779"/>
      <c r="WEN1327" s="779"/>
      <c r="WEO1327" s="779"/>
      <c r="WEP1327" s="779"/>
      <c r="WEQ1327" s="779"/>
      <c r="WER1327" s="779"/>
      <c r="WES1327" s="779"/>
      <c r="WET1327" s="779"/>
      <c r="WEU1327" s="779"/>
      <c r="WEV1327" s="779"/>
      <c r="WEW1327" s="779"/>
      <c r="WEX1327" s="779"/>
      <c r="WEY1327" s="779"/>
      <c r="WEZ1327" s="779"/>
      <c r="WFA1327" s="779"/>
      <c r="WFB1327" s="779"/>
      <c r="WFC1327" s="779"/>
      <c r="WFD1327" s="779"/>
      <c r="WFE1327" s="779"/>
      <c r="WFF1327" s="779"/>
      <c r="WFG1327" s="779"/>
      <c r="WFH1327" s="779"/>
      <c r="WFI1327" s="779"/>
      <c r="WFJ1327" s="779"/>
      <c r="WFK1327" s="779"/>
      <c r="WFL1327" s="779"/>
      <c r="WFM1327" s="779"/>
      <c r="WFN1327" s="779"/>
      <c r="WFO1327" s="779"/>
      <c r="WFP1327" s="779"/>
      <c r="WFQ1327" s="779"/>
      <c r="WFR1327" s="779"/>
      <c r="WFS1327" s="779"/>
      <c r="WFT1327" s="779"/>
      <c r="WFU1327" s="779"/>
      <c r="WFV1327" s="779"/>
      <c r="WFW1327" s="779"/>
      <c r="WFX1327" s="779"/>
      <c r="WFY1327" s="779"/>
      <c r="WFZ1327" s="779"/>
      <c r="WGA1327" s="779"/>
      <c r="WGB1327" s="779"/>
      <c r="WGC1327" s="779"/>
      <c r="WGD1327" s="779"/>
      <c r="WGE1327" s="779"/>
      <c r="WGF1327" s="779"/>
      <c r="WGG1327" s="779"/>
      <c r="WGH1327" s="779"/>
      <c r="WGI1327" s="779"/>
      <c r="WGJ1327" s="779"/>
      <c r="WGK1327" s="779"/>
      <c r="WGL1327" s="779"/>
      <c r="WGM1327" s="779"/>
      <c r="WGN1327" s="779"/>
      <c r="WGO1327" s="779"/>
      <c r="WGP1327" s="779"/>
      <c r="WGQ1327" s="779"/>
      <c r="WGR1327" s="779"/>
      <c r="WGS1327" s="779"/>
      <c r="WGT1327" s="779"/>
      <c r="WGU1327" s="779"/>
      <c r="WGV1327" s="779"/>
      <c r="WGW1327" s="779"/>
      <c r="WGX1327" s="779"/>
      <c r="WGY1327" s="779"/>
      <c r="WGZ1327" s="779"/>
      <c r="WHA1327" s="779"/>
      <c r="WHB1327" s="779"/>
      <c r="WHC1327" s="779"/>
      <c r="WHD1327" s="779"/>
      <c r="WHE1327" s="779"/>
      <c r="WHF1327" s="779"/>
      <c r="WHG1327" s="779"/>
      <c r="WHH1327" s="779"/>
      <c r="WHI1327" s="779"/>
      <c r="WHJ1327" s="779"/>
      <c r="WHK1327" s="779"/>
      <c r="WHL1327" s="779"/>
      <c r="WHM1327" s="779"/>
      <c r="WHN1327" s="779"/>
      <c r="WHO1327" s="779"/>
      <c r="WHP1327" s="779"/>
      <c r="WHQ1327" s="779"/>
      <c r="WHR1327" s="779"/>
      <c r="WHS1327" s="779"/>
      <c r="WHT1327" s="779"/>
      <c r="WHU1327" s="779"/>
      <c r="WHV1327" s="779"/>
      <c r="WHW1327" s="779"/>
      <c r="WHX1327" s="779"/>
      <c r="WHY1327" s="779"/>
      <c r="WHZ1327" s="779"/>
      <c r="WIA1327" s="779"/>
      <c r="WIB1327" s="779"/>
      <c r="WIC1327" s="779"/>
      <c r="WID1327" s="779"/>
      <c r="WIE1327" s="779"/>
      <c r="WIF1327" s="779"/>
      <c r="WIG1327" s="779"/>
      <c r="WIH1327" s="779"/>
      <c r="WII1327" s="779"/>
      <c r="WIJ1327" s="779"/>
      <c r="WIK1327" s="779"/>
      <c r="WIL1327" s="779"/>
      <c r="WIM1327" s="779"/>
      <c r="WIN1327" s="779"/>
      <c r="WIO1327" s="779"/>
      <c r="WIP1327" s="779"/>
      <c r="WIQ1327" s="779"/>
      <c r="WIR1327" s="779"/>
      <c r="WIS1327" s="779"/>
      <c r="WIT1327" s="779"/>
      <c r="WIU1327" s="779"/>
      <c r="WIV1327" s="779"/>
      <c r="WIW1327" s="779"/>
      <c r="WIX1327" s="779"/>
      <c r="WIY1327" s="779"/>
      <c r="WIZ1327" s="779"/>
      <c r="WJA1327" s="779"/>
      <c r="WJB1327" s="779"/>
      <c r="WJC1327" s="779"/>
      <c r="WJD1327" s="779"/>
      <c r="WJE1327" s="779"/>
      <c r="WJF1327" s="779"/>
      <c r="WJG1327" s="779"/>
      <c r="WJH1327" s="779"/>
      <c r="WJI1327" s="779"/>
      <c r="WJJ1327" s="779"/>
      <c r="WJK1327" s="779"/>
      <c r="WJL1327" s="779"/>
      <c r="WJM1327" s="779"/>
      <c r="WJN1327" s="779"/>
      <c r="WJO1327" s="779"/>
      <c r="WJP1327" s="779"/>
      <c r="WJQ1327" s="779"/>
      <c r="WJR1327" s="779"/>
      <c r="WJS1327" s="779"/>
      <c r="WJT1327" s="779"/>
      <c r="WJU1327" s="779"/>
      <c r="WJV1327" s="779"/>
      <c r="WJW1327" s="779"/>
      <c r="WJX1327" s="779"/>
      <c r="WJY1327" s="779"/>
      <c r="WJZ1327" s="779"/>
      <c r="WKA1327" s="779"/>
      <c r="WKB1327" s="779"/>
      <c r="WKC1327" s="779"/>
      <c r="WKD1327" s="779"/>
      <c r="WKE1327" s="779"/>
      <c r="WKF1327" s="779"/>
      <c r="WKG1327" s="779"/>
      <c r="WKH1327" s="779"/>
      <c r="WKI1327" s="779"/>
      <c r="WKJ1327" s="779"/>
      <c r="WKK1327" s="779"/>
      <c r="WKL1327" s="779"/>
      <c r="WKM1327" s="779"/>
      <c r="WKN1327" s="779"/>
      <c r="WKO1327" s="779"/>
      <c r="WKP1327" s="779"/>
      <c r="WKQ1327" s="779"/>
      <c r="WKR1327" s="779"/>
      <c r="WKS1327" s="779"/>
      <c r="WKT1327" s="779"/>
      <c r="WKU1327" s="779"/>
      <c r="WKV1327" s="779"/>
      <c r="WKW1327" s="779"/>
      <c r="WKX1327" s="779"/>
      <c r="WKY1327" s="779"/>
      <c r="WKZ1327" s="779"/>
      <c r="WLA1327" s="779"/>
      <c r="WLB1327" s="779"/>
      <c r="WLC1327" s="779"/>
      <c r="WLD1327" s="779"/>
      <c r="WLE1327" s="779"/>
      <c r="WLF1327" s="779"/>
      <c r="WLG1327" s="779"/>
      <c r="WLH1327" s="779"/>
      <c r="WLI1327" s="779"/>
      <c r="WLJ1327" s="779"/>
      <c r="WLK1327" s="779"/>
      <c r="WLL1327" s="779"/>
      <c r="WLM1327" s="779"/>
      <c r="WLN1327" s="779"/>
      <c r="WLO1327" s="779"/>
      <c r="WLP1327" s="779"/>
      <c r="WLQ1327" s="779"/>
      <c r="WLR1327" s="779"/>
      <c r="WLS1327" s="779"/>
      <c r="WLT1327" s="779"/>
      <c r="WLU1327" s="779"/>
      <c r="WLV1327" s="779"/>
      <c r="WLW1327" s="779"/>
      <c r="WLX1327" s="779"/>
      <c r="WLY1327" s="779"/>
      <c r="WLZ1327" s="779"/>
      <c r="WMA1327" s="779"/>
      <c r="WMB1327" s="779"/>
      <c r="WMC1327" s="779"/>
      <c r="WMD1327" s="779"/>
      <c r="WME1327" s="779"/>
      <c r="WMF1327" s="779"/>
      <c r="WMG1327" s="779"/>
      <c r="WMH1327" s="779"/>
      <c r="WMI1327" s="779"/>
      <c r="WMJ1327" s="779"/>
      <c r="WMK1327" s="779"/>
      <c r="WML1327" s="779"/>
      <c r="WMM1327" s="779"/>
      <c r="WMN1327" s="779"/>
      <c r="WMO1327" s="779"/>
      <c r="WMP1327" s="779"/>
      <c r="WMQ1327" s="779"/>
      <c r="WMR1327" s="779"/>
      <c r="WMS1327" s="779"/>
      <c r="WMT1327" s="779"/>
      <c r="WMU1327" s="779"/>
      <c r="WMV1327" s="779"/>
      <c r="WMW1327" s="779"/>
      <c r="WMX1327" s="779"/>
      <c r="WMY1327" s="779"/>
      <c r="WMZ1327" s="779"/>
      <c r="WNA1327" s="779"/>
      <c r="WNB1327" s="779"/>
      <c r="WNC1327" s="779"/>
      <c r="WND1327" s="779"/>
      <c r="WNE1327" s="779"/>
      <c r="WNF1327" s="779"/>
      <c r="WNG1327" s="779"/>
      <c r="WNH1327" s="779"/>
      <c r="WNI1327" s="779"/>
      <c r="WNJ1327" s="779"/>
      <c r="WNK1327" s="779"/>
      <c r="WNL1327" s="779"/>
      <c r="WNM1327" s="779"/>
      <c r="WNN1327" s="779"/>
      <c r="WNO1327" s="779"/>
      <c r="WNP1327" s="779"/>
      <c r="WNQ1327" s="779"/>
      <c r="WNR1327" s="779"/>
      <c r="WNS1327" s="779"/>
      <c r="WNT1327" s="779"/>
      <c r="WNU1327" s="779"/>
      <c r="WNV1327" s="779"/>
      <c r="WNW1327" s="779"/>
      <c r="WNX1327" s="779"/>
      <c r="WNY1327" s="779"/>
      <c r="WNZ1327" s="779"/>
      <c r="WOA1327" s="779"/>
      <c r="WOB1327" s="779"/>
      <c r="WOC1327" s="779"/>
      <c r="WOD1327" s="779"/>
      <c r="WOE1327" s="779"/>
      <c r="WOF1327" s="779"/>
      <c r="WOG1327" s="779"/>
      <c r="WOH1327" s="779"/>
      <c r="WOI1327" s="779"/>
      <c r="WOJ1327" s="779"/>
      <c r="WOK1327" s="779"/>
      <c r="WOL1327" s="779"/>
      <c r="WOM1327" s="779"/>
      <c r="WON1327" s="779"/>
      <c r="WOO1327" s="779"/>
      <c r="WOP1327" s="779"/>
      <c r="WOQ1327" s="779"/>
      <c r="WOR1327" s="779"/>
      <c r="WOS1327" s="779"/>
      <c r="WOT1327" s="779"/>
      <c r="WOU1327" s="779"/>
      <c r="WOV1327" s="779"/>
      <c r="WOW1327" s="779"/>
      <c r="WOX1327" s="779"/>
      <c r="WOY1327" s="779"/>
      <c r="WOZ1327" s="779"/>
      <c r="WPA1327" s="779"/>
      <c r="WPB1327" s="779"/>
      <c r="WPC1327" s="779"/>
      <c r="WPD1327" s="779"/>
      <c r="WPE1327" s="779"/>
      <c r="WPF1327" s="779"/>
      <c r="WPG1327" s="779"/>
      <c r="WPH1327" s="779"/>
      <c r="WPI1327" s="779"/>
      <c r="WPJ1327" s="779"/>
      <c r="WPK1327" s="779"/>
      <c r="WPL1327" s="779"/>
      <c r="WPM1327" s="779"/>
      <c r="WPN1327" s="779"/>
      <c r="WPO1327" s="779"/>
      <c r="WPP1327" s="779"/>
      <c r="WPQ1327" s="779"/>
      <c r="WPR1327" s="779"/>
      <c r="WPS1327" s="779"/>
      <c r="WPT1327" s="779"/>
      <c r="WPU1327" s="779"/>
      <c r="WPV1327" s="779"/>
      <c r="WPW1327" s="779"/>
      <c r="WPX1327" s="779"/>
      <c r="WPY1327" s="779"/>
      <c r="WPZ1327" s="779"/>
      <c r="WQA1327" s="779"/>
      <c r="WQB1327" s="779"/>
      <c r="WQC1327" s="779"/>
      <c r="WQD1327" s="779"/>
      <c r="WQE1327" s="779"/>
      <c r="WQF1327" s="779"/>
      <c r="WQG1327" s="779"/>
      <c r="WQH1327" s="779"/>
      <c r="WQI1327" s="779"/>
      <c r="WQJ1327" s="779"/>
      <c r="WQK1327" s="779"/>
      <c r="WQL1327" s="779"/>
      <c r="WQM1327" s="779"/>
      <c r="WQN1327" s="779"/>
      <c r="WQO1327" s="779"/>
      <c r="WQP1327" s="779"/>
      <c r="WQQ1327" s="779"/>
      <c r="WQR1327" s="779"/>
      <c r="WQS1327" s="779"/>
      <c r="WQT1327" s="779"/>
      <c r="WQU1327" s="779"/>
      <c r="WQV1327" s="779"/>
      <c r="WQW1327" s="779"/>
      <c r="WQX1327" s="779"/>
      <c r="WQY1327" s="779"/>
      <c r="WQZ1327" s="779"/>
      <c r="WRA1327" s="779"/>
      <c r="WRB1327" s="779"/>
      <c r="WRC1327" s="779"/>
      <c r="WRD1327" s="779"/>
      <c r="WRE1327" s="779"/>
      <c r="WRF1327" s="779"/>
      <c r="WRG1327" s="779"/>
      <c r="WRH1327" s="779"/>
      <c r="WRI1327" s="779"/>
      <c r="WRJ1327" s="779"/>
      <c r="WRK1327" s="779"/>
      <c r="WRL1327" s="779"/>
      <c r="WRM1327" s="779"/>
      <c r="WRN1327" s="779"/>
      <c r="WRO1327" s="779"/>
      <c r="WRP1327" s="779"/>
      <c r="WRQ1327" s="779"/>
      <c r="WRR1327" s="779"/>
      <c r="WRS1327" s="779"/>
      <c r="WRT1327" s="779"/>
      <c r="WRU1327" s="779"/>
      <c r="WRV1327" s="779"/>
      <c r="WRW1327" s="779"/>
      <c r="WRX1327" s="779"/>
      <c r="WRY1327" s="779"/>
      <c r="WRZ1327" s="779"/>
      <c r="WSA1327" s="779"/>
      <c r="WSB1327" s="779"/>
      <c r="WSC1327" s="779"/>
      <c r="WSD1327" s="779"/>
      <c r="WSE1327" s="779"/>
      <c r="WSF1327" s="779"/>
      <c r="WSG1327" s="779"/>
      <c r="WSH1327" s="779"/>
      <c r="WSI1327" s="779"/>
      <c r="WSJ1327" s="779"/>
      <c r="WSK1327" s="779"/>
      <c r="WSL1327" s="779"/>
      <c r="WSM1327" s="779"/>
      <c r="WSN1327" s="779"/>
      <c r="WSO1327" s="779"/>
      <c r="WSP1327" s="779"/>
      <c r="WSQ1327" s="779"/>
      <c r="WSR1327" s="779"/>
      <c r="WSS1327" s="779"/>
      <c r="WST1327" s="779"/>
      <c r="WSU1327" s="779"/>
      <c r="WSV1327" s="779"/>
      <c r="WSW1327" s="779"/>
      <c r="WSX1327" s="779"/>
      <c r="WSY1327" s="779"/>
      <c r="WSZ1327" s="779"/>
      <c r="WTA1327" s="779"/>
      <c r="WTB1327" s="779"/>
      <c r="WTC1327" s="779"/>
      <c r="WTD1327" s="779"/>
      <c r="WTE1327" s="779"/>
      <c r="WTF1327" s="779"/>
      <c r="WTG1327" s="779"/>
      <c r="WTH1327" s="779"/>
      <c r="WTI1327" s="779"/>
      <c r="WTJ1327" s="779"/>
      <c r="WTK1327" s="779"/>
      <c r="WTL1327" s="779"/>
      <c r="WTM1327" s="779"/>
      <c r="WTN1327" s="779"/>
      <c r="WTO1327" s="779"/>
      <c r="WTP1327" s="779"/>
      <c r="WTQ1327" s="779"/>
      <c r="WTR1327" s="779"/>
      <c r="WTS1327" s="779"/>
      <c r="WTT1327" s="779"/>
      <c r="WTU1327" s="779"/>
      <c r="WTV1327" s="779"/>
      <c r="WTW1327" s="779"/>
      <c r="WTX1327" s="779"/>
      <c r="WTY1327" s="779"/>
      <c r="WTZ1327" s="779"/>
      <c r="WUA1327" s="779"/>
      <c r="WUB1327" s="779"/>
      <c r="WUC1327" s="779"/>
      <c r="WUD1327" s="779"/>
      <c r="WUE1327" s="779"/>
      <c r="WUF1327" s="779"/>
      <c r="WUG1327" s="779"/>
      <c r="WUH1327" s="779"/>
      <c r="WUI1327" s="779"/>
      <c r="WUJ1327" s="779"/>
      <c r="WUK1327" s="779"/>
      <c r="WUL1327" s="779"/>
      <c r="WUM1327" s="779"/>
      <c r="WUN1327" s="779"/>
      <c r="WUO1327" s="779"/>
      <c r="WUP1327" s="779"/>
      <c r="WUQ1327" s="779"/>
      <c r="WUR1327" s="779"/>
      <c r="WUS1327" s="779"/>
      <c r="WUT1327" s="779"/>
      <c r="WUU1327" s="779"/>
      <c r="WUV1327" s="779"/>
      <c r="WUW1327" s="779"/>
      <c r="WUX1327" s="779"/>
      <c r="WUY1327" s="779"/>
      <c r="WUZ1327" s="779"/>
      <c r="WVA1327" s="779"/>
      <c r="WVB1327" s="779"/>
      <c r="WVC1327" s="779"/>
      <c r="WVD1327" s="779"/>
      <c r="WVE1327" s="779"/>
      <c r="WVF1327" s="779"/>
      <c r="WVG1327" s="779"/>
      <c r="WVH1327" s="779"/>
      <c r="WVI1327" s="779"/>
      <c r="WVJ1327" s="779"/>
      <c r="WVK1327" s="779"/>
      <c r="WVL1327" s="779"/>
      <c r="WVM1327" s="779"/>
      <c r="WVN1327" s="779"/>
      <c r="WVO1327" s="779"/>
      <c r="WVP1327" s="779"/>
      <c r="WVQ1327" s="779"/>
      <c r="WVR1327" s="779"/>
      <c r="WVS1327" s="779"/>
      <c r="WVT1327" s="779"/>
      <c r="WVU1327" s="779"/>
      <c r="WVV1327" s="779"/>
      <c r="WVW1327" s="779"/>
      <c r="WVX1327" s="779"/>
      <c r="WVY1327" s="779"/>
      <c r="WVZ1327" s="779"/>
      <c r="WWA1327" s="779"/>
      <c r="WWB1327" s="779"/>
      <c r="WWC1327" s="779"/>
      <c r="WWD1327" s="779"/>
      <c r="WWE1327" s="779"/>
      <c r="WWF1327" s="779"/>
      <c r="WWG1327" s="779"/>
      <c r="WWH1327" s="779"/>
      <c r="WWI1327" s="779"/>
      <c r="WWJ1327" s="779"/>
      <c r="WWK1327" s="779"/>
      <c r="WWL1327" s="779"/>
      <c r="WWM1327" s="779"/>
      <c r="WWN1327" s="779"/>
      <c r="WWO1327" s="779"/>
      <c r="WWP1327" s="779"/>
      <c r="WWQ1327" s="779"/>
      <c r="WWR1327" s="779"/>
      <c r="WWS1327" s="779"/>
      <c r="WWT1327" s="779"/>
      <c r="WWU1327" s="779"/>
      <c r="WWV1327" s="779"/>
      <c r="WWW1327" s="779"/>
      <c r="WWX1327" s="779"/>
      <c r="WWY1327" s="779"/>
      <c r="WWZ1327" s="779"/>
      <c r="WXA1327" s="779"/>
      <c r="WXB1327" s="779"/>
      <c r="WXC1327" s="779"/>
      <c r="WXD1327" s="779"/>
      <c r="WXE1327" s="779"/>
      <c r="WXF1327" s="779"/>
      <c r="WXG1327" s="779"/>
      <c r="WXH1327" s="779"/>
      <c r="WXI1327" s="779"/>
      <c r="WXJ1327" s="779"/>
      <c r="WXK1327" s="779"/>
      <c r="WXL1327" s="779"/>
      <c r="WXM1327" s="779"/>
      <c r="WXN1327" s="779"/>
      <c r="WXO1327" s="779"/>
      <c r="WXP1327" s="779"/>
      <c r="WXQ1327" s="779"/>
      <c r="WXR1327" s="779"/>
      <c r="WXS1327" s="779"/>
      <c r="WXT1327" s="779"/>
      <c r="WXU1327" s="779"/>
      <c r="WXV1327" s="779"/>
      <c r="WXW1327" s="779"/>
      <c r="WXX1327" s="779"/>
      <c r="WXY1327" s="779"/>
      <c r="WXZ1327" s="779"/>
      <c r="WYA1327" s="779"/>
      <c r="WYB1327" s="779"/>
      <c r="WYC1327" s="779"/>
      <c r="WYD1327" s="779"/>
      <c r="WYE1327" s="779"/>
      <c r="WYF1327" s="779"/>
      <c r="WYG1327" s="779"/>
      <c r="WYH1327" s="779"/>
      <c r="WYI1327" s="779"/>
      <c r="WYJ1327" s="779"/>
      <c r="WYK1327" s="779"/>
      <c r="WYL1327" s="779"/>
      <c r="WYM1327" s="779"/>
      <c r="WYN1327" s="779"/>
      <c r="WYO1327" s="779"/>
      <c r="WYP1327" s="779"/>
      <c r="WYQ1327" s="779"/>
      <c r="WYR1327" s="779"/>
      <c r="WYS1327" s="779"/>
      <c r="WYT1327" s="779"/>
      <c r="WYU1327" s="779"/>
      <c r="WYV1327" s="779"/>
      <c r="WYW1327" s="779"/>
      <c r="WYX1327" s="779"/>
      <c r="WYY1327" s="779"/>
      <c r="WYZ1327" s="779"/>
      <c r="WZA1327" s="779"/>
      <c r="WZB1327" s="779"/>
      <c r="WZC1327" s="779"/>
      <c r="WZD1327" s="779"/>
      <c r="WZE1327" s="779"/>
      <c r="WZF1327" s="779"/>
      <c r="WZG1327" s="779"/>
      <c r="WZH1327" s="779"/>
      <c r="WZI1327" s="779"/>
      <c r="WZJ1327" s="779"/>
      <c r="WZK1327" s="779"/>
      <c r="WZL1327" s="779"/>
      <c r="WZM1327" s="779"/>
      <c r="WZN1327" s="779"/>
      <c r="WZO1327" s="779"/>
      <c r="WZP1327" s="779"/>
      <c r="WZQ1327" s="779"/>
      <c r="WZR1327" s="779"/>
      <c r="WZS1327" s="779"/>
      <c r="WZT1327" s="779"/>
      <c r="WZU1327" s="779"/>
      <c r="WZV1327" s="779"/>
      <c r="WZW1327" s="779"/>
      <c r="WZX1327" s="779"/>
      <c r="WZY1327" s="779"/>
      <c r="WZZ1327" s="779"/>
      <c r="XAA1327" s="779"/>
      <c r="XAB1327" s="779"/>
      <c r="XAC1327" s="779"/>
      <c r="XAD1327" s="779"/>
      <c r="XAE1327" s="779"/>
      <c r="XAF1327" s="779"/>
      <c r="XAG1327" s="779"/>
      <c r="XAH1327" s="779"/>
      <c r="XAI1327" s="779"/>
      <c r="XAJ1327" s="779"/>
      <c r="XAK1327" s="779"/>
      <c r="XAL1327" s="779"/>
      <c r="XAM1327" s="779"/>
      <c r="XAN1327" s="779"/>
      <c r="XAO1327" s="779"/>
      <c r="XAP1327" s="779"/>
      <c r="XAQ1327" s="779"/>
      <c r="XAR1327" s="779"/>
      <c r="XAS1327" s="779"/>
      <c r="XAT1327" s="779"/>
      <c r="XAU1327" s="779"/>
      <c r="XAV1327" s="779"/>
      <c r="XAW1327" s="779"/>
      <c r="XAX1327" s="779"/>
      <c r="XAY1327" s="779"/>
      <c r="XAZ1327" s="779"/>
      <c r="XBA1327" s="779"/>
      <c r="XBB1327" s="779"/>
      <c r="XBC1327" s="779"/>
      <c r="XBD1327" s="779"/>
      <c r="XBE1327" s="779"/>
      <c r="XBF1327" s="779"/>
      <c r="XBG1327" s="779"/>
      <c r="XBH1327" s="779"/>
      <c r="XBI1327" s="779"/>
      <c r="XBJ1327" s="779"/>
      <c r="XBK1327" s="779"/>
      <c r="XBL1327" s="779"/>
      <c r="XBM1327" s="779"/>
      <c r="XBN1327" s="779"/>
      <c r="XBO1327" s="779"/>
      <c r="XBP1327" s="779"/>
      <c r="XBQ1327" s="779"/>
      <c r="XBR1327" s="779"/>
      <c r="XBS1327" s="779"/>
      <c r="XBT1327" s="779"/>
      <c r="XBU1327" s="779"/>
      <c r="XBV1327" s="779"/>
      <c r="XBW1327" s="779"/>
      <c r="XBX1327" s="779"/>
      <c r="XBY1327" s="779"/>
      <c r="XBZ1327" s="779"/>
      <c r="XCA1327" s="779"/>
      <c r="XCB1327" s="779"/>
      <c r="XCC1327" s="779"/>
      <c r="XCD1327" s="779"/>
      <c r="XCE1327" s="779"/>
      <c r="XCF1327" s="779"/>
      <c r="XCG1327" s="779"/>
      <c r="XCH1327" s="779"/>
      <c r="XCI1327" s="779"/>
      <c r="XCJ1327" s="779"/>
      <c r="XCK1327" s="779"/>
      <c r="XCL1327" s="779"/>
      <c r="XCM1327" s="779"/>
      <c r="XCN1327" s="779"/>
      <c r="XCO1327" s="779"/>
      <c r="XCP1327" s="779"/>
      <c r="XCQ1327" s="779"/>
      <c r="XCR1327" s="779"/>
      <c r="XCS1327" s="779"/>
      <c r="XCT1327" s="779"/>
      <c r="XCU1327" s="779"/>
      <c r="XCV1327" s="779"/>
      <c r="XCW1327" s="779"/>
      <c r="XCX1327" s="779"/>
      <c r="XCY1327" s="779"/>
      <c r="XCZ1327" s="779"/>
      <c r="XDA1327" s="779"/>
      <c r="XDB1327" s="779"/>
      <c r="XDC1327" s="779"/>
      <c r="XDD1327" s="779"/>
      <c r="XDE1327" s="779"/>
      <c r="XDF1327" s="779"/>
      <c r="XDG1327" s="779"/>
      <c r="XDH1327" s="779"/>
      <c r="XDI1327" s="779"/>
      <c r="XDJ1327" s="779"/>
      <c r="XDK1327" s="779"/>
      <c r="XDL1327" s="779"/>
      <c r="XDM1327" s="779"/>
      <c r="XDN1327" s="779"/>
      <c r="XDO1327" s="779"/>
      <c r="XDP1327" s="779"/>
      <c r="XDQ1327" s="779"/>
      <c r="XDR1327" s="779"/>
      <c r="XDS1327" s="779"/>
      <c r="XDT1327" s="779"/>
      <c r="XDU1327" s="779"/>
      <c r="XDV1327" s="779"/>
      <c r="XDW1327" s="779"/>
      <c r="XDX1327" s="779"/>
      <c r="XDY1327" s="779"/>
      <c r="XDZ1327" s="779"/>
      <c r="XEA1327" s="779"/>
      <c r="XEB1327" s="779"/>
      <c r="XEC1327" s="779"/>
      <c r="XED1327" s="779"/>
      <c r="XEE1327" s="779"/>
      <c r="XEF1327" s="779"/>
      <c r="XEG1327" s="779"/>
      <c r="XEH1327" s="779"/>
      <c r="XEI1327" s="779"/>
      <c r="XEJ1327" s="779"/>
      <c r="XEK1327" s="779"/>
      <c r="XEL1327" s="779"/>
      <c r="XEM1327" s="779"/>
      <c r="XEN1327" s="779"/>
      <c r="XEO1327" s="779"/>
      <c r="XEP1327" s="779"/>
      <c r="XEQ1327" s="779"/>
      <c r="XER1327" s="779"/>
      <c r="XES1327" s="779"/>
      <c r="XET1327" s="779"/>
      <c r="XEU1327" s="779"/>
      <c r="XEV1327" s="779"/>
      <c r="XEW1327" s="779"/>
      <c r="XEX1327" s="779"/>
      <c r="XEY1327" s="779"/>
      <c r="XEZ1327" s="779"/>
      <c r="XFA1327" s="779"/>
      <c r="XFB1327" s="779"/>
      <c r="XFC1327" s="779"/>
      <c r="XFD1327" s="779"/>
    </row>
    <row r="1328" spans="1:16384" ht="12.6" customHeight="1" x14ac:dyDescent="0.25">
      <c r="A1328" s="142" t="s">
        <v>1943</v>
      </c>
      <c r="B1328" s="154"/>
      <c r="C1328" s="154"/>
      <c r="D1328" s="154"/>
      <c r="E1328" s="154"/>
      <c r="F1328" s="154"/>
      <c r="G1328" s="154"/>
      <c r="H1328" s="154"/>
      <c r="I1328" s="154"/>
      <c r="J1328" s="154"/>
      <c r="K1328" s="154"/>
      <c r="L1328" s="154"/>
      <c r="M1328" s="154"/>
      <c r="N1328" s="154"/>
      <c r="O1328" s="154"/>
      <c r="P1328" s="154"/>
      <c r="Q1328" s="154"/>
      <c r="R1328" s="154"/>
      <c r="S1328" s="154"/>
      <c r="T1328" s="154"/>
      <c r="U1328" s="154"/>
      <c r="V1328" s="154"/>
      <c r="W1328" s="154"/>
      <c r="X1328" s="154"/>
      <c r="Y1328" s="154"/>
      <c r="Z1328" s="154"/>
      <c r="AA1328" s="154"/>
      <c r="AB1328" s="154"/>
      <c r="AC1328" s="154"/>
      <c r="AD1328" s="154"/>
      <c r="AE1328" s="154"/>
      <c r="AF1328" s="154"/>
      <c r="AG1328" s="154"/>
      <c r="AH1328" s="154"/>
      <c r="AI1328" s="154"/>
      <c r="AJ1328" s="154"/>
      <c r="AK1328" s="154"/>
      <c r="AL1328" s="154"/>
      <c r="AM1328" s="154"/>
      <c r="AN1328" s="154"/>
      <c r="AO1328" s="154"/>
      <c r="AP1328" s="154"/>
      <c r="AQ1328" s="154"/>
      <c r="AR1328" s="154"/>
      <c r="AS1328" s="154"/>
      <c r="AT1328" s="154"/>
      <c r="AU1328" s="154"/>
      <c r="AV1328" s="154"/>
      <c r="AW1328" s="154"/>
      <c r="AX1328" s="154"/>
      <c r="AY1328" s="154"/>
      <c r="AZ1328" s="154"/>
      <c r="BA1328" s="154"/>
      <c r="BB1328" s="224"/>
    </row>
    <row r="1329" spans="1:16384" ht="13.5" x14ac:dyDescent="0.25">
      <c r="A1329" s="1193" t="s">
        <v>1944</v>
      </c>
      <c r="B1329" s="1193"/>
      <c r="C1329" s="1193"/>
      <c r="D1329" s="1193"/>
      <c r="E1329" s="1193"/>
      <c r="F1329" s="1193"/>
      <c r="G1329" s="1193"/>
      <c r="H1329" s="1193"/>
      <c r="I1329" s="1193"/>
      <c r="J1329" s="1193"/>
      <c r="K1329" s="1193"/>
      <c r="L1329" s="1193"/>
      <c r="M1329" s="1193"/>
      <c r="N1329" s="1193"/>
      <c r="O1329" s="1193"/>
      <c r="P1329" s="1193"/>
      <c r="Q1329" s="1193"/>
      <c r="R1329" s="1193"/>
      <c r="S1329" s="1193"/>
      <c r="T1329" s="1193"/>
      <c r="U1329" s="1193"/>
      <c r="V1329" s="1193"/>
      <c r="W1329" s="1193"/>
      <c r="X1329" s="1193"/>
      <c r="Y1329" s="1193"/>
      <c r="Z1329" s="1193"/>
      <c r="AA1329" s="1193"/>
      <c r="AB1329" s="1193"/>
      <c r="AC1329" s="1193"/>
      <c r="AD1329" s="1193"/>
      <c r="AE1329" s="1193"/>
      <c r="AF1329" s="1193"/>
      <c r="AG1329" s="1193"/>
      <c r="AH1329" s="1193"/>
      <c r="AI1329" s="1193"/>
      <c r="AJ1329" s="1193"/>
      <c r="AK1329" s="1193"/>
      <c r="AL1329" s="1193"/>
      <c r="AM1329" s="1193"/>
      <c r="AN1329" s="1193"/>
      <c r="AO1329" s="1193"/>
      <c r="AP1329" s="1193"/>
      <c r="AQ1329" s="1193"/>
      <c r="AR1329" s="1193"/>
      <c r="AS1329" s="1193"/>
      <c r="AT1329" s="1193"/>
      <c r="AU1329" s="1193"/>
      <c r="AV1329" s="1193"/>
      <c r="AW1329" s="1193"/>
      <c r="AX1329" s="1193"/>
      <c r="AY1329" s="1193"/>
      <c r="AZ1329" s="1193"/>
      <c r="BA1329" s="1193"/>
      <c r="BB1329" s="210"/>
    </row>
    <row r="1330" spans="1:16384" ht="12.6" customHeight="1" x14ac:dyDescent="0.25">
      <c r="A1330" s="779" t="s">
        <v>1945</v>
      </c>
      <c r="B1330" s="779"/>
      <c r="C1330" s="779"/>
      <c r="D1330" s="779"/>
      <c r="E1330" s="779"/>
      <c r="F1330" s="779"/>
      <c r="G1330" s="779"/>
      <c r="H1330" s="779"/>
      <c r="I1330" s="779"/>
      <c r="J1330" s="779"/>
      <c r="K1330" s="779"/>
      <c r="L1330" s="779"/>
      <c r="M1330" s="779"/>
      <c r="N1330" s="779"/>
      <c r="O1330" s="779"/>
      <c r="P1330" s="779"/>
      <c r="Q1330" s="779"/>
      <c r="R1330" s="779"/>
      <c r="S1330" s="779"/>
      <c r="T1330" s="779"/>
      <c r="U1330" s="779"/>
      <c r="V1330" s="779"/>
      <c r="W1330" s="779"/>
      <c r="X1330" s="779"/>
      <c r="Y1330" s="779"/>
      <c r="Z1330" s="779"/>
      <c r="AA1330" s="779"/>
      <c r="AB1330" s="779"/>
      <c r="AC1330" s="779"/>
      <c r="AD1330" s="779"/>
      <c r="AE1330" s="779"/>
      <c r="AF1330" s="779"/>
      <c r="AG1330" s="779"/>
      <c r="AH1330" s="779"/>
      <c r="AI1330" s="779"/>
      <c r="AJ1330" s="779"/>
      <c r="AK1330" s="779"/>
      <c r="AL1330" s="779"/>
      <c r="AM1330" s="779"/>
      <c r="AN1330" s="779"/>
      <c r="AO1330" s="779"/>
      <c r="AP1330" s="779"/>
      <c r="AQ1330" s="779"/>
      <c r="AR1330" s="779"/>
      <c r="AS1330" s="779"/>
      <c r="AT1330" s="779"/>
      <c r="AU1330" s="779"/>
      <c r="AV1330" s="779"/>
      <c r="AW1330" s="779"/>
      <c r="AX1330" s="779"/>
      <c r="AY1330" s="779"/>
      <c r="AZ1330" s="779"/>
      <c r="BA1330" s="779"/>
      <c r="BB1330" s="779"/>
      <c r="BC1330" s="779"/>
      <c r="BD1330" s="779"/>
      <c r="BE1330" s="779"/>
      <c r="BF1330" s="779"/>
      <c r="BG1330" s="779"/>
      <c r="BH1330" s="779"/>
      <c r="BI1330" s="779"/>
      <c r="BJ1330" s="779"/>
      <c r="BK1330" s="779"/>
      <c r="BL1330" s="779"/>
      <c r="BM1330" s="779"/>
      <c r="BN1330" s="779"/>
      <c r="BO1330" s="779"/>
      <c r="BP1330" s="779"/>
      <c r="BQ1330" s="779"/>
      <c r="BR1330" s="779"/>
      <c r="BS1330" s="779"/>
      <c r="BT1330" s="779"/>
      <c r="BU1330" s="779"/>
      <c r="BV1330" s="779"/>
      <c r="BW1330" s="779"/>
      <c r="BX1330" s="779"/>
      <c r="BY1330" s="779"/>
      <c r="BZ1330" s="779"/>
      <c r="CA1330" s="779"/>
      <c r="CB1330" s="779"/>
      <c r="CC1330" s="779"/>
      <c r="CD1330" s="779"/>
      <c r="CE1330" s="779"/>
      <c r="CF1330" s="779"/>
      <c r="CG1330" s="779"/>
      <c r="CH1330" s="779"/>
      <c r="CI1330" s="779"/>
      <c r="CJ1330" s="779"/>
      <c r="CK1330" s="779"/>
      <c r="CL1330" s="779"/>
      <c r="CM1330" s="779"/>
      <c r="CN1330" s="779"/>
      <c r="CO1330" s="779"/>
      <c r="CP1330" s="779"/>
      <c r="CQ1330" s="779"/>
      <c r="CR1330" s="779"/>
      <c r="CS1330" s="779"/>
      <c r="CT1330" s="779"/>
      <c r="CU1330" s="779"/>
      <c r="CV1330" s="779"/>
      <c r="CW1330" s="779"/>
      <c r="CX1330" s="779"/>
      <c r="CY1330" s="779"/>
      <c r="CZ1330" s="779"/>
      <c r="DA1330" s="779"/>
      <c r="DB1330" s="779"/>
      <c r="DC1330" s="779"/>
      <c r="DD1330" s="779"/>
      <c r="DE1330" s="779"/>
      <c r="DF1330" s="779"/>
      <c r="DG1330" s="779"/>
      <c r="DH1330" s="779"/>
      <c r="DI1330" s="779"/>
      <c r="DJ1330" s="779"/>
      <c r="DK1330" s="779"/>
      <c r="DL1330" s="779"/>
      <c r="DM1330" s="779"/>
      <c r="DN1330" s="779"/>
      <c r="DO1330" s="779"/>
      <c r="DP1330" s="779"/>
      <c r="DQ1330" s="779"/>
      <c r="DR1330" s="779"/>
      <c r="DS1330" s="779"/>
      <c r="DT1330" s="779"/>
      <c r="DU1330" s="779"/>
      <c r="DV1330" s="779"/>
      <c r="DW1330" s="779"/>
      <c r="DX1330" s="779"/>
      <c r="DY1330" s="779"/>
      <c r="DZ1330" s="779"/>
      <c r="EA1330" s="779"/>
      <c r="EB1330" s="779"/>
      <c r="EC1330" s="779"/>
      <c r="ED1330" s="779"/>
      <c r="EE1330" s="779"/>
      <c r="EF1330" s="779"/>
      <c r="EG1330" s="779"/>
      <c r="EH1330" s="779"/>
      <c r="EI1330" s="779"/>
      <c r="EJ1330" s="779"/>
      <c r="EK1330" s="779"/>
      <c r="EL1330" s="779"/>
      <c r="EM1330" s="779"/>
      <c r="EN1330" s="779"/>
      <c r="EO1330" s="779"/>
      <c r="EP1330" s="779"/>
      <c r="EQ1330" s="779"/>
      <c r="ER1330" s="779"/>
      <c r="ES1330" s="779"/>
      <c r="ET1330" s="779"/>
      <c r="EU1330" s="779"/>
      <c r="EV1330" s="779"/>
      <c r="EW1330" s="779"/>
      <c r="EX1330" s="779"/>
      <c r="EY1330" s="779"/>
      <c r="EZ1330" s="779"/>
      <c r="FA1330" s="779"/>
      <c r="FB1330" s="779"/>
      <c r="FC1330" s="779"/>
      <c r="FD1330" s="779"/>
      <c r="FE1330" s="779"/>
      <c r="FF1330" s="779"/>
      <c r="FG1330" s="779"/>
      <c r="FH1330" s="779"/>
      <c r="FI1330" s="779"/>
      <c r="FJ1330" s="779"/>
      <c r="FK1330" s="779"/>
      <c r="FL1330" s="779"/>
      <c r="FM1330" s="779"/>
      <c r="FN1330" s="779"/>
      <c r="FO1330" s="779"/>
      <c r="FP1330" s="779"/>
      <c r="FQ1330" s="779"/>
      <c r="FR1330" s="779"/>
      <c r="FS1330" s="779"/>
      <c r="FT1330" s="779"/>
      <c r="FU1330" s="779"/>
      <c r="FV1330" s="779"/>
      <c r="FW1330" s="779"/>
      <c r="FX1330" s="779"/>
      <c r="FY1330" s="779"/>
      <c r="FZ1330" s="779"/>
      <c r="GA1330" s="779"/>
      <c r="GB1330" s="779"/>
      <c r="GC1330" s="779"/>
      <c r="GD1330" s="779"/>
      <c r="GE1330" s="779"/>
      <c r="GF1330" s="779"/>
      <c r="GG1330" s="779"/>
      <c r="GH1330" s="779"/>
      <c r="GI1330" s="779"/>
      <c r="GJ1330" s="779"/>
      <c r="GK1330" s="779"/>
      <c r="GL1330" s="779"/>
      <c r="GM1330" s="779"/>
      <c r="GN1330" s="779"/>
      <c r="GO1330" s="779"/>
      <c r="GP1330" s="779"/>
      <c r="GQ1330" s="779"/>
      <c r="GR1330" s="779"/>
      <c r="GS1330" s="779"/>
      <c r="GT1330" s="779"/>
      <c r="GU1330" s="779"/>
      <c r="GV1330" s="779"/>
      <c r="GW1330" s="779"/>
      <c r="GX1330" s="779"/>
      <c r="GY1330" s="779"/>
      <c r="GZ1330" s="779"/>
      <c r="HA1330" s="779"/>
      <c r="HB1330" s="779"/>
      <c r="HC1330" s="779"/>
      <c r="HD1330" s="779"/>
      <c r="HE1330" s="779"/>
      <c r="HF1330" s="779"/>
      <c r="HG1330" s="779"/>
      <c r="HH1330" s="779"/>
      <c r="HI1330" s="779"/>
      <c r="HJ1330" s="779"/>
      <c r="HK1330" s="779"/>
      <c r="HL1330" s="779"/>
      <c r="HM1330" s="779"/>
      <c r="HN1330" s="779"/>
      <c r="HO1330" s="779"/>
      <c r="HP1330" s="779"/>
      <c r="HQ1330" s="779"/>
      <c r="HR1330" s="779"/>
      <c r="HS1330" s="779"/>
      <c r="HT1330" s="779"/>
      <c r="HU1330" s="779"/>
      <c r="HV1330" s="779"/>
      <c r="HW1330" s="779"/>
      <c r="HX1330" s="779"/>
      <c r="HY1330" s="779"/>
      <c r="HZ1330" s="779"/>
      <c r="IA1330" s="779"/>
      <c r="IB1330" s="779"/>
      <c r="IC1330" s="779"/>
      <c r="ID1330" s="779"/>
      <c r="IE1330" s="779"/>
      <c r="IF1330" s="779"/>
      <c r="IG1330" s="779"/>
      <c r="IH1330" s="779"/>
      <c r="II1330" s="779"/>
      <c r="IJ1330" s="779"/>
      <c r="IK1330" s="779"/>
      <c r="IL1330" s="779"/>
      <c r="IM1330" s="779"/>
      <c r="IN1330" s="779"/>
      <c r="IO1330" s="779"/>
      <c r="IP1330" s="779"/>
      <c r="IQ1330" s="779"/>
      <c r="IR1330" s="779"/>
      <c r="IS1330" s="779"/>
      <c r="IT1330" s="779"/>
      <c r="IU1330" s="779"/>
      <c r="IV1330" s="779"/>
      <c r="IW1330" s="779"/>
      <c r="IX1330" s="779"/>
      <c r="IY1330" s="779"/>
      <c r="IZ1330" s="779"/>
      <c r="JA1330" s="779"/>
      <c r="JB1330" s="779"/>
      <c r="JC1330" s="779"/>
      <c r="JD1330" s="779"/>
      <c r="JE1330" s="779"/>
      <c r="JF1330" s="779"/>
      <c r="JG1330" s="779"/>
      <c r="JH1330" s="779"/>
      <c r="JI1330" s="779"/>
      <c r="JJ1330" s="779"/>
      <c r="JK1330" s="779"/>
      <c r="JL1330" s="779"/>
      <c r="JM1330" s="779"/>
      <c r="JN1330" s="779"/>
      <c r="JO1330" s="779"/>
      <c r="JP1330" s="779"/>
      <c r="JQ1330" s="779"/>
      <c r="JR1330" s="779"/>
      <c r="JS1330" s="779"/>
      <c r="JT1330" s="779"/>
      <c r="JU1330" s="779"/>
      <c r="JV1330" s="779"/>
      <c r="JW1330" s="779"/>
      <c r="JX1330" s="779"/>
      <c r="JY1330" s="779"/>
      <c r="JZ1330" s="779"/>
      <c r="KA1330" s="779"/>
      <c r="KB1330" s="779"/>
      <c r="KC1330" s="779"/>
      <c r="KD1330" s="779"/>
      <c r="KE1330" s="779"/>
      <c r="KF1330" s="779"/>
      <c r="KG1330" s="779"/>
      <c r="KH1330" s="779"/>
      <c r="KI1330" s="779"/>
      <c r="KJ1330" s="779"/>
      <c r="KK1330" s="779"/>
      <c r="KL1330" s="779"/>
      <c r="KM1330" s="779"/>
      <c r="KN1330" s="779"/>
      <c r="KO1330" s="779"/>
      <c r="KP1330" s="779"/>
      <c r="KQ1330" s="779"/>
      <c r="KR1330" s="779"/>
      <c r="KS1330" s="779"/>
      <c r="KT1330" s="779"/>
      <c r="KU1330" s="779"/>
      <c r="KV1330" s="779"/>
      <c r="KW1330" s="779"/>
      <c r="KX1330" s="779"/>
      <c r="KY1330" s="779"/>
      <c r="KZ1330" s="779"/>
      <c r="LA1330" s="779"/>
      <c r="LB1330" s="779"/>
      <c r="LC1330" s="779"/>
      <c r="LD1330" s="779"/>
      <c r="LE1330" s="779"/>
      <c r="LF1330" s="779"/>
      <c r="LG1330" s="779"/>
      <c r="LH1330" s="779"/>
      <c r="LI1330" s="779"/>
      <c r="LJ1330" s="779"/>
      <c r="LK1330" s="779"/>
      <c r="LL1330" s="779"/>
      <c r="LM1330" s="779"/>
      <c r="LN1330" s="779"/>
      <c r="LO1330" s="779"/>
      <c r="LP1330" s="779"/>
      <c r="LQ1330" s="779"/>
      <c r="LR1330" s="779"/>
      <c r="LS1330" s="779"/>
      <c r="LT1330" s="779"/>
      <c r="LU1330" s="779"/>
      <c r="LV1330" s="779"/>
      <c r="LW1330" s="779"/>
      <c r="LX1330" s="779"/>
      <c r="LY1330" s="779"/>
      <c r="LZ1330" s="779"/>
      <c r="MA1330" s="779"/>
      <c r="MB1330" s="779"/>
      <c r="MC1330" s="779"/>
      <c r="MD1330" s="779"/>
      <c r="ME1330" s="779"/>
      <c r="MF1330" s="779"/>
      <c r="MG1330" s="779"/>
      <c r="MH1330" s="779"/>
      <c r="MI1330" s="779"/>
      <c r="MJ1330" s="779"/>
      <c r="MK1330" s="779"/>
      <c r="ML1330" s="779"/>
      <c r="MM1330" s="779"/>
      <c r="MN1330" s="779"/>
      <c r="MO1330" s="779"/>
      <c r="MP1330" s="779"/>
      <c r="MQ1330" s="779"/>
      <c r="MR1330" s="779"/>
      <c r="MS1330" s="779"/>
      <c r="MT1330" s="779"/>
      <c r="MU1330" s="779"/>
      <c r="MV1330" s="779"/>
      <c r="MW1330" s="779"/>
      <c r="MX1330" s="779"/>
      <c r="MY1330" s="779"/>
      <c r="MZ1330" s="779"/>
      <c r="NA1330" s="779"/>
      <c r="NB1330" s="779"/>
      <c r="NC1330" s="779"/>
      <c r="ND1330" s="779"/>
      <c r="NE1330" s="779"/>
      <c r="NF1330" s="779"/>
      <c r="NG1330" s="779"/>
      <c r="NH1330" s="779"/>
      <c r="NI1330" s="779"/>
      <c r="NJ1330" s="779"/>
      <c r="NK1330" s="779"/>
      <c r="NL1330" s="779"/>
      <c r="NM1330" s="779"/>
      <c r="NN1330" s="779"/>
      <c r="NO1330" s="779"/>
      <c r="NP1330" s="779"/>
      <c r="NQ1330" s="779"/>
      <c r="NR1330" s="779"/>
      <c r="NS1330" s="779"/>
      <c r="NT1330" s="779"/>
      <c r="NU1330" s="779"/>
      <c r="NV1330" s="779"/>
      <c r="NW1330" s="779"/>
      <c r="NX1330" s="779"/>
      <c r="NY1330" s="779"/>
      <c r="NZ1330" s="779"/>
      <c r="OA1330" s="779"/>
      <c r="OB1330" s="779"/>
      <c r="OC1330" s="779"/>
      <c r="OD1330" s="779"/>
      <c r="OE1330" s="779"/>
      <c r="OF1330" s="779"/>
      <c r="OG1330" s="779"/>
      <c r="OH1330" s="779"/>
      <c r="OI1330" s="779"/>
      <c r="OJ1330" s="779"/>
      <c r="OK1330" s="779"/>
      <c r="OL1330" s="779"/>
      <c r="OM1330" s="779"/>
      <c r="ON1330" s="779"/>
      <c r="OO1330" s="779"/>
      <c r="OP1330" s="779"/>
      <c r="OQ1330" s="779"/>
      <c r="OR1330" s="779"/>
      <c r="OS1330" s="779"/>
      <c r="OT1330" s="779"/>
      <c r="OU1330" s="779"/>
      <c r="OV1330" s="779"/>
      <c r="OW1330" s="779"/>
      <c r="OX1330" s="779"/>
      <c r="OY1330" s="779"/>
      <c r="OZ1330" s="779"/>
      <c r="PA1330" s="779"/>
      <c r="PB1330" s="779"/>
      <c r="PC1330" s="779"/>
      <c r="PD1330" s="779"/>
      <c r="PE1330" s="779"/>
      <c r="PF1330" s="779"/>
      <c r="PG1330" s="779"/>
      <c r="PH1330" s="779"/>
      <c r="PI1330" s="779"/>
      <c r="PJ1330" s="779"/>
      <c r="PK1330" s="779"/>
      <c r="PL1330" s="779"/>
      <c r="PM1330" s="779"/>
      <c r="PN1330" s="779"/>
      <c r="PO1330" s="779"/>
      <c r="PP1330" s="779"/>
      <c r="PQ1330" s="779"/>
      <c r="PR1330" s="779"/>
      <c r="PS1330" s="779"/>
      <c r="PT1330" s="779"/>
      <c r="PU1330" s="779"/>
      <c r="PV1330" s="779"/>
      <c r="PW1330" s="779"/>
      <c r="PX1330" s="779"/>
      <c r="PY1330" s="779"/>
      <c r="PZ1330" s="779"/>
      <c r="QA1330" s="779"/>
      <c r="QB1330" s="779"/>
      <c r="QC1330" s="779"/>
      <c r="QD1330" s="779"/>
      <c r="QE1330" s="779"/>
      <c r="QF1330" s="779"/>
      <c r="QG1330" s="779"/>
      <c r="QH1330" s="779"/>
      <c r="QI1330" s="779"/>
      <c r="QJ1330" s="779"/>
      <c r="QK1330" s="779"/>
      <c r="QL1330" s="779"/>
      <c r="QM1330" s="779"/>
      <c r="QN1330" s="779"/>
      <c r="QO1330" s="779"/>
      <c r="QP1330" s="779"/>
      <c r="QQ1330" s="779"/>
      <c r="QR1330" s="779"/>
      <c r="QS1330" s="779"/>
      <c r="QT1330" s="779"/>
      <c r="QU1330" s="779"/>
      <c r="QV1330" s="779"/>
      <c r="QW1330" s="779"/>
      <c r="QX1330" s="779"/>
      <c r="QY1330" s="779"/>
      <c r="QZ1330" s="779"/>
      <c r="RA1330" s="779"/>
      <c r="RB1330" s="779"/>
      <c r="RC1330" s="779"/>
      <c r="RD1330" s="779"/>
      <c r="RE1330" s="779"/>
      <c r="RF1330" s="779"/>
      <c r="RG1330" s="779"/>
      <c r="RH1330" s="779"/>
      <c r="RI1330" s="779"/>
      <c r="RJ1330" s="779"/>
      <c r="RK1330" s="779"/>
      <c r="RL1330" s="779"/>
      <c r="RM1330" s="779"/>
      <c r="RN1330" s="779"/>
      <c r="RO1330" s="779"/>
      <c r="RP1330" s="779"/>
      <c r="RQ1330" s="779"/>
      <c r="RR1330" s="779"/>
      <c r="RS1330" s="779"/>
      <c r="RT1330" s="779"/>
      <c r="RU1330" s="779"/>
      <c r="RV1330" s="779"/>
      <c r="RW1330" s="779"/>
      <c r="RX1330" s="779"/>
      <c r="RY1330" s="779"/>
      <c r="RZ1330" s="779"/>
      <c r="SA1330" s="779"/>
      <c r="SB1330" s="779"/>
      <c r="SC1330" s="779"/>
      <c r="SD1330" s="779"/>
      <c r="SE1330" s="779"/>
      <c r="SF1330" s="779"/>
      <c r="SG1330" s="779"/>
      <c r="SH1330" s="779"/>
      <c r="SI1330" s="779"/>
      <c r="SJ1330" s="779"/>
      <c r="SK1330" s="779"/>
      <c r="SL1330" s="779"/>
      <c r="SM1330" s="779"/>
      <c r="SN1330" s="779"/>
      <c r="SO1330" s="779"/>
      <c r="SP1330" s="779"/>
      <c r="SQ1330" s="779"/>
      <c r="SR1330" s="779"/>
      <c r="SS1330" s="779"/>
      <c r="ST1330" s="779"/>
      <c r="SU1330" s="779"/>
      <c r="SV1330" s="779"/>
      <c r="SW1330" s="779"/>
      <c r="SX1330" s="779"/>
      <c r="SY1330" s="779"/>
      <c r="SZ1330" s="779"/>
      <c r="TA1330" s="779"/>
      <c r="TB1330" s="779"/>
      <c r="TC1330" s="779"/>
      <c r="TD1330" s="779"/>
      <c r="TE1330" s="779"/>
      <c r="TF1330" s="779"/>
      <c r="TG1330" s="779"/>
      <c r="TH1330" s="779"/>
      <c r="TI1330" s="779"/>
      <c r="TJ1330" s="779"/>
      <c r="TK1330" s="779"/>
      <c r="TL1330" s="779"/>
      <c r="TM1330" s="779"/>
      <c r="TN1330" s="779"/>
      <c r="TO1330" s="779"/>
      <c r="TP1330" s="779"/>
      <c r="TQ1330" s="779"/>
      <c r="TR1330" s="779"/>
      <c r="TS1330" s="779"/>
      <c r="TT1330" s="779"/>
      <c r="TU1330" s="779"/>
      <c r="TV1330" s="779"/>
      <c r="TW1330" s="779"/>
      <c r="TX1330" s="779"/>
      <c r="TY1330" s="779"/>
      <c r="TZ1330" s="779"/>
      <c r="UA1330" s="779"/>
      <c r="UB1330" s="779"/>
      <c r="UC1330" s="779"/>
      <c r="UD1330" s="779"/>
      <c r="UE1330" s="779"/>
      <c r="UF1330" s="779"/>
      <c r="UG1330" s="779"/>
      <c r="UH1330" s="779"/>
      <c r="UI1330" s="779"/>
      <c r="UJ1330" s="779"/>
      <c r="UK1330" s="779"/>
      <c r="UL1330" s="779"/>
      <c r="UM1330" s="779"/>
      <c r="UN1330" s="779"/>
      <c r="UO1330" s="779"/>
      <c r="UP1330" s="779"/>
      <c r="UQ1330" s="779"/>
      <c r="UR1330" s="779"/>
      <c r="US1330" s="779"/>
      <c r="UT1330" s="779"/>
      <c r="UU1330" s="779"/>
      <c r="UV1330" s="779"/>
      <c r="UW1330" s="779"/>
      <c r="UX1330" s="779"/>
      <c r="UY1330" s="779"/>
      <c r="UZ1330" s="779"/>
      <c r="VA1330" s="779"/>
      <c r="VB1330" s="779"/>
      <c r="VC1330" s="779"/>
      <c r="VD1330" s="779"/>
      <c r="VE1330" s="779"/>
      <c r="VF1330" s="779"/>
      <c r="VG1330" s="779"/>
      <c r="VH1330" s="779"/>
      <c r="VI1330" s="779"/>
      <c r="VJ1330" s="779"/>
      <c r="VK1330" s="779"/>
      <c r="VL1330" s="779"/>
      <c r="VM1330" s="779"/>
      <c r="VN1330" s="779"/>
      <c r="VO1330" s="779"/>
      <c r="VP1330" s="779"/>
      <c r="VQ1330" s="779"/>
      <c r="VR1330" s="779"/>
      <c r="VS1330" s="779"/>
      <c r="VT1330" s="779"/>
      <c r="VU1330" s="779"/>
      <c r="VV1330" s="779"/>
      <c r="VW1330" s="779"/>
      <c r="VX1330" s="779"/>
      <c r="VY1330" s="779"/>
      <c r="VZ1330" s="779"/>
      <c r="WA1330" s="779"/>
      <c r="WB1330" s="779"/>
      <c r="WC1330" s="779"/>
      <c r="WD1330" s="779"/>
      <c r="WE1330" s="779"/>
      <c r="WF1330" s="779"/>
      <c r="WG1330" s="779"/>
      <c r="WH1330" s="779"/>
      <c r="WI1330" s="779"/>
      <c r="WJ1330" s="779"/>
      <c r="WK1330" s="779"/>
      <c r="WL1330" s="779"/>
      <c r="WM1330" s="779"/>
      <c r="WN1330" s="779"/>
      <c r="WO1330" s="779"/>
      <c r="WP1330" s="779"/>
      <c r="WQ1330" s="779"/>
      <c r="WR1330" s="779"/>
      <c r="WS1330" s="779"/>
      <c r="WT1330" s="779"/>
      <c r="WU1330" s="779"/>
      <c r="WV1330" s="779"/>
      <c r="WW1330" s="779"/>
      <c r="WX1330" s="779"/>
      <c r="WY1330" s="779"/>
      <c r="WZ1330" s="779"/>
      <c r="XA1330" s="779"/>
      <c r="XB1330" s="779"/>
      <c r="XC1330" s="779"/>
      <c r="XD1330" s="779"/>
      <c r="XE1330" s="779"/>
      <c r="XF1330" s="779"/>
      <c r="XG1330" s="779"/>
      <c r="XH1330" s="779"/>
      <c r="XI1330" s="779"/>
      <c r="XJ1330" s="779"/>
      <c r="XK1330" s="779"/>
      <c r="XL1330" s="779"/>
      <c r="XM1330" s="779"/>
      <c r="XN1330" s="779"/>
      <c r="XO1330" s="779"/>
      <c r="XP1330" s="779"/>
      <c r="XQ1330" s="779"/>
      <c r="XR1330" s="779"/>
      <c r="XS1330" s="779"/>
      <c r="XT1330" s="779"/>
      <c r="XU1330" s="779"/>
      <c r="XV1330" s="779"/>
      <c r="XW1330" s="779"/>
      <c r="XX1330" s="779"/>
      <c r="XY1330" s="779"/>
      <c r="XZ1330" s="779"/>
      <c r="YA1330" s="779"/>
      <c r="YB1330" s="779"/>
      <c r="YC1330" s="779"/>
      <c r="YD1330" s="779"/>
      <c r="YE1330" s="779"/>
      <c r="YF1330" s="779"/>
      <c r="YG1330" s="779"/>
      <c r="YH1330" s="779"/>
      <c r="YI1330" s="779"/>
      <c r="YJ1330" s="779"/>
      <c r="YK1330" s="779"/>
      <c r="YL1330" s="779"/>
      <c r="YM1330" s="779"/>
      <c r="YN1330" s="779"/>
      <c r="YO1330" s="779"/>
      <c r="YP1330" s="779"/>
      <c r="YQ1330" s="779"/>
      <c r="YR1330" s="779"/>
      <c r="YS1330" s="779"/>
      <c r="YT1330" s="779"/>
      <c r="YU1330" s="779"/>
      <c r="YV1330" s="779"/>
      <c r="YW1330" s="779"/>
      <c r="YX1330" s="779"/>
      <c r="YY1330" s="779"/>
      <c r="YZ1330" s="779"/>
      <c r="ZA1330" s="779"/>
      <c r="ZB1330" s="779"/>
      <c r="ZC1330" s="779"/>
      <c r="ZD1330" s="779"/>
      <c r="ZE1330" s="779"/>
      <c r="ZF1330" s="779"/>
      <c r="ZG1330" s="779"/>
      <c r="ZH1330" s="779"/>
      <c r="ZI1330" s="779"/>
      <c r="ZJ1330" s="779"/>
      <c r="ZK1330" s="779"/>
      <c r="ZL1330" s="779"/>
      <c r="ZM1330" s="779"/>
      <c r="ZN1330" s="779"/>
      <c r="ZO1330" s="779"/>
      <c r="ZP1330" s="779"/>
      <c r="ZQ1330" s="779"/>
      <c r="ZR1330" s="779"/>
      <c r="ZS1330" s="779"/>
      <c r="ZT1330" s="779"/>
      <c r="ZU1330" s="779"/>
      <c r="ZV1330" s="779"/>
      <c r="ZW1330" s="779"/>
      <c r="ZX1330" s="779"/>
      <c r="ZY1330" s="779"/>
      <c r="ZZ1330" s="779"/>
      <c r="AAA1330" s="779"/>
      <c r="AAB1330" s="779"/>
      <c r="AAC1330" s="779"/>
      <c r="AAD1330" s="779"/>
      <c r="AAE1330" s="779"/>
      <c r="AAF1330" s="779"/>
      <c r="AAG1330" s="779"/>
      <c r="AAH1330" s="779"/>
      <c r="AAI1330" s="779"/>
      <c r="AAJ1330" s="779"/>
      <c r="AAK1330" s="779"/>
      <c r="AAL1330" s="779"/>
      <c r="AAM1330" s="779"/>
      <c r="AAN1330" s="779"/>
      <c r="AAO1330" s="779"/>
      <c r="AAP1330" s="779"/>
      <c r="AAQ1330" s="779"/>
      <c r="AAR1330" s="779"/>
      <c r="AAS1330" s="779"/>
      <c r="AAT1330" s="779"/>
      <c r="AAU1330" s="779"/>
      <c r="AAV1330" s="779"/>
      <c r="AAW1330" s="779"/>
      <c r="AAX1330" s="779"/>
      <c r="AAY1330" s="779"/>
      <c r="AAZ1330" s="779"/>
      <c r="ABA1330" s="779"/>
      <c r="ABB1330" s="779"/>
      <c r="ABC1330" s="779"/>
      <c r="ABD1330" s="779"/>
      <c r="ABE1330" s="779"/>
      <c r="ABF1330" s="779"/>
      <c r="ABG1330" s="779"/>
      <c r="ABH1330" s="779"/>
      <c r="ABI1330" s="779"/>
      <c r="ABJ1330" s="779"/>
      <c r="ABK1330" s="779"/>
      <c r="ABL1330" s="779"/>
      <c r="ABM1330" s="779"/>
      <c r="ABN1330" s="779"/>
      <c r="ABO1330" s="779"/>
      <c r="ABP1330" s="779"/>
      <c r="ABQ1330" s="779"/>
      <c r="ABR1330" s="779"/>
      <c r="ABS1330" s="779"/>
      <c r="ABT1330" s="779"/>
      <c r="ABU1330" s="779"/>
      <c r="ABV1330" s="779"/>
      <c r="ABW1330" s="779"/>
      <c r="ABX1330" s="779"/>
      <c r="ABY1330" s="779"/>
      <c r="ABZ1330" s="779"/>
      <c r="ACA1330" s="779"/>
      <c r="ACB1330" s="779"/>
      <c r="ACC1330" s="779"/>
      <c r="ACD1330" s="779"/>
      <c r="ACE1330" s="779"/>
      <c r="ACF1330" s="779"/>
      <c r="ACG1330" s="779"/>
      <c r="ACH1330" s="779"/>
      <c r="ACI1330" s="779"/>
      <c r="ACJ1330" s="779"/>
      <c r="ACK1330" s="779"/>
      <c r="ACL1330" s="779"/>
      <c r="ACM1330" s="779"/>
      <c r="ACN1330" s="779"/>
      <c r="ACO1330" s="779"/>
      <c r="ACP1330" s="779"/>
      <c r="ACQ1330" s="779"/>
      <c r="ACR1330" s="779"/>
      <c r="ACS1330" s="779"/>
      <c r="ACT1330" s="779"/>
      <c r="ACU1330" s="779"/>
      <c r="ACV1330" s="779"/>
      <c r="ACW1330" s="779"/>
      <c r="ACX1330" s="779"/>
      <c r="ACY1330" s="779"/>
      <c r="ACZ1330" s="779"/>
      <c r="ADA1330" s="779"/>
      <c r="ADB1330" s="779"/>
      <c r="ADC1330" s="779"/>
      <c r="ADD1330" s="779"/>
      <c r="ADE1330" s="779"/>
      <c r="ADF1330" s="779"/>
      <c r="ADG1330" s="779"/>
      <c r="ADH1330" s="779"/>
      <c r="ADI1330" s="779"/>
      <c r="ADJ1330" s="779"/>
      <c r="ADK1330" s="779"/>
      <c r="ADL1330" s="779"/>
      <c r="ADM1330" s="779"/>
      <c r="ADN1330" s="779"/>
      <c r="ADO1330" s="779"/>
      <c r="ADP1330" s="779"/>
      <c r="ADQ1330" s="779"/>
      <c r="ADR1330" s="779"/>
      <c r="ADS1330" s="779"/>
      <c r="ADT1330" s="779"/>
      <c r="ADU1330" s="779"/>
      <c r="ADV1330" s="779"/>
      <c r="ADW1330" s="779"/>
      <c r="ADX1330" s="779"/>
      <c r="ADY1330" s="779"/>
      <c r="ADZ1330" s="779"/>
      <c r="AEA1330" s="779"/>
      <c r="AEB1330" s="779"/>
      <c r="AEC1330" s="779"/>
      <c r="AED1330" s="779"/>
      <c r="AEE1330" s="779"/>
      <c r="AEF1330" s="779"/>
      <c r="AEG1330" s="779"/>
      <c r="AEH1330" s="779"/>
      <c r="AEI1330" s="779"/>
      <c r="AEJ1330" s="779"/>
      <c r="AEK1330" s="779"/>
      <c r="AEL1330" s="779"/>
      <c r="AEM1330" s="779"/>
      <c r="AEN1330" s="779"/>
      <c r="AEO1330" s="779"/>
      <c r="AEP1330" s="779"/>
      <c r="AEQ1330" s="779"/>
      <c r="AER1330" s="779"/>
      <c r="AES1330" s="779"/>
      <c r="AET1330" s="779"/>
      <c r="AEU1330" s="779"/>
      <c r="AEV1330" s="779"/>
      <c r="AEW1330" s="779"/>
      <c r="AEX1330" s="779"/>
      <c r="AEY1330" s="779"/>
      <c r="AEZ1330" s="779"/>
      <c r="AFA1330" s="779"/>
      <c r="AFB1330" s="779"/>
      <c r="AFC1330" s="779"/>
      <c r="AFD1330" s="779"/>
      <c r="AFE1330" s="779"/>
      <c r="AFF1330" s="779"/>
      <c r="AFG1330" s="779"/>
      <c r="AFH1330" s="779"/>
      <c r="AFI1330" s="779"/>
      <c r="AFJ1330" s="779"/>
      <c r="AFK1330" s="779"/>
      <c r="AFL1330" s="779"/>
      <c r="AFM1330" s="779"/>
      <c r="AFN1330" s="779"/>
      <c r="AFO1330" s="779"/>
      <c r="AFP1330" s="779"/>
      <c r="AFQ1330" s="779"/>
      <c r="AFR1330" s="779"/>
      <c r="AFS1330" s="779"/>
      <c r="AFT1330" s="779"/>
      <c r="AFU1330" s="779"/>
      <c r="AFV1330" s="779"/>
      <c r="AFW1330" s="779"/>
      <c r="AFX1330" s="779"/>
      <c r="AFY1330" s="779"/>
      <c r="AFZ1330" s="779"/>
      <c r="AGA1330" s="779"/>
      <c r="AGB1330" s="779"/>
      <c r="AGC1330" s="779"/>
      <c r="AGD1330" s="779"/>
      <c r="AGE1330" s="779"/>
      <c r="AGF1330" s="779"/>
      <c r="AGG1330" s="779"/>
      <c r="AGH1330" s="779"/>
      <c r="AGI1330" s="779"/>
      <c r="AGJ1330" s="779"/>
      <c r="AGK1330" s="779"/>
      <c r="AGL1330" s="779"/>
      <c r="AGM1330" s="779"/>
      <c r="AGN1330" s="779"/>
      <c r="AGO1330" s="779"/>
      <c r="AGP1330" s="779"/>
      <c r="AGQ1330" s="779"/>
      <c r="AGR1330" s="779"/>
      <c r="AGS1330" s="779"/>
      <c r="AGT1330" s="779"/>
      <c r="AGU1330" s="779"/>
      <c r="AGV1330" s="779"/>
      <c r="AGW1330" s="779"/>
      <c r="AGX1330" s="779"/>
      <c r="AGY1330" s="779"/>
      <c r="AGZ1330" s="779"/>
      <c r="AHA1330" s="779"/>
      <c r="AHB1330" s="779"/>
      <c r="AHC1330" s="779"/>
      <c r="AHD1330" s="779"/>
      <c r="AHE1330" s="779"/>
      <c r="AHF1330" s="779"/>
      <c r="AHG1330" s="779"/>
      <c r="AHH1330" s="779"/>
      <c r="AHI1330" s="779"/>
      <c r="AHJ1330" s="779"/>
      <c r="AHK1330" s="779"/>
      <c r="AHL1330" s="779"/>
      <c r="AHM1330" s="779"/>
      <c r="AHN1330" s="779"/>
      <c r="AHO1330" s="779"/>
      <c r="AHP1330" s="779"/>
      <c r="AHQ1330" s="779"/>
      <c r="AHR1330" s="779"/>
      <c r="AHS1330" s="779"/>
      <c r="AHT1330" s="779"/>
      <c r="AHU1330" s="779"/>
      <c r="AHV1330" s="779"/>
      <c r="AHW1330" s="779"/>
      <c r="AHX1330" s="779"/>
      <c r="AHY1330" s="779"/>
      <c r="AHZ1330" s="779"/>
      <c r="AIA1330" s="779"/>
      <c r="AIB1330" s="779"/>
      <c r="AIC1330" s="779"/>
      <c r="AID1330" s="779"/>
      <c r="AIE1330" s="779"/>
      <c r="AIF1330" s="779"/>
      <c r="AIG1330" s="779"/>
      <c r="AIH1330" s="779"/>
      <c r="AII1330" s="779"/>
      <c r="AIJ1330" s="779"/>
      <c r="AIK1330" s="779"/>
      <c r="AIL1330" s="779"/>
      <c r="AIM1330" s="779"/>
      <c r="AIN1330" s="779"/>
      <c r="AIO1330" s="779"/>
      <c r="AIP1330" s="779"/>
      <c r="AIQ1330" s="779"/>
      <c r="AIR1330" s="779"/>
      <c r="AIS1330" s="779"/>
      <c r="AIT1330" s="779"/>
      <c r="AIU1330" s="779"/>
      <c r="AIV1330" s="779"/>
      <c r="AIW1330" s="779"/>
      <c r="AIX1330" s="779"/>
      <c r="AIY1330" s="779"/>
      <c r="AIZ1330" s="779"/>
      <c r="AJA1330" s="779"/>
      <c r="AJB1330" s="779"/>
      <c r="AJC1330" s="779"/>
      <c r="AJD1330" s="779"/>
      <c r="AJE1330" s="779"/>
      <c r="AJF1330" s="779"/>
      <c r="AJG1330" s="779"/>
      <c r="AJH1330" s="779"/>
      <c r="AJI1330" s="779"/>
      <c r="AJJ1330" s="779"/>
      <c r="AJK1330" s="779"/>
      <c r="AJL1330" s="779"/>
      <c r="AJM1330" s="779"/>
      <c r="AJN1330" s="779"/>
      <c r="AJO1330" s="779"/>
      <c r="AJP1330" s="779"/>
      <c r="AJQ1330" s="779"/>
      <c r="AJR1330" s="779"/>
      <c r="AJS1330" s="779"/>
      <c r="AJT1330" s="779"/>
      <c r="AJU1330" s="779"/>
      <c r="AJV1330" s="779"/>
      <c r="AJW1330" s="779"/>
      <c r="AJX1330" s="779"/>
      <c r="AJY1330" s="779"/>
      <c r="AJZ1330" s="779"/>
      <c r="AKA1330" s="779"/>
      <c r="AKB1330" s="779"/>
      <c r="AKC1330" s="779"/>
      <c r="AKD1330" s="779"/>
      <c r="AKE1330" s="779"/>
      <c r="AKF1330" s="779"/>
      <c r="AKG1330" s="779"/>
      <c r="AKH1330" s="779"/>
      <c r="AKI1330" s="779"/>
      <c r="AKJ1330" s="779"/>
      <c r="AKK1330" s="779"/>
      <c r="AKL1330" s="779"/>
      <c r="AKM1330" s="779"/>
      <c r="AKN1330" s="779"/>
      <c r="AKO1330" s="779"/>
      <c r="AKP1330" s="779"/>
      <c r="AKQ1330" s="779"/>
      <c r="AKR1330" s="779"/>
      <c r="AKS1330" s="779"/>
      <c r="AKT1330" s="779"/>
      <c r="AKU1330" s="779"/>
      <c r="AKV1330" s="779"/>
      <c r="AKW1330" s="779"/>
      <c r="AKX1330" s="779"/>
      <c r="AKY1330" s="779"/>
      <c r="AKZ1330" s="779"/>
      <c r="ALA1330" s="779"/>
      <c r="ALB1330" s="779"/>
      <c r="ALC1330" s="779"/>
      <c r="ALD1330" s="779"/>
      <c r="ALE1330" s="779"/>
      <c r="ALF1330" s="779"/>
      <c r="ALG1330" s="779"/>
      <c r="ALH1330" s="779"/>
      <c r="ALI1330" s="779"/>
      <c r="ALJ1330" s="779"/>
      <c r="ALK1330" s="779"/>
      <c r="ALL1330" s="779"/>
      <c r="ALM1330" s="779"/>
      <c r="ALN1330" s="779"/>
      <c r="ALO1330" s="779"/>
      <c r="ALP1330" s="779"/>
      <c r="ALQ1330" s="779"/>
      <c r="ALR1330" s="779"/>
      <c r="ALS1330" s="779"/>
      <c r="ALT1330" s="779"/>
      <c r="ALU1330" s="779"/>
      <c r="ALV1330" s="779"/>
      <c r="ALW1330" s="779"/>
      <c r="ALX1330" s="779"/>
      <c r="ALY1330" s="779"/>
      <c r="ALZ1330" s="779"/>
      <c r="AMA1330" s="779"/>
      <c r="AMB1330" s="779"/>
      <c r="AMC1330" s="779"/>
      <c r="AMD1330" s="779"/>
      <c r="AME1330" s="779"/>
      <c r="AMF1330" s="779"/>
      <c r="AMG1330" s="779"/>
      <c r="AMH1330" s="779"/>
      <c r="AMI1330" s="779"/>
      <c r="AMJ1330" s="779"/>
      <c r="AMK1330" s="779"/>
      <c r="AML1330" s="779"/>
      <c r="AMM1330" s="779"/>
      <c r="AMN1330" s="779"/>
      <c r="AMO1330" s="779"/>
      <c r="AMP1330" s="779"/>
      <c r="AMQ1330" s="779"/>
      <c r="AMR1330" s="779"/>
      <c r="AMS1330" s="779"/>
      <c r="AMT1330" s="779"/>
      <c r="AMU1330" s="779"/>
      <c r="AMV1330" s="779"/>
      <c r="AMW1330" s="779"/>
      <c r="AMX1330" s="779"/>
      <c r="AMY1330" s="779"/>
      <c r="AMZ1330" s="779"/>
      <c r="ANA1330" s="779"/>
      <c r="ANB1330" s="779"/>
      <c r="ANC1330" s="779"/>
      <c r="AND1330" s="779"/>
      <c r="ANE1330" s="779"/>
      <c r="ANF1330" s="779"/>
      <c r="ANG1330" s="779"/>
      <c r="ANH1330" s="779"/>
      <c r="ANI1330" s="779"/>
      <c r="ANJ1330" s="779"/>
      <c r="ANK1330" s="779"/>
      <c r="ANL1330" s="779"/>
      <c r="ANM1330" s="779"/>
      <c r="ANN1330" s="779"/>
      <c r="ANO1330" s="779"/>
      <c r="ANP1330" s="779"/>
      <c r="ANQ1330" s="779"/>
      <c r="ANR1330" s="779"/>
      <c r="ANS1330" s="779"/>
      <c r="ANT1330" s="779"/>
      <c r="ANU1330" s="779"/>
      <c r="ANV1330" s="779"/>
      <c r="ANW1330" s="779"/>
      <c r="ANX1330" s="779"/>
      <c r="ANY1330" s="779"/>
      <c r="ANZ1330" s="779"/>
      <c r="AOA1330" s="779"/>
      <c r="AOB1330" s="779"/>
      <c r="AOC1330" s="779"/>
      <c r="AOD1330" s="779"/>
      <c r="AOE1330" s="779"/>
      <c r="AOF1330" s="779"/>
      <c r="AOG1330" s="779"/>
      <c r="AOH1330" s="779"/>
      <c r="AOI1330" s="779"/>
      <c r="AOJ1330" s="779"/>
      <c r="AOK1330" s="779"/>
      <c r="AOL1330" s="779"/>
      <c r="AOM1330" s="779"/>
      <c r="AON1330" s="779"/>
      <c r="AOO1330" s="779"/>
      <c r="AOP1330" s="779"/>
      <c r="AOQ1330" s="779"/>
      <c r="AOR1330" s="779"/>
      <c r="AOS1330" s="779"/>
      <c r="AOT1330" s="779"/>
      <c r="AOU1330" s="779"/>
      <c r="AOV1330" s="779"/>
      <c r="AOW1330" s="779"/>
      <c r="AOX1330" s="779"/>
      <c r="AOY1330" s="779"/>
      <c r="AOZ1330" s="779"/>
      <c r="APA1330" s="779"/>
      <c r="APB1330" s="779"/>
      <c r="APC1330" s="779"/>
      <c r="APD1330" s="779"/>
      <c r="APE1330" s="779"/>
      <c r="APF1330" s="779"/>
      <c r="APG1330" s="779"/>
      <c r="APH1330" s="779"/>
      <c r="API1330" s="779"/>
      <c r="APJ1330" s="779"/>
      <c r="APK1330" s="779"/>
      <c r="APL1330" s="779"/>
      <c r="APM1330" s="779"/>
      <c r="APN1330" s="779"/>
      <c r="APO1330" s="779"/>
      <c r="APP1330" s="779"/>
      <c r="APQ1330" s="779"/>
      <c r="APR1330" s="779"/>
      <c r="APS1330" s="779"/>
      <c r="APT1330" s="779"/>
      <c r="APU1330" s="779"/>
      <c r="APV1330" s="779"/>
      <c r="APW1330" s="779"/>
      <c r="APX1330" s="779"/>
      <c r="APY1330" s="779"/>
      <c r="APZ1330" s="779"/>
      <c r="AQA1330" s="779"/>
      <c r="AQB1330" s="779"/>
      <c r="AQC1330" s="779"/>
      <c r="AQD1330" s="779"/>
      <c r="AQE1330" s="779"/>
      <c r="AQF1330" s="779"/>
      <c r="AQG1330" s="779"/>
      <c r="AQH1330" s="779"/>
      <c r="AQI1330" s="779"/>
      <c r="AQJ1330" s="779"/>
      <c r="AQK1330" s="779"/>
      <c r="AQL1330" s="779"/>
      <c r="AQM1330" s="779"/>
      <c r="AQN1330" s="779"/>
      <c r="AQO1330" s="779"/>
      <c r="AQP1330" s="779"/>
      <c r="AQQ1330" s="779"/>
      <c r="AQR1330" s="779"/>
      <c r="AQS1330" s="779"/>
      <c r="AQT1330" s="779"/>
      <c r="AQU1330" s="779"/>
      <c r="AQV1330" s="779"/>
      <c r="AQW1330" s="779"/>
      <c r="AQX1330" s="779"/>
      <c r="AQY1330" s="779"/>
      <c r="AQZ1330" s="779"/>
      <c r="ARA1330" s="779"/>
      <c r="ARB1330" s="779"/>
      <c r="ARC1330" s="779"/>
      <c r="ARD1330" s="779"/>
      <c r="ARE1330" s="779"/>
      <c r="ARF1330" s="779"/>
      <c r="ARG1330" s="779"/>
      <c r="ARH1330" s="779"/>
      <c r="ARI1330" s="779"/>
      <c r="ARJ1330" s="779"/>
      <c r="ARK1330" s="779"/>
      <c r="ARL1330" s="779"/>
      <c r="ARM1330" s="779"/>
      <c r="ARN1330" s="779"/>
      <c r="ARO1330" s="779"/>
      <c r="ARP1330" s="779"/>
      <c r="ARQ1330" s="779"/>
      <c r="ARR1330" s="779"/>
      <c r="ARS1330" s="779"/>
      <c r="ART1330" s="779"/>
      <c r="ARU1330" s="779"/>
      <c r="ARV1330" s="779"/>
      <c r="ARW1330" s="779"/>
      <c r="ARX1330" s="779"/>
      <c r="ARY1330" s="779"/>
      <c r="ARZ1330" s="779"/>
      <c r="ASA1330" s="779"/>
      <c r="ASB1330" s="779"/>
      <c r="ASC1330" s="779"/>
      <c r="ASD1330" s="779"/>
      <c r="ASE1330" s="779"/>
      <c r="ASF1330" s="779"/>
      <c r="ASG1330" s="779"/>
      <c r="ASH1330" s="779"/>
      <c r="ASI1330" s="779"/>
      <c r="ASJ1330" s="779"/>
      <c r="ASK1330" s="779"/>
      <c r="ASL1330" s="779"/>
      <c r="ASM1330" s="779"/>
      <c r="ASN1330" s="779"/>
      <c r="ASO1330" s="779"/>
      <c r="ASP1330" s="779"/>
      <c r="ASQ1330" s="779"/>
      <c r="ASR1330" s="779"/>
      <c r="ASS1330" s="779"/>
      <c r="AST1330" s="779"/>
      <c r="ASU1330" s="779"/>
      <c r="ASV1330" s="779"/>
      <c r="ASW1330" s="779"/>
      <c r="ASX1330" s="779"/>
      <c r="ASY1330" s="779"/>
      <c r="ASZ1330" s="779"/>
      <c r="ATA1330" s="779"/>
      <c r="ATB1330" s="779"/>
      <c r="ATC1330" s="779"/>
      <c r="ATD1330" s="779"/>
      <c r="ATE1330" s="779"/>
      <c r="ATF1330" s="779"/>
      <c r="ATG1330" s="779"/>
      <c r="ATH1330" s="779"/>
      <c r="ATI1330" s="779"/>
      <c r="ATJ1330" s="779"/>
      <c r="ATK1330" s="779"/>
      <c r="ATL1330" s="779"/>
      <c r="ATM1330" s="779"/>
      <c r="ATN1330" s="779"/>
      <c r="ATO1330" s="779"/>
      <c r="ATP1330" s="779"/>
      <c r="ATQ1330" s="779"/>
      <c r="ATR1330" s="779"/>
      <c r="ATS1330" s="779"/>
      <c r="ATT1330" s="779"/>
      <c r="ATU1330" s="779"/>
      <c r="ATV1330" s="779"/>
      <c r="ATW1330" s="779"/>
      <c r="ATX1330" s="779"/>
      <c r="ATY1330" s="779"/>
      <c r="ATZ1330" s="779"/>
      <c r="AUA1330" s="779"/>
      <c r="AUB1330" s="779"/>
      <c r="AUC1330" s="779"/>
      <c r="AUD1330" s="779"/>
      <c r="AUE1330" s="779"/>
      <c r="AUF1330" s="779"/>
      <c r="AUG1330" s="779"/>
      <c r="AUH1330" s="779"/>
      <c r="AUI1330" s="779"/>
      <c r="AUJ1330" s="779"/>
      <c r="AUK1330" s="779"/>
      <c r="AUL1330" s="779"/>
      <c r="AUM1330" s="779"/>
      <c r="AUN1330" s="779"/>
      <c r="AUO1330" s="779"/>
      <c r="AUP1330" s="779"/>
      <c r="AUQ1330" s="779"/>
      <c r="AUR1330" s="779"/>
      <c r="AUS1330" s="779"/>
      <c r="AUT1330" s="779"/>
      <c r="AUU1330" s="779"/>
      <c r="AUV1330" s="779"/>
      <c r="AUW1330" s="779"/>
      <c r="AUX1330" s="779"/>
      <c r="AUY1330" s="779"/>
      <c r="AUZ1330" s="779"/>
      <c r="AVA1330" s="779"/>
      <c r="AVB1330" s="779"/>
      <c r="AVC1330" s="779"/>
      <c r="AVD1330" s="779"/>
      <c r="AVE1330" s="779"/>
      <c r="AVF1330" s="779"/>
      <c r="AVG1330" s="779"/>
      <c r="AVH1330" s="779"/>
      <c r="AVI1330" s="779"/>
      <c r="AVJ1330" s="779"/>
      <c r="AVK1330" s="779"/>
      <c r="AVL1330" s="779"/>
      <c r="AVM1330" s="779"/>
      <c r="AVN1330" s="779"/>
      <c r="AVO1330" s="779"/>
      <c r="AVP1330" s="779"/>
      <c r="AVQ1330" s="779"/>
      <c r="AVR1330" s="779"/>
      <c r="AVS1330" s="779"/>
      <c r="AVT1330" s="779"/>
      <c r="AVU1330" s="779"/>
      <c r="AVV1330" s="779"/>
      <c r="AVW1330" s="779"/>
      <c r="AVX1330" s="779"/>
      <c r="AVY1330" s="779"/>
      <c r="AVZ1330" s="779"/>
      <c r="AWA1330" s="779"/>
      <c r="AWB1330" s="779"/>
      <c r="AWC1330" s="779"/>
      <c r="AWD1330" s="779"/>
      <c r="AWE1330" s="779"/>
      <c r="AWF1330" s="779"/>
      <c r="AWG1330" s="779"/>
      <c r="AWH1330" s="779"/>
      <c r="AWI1330" s="779"/>
      <c r="AWJ1330" s="779"/>
      <c r="AWK1330" s="779"/>
      <c r="AWL1330" s="779"/>
      <c r="AWM1330" s="779"/>
      <c r="AWN1330" s="779"/>
      <c r="AWO1330" s="779"/>
      <c r="AWP1330" s="779"/>
      <c r="AWQ1330" s="779"/>
      <c r="AWR1330" s="779"/>
      <c r="AWS1330" s="779"/>
      <c r="AWT1330" s="779"/>
      <c r="AWU1330" s="779"/>
      <c r="AWV1330" s="779"/>
      <c r="AWW1330" s="779"/>
      <c r="AWX1330" s="779"/>
      <c r="AWY1330" s="779"/>
      <c r="AWZ1330" s="779"/>
      <c r="AXA1330" s="779"/>
      <c r="AXB1330" s="779"/>
      <c r="AXC1330" s="779"/>
      <c r="AXD1330" s="779"/>
      <c r="AXE1330" s="779"/>
      <c r="AXF1330" s="779"/>
      <c r="AXG1330" s="779"/>
      <c r="AXH1330" s="779"/>
      <c r="AXI1330" s="779"/>
      <c r="AXJ1330" s="779"/>
      <c r="AXK1330" s="779"/>
      <c r="AXL1330" s="779"/>
      <c r="AXM1330" s="779"/>
      <c r="AXN1330" s="779"/>
      <c r="AXO1330" s="779"/>
      <c r="AXP1330" s="779"/>
      <c r="AXQ1330" s="779"/>
      <c r="AXR1330" s="779"/>
      <c r="AXS1330" s="779"/>
      <c r="AXT1330" s="779"/>
      <c r="AXU1330" s="779"/>
      <c r="AXV1330" s="779"/>
      <c r="AXW1330" s="779"/>
      <c r="AXX1330" s="779"/>
      <c r="AXY1330" s="779"/>
      <c r="AXZ1330" s="779"/>
      <c r="AYA1330" s="779"/>
      <c r="AYB1330" s="779"/>
      <c r="AYC1330" s="779"/>
      <c r="AYD1330" s="779"/>
      <c r="AYE1330" s="779"/>
      <c r="AYF1330" s="779"/>
      <c r="AYG1330" s="779"/>
      <c r="AYH1330" s="779"/>
      <c r="AYI1330" s="779"/>
      <c r="AYJ1330" s="779"/>
      <c r="AYK1330" s="779"/>
      <c r="AYL1330" s="779"/>
      <c r="AYM1330" s="779"/>
      <c r="AYN1330" s="779"/>
      <c r="AYO1330" s="779"/>
      <c r="AYP1330" s="779"/>
      <c r="AYQ1330" s="779"/>
      <c r="AYR1330" s="779"/>
      <c r="AYS1330" s="779"/>
      <c r="AYT1330" s="779"/>
      <c r="AYU1330" s="779"/>
      <c r="AYV1330" s="779"/>
      <c r="AYW1330" s="779"/>
      <c r="AYX1330" s="779"/>
      <c r="AYY1330" s="779"/>
      <c r="AYZ1330" s="779"/>
      <c r="AZA1330" s="779"/>
      <c r="AZB1330" s="779"/>
      <c r="AZC1330" s="779"/>
      <c r="AZD1330" s="779"/>
      <c r="AZE1330" s="779"/>
      <c r="AZF1330" s="779"/>
      <c r="AZG1330" s="779"/>
      <c r="AZH1330" s="779"/>
      <c r="AZI1330" s="779"/>
      <c r="AZJ1330" s="779"/>
      <c r="AZK1330" s="779"/>
      <c r="AZL1330" s="779"/>
      <c r="AZM1330" s="779"/>
      <c r="AZN1330" s="779"/>
      <c r="AZO1330" s="779"/>
      <c r="AZP1330" s="779"/>
      <c r="AZQ1330" s="779"/>
      <c r="AZR1330" s="779"/>
      <c r="AZS1330" s="779"/>
      <c r="AZT1330" s="779"/>
      <c r="AZU1330" s="779"/>
      <c r="AZV1330" s="779"/>
      <c r="AZW1330" s="779"/>
      <c r="AZX1330" s="779"/>
      <c r="AZY1330" s="779"/>
      <c r="AZZ1330" s="779"/>
      <c r="BAA1330" s="779"/>
      <c r="BAB1330" s="779"/>
      <c r="BAC1330" s="779"/>
      <c r="BAD1330" s="779"/>
      <c r="BAE1330" s="779"/>
      <c r="BAF1330" s="779"/>
      <c r="BAG1330" s="779"/>
      <c r="BAH1330" s="779"/>
      <c r="BAI1330" s="779"/>
      <c r="BAJ1330" s="779"/>
      <c r="BAK1330" s="779"/>
      <c r="BAL1330" s="779"/>
      <c r="BAM1330" s="779"/>
      <c r="BAN1330" s="779"/>
      <c r="BAO1330" s="779"/>
      <c r="BAP1330" s="779"/>
      <c r="BAQ1330" s="779"/>
      <c r="BAR1330" s="779"/>
      <c r="BAS1330" s="779"/>
      <c r="BAT1330" s="779"/>
      <c r="BAU1330" s="779"/>
      <c r="BAV1330" s="779"/>
      <c r="BAW1330" s="779"/>
      <c r="BAX1330" s="779"/>
      <c r="BAY1330" s="779"/>
      <c r="BAZ1330" s="779"/>
      <c r="BBA1330" s="779"/>
      <c r="BBB1330" s="779"/>
      <c r="BBC1330" s="779"/>
      <c r="BBD1330" s="779"/>
      <c r="BBE1330" s="779"/>
      <c r="BBF1330" s="779"/>
      <c r="BBG1330" s="779"/>
      <c r="BBH1330" s="779"/>
      <c r="BBI1330" s="779"/>
      <c r="BBJ1330" s="779"/>
      <c r="BBK1330" s="779"/>
      <c r="BBL1330" s="779"/>
      <c r="BBM1330" s="779"/>
      <c r="BBN1330" s="779"/>
      <c r="BBO1330" s="779"/>
      <c r="BBP1330" s="779"/>
      <c r="BBQ1330" s="779"/>
      <c r="BBR1330" s="779"/>
      <c r="BBS1330" s="779"/>
      <c r="BBT1330" s="779"/>
      <c r="BBU1330" s="779"/>
      <c r="BBV1330" s="779"/>
      <c r="BBW1330" s="779"/>
      <c r="BBX1330" s="779"/>
      <c r="BBY1330" s="779"/>
      <c r="BBZ1330" s="779"/>
      <c r="BCA1330" s="779"/>
      <c r="BCB1330" s="779"/>
      <c r="BCC1330" s="779"/>
      <c r="BCD1330" s="779"/>
      <c r="BCE1330" s="779"/>
      <c r="BCF1330" s="779"/>
      <c r="BCG1330" s="779"/>
      <c r="BCH1330" s="779"/>
      <c r="BCI1330" s="779"/>
      <c r="BCJ1330" s="779"/>
      <c r="BCK1330" s="779"/>
      <c r="BCL1330" s="779"/>
      <c r="BCM1330" s="779"/>
      <c r="BCN1330" s="779"/>
      <c r="BCO1330" s="779"/>
      <c r="BCP1330" s="779"/>
      <c r="BCQ1330" s="779"/>
      <c r="BCR1330" s="779"/>
      <c r="BCS1330" s="779"/>
      <c r="BCT1330" s="779"/>
      <c r="BCU1330" s="779"/>
      <c r="BCV1330" s="779"/>
      <c r="BCW1330" s="779"/>
      <c r="BCX1330" s="779"/>
      <c r="BCY1330" s="779"/>
      <c r="BCZ1330" s="779"/>
      <c r="BDA1330" s="779"/>
      <c r="BDB1330" s="779"/>
      <c r="BDC1330" s="779"/>
      <c r="BDD1330" s="779"/>
      <c r="BDE1330" s="779"/>
      <c r="BDF1330" s="779"/>
      <c r="BDG1330" s="779"/>
      <c r="BDH1330" s="779"/>
      <c r="BDI1330" s="779"/>
      <c r="BDJ1330" s="779"/>
      <c r="BDK1330" s="779"/>
      <c r="BDL1330" s="779"/>
      <c r="BDM1330" s="779"/>
      <c r="BDN1330" s="779"/>
      <c r="BDO1330" s="779"/>
      <c r="BDP1330" s="779"/>
      <c r="BDQ1330" s="779"/>
      <c r="BDR1330" s="779"/>
      <c r="BDS1330" s="779"/>
      <c r="BDT1330" s="779"/>
      <c r="BDU1330" s="779"/>
      <c r="BDV1330" s="779"/>
      <c r="BDW1330" s="779"/>
      <c r="BDX1330" s="779"/>
      <c r="BDY1330" s="779"/>
      <c r="BDZ1330" s="779"/>
      <c r="BEA1330" s="779"/>
      <c r="BEB1330" s="779"/>
      <c r="BEC1330" s="779"/>
      <c r="BED1330" s="779"/>
      <c r="BEE1330" s="779"/>
      <c r="BEF1330" s="779"/>
      <c r="BEG1330" s="779"/>
      <c r="BEH1330" s="779"/>
      <c r="BEI1330" s="779"/>
      <c r="BEJ1330" s="779"/>
      <c r="BEK1330" s="779"/>
      <c r="BEL1330" s="779"/>
      <c r="BEM1330" s="779"/>
      <c r="BEN1330" s="779"/>
      <c r="BEO1330" s="779"/>
      <c r="BEP1330" s="779"/>
      <c r="BEQ1330" s="779"/>
      <c r="BER1330" s="779"/>
      <c r="BES1330" s="779"/>
      <c r="BET1330" s="779"/>
      <c r="BEU1330" s="779"/>
      <c r="BEV1330" s="779"/>
      <c r="BEW1330" s="779"/>
      <c r="BEX1330" s="779"/>
      <c r="BEY1330" s="779"/>
      <c r="BEZ1330" s="779"/>
      <c r="BFA1330" s="779"/>
      <c r="BFB1330" s="779"/>
      <c r="BFC1330" s="779"/>
      <c r="BFD1330" s="779"/>
      <c r="BFE1330" s="779"/>
      <c r="BFF1330" s="779"/>
      <c r="BFG1330" s="779"/>
      <c r="BFH1330" s="779"/>
      <c r="BFI1330" s="779"/>
      <c r="BFJ1330" s="779"/>
      <c r="BFK1330" s="779"/>
      <c r="BFL1330" s="779"/>
      <c r="BFM1330" s="779"/>
      <c r="BFN1330" s="779"/>
      <c r="BFO1330" s="779"/>
      <c r="BFP1330" s="779"/>
      <c r="BFQ1330" s="779"/>
      <c r="BFR1330" s="779"/>
      <c r="BFS1330" s="779"/>
      <c r="BFT1330" s="779"/>
      <c r="BFU1330" s="779"/>
      <c r="BFV1330" s="779"/>
      <c r="BFW1330" s="779"/>
      <c r="BFX1330" s="779"/>
      <c r="BFY1330" s="779"/>
      <c r="BFZ1330" s="779"/>
      <c r="BGA1330" s="779"/>
      <c r="BGB1330" s="779"/>
      <c r="BGC1330" s="779"/>
      <c r="BGD1330" s="779"/>
      <c r="BGE1330" s="779"/>
      <c r="BGF1330" s="779"/>
      <c r="BGG1330" s="779"/>
      <c r="BGH1330" s="779"/>
      <c r="BGI1330" s="779"/>
      <c r="BGJ1330" s="779"/>
      <c r="BGK1330" s="779"/>
      <c r="BGL1330" s="779"/>
      <c r="BGM1330" s="779"/>
      <c r="BGN1330" s="779"/>
      <c r="BGO1330" s="779"/>
      <c r="BGP1330" s="779"/>
      <c r="BGQ1330" s="779"/>
      <c r="BGR1330" s="779"/>
      <c r="BGS1330" s="779"/>
      <c r="BGT1330" s="779"/>
      <c r="BGU1330" s="779"/>
      <c r="BGV1330" s="779"/>
      <c r="BGW1330" s="779"/>
      <c r="BGX1330" s="779"/>
      <c r="BGY1330" s="779"/>
      <c r="BGZ1330" s="779"/>
      <c r="BHA1330" s="779"/>
      <c r="BHB1330" s="779"/>
      <c r="BHC1330" s="779"/>
      <c r="BHD1330" s="779"/>
      <c r="BHE1330" s="779"/>
      <c r="BHF1330" s="779"/>
      <c r="BHG1330" s="779"/>
      <c r="BHH1330" s="779"/>
      <c r="BHI1330" s="779"/>
      <c r="BHJ1330" s="779"/>
      <c r="BHK1330" s="779"/>
      <c r="BHL1330" s="779"/>
      <c r="BHM1330" s="779"/>
      <c r="BHN1330" s="779"/>
      <c r="BHO1330" s="779"/>
      <c r="BHP1330" s="779"/>
      <c r="BHQ1330" s="779"/>
      <c r="BHR1330" s="779"/>
      <c r="BHS1330" s="779"/>
      <c r="BHT1330" s="779"/>
      <c r="BHU1330" s="779"/>
      <c r="BHV1330" s="779"/>
      <c r="BHW1330" s="779"/>
      <c r="BHX1330" s="779"/>
      <c r="BHY1330" s="779"/>
      <c r="BHZ1330" s="779"/>
      <c r="BIA1330" s="779"/>
      <c r="BIB1330" s="779"/>
      <c r="BIC1330" s="779"/>
      <c r="BID1330" s="779"/>
      <c r="BIE1330" s="779"/>
      <c r="BIF1330" s="779"/>
      <c r="BIG1330" s="779"/>
      <c r="BIH1330" s="779"/>
      <c r="BII1330" s="779"/>
      <c r="BIJ1330" s="779"/>
      <c r="BIK1330" s="779"/>
      <c r="BIL1330" s="779"/>
      <c r="BIM1330" s="779"/>
      <c r="BIN1330" s="779"/>
      <c r="BIO1330" s="779"/>
      <c r="BIP1330" s="779"/>
      <c r="BIQ1330" s="779"/>
      <c r="BIR1330" s="779"/>
      <c r="BIS1330" s="779"/>
      <c r="BIT1330" s="779"/>
      <c r="BIU1330" s="779"/>
      <c r="BIV1330" s="779"/>
      <c r="BIW1330" s="779"/>
      <c r="BIX1330" s="779"/>
      <c r="BIY1330" s="779"/>
      <c r="BIZ1330" s="779"/>
      <c r="BJA1330" s="779"/>
      <c r="BJB1330" s="779"/>
      <c r="BJC1330" s="779"/>
      <c r="BJD1330" s="779"/>
      <c r="BJE1330" s="779"/>
      <c r="BJF1330" s="779"/>
      <c r="BJG1330" s="779"/>
      <c r="BJH1330" s="779"/>
      <c r="BJI1330" s="779"/>
      <c r="BJJ1330" s="779"/>
      <c r="BJK1330" s="779"/>
      <c r="BJL1330" s="779"/>
      <c r="BJM1330" s="779"/>
      <c r="BJN1330" s="779"/>
      <c r="BJO1330" s="779"/>
      <c r="BJP1330" s="779"/>
      <c r="BJQ1330" s="779"/>
      <c r="BJR1330" s="779"/>
      <c r="BJS1330" s="779"/>
      <c r="BJT1330" s="779"/>
      <c r="BJU1330" s="779"/>
      <c r="BJV1330" s="779"/>
      <c r="BJW1330" s="779"/>
      <c r="BJX1330" s="779"/>
      <c r="BJY1330" s="779"/>
      <c r="BJZ1330" s="779"/>
      <c r="BKA1330" s="779"/>
      <c r="BKB1330" s="779"/>
      <c r="BKC1330" s="779"/>
      <c r="BKD1330" s="779"/>
      <c r="BKE1330" s="779"/>
      <c r="BKF1330" s="779"/>
      <c r="BKG1330" s="779"/>
      <c r="BKH1330" s="779"/>
      <c r="BKI1330" s="779"/>
      <c r="BKJ1330" s="779"/>
      <c r="BKK1330" s="779"/>
      <c r="BKL1330" s="779"/>
      <c r="BKM1330" s="779"/>
      <c r="BKN1330" s="779"/>
      <c r="BKO1330" s="779"/>
      <c r="BKP1330" s="779"/>
      <c r="BKQ1330" s="779"/>
      <c r="BKR1330" s="779"/>
      <c r="BKS1330" s="779"/>
      <c r="BKT1330" s="779"/>
      <c r="BKU1330" s="779"/>
      <c r="BKV1330" s="779"/>
      <c r="BKW1330" s="779"/>
      <c r="BKX1330" s="779"/>
      <c r="BKY1330" s="779"/>
      <c r="BKZ1330" s="779"/>
      <c r="BLA1330" s="779"/>
      <c r="BLB1330" s="779"/>
      <c r="BLC1330" s="779"/>
      <c r="BLD1330" s="779"/>
      <c r="BLE1330" s="779"/>
      <c r="BLF1330" s="779"/>
      <c r="BLG1330" s="779"/>
      <c r="BLH1330" s="779"/>
      <c r="BLI1330" s="779"/>
      <c r="BLJ1330" s="779"/>
      <c r="BLK1330" s="779"/>
      <c r="BLL1330" s="779"/>
      <c r="BLM1330" s="779"/>
      <c r="BLN1330" s="779"/>
      <c r="BLO1330" s="779"/>
      <c r="BLP1330" s="779"/>
      <c r="BLQ1330" s="779"/>
      <c r="BLR1330" s="779"/>
      <c r="BLS1330" s="779"/>
      <c r="BLT1330" s="779"/>
      <c r="BLU1330" s="779"/>
      <c r="BLV1330" s="779"/>
      <c r="BLW1330" s="779"/>
      <c r="BLX1330" s="779"/>
      <c r="BLY1330" s="779"/>
      <c r="BLZ1330" s="779"/>
      <c r="BMA1330" s="779"/>
      <c r="BMB1330" s="779"/>
      <c r="BMC1330" s="779"/>
      <c r="BMD1330" s="779"/>
      <c r="BME1330" s="779"/>
      <c r="BMF1330" s="779"/>
      <c r="BMG1330" s="779"/>
      <c r="BMH1330" s="779"/>
      <c r="BMI1330" s="779"/>
      <c r="BMJ1330" s="779"/>
      <c r="BMK1330" s="779"/>
      <c r="BML1330" s="779"/>
      <c r="BMM1330" s="779"/>
      <c r="BMN1330" s="779"/>
      <c r="BMO1330" s="779"/>
      <c r="BMP1330" s="779"/>
      <c r="BMQ1330" s="779"/>
      <c r="BMR1330" s="779"/>
      <c r="BMS1330" s="779"/>
      <c r="BMT1330" s="779"/>
      <c r="BMU1330" s="779"/>
      <c r="BMV1330" s="779"/>
      <c r="BMW1330" s="779"/>
      <c r="BMX1330" s="779"/>
      <c r="BMY1330" s="779"/>
      <c r="BMZ1330" s="779"/>
      <c r="BNA1330" s="779"/>
      <c r="BNB1330" s="779"/>
      <c r="BNC1330" s="779"/>
      <c r="BND1330" s="779"/>
      <c r="BNE1330" s="779"/>
      <c r="BNF1330" s="779"/>
      <c r="BNG1330" s="779"/>
      <c r="BNH1330" s="779"/>
      <c r="BNI1330" s="779"/>
      <c r="BNJ1330" s="779"/>
      <c r="BNK1330" s="779"/>
      <c r="BNL1330" s="779"/>
      <c r="BNM1330" s="779"/>
      <c r="BNN1330" s="779"/>
      <c r="BNO1330" s="779"/>
      <c r="BNP1330" s="779"/>
      <c r="BNQ1330" s="779"/>
      <c r="BNR1330" s="779"/>
      <c r="BNS1330" s="779"/>
      <c r="BNT1330" s="779"/>
      <c r="BNU1330" s="779"/>
      <c r="BNV1330" s="779"/>
      <c r="BNW1330" s="779"/>
      <c r="BNX1330" s="779"/>
      <c r="BNY1330" s="779"/>
      <c r="BNZ1330" s="779"/>
      <c r="BOA1330" s="779"/>
      <c r="BOB1330" s="779"/>
      <c r="BOC1330" s="779"/>
      <c r="BOD1330" s="779"/>
      <c r="BOE1330" s="779"/>
      <c r="BOF1330" s="779"/>
      <c r="BOG1330" s="779"/>
      <c r="BOH1330" s="779"/>
      <c r="BOI1330" s="779"/>
      <c r="BOJ1330" s="779"/>
      <c r="BOK1330" s="779"/>
      <c r="BOL1330" s="779"/>
      <c r="BOM1330" s="779"/>
      <c r="BON1330" s="779"/>
      <c r="BOO1330" s="779"/>
      <c r="BOP1330" s="779"/>
      <c r="BOQ1330" s="779"/>
      <c r="BOR1330" s="779"/>
      <c r="BOS1330" s="779"/>
      <c r="BOT1330" s="779"/>
      <c r="BOU1330" s="779"/>
      <c r="BOV1330" s="779"/>
      <c r="BOW1330" s="779"/>
      <c r="BOX1330" s="779"/>
      <c r="BOY1330" s="779"/>
      <c r="BOZ1330" s="779"/>
      <c r="BPA1330" s="779"/>
      <c r="BPB1330" s="779"/>
      <c r="BPC1330" s="779"/>
      <c r="BPD1330" s="779"/>
      <c r="BPE1330" s="779"/>
      <c r="BPF1330" s="779"/>
      <c r="BPG1330" s="779"/>
      <c r="BPH1330" s="779"/>
      <c r="BPI1330" s="779"/>
      <c r="BPJ1330" s="779"/>
      <c r="BPK1330" s="779"/>
      <c r="BPL1330" s="779"/>
      <c r="BPM1330" s="779"/>
      <c r="BPN1330" s="779"/>
      <c r="BPO1330" s="779"/>
      <c r="BPP1330" s="779"/>
      <c r="BPQ1330" s="779"/>
      <c r="BPR1330" s="779"/>
      <c r="BPS1330" s="779"/>
      <c r="BPT1330" s="779"/>
      <c r="BPU1330" s="779"/>
      <c r="BPV1330" s="779"/>
      <c r="BPW1330" s="779"/>
      <c r="BPX1330" s="779"/>
      <c r="BPY1330" s="779"/>
      <c r="BPZ1330" s="779"/>
      <c r="BQA1330" s="779"/>
      <c r="BQB1330" s="779"/>
      <c r="BQC1330" s="779"/>
      <c r="BQD1330" s="779"/>
      <c r="BQE1330" s="779"/>
      <c r="BQF1330" s="779"/>
      <c r="BQG1330" s="779"/>
      <c r="BQH1330" s="779"/>
      <c r="BQI1330" s="779"/>
      <c r="BQJ1330" s="779"/>
      <c r="BQK1330" s="779"/>
      <c r="BQL1330" s="779"/>
      <c r="BQM1330" s="779"/>
      <c r="BQN1330" s="779"/>
      <c r="BQO1330" s="779"/>
      <c r="BQP1330" s="779"/>
      <c r="BQQ1330" s="779"/>
      <c r="BQR1330" s="779"/>
      <c r="BQS1330" s="779"/>
      <c r="BQT1330" s="779"/>
      <c r="BQU1330" s="779"/>
      <c r="BQV1330" s="779"/>
      <c r="BQW1330" s="779"/>
      <c r="BQX1330" s="779"/>
      <c r="BQY1330" s="779"/>
      <c r="BQZ1330" s="779"/>
      <c r="BRA1330" s="779"/>
      <c r="BRB1330" s="779"/>
      <c r="BRC1330" s="779"/>
      <c r="BRD1330" s="779"/>
      <c r="BRE1330" s="779"/>
      <c r="BRF1330" s="779"/>
      <c r="BRG1330" s="779"/>
      <c r="BRH1330" s="779"/>
      <c r="BRI1330" s="779"/>
      <c r="BRJ1330" s="779"/>
      <c r="BRK1330" s="779"/>
      <c r="BRL1330" s="779"/>
      <c r="BRM1330" s="779"/>
      <c r="BRN1330" s="779"/>
      <c r="BRO1330" s="779"/>
      <c r="BRP1330" s="779"/>
      <c r="BRQ1330" s="779"/>
      <c r="BRR1330" s="779"/>
      <c r="BRS1330" s="779"/>
      <c r="BRT1330" s="779"/>
      <c r="BRU1330" s="779"/>
      <c r="BRV1330" s="779"/>
      <c r="BRW1330" s="779"/>
      <c r="BRX1330" s="779"/>
      <c r="BRY1330" s="779"/>
      <c r="BRZ1330" s="779"/>
      <c r="BSA1330" s="779"/>
      <c r="BSB1330" s="779"/>
      <c r="BSC1330" s="779"/>
      <c r="BSD1330" s="779"/>
      <c r="BSE1330" s="779"/>
      <c r="BSF1330" s="779"/>
      <c r="BSG1330" s="779"/>
      <c r="BSH1330" s="779"/>
      <c r="BSI1330" s="779"/>
      <c r="BSJ1330" s="779"/>
      <c r="BSK1330" s="779"/>
      <c r="BSL1330" s="779"/>
      <c r="BSM1330" s="779"/>
      <c r="BSN1330" s="779"/>
      <c r="BSO1330" s="779"/>
      <c r="BSP1330" s="779"/>
      <c r="BSQ1330" s="779"/>
      <c r="BSR1330" s="779"/>
      <c r="BSS1330" s="779"/>
      <c r="BST1330" s="779"/>
      <c r="BSU1330" s="779"/>
      <c r="BSV1330" s="779"/>
      <c r="BSW1330" s="779"/>
      <c r="BSX1330" s="779"/>
      <c r="BSY1330" s="779"/>
      <c r="BSZ1330" s="779"/>
      <c r="BTA1330" s="779"/>
      <c r="BTB1330" s="779"/>
      <c r="BTC1330" s="779"/>
      <c r="BTD1330" s="779"/>
      <c r="BTE1330" s="779"/>
      <c r="BTF1330" s="779"/>
      <c r="BTG1330" s="779"/>
      <c r="BTH1330" s="779"/>
      <c r="BTI1330" s="779"/>
      <c r="BTJ1330" s="779"/>
      <c r="BTK1330" s="779"/>
      <c r="BTL1330" s="779"/>
      <c r="BTM1330" s="779"/>
      <c r="BTN1330" s="779"/>
      <c r="BTO1330" s="779"/>
      <c r="BTP1330" s="779"/>
      <c r="BTQ1330" s="779"/>
      <c r="BTR1330" s="779"/>
      <c r="BTS1330" s="779"/>
      <c r="BTT1330" s="779"/>
      <c r="BTU1330" s="779"/>
      <c r="BTV1330" s="779"/>
      <c r="BTW1330" s="779"/>
      <c r="BTX1330" s="779"/>
      <c r="BTY1330" s="779"/>
      <c r="BTZ1330" s="779"/>
      <c r="BUA1330" s="779"/>
      <c r="BUB1330" s="779"/>
      <c r="BUC1330" s="779"/>
      <c r="BUD1330" s="779"/>
      <c r="BUE1330" s="779"/>
      <c r="BUF1330" s="779"/>
      <c r="BUG1330" s="779"/>
      <c r="BUH1330" s="779"/>
      <c r="BUI1330" s="779"/>
      <c r="BUJ1330" s="779"/>
      <c r="BUK1330" s="779"/>
      <c r="BUL1330" s="779"/>
      <c r="BUM1330" s="779"/>
      <c r="BUN1330" s="779"/>
      <c r="BUO1330" s="779"/>
      <c r="BUP1330" s="779"/>
      <c r="BUQ1330" s="779"/>
      <c r="BUR1330" s="779"/>
      <c r="BUS1330" s="779"/>
      <c r="BUT1330" s="779"/>
      <c r="BUU1330" s="779"/>
      <c r="BUV1330" s="779"/>
      <c r="BUW1330" s="779"/>
      <c r="BUX1330" s="779"/>
      <c r="BUY1330" s="779"/>
      <c r="BUZ1330" s="779"/>
      <c r="BVA1330" s="779"/>
      <c r="BVB1330" s="779"/>
      <c r="BVC1330" s="779"/>
      <c r="BVD1330" s="779"/>
      <c r="BVE1330" s="779"/>
      <c r="BVF1330" s="779"/>
      <c r="BVG1330" s="779"/>
      <c r="BVH1330" s="779"/>
      <c r="BVI1330" s="779"/>
      <c r="BVJ1330" s="779"/>
      <c r="BVK1330" s="779"/>
      <c r="BVL1330" s="779"/>
      <c r="BVM1330" s="779"/>
      <c r="BVN1330" s="779"/>
      <c r="BVO1330" s="779"/>
      <c r="BVP1330" s="779"/>
      <c r="BVQ1330" s="779"/>
      <c r="BVR1330" s="779"/>
      <c r="BVS1330" s="779"/>
      <c r="BVT1330" s="779"/>
      <c r="BVU1330" s="779"/>
      <c r="BVV1330" s="779"/>
      <c r="BVW1330" s="779"/>
      <c r="BVX1330" s="779"/>
      <c r="BVY1330" s="779"/>
      <c r="BVZ1330" s="779"/>
      <c r="BWA1330" s="779"/>
      <c r="BWB1330" s="779"/>
      <c r="BWC1330" s="779"/>
      <c r="BWD1330" s="779"/>
      <c r="BWE1330" s="779"/>
      <c r="BWF1330" s="779"/>
      <c r="BWG1330" s="779"/>
      <c r="BWH1330" s="779"/>
      <c r="BWI1330" s="779"/>
      <c r="BWJ1330" s="779"/>
      <c r="BWK1330" s="779"/>
      <c r="BWL1330" s="779"/>
      <c r="BWM1330" s="779"/>
      <c r="BWN1330" s="779"/>
      <c r="BWO1330" s="779"/>
      <c r="BWP1330" s="779"/>
      <c r="BWQ1330" s="779"/>
      <c r="BWR1330" s="779"/>
      <c r="BWS1330" s="779"/>
      <c r="BWT1330" s="779"/>
      <c r="BWU1330" s="779"/>
      <c r="BWV1330" s="779"/>
      <c r="BWW1330" s="779"/>
      <c r="BWX1330" s="779"/>
      <c r="BWY1330" s="779"/>
      <c r="BWZ1330" s="779"/>
      <c r="BXA1330" s="779"/>
      <c r="BXB1330" s="779"/>
      <c r="BXC1330" s="779"/>
      <c r="BXD1330" s="779"/>
      <c r="BXE1330" s="779"/>
      <c r="BXF1330" s="779"/>
      <c r="BXG1330" s="779"/>
      <c r="BXH1330" s="779"/>
      <c r="BXI1330" s="779"/>
      <c r="BXJ1330" s="779"/>
      <c r="BXK1330" s="779"/>
      <c r="BXL1330" s="779"/>
      <c r="BXM1330" s="779"/>
      <c r="BXN1330" s="779"/>
      <c r="BXO1330" s="779"/>
      <c r="BXP1330" s="779"/>
      <c r="BXQ1330" s="779"/>
      <c r="BXR1330" s="779"/>
      <c r="BXS1330" s="779"/>
      <c r="BXT1330" s="779"/>
      <c r="BXU1330" s="779"/>
      <c r="BXV1330" s="779"/>
      <c r="BXW1330" s="779"/>
      <c r="BXX1330" s="779"/>
      <c r="BXY1330" s="779"/>
      <c r="BXZ1330" s="779"/>
      <c r="BYA1330" s="779"/>
      <c r="BYB1330" s="779"/>
      <c r="BYC1330" s="779"/>
      <c r="BYD1330" s="779"/>
      <c r="BYE1330" s="779"/>
      <c r="BYF1330" s="779"/>
      <c r="BYG1330" s="779"/>
      <c r="BYH1330" s="779"/>
      <c r="BYI1330" s="779"/>
      <c r="BYJ1330" s="779"/>
      <c r="BYK1330" s="779"/>
      <c r="BYL1330" s="779"/>
      <c r="BYM1330" s="779"/>
      <c r="BYN1330" s="779"/>
      <c r="BYO1330" s="779"/>
      <c r="BYP1330" s="779"/>
      <c r="BYQ1330" s="779"/>
      <c r="BYR1330" s="779"/>
      <c r="BYS1330" s="779"/>
      <c r="BYT1330" s="779"/>
      <c r="BYU1330" s="779"/>
      <c r="BYV1330" s="779"/>
      <c r="BYW1330" s="779"/>
      <c r="BYX1330" s="779"/>
      <c r="BYY1330" s="779"/>
      <c r="BYZ1330" s="779"/>
      <c r="BZA1330" s="779"/>
      <c r="BZB1330" s="779"/>
      <c r="BZC1330" s="779"/>
      <c r="BZD1330" s="779"/>
      <c r="BZE1330" s="779"/>
      <c r="BZF1330" s="779"/>
      <c r="BZG1330" s="779"/>
      <c r="BZH1330" s="779"/>
      <c r="BZI1330" s="779"/>
      <c r="BZJ1330" s="779"/>
      <c r="BZK1330" s="779"/>
      <c r="BZL1330" s="779"/>
      <c r="BZM1330" s="779"/>
      <c r="BZN1330" s="779"/>
      <c r="BZO1330" s="779"/>
      <c r="BZP1330" s="779"/>
      <c r="BZQ1330" s="779"/>
      <c r="BZR1330" s="779"/>
      <c r="BZS1330" s="779"/>
      <c r="BZT1330" s="779"/>
      <c r="BZU1330" s="779"/>
      <c r="BZV1330" s="779"/>
      <c r="BZW1330" s="779"/>
      <c r="BZX1330" s="779"/>
      <c r="BZY1330" s="779"/>
      <c r="BZZ1330" s="779"/>
      <c r="CAA1330" s="779"/>
      <c r="CAB1330" s="779"/>
      <c r="CAC1330" s="779"/>
      <c r="CAD1330" s="779"/>
      <c r="CAE1330" s="779"/>
      <c r="CAF1330" s="779"/>
      <c r="CAG1330" s="779"/>
      <c r="CAH1330" s="779"/>
      <c r="CAI1330" s="779"/>
      <c r="CAJ1330" s="779"/>
      <c r="CAK1330" s="779"/>
      <c r="CAL1330" s="779"/>
      <c r="CAM1330" s="779"/>
      <c r="CAN1330" s="779"/>
      <c r="CAO1330" s="779"/>
      <c r="CAP1330" s="779"/>
      <c r="CAQ1330" s="779"/>
      <c r="CAR1330" s="779"/>
      <c r="CAS1330" s="779"/>
      <c r="CAT1330" s="779"/>
      <c r="CAU1330" s="779"/>
      <c r="CAV1330" s="779"/>
      <c r="CAW1330" s="779"/>
      <c r="CAX1330" s="779"/>
      <c r="CAY1330" s="779"/>
      <c r="CAZ1330" s="779"/>
      <c r="CBA1330" s="779"/>
      <c r="CBB1330" s="779"/>
      <c r="CBC1330" s="779"/>
      <c r="CBD1330" s="779"/>
      <c r="CBE1330" s="779"/>
      <c r="CBF1330" s="779"/>
      <c r="CBG1330" s="779"/>
      <c r="CBH1330" s="779"/>
      <c r="CBI1330" s="779"/>
      <c r="CBJ1330" s="779"/>
      <c r="CBK1330" s="779"/>
      <c r="CBL1330" s="779"/>
      <c r="CBM1330" s="779"/>
      <c r="CBN1330" s="779"/>
      <c r="CBO1330" s="779"/>
      <c r="CBP1330" s="779"/>
      <c r="CBQ1330" s="779"/>
      <c r="CBR1330" s="779"/>
      <c r="CBS1330" s="779"/>
      <c r="CBT1330" s="779"/>
      <c r="CBU1330" s="779"/>
      <c r="CBV1330" s="779"/>
      <c r="CBW1330" s="779"/>
      <c r="CBX1330" s="779"/>
      <c r="CBY1330" s="779"/>
      <c r="CBZ1330" s="779"/>
      <c r="CCA1330" s="779"/>
      <c r="CCB1330" s="779"/>
      <c r="CCC1330" s="779"/>
      <c r="CCD1330" s="779"/>
      <c r="CCE1330" s="779"/>
      <c r="CCF1330" s="779"/>
      <c r="CCG1330" s="779"/>
      <c r="CCH1330" s="779"/>
      <c r="CCI1330" s="779"/>
      <c r="CCJ1330" s="779"/>
      <c r="CCK1330" s="779"/>
      <c r="CCL1330" s="779"/>
      <c r="CCM1330" s="779"/>
      <c r="CCN1330" s="779"/>
      <c r="CCO1330" s="779"/>
      <c r="CCP1330" s="779"/>
      <c r="CCQ1330" s="779"/>
      <c r="CCR1330" s="779"/>
      <c r="CCS1330" s="779"/>
      <c r="CCT1330" s="779"/>
      <c r="CCU1330" s="779"/>
      <c r="CCV1330" s="779"/>
      <c r="CCW1330" s="779"/>
      <c r="CCX1330" s="779"/>
      <c r="CCY1330" s="779"/>
      <c r="CCZ1330" s="779"/>
      <c r="CDA1330" s="779"/>
      <c r="CDB1330" s="779"/>
      <c r="CDC1330" s="779"/>
      <c r="CDD1330" s="779"/>
      <c r="CDE1330" s="779"/>
      <c r="CDF1330" s="779"/>
      <c r="CDG1330" s="779"/>
      <c r="CDH1330" s="779"/>
      <c r="CDI1330" s="779"/>
      <c r="CDJ1330" s="779"/>
      <c r="CDK1330" s="779"/>
      <c r="CDL1330" s="779"/>
      <c r="CDM1330" s="779"/>
      <c r="CDN1330" s="779"/>
      <c r="CDO1330" s="779"/>
      <c r="CDP1330" s="779"/>
      <c r="CDQ1330" s="779"/>
      <c r="CDR1330" s="779"/>
      <c r="CDS1330" s="779"/>
      <c r="CDT1330" s="779"/>
      <c r="CDU1330" s="779"/>
      <c r="CDV1330" s="779"/>
      <c r="CDW1330" s="779"/>
      <c r="CDX1330" s="779"/>
      <c r="CDY1330" s="779"/>
      <c r="CDZ1330" s="779"/>
      <c r="CEA1330" s="779"/>
      <c r="CEB1330" s="779"/>
      <c r="CEC1330" s="779"/>
      <c r="CED1330" s="779"/>
      <c r="CEE1330" s="779"/>
      <c r="CEF1330" s="779"/>
      <c r="CEG1330" s="779"/>
      <c r="CEH1330" s="779"/>
      <c r="CEI1330" s="779"/>
      <c r="CEJ1330" s="779"/>
      <c r="CEK1330" s="779"/>
      <c r="CEL1330" s="779"/>
      <c r="CEM1330" s="779"/>
      <c r="CEN1330" s="779"/>
      <c r="CEO1330" s="779"/>
      <c r="CEP1330" s="779"/>
      <c r="CEQ1330" s="779"/>
      <c r="CER1330" s="779"/>
      <c r="CES1330" s="779"/>
      <c r="CET1330" s="779"/>
      <c r="CEU1330" s="779"/>
      <c r="CEV1330" s="779"/>
      <c r="CEW1330" s="779"/>
      <c r="CEX1330" s="779"/>
      <c r="CEY1330" s="779"/>
      <c r="CEZ1330" s="779"/>
      <c r="CFA1330" s="779"/>
      <c r="CFB1330" s="779"/>
      <c r="CFC1330" s="779"/>
      <c r="CFD1330" s="779"/>
      <c r="CFE1330" s="779"/>
      <c r="CFF1330" s="779"/>
      <c r="CFG1330" s="779"/>
      <c r="CFH1330" s="779"/>
      <c r="CFI1330" s="779"/>
      <c r="CFJ1330" s="779"/>
      <c r="CFK1330" s="779"/>
      <c r="CFL1330" s="779"/>
      <c r="CFM1330" s="779"/>
      <c r="CFN1330" s="779"/>
      <c r="CFO1330" s="779"/>
      <c r="CFP1330" s="779"/>
      <c r="CFQ1330" s="779"/>
      <c r="CFR1330" s="779"/>
      <c r="CFS1330" s="779"/>
      <c r="CFT1330" s="779"/>
      <c r="CFU1330" s="779"/>
      <c r="CFV1330" s="779"/>
      <c r="CFW1330" s="779"/>
      <c r="CFX1330" s="779"/>
      <c r="CFY1330" s="779"/>
      <c r="CFZ1330" s="779"/>
      <c r="CGA1330" s="779"/>
      <c r="CGB1330" s="779"/>
      <c r="CGC1330" s="779"/>
      <c r="CGD1330" s="779"/>
      <c r="CGE1330" s="779"/>
      <c r="CGF1330" s="779"/>
      <c r="CGG1330" s="779"/>
      <c r="CGH1330" s="779"/>
      <c r="CGI1330" s="779"/>
      <c r="CGJ1330" s="779"/>
      <c r="CGK1330" s="779"/>
      <c r="CGL1330" s="779"/>
      <c r="CGM1330" s="779"/>
      <c r="CGN1330" s="779"/>
      <c r="CGO1330" s="779"/>
      <c r="CGP1330" s="779"/>
      <c r="CGQ1330" s="779"/>
      <c r="CGR1330" s="779"/>
      <c r="CGS1330" s="779"/>
      <c r="CGT1330" s="779"/>
      <c r="CGU1330" s="779"/>
      <c r="CGV1330" s="779"/>
      <c r="CGW1330" s="779"/>
      <c r="CGX1330" s="779"/>
      <c r="CGY1330" s="779"/>
      <c r="CGZ1330" s="779"/>
      <c r="CHA1330" s="779"/>
      <c r="CHB1330" s="779"/>
      <c r="CHC1330" s="779"/>
      <c r="CHD1330" s="779"/>
      <c r="CHE1330" s="779"/>
      <c r="CHF1330" s="779"/>
      <c r="CHG1330" s="779"/>
      <c r="CHH1330" s="779"/>
      <c r="CHI1330" s="779"/>
      <c r="CHJ1330" s="779"/>
      <c r="CHK1330" s="779"/>
      <c r="CHL1330" s="779"/>
      <c r="CHM1330" s="779"/>
      <c r="CHN1330" s="779"/>
      <c r="CHO1330" s="779"/>
      <c r="CHP1330" s="779"/>
      <c r="CHQ1330" s="779"/>
      <c r="CHR1330" s="779"/>
      <c r="CHS1330" s="779"/>
      <c r="CHT1330" s="779"/>
      <c r="CHU1330" s="779"/>
      <c r="CHV1330" s="779"/>
      <c r="CHW1330" s="779"/>
      <c r="CHX1330" s="779"/>
      <c r="CHY1330" s="779"/>
      <c r="CHZ1330" s="779"/>
      <c r="CIA1330" s="779"/>
      <c r="CIB1330" s="779"/>
      <c r="CIC1330" s="779"/>
      <c r="CID1330" s="779"/>
      <c r="CIE1330" s="779"/>
      <c r="CIF1330" s="779"/>
      <c r="CIG1330" s="779"/>
      <c r="CIH1330" s="779"/>
      <c r="CII1330" s="779"/>
      <c r="CIJ1330" s="779"/>
      <c r="CIK1330" s="779"/>
      <c r="CIL1330" s="779"/>
      <c r="CIM1330" s="779"/>
      <c r="CIN1330" s="779"/>
      <c r="CIO1330" s="779"/>
      <c r="CIP1330" s="779"/>
      <c r="CIQ1330" s="779"/>
      <c r="CIR1330" s="779"/>
      <c r="CIS1330" s="779"/>
      <c r="CIT1330" s="779"/>
      <c r="CIU1330" s="779"/>
      <c r="CIV1330" s="779"/>
      <c r="CIW1330" s="779"/>
      <c r="CIX1330" s="779"/>
      <c r="CIY1330" s="779"/>
      <c r="CIZ1330" s="779"/>
      <c r="CJA1330" s="779"/>
      <c r="CJB1330" s="779"/>
      <c r="CJC1330" s="779"/>
      <c r="CJD1330" s="779"/>
      <c r="CJE1330" s="779"/>
      <c r="CJF1330" s="779"/>
      <c r="CJG1330" s="779"/>
      <c r="CJH1330" s="779"/>
      <c r="CJI1330" s="779"/>
      <c r="CJJ1330" s="779"/>
      <c r="CJK1330" s="779"/>
      <c r="CJL1330" s="779"/>
      <c r="CJM1330" s="779"/>
      <c r="CJN1330" s="779"/>
      <c r="CJO1330" s="779"/>
      <c r="CJP1330" s="779"/>
      <c r="CJQ1330" s="779"/>
      <c r="CJR1330" s="779"/>
      <c r="CJS1330" s="779"/>
      <c r="CJT1330" s="779"/>
      <c r="CJU1330" s="779"/>
      <c r="CJV1330" s="779"/>
      <c r="CJW1330" s="779"/>
      <c r="CJX1330" s="779"/>
      <c r="CJY1330" s="779"/>
      <c r="CJZ1330" s="779"/>
      <c r="CKA1330" s="779"/>
      <c r="CKB1330" s="779"/>
      <c r="CKC1330" s="779"/>
      <c r="CKD1330" s="779"/>
      <c r="CKE1330" s="779"/>
      <c r="CKF1330" s="779"/>
      <c r="CKG1330" s="779"/>
      <c r="CKH1330" s="779"/>
      <c r="CKI1330" s="779"/>
      <c r="CKJ1330" s="779"/>
      <c r="CKK1330" s="779"/>
      <c r="CKL1330" s="779"/>
      <c r="CKM1330" s="779"/>
      <c r="CKN1330" s="779"/>
      <c r="CKO1330" s="779"/>
      <c r="CKP1330" s="779"/>
      <c r="CKQ1330" s="779"/>
      <c r="CKR1330" s="779"/>
      <c r="CKS1330" s="779"/>
      <c r="CKT1330" s="779"/>
      <c r="CKU1330" s="779"/>
      <c r="CKV1330" s="779"/>
      <c r="CKW1330" s="779"/>
      <c r="CKX1330" s="779"/>
      <c r="CKY1330" s="779"/>
      <c r="CKZ1330" s="779"/>
      <c r="CLA1330" s="779"/>
      <c r="CLB1330" s="779"/>
      <c r="CLC1330" s="779"/>
      <c r="CLD1330" s="779"/>
      <c r="CLE1330" s="779"/>
      <c r="CLF1330" s="779"/>
      <c r="CLG1330" s="779"/>
      <c r="CLH1330" s="779"/>
      <c r="CLI1330" s="779"/>
      <c r="CLJ1330" s="779"/>
      <c r="CLK1330" s="779"/>
      <c r="CLL1330" s="779"/>
      <c r="CLM1330" s="779"/>
      <c r="CLN1330" s="779"/>
      <c r="CLO1330" s="779"/>
      <c r="CLP1330" s="779"/>
      <c r="CLQ1330" s="779"/>
      <c r="CLR1330" s="779"/>
      <c r="CLS1330" s="779"/>
      <c r="CLT1330" s="779"/>
      <c r="CLU1330" s="779"/>
      <c r="CLV1330" s="779"/>
      <c r="CLW1330" s="779"/>
      <c r="CLX1330" s="779"/>
      <c r="CLY1330" s="779"/>
      <c r="CLZ1330" s="779"/>
      <c r="CMA1330" s="779"/>
      <c r="CMB1330" s="779"/>
      <c r="CMC1330" s="779"/>
      <c r="CMD1330" s="779"/>
      <c r="CME1330" s="779"/>
      <c r="CMF1330" s="779"/>
      <c r="CMG1330" s="779"/>
      <c r="CMH1330" s="779"/>
      <c r="CMI1330" s="779"/>
      <c r="CMJ1330" s="779"/>
      <c r="CMK1330" s="779"/>
      <c r="CML1330" s="779"/>
      <c r="CMM1330" s="779"/>
      <c r="CMN1330" s="779"/>
      <c r="CMO1330" s="779"/>
      <c r="CMP1330" s="779"/>
      <c r="CMQ1330" s="779"/>
      <c r="CMR1330" s="779"/>
      <c r="CMS1330" s="779"/>
      <c r="CMT1330" s="779"/>
      <c r="CMU1330" s="779"/>
      <c r="CMV1330" s="779"/>
      <c r="CMW1330" s="779"/>
      <c r="CMX1330" s="779"/>
      <c r="CMY1330" s="779"/>
      <c r="CMZ1330" s="779"/>
      <c r="CNA1330" s="779"/>
      <c r="CNB1330" s="779"/>
      <c r="CNC1330" s="779"/>
      <c r="CND1330" s="779"/>
      <c r="CNE1330" s="779"/>
      <c r="CNF1330" s="779"/>
      <c r="CNG1330" s="779"/>
      <c r="CNH1330" s="779"/>
      <c r="CNI1330" s="779"/>
      <c r="CNJ1330" s="779"/>
      <c r="CNK1330" s="779"/>
      <c r="CNL1330" s="779"/>
      <c r="CNM1330" s="779"/>
      <c r="CNN1330" s="779"/>
      <c r="CNO1330" s="779"/>
      <c r="CNP1330" s="779"/>
      <c r="CNQ1330" s="779"/>
      <c r="CNR1330" s="779"/>
      <c r="CNS1330" s="779"/>
      <c r="CNT1330" s="779"/>
      <c r="CNU1330" s="779"/>
      <c r="CNV1330" s="779"/>
      <c r="CNW1330" s="779"/>
      <c r="CNX1330" s="779"/>
      <c r="CNY1330" s="779"/>
      <c r="CNZ1330" s="779"/>
      <c r="COA1330" s="779"/>
      <c r="COB1330" s="779"/>
      <c r="COC1330" s="779"/>
      <c r="COD1330" s="779"/>
      <c r="COE1330" s="779"/>
      <c r="COF1330" s="779"/>
      <c r="COG1330" s="779"/>
      <c r="COH1330" s="779"/>
      <c r="COI1330" s="779"/>
      <c r="COJ1330" s="779"/>
      <c r="COK1330" s="779"/>
      <c r="COL1330" s="779"/>
      <c r="COM1330" s="779"/>
      <c r="CON1330" s="779"/>
      <c r="COO1330" s="779"/>
      <c r="COP1330" s="779"/>
      <c r="COQ1330" s="779"/>
      <c r="COR1330" s="779"/>
      <c r="COS1330" s="779"/>
      <c r="COT1330" s="779"/>
      <c r="COU1330" s="779"/>
      <c r="COV1330" s="779"/>
      <c r="COW1330" s="779"/>
      <c r="COX1330" s="779"/>
      <c r="COY1330" s="779"/>
      <c r="COZ1330" s="779"/>
      <c r="CPA1330" s="779"/>
      <c r="CPB1330" s="779"/>
      <c r="CPC1330" s="779"/>
      <c r="CPD1330" s="779"/>
      <c r="CPE1330" s="779"/>
      <c r="CPF1330" s="779"/>
      <c r="CPG1330" s="779"/>
      <c r="CPH1330" s="779"/>
      <c r="CPI1330" s="779"/>
      <c r="CPJ1330" s="779"/>
      <c r="CPK1330" s="779"/>
      <c r="CPL1330" s="779"/>
      <c r="CPM1330" s="779"/>
      <c r="CPN1330" s="779"/>
      <c r="CPO1330" s="779"/>
      <c r="CPP1330" s="779"/>
      <c r="CPQ1330" s="779"/>
      <c r="CPR1330" s="779"/>
      <c r="CPS1330" s="779"/>
      <c r="CPT1330" s="779"/>
      <c r="CPU1330" s="779"/>
      <c r="CPV1330" s="779"/>
      <c r="CPW1330" s="779"/>
      <c r="CPX1330" s="779"/>
      <c r="CPY1330" s="779"/>
      <c r="CPZ1330" s="779"/>
      <c r="CQA1330" s="779"/>
      <c r="CQB1330" s="779"/>
      <c r="CQC1330" s="779"/>
      <c r="CQD1330" s="779"/>
      <c r="CQE1330" s="779"/>
      <c r="CQF1330" s="779"/>
      <c r="CQG1330" s="779"/>
      <c r="CQH1330" s="779"/>
      <c r="CQI1330" s="779"/>
      <c r="CQJ1330" s="779"/>
      <c r="CQK1330" s="779"/>
      <c r="CQL1330" s="779"/>
      <c r="CQM1330" s="779"/>
      <c r="CQN1330" s="779"/>
      <c r="CQO1330" s="779"/>
      <c r="CQP1330" s="779"/>
      <c r="CQQ1330" s="779"/>
      <c r="CQR1330" s="779"/>
      <c r="CQS1330" s="779"/>
      <c r="CQT1330" s="779"/>
      <c r="CQU1330" s="779"/>
      <c r="CQV1330" s="779"/>
      <c r="CQW1330" s="779"/>
      <c r="CQX1330" s="779"/>
      <c r="CQY1330" s="779"/>
      <c r="CQZ1330" s="779"/>
      <c r="CRA1330" s="779"/>
      <c r="CRB1330" s="779"/>
      <c r="CRC1330" s="779"/>
      <c r="CRD1330" s="779"/>
      <c r="CRE1330" s="779"/>
      <c r="CRF1330" s="779"/>
      <c r="CRG1330" s="779"/>
      <c r="CRH1330" s="779"/>
      <c r="CRI1330" s="779"/>
      <c r="CRJ1330" s="779"/>
      <c r="CRK1330" s="779"/>
      <c r="CRL1330" s="779"/>
      <c r="CRM1330" s="779"/>
      <c r="CRN1330" s="779"/>
      <c r="CRO1330" s="779"/>
      <c r="CRP1330" s="779"/>
      <c r="CRQ1330" s="779"/>
      <c r="CRR1330" s="779"/>
      <c r="CRS1330" s="779"/>
      <c r="CRT1330" s="779"/>
      <c r="CRU1330" s="779"/>
      <c r="CRV1330" s="779"/>
      <c r="CRW1330" s="779"/>
      <c r="CRX1330" s="779"/>
      <c r="CRY1330" s="779"/>
      <c r="CRZ1330" s="779"/>
      <c r="CSA1330" s="779"/>
      <c r="CSB1330" s="779"/>
      <c r="CSC1330" s="779"/>
      <c r="CSD1330" s="779"/>
      <c r="CSE1330" s="779"/>
      <c r="CSF1330" s="779"/>
      <c r="CSG1330" s="779"/>
      <c r="CSH1330" s="779"/>
      <c r="CSI1330" s="779"/>
      <c r="CSJ1330" s="779"/>
      <c r="CSK1330" s="779"/>
      <c r="CSL1330" s="779"/>
      <c r="CSM1330" s="779"/>
      <c r="CSN1330" s="779"/>
      <c r="CSO1330" s="779"/>
      <c r="CSP1330" s="779"/>
      <c r="CSQ1330" s="779"/>
      <c r="CSR1330" s="779"/>
      <c r="CSS1330" s="779"/>
      <c r="CST1330" s="779"/>
      <c r="CSU1330" s="779"/>
      <c r="CSV1330" s="779"/>
      <c r="CSW1330" s="779"/>
      <c r="CSX1330" s="779"/>
      <c r="CSY1330" s="779"/>
      <c r="CSZ1330" s="779"/>
      <c r="CTA1330" s="779"/>
      <c r="CTB1330" s="779"/>
      <c r="CTC1330" s="779"/>
      <c r="CTD1330" s="779"/>
      <c r="CTE1330" s="779"/>
      <c r="CTF1330" s="779"/>
      <c r="CTG1330" s="779"/>
      <c r="CTH1330" s="779"/>
      <c r="CTI1330" s="779"/>
      <c r="CTJ1330" s="779"/>
      <c r="CTK1330" s="779"/>
      <c r="CTL1330" s="779"/>
      <c r="CTM1330" s="779"/>
      <c r="CTN1330" s="779"/>
      <c r="CTO1330" s="779"/>
      <c r="CTP1330" s="779"/>
      <c r="CTQ1330" s="779"/>
      <c r="CTR1330" s="779"/>
      <c r="CTS1330" s="779"/>
      <c r="CTT1330" s="779"/>
      <c r="CTU1330" s="779"/>
      <c r="CTV1330" s="779"/>
      <c r="CTW1330" s="779"/>
      <c r="CTX1330" s="779"/>
      <c r="CTY1330" s="779"/>
      <c r="CTZ1330" s="779"/>
      <c r="CUA1330" s="779"/>
      <c r="CUB1330" s="779"/>
      <c r="CUC1330" s="779"/>
      <c r="CUD1330" s="779"/>
      <c r="CUE1330" s="779"/>
      <c r="CUF1330" s="779"/>
      <c r="CUG1330" s="779"/>
      <c r="CUH1330" s="779"/>
      <c r="CUI1330" s="779"/>
      <c r="CUJ1330" s="779"/>
      <c r="CUK1330" s="779"/>
      <c r="CUL1330" s="779"/>
      <c r="CUM1330" s="779"/>
      <c r="CUN1330" s="779"/>
      <c r="CUO1330" s="779"/>
      <c r="CUP1330" s="779"/>
      <c r="CUQ1330" s="779"/>
      <c r="CUR1330" s="779"/>
      <c r="CUS1330" s="779"/>
      <c r="CUT1330" s="779"/>
      <c r="CUU1330" s="779"/>
      <c r="CUV1330" s="779"/>
      <c r="CUW1330" s="779"/>
      <c r="CUX1330" s="779"/>
      <c r="CUY1330" s="779"/>
      <c r="CUZ1330" s="779"/>
      <c r="CVA1330" s="779"/>
      <c r="CVB1330" s="779"/>
      <c r="CVC1330" s="779"/>
      <c r="CVD1330" s="779"/>
      <c r="CVE1330" s="779"/>
      <c r="CVF1330" s="779"/>
      <c r="CVG1330" s="779"/>
      <c r="CVH1330" s="779"/>
      <c r="CVI1330" s="779"/>
      <c r="CVJ1330" s="779"/>
      <c r="CVK1330" s="779"/>
      <c r="CVL1330" s="779"/>
      <c r="CVM1330" s="779"/>
      <c r="CVN1330" s="779"/>
      <c r="CVO1330" s="779"/>
      <c r="CVP1330" s="779"/>
      <c r="CVQ1330" s="779"/>
      <c r="CVR1330" s="779"/>
      <c r="CVS1330" s="779"/>
      <c r="CVT1330" s="779"/>
      <c r="CVU1330" s="779"/>
      <c r="CVV1330" s="779"/>
      <c r="CVW1330" s="779"/>
      <c r="CVX1330" s="779"/>
      <c r="CVY1330" s="779"/>
      <c r="CVZ1330" s="779"/>
      <c r="CWA1330" s="779"/>
      <c r="CWB1330" s="779"/>
      <c r="CWC1330" s="779"/>
      <c r="CWD1330" s="779"/>
      <c r="CWE1330" s="779"/>
      <c r="CWF1330" s="779"/>
      <c r="CWG1330" s="779"/>
      <c r="CWH1330" s="779"/>
      <c r="CWI1330" s="779"/>
      <c r="CWJ1330" s="779"/>
      <c r="CWK1330" s="779"/>
      <c r="CWL1330" s="779"/>
      <c r="CWM1330" s="779"/>
      <c r="CWN1330" s="779"/>
      <c r="CWO1330" s="779"/>
      <c r="CWP1330" s="779"/>
      <c r="CWQ1330" s="779"/>
      <c r="CWR1330" s="779"/>
      <c r="CWS1330" s="779"/>
      <c r="CWT1330" s="779"/>
      <c r="CWU1330" s="779"/>
      <c r="CWV1330" s="779"/>
      <c r="CWW1330" s="779"/>
      <c r="CWX1330" s="779"/>
      <c r="CWY1330" s="779"/>
      <c r="CWZ1330" s="779"/>
      <c r="CXA1330" s="779"/>
      <c r="CXB1330" s="779"/>
      <c r="CXC1330" s="779"/>
      <c r="CXD1330" s="779"/>
      <c r="CXE1330" s="779"/>
      <c r="CXF1330" s="779"/>
      <c r="CXG1330" s="779"/>
      <c r="CXH1330" s="779"/>
      <c r="CXI1330" s="779"/>
      <c r="CXJ1330" s="779"/>
      <c r="CXK1330" s="779"/>
      <c r="CXL1330" s="779"/>
      <c r="CXM1330" s="779"/>
      <c r="CXN1330" s="779"/>
      <c r="CXO1330" s="779"/>
      <c r="CXP1330" s="779"/>
      <c r="CXQ1330" s="779"/>
      <c r="CXR1330" s="779"/>
      <c r="CXS1330" s="779"/>
      <c r="CXT1330" s="779"/>
      <c r="CXU1330" s="779"/>
      <c r="CXV1330" s="779"/>
      <c r="CXW1330" s="779"/>
      <c r="CXX1330" s="779"/>
      <c r="CXY1330" s="779"/>
      <c r="CXZ1330" s="779"/>
      <c r="CYA1330" s="779"/>
      <c r="CYB1330" s="779"/>
      <c r="CYC1330" s="779"/>
      <c r="CYD1330" s="779"/>
      <c r="CYE1330" s="779"/>
      <c r="CYF1330" s="779"/>
      <c r="CYG1330" s="779"/>
      <c r="CYH1330" s="779"/>
      <c r="CYI1330" s="779"/>
      <c r="CYJ1330" s="779"/>
      <c r="CYK1330" s="779"/>
      <c r="CYL1330" s="779"/>
      <c r="CYM1330" s="779"/>
      <c r="CYN1330" s="779"/>
      <c r="CYO1330" s="779"/>
      <c r="CYP1330" s="779"/>
      <c r="CYQ1330" s="779"/>
      <c r="CYR1330" s="779"/>
      <c r="CYS1330" s="779"/>
      <c r="CYT1330" s="779"/>
      <c r="CYU1330" s="779"/>
      <c r="CYV1330" s="779"/>
      <c r="CYW1330" s="779"/>
      <c r="CYX1330" s="779"/>
      <c r="CYY1330" s="779"/>
      <c r="CYZ1330" s="779"/>
      <c r="CZA1330" s="779"/>
      <c r="CZB1330" s="779"/>
      <c r="CZC1330" s="779"/>
      <c r="CZD1330" s="779"/>
      <c r="CZE1330" s="779"/>
      <c r="CZF1330" s="779"/>
      <c r="CZG1330" s="779"/>
      <c r="CZH1330" s="779"/>
      <c r="CZI1330" s="779"/>
      <c r="CZJ1330" s="779"/>
      <c r="CZK1330" s="779"/>
      <c r="CZL1330" s="779"/>
      <c r="CZM1330" s="779"/>
      <c r="CZN1330" s="779"/>
      <c r="CZO1330" s="779"/>
      <c r="CZP1330" s="779"/>
      <c r="CZQ1330" s="779"/>
      <c r="CZR1330" s="779"/>
      <c r="CZS1330" s="779"/>
      <c r="CZT1330" s="779"/>
      <c r="CZU1330" s="779"/>
      <c r="CZV1330" s="779"/>
      <c r="CZW1330" s="779"/>
      <c r="CZX1330" s="779"/>
      <c r="CZY1330" s="779"/>
      <c r="CZZ1330" s="779"/>
      <c r="DAA1330" s="779"/>
      <c r="DAB1330" s="779"/>
      <c r="DAC1330" s="779"/>
      <c r="DAD1330" s="779"/>
      <c r="DAE1330" s="779"/>
      <c r="DAF1330" s="779"/>
      <c r="DAG1330" s="779"/>
      <c r="DAH1330" s="779"/>
      <c r="DAI1330" s="779"/>
      <c r="DAJ1330" s="779"/>
      <c r="DAK1330" s="779"/>
      <c r="DAL1330" s="779"/>
      <c r="DAM1330" s="779"/>
      <c r="DAN1330" s="779"/>
      <c r="DAO1330" s="779"/>
      <c r="DAP1330" s="779"/>
      <c r="DAQ1330" s="779"/>
      <c r="DAR1330" s="779"/>
      <c r="DAS1330" s="779"/>
      <c r="DAT1330" s="779"/>
      <c r="DAU1330" s="779"/>
      <c r="DAV1330" s="779"/>
      <c r="DAW1330" s="779"/>
      <c r="DAX1330" s="779"/>
      <c r="DAY1330" s="779"/>
      <c r="DAZ1330" s="779"/>
      <c r="DBA1330" s="779"/>
      <c r="DBB1330" s="779"/>
      <c r="DBC1330" s="779"/>
      <c r="DBD1330" s="779"/>
      <c r="DBE1330" s="779"/>
      <c r="DBF1330" s="779"/>
      <c r="DBG1330" s="779"/>
      <c r="DBH1330" s="779"/>
      <c r="DBI1330" s="779"/>
      <c r="DBJ1330" s="779"/>
      <c r="DBK1330" s="779"/>
      <c r="DBL1330" s="779"/>
      <c r="DBM1330" s="779"/>
      <c r="DBN1330" s="779"/>
      <c r="DBO1330" s="779"/>
      <c r="DBP1330" s="779"/>
      <c r="DBQ1330" s="779"/>
      <c r="DBR1330" s="779"/>
      <c r="DBS1330" s="779"/>
      <c r="DBT1330" s="779"/>
      <c r="DBU1330" s="779"/>
      <c r="DBV1330" s="779"/>
      <c r="DBW1330" s="779"/>
      <c r="DBX1330" s="779"/>
      <c r="DBY1330" s="779"/>
      <c r="DBZ1330" s="779"/>
      <c r="DCA1330" s="779"/>
      <c r="DCB1330" s="779"/>
      <c r="DCC1330" s="779"/>
      <c r="DCD1330" s="779"/>
      <c r="DCE1330" s="779"/>
      <c r="DCF1330" s="779"/>
      <c r="DCG1330" s="779"/>
      <c r="DCH1330" s="779"/>
      <c r="DCI1330" s="779"/>
      <c r="DCJ1330" s="779"/>
      <c r="DCK1330" s="779"/>
      <c r="DCL1330" s="779"/>
      <c r="DCM1330" s="779"/>
      <c r="DCN1330" s="779"/>
      <c r="DCO1330" s="779"/>
      <c r="DCP1330" s="779"/>
      <c r="DCQ1330" s="779"/>
      <c r="DCR1330" s="779"/>
      <c r="DCS1330" s="779"/>
      <c r="DCT1330" s="779"/>
      <c r="DCU1330" s="779"/>
      <c r="DCV1330" s="779"/>
      <c r="DCW1330" s="779"/>
      <c r="DCX1330" s="779"/>
      <c r="DCY1330" s="779"/>
      <c r="DCZ1330" s="779"/>
      <c r="DDA1330" s="779"/>
      <c r="DDB1330" s="779"/>
      <c r="DDC1330" s="779"/>
      <c r="DDD1330" s="779"/>
      <c r="DDE1330" s="779"/>
      <c r="DDF1330" s="779"/>
      <c r="DDG1330" s="779"/>
      <c r="DDH1330" s="779"/>
      <c r="DDI1330" s="779"/>
      <c r="DDJ1330" s="779"/>
      <c r="DDK1330" s="779"/>
      <c r="DDL1330" s="779"/>
      <c r="DDM1330" s="779"/>
      <c r="DDN1330" s="779"/>
      <c r="DDO1330" s="779"/>
      <c r="DDP1330" s="779"/>
      <c r="DDQ1330" s="779"/>
      <c r="DDR1330" s="779"/>
      <c r="DDS1330" s="779"/>
      <c r="DDT1330" s="779"/>
      <c r="DDU1330" s="779"/>
      <c r="DDV1330" s="779"/>
      <c r="DDW1330" s="779"/>
      <c r="DDX1330" s="779"/>
      <c r="DDY1330" s="779"/>
      <c r="DDZ1330" s="779"/>
      <c r="DEA1330" s="779"/>
      <c r="DEB1330" s="779"/>
      <c r="DEC1330" s="779"/>
      <c r="DED1330" s="779"/>
      <c r="DEE1330" s="779"/>
      <c r="DEF1330" s="779"/>
      <c r="DEG1330" s="779"/>
      <c r="DEH1330" s="779"/>
      <c r="DEI1330" s="779"/>
      <c r="DEJ1330" s="779"/>
      <c r="DEK1330" s="779"/>
      <c r="DEL1330" s="779"/>
      <c r="DEM1330" s="779"/>
      <c r="DEN1330" s="779"/>
      <c r="DEO1330" s="779"/>
      <c r="DEP1330" s="779"/>
      <c r="DEQ1330" s="779"/>
      <c r="DER1330" s="779"/>
      <c r="DES1330" s="779"/>
      <c r="DET1330" s="779"/>
      <c r="DEU1330" s="779"/>
      <c r="DEV1330" s="779"/>
      <c r="DEW1330" s="779"/>
      <c r="DEX1330" s="779"/>
      <c r="DEY1330" s="779"/>
      <c r="DEZ1330" s="779"/>
      <c r="DFA1330" s="779"/>
      <c r="DFB1330" s="779"/>
      <c r="DFC1330" s="779"/>
      <c r="DFD1330" s="779"/>
      <c r="DFE1330" s="779"/>
      <c r="DFF1330" s="779"/>
      <c r="DFG1330" s="779"/>
      <c r="DFH1330" s="779"/>
      <c r="DFI1330" s="779"/>
      <c r="DFJ1330" s="779"/>
      <c r="DFK1330" s="779"/>
      <c r="DFL1330" s="779"/>
      <c r="DFM1330" s="779"/>
      <c r="DFN1330" s="779"/>
      <c r="DFO1330" s="779"/>
      <c r="DFP1330" s="779"/>
      <c r="DFQ1330" s="779"/>
      <c r="DFR1330" s="779"/>
      <c r="DFS1330" s="779"/>
      <c r="DFT1330" s="779"/>
      <c r="DFU1330" s="779"/>
      <c r="DFV1330" s="779"/>
      <c r="DFW1330" s="779"/>
      <c r="DFX1330" s="779"/>
      <c r="DFY1330" s="779"/>
      <c r="DFZ1330" s="779"/>
      <c r="DGA1330" s="779"/>
      <c r="DGB1330" s="779"/>
      <c r="DGC1330" s="779"/>
      <c r="DGD1330" s="779"/>
      <c r="DGE1330" s="779"/>
      <c r="DGF1330" s="779"/>
      <c r="DGG1330" s="779"/>
      <c r="DGH1330" s="779"/>
      <c r="DGI1330" s="779"/>
      <c r="DGJ1330" s="779"/>
      <c r="DGK1330" s="779"/>
      <c r="DGL1330" s="779"/>
      <c r="DGM1330" s="779"/>
      <c r="DGN1330" s="779"/>
      <c r="DGO1330" s="779"/>
      <c r="DGP1330" s="779"/>
      <c r="DGQ1330" s="779"/>
      <c r="DGR1330" s="779"/>
      <c r="DGS1330" s="779"/>
      <c r="DGT1330" s="779"/>
      <c r="DGU1330" s="779"/>
      <c r="DGV1330" s="779"/>
      <c r="DGW1330" s="779"/>
      <c r="DGX1330" s="779"/>
      <c r="DGY1330" s="779"/>
      <c r="DGZ1330" s="779"/>
      <c r="DHA1330" s="779"/>
      <c r="DHB1330" s="779"/>
      <c r="DHC1330" s="779"/>
      <c r="DHD1330" s="779"/>
      <c r="DHE1330" s="779"/>
      <c r="DHF1330" s="779"/>
      <c r="DHG1330" s="779"/>
      <c r="DHH1330" s="779"/>
      <c r="DHI1330" s="779"/>
      <c r="DHJ1330" s="779"/>
      <c r="DHK1330" s="779"/>
      <c r="DHL1330" s="779"/>
      <c r="DHM1330" s="779"/>
      <c r="DHN1330" s="779"/>
      <c r="DHO1330" s="779"/>
      <c r="DHP1330" s="779"/>
      <c r="DHQ1330" s="779"/>
      <c r="DHR1330" s="779"/>
      <c r="DHS1330" s="779"/>
      <c r="DHT1330" s="779"/>
      <c r="DHU1330" s="779"/>
      <c r="DHV1330" s="779"/>
      <c r="DHW1330" s="779"/>
      <c r="DHX1330" s="779"/>
      <c r="DHY1330" s="779"/>
      <c r="DHZ1330" s="779"/>
      <c r="DIA1330" s="779"/>
      <c r="DIB1330" s="779"/>
      <c r="DIC1330" s="779"/>
      <c r="DID1330" s="779"/>
      <c r="DIE1330" s="779"/>
      <c r="DIF1330" s="779"/>
      <c r="DIG1330" s="779"/>
      <c r="DIH1330" s="779"/>
      <c r="DII1330" s="779"/>
      <c r="DIJ1330" s="779"/>
      <c r="DIK1330" s="779"/>
      <c r="DIL1330" s="779"/>
      <c r="DIM1330" s="779"/>
      <c r="DIN1330" s="779"/>
      <c r="DIO1330" s="779"/>
      <c r="DIP1330" s="779"/>
      <c r="DIQ1330" s="779"/>
      <c r="DIR1330" s="779"/>
      <c r="DIS1330" s="779"/>
      <c r="DIT1330" s="779"/>
      <c r="DIU1330" s="779"/>
      <c r="DIV1330" s="779"/>
      <c r="DIW1330" s="779"/>
      <c r="DIX1330" s="779"/>
      <c r="DIY1330" s="779"/>
      <c r="DIZ1330" s="779"/>
      <c r="DJA1330" s="779"/>
      <c r="DJB1330" s="779"/>
      <c r="DJC1330" s="779"/>
      <c r="DJD1330" s="779"/>
      <c r="DJE1330" s="779"/>
      <c r="DJF1330" s="779"/>
      <c r="DJG1330" s="779"/>
      <c r="DJH1330" s="779"/>
      <c r="DJI1330" s="779"/>
      <c r="DJJ1330" s="779"/>
      <c r="DJK1330" s="779"/>
      <c r="DJL1330" s="779"/>
      <c r="DJM1330" s="779"/>
      <c r="DJN1330" s="779"/>
      <c r="DJO1330" s="779"/>
      <c r="DJP1330" s="779"/>
      <c r="DJQ1330" s="779"/>
      <c r="DJR1330" s="779"/>
      <c r="DJS1330" s="779"/>
      <c r="DJT1330" s="779"/>
      <c r="DJU1330" s="779"/>
      <c r="DJV1330" s="779"/>
      <c r="DJW1330" s="779"/>
      <c r="DJX1330" s="779"/>
      <c r="DJY1330" s="779"/>
      <c r="DJZ1330" s="779"/>
      <c r="DKA1330" s="779"/>
      <c r="DKB1330" s="779"/>
      <c r="DKC1330" s="779"/>
      <c r="DKD1330" s="779"/>
      <c r="DKE1330" s="779"/>
      <c r="DKF1330" s="779"/>
      <c r="DKG1330" s="779"/>
      <c r="DKH1330" s="779"/>
      <c r="DKI1330" s="779"/>
      <c r="DKJ1330" s="779"/>
      <c r="DKK1330" s="779"/>
      <c r="DKL1330" s="779"/>
      <c r="DKM1330" s="779"/>
      <c r="DKN1330" s="779"/>
      <c r="DKO1330" s="779"/>
      <c r="DKP1330" s="779"/>
      <c r="DKQ1330" s="779"/>
      <c r="DKR1330" s="779"/>
      <c r="DKS1330" s="779"/>
      <c r="DKT1330" s="779"/>
      <c r="DKU1330" s="779"/>
      <c r="DKV1330" s="779"/>
      <c r="DKW1330" s="779"/>
      <c r="DKX1330" s="779"/>
      <c r="DKY1330" s="779"/>
      <c r="DKZ1330" s="779"/>
      <c r="DLA1330" s="779"/>
      <c r="DLB1330" s="779"/>
      <c r="DLC1330" s="779"/>
      <c r="DLD1330" s="779"/>
      <c r="DLE1330" s="779"/>
      <c r="DLF1330" s="779"/>
      <c r="DLG1330" s="779"/>
      <c r="DLH1330" s="779"/>
      <c r="DLI1330" s="779"/>
      <c r="DLJ1330" s="779"/>
      <c r="DLK1330" s="779"/>
      <c r="DLL1330" s="779"/>
      <c r="DLM1330" s="779"/>
      <c r="DLN1330" s="779"/>
      <c r="DLO1330" s="779"/>
      <c r="DLP1330" s="779"/>
      <c r="DLQ1330" s="779"/>
      <c r="DLR1330" s="779"/>
      <c r="DLS1330" s="779"/>
      <c r="DLT1330" s="779"/>
      <c r="DLU1330" s="779"/>
      <c r="DLV1330" s="779"/>
      <c r="DLW1330" s="779"/>
      <c r="DLX1330" s="779"/>
      <c r="DLY1330" s="779"/>
      <c r="DLZ1330" s="779"/>
      <c r="DMA1330" s="779"/>
      <c r="DMB1330" s="779"/>
      <c r="DMC1330" s="779"/>
      <c r="DMD1330" s="779"/>
      <c r="DME1330" s="779"/>
      <c r="DMF1330" s="779"/>
      <c r="DMG1330" s="779"/>
      <c r="DMH1330" s="779"/>
      <c r="DMI1330" s="779"/>
      <c r="DMJ1330" s="779"/>
      <c r="DMK1330" s="779"/>
      <c r="DML1330" s="779"/>
      <c r="DMM1330" s="779"/>
      <c r="DMN1330" s="779"/>
      <c r="DMO1330" s="779"/>
      <c r="DMP1330" s="779"/>
      <c r="DMQ1330" s="779"/>
      <c r="DMR1330" s="779"/>
      <c r="DMS1330" s="779"/>
      <c r="DMT1330" s="779"/>
      <c r="DMU1330" s="779"/>
      <c r="DMV1330" s="779"/>
      <c r="DMW1330" s="779"/>
      <c r="DMX1330" s="779"/>
      <c r="DMY1330" s="779"/>
      <c r="DMZ1330" s="779"/>
      <c r="DNA1330" s="779"/>
      <c r="DNB1330" s="779"/>
      <c r="DNC1330" s="779"/>
      <c r="DND1330" s="779"/>
      <c r="DNE1330" s="779"/>
      <c r="DNF1330" s="779"/>
      <c r="DNG1330" s="779"/>
      <c r="DNH1330" s="779"/>
      <c r="DNI1330" s="779"/>
      <c r="DNJ1330" s="779"/>
      <c r="DNK1330" s="779"/>
      <c r="DNL1330" s="779"/>
      <c r="DNM1330" s="779"/>
      <c r="DNN1330" s="779"/>
      <c r="DNO1330" s="779"/>
      <c r="DNP1330" s="779"/>
      <c r="DNQ1330" s="779"/>
      <c r="DNR1330" s="779"/>
      <c r="DNS1330" s="779"/>
      <c r="DNT1330" s="779"/>
      <c r="DNU1330" s="779"/>
      <c r="DNV1330" s="779"/>
      <c r="DNW1330" s="779"/>
      <c r="DNX1330" s="779"/>
      <c r="DNY1330" s="779"/>
      <c r="DNZ1330" s="779"/>
      <c r="DOA1330" s="779"/>
      <c r="DOB1330" s="779"/>
      <c r="DOC1330" s="779"/>
      <c r="DOD1330" s="779"/>
      <c r="DOE1330" s="779"/>
      <c r="DOF1330" s="779"/>
      <c r="DOG1330" s="779"/>
      <c r="DOH1330" s="779"/>
      <c r="DOI1330" s="779"/>
      <c r="DOJ1330" s="779"/>
      <c r="DOK1330" s="779"/>
      <c r="DOL1330" s="779"/>
      <c r="DOM1330" s="779"/>
      <c r="DON1330" s="779"/>
      <c r="DOO1330" s="779"/>
      <c r="DOP1330" s="779"/>
      <c r="DOQ1330" s="779"/>
      <c r="DOR1330" s="779"/>
      <c r="DOS1330" s="779"/>
      <c r="DOT1330" s="779"/>
      <c r="DOU1330" s="779"/>
      <c r="DOV1330" s="779"/>
      <c r="DOW1330" s="779"/>
      <c r="DOX1330" s="779"/>
      <c r="DOY1330" s="779"/>
      <c r="DOZ1330" s="779"/>
      <c r="DPA1330" s="779"/>
      <c r="DPB1330" s="779"/>
      <c r="DPC1330" s="779"/>
      <c r="DPD1330" s="779"/>
      <c r="DPE1330" s="779"/>
      <c r="DPF1330" s="779"/>
      <c r="DPG1330" s="779"/>
      <c r="DPH1330" s="779"/>
      <c r="DPI1330" s="779"/>
      <c r="DPJ1330" s="779"/>
      <c r="DPK1330" s="779"/>
      <c r="DPL1330" s="779"/>
      <c r="DPM1330" s="779"/>
      <c r="DPN1330" s="779"/>
      <c r="DPO1330" s="779"/>
      <c r="DPP1330" s="779"/>
      <c r="DPQ1330" s="779"/>
      <c r="DPR1330" s="779"/>
      <c r="DPS1330" s="779"/>
      <c r="DPT1330" s="779"/>
      <c r="DPU1330" s="779"/>
      <c r="DPV1330" s="779"/>
      <c r="DPW1330" s="779"/>
      <c r="DPX1330" s="779"/>
      <c r="DPY1330" s="779"/>
      <c r="DPZ1330" s="779"/>
      <c r="DQA1330" s="779"/>
      <c r="DQB1330" s="779"/>
      <c r="DQC1330" s="779"/>
      <c r="DQD1330" s="779"/>
      <c r="DQE1330" s="779"/>
      <c r="DQF1330" s="779"/>
      <c r="DQG1330" s="779"/>
      <c r="DQH1330" s="779"/>
      <c r="DQI1330" s="779"/>
      <c r="DQJ1330" s="779"/>
      <c r="DQK1330" s="779"/>
      <c r="DQL1330" s="779"/>
      <c r="DQM1330" s="779"/>
      <c r="DQN1330" s="779"/>
      <c r="DQO1330" s="779"/>
      <c r="DQP1330" s="779"/>
      <c r="DQQ1330" s="779"/>
      <c r="DQR1330" s="779"/>
      <c r="DQS1330" s="779"/>
      <c r="DQT1330" s="779"/>
      <c r="DQU1330" s="779"/>
      <c r="DQV1330" s="779"/>
      <c r="DQW1330" s="779"/>
      <c r="DQX1330" s="779"/>
      <c r="DQY1330" s="779"/>
      <c r="DQZ1330" s="779"/>
      <c r="DRA1330" s="779"/>
      <c r="DRB1330" s="779"/>
      <c r="DRC1330" s="779"/>
      <c r="DRD1330" s="779"/>
      <c r="DRE1330" s="779"/>
      <c r="DRF1330" s="779"/>
      <c r="DRG1330" s="779"/>
      <c r="DRH1330" s="779"/>
      <c r="DRI1330" s="779"/>
      <c r="DRJ1330" s="779"/>
      <c r="DRK1330" s="779"/>
      <c r="DRL1330" s="779"/>
      <c r="DRM1330" s="779"/>
      <c r="DRN1330" s="779"/>
      <c r="DRO1330" s="779"/>
      <c r="DRP1330" s="779"/>
      <c r="DRQ1330" s="779"/>
      <c r="DRR1330" s="779"/>
      <c r="DRS1330" s="779"/>
      <c r="DRT1330" s="779"/>
      <c r="DRU1330" s="779"/>
      <c r="DRV1330" s="779"/>
      <c r="DRW1330" s="779"/>
      <c r="DRX1330" s="779"/>
      <c r="DRY1330" s="779"/>
      <c r="DRZ1330" s="779"/>
      <c r="DSA1330" s="779"/>
      <c r="DSB1330" s="779"/>
      <c r="DSC1330" s="779"/>
      <c r="DSD1330" s="779"/>
      <c r="DSE1330" s="779"/>
      <c r="DSF1330" s="779"/>
      <c r="DSG1330" s="779"/>
      <c r="DSH1330" s="779"/>
      <c r="DSI1330" s="779"/>
      <c r="DSJ1330" s="779"/>
      <c r="DSK1330" s="779"/>
      <c r="DSL1330" s="779"/>
      <c r="DSM1330" s="779"/>
      <c r="DSN1330" s="779"/>
      <c r="DSO1330" s="779"/>
      <c r="DSP1330" s="779"/>
      <c r="DSQ1330" s="779"/>
      <c r="DSR1330" s="779"/>
      <c r="DSS1330" s="779"/>
      <c r="DST1330" s="779"/>
      <c r="DSU1330" s="779"/>
      <c r="DSV1330" s="779"/>
      <c r="DSW1330" s="779"/>
      <c r="DSX1330" s="779"/>
      <c r="DSY1330" s="779"/>
      <c r="DSZ1330" s="779"/>
      <c r="DTA1330" s="779"/>
      <c r="DTB1330" s="779"/>
      <c r="DTC1330" s="779"/>
      <c r="DTD1330" s="779"/>
      <c r="DTE1330" s="779"/>
      <c r="DTF1330" s="779"/>
      <c r="DTG1330" s="779"/>
      <c r="DTH1330" s="779"/>
      <c r="DTI1330" s="779"/>
      <c r="DTJ1330" s="779"/>
      <c r="DTK1330" s="779"/>
      <c r="DTL1330" s="779"/>
      <c r="DTM1330" s="779"/>
      <c r="DTN1330" s="779"/>
      <c r="DTO1330" s="779"/>
      <c r="DTP1330" s="779"/>
      <c r="DTQ1330" s="779"/>
      <c r="DTR1330" s="779"/>
      <c r="DTS1330" s="779"/>
      <c r="DTT1330" s="779"/>
      <c r="DTU1330" s="779"/>
      <c r="DTV1330" s="779"/>
      <c r="DTW1330" s="779"/>
      <c r="DTX1330" s="779"/>
      <c r="DTY1330" s="779"/>
      <c r="DTZ1330" s="779"/>
      <c r="DUA1330" s="779"/>
      <c r="DUB1330" s="779"/>
      <c r="DUC1330" s="779"/>
      <c r="DUD1330" s="779"/>
      <c r="DUE1330" s="779"/>
      <c r="DUF1330" s="779"/>
      <c r="DUG1330" s="779"/>
      <c r="DUH1330" s="779"/>
      <c r="DUI1330" s="779"/>
      <c r="DUJ1330" s="779"/>
      <c r="DUK1330" s="779"/>
      <c r="DUL1330" s="779"/>
      <c r="DUM1330" s="779"/>
      <c r="DUN1330" s="779"/>
      <c r="DUO1330" s="779"/>
      <c r="DUP1330" s="779"/>
      <c r="DUQ1330" s="779"/>
      <c r="DUR1330" s="779"/>
      <c r="DUS1330" s="779"/>
      <c r="DUT1330" s="779"/>
      <c r="DUU1330" s="779"/>
      <c r="DUV1330" s="779"/>
      <c r="DUW1330" s="779"/>
      <c r="DUX1330" s="779"/>
      <c r="DUY1330" s="779"/>
      <c r="DUZ1330" s="779"/>
      <c r="DVA1330" s="779"/>
      <c r="DVB1330" s="779"/>
      <c r="DVC1330" s="779"/>
      <c r="DVD1330" s="779"/>
      <c r="DVE1330" s="779"/>
      <c r="DVF1330" s="779"/>
      <c r="DVG1330" s="779"/>
      <c r="DVH1330" s="779"/>
      <c r="DVI1330" s="779"/>
      <c r="DVJ1330" s="779"/>
      <c r="DVK1330" s="779"/>
      <c r="DVL1330" s="779"/>
      <c r="DVM1330" s="779"/>
      <c r="DVN1330" s="779"/>
      <c r="DVO1330" s="779"/>
      <c r="DVP1330" s="779"/>
      <c r="DVQ1330" s="779"/>
      <c r="DVR1330" s="779"/>
      <c r="DVS1330" s="779"/>
      <c r="DVT1330" s="779"/>
      <c r="DVU1330" s="779"/>
      <c r="DVV1330" s="779"/>
      <c r="DVW1330" s="779"/>
      <c r="DVX1330" s="779"/>
      <c r="DVY1330" s="779"/>
      <c r="DVZ1330" s="779"/>
      <c r="DWA1330" s="779"/>
      <c r="DWB1330" s="779"/>
      <c r="DWC1330" s="779"/>
      <c r="DWD1330" s="779"/>
      <c r="DWE1330" s="779"/>
      <c r="DWF1330" s="779"/>
      <c r="DWG1330" s="779"/>
      <c r="DWH1330" s="779"/>
      <c r="DWI1330" s="779"/>
      <c r="DWJ1330" s="779"/>
      <c r="DWK1330" s="779"/>
      <c r="DWL1330" s="779"/>
      <c r="DWM1330" s="779"/>
      <c r="DWN1330" s="779"/>
      <c r="DWO1330" s="779"/>
      <c r="DWP1330" s="779"/>
      <c r="DWQ1330" s="779"/>
      <c r="DWR1330" s="779"/>
      <c r="DWS1330" s="779"/>
      <c r="DWT1330" s="779"/>
      <c r="DWU1330" s="779"/>
      <c r="DWV1330" s="779"/>
      <c r="DWW1330" s="779"/>
      <c r="DWX1330" s="779"/>
      <c r="DWY1330" s="779"/>
      <c r="DWZ1330" s="779"/>
      <c r="DXA1330" s="779"/>
      <c r="DXB1330" s="779"/>
      <c r="DXC1330" s="779"/>
      <c r="DXD1330" s="779"/>
      <c r="DXE1330" s="779"/>
      <c r="DXF1330" s="779"/>
      <c r="DXG1330" s="779"/>
      <c r="DXH1330" s="779"/>
      <c r="DXI1330" s="779"/>
      <c r="DXJ1330" s="779"/>
      <c r="DXK1330" s="779"/>
      <c r="DXL1330" s="779"/>
      <c r="DXM1330" s="779"/>
      <c r="DXN1330" s="779"/>
      <c r="DXO1330" s="779"/>
      <c r="DXP1330" s="779"/>
      <c r="DXQ1330" s="779"/>
      <c r="DXR1330" s="779"/>
      <c r="DXS1330" s="779"/>
      <c r="DXT1330" s="779"/>
      <c r="DXU1330" s="779"/>
      <c r="DXV1330" s="779"/>
      <c r="DXW1330" s="779"/>
      <c r="DXX1330" s="779"/>
      <c r="DXY1330" s="779"/>
      <c r="DXZ1330" s="779"/>
      <c r="DYA1330" s="779"/>
      <c r="DYB1330" s="779"/>
      <c r="DYC1330" s="779"/>
      <c r="DYD1330" s="779"/>
      <c r="DYE1330" s="779"/>
      <c r="DYF1330" s="779"/>
      <c r="DYG1330" s="779"/>
      <c r="DYH1330" s="779"/>
      <c r="DYI1330" s="779"/>
      <c r="DYJ1330" s="779"/>
      <c r="DYK1330" s="779"/>
      <c r="DYL1330" s="779"/>
      <c r="DYM1330" s="779"/>
      <c r="DYN1330" s="779"/>
      <c r="DYO1330" s="779"/>
      <c r="DYP1330" s="779"/>
      <c r="DYQ1330" s="779"/>
      <c r="DYR1330" s="779"/>
      <c r="DYS1330" s="779"/>
      <c r="DYT1330" s="779"/>
      <c r="DYU1330" s="779"/>
      <c r="DYV1330" s="779"/>
      <c r="DYW1330" s="779"/>
      <c r="DYX1330" s="779"/>
      <c r="DYY1330" s="779"/>
      <c r="DYZ1330" s="779"/>
      <c r="DZA1330" s="779"/>
      <c r="DZB1330" s="779"/>
      <c r="DZC1330" s="779"/>
      <c r="DZD1330" s="779"/>
      <c r="DZE1330" s="779"/>
      <c r="DZF1330" s="779"/>
      <c r="DZG1330" s="779"/>
      <c r="DZH1330" s="779"/>
      <c r="DZI1330" s="779"/>
      <c r="DZJ1330" s="779"/>
      <c r="DZK1330" s="779"/>
      <c r="DZL1330" s="779"/>
      <c r="DZM1330" s="779"/>
      <c r="DZN1330" s="779"/>
      <c r="DZO1330" s="779"/>
      <c r="DZP1330" s="779"/>
      <c r="DZQ1330" s="779"/>
      <c r="DZR1330" s="779"/>
      <c r="DZS1330" s="779"/>
      <c r="DZT1330" s="779"/>
      <c r="DZU1330" s="779"/>
      <c r="DZV1330" s="779"/>
      <c r="DZW1330" s="779"/>
      <c r="DZX1330" s="779"/>
      <c r="DZY1330" s="779"/>
      <c r="DZZ1330" s="779"/>
      <c r="EAA1330" s="779"/>
      <c r="EAB1330" s="779"/>
      <c r="EAC1330" s="779"/>
      <c r="EAD1330" s="779"/>
      <c r="EAE1330" s="779"/>
      <c r="EAF1330" s="779"/>
      <c r="EAG1330" s="779"/>
      <c r="EAH1330" s="779"/>
      <c r="EAI1330" s="779"/>
      <c r="EAJ1330" s="779"/>
      <c r="EAK1330" s="779"/>
      <c r="EAL1330" s="779"/>
      <c r="EAM1330" s="779"/>
      <c r="EAN1330" s="779"/>
      <c r="EAO1330" s="779"/>
      <c r="EAP1330" s="779"/>
      <c r="EAQ1330" s="779"/>
      <c r="EAR1330" s="779"/>
      <c r="EAS1330" s="779"/>
      <c r="EAT1330" s="779"/>
      <c r="EAU1330" s="779"/>
      <c r="EAV1330" s="779"/>
      <c r="EAW1330" s="779"/>
      <c r="EAX1330" s="779"/>
      <c r="EAY1330" s="779"/>
      <c r="EAZ1330" s="779"/>
      <c r="EBA1330" s="779"/>
      <c r="EBB1330" s="779"/>
      <c r="EBC1330" s="779"/>
      <c r="EBD1330" s="779"/>
      <c r="EBE1330" s="779"/>
      <c r="EBF1330" s="779"/>
      <c r="EBG1330" s="779"/>
      <c r="EBH1330" s="779"/>
      <c r="EBI1330" s="779"/>
      <c r="EBJ1330" s="779"/>
      <c r="EBK1330" s="779"/>
      <c r="EBL1330" s="779"/>
      <c r="EBM1330" s="779"/>
      <c r="EBN1330" s="779"/>
      <c r="EBO1330" s="779"/>
      <c r="EBP1330" s="779"/>
      <c r="EBQ1330" s="779"/>
      <c r="EBR1330" s="779"/>
      <c r="EBS1330" s="779"/>
      <c r="EBT1330" s="779"/>
      <c r="EBU1330" s="779"/>
      <c r="EBV1330" s="779"/>
      <c r="EBW1330" s="779"/>
      <c r="EBX1330" s="779"/>
      <c r="EBY1330" s="779"/>
      <c r="EBZ1330" s="779"/>
      <c r="ECA1330" s="779"/>
      <c r="ECB1330" s="779"/>
      <c r="ECC1330" s="779"/>
      <c r="ECD1330" s="779"/>
      <c r="ECE1330" s="779"/>
      <c r="ECF1330" s="779"/>
      <c r="ECG1330" s="779"/>
      <c r="ECH1330" s="779"/>
      <c r="ECI1330" s="779"/>
      <c r="ECJ1330" s="779"/>
      <c r="ECK1330" s="779"/>
      <c r="ECL1330" s="779"/>
      <c r="ECM1330" s="779"/>
      <c r="ECN1330" s="779"/>
      <c r="ECO1330" s="779"/>
      <c r="ECP1330" s="779"/>
      <c r="ECQ1330" s="779"/>
      <c r="ECR1330" s="779"/>
      <c r="ECS1330" s="779"/>
      <c r="ECT1330" s="779"/>
      <c r="ECU1330" s="779"/>
      <c r="ECV1330" s="779"/>
      <c r="ECW1330" s="779"/>
      <c r="ECX1330" s="779"/>
      <c r="ECY1330" s="779"/>
      <c r="ECZ1330" s="779"/>
      <c r="EDA1330" s="779"/>
      <c r="EDB1330" s="779"/>
      <c r="EDC1330" s="779"/>
      <c r="EDD1330" s="779"/>
      <c r="EDE1330" s="779"/>
      <c r="EDF1330" s="779"/>
      <c r="EDG1330" s="779"/>
      <c r="EDH1330" s="779"/>
      <c r="EDI1330" s="779"/>
      <c r="EDJ1330" s="779"/>
      <c r="EDK1330" s="779"/>
      <c r="EDL1330" s="779"/>
      <c r="EDM1330" s="779"/>
      <c r="EDN1330" s="779"/>
      <c r="EDO1330" s="779"/>
      <c r="EDP1330" s="779"/>
      <c r="EDQ1330" s="779"/>
      <c r="EDR1330" s="779"/>
      <c r="EDS1330" s="779"/>
      <c r="EDT1330" s="779"/>
      <c r="EDU1330" s="779"/>
      <c r="EDV1330" s="779"/>
      <c r="EDW1330" s="779"/>
      <c r="EDX1330" s="779"/>
      <c r="EDY1330" s="779"/>
      <c r="EDZ1330" s="779"/>
      <c r="EEA1330" s="779"/>
      <c r="EEB1330" s="779"/>
      <c r="EEC1330" s="779"/>
      <c r="EED1330" s="779"/>
      <c r="EEE1330" s="779"/>
      <c r="EEF1330" s="779"/>
      <c r="EEG1330" s="779"/>
      <c r="EEH1330" s="779"/>
      <c r="EEI1330" s="779"/>
      <c r="EEJ1330" s="779"/>
      <c r="EEK1330" s="779"/>
      <c r="EEL1330" s="779"/>
      <c r="EEM1330" s="779"/>
      <c r="EEN1330" s="779"/>
      <c r="EEO1330" s="779"/>
      <c r="EEP1330" s="779"/>
      <c r="EEQ1330" s="779"/>
      <c r="EER1330" s="779"/>
      <c r="EES1330" s="779"/>
      <c r="EET1330" s="779"/>
      <c r="EEU1330" s="779"/>
      <c r="EEV1330" s="779"/>
      <c r="EEW1330" s="779"/>
      <c r="EEX1330" s="779"/>
      <c r="EEY1330" s="779"/>
      <c r="EEZ1330" s="779"/>
      <c r="EFA1330" s="779"/>
      <c r="EFB1330" s="779"/>
      <c r="EFC1330" s="779"/>
      <c r="EFD1330" s="779"/>
      <c r="EFE1330" s="779"/>
      <c r="EFF1330" s="779"/>
      <c r="EFG1330" s="779"/>
      <c r="EFH1330" s="779"/>
      <c r="EFI1330" s="779"/>
      <c r="EFJ1330" s="779"/>
      <c r="EFK1330" s="779"/>
      <c r="EFL1330" s="779"/>
      <c r="EFM1330" s="779"/>
      <c r="EFN1330" s="779"/>
      <c r="EFO1330" s="779"/>
      <c r="EFP1330" s="779"/>
      <c r="EFQ1330" s="779"/>
      <c r="EFR1330" s="779"/>
      <c r="EFS1330" s="779"/>
      <c r="EFT1330" s="779"/>
      <c r="EFU1330" s="779"/>
      <c r="EFV1330" s="779"/>
      <c r="EFW1330" s="779"/>
      <c r="EFX1330" s="779"/>
      <c r="EFY1330" s="779"/>
      <c r="EFZ1330" s="779"/>
      <c r="EGA1330" s="779"/>
      <c r="EGB1330" s="779"/>
      <c r="EGC1330" s="779"/>
      <c r="EGD1330" s="779"/>
      <c r="EGE1330" s="779"/>
      <c r="EGF1330" s="779"/>
      <c r="EGG1330" s="779"/>
      <c r="EGH1330" s="779"/>
      <c r="EGI1330" s="779"/>
      <c r="EGJ1330" s="779"/>
      <c r="EGK1330" s="779"/>
      <c r="EGL1330" s="779"/>
      <c r="EGM1330" s="779"/>
      <c r="EGN1330" s="779"/>
      <c r="EGO1330" s="779"/>
      <c r="EGP1330" s="779"/>
      <c r="EGQ1330" s="779"/>
      <c r="EGR1330" s="779"/>
      <c r="EGS1330" s="779"/>
      <c r="EGT1330" s="779"/>
      <c r="EGU1330" s="779"/>
      <c r="EGV1330" s="779"/>
      <c r="EGW1330" s="779"/>
      <c r="EGX1330" s="779"/>
      <c r="EGY1330" s="779"/>
      <c r="EGZ1330" s="779"/>
      <c r="EHA1330" s="779"/>
      <c r="EHB1330" s="779"/>
      <c r="EHC1330" s="779"/>
      <c r="EHD1330" s="779"/>
      <c r="EHE1330" s="779"/>
      <c r="EHF1330" s="779"/>
      <c r="EHG1330" s="779"/>
      <c r="EHH1330" s="779"/>
      <c r="EHI1330" s="779"/>
      <c r="EHJ1330" s="779"/>
      <c r="EHK1330" s="779"/>
      <c r="EHL1330" s="779"/>
      <c r="EHM1330" s="779"/>
      <c r="EHN1330" s="779"/>
      <c r="EHO1330" s="779"/>
      <c r="EHP1330" s="779"/>
      <c r="EHQ1330" s="779"/>
      <c r="EHR1330" s="779"/>
      <c r="EHS1330" s="779"/>
      <c r="EHT1330" s="779"/>
      <c r="EHU1330" s="779"/>
      <c r="EHV1330" s="779"/>
      <c r="EHW1330" s="779"/>
      <c r="EHX1330" s="779"/>
      <c r="EHY1330" s="779"/>
      <c r="EHZ1330" s="779"/>
      <c r="EIA1330" s="779"/>
      <c r="EIB1330" s="779"/>
      <c r="EIC1330" s="779"/>
      <c r="EID1330" s="779"/>
      <c r="EIE1330" s="779"/>
      <c r="EIF1330" s="779"/>
      <c r="EIG1330" s="779"/>
      <c r="EIH1330" s="779"/>
      <c r="EII1330" s="779"/>
      <c r="EIJ1330" s="779"/>
      <c r="EIK1330" s="779"/>
      <c r="EIL1330" s="779"/>
      <c r="EIM1330" s="779"/>
      <c r="EIN1330" s="779"/>
      <c r="EIO1330" s="779"/>
      <c r="EIP1330" s="779"/>
      <c r="EIQ1330" s="779"/>
      <c r="EIR1330" s="779"/>
      <c r="EIS1330" s="779"/>
      <c r="EIT1330" s="779"/>
      <c r="EIU1330" s="779"/>
      <c r="EIV1330" s="779"/>
      <c r="EIW1330" s="779"/>
      <c r="EIX1330" s="779"/>
      <c r="EIY1330" s="779"/>
      <c r="EIZ1330" s="779"/>
      <c r="EJA1330" s="779"/>
      <c r="EJB1330" s="779"/>
      <c r="EJC1330" s="779"/>
      <c r="EJD1330" s="779"/>
      <c r="EJE1330" s="779"/>
      <c r="EJF1330" s="779"/>
      <c r="EJG1330" s="779"/>
      <c r="EJH1330" s="779"/>
      <c r="EJI1330" s="779"/>
      <c r="EJJ1330" s="779"/>
      <c r="EJK1330" s="779"/>
      <c r="EJL1330" s="779"/>
      <c r="EJM1330" s="779"/>
      <c r="EJN1330" s="779"/>
      <c r="EJO1330" s="779"/>
      <c r="EJP1330" s="779"/>
      <c r="EJQ1330" s="779"/>
      <c r="EJR1330" s="779"/>
      <c r="EJS1330" s="779"/>
      <c r="EJT1330" s="779"/>
      <c r="EJU1330" s="779"/>
      <c r="EJV1330" s="779"/>
      <c r="EJW1330" s="779"/>
      <c r="EJX1330" s="779"/>
      <c r="EJY1330" s="779"/>
      <c r="EJZ1330" s="779"/>
      <c r="EKA1330" s="779"/>
      <c r="EKB1330" s="779"/>
      <c r="EKC1330" s="779"/>
      <c r="EKD1330" s="779"/>
      <c r="EKE1330" s="779"/>
      <c r="EKF1330" s="779"/>
      <c r="EKG1330" s="779"/>
      <c r="EKH1330" s="779"/>
      <c r="EKI1330" s="779"/>
      <c r="EKJ1330" s="779"/>
      <c r="EKK1330" s="779"/>
      <c r="EKL1330" s="779"/>
      <c r="EKM1330" s="779"/>
      <c r="EKN1330" s="779"/>
      <c r="EKO1330" s="779"/>
      <c r="EKP1330" s="779"/>
      <c r="EKQ1330" s="779"/>
      <c r="EKR1330" s="779"/>
      <c r="EKS1330" s="779"/>
      <c r="EKT1330" s="779"/>
      <c r="EKU1330" s="779"/>
      <c r="EKV1330" s="779"/>
      <c r="EKW1330" s="779"/>
      <c r="EKX1330" s="779"/>
      <c r="EKY1330" s="779"/>
      <c r="EKZ1330" s="779"/>
      <c r="ELA1330" s="779"/>
      <c r="ELB1330" s="779"/>
      <c r="ELC1330" s="779"/>
      <c r="ELD1330" s="779"/>
      <c r="ELE1330" s="779"/>
      <c r="ELF1330" s="779"/>
      <c r="ELG1330" s="779"/>
      <c r="ELH1330" s="779"/>
      <c r="ELI1330" s="779"/>
      <c r="ELJ1330" s="779"/>
      <c r="ELK1330" s="779"/>
      <c r="ELL1330" s="779"/>
      <c r="ELM1330" s="779"/>
      <c r="ELN1330" s="779"/>
      <c r="ELO1330" s="779"/>
      <c r="ELP1330" s="779"/>
      <c r="ELQ1330" s="779"/>
      <c r="ELR1330" s="779"/>
      <c r="ELS1330" s="779"/>
      <c r="ELT1330" s="779"/>
      <c r="ELU1330" s="779"/>
      <c r="ELV1330" s="779"/>
      <c r="ELW1330" s="779"/>
      <c r="ELX1330" s="779"/>
      <c r="ELY1330" s="779"/>
      <c r="ELZ1330" s="779"/>
      <c r="EMA1330" s="779"/>
      <c r="EMB1330" s="779"/>
      <c r="EMC1330" s="779"/>
      <c r="EMD1330" s="779"/>
      <c r="EME1330" s="779"/>
      <c r="EMF1330" s="779"/>
      <c r="EMG1330" s="779"/>
      <c r="EMH1330" s="779"/>
      <c r="EMI1330" s="779"/>
      <c r="EMJ1330" s="779"/>
      <c r="EMK1330" s="779"/>
      <c r="EML1330" s="779"/>
      <c r="EMM1330" s="779"/>
      <c r="EMN1330" s="779"/>
      <c r="EMO1330" s="779"/>
      <c r="EMP1330" s="779"/>
      <c r="EMQ1330" s="779"/>
      <c r="EMR1330" s="779"/>
      <c r="EMS1330" s="779"/>
      <c r="EMT1330" s="779"/>
      <c r="EMU1330" s="779"/>
      <c r="EMV1330" s="779"/>
      <c r="EMW1330" s="779"/>
      <c r="EMX1330" s="779"/>
      <c r="EMY1330" s="779"/>
      <c r="EMZ1330" s="779"/>
      <c r="ENA1330" s="779"/>
      <c r="ENB1330" s="779"/>
      <c r="ENC1330" s="779"/>
      <c r="END1330" s="779"/>
      <c r="ENE1330" s="779"/>
      <c r="ENF1330" s="779"/>
      <c r="ENG1330" s="779"/>
      <c r="ENH1330" s="779"/>
      <c r="ENI1330" s="779"/>
      <c r="ENJ1330" s="779"/>
      <c r="ENK1330" s="779"/>
      <c r="ENL1330" s="779"/>
      <c r="ENM1330" s="779"/>
      <c r="ENN1330" s="779"/>
      <c r="ENO1330" s="779"/>
      <c r="ENP1330" s="779"/>
      <c r="ENQ1330" s="779"/>
      <c r="ENR1330" s="779"/>
      <c r="ENS1330" s="779"/>
      <c r="ENT1330" s="779"/>
      <c r="ENU1330" s="779"/>
      <c r="ENV1330" s="779"/>
      <c r="ENW1330" s="779"/>
      <c r="ENX1330" s="779"/>
      <c r="ENY1330" s="779"/>
      <c r="ENZ1330" s="779"/>
      <c r="EOA1330" s="779"/>
      <c r="EOB1330" s="779"/>
      <c r="EOC1330" s="779"/>
      <c r="EOD1330" s="779"/>
      <c r="EOE1330" s="779"/>
      <c r="EOF1330" s="779"/>
      <c r="EOG1330" s="779"/>
      <c r="EOH1330" s="779"/>
      <c r="EOI1330" s="779"/>
      <c r="EOJ1330" s="779"/>
      <c r="EOK1330" s="779"/>
      <c r="EOL1330" s="779"/>
      <c r="EOM1330" s="779"/>
      <c r="EON1330" s="779"/>
      <c r="EOO1330" s="779"/>
      <c r="EOP1330" s="779"/>
      <c r="EOQ1330" s="779"/>
      <c r="EOR1330" s="779"/>
      <c r="EOS1330" s="779"/>
      <c r="EOT1330" s="779"/>
      <c r="EOU1330" s="779"/>
      <c r="EOV1330" s="779"/>
      <c r="EOW1330" s="779"/>
      <c r="EOX1330" s="779"/>
      <c r="EOY1330" s="779"/>
      <c r="EOZ1330" s="779"/>
      <c r="EPA1330" s="779"/>
      <c r="EPB1330" s="779"/>
      <c r="EPC1330" s="779"/>
      <c r="EPD1330" s="779"/>
      <c r="EPE1330" s="779"/>
      <c r="EPF1330" s="779"/>
      <c r="EPG1330" s="779"/>
      <c r="EPH1330" s="779"/>
      <c r="EPI1330" s="779"/>
      <c r="EPJ1330" s="779"/>
      <c r="EPK1330" s="779"/>
      <c r="EPL1330" s="779"/>
      <c r="EPM1330" s="779"/>
      <c r="EPN1330" s="779"/>
      <c r="EPO1330" s="779"/>
      <c r="EPP1330" s="779"/>
      <c r="EPQ1330" s="779"/>
      <c r="EPR1330" s="779"/>
      <c r="EPS1330" s="779"/>
      <c r="EPT1330" s="779"/>
      <c r="EPU1330" s="779"/>
      <c r="EPV1330" s="779"/>
      <c r="EPW1330" s="779"/>
      <c r="EPX1330" s="779"/>
      <c r="EPY1330" s="779"/>
      <c r="EPZ1330" s="779"/>
      <c r="EQA1330" s="779"/>
      <c r="EQB1330" s="779"/>
      <c r="EQC1330" s="779"/>
      <c r="EQD1330" s="779"/>
      <c r="EQE1330" s="779"/>
      <c r="EQF1330" s="779"/>
      <c r="EQG1330" s="779"/>
      <c r="EQH1330" s="779"/>
      <c r="EQI1330" s="779"/>
      <c r="EQJ1330" s="779"/>
      <c r="EQK1330" s="779"/>
      <c r="EQL1330" s="779"/>
      <c r="EQM1330" s="779"/>
      <c r="EQN1330" s="779"/>
      <c r="EQO1330" s="779"/>
      <c r="EQP1330" s="779"/>
      <c r="EQQ1330" s="779"/>
      <c r="EQR1330" s="779"/>
      <c r="EQS1330" s="779"/>
      <c r="EQT1330" s="779"/>
      <c r="EQU1330" s="779"/>
      <c r="EQV1330" s="779"/>
      <c r="EQW1330" s="779"/>
      <c r="EQX1330" s="779"/>
      <c r="EQY1330" s="779"/>
      <c r="EQZ1330" s="779"/>
      <c r="ERA1330" s="779"/>
      <c r="ERB1330" s="779"/>
      <c r="ERC1330" s="779"/>
      <c r="ERD1330" s="779"/>
      <c r="ERE1330" s="779"/>
      <c r="ERF1330" s="779"/>
      <c r="ERG1330" s="779"/>
      <c r="ERH1330" s="779"/>
      <c r="ERI1330" s="779"/>
      <c r="ERJ1330" s="779"/>
      <c r="ERK1330" s="779"/>
      <c r="ERL1330" s="779"/>
      <c r="ERM1330" s="779"/>
      <c r="ERN1330" s="779"/>
      <c r="ERO1330" s="779"/>
      <c r="ERP1330" s="779"/>
      <c r="ERQ1330" s="779"/>
      <c r="ERR1330" s="779"/>
      <c r="ERS1330" s="779"/>
      <c r="ERT1330" s="779"/>
      <c r="ERU1330" s="779"/>
      <c r="ERV1330" s="779"/>
      <c r="ERW1330" s="779"/>
      <c r="ERX1330" s="779"/>
      <c r="ERY1330" s="779"/>
      <c r="ERZ1330" s="779"/>
      <c r="ESA1330" s="779"/>
      <c r="ESB1330" s="779"/>
      <c r="ESC1330" s="779"/>
      <c r="ESD1330" s="779"/>
      <c r="ESE1330" s="779"/>
      <c r="ESF1330" s="779"/>
      <c r="ESG1330" s="779"/>
      <c r="ESH1330" s="779"/>
      <c r="ESI1330" s="779"/>
      <c r="ESJ1330" s="779"/>
      <c r="ESK1330" s="779"/>
      <c r="ESL1330" s="779"/>
      <c r="ESM1330" s="779"/>
      <c r="ESN1330" s="779"/>
      <c r="ESO1330" s="779"/>
      <c r="ESP1330" s="779"/>
      <c r="ESQ1330" s="779"/>
      <c r="ESR1330" s="779"/>
      <c r="ESS1330" s="779"/>
      <c r="EST1330" s="779"/>
      <c r="ESU1330" s="779"/>
      <c r="ESV1330" s="779"/>
      <c r="ESW1330" s="779"/>
      <c r="ESX1330" s="779"/>
      <c r="ESY1330" s="779"/>
      <c r="ESZ1330" s="779"/>
      <c r="ETA1330" s="779"/>
      <c r="ETB1330" s="779"/>
      <c r="ETC1330" s="779"/>
      <c r="ETD1330" s="779"/>
      <c r="ETE1330" s="779"/>
      <c r="ETF1330" s="779"/>
      <c r="ETG1330" s="779"/>
      <c r="ETH1330" s="779"/>
      <c r="ETI1330" s="779"/>
      <c r="ETJ1330" s="779"/>
      <c r="ETK1330" s="779"/>
      <c r="ETL1330" s="779"/>
      <c r="ETM1330" s="779"/>
      <c r="ETN1330" s="779"/>
      <c r="ETO1330" s="779"/>
      <c r="ETP1330" s="779"/>
      <c r="ETQ1330" s="779"/>
      <c r="ETR1330" s="779"/>
      <c r="ETS1330" s="779"/>
      <c r="ETT1330" s="779"/>
      <c r="ETU1330" s="779"/>
      <c r="ETV1330" s="779"/>
      <c r="ETW1330" s="779"/>
      <c r="ETX1330" s="779"/>
      <c r="ETY1330" s="779"/>
      <c r="ETZ1330" s="779"/>
      <c r="EUA1330" s="779"/>
      <c r="EUB1330" s="779"/>
      <c r="EUC1330" s="779"/>
      <c r="EUD1330" s="779"/>
      <c r="EUE1330" s="779"/>
      <c r="EUF1330" s="779"/>
      <c r="EUG1330" s="779"/>
      <c r="EUH1330" s="779"/>
      <c r="EUI1330" s="779"/>
      <c r="EUJ1330" s="779"/>
      <c r="EUK1330" s="779"/>
      <c r="EUL1330" s="779"/>
      <c r="EUM1330" s="779"/>
      <c r="EUN1330" s="779"/>
      <c r="EUO1330" s="779"/>
      <c r="EUP1330" s="779"/>
      <c r="EUQ1330" s="779"/>
      <c r="EUR1330" s="779"/>
      <c r="EUS1330" s="779"/>
      <c r="EUT1330" s="779"/>
      <c r="EUU1330" s="779"/>
      <c r="EUV1330" s="779"/>
      <c r="EUW1330" s="779"/>
      <c r="EUX1330" s="779"/>
      <c r="EUY1330" s="779"/>
      <c r="EUZ1330" s="779"/>
      <c r="EVA1330" s="779"/>
      <c r="EVB1330" s="779"/>
      <c r="EVC1330" s="779"/>
      <c r="EVD1330" s="779"/>
      <c r="EVE1330" s="779"/>
      <c r="EVF1330" s="779"/>
      <c r="EVG1330" s="779"/>
      <c r="EVH1330" s="779"/>
      <c r="EVI1330" s="779"/>
      <c r="EVJ1330" s="779"/>
      <c r="EVK1330" s="779"/>
      <c r="EVL1330" s="779"/>
      <c r="EVM1330" s="779"/>
      <c r="EVN1330" s="779"/>
      <c r="EVO1330" s="779"/>
      <c r="EVP1330" s="779"/>
      <c r="EVQ1330" s="779"/>
      <c r="EVR1330" s="779"/>
      <c r="EVS1330" s="779"/>
      <c r="EVT1330" s="779"/>
      <c r="EVU1330" s="779"/>
      <c r="EVV1330" s="779"/>
      <c r="EVW1330" s="779"/>
      <c r="EVX1330" s="779"/>
      <c r="EVY1330" s="779"/>
      <c r="EVZ1330" s="779"/>
      <c r="EWA1330" s="779"/>
      <c r="EWB1330" s="779"/>
      <c r="EWC1330" s="779"/>
      <c r="EWD1330" s="779"/>
      <c r="EWE1330" s="779"/>
      <c r="EWF1330" s="779"/>
      <c r="EWG1330" s="779"/>
      <c r="EWH1330" s="779"/>
      <c r="EWI1330" s="779"/>
      <c r="EWJ1330" s="779"/>
      <c r="EWK1330" s="779"/>
      <c r="EWL1330" s="779"/>
      <c r="EWM1330" s="779"/>
      <c r="EWN1330" s="779"/>
      <c r="EWO1330" s="779"/>
      <c r="EWP1330" s="779"/>
      <c r="EWQ1330" s="779"/>
      <c r="EWR1330" s="779"/>
      <c r="EWS1330" s="779"/>
      <c r="EWT1330" s="779"/>
      <c r="EWU1330" s="779"/>
      <c r="EWV1330" s="779"/>
      <c r="EWW1330" s="779"/>
      <c r="EWX1330" s="779"/>
      <c r="EWY1330" s="779"/>
      <c r="EWZ1330" s="779"/>
      <c r="EXA1330" s="779"/>
      <c r="EXB1330" s="779"/>
      <c r="EXC1330" s="779"/>
      <c r="EXD1330" s="779"/>
      <c r="EXE1330" s="779"/>
      <c r="EXF1330" s="779"/>
      <c r="EXG1330" s="779"/>
      <c r="EXH1330" s="779"/>
      <c r="EXI1330" s="779"/>
      <c r="EXJ1330" s="779"/>
      <c r="EXK1330" s="779"/>
      <c r="EXL1330" s="779"/>
      <c r="EXM1330" s="779"/>
      <c r="EXN1330" s="779"/>
      <c r="EXO1330" s="779"/>
      <c r="EXP1330" s="779"/>
      <c r="EXQ1330" s="779"/>
      <c r="EXR1330" s="779"/>
      <c r="EXS1330" s="779"/>
      <c r="EXT1330" s="779"/>
      <c r="EXU1330" s="779"/>
      <c r="EXV1330" s="779"/>
      <c r="EXW1330" s="779"/>
      <c r="EXX1330" s="779"/>
      <c r="EXY1330" s="779"/>
      <c r="EXZ1330" s="779"/>
      <c r="EYA1330" s="779"/>
      <c r="EYB1330" s="779"/>
      <c r="EYC1330" s="779"/>
      <c r="EYD1330" s="779"/>
      <c r="EYE1330" s="779"/>
      <c r="EYF1330" s="779"/>
      <c r="EYG1330" s="779"/>
      <c r="EYH1330" s="779"/>
      <c r="EYI1330" s="779"/>
      <c r="EYJ1330" s="779"/>
      <c r="EYK1330" s="779"/>
      <c r="EYL1330" s="779"/>
      <c r="EYM1330" s="779"/>
      <c r="EYN1330" s="779"/>
      <c r="EYO1330" s="779"/>
      <c r="EYP1330" s="779"/>
      <c r="EYQ1330" s="779"/>
      <c r="EYR1330" s="779"/>
      <c r="EYS1330" s="779"/>
      <c r="EYT1330" s="779"/>
      <c r="EYU1330" s="779"/>
      <c r="EYV1330" s="779"/>
      <c r="EYW1330" s="779"/>
      <c r="EYX1330" s="779"/>
      <c r="EYY1330" s="779"/>
      <c r="EYZ1330" s="779"/>
      <c r="EZA1330" s="779"/>
      <c r="EZB1330" s="779"/>
      <c r="EZC1330" s="779"/>
      <c r="EZD1330" s="779"/>
      <c r="EZE1330" s="779"/>
      <c r="EZF1330" s="779"/>
      <c r="EZG1330" s="779"/>
      <c r="EZH1330" s="779"/>
      <c r="EZI1330" s="779"/>
      <c r="EZJ1330" s="779"/>
      <c r="EZK1330" s="779"/>
      <c r="EZL1330" s="779"/>
      <c r="EZM1330" s="779"/>
      <c r="EZN1330" s="779"/>
      <c r="EZO1330" s="779"/>
      <c r="EZP1330" s="779"/>
      <c r="EZQ1330" s="779"/>
      <c r="EZR1330" s="779"/>
      <c r="EZS1330" s="779"/>
      <c r="EZT1330" s="779"/>
      <c r="EZU1330" s="779"/>
      <c r="EZV1330" s="779"/>
      <c r="EZW1330" s="779"/>
      <c r="EZX1330" s="779"/>
      <c r="EZY1330" s="779"/>
      <c r="EZZ1330" s="779"/>
      <c r="FAA1330" s="779"/>
      <c r="FAB1330" s="779"/>
      <c r="FAC1330" s="779"/>
      <c r="FAD1330" s="779"/>
      <c r="FAE1330" s="779"/>
      <c r="FAF1330" s="779"/>
      <c r="FAG1330" s="779"/>
      <c r="FAH1330" s="779"/>
      <c r="FAI1330" s="779"/>
      <c r="FAJ1330" s="779"/>
      <c r="FAK1330" s="779"/>
      <c r="FAL1330" s="779"/>
      <c r="FAM1330" s="779"/>
      <c r="FAN1330" s="779"/>
      <c r="FAO1330" s="779"/>
      <c r="FAP1330" s="779"/>
      <c r="FAQ1330" s="779"/>
      <c r="FAR1330" s="779"/>
      <c r="FAS1330" s="779"/>
      <c r="FAT1330" s="779"/>
      <c r="FAU1330" s="779"/>
      <c r="FAV1330" s="779"/>
      <c r="FAW1330" s="779"/>
      <c r="FAX1330" s="779"/>
      <c r="FAY1330" s="779"/>
      <c r="FAZ1330" s="779"/>
      <c r="FBA1330" s="779"/>
      <c r="FBB1330" s="779"/>
      <c r="FBC1330" s="779"/>
      <c r="FBD1330" s="779"/>
      <c r="FBE1330" s="779"/>
      <c r="FBF1330" s="779"/>
      <c r="FBG1330" s="779"/>
      <c r="FBH1330" s="779"/>
      <c r="FBI1330" s="779"/>
      <c r="FBJ1330" s="779"/>
      <c r="FBK1330" s="779"/>
      <c r="FBL1330" s="779"/>
      <c r="FBM1330" s="779"/>
      <c r="FBN1330" s="779"/>
      <c r="FBO1330" s="779"/>
      <c r="FBP1330" s="779"/>
      <c r="FBQ1330" s="779"/>
      <c r="FBR1330" s="779"/>
      <c r="FBS1330" s="779"/>
      <c r="FBT1330" s="779"/>
      <c r="FBU1330" s="779"/>
      <c r="FBV1330" s="779"/>
      <c r="FBW1330" s="779"/>
      <c r="FBX1330" s="779"/>
      <c r="FBY1330" s="779"/>
      <c r="FBZ1330" s="779"/>
      <c r="FCA1330" s="779"/>
      <c r="FCB1330" s="779"/>
      <c r="FCC1330" s="779"/>
      <c r="FCD1330" s="779"/>
      <c r="FCE1330" s="779"/>
      <c r="FCF1330" s="779"/>
      <c r="FCG1330" s="779"/>
      <c r="FCH1330" s="779"/>
      <c r="FCI1330" s="779"/>
      <c r="FCJ1330" s="779"/>
      <c r="FCK1330" s="779"/>
      <c r="FCL1330" s="779"/>
      <c r="FCM1330" s="779"/>
      <c r="FCN1330" s="779"/>
      <c r="FCO1330" s="779"/>
      <c r="FCP1330" s="779"/>
      <c r="FCQ1330" s="779"/>
      <c r="FCR1330" s="779"/>
      <c r="FCS1330" s="779"/>
      <c r="FCT1330" s="779"/>
      <c r="FCU1330" s="779"/>
      <c r="FCV1330" s="779"/>
      <c r="FCW1330" s="779"/>
      <c r="FCX1330" s="779"/>
      <c r="FCY1330" s="779"/>
      <c r="FCZ1330" s="779"/>
      <c r="FDA1330" s="779"/>
      <c r="FDB1330" s="779"/>
      <c r="FDC1330" s="779"/>
      <c r="FDD1330" s="779"/>
      <c r="FDE1330" s="779"/>
      <c r="FDF1330" s="779"/>
      <c r="FDG1330" s="779"/>
      <c r="FDH1330" s="779"/>
      <c r="FDI1330" s="779"/>
      <c r="FDJ1330" s="779"/>
      <c r="FDK1330" s="779"/>
      <c r="FDL1330" s="779"/>
      <c r="FDM1330" s="779"/>
      <c r="FDN1330" s="779"/>
      <c r="FDO1330" s="779"/>
      <c r="FDP1330" s="779"/>
      <c r="FDQ1330" s="779"/>
      <c r="FDR1330" s="779"/>
      <c r="FDS1330" s="779"/>
      <c r="FDT1330" s="779"/>
      <c r="FDU1330" s="779"/>
      <c r="FDV1330" s="779"/>
      <c r="FDW1330" s="779"/>
      <c r="FDX1330" s="779"/>
      <c r="FDY1330" s="779"/>
      <c r="FDZ1330" s="779"/>
      <c r="FEA1330" s="779"/>
      <c r="FEB1330" s="779"/>
      <c r="FEC1330" s="779"/>
      <c r="FED1330" s="779"/>
      <c r="FEE1330" s="779"/>
      <c r="FEF1330" s="779"/>
      <c r="FEG1330" s="779"/>
      <c r="FEH1330" s="779"/>
      <c r="FEI1330" s="779"/>
      <c r="FEJ1330" s="779"/>
      <c r="FEK1330" s="779"/>
      <c r="FEL1330" s="779"/>
      <c r="FEM1330" s="779"/>
      <c r="FEN1330" s="779"/>
      <c r="FEO1330" s="779"/>
      <c r="FEP1330" s="779"/>
      <c r="FEQ1330" s="779"/>
      <c r="FER1330" s="779"/>
      <c r="FES1330" s="779"/>
      <c r="FET1330" s="779"/>
      <c r="FEU1330" s="779"/>
      <c r="FEV1330" s="779"/>
      <c r="FEW1330" s="779"/>
      <c r="FEX1330" s="779"/>
      <c r="FEY1330" s="779"/>
      <c r="FEZ1330" s="779"/>
      <c r="FFA1330" s="779"/>
      <c r="FFB1330" s="779"/>
      <c r="FFC1330" s="779"/>
      <c r="FFD1330" s="779"/>
      <c r="FFE1330" s="779"/>
      <c r="FFF1330" s="779"/>
      <c r="FFG1330" s="779"/>
      <c r="FFH1330" s="779"/>
      <c r="FFI1330" s="779"/>
      <c r="FFJ1330" s="779"/>
      <c r="FFK1330" s="779"/>
      <c r="FFL1330" s="779"/>
      <c r="FFM1330" s="779"/>
      <c r="FFN1330" s="779"/>
      <c r="FFO1330" s="779"/>
      <c r="FFP1330" s="779"/>
      <c r="FFQ1330" s="779"/>
      <c r="FFR1330" s="779"/>
      <c r="FFS1330" s="779"/>
      <c r="FFT1330" s="779"/>
      <c r="FFU1330" s="779"/>
      <c r="FFV1330" s="779"/>
      <c r="FFW1330" s="779"/>
      <c r="FFX1330" s="779"/>
      <c r="FFY1330" s="779"/>
      <c r="FFZ1330" s="779"/>
      <c r="FGA1330" s="779"/>
      <c r="FGB1330" s="779"/>
      <c r="FGC1330" s="779"/>
      <c r="FGD1330" s="779"/>
      <c r="FGE1330" s="779"/>
      <c r="FGF1330" s="779"/>
      <c r="FGG1330" s="779"/>
      <c r="FGH1330" s="779"/>
      <c r="FGI1330" s="779"/>
      <c r="FGJ1330" s="779"/>
      <c r="FGK1330" s="779"/>
      <c r="FGL1330" s="779"/>
      <c r="FGM1330" s="779"/>
      <c r="FGN1330" s="779"/>
      <c r="FGO1330" s="779"/>
      <c r="FGP1330" s="779"/>
      <c r="FGQ1330" s="779"/>
      <c r="FGR1330" s="779"/>
      <c r="FGS1330" s="779"/>
      <c r="FGT1330" s="779"/>
      <c r="FGU1330" s="779"/>
      <c r="FGV1330" s="779"/>
      <c r="FGW1330" s="779"/>
      <c r="FGX1330" s="779"/>
      <c r="FGY1330" s="779"/>
      <c r="FGZ1330" s="779"/>
      <c r="FHA1330" s="779"/>
      <c r="FHB1330" s="779"/>
      <c r="FHC1330" s="779"/>
      <c r="FHD1330" s="779"/>
      <c r="FHE1330" s="779"/>
      <c r="FHF1330" s="779"/>
      <c r="FHG1330" s="779"/>
      <c r="FHH1330" s="779"/>
      <c r="FHI1330" s="779"/>
      <c r="FHJ1330" s="779"/>
      <c r="FHK1330" s="779"/>
      <c r="FHL1330" s="779"/>
      <c r="FHM1330" s="779"/>
      <c r="FHN1330" s="779"/>
      <c r="FHO1330" s="779"/>
      <c r="FHP1330" s="779"/>
      <c r="FHQ1330" s="779"/>
      <c r="FHR1330" s="779"/>
      <c r="FHS1330" s="779"/>
      <c r="FHT1330" s="779"/>
      <c r="FHU1330" s="779"/>
      <c r="FHV1330" s="779"/>
      <c r="FHW1330" s="779"/>
      <c r="FHX1330" s="779"/>
      <c r="FHY1330" s="779"/>
      <c r="FHZ1330" s="779"/>
      <c r="FIA1330" s="779"/>
      <c r="FIB1330" s="779"/>
      <c r="FIC1330" s="779"/>
      <c r="FID1330" s="779"/>
      <c r="FIE1330" s="779"/>
      <c r="FIF1330" s="779"/>
      <c r="FIG1330" s="779"/>
      <c r="FIH1330" s="779"/>
      <c r="FII1330" s="779"/>
      <c r="FIJ1330" s="779"/>
      <c r="FIK1330" s="779"/>
      <c r="FIL1330" s="779"/>
      <c r="FIM1330" s="779"/>
      <c r="FIN1330" s="779"/>
      <c r="FIO1330" s="779"/>
      <c r="FIP1330" s="779"/>
      <c r="FIQ1330" s="779"/>
      <c r="FIR1330" s="779"/>
      <c r="FIS1330" s="779"/>
      <c r="FIT1330" s="779"/>
      <c r="FIU1330" s="779"/>
      <c r="FIV1330" s="779"/>
      <c r="FIW1330" s="779"/>
      <c r="FIX1330" s="779"/>
      <c r="FIY1330" s="779"/>
      <c r="FIZ1330" s="779"/>
      <c r="FJA1330" s="779"/>
      <c r="FJB1330" s="779"/>
      <c r="FJC1330" s="779"/>
      <c r="FJD1330" s="779"/>
      <c r="FJE1330" s="779"/>
      <c r="FJF1330" s="779"/>
      <c r="FJG1330" s="779"/>
      <c r="FJH1330" s="779"/>
      <c r="FJI1330" s="779"/>
      <c r="FJJ1330" s="779"/>
      <c r="FJK1330" s="779"/>
      <c r="FJL1330" s="779"/>
      <c r="FJM1330" s="779"/>
      <c r="FJN1330" s="779"/>
      <c r="FJO1330" s="779"/>
      <c r="FJP1330" s="779"/>
      <c r="FJQ1330" s="779"/>
      <c r="FJR1330" s="779"/>
      <c r="FJS1330" s="779"/>
      <c r="FJT1330" s="779"/>
      <c r="FJU1330" s="779"/>
      <c r="FJV1330" s="779"/>
      <c r="FJW1330" s="779"/>
      <c r="FJX1330" s="779"/>
      <c r="FJY1330" s="779"/>
      <c r="FJZ1330" s="779"/>
      <c r="FKA1330" s="779"/>
      <c r="FKB1330" s="779"/>
      <c r="FKC1330" s="779"/>
      <c r="FKD1330" s="779"/>
      <c r="FKE1330" s="779"/>
      <c r="FKF1330" s="779"/>
      <c r="FKG1330" s="779"/>
      <c r="FKH1330" s="779"/>
      <c r="FKI1330" s="779"/>
      <c r="FKJ1330" s="779"/>
      <c r="FKK1330" s="779"/>
      <c r="FKL1330" s="779"/>
      <c r="FKM1330" s="779"/>
      <c r="FKN1330" s="779"/>
      <c r="FKO1330" s="779"/>
      <c r="FKP1330" s="779"/>
      <c r="FKQ1330" s="779"/>
      <c r="FKR1330" s="779"/>
      <c r="FKS1330" s="779"/>
      <c r="FKT1330" s="779"/>
      <c r="FKU1330" s="779"/>
      <c r="FKV1330" s="779"/>
      <c r="FKW1330" s="779"/>
      <c r="FKX1330" s="779"/>
      <c r="FKY1330" s="779"/>
      <c r="FKZ1330" s="779"/>
      <c r="FLA1330" s="779"/>
      <c r="FLB1330" s="779"/>
      <c r="FLC1330" s="779"/>
      <c r="FLD1330" s="779"/>
      <c r="FLE1330" s="779"/>
      <c r="FLF1330" s="779"/>
      <c r="FLG1330" s="779"/>
      <c r="FLH1330" s="779"/>
      <c r="FLI1330" s="779"/>
      <c r="FLJ1330" s="779"/>
      <c r="FLK1330" s="779"/>
      <c r="FLL1330" s="779"/>
      <c r="FLM1330" s="779"/>
      <c r="FLN1330" s="779"/>
      <c r="FLO1330" s="779"/>
      <c r="FLP1330" s="779"/>
      <c r="FLQ1330" s="779"/>
      <c r="FLR1330" s="779"/>
      <c r="FLS1330" s="779"/>
      <c r="FLT1330" s="779"/>
      <c r="FLU1330" s="779"/>
      <c r="FLV1330" s="779"/>
      <c r="FLW1330" s="779"/>
      <c r="FLX1330" s="779"/>
      <c r="FLY1330" s="779"/>
      <c r="FLZ1330" s="779"/>
      <c r="FMA1330" s="779"/>
      <c r="FMB1330" s="779"/>
      <c r="FMC1330" s="779"/>
      <c r="FMD1330" s="779"/>
      <c r="FME1330" s="779"/>
      <c r="FMF1330" s="779"/>
      <c r="FMG1330" s="779"/>
      <c r="FMH1330" s="779"/>
      <c r="FMI1330" s="779"/>
      <c r="FMJ1330" s="779"/>
      <c r="FMK1330" s="779"/>
      <c r="FML1330" s="779"/>
      <c r="FMM1330" s="779"/>
      <c r="FMN1330" s="779"/>
      <c r="FMO1330" s="779"/>
      <c r="FMP1330" s="779"/>
      <c r="FMQ1330" s="779"/>
      <c r="FMR1330" s="779"/>
      <c r="FMS1330" s="779"/>
      <c r="FMT1330" s="779"/>
      <c r="FMU1330" s="779"/>
      <c r="FMV1330" s="779"/>
      <c r="FMW1330" s="779"/>
      <c r="FMX1330" s="779"/>
      <c r="FMY1330" s="779"/>
      <c r="FMZ1330" s="779"/>
      <c r="FNA1330" s="779"/>
      <c r="FNB1330" s="779"/>
      <c r="FNC1330" s="779"/>
      <c r="FND1330" s="779"/>
      <c r="FNE1330" s="779"/>
      <c r="FNF1330" s="779"/>
      <c r="FNG1330" s="779"/>
      <c r="FNH1330" s="779"/>
      <c r="FNI1330" s="779"/>
      <c r="FNJ1330" s="779"/>
      <c r="FNK1330" s="779"/>
      <c r="FNL1330" s="779"/>
      <c r="FNM1330" s="779"/>
      <c r="FNN1330" s="779"/>
      <c r="FNO1330" s="779"/>
      <c r="FNP1330" s="779"/>
      <c r="FNQ1330" s="779"/>
      <c r="FNR1330" s="779"/>
      <c r="FNS1330" s="779"/>
      <c r="FNT1330" s="779"/>
      <c r="FNU1330" s="779"/>
      <c r="FNV1330" s="779"/>
      <c r="FNW1330" s="779"/>
      <c r="FNX1330" s="779"/>
      <c r="FNY1330" s="779"/>
      <c r="FNZ1330" s="779"/>
      <c r="FOA1330" s="779"/>
      <c r="FOB1330" s="779"/>
      <c r="FOC1330" s="779"/>
      <c r="FOD1330" s="779"/>
      <c r="FOE1330" s="779"/>
      <c r="FOF1330" s="779"/>
      <c r="FOG1330" s="779"/>
      <c r="FOH1330" s="779"/>
      <c r="FOI1330" s="779"/>
      <c r="FOJ1330" s="779"/>
      <c r="FOK1330" s="779"/>
      <c r="FOL1330" s="779"/>
      <c r="FOM1330" s="779"/>
      <c r="FON1330" s="779"/>
      <c r="FOO1330" s="779"/>
      <c r="FOP1330" s="779"/>
      <c r="FOQ1330" s="779"/>
      <c r="FOR1330" s="779"/>
      <c r="FOS1330" s="779"/>
      <c r="FOT1330" s="779"/>
      <c r="FOU1330" s="779"/>
      <c r="FOV1330" s="779"/>
      <c r="FOW1330" s="779"/>
      <c r="FOX1330" s="779"/>
      <c r="FOY1330" s="779"/>
      <c r="FOZ1330" s="779"/>
      <c r="FPA1330" s="779"/>
      <c r="FPB1330" s="779"/>
      <c r="FPC1330" s="779"/>
      <c r="FPD1330" s="779"/>
      <c r="FPE1330" s="779"/>
      <c r="FPF1330" s="779"/>
      <c r="FPG1330" s="779"/>
      <c r="FPH1330" s="779"/>
      <c r="FPI1330" s="779"/>
      <c r="FPJ1330" s="779"/>
      <c r="FPK1330" s="779"/>
      <c r="FPL1330" s="779"/>
      <c r="FPM1330" s="779"/>
      <c r="FPN1330" s="779"/>
      <c r="FPO1330" s="779"/>
      <c r="FPP1330" s="779"/>
      <c r="FPQ1330" s="779"/>
      <c r="FPR1330" s="779"/>
      <c r="FPS1330" s="779"/>
      <c r="FPT1330" s="779"/>
      <c r="FPU1330" s="779"/>
      <c r="FPV1330" s="779"/>
      <c r="FPW1330" s="779"/>
      <c r="FPX1330" s="779"/>
      <c r="FPY1330" s="779"/>
      <c r="FPZ1330" s="779"/>
      <c r="FQA1330" s="779"/>
      <c r="FQB1330" s="779"/>
      <c r="FQC1330" s="779"/>
      <c r="FQD1330" s="779"/>
      <c r="FQE1330" s="779"/>
      <c r="FQF1330" s="779"/>
      <c r="FQG1330" s="779"/>
      <c r="FQH1330" s="779"/>
      <c r="FQI1330" s="779"/>
      <c r="FQJ1330" s="779"/>
      <c r="FQK1330" s="779"/>
      <c r="FQL1330" s="779"/>
      <c r="FQM1330" s="779"/>
      <c r="FQN1330" s="779"/>
      <c r="FQO1330" s="779"/>
      <c r="FQP1330" s="779"/>
      <c r="FQQ1330" s="779"/>
      <c r="FQR1330" s="779"/>
      <c r="FQS1330" s="779"/>
      <c r="FQT1330" s="779"/>
      <c r="FQU1330" s="779"/>
      <c r="FQV1330" s="779"/>
      <c r="FQW1330" s="779"/>
      <c r="FQX1330" s="779"/>
      <c r="FQY1330" s="779"/>
      <c r="FQZ1330" s="779"/>
      <c r="FRA1330" s="779"/>
      <c r="FRB1330" s="779"/>
      <c r="FRC1330" s="779"/>
      <c r="FRD1330" s="779"/>
      <c r="FRE1330" s="779"/>
      <c r="FRF1330" s="779"/>
      <c r="FRG1330" s="779"/>
      <c r="FRH1330" s="779"/>
      <c r="FRI1330" s="779"/>
      <c r="FRJ1330" s="779"/>
      <c r="FRK1330" s="779"/>
      <c r="FRL1330" s="779"/>
      <c r="FRM1330" s="779"/>
      <c r="FRN1330" s="779"/>
      <c r="FRO1330" s="779"/>
      <c r="FRP1330" s="779"/>
      <c r="FRQ1330" s="779"/>
      <c r="FRR1330" s="779"/>
      <c r="FRS1330" s="779"/>
      <c r="FRT1330" s="779"/>
      <c r="FRU1330" s="779"/>
      <c r="FRV1330" s="779"/>
      <c r="FRW1330" s="779"/>
      <c r="FRX1330" s="779"/>
      <c r="FRY1330" s="779"/>
      <c r="FRZ1330" s="779"/>
      <c r="FSA1330" s="779"/>
      <c r="FSB1330" s="779"/>
      <c r="FSC1330" s="779"/>
      <c r="FSD1330" s="779"/>
      <c r="FSE1330" s="779"/>
      <c r="FSF1330" s="779"/>
      <c r="FSG1330" s="779"/>
      <c r="FSH1330" s="779"/>
      <c r="FSI1330" s="779"/>
      <c r="FSJ1330" s="779"/>
      <c r="FSK1330" s="779"/>
      <c r="FSL1330" s="779"/>
      <c r="FSM1330" s="779"/>
      <c r="FSN1330" s="779"/>
      <c r="FSO1330" s="779"/>
      <c r="FSP1330" s="779"/>
      <c r="FSQ1330" s="779"/>
      <c r="FSR1330" s="779"/>
      <c r="FSS1330" s="779"/>
      <c r="FST1330" s="779"/>
      <c r="FSU1330" s="779"/>
      <c r="FSV1330" s="779"/>
      <c r="FSW1330" s="779"/>
      <c r="FSX1330" s="779"/>
      <c r="FSY1330" s="779"/>
      <c r="FSZ1330" s="779"/>
      <c r="FTA1330" s="779"/>
      <c r="FTB1330" s="779"/>
      <c r="FTC1330" s="779"/>
      <c r="FTD1330" s="779"/>
      <c r="FTE1330" s="779"/>
      <c r="FTF1330" s="779"/>
      <c r="FTG1330" s="779"/>
      <c r="FTH1330" s="779"/>
      <c r="FTI1330" s="779"/>
      <c r="FTJ1330" s="779"/>
      <c r="FTK1330" s="779"/>
      <c r="FTL1330" s="779"/>
      <c r="FTM1330" s="779"/>
      <c r="FTN1330" s="779"/>
      <c r="FTO1330" s="779"/>
      <c r="FTP1330" s="779"/>
      <c r="FTQ1330" s="779"/>
      <c r="FTR1330" s="779"/>
      <c r="FTS1330" s="779"/>
      <c r="FTT1330" s="779"/>
      <c r="FTU1330" s="779"/>
      <c r="FTV1330" s="779"/>
      <c r="FTW1330" s="779"/>
      <c r="FTX1330" s="779"/>
      <c r="FTY1330" s="779"/>
      <c r="FTZ1330" s="779"/>
      <c r="FUA1330" s="779"/>
      <c r="FUB1330" s="779"/>
      <c r="FUC1330" s="779"/>
      <c r="FUD1330" s="779"/>
      <c r="FUE1330" s="779"/>
      <c r="FUF1330" s="779"/>
      <c r="FUG1330" s="779"/>
      <c r="FUH1330" s="779"/>
      <c r="FUI1330" s="779"/>
      <c r="FUJ1330" s="779"/>
      <c r="FUK1330" s="779"/>
      <c r="FUL1330" s="779"/>
      <c r="FUM1330" s="779"/>
      <c r="FUN1330" s="779"/>
      <c r="FUO1330" s="779"/>
      <c r="FUP1330" s="779"/>
      <c r="FUQ1330" s="779"/>
      <c r="FUR1330" s="779"/>
      <c r="FUS1330" s="779"/>
      <c r="FUT1330" s="779"/>
      <c r="FUU1330" s="779"/>
      <c r="FUV1330" s="779"/>
      <c r="FUW1330" s="779"/>
      <c r="FUX1330" s="779"/>
      <c r="FUY1330" s="779"/>
      <c r="FUZ1330" s="779"/>
      <c r="FVA1330" s="779"/>
      <c r="FVB1330" s="779"/>
      <c r="FVC1330" s="779"/>
      <c r="FVD1330" s="779"/>
      <c r="FVE1330" s="779"/>
      <c r="FVF1330" s="779"/>
      <c r="FVG1330" s="779"/>
      <c r="FVH1330" s="779"/>
      <c r="FVI1330" s="779"/>
      <c r="FVJ1330" s="779"/>
      <c r="FVK1330" s="779"/>
      <c r="FVL1330" s="779"/>
      <c r="FVM1330" s="779"/>
      <c r="FVN1330" s="779"/>
      <c r="FVO1330" s="779"/>
      <c r="FVP1330" s="779"/>
      <c r="FVQ1330" s="779"/>
      <c r="FVR1330" s="779"/>
      <c r="FVS1330" s="779"/>
      <c r="FVT1330" s="779"/>
      <c r="FVU1330" s="779"/>
      <c r="FVV1330" s="779"/>
      <c r="FVW1330" s="779"/>
      <c r="FVX1330" s="779"/>
      <c r="FVY1330" s="779"/>
      <c r="FVZ1330" s="779"/>
      <c r="FWA1330" s="779"/>
      <c r="FWB1330" s="779"/>
      <c r="FWC1330" s="779"/>
      <c r="FWD1330" s="779"/>
      <c r="FWE1330" s="779"/>
      <c r="FWF1330" s="779"/>
      <c r="FWG1330" s="779"/>
      <c r="FWH1330" s="779"/>
      <c r="FWI1330" s="779"/>
      <c r="FWJ1330" s="779"/>
      <c r="FWK1330" s="779"/>
      <c r="FWL1330" s="779"/>
      <c r="FWM1330" s="779"/>
      <c r="FWN1330" s="779"/>
      <c r="FWO1330" s="779"/>
      <c r="FWP1330" s="779"/>
      <c r="FWQ1330" s="779"/>
      <c r="FWR1330" s="779"/>
      <c r="FWS1330" s="779"/>
      <c r="FWT1330" s="779"/>
      <c r="FWU1330" s="779"/>
      <c r="FWV1330" s="779"/>
      <c r="FWW1330" s="779"/>
      <c r="FWX1330" s="779"/>
      <c r="FWY1330" s="779"/>
      <c r="FWZ1330" s="779"/>
      <c r="FXA1330" s="779"/>
      <c r="FXB1330" s="779"/>
      <c r="FXC1330" s="779"/>
      <c r="FXD1330" s="779"/>
      <c r="FXE1330" s="779"/>
      <c r="FXF1330" s="779"/>
      <c r="FXG1330" s="779"/>
      <c r="FXH1330" s="779"/>
      <c r="FXI1330" s="779"/>
      <c r="FXJ1330" s="779"/>
      <c r="FXK1330" s="779"/>
      <c r="FXL1330" s="779"/>
      <c r="FXM1330" s="779"/>
      <c r="FXN1330" s="779"/>
      <c r="FXO1330" s="779"/>
      <c r="FXP1330" s="779"/>
      <c r="FXQ1330" s="779"/>
      <c r="FXR1330" s="779"/>
      <c r="FXS1330" s="779"/>
      <c r="FXT1330" s="779"/>
      <c r="FXU1330" s="779"/>
      <c r="FXV1330" s="779"/>
      <c r="FXW1330" s="779"/>
      <c r="FXX1330" s="779"/>
      <c r="FXY1330" s="779"/>
      <c r="FXZ1330" s="779"/>
      <c r="FYA1330" s="779"/>
      <c r="FYB1330" s="779"/>
      <c r="FYC1330" s="779"/>
      <c r="FYD1330" s="779"/>
      <c r="FYE1330" s="779"/>
      <c r="FYF1330" s="779"/>
      <c r="FYG1330" s="779"/>
      <c r="FYH1330" s="779"/>
      <c r="FYI1330" s="779"/>
      <c r="FYJ1330" s="779"/>
      <c r="FYK1330" s="779"/>
      <c r="FYL1330" s="779"/>
      <c r="FYM1330" s="779"/>
      <c r="FYN1330" s="779"/>
      <c r="FYO1330" s="779"/>
      <c r="FYP1330" s="779"/>
      <c r="FYQ1330" s="779"/>
      <c r="FYR1330" s="779"/>
      <c r="FYS1330" s="779"/>
      <c r="FYT1330" s="779"/>
      <c r="FYU1330" s="779"/>
      <c r="FYV1330" s="779"/>
      <c r="FYW1330" s="779"/>
      <c r="FYX1330" s="779"/>
      <c r="FYY1330" s="779"/>
      <c r="FYZ1330" s="779"/>
      <c r="FZA1330" s="779"/>
      <c r="FZB1330" s="779"/>
      <c r="FZC1330" s="779"/>
      <c r="FZD1330" s="779"/>
      <c r="FZE1330" s="779"/>
      <c r="FZF1330" s="779"/>
      <c r="FZG1330" s="779"/>
      <c r="FZH1330" s="779"/>
      <c r="FZI1330" s="779"/>
      <c r="FZJ1330" s="779"/>
      <c r="FZK1330" s="779"/>
      <c r="FZL1330" s="779"/>
      <c r="FZM1330" s="779"/>
      <c r="FZN1330" s="779"/>
      <c r="FZO1330" s="779"/>
      <c r="FZP1330" s="779"/>
      <c r="FZQ1330" s="779"/>
      <c r="FZR1330" s="779"/>
      <c r="FZS1330" s="779"/>
      <c r="FZT1330" s="779"/>
      <c r="FZU1330" s="779"/>
      <c r="FZV1330" s="779"/>
      <c r="FZW1330" s="779"/>
      <c r="FZX1330" s="779"/>
      <c r="FZY1330" s="779"/>
      <c r="FZZ1330" s="779"/>
      <c r="GAA1330" s="779"/>
      <c r="GAB1330" s="779"/>
      <c r="GAC1330" s="779"/>
      <c r="GAD1330" s="779"/>
      <c r="GAE1330" s="779"/>
      <c r="GAF1330" s="779"/>
      <c r="GAG1330" s="779"/>
      <c r="GAH1330" s="779"/>
      <c r="GAI1330" s="779"/>
      <c r="GAJ1330" s="779"/>
      <c r="GAK1330" s="779"/>
      <c r="GAL1330" s="779"/>
      <c r="GAM1330" s="779"/>
      <c r="GAN1330" s="779"/>
      <c r="GAO1330" s="779"/>
      <c r="GAP1330" s="779"/>
      <c r="GAQ1330" s="779"/>
      <c r="GAR1330" s="779"/>
      <c r="GAS1330" s="779"/>
      <c r="GAT1330" s="779"/>
      <c r="GAU1330" s="779"/>
      <c r="GAV1330" s="779"/>
      <c r="GAW1330" s="779"/>
      <c r="GAX1330" s="779"/>
      <c r="GAY1330" s="779"/>
      <c r="GAZ1330" s="779"/>
      <c r="GBA1330" s="779"/>
      <c r="GBB1330" s="779"/>
      <c r="GBC1330" s="779"/>
      <c r="GBD1330" s="779"/>
      <c r="GBE1330" s="779"/>
      <c r="GBF1330" s="779"/>
      <c r="GBG1330" s="779"/>
      <c r="GBH1330" s="779"/>
      <c r="GBI1330" s="779"/>
      <c r="GBJ1330" s="779"/>
      <c r="GBK1330" s="779"/>
      <c r="GBL1330" s="779"/>
      <c r="GBM1330" s="779"/>
      <c r="GBN1330" s="779"/>
      <c r="GBO1330" s="779"/>
      <c r="GBP1330" s="779"/>
      <c r="GBQ1330" s="779"/>
      <c r="GBR1330" s="779"/>
      <c r="GBS1330" s="779"/>
      <c r="GBT1330" s="779"/>
      <c r="GBU1330" s="779"/>
      <c r="GBV1330" s="779"/>
      <c r="GBW1330" s="779"/>
      <c r="GBX1330" s="779"/>
      <c r="GBY1330" s="779"/>
      <c r="GBZ1330" s="779"/>
      <c r="GCA1330" s="779"/>
      <c r="GCB1330" s="779"/>
      <c r="GCC1330" s="779"/>
      <c r="GCD1330" s="779"/>
      <c r="GCE1330" s="779"/>
      <c r="GCF1330" s="779"/>
      <c r="GCG1330" s="779"/>
      <c r="GCH1330" s="779"/>
      <c r="GCI1330" s="779"/>
      <c r="GCJ1330" s="779"/>
      <c r="GCK1330" s="779"/>
      <c r="GCL1330" s="779"/>
      <c r="GCM1330" s="779"/>
      <c r="GCN1330" s="779"/>
      <c r="GCO1330" s="779"/>
      <c r="GCP1330" s="779"/>
      <c r="GCQ1330" s="779"/>
      <c r="GCR1330" s="779"/>
      <c r="GCS1330" s="779"/>
      <c r="GCT1330" s="779"/>
      <c r="GCU1330" s="779"/>
      <c r="GCV1330" s="779"/>
      <c r="GCW1330" s="779"/>
      <c r="GCX1330" s="779"/>
      <c r="GCY1330" s="779"/>
      <c r="GCZ1330" s="779"/>
      <c r="GDA1330" s="779"/>
      <c r="GDB1330" s="779"/>
      <c r="GDC1330" s="779"/>
      <c r="GDD1330" s="779"/>
      <c r="GDE1330" s="779"/>
      <c r="GDF1330" s="779"/>
      <c r="GDG1330" s="779"/>
      <c r="GDH1330" s="779"/>
      <c r="GDI1330" s="779"/>
      <c r="GDJ1330" s="779"/>
      <c r="GDK1330" s="779"/>
      <c r="GDL1330" s="779"/>
      <c r="GDM1330" s="779"/>
      <c r="GDN1330" s="779"/>
      <c r="GDO1330" s="779"/>
      <c r="GDP1330" s="779"/>
      <c r="GDQ1330" s="779"/>
      <c r="GDR1330" s="779"/>
      <c r="GDS1330" s="779"/>
      <c r="GDT1330" s="779"/>
      <c r="GDU1330" s="779"/>
      <c r="GDV1330" s="779"/>
      <c r="GDW1330" s="779"/>
      <c r="GDX1330" s="779"/>
      <c r="GDY1330" s="779"/>
      <c r="GDZ1330" s="779"/>
      <c r="GEA1330" s="779"/>
      <c r="GEB1330" s="779"/>
      <c r="GEC1330" s="779"/>
      <c r="GED1330" s="779"/>
      <c r="GEE1330" s="779"/>
      <c r="GEF1330" s="779"/>
      <c r="GEG1330" s="779"/>
      <c r="GEH1330" s="779"/>
      <c r="GEI1330" s="779"/>
      <c r="GEJ1330" s="779"/>
      <c r="GEK1330" s="779"/>
      <c r="GEL1330" s="779"/>
      <c r="GEM1330" s="779"/>
      <c r="GEN1330" s="779"/>
      <c r="GEO1330" s="779"/>
      <c r="GEP1330" s="779"/>
      <c r="GEQ1330" s="779"/>
      <c r="GER1330" s="779"/>
      <c r="GES1330" s="779"/>
      <c r="GET1330" s="779"/>
      <c r="GEU1330" s="779"/>
      <c r="GEV1330" s="779"/>
      <c r="GEW1330" s="779"/>
      <c r="GEX1330" s="779"/>
      <c r="GEY1330" s="779"/>
      <c r="GEZ1330" s="779"/>
      <c r="GFA1330" s="779"/>
      <c r="GFB1330" s="779"/>
      <c r="GFC1330" s="779"/>
      <c r="GFD1330" s="779"/>
      <c r="GFE1330" s="779"/>
      <c r="GFF1330" s="779"/>
      <c r="GFG1330" s="779"/>
      <c r="GFH1330" s="779"/>
      <c r="GFI1330" s="779"/>
      <c r="GFJ1330" s="779"/>
      <c r="GFK1330" s="779"/>
      <c r="GFL1330" s="779"/>
      <c r="GFM1330" s="779"/>
      <c r="GFN1330" s="779"/>
      <c r="GFO1330" s="779"/>
      <c r="GFP1330" s="779"/>
      <c r="GFQ1330" s="779"/>
      <c r="GFR1330" s="779"/>
      <c r="GFS1330" s="779"/>
      <c r="GFT1330" s="779"/>
      <c r="GFU1330" s="779"/>
      <c r="GFV1330" s="779"/>
      <c r="GFW1330" s="779"/>
      <c r="GFX1330" s="779"/>
      <c r="GFY1330" s="779"/>
      <c r="GFZ1330" s="779"/>
      <c r="GGA1330" s="779"/>
      <c r="GGB1330" s="779"/>
      <c r="GGC1330" s="779"/>
      <c r="GGD1330" s="779"/>
      <c r="GGE1330" s="779"/>
      <c r="GGF1330" s="779"/>
      <c r="GGG1330" s="779"/>
      <c r="GGH1330" s="779"/>
      <c r="GGI1330" s="779"/>
      <c r="GGJ1330" s="779"/>
      <c r="GGK1330" s="779"/>
      <c r="GGL1330" s="779"/>
      <c r="GGM1330" s="779"/>
      <c r="GGN1330" s="779"/>
      <c r="GGO1330" s="779"/>
      <c r="GGP1330" s="779"/>
      <c r="GGQ1330" s="779"/>
      <c r="GGR1330" s="779"/>
      <c r="GGS1330" s="779"/>
      <c r="GGT1330" s="779"/>
      <c r="GGU1330" s="779"/>
      <c r="GGV1330" s="779"/>
      <c r="GGW1330" s="779"/>
      <c r="GGX1330" s="779"/>
      <c r="GGY1330" s="779"/>
      <c r="GGZ1330" s="779"/>
      <c r="GHA1330" s="779"/>
      <c r="GHB1330" s="779"/>
      <c r="GHC1330" s="779"/>
      <c r="GHD1330" s="779"/>
      <c r="GHE1330" s="779"/>
      <c r="GHF1330" s="779"/>
      <c r="GHG1330" s="779"/>
      <c r="GHH1330" s="779"/>
      <c r="GHI1330" s="779"/>
      <c r="GHJ1330" s="779"/>
      <c r="GHK1330" s="779"/>
      <c r="GHL1330" s="779"/>
      <c r="GHM1330" s="779"/>
      <c r="GHN1330" s="779"/>
      <c r="GHO1330" s="779"/>
      <c r="GHP1330" s="779"/>
      <c r="GHQ1330" s="779"/>
      <c r="GHR1330" s="779"/>
      <c r="GHS1330" s="779"/>
      <c r="GHT1330" s="779"/>
      <c r="GHU1330" s="779"/>
      <c r="GHV1330" s="779"/>
      <c r="GHW1330" s="779"/>
      <c r="GHX1330" s="779"/>
      <c r="GHY1330" s="779"/>
      <c r="GHZ1330" s="779"/>
      <c r="GIA1330" s="779"/>
      <c r="GIB1330" s="779"/>
      <c r="GIC1330" s="779"/>
      <c r="GID1330" s="779"/>
      <c r="GIE1330" s="779"/>
      <c r="GIF1330" s="779"/>
      <c r="GIG1330" s="779"/>
      <c r="GIH1330" s="779"/>
      <c r="GII1330" s="779"/>
      <c r="GIJ1330" s="779"/>
      <c r="GIK1330" s="779"/>
      <c r="GIL1330" s="779"/>
      <c r="GIM1330" s="779"/>
      <c r="GIN1330" s="779"/>
      <c r="GIO1330" s="779"/>
      <c r="GIP1330" s="779"/>
      <c r="GIQ1330" s="779"/>
      <c r="GIR1330" s="779"/>
      <c r="GIS1330" s="779"/>
      <c r="GIT1330" s="779"/>
      <c r="GIU1330" s="779"/>
      <c r="GIV1330" s="779"/>
      <c r="GIW1330" s="779"/>
      <c r="GIX1330" s="779"/>
      <c r="GIY1330" s="779"/>
      <c r="GIZ1330" s="779"/>
      <c r="GJA1330" s="779"/>
      <c r="GJB1330" s="779"/>
      <c r="GJC1330" s="779"/>
      <c r="GJD1330" s="779"/>
      <c r="GJE1330" s="779"/>
      <c r="GJF1330" s="779"/>
      <c r="GJG1330" s="779"/>
      <c r="GJH1330" s="779"/>
      <c r="GJI1330" s="779"/>
      <c r="GJJ1330" s="779"/>
      <c r="GJK1330" s="779"/>
      <c r="GJL1330" s="779"/>
      <c r="GJM1330" s="779"/>
      <c r="GJN1330" s="779"/>
      <c r="GJO1330" s="779"/>
      <c r="GJP1330" s="779"/>
      <c r="GJQ1330" s="779"/>
      <c r="GJR1330" s="779"/>
      <c r="GJS1330" s="779"/>
      <c r="GJT1330" s="779"/>
      <c r="GJU1330" s="779"/>
      <c r="GJV1330" s="779"/>
      <c r="GJW1330" s="779"/>
      <c r="GJX1330" s="779"/>
      <c r="GJY1330" s="779"/>
      <c r="GJZ1330" s="779"/>
      <c r="GKA1330" s="779"/>
      <c r="GKB1330" s="779"/>
      <c r="GKC1330" s="779"/>
      <c r="GKD1330" s="779"/>
      <c r="GKE1330" s="779"/>
      <c r="GKF1330" s="779"/>
      <c r="GKG1330" s="779"/>
      <c r="GKH1330" s="779"/>
      <c r="GKI1330" s="779"/>
      <c r="GKJ1330" s="779"/>
      <c r="GKK1330" s="779"/>
      <c r="GKL1330" s="779"/>
      <c r="GKM1330" s="779"/>
      <c r="GKN1330" s="779"/>
      <c r="GKO1330" s="779"/>
      <c r="GKP1330" s="779"/>
      <c r="GKQ1330" s="779"/>
      <c r="GKR1330" s="779"/>
      <c r="GKS1330" s="779"/>
      <c r="GKT1330" s="779"/>
      <c r="GKU1330" s="779"/>
      <c r="GKV1330" s="779"/>
      <c r="GKW1330" s="779"/>
      <c r="GKX1330" s="779"/>
      <c r="GKY1330" s="779"/>
      <c r="GKZ1330" s="779"/>
      <c r="GLA1330" s="779"/>
      <c r="GLB1330" s="779"/>
      <c r="GLC1330" s="779"/>
      <c r="GLD1330" s="779"/>
      <c r="GLE1330" s="779"/>
      <c r="GLF1330" s="779"/>
      <c r="GLG1330" s="779"/>
      <c r="GLH1330" s="779"/>
      <c r="GLI1330" s="779"/>
      <c r="GLJ1330" s="779"/>
      <c r="GLK1330" s="779"/>
      <c r="GLL1330" s="779"/>
      <c r="GLM1330" s="779"/>
      <c r="GLN1330" s="779"/>
      <c r="GLO1330" s="779"/>
      <c r="GLP1330" s="779"/>
      <c r="GLQ1330" s="779"/>
      <c r="GLR1330" s="779"/>
      <c r="GLS1330" s="779"/>
      <c r="GLT1330" s="779"/>
      <c r="GLU1330" s="779"/>
      <c r="GLV1330" s="779"/>
      <c r="GLW1330" s="779"/>
      <c r="GLX1330" s="779"/>
      <c r="GLY1330" s="779"/>
      <c r="GLZ1330" s="779"/>
      <c r="GMA1330" s="779"/>
      <c r="GMB1330" s="779"/>
      <c r="GMC1330" s="779"/>
      <c r="GMD1330" s="779"/>
      <c r="GME1330" s="779"/>
      <c r="GMF1330" s="779"/>
      <c r="GMG1330" s="779"/>
      <c r="GMH1330" s="779"/>
      <c r="GMI1330" s="779"/>
      <c r="GMJ1330" s="779"/>
      <c r="GMK1330" s="779"/>
      <c r="GML1330" s="779"/>
      <c r="GMM1330" s="779"/>
      <c r="GMN1330" s="779"/>
      <c r="GMO1330" s="779"/>
      <c r="GMP1330" s="779"/>
      <c r="GMQ1330" s="779"/>
      <c r="GMR1330" s="779"/>
      <c r="GMS1330" s="779"/>
      <c r="GMT1330" s="779"/>
      <c r="GMU1330" s="779"/>
      <c r="GMV1330" s="779"/>
      <c r="GMW1330" s="779"/>
      <c r="GMX1330" s="779"/>
      <c r="GMY1330" s="779"/>
      <c r="GMZ1330" s="779"/>
      <c r="GNA1330" s="779"/>
      <c r="GNB1330" s="779"/>
      <c r="GNC1330" s="779"/>
      <c r="GND1330" s="779"/>
      <c r="GNE1330" s="779"/>
      <c r="GNF1330" s="779"/>
      <c r="GNG1330" s="779"/>
      <c r="GNH1330" s="779"/>
      <c r="GNI1330" s="779"/>
      <c r="GNJ1330" s="779"/>
      <c r="GNK1330" s="779"/>
      <c r="GNL1330" s="779"/>
      <c r="GNM1330" s="779"/>
      <c r="GNN1330" s="779"/>
      <c r="GNO1330" s="779"/>
      <c r="GNP1330" s="779"/>
      <c r="GNQ1330" s="779"/>
      <c r="GNR1330" s="779"/>
      <c r="GNS1330" s="779"/>
      <c r="GNT1330" s="779"/>
      <c r="GNU1330" s="779"/>
      <c r="GNV1330" s="779"/>
      <c r="GNW1330" s="779"/>
      <c r="GNX1330" s="779"/>
      <c r="GNY1330" s="779"/>
      <c r="GNZ1330" s="779"/>
      <c r="GOA1330" s="779"/>
      <c r="GOB1330" s="779"/>
      <c r="GOC1330" s="779"/>
      <c r="GOD1330" s="779"/>
      <c r="GOE1330" s="779"/>
      <c r="GOF1330" s="779"/>
      <c r="GOG1330" s="779"/>
      <c r="GOH1330" s="779"/>
      <c r="GOI1330" s="779"/>
      <c r="GOJ1330" s="779"/>
      <c r="GOK1330" s="779"/>
      <c r="GOL1330" s="779"/>
      <c r="GOM1330" s="779"/>
      <c r="GON1330" s="779"/>
      <c r="GOO1330" s="779"/>
      <c r="GOP1330" s="779"/>
      <c r="GOQ1330" s="779"/>
      <c r="GOR1330" s="779"/>
      <c r="GOS1330" s="779"/>
      <c r="GOT1330" s="779"/>
      <c r="GOU1330" s="779"/>
      <c r="GOV1330" s="779"/>
      <c r="GOW1330" s="779"/>
      <c r="GOX1330" s="779"/>
      <c r="GOY1330" s="779"/>
      <c r="GOZ1330" s="779"/>
      <c r="GPA1330" s="779"/>
      <c r="GPB1330" s="779"/>
      <c r="GPC1330" s="779"/>
      <c r="GPD1330" s="779"/>
      <c r="GPE1330" s="779"/>
      <c r="GPF1330" s="779"/>
      <c r="GPG1330" s="779"/>
      <c r="GPH1330" s="779"/>
      <c r="GPI1330" s="779"/>
      <c r="GPJ1330" s="779"/>
      <c r="GPK1330" s="779"/>
      <c r="GPL1330" s="779"/>
      <c r="GPM1330" s="779"/>
      <c r="GPN1330" s="779"/>
      <c r="GPO1330" s="779"/>
      <c r="GPP1330" s="779"/>
      <c r="GPQ1330" s="779"/>
      <c r="GPR1330" s="779"/>
      <c r="GPS1330" s="779"/>
      <c r="GPT1330" s="779"/>
      <c r="GPU1330" s="779"/>
      <c r="GPV1330" s="779"/>
      <c r="GPW1330" s="779"/>
      <c r="GPX1330" s="779"/>
      <c r="GPY1330" s="779"/>
      <c r="GPZ1330" s="779"/>
      <c r="GQA1330" s="779"/>
      <c r="GQB1330" s="779"/>
      <c r="GQC1330" s="779"/>
      <c r="GQD1330" s="779"/>
      <c r="GQE1330" s="779"/>
      <c r="GQF1330" s="779"/>
      <c r="GQG1330" s="779"/>
      <c r="GQH1330" s="779"/>
      <c r="GQI1330" s="779"/>
      <c r="GQJ1330" s="779"/>
      <c r="GQK1330" s="779"/>
      <c r="GQL1330" s="779"/>
      <c r="GQM1330" s="779"/>
      <c r="GQN1330" s="779"/>
      <c r="GQO1330" s="779"/>
      <c r="GQP1330" s="779"/>
      <c r="GQQ1330" s="779"/>
      <c r="GQR1330" s="779"/>
      <c r="GQS1330" s="779"/>
      <c r="GQT1330" s="779"/>
      <c r="GQU1330" s="779"/>
      <c r="GQV1330" s="779"/>
      <c r="GQW1330" s="779"/>
      <c r="GQX1330" s="779"/>
      <c r="GQY1330" s="779"/>
      <c r="GQZ1330" s="779"/>
      <c r="GRA1330" s="779"/>
      <c r="GRB1330" s="779"/>
      <c r="GRC1330" s="779"/>
      <c r="GRD1330" s="779"/>
      <c r="GRE1330" s="779"/>
      <c r="GRF1330" s="779"/>
      <c r="GRG1330" s="779"/>
      <c r="GRH1330" s="779"/>
      <c r="GRI1330" s="779"/>
      <c r="GRJ1330" s="779"/>
      <c r="GRK1330" s="779"/>
      <c r="GRL1330" s="779"/>
      <c r="GRM1330" s="779"/>
      <c r="GRN1330" s="779"/>
      <c r="GRO1330" s="779"/>
      <c r="GRP1330" s="779"/>
      <c r="GRQ1330" s="779"/>
      <c r="GRR1330" s="779"/>
      <c r="GRS1330" s="779"/>
      <c r="GRT1330" s="779"/>
      <c r="GRU1330" s="779"/>
      <c r="GRV1330" s="779"/>
      <c r="GRW1330" s="779"/>
      <c r="GRX1330" s="779"/>
      <c r="GRY1330" s="779"/>
      <c r="GRZ1330" s="779"/>
      <c r="GSA1330" s="779"/>
      <c r="GSB1330" s="779"/>
      <c r="GSC1330" s="779"/>
      <c r="GSD1330" s="779"/>
      <c r="GSE1330" s="779"/>
      <c r="GSF1330" s="779"/>
      <c r="GSG1330" s="779"/>
      <c r="GSH1330" s="779"/>
      <c r="GSI1330" s="779"/>
      <c r="GSJ1330" s="779"/>
      <c r="GSK1330" s="779"/>
      <c r="GSL1330" s="779"/>
      <c r="GSM1330" s="779"/>
      <c r="GSN1330" s="779"/>
      <c r="GSO1330" s="779"/>
      <c r="GSP1330" s="779"/>
      <c r="GSQ1330" s="779"/>
      <c r="GSR1330" s="779"/>
      <c r="GSS1330" s="779"/>
      <c r="GST1330" s="779"/>
      <c r="GSU1330" s="779"/>
      <c r="GSV1330" s="779"/>
      <c r="GSW1330" s="779"/>
      <c r="GSX1330" s="779"/>
      <c r="GSY1330" s="779"/>
      <c r="GSZ1330" s="779"/>
      <c r="GTA1330" s="779"/>
      <c r="GTB1330" s="779"/>
      <c r="GTC1330" s="779"/>
      <c r="GTD1330" s="779"/>
      <c r="GTE1330" s="779"/>
      <c r="GTF1330" s="779"/>
      <c r="GTG1330" s="779"/>
      <c r="GTH1330" s="779"/>
      <c r="GTI1330" s="779"/>
      <c r="GTJ1330" s="779"/>
      <c r="GTK1330" s="779"/>
      <c r="GTL1330" s="779"/>
      <c r="GTM1330" s="779"/>
      <c r="GTN1330" s="779"/>
      <c r="GTO1330" s="779"/>
      <c r="GTP1330" s="779"/>
      <c r="GTQ1330" s="779"/>
      <c r="GTR1330" s="779"/>
      <c r="GTS1330" s="779"/>
      <c r="GTT1330" s="779"/>
      <c r="GTU1330" s="779"/>
      <c r="GTV1330" s="779"/>
      <c r="GTW1330" s="779"/>
      <c r="GTX1330" s="779"/>
      <c r="GTY1330" s="779"/>
      <c r="GTZ1330" s="779"/>
      <c r="GUA1330" s="779"/>
      <c r="GUB1330" s="779"/>
      <c r="GUC1330" s="779"/>
      <c r="GUD1330" s="779"/>
      <c r="GUE1330" s="779"/>
      <c r="GUF1330" s="779"/>
      <c r="GUG1330" s="779"/>
      <c r="GUH1330" s="779"/>
      <c r="GUI1330" s="779"/>
      <c r="GUJ1330" s="779"/>
      <c r="GUK1330" s="779"/>
      <c r="GUL1330" s="779"/>
      <c r="GUM1330" s="779"/>
      <c r="GUN1330" s="779"/>
      <c r="GUO1330" s="779"/>
      <c r="GUP1330" s="779"/>
      <c r="GUQ1330" s="779"/>
      <c r="GUR1330" s="779"/>
      <c r="GUS1330" s="779"/>
      <c r="GUT1330" s="779"/>
      <c r="GUU1330" s="779"/>
      <c r="GUV1330" s="779"/>
      <c r="GUW1330" s="779"/>
      <c r="GUX1330" s="779"/>
      <c r="GUY1330" s="779"/>
      <c r="GUZ1330" s="779"/>
      <c r="GVA1330" s="779"/>
      <c r="GVB1330" s="779"/>
      <c r="GVC1330" s="779"/>
      <c r="GVD1330" s="779"/>
      <c r="GVE1330" s="779"/>
      <c r="GVF1330" s="779"/>
      <c r="GVG1330" s="779"/>
      <c r="GVH1330" s="779"/>
      <c r="GVI1330" s="779"/>
      <c r="GVJ1330" s="779"/>
      <c r="GVK1330" s="779"/>
      <c r="GVL1330" s="779"/>
      <c r="GVM1330" s="779"/>
      <c r="GVN1330" s="779"/>
      <c r="GVO1330" s="779"/>
      <c r="GVP1330" s="779"/>
      <c r="GVQ1330" s="779"/>
      <c r="GVR1330" s="779"/>
      <c r="GVS1330" s="779"/>
      <c r="GVT1330" s="779"/>
      <c r="GVU1330" s="779"/>
      <c r="GVV1330" s="779"/>
      <c r="GVW1330" s="779"/>
      <c r="GVX1330" s="779"/>
      <c r="GVY1330" s="779"/>
      <c r="GVZ1330" s="779"/>
      <c r="GWA1330" s="779"/>
      <c r="GWB1330" s="779"/>
      <c r="GWC1330" s="779"/>
      <c r="GWD1330" s="779"/>
      <c r="GWE1330" s="779"/>
      <c r="GWF1330" s="779"/>
      <c r="GWG1330" s="779"/>
      <c r="GWH1330" s="779"/>
      <c r="GWI1330" s="779"/>
      <c r="GWJ1330" s="779"/>
      <c r="GWK1330" s="779"/>
      <c r="GWL1330" s="779"/>
      <c r="GWM1330" s="779"/>
      <c r="GWN1330" s="779"/>
      <c r="GWO1330" s="779"/>
      <c r="GWP1330" s="779"/>
      <c r="GWQ1330" s="779"/>
      <c r="GWR1330" s="779"/>
      <c r="GWS1330" s="779"/>
      <c r="GWT1330" s="779"/>
      <c r="GWU1330" s="779"/>
      <c r="GWV1330" s="779"/>
      <c r="GWW1330" s="779"/>
      <c r="GWX1330" s="779"/>
      <c r="GWY1330" s="779"/>
      <c r="GWZ1330" s="779"/>
      <c r="GXA1330" s="779"/>
      <c r="GXB1330" s="779"/>
      <c r="GXC1330" s="779"/>
      <c r="GXD1330" s="779"/>
      <c r="GXE1330" s="779"/>
      <c r="GXF1330" s="779"/>
      <c r="GXG1330" s="779"/>
      <c r="GXH1330" s="779"/>
      <c r="GXI1330" s="779"/>
      <c r="GXJ1330" s="779"/>
      <c r="GXK1330" s="779"/>
      <c r="GXL1330" s="779"/>
      <c r="GXM1330" s="779"/>
      <c r="GXN1330" s="779"/>
      <c r="GXO1330" s="779"/>
      <c r="GXP1330" s="779"/>
      <c r="GXQ1330" s="779"/>
      <c r="GXR1330" s="779"/>
      <c r="GXS1330" s="779"/>
      <c r="GXT1330" s="779"/>
      <c r="GXU1330" s="779"/>
      <c r="GXV1330" s="779"/>
      <c r="GXW1330" s="779"/>
      <c r="GXX1330" s="779"/>
      <c r="GXY1330" s="779"/>
      <c r="GXZ1330" s="779"/>
      <c r="GYA1330" s="779"/>
      <c r="GYB1330" s="779"/>
      <c r="GYC1330" s="779"/>
      <c r="GYD1330" s="779"/>
      <c r="GYE1330" s="779"/>
      <c r="GYF1330" s="779"/>
      <c r="GYG1330" s="779"/>
      <c r="GYH1330" s="779"/>
      <c r="GYI1330" s="779"/>
      <c r="GYJ1330" s="779"/>
      <c r="GYK1330" s="779"/>
      <c r="GYL1330" s="779"/>
      <c r="GYM1330" s="779"/>
      <c r="GYN1330" s="779"/>
      <c r="GYO1330" s="779"/>
      <c r="GYP1330" s="779"/>
      <c r="GYQ1330" s="779"/>
      <c r="GYR1330" s="779"/>
      <c r="GYS1330" s="779"/>
      <c r="GYT1330" s="779"/>
      <c r="GYU1330" s="779"/>
      <c r="GYV1330" s="779"/>
      <c r="GYW1330" s="779"/>
      <c r="GYX1330" s="779"/>
      <c r="GYY1330" s="779"/>
      <c r="GYZ1330" s="779"/>
      <c r="GZA1330" s="779"/>
      <c r="GZB1330" s="779"/>
      <c r="GZC1330" s="779"/>
      <c r="GZD1330" s="779"/>
      <c r="GZE1330" s="779"/>
      <c r="GZF1330" s="779"/>
      <c r="GZG1330" s="779"/>
      <c r="GZH1330" s="779"/>
      <c r="GZI1330" s="779"/>
      <c r="GZJ1330" s="779"/>
      <c r="GZK1330" s="779"/>
      <c r="GZL1330" s="779"/>
      <c r="GZM1330" s="779"/>
      <c r="GZN1330" s="779"/>
      <c r="GZO1330" s="779"/>
      <c r="GZP1330" s="779"/>
      <c r="GZQ1330" s="779"/>
      <c r="GZR1330" s="779"/>
      <c r="GZS1330" s="779"/>
      <c r="GZT1330" s="779"/>
      <c r="GZU1330" s="779"/>
      <c r="GZV1330" s="779"/>
      <c r="GZW1330" s="779"/>
      <c r="GZX1330" s="779"/>
      <c r="GZY1330" s="779"/>
      <c r="GZZ1330" s="779"/>
      <c r="HAA1330" s="779"/>
      <c r="HAB1330" s="779"/>
      <c r="HAC1330" s="779"/>
      <c r="HAD1330" s="779"/>
      <c r="HAE1330" s="779"/>
      <c r="HAF1330" s="779"/>
      <c r="HAG1330" s="779"/>
      <c r="HAH1330" s="779"/>
      <c r="HAI1330" s="779"/>
      <c r="HAJ1330" s="779"/>
      <c r="HAK1330" s="779"/>
      <c r="HAL1330" s="779"/>
      <c r="HAM1330" s="779"/>
      <c r="HAN1330" s="779"/>
      <c r="HAO1330" s="779"/>
      <c r="HAP1330" s="779"/>
      <c r="HAQ1330" s="779"/>
      <c r="HAR1330" s="779"/>
      <c r="HAS1330" s="779"/>
      <c r="HAT1330" s="779"/>
      <c r="HAU1330" s="779"/>
      <c r="HAV1330" s="779"/>
      <c r="HAW1330" s="779"/>
      <c r="HAX1330" s="779"/>
      <c r="HAY1330" s="779"/>
      <c r="HAZ1330" s="779"/>
      <c r="HBA1330" s="779"/>
      <c r="HBB1330" s="779"/>
      <c r="HBC1330" s="779"/>
      <c r="HBD1330" s="779"/>
      <c r="HBE1330" s="779"/>
      <c r="HBF1330" s="779"/>
      <c r="HBG1330" s="779"/>
      <c r="HBH1330" s="779"/>
      <c r="HBI1330" s="779"/>
      <c r="HBJ1330" s="779"/>
      <c r="HBK1330" s="779"/>
      <c r="HBL1330" s="779"/>
      <c r="HBM1330" s="779"/>
      <c r="HBN1330" s="779"/>
      <c r="HBO1330" s="779"/>
      <c r="HBP1330" s="779"/>
      <c r="HBQ1330" s="779"/>
      <c r="HBR1330" s="779"/>
      <c r="HBS1330" s="779"/>
      <c r="HBT1330" s="779"/>
      <c r="HBU1330" s="779"/>
      <c r="HBV1330" s="779"/>
      <c r="HBW1330" s="779"/>
      <c r="HBX1330" s="779"/>
      <c r="HBY1330" s="779"/>
      <c r="HBZ1330" s="779"/>
      <c r="HCA1330" s="779"/>
      <c r="HCB1330" s="779"/>
      <c r="HCC1330" s="779"/>
      <c r="HCD1330" s="779"/>
      <c r="HCE1330" s="779"/>
      <c r="HCF1330" s="779"/>
      <c r="HCG1330" s="779"/>
      <c r="HCH1330" s="779"/>
      <c r="HCI1330" s="779"/>
      <c r="HCJ1330" s="779"/>
      <c r="HCK1330" s="779"/>
      <c r="HCL1330" s="779"/>
      <c r="HCM1330" s="779"/>
      <c r="HCN1330" s="779"/>
      <c r="HCO1330" s="779"/>
      <c r="HCP1330" s="779"/>
      <c r="HCQ1330" s="779"/>
      <c r="HCR1330" s="779"/>
      <c r="HCS1330" s="779"/>
      <c r="HCT1330" s="779"/>
      <c r="HCU1330" s="779"/>
      <c r="HCV1330" s="779"/>
      <c r="HCW1330" s="779"/>
      <c r="HCX1330" s="779"/>
      <c r="HCY1330" s="779"/>
      <c r="HCZ1330" s="779"/>
      <c r="HDA1330" s="779"/>
      <c r="HDB1330" s="779"/>
      <c r="HDC1330" s="779"/>
      <c r="HDD1330" s="779"/>
      <c r="HDE1330" s="779"/>
      <c r="HDF1330" s="779"/>
      <c r="HDG1330" s="779"/>
      <c r="HDH1330" s="779"/>
      <c r="HDI1330" s="779"/>
      <c r="HDJ1330" s="779"/>
      <c r="HDK1330" s="779"/>
      <c r="HDL1330" s="779"/>
      <c r="HDM1330" s="779"/>
      <c r="HDN1330" s="779"/>
      <c r="HDO1330" s="779"/>
      <c r="HDP1330" s="779"/>
      <c r="HDQ1330" s="779"/>
      <c r="HDR1330" s="779"/>
      <c r="HDS1330" s="779"/>
      <c r="HDT1330" s="779"/>
      <c r="HDU1330" s="779"/>
      <c r="HDV1330" s="779"/>
      <c r="HDW1330" s="779"/>
      <c r="HDX1330" s="779"/>
      <c r="HDY1330" s="779"/>
      <c r="HDZ1330" s="779"/>
      <c r="HEA1330" s="779"/>
      <c r="HEB1330" s="779"/>
      <c r="HEC1330" s="779"/>
      <c r="HED1330" s="779"/>
      <c r="HEE1330" s="779"/>
      <c r="HEF1330" s="779"/>
      <c r="HEG1330" s="779"/>
      <c r="HEH1330" s="779"/>
      <c r="HEI1330" s="779"/>
      <c r="HEJ1330" s="779"/>
      <c r="HEK1330" s="779"/>
      <c r="HEL1330" s="779"/>
      <c r="HEM1330" s="779"/>
      <c r="HEN1330" s="779"/>
      <c r="HEO1330" s="779"/>
      <c r="HEP1330" s="779"/>
      <c r="HEQ1330" s="779"/>
      <c r="HER1330" s="779"/>
      <c r="HES1330" s="779"/>
      <c r="HET1330" s="779"/>
      <c r="HEU1330" s="779"/>
      <c r="HEV1330" s="779"/>
      <c r="HEW1330" s="779"/>
      <c r="HEX1330" s="779"/>
      <c r="HEY1330" s="779"/>
      <c r="HEZ1330" s="779"/>
      <c r="HFA1330" s="779"/>
      <c r="HFB1330" s="779"/>
      <c r="HFC1330" s="779"/>
      <c r="HFD1330" s="779"/>
      <c r="HFE1330" s="779"/>
      <c r="HFF1330" s="779"/>
      <c r="HFG1330" s="779"/>
      <c r="HFH1330" s="779"/>
      <c r="HFI1330" s="779"/>
      <c r="HFJ1330" s="779"/>
      <c r="HFK1330" s="779"/>
      <c r="HFL1330" s="779"/>
      <c r="HFM1330" s="779"/>
      <c r="HFN1330" s="779"/>
      <c r="HFO1330" s="779"/>
      <c r="HFP1330" s="779"/>
      <c r="HFQ1330" s="779"/>
      <c r="HFR1330" s="779"/>
      <c r="HFS1330" s="779"/>
      <c r="HFT1330" s="779"/>
      <c r="HFU1330" s="779"/>
      <c r="HFV1330" s="779"/>
      <c r="HFW1330" s="779"/>
      <c r="HFX1330" s="779"/>
      <c r="HFY1330" s="779"/>
      <c r="HFZ1330" s="779"/>
      <c r="HGA1330" s="779"/>
      <c r="HGB1330" s="779"/>
      <c r="HGC1330" s="779"/>
      <c r="HGD1330" s="779"/>
      <c r="HGE1330" s="779"/>
      <c r="HGF1330" s="779"/>
      <c r="HGG1330" s="779"/>
      <c r="HGH1330" s="779"/>
      <c r="HGI1330" s="779"/>
      <c r="HGJ1330" s="779"/>
      <c r="HGK1330" s="779"/>
      <c r="HGL1330" s="779"/>
      <c r="HGM1330" s="779"/>
      <c r="HGN1330" s="779"/>
      <c r="HGO1330" s="779"/>
      <c r="HGP1330" s="779"/>
      <c r="HGQ1330" s="779"/>
      <c r="HGR1330" s="779"/>
      <c r="HGS1330" s="779"/>
      <c r="HGT1330" s="779"/>
      <c r="HGU1330" s="779"/>
      <c r="HGV1330" s="779"/>
      <c r="HGW1330" s="779"/>
      <c r="HGX1330" s="779"/>
      <c r="HGY1330" s="779"/>
      <c r="HGZ1330" s="779"/>
      <c r="HHA1330" s="779"/>
      <c r="HHB1330" s="779"/>
      <c r="HHC1330" s="779"/>
      <c r="HHD1330" s="779"/>
      <c r="HHE1330" s="779"/>
      <c r="HHF1330" s="779"/>
      <c r="HHG1330" s="779"/>
      <c r="HHH1330" s="779"/>
      <c r="HHI1330" s="779"/>
      <c r="HHJ1330" s="779"/>
      <c r="HHK1330" s="779"/>
      <c r="HHL1330" s="779"/>
      <c r="HHM1330" s="779"/>
      <c r="HHN1330" s="779"/>
      <c r="HHO1330" s="779"/>
      <c r="HHP1330" s="779"/>
      <c r="HHQ1330" s="779"/>
      <c r="HHR1330" s="779"/>
      <c r="HHS1330" s="779"/>
      <c r="HHT1330" s="779"/>
      <c r="HHU1330" s="779"/>
      <c r="HHV1330" s="779"/>
      <c r="HHW1330" s="779"/>
      <c r="HHX1330" s="779"/>
      <c r="HHY1330" s="779"/>
      <c r="HHZ1330" s="779"/>
      <c r="HIA1330" s="779"/>
      <c r="HIB1330" s="779"/>
      <c r="HIC1330" s="779"/>
      <c r="HID1330" s="779"/>
      <c r="HIE1330" s="779"/>
      <c r="HIF1330" s="779"/>
      <c r="HIG1330" s="779"/>
      <c r="HIH1330" s="779"/>
      <c r="HII1330" s="779"/>
      <c r="HIJ1330" s="779"/>
      <c r="HIK1330" s="779"/>
      <c r="HIL1330" s="779"/>
      <c r="HIM1330" s="779"/>
      <c r="HIN1330" s="779"/>
      <c r="HIO1330" s="779"/>
      <c r="HIP1330" s="779"/>
      <c r="HIQ1330" s="779"/>
      <c r="HIR1330" s="779"/>
      <c r="HIS1330" s="779"/>
      <c r="HIT1330" s="779"/>
      <c r="HIU1330" s="779"/>
      <c r="HIV1330" s="779"/>
      <c r="HIW1330" s="779"/>
      <c r="HIX1330" s="779"/>
      <c r="HIY1330" s="779"/>
      <c r="HIZ1330" s="779"/>
      <c r="HJA1330" s="779"/>
      <c r="HJB1330" s="779"/>
      <c r="HJC1330" s="779"/>
      <c r="HJD1330" s="779"/>
      <c r="HJE1330" s="779"/>
      <c r="HJF1330" s="779"/>
      <c r="HJG1330" s="779"/>
      <c r="HJH1330" s="779"/>
      <c r="HJI1330" s="779"/>
      <c r="HJJ1330" s="779"/>
      <c r="HJK1330" s="779"/>
      <c r="HJL1330" s="779"/>
      <c r="HJM1330" s="779"/>
      <c r="HJN1330" s="779"/>
      <c r="HJO1330" s="779"/>
      <c r="HJP1330" s="779"/>
      <c r="HJQ1330" s="779"/>
      <c r="HJR1330" s="779"/>
      <c r="HJS1330" s="779"/>
      <c r="HJT1330" s="779"/>
      <c r="HJU1330" s="779"/>
      <c r="HJV1330" s="779"/>
      <c r="HJW1330" s="779"/>
      <c r="HJX1330" s="779"/>
      <c r="HJY1330" s="779"/>
      <c r="HJZ1330" s="779"/>
      <c r="HKA1330" s="779"/>
      <c r="HKB1330" s="779"/>
      <c r="HKC1330" s="779"/>
      <c r="HKD1330" s="779"/>
      <c r="HKE1330" s="779"/>
      <c r="HKF1330" s="779"/>
      <c r="HKG1330" s="779"/>
      <c r="HKH1330" s="779"/>
      <c r="HKI1330" s="779"/>
      <c r="HKJ1330" s="779"/>
      <c r="HKK1330" s="779"/>
      <c r="HKL1330" s="779"/>
      <c r="HKM1330" s="779"/>
      <c r="HKN1330" s="779"/>
      <c r="HKO1330" s="779"/>
      <c r="HKP1330" s="779"/>
      <c r="HKQ1330" s="779"/>
      <c r="HKR1330" s="779"/>
      <c r="HKS1330" s="779"/>
      <c r="HKT1330" s="779"/>
      <c r="HKU1330" s="779"/>
      <c r="HKV1330" s="779"/>
      <c r="HKW1330" s="779"/>
      <c r="HKX1330" s="779"/>
      <c r="HKY1330" s="779"/>
      <c r="HKZ1330" s="779"/>
      <c r="HLA1330" s="779"/>
      <c r="HLB1330" s="779"/>
      <c r="HLC1330" s="779"/>
      <c r="HLD1330" s="779"/>
      <c r="HLE1330" s="779"/>
      <c r="HLF1330" s="779"/>
      <c r="HLG1330" s="779"/>
      <c r="HLH1330" s="779"/>
      <c r="HLI1330" s="779"/>
      <c r="HLJ1330" s="779"/>
      <c r="HLK1330" s="779"/>
      <c r="HLL1330" s="779"/>
      <c r="HLM1330" s="779"/>
      <c r="HLN1330" s="779"/>
      <c r="HLO1330" s="779"/>
      <c r="HLP1330" s="779"/>
      <c r="HLQ1330" s="779"/>
      <c r="HLR1330" s="779"/>
      <c r="HLS1330" s="779"/>
      <c r="HLT1330" s="779"/>
      <c r="HLU1330" s="779"/>
      <c r="HLV1330" s="779"/>
      <c r="HLW1330" s="779"/>
      <c r="HLX1330" s="779"/>
      <c r="HLY1330" s="779"/>
      <c r="HLZ1330" s="779"/>
      <c r="HMA1330" s="779"/>
      <c r="HMB1330" s="779"/>
      <c r="HMC1330" s="779"/>
      <c r="HMD1330" s="779"/>
      <c r="HME1330" s="779"/>
      <c r="HMF1330" s="779"/>
      <c r="HMG1330" s="779"/>
      <c r="HMH1330" s="779"/>
      <c r="HMI1330" s="779"/>
      <c r="HMJ1330" s="779"/>
      <c r="HMK1330" s="779"/>
      <c r="HML1330" s="779"/>
      <c r="HMM1330" s="779"/>
      <c r="HMN1330" s="779"/>
      <c r="HMO1330" s="779"/>
      <c r="HMP1330" s="779"/>
      <c r="HMQ1330" s="779"/>
      <c r="HMR1330" s="779"/>
      <c r="HMS1330" s="779"/>
      <c r="HMT1330" s="779"/>
      <c r="HMU1330" s="779"/>
      <c r="HMV1330" s="779"/>
      <c r="HMW1330" s="779"/>
      <c r="HMX1330" s="779"/>
      <c r="HMY1330" s="779"/>
      <c r="HMZ1330" s="779"/>
      <c r="HNA1330" s="779"/>
      <c r="HNB1330" s="779"/>
      <c r="HNC1330" s="779"/>
      <c r="HND1330" s="779"/>
      <c r="HNE1330" s="779"/>
      <c r="HNF1330" s="779"/>
      <c r="HNG1330" s="779"/>
      <c r="HNH1330" s="779"/>
      <c r="HNI1330" s="779"/>
      <c r="HNJ1330" s="779"/>
      <c r="HNK1330" s="779"/>
      <c r="HNL1330" s="779"/>
      <c r="HNM1330" s="779"/>
      <c r="HNN1330" s="779"/>
      <c r="HNO1330" s="779"/>
      <c r="HNP1330" s="779"/>
      <c r="HNQ1330" s="779"/>
      <c r="HNR1330" s="779"/>
      <c r="HNS1330" s="779"/>
      <c r="HNT1330" s="779"/>
      <c r="HNU1330" s="779"/>
      <c r="HNV1330" s="779"/>
      <c r="HNW1330" s="779"/>
      <c r="HNX1330" s="779"/>
      <c r="HNY1330" s="779"/>
      <c r="HNZ1330" s="779"/>
      <c r="HOA1330" s="779"/>
      <c r="HOB1330" s="779"/>
      <c r="HOC1330" s="779"/>
      <c r="HOD1330" s="779"/>
      <c r="HOE1330" s="779"/>
      <c r="HOF1330" s="779"/>
      <c r="HOG1330" s="779"/>
      <c r="HOH1330" s="779"/>
      <c r="HOI1330" s="779"/>
      <c r="HOJ1330" s="779"/>
      <c r="HOK1330" s="779"/>
      <c r="HOL1330" s="779"/>
      <c r="HOM1330" s="779"/>
      <c r="HON1330" s="779"/>
      <c r="HOO1330" s="779"/>
      <c r="HOP1330" s="779"/>
      <c r="HOQ1330" s="779"/>
      <c r="HOR1330" s="779"/>
      <c r="HOS1330" s="779"/>
      <c r="HOT1330" s="779"/>
      <c r="HOU1330" s="779"/>
      <c r="HOV1330" s="779"/>
      <c r="HOW1330" s="779"/>
      <c r="HOX1330" s="779"/>
      <c r="HOY1330" s="779"/>
      <c r="HOZ1330" s="779"/>
      <c r="HPA1330" s="779"/>
      <c r="HPB1330" s="779"/>
      <c r="HPC1330" s="779"/>
      <c r="HPD1330" s="779"/>
      <c r="HPE1330" s="779"/>
      <c r="HPF1330" s="779"/>
      <c r="HPG1330" s="779"/>
      <c r="HPH1330" s="779"/>
      <c r="HPI1330" s="779"/>
      <c r="HPJ1330" s="779"/>
      <c r="HPK1330" s="779"/>
      <c r="HPL1330" s="779"/>
      <c r="HPM1330" s="779"/>
      <c r="HPN1330" s="779"/>
      <c r="HPO1330" s="779"/>
      <c r="HPP1330" s="779"/>
      <c r="HPQ1330" s="779"/>
      <c r="HPR1330" s="779"/>
      <c r="HPS1330" s="779"/>
      <c r="HPT1330" s="779"/>
      <c r="HPU1330" s="779"/>
      <c r="HPV1330" s="779"/>
      <c r="HPW1330" s="779"/>
      <c r="HPX1330" s="779"/>
      <c r="HPY1330" s="779"/>
      <c r="HPZ1330" s="779"/>
      <c r="HQA1330" s="779"/>
      <c r="HQB1330" s="779"/>
      <c r="HQC1330" s="779"/>
      <c r="HQD1330" s="779"/>
      <c r="HQE1330" s="779"/>
      <c r="HQF1330" s="779"/>
      <c r="HQG1330" s="779"/>
      <c r="HQH1330" s="779"/>
      <c r="HQI1330" s="779"/>
      <c r="HQJ1330" s="779"/>
      <c r="HQK1330" s="779"/>
      <c r="HQL1330" s="779"/>
      <c r="HQM1330" s="779"/>
      <c r="HQN1330" s="779"/>
      <c r="HQO1330" s="779"/>
      <c r="HQP1330" s="779"/>
      <c r="HQQ1330" s="779"/>
      <c r="HQR1330" s="779"/>
      <c r="HQS1330" s="779"/>
      <c r="HQT1330" s="779"/>
      <c r="HQU1330" s="779"/>
      <c r="HQV1330" s="779"/>
      <c r="HQW1330" s="779"/>
      <c r="HQX1330" s="779"/>
      <c r="HQY1330" s="779"/>
      <c r="HQZ1330" s="779"/>
      <c r="HRA1330" s="779"/>
      <c r="HRB1330" s="779"/>
      <c r="HRC1330" s="779"/>
      <c r="HRD1330" s="779"/>
      <c r="HRE1330" s="779"/>
      <c r="HRF1330" s="779"/>
      <c r="HRG1330" s="779"/>
      <c r="HRH1330" s="779"/>
      <c r="HRI1330" s="779"/>
      <c r="HRJ1330" s="779"/>
      <c r="HRK1330" s="779"/>
      <c r="HRL1330" s="779"/>
      <c r="HRM1330" s="779"/>
      <c r="HRN1330" s="779"/>
      <c r="HRO1330" s="779"/>
      <c r="HRP1330" s="779"/>
      <c r="HRQ1330" s="779"/>
      <c r="HRR1330" s="779"/>
      <c r="HRS1330" s="779"/>
      <c r="HRT1330" s="779"/>
      <c r="HRU1330" s="779"/>
      <c r="HRV1330" s="779"/>
      <c r="HRW1330" s="779"/>
      <c r="HRX1330" s="779"/>
      <c r="HRY1330" s="779"/>
      <c r="HRZ1330" s="779"/>
      <c r="HSA1330" s="779"/>
      <c r="HSB1330" s="779"/>
      <c r="HSC1330" s="779"/>
      <c r="HSD1330" s="779"/>
      <c r="HSE1330" s="779"/>
      <c r="HSF1330" s="779"/>
      <c r="HSG1330" s="779"/>
      <c r="HSH1330" s="779"/>
      <c r="HSI1330" s="779"/>
      <c r="HSJ1330" s="779"/>
      <c r="HSK1330" s="779"/>
      <c r="HSL1330" s="779"/>
      <c r="HSM1330" s="779"/>
      <c r="HSN1330" s="779"/>
      <c r="HSO1330" s="779"/>
      <c r="HSP1330" s="779"/>
      <c r="HSQ1330" s="779"/>
      <c r="HSR1330" s="779"/>
      <c r="HSS1330" s="779"/>
      <c r="HST1330" s="779"/>
      <c r="HSU1330" s="779"/>
      <c r="HSV1330" s="779"/>
      <c r="HSW1330" s="779"/>
      <c r="HSX1330" s="779"/>
      <c r="HSY1330" s="779"/>
      <c r="HSZ1330" s="779"/>
      <c r="HTA1330" s="779"/>
      <c r="HTB1330" s="779"/>
      <c r="HTC1330" s="779"/>
      <c r="HTD1330" s="779"/>
      <c r="HTE1330" s="779"/>
      <c r="HTF1330" s="779"/>
      <c r="HTG1330" s="779"/>
      <c r="HTH1330" s="779"/>
      <c r="HTI1330" s="779"/>
      <c r="HTJ1330" s="779"/>
      <c r="HTK1330" s="779"/>
      <c r="HTL1330" s="779"/>
      <c r="HTM1330" s="779"/>
      <c r="HTN1330" s="779"/>
      <c r="HTO1330" s="779"/>
      <c r="HTP1330" s="779"/>
      <c r="HTQ1330" s="779"/>
      <c r="HTR1330" s="779"/>
      <c r="HTS1330" s="779"/>
      <c r="HTT1330" s="779"/>
      <c r="HTU1330" s="779"/>
      <c r="HTV1330" s="779"/>
      <c r="HTW1330" s="779"/>
      <c r="HTX1330" s="779"/>
      <c r="HTY1330" s="779"/>
      <c r="HTZ1330" s="779"/>
      <c r="HUA1330" s="779"/>
      <c r="HUB1330" s="779"/>
      <c r="HUC1330" s="779"/>
      <c r="HUD1330" s="779"/>
      <c r="HUE1330" s="779"/>
      <c r="HUF1330" s="779"/>
      <c r="HUG1330" s="779"/>
      <c r="HUH1330" s="779"/>
      <c r="HUI1330" s="779"/>
      <c r="HUJ1330" s="779"/>
      <c r="HUK1330" s="779"/>
      <c r="HUL1330" s="779"/>
      <c r="HUM1330" s="779"/>
      <c r="HUN1330" s="779"/>
      <c r="HUO1330" s="779"/>
      <c r="HUP1330" s="779"/>
      <c r="HUQ1330" s="779"/>
      <c r="HUR1330" s="779"/>
      <c r="HUS1330" s="779"/>
      <c r="HUT1330" s="779"/>
      <c r="HUU1330" s="779"/>
      <c r="HUV1330" s="779"/>
      <c r="HUW1330" s="779"/>
      <c r="HUX1330" s="779"/>
      <c r="HUY1330" s="779"/>
      <c r="HUZ1330" s="779"/>
      <c r="HVA1330" s="779"/>
      <c r="HVB1330" s="779"/>
      <c r="HVC1330" s="779"/>
      <c r="HVD1330" s="779"/>
      <c r="HVE1330" s="779"/>
      <c r="HVF1330" s="779"/>
      <c r="HVG1330" s="779"/>
      <c r="HVH1330" s="779"/>
      <c r="HVI1330" s="779"/>
      <c r="HVJ1330" s="779"/>
      <c r="HVK1330" s="779"/>
      <c r="HVL1330" s="779"/>
      <c r="HVM1330" s="779"/>
      <c r="HVN1330" s="779"/>
      <c r="HVO1330" s="779"/>
      <c r="HVP1330" s="779"/>
      <c r="HVQ1330" s="779"/>
      <c r="HVR1330" s="779"/>
      <c r="HVS1330" s="779"/>
      <c r="HVT1330" s="779"/>
      <c r="HVU1330" s="779"/>
      <c r="HVV1330" s="779"/>
      <c r="HVW1330" s="779"/>
      <c r="HVX1330" s="779"/>
      <c r="HVY1330" s="779"/>
      <c r="HVZ1330" s="779"/>
      <c r="HWA1330" s="779"/>
      <c r="HWB1330" s="779"/>
      <c r="HWC1330" s="779"/>
      <c r="HWD1330" s="779"/>
      <c r="HWE1330" s="779"/>
      <c r="HWF1330" s="779"/>
      <c r="HWG1330" s="779"/>
      <c r="HWH1330" s="779"/>
      <c r="HWI1330" s="779"/>
      <c r="HWJ1330" s="779"/>
      <c r="HWK1330" s="779"/>
      <c r="HWL1330" s="779"/>
      <c r="HWM1330" s="779"/>
      <c r="HWN1330" s="779"/>
      <c r="HWO1330" s="779"/>
      <c r="HWP1330" s="779"/>
      <c r="HWQ1330" s="779"/>
      <c r="HWR1330" s="779"/>
      <c r="HWS1330" s="779"/>
      <c r="HWT1330" s="779"/>
      <c r="HWU1330" s="779"/>
      <c r="HWV1330" s="779"/>
      <c r="HWW1330" s="779"/>
      <c r="HWX1330" s="779"/>
      <c r="HWY1330" s="779"/>
      <c r="HWZ1330" s="779"/>
      <c r="HXA1330" s="779"/>
      <c r="HXB1330" s="779"/>
      <c r="HXC1330" s="779"/>
      <c r="HXD1330" s="779"/>
      <c r="HXE1330" s="779"/>
      <c r="HXF1330" s="779"/>
      <c r="HXG1330" s="779"/>
      <c r="HXH1330" s="779"/>
      <c r="HXI1330" s="779"/>
      <c r="HXJ1330" s="779"/>
      <c r="HXK1330" s="779"/>
      <c r="HXL1330" s="779"/>
      <c r="HXM1330" s="779"/>
      <c r="HXN1330" s="779"/>
      <c r="HXO1330" s="779"/>
      <c r="HXP1330" s="779"/>
      <c r="HXQ1330" s="779"/>
      <c r="HXR1330" s="779"/>
      <c r="HXS1330" s="779"/>
      <c r="HXT1330" s="779"/>
      <c r="HXU1330" s="779"/>
      <c r="HXV1330" s="779"/>
      <c r="HXW1330" s="779"/>
      <c r="HXX1330" s="779"/>
      <c r="HXY1330" s="779"/>
      <c r="HXZ1330" s="779"/>
      <c r="HYA1330" s="779"/>
      <c r="HYB1330" s="779"/>
      <c r="HYC1330" s="779"/>
      <c r="HYD1330" s="779"/>
      <c r="HYE1330" s="779"/>
      <c r="HYF1330" s="779"/>
      <c r="HYG1330" s="779"/>
      <c r="HYH1330" s="779"/>
      <c r="HYI1330" s="779"/>
      <c r="HYJ1330" s="779"/>
      <c r="HYK1330" s="779"/>
      <c r="HYL1330" s="779"/>
      <c r="HYM1330" s="779"/>
      <c r="HYN1330" s="779"/>
      <c r="HYO1330" s="779"/>
      <c r="HYP1330" s="779"/>
      <c r="HYQ1330" s="779"/>
      <c r="HYR1330" s="779"/>
      <c r="HYS1330" s="779"/>
      <c r="HYT1330" s="779"/>
      <c r="HYU1330" s="779"/>
      <c r="HYV1330" s="779"/>
      <c r="HYW1330" s="779"/>
      <c r="HYX1330" s="779"/>
      <c r="HYY1330" s="779"/>
      <c r="HYZ1330" s="779"/>
      <c r="HZA1330" s="779"/>
      <c r="HZB1330" s="779"/>
      <c r="HZC1330" s="779"/>
      <c r="HZD1330" s="779"/>
      <c r="HZE1330" s="779"/>
      <c r="HZF1330" s="779"/>
      <c r="HZG1330" s="779"/>
      <c r="HZH1330" s="779"/>
      <c r="HZI1330" s="779"/>
      <c r="HZJ1330" s="779"/>
      <c r="HZK1330" s="779"/>
      <c r="HZL1330" s="779"/>
      <c r="HZM1330" s="779"/>
      <c r="HZN1330" s="779"/>
      <c r="HZO1330" s="779"/>
      <c r="HZP1330" s="779"/>
      <c r="HZQ1330" s="779"/>
      <c r="HZR1330" s="779"/>
      <c r="HZS1330" s="779"/>
      <c r="HZT1330" s="779"/>
      <c r="HZU1330" s="779"/>
      <c r="HZV1330" s="779"/>
      <c r="HZW1330" s="779"/>
      <c r="HZX1330" s="779"/>
      <c r="HZY1330" s="779"/>
      <c r="HZZ1330" s="779"/>
      <c r="IAA1330" s="779"/>
      <c r="IAB1330" s="779"/>
      <c r="IAC1330" s="779"/>
      <c r="IAD1330" s="779"/>
      <c r="IAE1330" s="779"/>
      <c r="IAF1330" s="779"/>
      <c r="IAG1330" s="779"/>
      <c r="IAH1330" s="779"/>
      <c r="IAI1330" s="779"/>
      <c r="IAJ1330" s="779"/>
      <c r="IAK1330" s="779"/>
      <c r="IAL1330" s="779"/>
      <c r="IAM1330" s="779"/>
      <c r="IAN1330" s="779"/>
      <c r="IAO1330" s="779"/>
      <c r="IAP1330" s="779"/>
      <c r="IAQ1330" s="779"/>
      <c r="IAR1330" s="779"/>
      <c r="IAS1330" s="779"/>
      <c r="IAT1330" s="779"/>
      <c r="IAU1330" s="779"/>
      <c r="IAV1330" s="779"/>
      <c r="IAW1330" s="779"/>
      <c r="IAX1330" s="779"/>
      <c r="IAY1330" s="779"/>
      <c r="IAZ1330" s="779"/>
      <c r="IBA1330" s="779"/>
      <c r="IBB1330" s="779"/>
      <c r="IBC1330" s="779"/>
      <c r="IBD1330" s="779"/>
      <c r="IBE1330" s="779"/>
      <c r="IBF1330" s="779"/>
      <c r="IBG1330" s="779"/>
      <c r="IBH1330" s="779"/>
      <c r="IBI1330" s="779"/>
      <c r="IBJ1330" s="779"/>
      <c r="IBK1330" s="779"/>
      <c r="IBL1330" s="779"/>
      <c r="IBM1330" s="779"/>
      <c r="IBN1330" s="779"/>
      <c r="IBO1330" s="779"/>
      <c r="IBP1330" s="779"/>
      <c r="IBQ1330" s="779"/>
      <c r="IBR1330" s="779"/>
      <c r="IBS1330" s="779"/>
      <c r="IBT1330" s="779"/>
      <c r="IBU1330" s="779"/>
      <c r="IBV1330" s="779"/>
      <c r="IBW1330" s="779"/>
      <c r="IBX1330" s="779"/>
      <c r="IBY1330" s="779"/>
      <c r="IBZ1330" s="779"/>
      <c r="ICA1330" s="779"/>
      <c r="ICB1330" s="779"/>
      <c r="ICC1330" s="779"/>
      <c r="ICD1330" s="779"/>
      <c r="ICE1330" s="779"/>
      <c r="ICF1330" s="779"/>
      <c r="ICG1330" s="779"/>
      <c r="ICH1330" s="779"/>
      <c r="ICI1330" s="779"/>
      <c r="ICJ1330" s="779"/>
      <c r="ICK1330" s="779"/>
      <c r="ICL1330" s="779"/>
      <c r="ICM1330" s="779"/>
      <c r="ICN1330" s="779"/>
      <c r="ICO1330" s="779"/>
      <c r="ICP1330" s="779"/>
      <c r="ICQ1330" s="779"/>
      <c r="ICR1330" s="779"/>
      <c r="ICS1330" s="779"/>
      <c r="ICT1330" s="779"/>
      <c r="ICU1330" s="779"/>
      <c r="ICV1330" s="779"/>
      <c r="ICW1330" s="779"/>
      <c r="ICX1330" s="779"/>
      <c r="ICY1330" s="779"/>
      <c r="ICZ1330" s="779"/>
      <c r="IDA1330" s="779"/>
      <c r="IDB1330" s="779"/>
      <c r="IDC1330" s="779"/>
      <c r="IDD1330" s="779"/>
      <c r="IDE1330" s="779"/>
      <c r="IDF1330" s="779"/>
      <c r="IDG1330" s="779"/>
      <c r="IDH1330" s="779"/>
      <c r="IDI1330" s="779"/>
      <c r="IDJ1330" s="779"/>
      <c r="IDK1330" s="779"/>
      <c r="IDL1330" s="779"/>
      <c r="IDM1330" s="779"/>
      <c r="IDN1330" s="779"/>
      <c r="IDO1330" s="779"/>
      <c r="IDP1330" s="779"/>
      <c r="IDQ1330" s="779"/>
      <c r="IDR1330" s="779"/>
      <c r="IDS1330" s="779"/>
      <c r="IDT1330" s="779"/>
      <c r="IDU1330" s="779"/>
      <c r="IDV1330" s="779"/>
      <c r="IDW1330" s="779"/>
      <c r="IDX1330" s="779"/>
      <c r="IDY1330" s="779"/>
      <c r="IDZ1330" s="779"/>
      <c r="IEA1330" s="779"/>
      <c r="IEB1330" s="779"/>
      <c r="IEC1330" s="779"/>
      <c r="IED1330" s="779"/>
      <c r="IEE1330" s="779"/>
      <c r="IEF1330" s="779"/>
      <c r="IEG1330" s="779"/>
      <c r="IEH1330" s="779"/>
      <c r="IEI1330" s="779"/>
      <c r="IEJ1330" s="779"/>
      <c r="IEK1330" s="779"/>
      <c r="IEL1330" s="779"/>
      <c r="IEM1330" s="779"/>
      <c r="IEN1330" s="779"/>
      <c r="IEO1330" s="779"/>
      <c r="IEP1330" s="779"/>
      <c r="IEQ1330" s="779"/>
      <c r="IER1330" s="779"/>
      <c r="IES1330" s="779"/>
      <c r="IET1330" s="779"/>
      <c r="IEU1330" s="779"/>
      <c r="IEV1330" s="779"/>
      <c r="IEW1330" s="779"/>
      <c r="IEX1330" s="779"/>
      <c r="IEY1330" s="779"/>
      <c r="IEZ1330" s="779"/>
      <c r="IFA1330" s="779"/>
      <c r="IFB1330" s="779"/>
      <c r="IFC1330" s="779"/>
      <c r="IFD1330" s="779"/>
      <c r="IFE1330" s="779"/>
      <c r="IFF1330" s="779"/>
      <c r="IFG1330" s="779"/>
      <c r="IFH1330" s="779"/>
      <c r="IFI1330" s="779"/>
      <c r="IFJ1330" s="779"/>
      <c r="IFK1330" s="779"/>
      <c r="IFL1330" s="779"/>
      <c r="IFM1330" s="779"/>
      <c r="IFN1330" s="779"/>
      <c r="IFO1330" s="779"/>
      <c r="IFP1330" s="779"/>
      <c r="IFQ1330" s="779"/>
      <c r="IFR1330" s="779"/>
      <c r="IFS1330" s="779"/>
      <c r="IFT1330" s="779"/>
      <c r="IFU1330" s="779"/>
      <c r="IFV1330" s="779"/>
      <c r="IFW1330" s="779"/>
      <c r="IFX1330" s="779"/>
      <c r="IFY1330" s="779"/>
      <c r="IFZ1330" s="779"/>
      <c r="IGA1330" s="779"/>
      <c r="IGB1330" s="779"/>
      <c r="IGC1330" s="779"/>
      <c r="IGD1330" s="779"/>
      <c r="IGE1330" s="779"/>
      <c r="IGF1330" s="779"/>
      <c r="IGG1330" s="779"/>
      <c r="IGH1330" s="779"/>
      <c r="IGI1330" s="779"/>
      <c r="IGJ1330" s="779"/>
      <c r="IGK1330" s="779"/>
      <c r="IGL1330" s="779"/>
      <c r="IGM1330" s="779"/>
      <c r="IGN1330" s="779"/>
      <c r="IGO1330" s="779"/>
      <c r="IGP1330" s="779"/>
      <c r="IGQ1330" s="779"/>
      <c r="IGR1330" s="779"/>
      <c r="IGS1330" s="779"/>
      <c r="IGT1330" s="779"/>
      <c r="IGU1330" s="779"/>
      <c r="IGV1330" s="779"/>
      <c r="IGW1330" s="779"/>
      <c r="IGX1330" s="779"/>
      <c r="IGY1330" s="779"/>
      <c r="IGZ1330" s="779"/>
      <c r="IHA1330" s="779"/>
      <c r="IHB1330" s="779"/>
      <c r="IHC1330" s="779"/>
      <c r="IHD1330" s="779"/>
      <c r="IHE1330" s="779"/>
      <c r="IHF1330" s="779"/>
      <c r="IHG1330" s="779"/>
      <c r="IHH1330" s="779"/>
      <c r="IHI1330" s="779"/>
      <c r="IHJ1330" s="779"/>
      <c r="IHK1330" s="779"/>
      <c r="IHL1330" s="779"/>
      <c r="IHM1330" s="779"/>
      <c r="IHN1330" s="779"/>
      <c r="IHO1330" s="779"/>
      <c r="IHP1330" s="779"/>
      <c r="IHQ1330" s="779"/>
      <c r="IHR1330" s="779"/>
      <c r="IHS1330" s="779"/>
      <c r="IHT1330" s="779"/>
      <c r="IHU1330" s="779"/>
      <c r="IHV1330" s="779"/>
      <c r="IHW1330" s="779"/>
      <c r="IHX1330" s="779"/>
      <c r="IHY1330" s="779"/>
      <c r="IHZ1330" s="779"/>
      <c r="IIA1330" s="779"/>
      <c r="IIB1330" s="779"/>
      <c r="IIC1330" s="779"/>
      <c r="IID1330" s="779"/>
      <c r="IIE1330" s="779"/>
      <c r="IIF1330" s="779"/>
      <c r="IIG1330" s="779"/>
      <c r="IIH1330" s="779"/>
      <c r="III1330" s="779"/>
      <c r="IIJ1330" s="779"/>
      <c r="IIK1330" s="779"/>
      <c r="IIL1330" s="779"/>
      <c r="IIM1330" s="779"/>
      <c r="IIN1330" s="779"/>
      <c r="IIO1330" s="779"/>
      <c r="IIP1330" s="779"/>
      <c r="IIQ1330" s="779"/>
      <c r="IIR1330" s="779"/>
      <c r="IIS1330" s="779"/>
      <c r="IIT1330" s="779"/>
      <c r="IIU1330" s="779"/>
      <c r="IIV1330" s="779"/>
      <c r="IIW1330" s="779"/>
      <c r="IIX1330" s="779"/>
      <c r="IIY1330" s="779"/>
      <c r="IIZ1330" s="779"/>
      <c r="IJA1330" s="779"/>
      <c r="IJB1330" s="779"/>
      <c r="IJC1330" s="779"/>
      <c r="IJD1330" s="779"/>
      <c r="IJE1330" s="779"/>
      <c r="IJF1330" s="779"/>
      <c r="IJG1330" s="779"/>
      <c r="IJH1330" s="779"/>
      <c r="IJI1330" s="779"/>
      <c r="IJJ1330" s="779"/>
      <c r="IJK1330" s="779"/>
      <c r="IJL1330" s="779"/>
      <c r="IJM1330" s="779"/>
      <c r="IJN1330" s="779"/>
      <c r="IJO1330" s="779"/>
      <c r="IJP1330" s="779"/>
      <c r="IJQ1330" s="779"/>
      <c r="IJR1330" s="779"/>
      <c r="IJS1330" s="779"/>
      <c r="IJT1330" s="779"/>
      <c r="IJU1330" s="779"/>
      <c r="IJV1330" s="779"/>
      <c r="IJW1330" s="779"/>
      <c r="IJX1330" s="779"/>
      <c r="IJY1330" s="779"/>
      <c r="IJZ1330" s="779"/>
      <c r="IKA1330" s="779"/>
      <c r="IKB1330" s="779"/>
      <c r="IKC1330" s="779"/>
      <c r="IKD1330" s="779"/>
      <c r="IKE1330" s="779"/>
      <c r="IKF1330" s="779"/>
      <c r="IKG1330" s="779"/>
      <c r="IKH1330" s="779"/>
      <c r="IKI1330" s="779"/>
      <c r="IKJ1330" s="779"/>
      <c r="IKK1330" s="779"/>
      <c r="IKL1330" s="779"/>
      <c r="IKM1330" s="779"/>
      <c r="IKN1330" s="779"/>
      <c r="IKO1330" s="779"/>
      <c r="IKP1330" s="779"/>
      <c r="IKQ1330" s="779"/>
      <c r="IKR1330" s="779"/>
      <c r="IKS1330" s="779"/>
      <c r="IKT1330" s="779"/>
      <c r="IKU1330" s="779"/>
      <c r="IKV1330" s="779"/>
      <c r="IKW1330" s="779"/>
      <c r="IKX1330" s="779"/>
      <c r="IKY1330" s="779"/>
      <c r="IKZ1330" s="779"/>
      <c r="ILA1330" s="779"/>
      <c r="ILB1330" s="779"/>
      <c r="ILC1330" s="779"/>
      <c r="ILD1330" s="779"/>
      <c r="ILE1330" s="779"/>
      <c r="ILF1330" s="779"/>
      <c r="ILG1330" s="779"/>
      <c r="ILH1330" s="779"/>
      <c r="ILI1330" s="779"/>
      <c r="ILJ1330" s="779"/>
      <c r="ILK1330" s="779"/>
      <c r="ILL1330" s="779"/>
      <c r="ILM1330" s="779"/>
      <c r="ILN1330" s="779"/>
      <c r="ILO1330" s="779"/>
      <c r="ILP1330" s="779"/>
      <c r="ILQ1330" s="779"/>
      <c r="ILR1330" s="779"/>
      <c r="ILS1330" s="779"/>
      <c r="ILT1330" s="779"/>
      <c r="ILU1330" s="779"/>
      <c r="ILV1330" s="779"/>
      <c r="ILW1330" s="779"/>
      <c r="ILX1330" s="779"/>
      <c r="ILY1330" s="779"/>
      <c r="ILZ1330" s="779"/>
      <c r="IMA1330" s="779"/>
      <c r="IMB1330" s="779"/>
      <c r="IMC1330" s="779"/>
      <c r="IMD1330" s="779"/>
      <c r="IME1330" s="779"/>
      <c r="IMF1330" s="779"/>
      <c r="IMG1330" s="779"/>
      <c r="IMH1330" s="779"/>
      <c r="IMI1330" s="779"/>
      <c r="IMJ1330" s="779"/>
      <c r="IMK1330" s="779"/>
      <c r="IML1330" s="779"/>
      <c r="IMM1330" s="779"/>
      <c r="IMN1330" s="779"/>
      <c r="IMO1330" s="779"/>
      <c r="IMP1330" s="779"/>
      <c r="IMQ1330" s="779"/>
      <c r="IMR1330" s="779"/>
      <c r="IMS1330" s="779"/>
      <c r="IMT1330" s="779"/>
      <c r="IMU1330" s="779"/>
      <c r="IMV1330" s="779"/>
      <c r="IMW1330" s="779"/>
      <c r="IMX1330" s="779"/>
      <c r="IMY1330" s="779"/>
      <c r="IMZ1330" s="779"/>
      <c r="INA1330" s="779"/>
      <c r="INB1330" s="779"/>
      <c r="INC1330" s="779"/>
      <c r="IND1330" s="779"/>
      <c r="INE1330" s="779"/>
      <c r="INF1330" s="779"/>
      <c r="ING1330" s="779"/>
      <c r="INH1330" s="779"/>
      <c r="INI1330" s="779"/>
      <c r="INJ1330" s="779"/>
      <c r="INK1330" s="779"/>
      <c r="INL1330" s="779"/>
      <c r="INM1330" s="779"/>
      <c r="INN1330" s="779"/>
      <c r="INO1330" s="779"/>
      <c r="INP1330" s="779"/>
      <c r="INQ1330" s="779"/>
      <c r="INR1330" s="779"/>
      <c r="INS1330" s="779"/>
      <c r="INT1330" s="779"/>
      <c r="INU1330" s="779"/>
      <c r="INV1330" s="779"/>
      <c r="INW1330" s="779"/>
      <c r="INX1330" s="779"/>
      <c r="INY1330" s="779"/>
      <c r="INZ1330" s="779"/>
      <c r="IOA1330" s="779"/>
      <c r="IOB1330" s="779"/>
      <c r="IOC1330" s="779"/>
      <c r="IOD1330" s="779"/>
      <c r="IOE1330" s="779"/>
      <c r="IOF1330" s="779"/>
      <c r="IOG1330" s="779"/>
      <c r="IOH1330" s="779"/>
      <c r="IOI1330" s="779"/>
      <c r="IOJ1330" s="779"/>
      <c r="IOK1330" s="779"/>
      <c r="IOL1330" s="779"/>
      <c r="IOM1330" s="779"/>
      <c r="ION1330" s="779"/>
      <c r="IOO1330" s="779"/>
      <c r="IOP1330" s="779"/>
      <c r="IOQ1330" s="779"/>
      <c r="IOR1330" s="779"/>
      <c r="IOS1330" s="779"/>
      <c r="IOT1330" s="779"/>
      <c r="IOU1330" s="779"/>
      <c r="IOV1330" s="779"/>
      <c r="IOW1330" s="779"/>
      <c r="IOX1330" s="779"/>
      <c r="IOY1330" s="779"/>
      <c r="IOZ1330" s="779"/>
      <c r="IPA1330" s="779"/>
      <c r="IPB1330" s="779"/>
      <c r="IPC1330" s="779"/>
      <c r="IPD1330" s="779"/>
      <c r="IPE1330" s="779"/>
      <c r="IPF1330" s="779"/>
      <c r="IPG1330" s="779"/>
      <c r="IPH1330" s="779"/>
      <c r="IPI1330" s="779"/>
      <c r="IPJ1330" s="779"/>
      <c r="IPK1330" s="779"/>
      <c r="IPL1330" s="779"/>
      <c r="IPM1330" s="779"/>
      <c r="IPN1330" s="779"/>
      <c r="IPO1330" s="779"/>
      <c r="IPP1330" s="779"/>
      <c r="IPQ1330" s="779"/>
      <c r="IPR1330" s="779"/>
      <c r="IPS1330" s="779"/>
      <c r="IPT1330" s="779"/>
      <c r="IPU1330" s="779"/>
      <c r="IPV1330" s="779"/>
      <c r="IPW1330" s="779"/>
      <c r="IPX1330" s="779"/>
      <c r="IPY1330" s="779"/>
      <c r="IPZ1330" s="779"/>
      <c r="IQA1330" s="779"/>
      <c r="IQB1330" s="779"/>
      <c r="IQC1330" s="779"/>
      <c r="IQD1330" s="779"/>
      <c r="IQE1330" s="779"/>
      <c r="IQF1330" s="779"/>
      <c r="IQG1330" s="779"/>
      <c r="IQH1330" s="779"/>
      <c r="IQI1330" s="779"/>
      <c r="IQJ1330" s="779"/>
      <c r="IQK1330" s="779"/>
      <c r="IQL1330" s="779"/>
      <c r="IQM1330" s="779"/>
      <c r="IQN1330" s="779"/>
      <c r="IQO1330" s="779"/>
      <c r="IQP1330" s="779"/>
      <c r="IQQ1330" s="779"/>
      <c r="IQR1330" s="779"/>
      <c r="IQS1330" s="779"/>
      <c r="IQT1330" s="779"/>
      <c r="IQU1330" s="779"/>
      <c r="IQV1330" s="779"/>
      <c r="IQW1330" s="779"/>
      <c r="IQX1330" s="779"/>
      <c r="IQY1330" s="779"/>
      <c r="IQZ1330" s="779"/>
      <c r="IRA1330" s="779"/>
      <c r="IRB1330" s="779"/>
      <c r="IRC1330" s="779"/>
      <c r="IRD1330" s="779"/>
      <c r="IRE1330" s="779"/>
      <c r="IRF1330" s="779"/>
      <c r="IRG1330" s="779"/>
      <c r="IRH1330" s="779"/>
      <c r="IRI1330" s="779"/>
      <c r="IRJ1330" s="779"/>
      <c r="IRK1330" s="779"/>
      <c r="IRL1330" s="779"/>
      <c r="IRM1330" s="779"/>
      <c r="IRN1330" s="779"/>
      <c r="IRO1330" s="779"/>
      <c r="IRP1330" s="779"/>
      <c r="IRQ1330" s="779"/>
      <c r="IRR1330" s="779"/>
      <c r="IRS1330" s="779"/>
      <c r="IRT1330" s="779"/>
      <c r="IRU1330" s="779"/>
      <c r="IRV1330" s="779"/>
      <c r="IRW1330" s="779"/>
      <c r="IRX1330" s="779"/>
      <c r="IRY1330" s="779"/>
      <c r="IRZ1330" s="779"/>
      <c r="ISA1330" s="779"/>
      <c r="ISB1330" s="779"/>
      <c r="ISC1330" s="779"/>
      <c r="ISD1330" s="779"/>
      <c r="ISE1330" s="779"/>
      <c r="ISF1330" s="779"/>
      <c r="ISG1330" s="779"/>
      <c r="ISH1330" s="779"/>
      <c r="ISI1330" s="779"/>
      <c r="ISJ1330" s="779"/>
      <c r="ISK1330" s="779"/>
      <c r="ISL1330" s="779"/>
      <c r="ISM1330" s="779"/>
      <c r="ISN1330" s="779"/>
      <c r="ISO1330" s="779"/>
      <c r="ISP1330" s="779"/>
      <c r="ISQ1330" s="779"/>
      <c r="ISR1330" s="779"/>
      <c r="ISS1330" s="779"/>
      <c r="IST1330" s="779"/>
      <c r="ISU1330" s="779"/>
      <c r="ISV1330" s="779"/>
      <c r="ISW1330" s="779"/>
      <c r="ISX1330" s="779"/>
      <c r="ISY1330" s="779"/>
      <c r="ISZ1330" s="779"/>
      <c r="ITA1330" s="779"/>
      <c r="ITB1330" s="779"/>
      <c r="ITC1330" s="779"/>
      <c r="ITD1330" s="779"/>
      <c r="ITE1330" s="779"/>
      <c r="ITF1330" s="779"/>
      <c r="ITG1330" s="779"/>
      <c r="ITH1330" s="779"/>
      <c r="ITI1330" s="779"/>
      <c r="ITJ1330" s="779"/>
      <c r="ITK1330" s="779"/>
      <c r="ITL1330" s="779"/>
      <c r="ITM1330" s="779"/>
      <c r="ITN1330" s="779"/>
      <c r="ITO1330" s="779"/>
      <c r="ITP1330" s="779"/>
      <c r="ITQ1330" s="779"/>
      <c r="ITR1330" s="779"/>
      <c r="ITS1330" s="779"/>
      <c r="ITT1330" s="779"/>
      <c r="ITU1330" s="779"/>
      <c r="ITV1330" s="779"/>
      <c r="ITW1330" s="779"/>
      <c r="ITX1330" s="779"/>
      <c r="ITY1330" s="779"/>
      <c r="ITZ1330" s="779"/>
      <c r="IUA1330" s="779"/>
      <c r="IUB1330" s="779"/>
      <c r="IUC1330" s="779"/>
      <c r="IUD1330" s="779"/>
      <c r="IUE1330" s="779"/>
      <c r="IUF1330" s="779"/>
      <c r="IUG1330" s="779"/>
      <c r="IUH1330" s="779"/>
      <c r="IUI1330" s="779"/>
      <c r="IUJ1330" s="779"/>
      <c r="IUK1330" s="779"/>
      <c r="IUL1330" s="779"/>
      <c r="IUM1330" s="779"/>
      <c r="IUN1330" s="779"/>
      <c r="IUO1330" s="779"/>
      <c r="IUP1330" s="779"/>
      <c r="IUQ1330" s="779"/>
      <c r="IUR1330" s="779"/>
      <c r="IUS1330" s="779"/>
      <c r="IUT1330" s="779"/>
      <c r="IUU1330" s="779"/>
      <c r="IUV1330" s="779"/>
      <c r="IUW1330" s="779"/>
      <c r="IUX1330" s="779"/>
      <c r="IUY1330" s="779"/>
      <c r="IUZ1330" s="779"/>
      <c r="IVA1330" s="779"/>
      <c r="IVB1330" s="779"/>
      <c r="IVC1330" s="779"/>
      <c r="IVD1330" s="779"/>
      <c r="IVE1330" s="779"/>
      <c r="IVF1330" s="779"/>
      <c r="IVG1330" s="779"/>
      <c r="IVH1330" s="779"/>
      <c r="IVI1330" s="779"/>
      <c r="IVJ1330" s="779"/>
      <c r="IVK1330" s="779"/>
      <c r="IVL1330" s="779"/>
      <c r="IVM1330" s="779"/>
      <c r="IVN1330" s="779"/>
      <c r="IVO1330" s="779"/>
      <c r="IVP1330" s="779"/>
      <c r="IVQ1330" s="779"/>
      <c r="IVR1330" s="779"/>
      <c r="IVS1330" s="779"/>
      <c r="IVT1330" s="779"/>
      <c r="IVU1330" s="779"/>
      <c r="IVV1330" s="779"/>
      <c r="IVW1330" s="779"/>
      <c r="IVX1330" s="779"/>
      <c r="IVY1330" s="779"/>
      <c r="IVZ1330" s="779"/>
      <c r="IWA1330" s="779"/>
      <c r="IWB1330" s="779"/>
      <c r="IWC1330" s="779"/>
      <c r="IWD1330" s="779"/>
      <c r="IWE1330" s="779"/>
      <c r="IWF1330" s="779"/>
      <c r="IWG1330" s="779"/>
      <c r="IWH1330" s="779"/>
      <c r="IWI1330" s="779"/>
      <c r="IWJ1330" s="779"/>
      <c r="IWK1330" s="779"/>
      <c r="IWL1330" s="779"/>
      <c r="IWM1330" s="779"/>
      <c r="IWN1330" s="779"/>
      <c r="IWO1330" s="779"/>
      <c r="IWP1330" s="779"/>
      <c r="IWQ1330" s="779"/>
      <c r="IWR1330" s="779"/>
      <c r="IWS1330" s="779"/>
      <c r="IWT1330" s="779"/>
      <c r="IWU1330" s="779"/>
      <c r="IWV1330" s="779"/>
      <c r="IWW1330" s="779"/>
      <c r="IWX1330" s="779"/>
      <c r="IWY1330" s="779"/>
      <c r="IWZ1330" s="779"/>
      <c r="IXA1330" s="779"/>
      <c r="IXB1330" s="779"/>
      <c r="IXC1330" s="779"/>
      <c r="IXD1330" s="779"/>
      <c r="IXE1330" s="779"/>
      <c r="IXF1330" s="779"/>
      <c r="IXG1330" s="779"/>
      <c r="IXH1330" s="779"/>
      <c r="IXI1330" s="779"/>
      <c r="IXJ1330" s="779"/>
      <c r="IXK1330" s="779"/>
      <c r="IXL1330" s="779"/>
      <c r="IXM1330" s="779"/>
      <c r="IXN1330" s="779"/>
      <c r="IXO1330" s="779"/>
      <c r="IXP1330" s="779"/>
      <c r="IXQ1330" s="779"/>
      <c r="IXR1330" s="779"/>
      <c r="IXS1330" s="779"/>
      <c r="IXT1330" s="779"/>
      <c r="IXU1330" s="779"/>
      <c r="IXV1330" s="779"/>
      <c r="IXW1330" s="779"/>
      <c r="IXX1330" s="779"/>
      <c r="IXY1330" s="779"/>
      <c r="IXZ1330" s="779"/>
      <c r="IYA1330" s="779"/>
      <c r="IYB1330" s="779"/>
      <c r="IYC1330" s="779"/>
      <c r="IYD1330" s="779"/>
      <c r="IYE1330" s="779"/>
      <c r="IYF1330" s="779"/>
      <c r="IYG1330" s="779"/>
      <c r="IYH1330" s="779"/>
      <c r="IYI1330" s="779"/>
      <c r="IYJ1330" s="779"/>
      <c r="IYK1330" s="779"/>
      <c r="IYL1330" s="779"/>
      <c r="IYM1330" s="779"/>
      <c r="IYN1330" s="779"/>
      <c r="IYO1330" s="779"/>
      <c r="IYP1330" s="779"/>
      <c r="IYQ1330" s="779"/>
      <c r="IYR1330" s="779"/>
      <c r="IYS1330" s="779"/>
      <c r="IYT1330" s="779"/>
      <c r="IYU1330" s="779"/>
      <c r="IYV1330" s="779"/>
      <c r="IYW1330" s="779"/>
      <c r="IYX1330" s="779"/>
      <c r="IYY1330" s="779"/>
      <c r="IYZ1330" s="779"/>
      <c r="IZA1330" s="779"/>
      <c r="IZB1330" s="779"/>
      <c r="IZC1330" s="779"/>
      <c r="IZD1330" s="779"/>
      <c r="IZE1330" s="779"/>
      <c r="IZF1330" s="779"/>
      <c r="IZG1330" s="779"/>
      <c r="IZH1330" s="779"/>
      <c r="IZI1330" s="779"/>
      <c r="IZJ1330" s="779"/>
      <c r="IZK1330" s="779"/>
      <c r="IZL1330" s="779"/>
      <c r="IZM1330" s="779"/>
      <c r="IZN1330" s="779"/>
      <c r="IZO1330" s="779"/>
      <c r="IZP1330" s="779"/>
      <c r="IZQ1330" s="779"/>
      <c r="IZR1330" s="779"/>
      <c r="IZS1330" s="779"/>
      <c r="IZT1330" s="779"/>
      <c r="IZU1330" s="779"/>
      <c r="IZV1330" s="779"/>
      <c r="IZW1330" s="779"/>
      <c r="IZX1330" s="779"/>
      <c r="IZY1330" s="779"/>
      <c r="IZZ1330" s="779"/>
      <c r="JAA1330" s="779"/>
      <c r="JAB1330" s="779"/>
      <c r="JAC1330" s="779"/>
      <c r="JAD1330" s="779"/>
      <c r="JAE1330" s="779"/>
      <c r="JAF1330" s="779"/>
      <c r="JAG1330" s="779"/>
      <c r="JAH1330" s="779"/>
      <c r="JAI1330" s="779"/>
      <c r="JAJ1330" s="779"/>
      <c r="JAK1330" s="779"/>
      <c r="JAL1330" s="779"/>
      <c r="JAM1330" s="779"/>
      <c r="JAN1330" s="779"/>
      <c r="JAO1330" s="779"/>
      <c r="JAP1330" s="779"/>
      <c r="JAQ1330" s="779"/>
      <c r="JAR1330" s="779"/>
      <c r="JAS1330" s="779"/>
      <c r="JAT1330" s="779"/>
      <c r="JAU1330" s="779"/>
      <c r="JAV1330" s="779"/>
      <c r="JAW1330" s="779"/>
      <c r="JAX1330" s="779"/>
      <c r="JAY1330" s="779"/>
      <c r="JAZ1330" s="779"/>
      <c r="JBA1330" s="779"/>
      <c r="JBB1330" s="779"/>
      <c r="JBC1330" s="779"/>
      <c r="JBD1330" s="779"/>
      <c r="JBE1330" s="779"/>
      <c r="JBF1330" s="779"/>
      <c r="JBG1330" s="779"/>
      <c r="JBH1330" s="779"/>
      <c r="JBI1330" s="779"/>
      <c r="JBJ1330" s="779"/>
      <c r="JBK1330" s="779"/>
      <c r="JBL1330" s="779"/>
      <c r="JBM1330" s="779"/>
      <c r="JBN1330" s="779"/>
      <c r="JBO1330" s="779"/>
      <c r="JBP1330" s="779"/>
      <c r="JBQ1330" s="779"/>
      <c r="JBR1330" s="779"/>
      <c r="JBS1330" s="779"/>
      <c r="JBT1330" s="779"/>
      <c r="JBU1330" s="779"/>
      <c r="JBV1330" s="779"/>
      <c r="JBW1330" s="779"/>
      <c r="JBX1330" s="779"/>
      <c r="JBY1330" s="779"/>
      <c r="JBZ1330" s="779"/>
      <c r="JCA1330" s="779"/>
      <c r="JCB1330" s="779"/>
      <c r="JCC1330" s="779"/>
      <c r="JCD1330" s="779"/>
      <c r="JCE1330" s="779"/>
      <c r="JCF1330" s="779"/>
      <c r="JCG1330" s="779"/>
      <c r="JCH1330" s="779"/>
      <c r="JCI1330" s="779"/>
      <c r="JCJ1330" s="779"/>
      <c r="JCK1330" s="779"/>
      <c r="JCL1330" s="779"/>
      <c r="JCM1330" s="779"/>
      <c r="JCN1330" s="779"/>
      <c r="JCO1330" s="779"/>
      <c r="JCP1330" s="779"/>
      <c r="JCQ1330" s="779"/>
      <c r="JCR1330" s="779"/>
      <c r="JCS1330" s="779"/>
      <c r="JCT1330" s="779"/>
      <c r="JCU1330" s="779"/>
      <c r="JCV1330" s="779"/>
      <c r="JCW1330" s="779"/>
      <c r="JCX1330" s="779"/>
      <c r="JCY1330" s="779"/>
      <c r="JCZ1330" s="779"/>
      <c r="JDA1330" s="779"/>
      <c r="JDB1330" s="779"/>
      <c r="JDC1330" s="779"/>
      <c r="JDD1330" s="779"/>
      <c r="JDE1330" s="779"/>
      <c r="JDF1330" s="779"/>
      <c r="JDG1330" s="779"/>
      <c r="JDH1330" s="779"/>
      <c r="JDI1330" s="779"/>
      <c r="JDJ1330" s="779"/>
      <c r="JDK1330" s="779"/>
      <c r="JDL1330" s="779"/>
      <c r="JDM1330" s="779"/>
      <c r="JDN1330" s="779"/>
      <c r="JDO1330" s="779"/>
      <c r="JDP1330" s="779"/>
      <c r="JDQ1330" s="779"/>
      <c r="JDR1330" s="779"/>
      <c r="JDS1330" s="779"/>
      <c r="JDT1330" s="779"/>
      <c r="JDU1330" s="779"/>
      <c r="JDV1330" s="779"/>
      <c r="JDW1330" s="779"/>
      <c r="JDX1330" s="779"/>
      <c r="JDY1330" s="779"/>
      <c r="JDZ1330" s="779"/>
      <c r="JEA1330" s="779"/>
      <c r="JEB1330" s="779"/>
      <c r="JEC1330" s="779"/>
      <c r="JED1330" s="779"/>
      <c r="JEE1330" s="779"/>
      <c r="JEF1330" s="779"/>
      <c r="JEG1330" s="779"/>
      <c r="JEH1330" s="779"/>
      <c r="JEI1330" s="779"/>
      <c r="JEJ1330" s="779"/>
      <c r="JEK1330" s="779"/>
      <c r="JEL1330" s="779"/>
      <c r="JEM1330" s="779"/>
      <c r="JEN1330" s="779"/>
      <c r="JEO1330" s="779"/>
      <c r="JEP1330" s="779"/>
      <c r="JEQ1330" s="779"/>
      <c r="JER1330" s="779"/>
      <c r="JES1330" s="779"/>
      <c r="JET1330" s="779"/>
      <c r="JEU1330" s="779"/>
      <c r="JEV1330" s="779"/>
      <c r="JEW1330" s="779"/>
      <c r="JEX1330" s="779"/>
      <c r="JEY1330" s="779"/>
      <c r="JEZ1330" s="779"/>
      <c r="JFA1330" s="779"/>
      <c r="JFB1330" s="779"/>
      <c r="JFC1330" s="779"/>
      <c r="JFD1330" s="779"/>
      <c r="JFE1330" s="779"/>
      <c r="JFF1330" s="779"/>
      <c r="JFG1330" s="779"/>
      <c r="JFH1330" s="779"/>
      <c r="JFI1330" s="779"/>
      <c r="JFJ1330" s="779"/>
      <c r="JFK1330" s="779"/>
      <c r="JFL1330" s="779"/>
      <c r="JFM1330" s="779"/>
      <c r="JFN1330" s="779"/>
      <c r="JFO1330" s="779"/>
      <c r="JFP1330" s="779"/>
      <c r="JFQ1330" s="779"/>
      <c r="JFR1330" s="779"/>
      <c r="JFS1330" s="779"/>
      <c r="JFT1330" s="779"/>
      <c r="JFU1330" s="779"/>
      <c r="JFV1330" s="779"/>
      <c r="JFW1330" s="779"/>
      <c r="JFX1330" s="779"/>
      <c r="JFY1330" s="779"/>
      <c r="JFZ1330" s="779"/>
      <c r="JGA1330" s="779"/>
      <c r="JGB1330" s="779"/>
      <c r="JGC1330" s="779"/>
      <c r="JGD1330" s="779"/>
      <c r="JGE1330" s="779"/>
      <c r="JGF1330" s="779"/>
      <c r="JGG1330" s="779"/>
      <c r="JGH1330" s="779"/>
      <c r="JGI1330" s="779"/>
      <c r="JGJ1330" s="779"/>
      <c r="JGK1330" s="779"/>
      <c r="JGL1330" s="779"/>
      <c r="JGM1330" s="779"/>
      <c r="JGN1330" s="779"/>
      <c r="JGO1330" s="779"/>
      <c r="JGP1330" s="779"/>
      <c r="JGQ1330" s="779"/>
      <c r="JGR1330" s="779"/>
      <c r="JGS1330" s="779"/>
      <c r="JGT1330" s="779"/>
      <c r="JGU1330" s="779"/>
      <c r="JGV1330" s="779"/>
      <c r="JGW1330" s="779"/>
      <c r="JGX1330" s="779"/>
      <c r="JGY1330" s="779"/>
      <c r="JGZ1330" s="779"/>
      <c r="JHA1330" s="779"/>
      <c r="JHB1330" s="779"/>
      <c r="JHC1330" s="779"/>
      <c r="JHD1330" s="779"/>
      <c r="JHE1330" s="779"/>
      <c r="JHF1330" s="779"/>
      <c r="JHG1330" s="779"/>
      <c r="JHH1330" s="779"/>
      <c r="JHI1330" s="779"/>
      <c r="JHJ1330" s="779"/>
      <c r="JHK1330" s="779"/>
      <c r="JHL1330" s="779"/>
      <c r="JHM1330" s="779"/>
      <c r="JHN1330" s="779"/>
      <c r="JHO1330" s="779"/>
      <c r="JHP1330" s="779"/>
      <c r="JHQ1330" s="779"/>
      <c r="JHR1330" s="779"/>
      <c r="JHS1330" s="779"/>
      <c r="JHT1330" s="779"/>
      <c r="JHU1330" s="779"/>
      <c r="JHV1330" s="779"/>
      <c r="JHW1330" s="779"/>
      <c r="JHX1330" s="779"/>
      <c r="JHY1330" s="779"/>
      <c r="JHZ1330" s="779"/>
      <c r="JIA1330" s="779"/>
      <c r="JIB1330" s="779"/>
      <c r="JIC1330" s="779"/>
      <c r="JID1330" s="779"/>
      <c r="JIE1330" s="779"/>
      <c r="JIF1330" s="779"/>
      <c r="JIG1330" s="779"/>
      <c r="JIH1330" s="779"/>
      <c r="JII1330" s="779"/>
      <c r="JIJ1330" s="779"/>
      <c r="JIK1330" s="779"/>
      <c r="JIL1330" s="779"/>
      <c r="JIM1330" s="779"/>
      <c r="JIN1330" s="779"/>
      <c r="JIO1330" s="779"/>
      <c r="JIP1330" s="779"/>
      <c r="JIQ1330" s="779"/>
      <c r="JIR1330" s="779"/>
      <c r="JIS1330" s="779"/>
      <c r="JIT1330" s="779"/>
      <c r="JIU1330" s="779"/>
      <c r="JIV1330" s="779"/>
      <c r="JIW1330" s="779"/>
      <c r="JIX1330" s="779"/>
      <c r="JIY1330" s="779"/>
      <c r="JIZ1330" s="779"/>
      <c r="JJA1330" s="779"/>
      <c r="JJB1330" s="779"/>
      <c r="JJC1330" s="779"/>
      <c r="JJD1330" s="779"/>
      <c r="JJE1330" s="779"/>
      <c r="JJF1330" s="779"/>
      <c r="JJG1330" s="779"/>
      <c r="JJH1330" s="779"/>
      <c r="JJI1330" s="779"/>
      <c r="JJJ1330" s="779"/>
      <c r="JJK1330" s="779"/>
      <c r="JJL1330" s="779"/>
      <c r="JJM1330" s="779"/>
      <c r="JJN1330" s="779"/>
      <c r="JJO1330" s="779"/>
      <c r="JJP1330" s="779"/>
      <c r="JJQ1330" s="779"/>
      <c r="JJR1330" s="779"/>
      <c r="JJS1330" s="779"/>
      <c r="JJT1330" s="779"/>
      <c r="JJU1330" s="779"/>
      <c r="JJV1330" s="779"/>
      <c r="JJW1330" s="779"/>
      <c r="JJX1330" s="779"/>
      <c r="JJY1330" s="779"/>
      <c r="JJZ1330" s="779"/>
      <c r="JKA1330" s="779"/>
      <c r="JKB1330" s="779"/>
      <c r="JKC1330" s="779"/>
      <c r="JKD1330" s="779"/>
      <c r="JKE1330" s="779"/>
      <c r="JKF1330" s="779"/>
      <c r="JKG1330" s="779"/>
      <c r="JKH1330" s="779"/>
      <c r="JKI1330" s="779"/>
      <c r="JKJ1330" s="779"/>
      <c r="JKK1330" s="779"/>
      <c r="JKL1330" s="779"/>
      <c r="JKM1330" s="779"/>
      <c r="JKN1330" s="779"/>
      <c r="JKO1330" s="779"/>
      <c r="JKP1330" s="779"/>
      <c r="JKQ1330" s="779"/>
      <c r="JKR1330" s="779"/>
      <c r="JKS1330" s="779"/>
      <c r="JKT1330" s="779"/>
      <c r="JKU1330" s="779"/>
      <c r="JKV1330" s="779"/>
      <c r="JKW1330" s="779"/>
      <c r="JKX1330" s="779"/>
      <c r="JKY1330" s="779"/>
      <c r="JKZ1330" s="779"/>
      <c r="JLA1330" s="779"/>
      <c r="JLB1330" s="779"/>
      <c r="JLC1330" s="779"/>
      <c r="JLD1330" s="779"/>
      <c r="JLE1330" s="779"/>
      <c r="JLF1330" s="779"/>
      <c r="JLG1330" s="779"/>
      <c r="JLH1330" s="779"/>
      <c r="JLI1330" s="779"/>
      <c r="JLJ1330" s="779"/>
      <c r="JLK1330" s="779"/>
      <c r="JLL1330" s="779"/>
      <c r="JLM1330" s="779"/>
      <c r="JLN1330" s="779"/>
      <c r="JLO1330" s="779"/>
      <c r="JLP1330" s="779"/>
      <c r="JLQ1330" s="779"/>
      <c r="JLR1330" s="779"/>
      <c r="JLS1330" s="779"/>
      <c r="JLT1330" s="779"/>
      <c r="JLU1330" s="779"/>
      <c r="JLV1330" s="779"/>
      <c r="JLW1330" s="779"/>
      <c r="JLX1330" s="779"/>
      <c r="JLY1330" s="779"/>
      <c r="JLZ1330" s="779"/>
      <c r="JMA1330" s="779"/>
      <c r="JMB1330" s="779"/>
      <c r="JMC1330" s="779"/>
      <c r="JMD1330" s="779"/>
      <c r="JME1330" s="779"/>
      <c r="JMF1330" s="779"/>
      <c r="JMG1330" s="779"/>
      <c r="JMH1330" s="779"/>
      <c r="JMI1330" s="779"/>
      <c r="JMJ1330" s="779"/>
      <c r="JMK1330" s="779"/>
      <c r="JML1330" s="779"/>
      <c r="JMM1330" s="779"/>
      <c r="JMN1330" s="779"/>
      <c r="JMO1330" s="779"/>
      <c r="JMP1330" s="779"/>
      <c r="JMQ1330" s="779"/>
      <c r="JMR1330" s="779"/>
      <c r="JMS1330" s="779"/>
      <c r="JMT1330" s="779"/>
      <c r="JMU1330" s="779"/>
      <c r="JMV1330" s="779"/>
      <c r="JMW1330" s="779"/>
      <c r="JMX1330" s="779"/>
      <c r="JMY1330" s="779"/>
      <c r="JMZ1330" s="779"/>
      <c r="JNA1330" s="779"/>
      <c r="JNB1330" s="779"/>
      <c r="JNC1330" s="779"/>
      <c r="JND1330" s="779"/>
      <c r="JNE1330" s="779"/>
      <c r="JNF1330" s="779"/>
      <c r="JNG1330" s="779"/>
      <c r="JNH1330" s="779"/>
      <c r="JNI1330" s="779"/>
      <c r="JNJ1330" s="779"/>
      <c r="JNK1330" s="779"/>
      <c r="JNL1330" s="779"/>
      <c r="JNM1330" s="779"/>
      <c r="JNN1330" s="779"/>
      <c r="JNO1330" s="779"/>
      <c r="JNP1330" s="779"/>
      <c r="JNQ1330" s="779"/>
      <c r="JNR1330" s="779"/>
      <c r="JNS1330" s="779"/>
      <c r="JNT1330" s="779"/>
      <c r="JNU1330" s="779"/>
      <c r="JNV1330" s="779"/>
      <c r="JNW1330" s="779"/>
      <c r="JNX1330" s="779"/>
      <c r="JNY1330" s="779"/>
      <c r="JNZ1330" s="779"/>
      <c r="JOA1330" s="779"/>
      <c r="JOB1330" s="779"/>
      <c r="JOC1330" s="779"/>
      <c r="JOD1330" s="779"/>
      <c r="JOE1330" s="779"/>
      <c r="JOF1330" s="779"/>
      <c r="JOG1330" s="779"/>
      <c r="JOH1330" s="779"/>
      <c r="JOI1330" s="779"/>
      <c r="JOJ1330" s="779"/>
      <c r="JOK1330" s="779"/>
      <c r="JOL1330" s="779"/>
      <c r="JOM1330" s="779"/>
      <c r="JON1330" s="779"/>
      <c r="JOO1330" s="779"/>
      <c r="JOP1330" s="779"/>
      <c r="JOQ1330" s="779"/>
      <c r="JOR1330" s="779"/>
      <c r="JOS1330" s="779"/>
      <c r="JOT1330" s="779"/>
      <c r="JOU1330" s="779"/>
      <c r="JOV1330" s="779"/>
      <c r="JOW1330" s="779"/>
      <c r="JOX1330" s="779"/>
      <c r="JOY1330" s="779"/>
      <c r="JOZ1330" s="779"/>
      <c r="JPA1330" s="779"/>
      <c r="JPB1330" s="779"/>
      <c r="JPC1330" s="779"/>
      <c r="JPD1330" s="779"/>
      <c r="JPE1330" s="779"/>
      <c r="JPF1330" s="779"/>
      <c r="JPG1330" s="779"/>
      <c r="JPH1330" s="779"/>
      <c r="JPI1330" s="779"/>
      <c r="JPJ1330" s="779"/>
      <c r="JPK1330" s="779"/>
      <c r="JPL1330" s="779"/>
      <c r="JPM1330" s="779"/>
      <c r="JPN1330" s="779"/>
      <c r="JPO1330" s="779"/>
      <c r="JPP1330" s="779"/>
      <c r="JPQ1330" s="779"/>
      <c r="JPR1330" s="779"/>
      <c r="JPS1330" s="779"/>
      <c r="JPT1330" s="779"/>
      <c r="JPU1330" s="779"/>
      <c r="JPV1330" s="779"/>
      <c r="JPW1330" s="779"/>
      <c r="JPX1330" s="779"/>
      <c r="JPY1330" s="779"/>
      <c r="JPZ1330" s="779"/>
      <c r="JQA1330" s="779"/>
      <c r="JQB1330" s="779"/>
      <c r="JQC1330" s="779"/>
      <c r="JQD1330" s="779"/>
      <c r="JQE1330" s="779"/>
      <c r="JQF1330" s="779"/>
      <c r="JQG1330" s="779"/>
      <c r="JQH1330" s="779"/>
      <c r="JQI1330" s="779"/>
      <c r="JQJ1330" s="779"/>
      <c r="JQK1330" s="779"/>
      <c r="JQL1330" s="779"/>
      <c r="JQM1330" s="779"/>
      <c r="JQN1330" s="779"/>
      <c r="JQO1330" s="779"/>
      <c r="JQP1330" s="779"/>
      <c r="JQQ1330" s="779"/>
      <c r="JQR1330" s="779"/>
      <c r="JQS1330" s="779"/>
      <c r="JQT1330" s="779"/>
      <c r="JQU1330" s="779"/>
      <c r="JQV1330" s="779"/>
      <c r="JQW1330" s="779"/>
      <c r="JQX1330" s="779"/>
      <c r="JQY1330" s="779"/>
      <c r="JQZ1330" s="779"/>
      <c r="JRA1330" s="779"/>
      <c r="JRB1330" s="779"/>
      <c r="JRC1330" s="779"/>
      <c r="JRD1330" s="779"/>
      <c r="JRE1330" s="779"/>
      <c r="JRF1330" s="779"/>
      <c r="JRG1330" s="779"/>
      <c r="JRH1330" s="779"/>
      <c r="JRI1330" s="779"/>
      <c r="JRJ1330" s="779"/>
      <c r="JRK1330" s="779"/>
      <c r="JRL1330" s="779"/>
      <c r="JRM1330" s="779"/>
      <c r="JRN1330" s="779"/>
      <c r="JRO1330" s="779"/>
      <c r="JRP1330" s="779"/>
      <c r="JRQ1330" s="779"/>
      <c r="JRR1330" s="779"/>
      <c r="JRS1330" s="779"/>
      <c r="JRT1330" s="779"/>
      <c r="JRU1330" s="779"/>
      <c r="JRV1330" s="779"/>
      <c r="JRW1330" s="779"/>
      <c r="JRX1330" s="779"/>
      <c r="JRY1330" s="779"/>
      <c r="JRZ1330" s="779"/>
      <c r="JSA1330" s="779"/>
      <c r="JSB1330" s="779"/>
      <c r="JSC1330" s="779"/>
      <c r="JSD1330" s="779"/>
      <c r="JSE1330" s="779"/>
      <c r="JSF1330" s="779"/>
      <c r="JSG1330" s="779"/>
      <c r="JSH1330" s="779"/>
      <c r="JSI1330" s="779"/>
      <c r="JSJ1330" s="779"/>
      <c r="JSK1330" s="779"/>
      <c r="JSL1330" s="779"/>
      <c r="JSM1330" s="779"/>
      <c r="JSN1330" s="779"/>
      <c r="JSO1330" s="779"/>
      <c r="JSP1330" s="779"/>
      <c r="JSQ1330" s="779"/>
      <c r="JSR1330" s="779"/>
      <c r="JSS1330" s="779"/>
      <c r="JST1330" s="779"/>
      <c r="JSU1330" s="779"/>
      <c r="JSV1330" s="779"/>
      <c r="JSW1330" s="779"/>
      <c r="JSX1330" s="779"/>
      <c r="JSY1330" s="779"/>
      <c r="JSZ1330" s="779"/>
      <c r="JTA1330" s="779"/>
      <c r="JTB1330" s="779"/>
      <c r="JTC1330" s="779"/>
      <c r="JTD1330" s="779"/>
      <c r="JTE1330" s="779"/>
      <c r="JTF1330" s="779"/>
      <c r="JTG1330" s="779"/>
      <c r="JTH1330" s="779"/>
      <c r="JTI1330" s="779"/>
      <c r="JTJ1330" s="779"/>
      <c r="JTK1330" s="779"/>
      <c r="JTL1330" s="779"/>
      <c r="JTM1330" s="779"/>
      <c r="JTN1330" s="779"/>
      <c r="JTO1330" s="779"/>
      <c r="JTP1330" s="779"/>
      <c r="JTQ1330" s="779"/>
      <c r="JTR1330" s="779"/>
      <c r="JTS1330" s="779"/>
      <c r="JTT1330" s="779"/>
      <c r="JTU1330" s="779"/>
      <c r="JTV1330" s="779"/>
      <c r="JTW1330" s="779"/>
      <c r="JTX1330" s="779"/>
      <c r="JTY1330" s="779"/>
      <c r="JTZ1330" s="779"/>
      <c r="JUA1330" s="779"/>
      <c r="JUB1330" s="779"/>
      <c r="JUC1330" s="779"/>
      <c r="JUD1330" s="779"/>
      <c r="JUE1330" s="779"/>
      <c r="JUF1330" s="779"/>
      <c r="JUG1330" s="779"/>
      <c r="JUH1330" s="779"/>
      <c r="JUI1330" s="779"/>
      <c r="JUJ1330" s="779"/>
      <c r="JUK1330" s="779"/>
      <c r="JUL1330" s="779"/>
      <c r="JUM1330" s="779"/>
      <c r="JUN1330" s="779"/>
      <c r="JUO1330" s="779"/>
      <c r="JUP1330" s="779"/>
      <c r="JUQ1330" s="779"/>
      <c r="JUR1330" s="779"/>
      <c r="JUS1330" s="779"/>
      <c r="JUT1330" s="779"/>
      <c r="JUU1330" s="779"/>
      <c r="JUV1330" s="779"/>
      <c r="JUW1330" s="779"/>
      <c r="JUX1330" s="779"/>
      <c r="JUY1330" s="779"/>
      <c r="JUZ1330" s="779"/>
      <c r="JVA1330" s="779"/>
      <c r="JVB1330" s="779"/>
      <c r="JVC1330" s="779"/>
      <c r="JVD1330" s="779"/>
      <c r="JVE1330" s="779"/>
      <c r="JVF1330" s="779"/>
      <c r="JVG1330" s="779"/>
      <c r="JVH1330" s="779"/>
      <c r="JVI1330" s="779"/>
      <c r="JVJ1330" s="779"/>
      <c r="JVK1330" s="779"/>
      <c r="JVL1330" s="779"/>
      <c r="JVM1330" s="779"/>
      <c r="JVN1330" s="779"/>
      <c r="JVO1330" s="779"/>
      <c r="JVP1330" s="779"/>
      <c r="JVQ1330" s="779"/>
      <c r="JVR1330" s="779"/>
      <c r="JVS1330" s="779"/>
      <c r="JVT1330" s="779"/>
      <c r="JVU1330" s="779"/>
      <c r="JVV1330" s="779"/>
      <c r="JVW1330" s="779"/>
      <c r="JVX1330" s="779"/>
      <c r="JVY1330" s="779"/>
      <c r="JVZ1330" s="779"/>
      <c r="JWA1330" s="779"/>
      <c r="JWB1330" s="779"/>
      <c r="JWC1330" s="779"/>
      <c r="JWD1330" s="779"/>
      <c r="JWE1330" s="779"/>
      <c r="JWF1330" s="779"/>
      <c r="JWG1330" s="779"/>
      <c r="JWH1330" s="779"/>
      <c r="JWI1330" s="779"/>
      <c r="JWJ1330" s="779"/>
      <c r="JWK1330" s="779"/>
      <c r="JWL1330" s="779"/>
      <c r="JWM1330" s="779"/>
      <c r="JWN1330" s="779"/>
      <c r="JWO1330" s="779"/>
      <c r="JWP1330" s="779"/>
      <c r="JWQ1330" s="779"/>
      <c r="JWR1330" s="779"/>
      <c r="JWS1330" s="779"/>
      <c r="JWT1330" s="779"/>
      <c r="JWU1330" s="779"/>
      <c r="JWV1330" s="779"/>
      <c r="JWW1330" s="779"/>
      <c r="JWX1330" s="779"/>
      <c r="JWY1330" s="779"/>
      <c r="JWZ1330" s="779"/>
      <c r="JXA1330" s="779"/>
      <c r="JXB1330" s="779"/>
      <c r="JXC1330" s="779"/>
      <c r="JXD1330" s="779"/>
      <c r="JXE1330" s="779"/>
      <c r="JXF1330" s="779"/>
      <c r="JXG1330" s="779"/>
      <c r="JXH1330" s="779"/>
      <c r="JXI1330" s="779"/>
      <c r="JXJ1330" s="779"/>
      <c r="JXK1330" s="779"/>
      <c r="JXL1330" s="779"/>
      <c r="JXM1330" s="779"/>
      <c r="JXN1330" s="779"/>
      <c r="JXO1330" s="779"/>
      <c r="JXP1330" s="779"/>
      <c r="JXQ1330" s="779"/>
      <c r="JXR1330" s="779"/>
      <c r="JXS1330" s="779"/>
      <c r="JXT1330" s="779"/>
      <c r="JXU1330" s="779"/>
      <c r="JXV1330" s="779"/>
      <c r="JXW1330" s="779"/>
      <c r="JXX1330" s="779"/>
      <c r="JXY1330" s="779"/>
      <c r="JXZ1330" s="779"/>
      <c r="JYA1330" s="779"/>
      <c r="JYB1330" s="779"/>
      <c r="JYC1330" s="779"/>
      <c r="JYD1330" s="779"/>
      <c r="JYE1330" s="779"/>
      <c r="JYF1330" s="779"/>
      <c r="JYG1330" s="779"/>
      <c r="JYH1330" s="779"/>
      <c r="JYI1330" s="779"/>
      <c r="JYJ1330" s="779"/>
      <c r="JYK1330" s="779"/>
      <c r="JYL1330" s="779"/>
      <c r="JYM1330" s="779"/>
      <c r="JYN1330" s="779"/>
      <c r="JYO1330" s="779"/>
      <c r="JYP1330" s="779"/>
      <c r="JYQ1330" s="779"/>
      <c r="JYR1330" s="779"/>
      <c r="JYS1330" s="779"/>
      <c r="JYT1330" s="779"/>
      <c r="JYU1330" s="779"/>
      <c r="JYV1330" s="779"/>
      <c r="JYW1330" s="779"/>
      <c r="JYX1330" s="779"/>
      <c r="JYY1330" s="779"/>
      <c r="JYZ1330" s="779"/>
      <c r="JZA1330" s="779"/>
      <c r="JZB1330" s="779"/>
      <c r="JZC1330" s="779"/>
      <c r="JZD1330" s="779"/>
      <c r="JZE1330" s="779"/>
      <c r="JZF1330" s="779"/>
      <c r="JZG1330" s="779"/>
      <c r="JZH1330" s="779"/>
      <c r="JZI1330" s="779"/>
      <c r="JZJ1330" s="779"/>
      <c r="JZK1330" s="779"/>
      <c r="JZL1330" s="779"/>
      <c r="JZM1330" s="779"/>
      <c r="JZN1330" s="779"/>
      <c r="JZO1330" s="779"/>
      <c r="JZP1330" s="779"/>
      <c r="JZQ1330" s="779"/>
      <c r="JZR1330" s="779"/>
      <c r="JZS1330" s="779"/>
      <c r="JZT1330" s="779"/>
      <c r="JZU1330" s="779"/>
      <c r="JZV1330" s="779"/>
      <c r="JZW1330" s="779"/>
      <c r="JZX1330" s="779"/>
      <c r="JZY1330" s="779"/>
      <c r="JZZ1330" s="779"/>
      <c r="KAA1330" s="779"/>
      <c r="KAB1330" s="779"/>
      <c r="KAC1330" s="779"/>
      <c r="KAD1330" s="779"/>
      <c r="KAE1330" s="779"/>
      <c r="KAF1330" s="779"/>
      <c r="KAG1330" s="779"/>
      <c r="KAH1330" s="779"/>
      <c r="KAI1330" s="779"/>
      <c r="KAJ1330" s="779"/>
      <c r="KAK1330" s="779"/>
      <c r="KAL1330" s="779"/>
      <c r="KAM1330" s="779"/>
      <c r="KAN1330" s="779"/>
      <c r="KAO1330" s="779"/>
      <c r="KAP1330" s="779"/>
      <c r="KAQ1330" s="779"/>
      <c r="KAR1330" s="779"/>
      <c r="KAS1330" s="779"/>
      <c r="KAT1330" s="779"/>
      <c r="KAU1330" s="779"/>
      <c r="KAV1330" s="779"/>
      <c r="KAW1330" s="779"/>
      <c r="KAX1330" s="779"/>
      <c r="KAY1330" s="779"/>
      <c r="KAZ1330" s="779"/>
      <c r="KBA1330" s="779"/>
      <c r="KBB1330" s="779"/>
      <c r="KBC1330" s="779"/>
      <c r="KBD1330" s="779"/>
      <c r="KBE1330" s="779"/>
      <c r="KBF1330" s="779"/>
      <c r="KBG1330" s="779"/>
      <c r="KBH1330" s="779"/>
      <c r="KBI1330" s="779"/>
      <c r="KBJ1330" s="779"/>
      <c r="KBK1330" s="779"/>
      <c r="KBL1330" s="779"/>
      <c r="KBM1330" s="779"/>
      <c r="KBN1330" s="779"/>
      <c r="KBO1330" s="779"/>
      <c r="KBP1330" s="779"/>
      <c r="KBQ1330" s="779"/>
      <c r="KBR1330" s="779"/>
      <c r="KBS1330" s="779"/>
      <c r="KBT1330" s="779"/>
      <c r="KBU1330" s="779"/>
      <c r="KBV1330" s="779"/>
      <c r="KBW1330" s="779"/>
      <c r="KBX1330" s="779"/>
      <c r="KBY1330" s="779"/>
      <c r="KBZ1330" s="779"/>
      <c r="KCA1330" s="779"/>
      <c r="KCB1330" s="779"/>
      <c r="KCC1330" s="779"/>
      <c r="KCD1330" s="779"/>
      <c r="KCE1330" s="779"/>
      <c r="KCF1330" s="779"/>
      <c r="KCG1330" s="779"/>
      <c r="KCH1330" s="779"/>
      <c r="KCI1330" s="779"/>
      <c r="KCJ1330" s="779"/>
      <c r="KCK1330" s="779"/>
      <c r="KCL1330" s="779"/>
      <c r="KCM1330" s="779"/>
      <c r="KCN1330" s="779"/>
      <c r="KCO1330" s="779"/>
      <c r="KCP1330" s="779"/>
      <c r="KCQ1330" s="779"/>
      <c r="KCR1330" s="779"/>
      <c r="KCS1330" s="779"/>
      <c r="KCT1330" s="779"/>
      <c r="KCU1330" s="779"/>
      <c r="KCV1330" s="779"/>
      <c r="KCW1330" s="779"/>
      <c r="KCX1330" s="779"/>
      <c r="KCY1330" s="779"/>
      <c r="KCZ1330" s="779"/>
      <c r="KDA1330" s="779"/>
      <c r="KDB1330" s="779"/>
      <c r="KDC1330" s="779"/>
      <c r="KDD1330" s="779"/>
      <c r="KDE1330" s="779"/>
      <c r="KDF1330" s="779"/>
      <c r="KDG1330" s="779"/>
      <c r="KDH1330" s="779"/>
      <c r="KDI1330" s="779"/>
      <c r="KDJ1330" s="779"/>
      <c r="KDK1330" s="779"/>
      <c r="KDL1330" s="779"/>
      <c r="KDM1330" s="779"/>
      <c r="KDN1330" s="779"/>
      <c r="KDO1330" s="779"/>
      <c r="KDP1330" s="779"/>
      <c r="KDQ1330" s="779"/>
      <c r="KDR1330" s="779"/>
      <c r="KDS1330" s="779"/>
      <c r="KDT1330" s="779"/>
      <c r="KDU1330" s="779"/>
      <c r="KDV1330" s="779"/>
      <c r="KDW1330" s="779"/>
      <c r="KDX1330" s="779"/>
      <c r="KDY1330" s="779"/>
      <c r="KDZ1330" s="779"/>
      <c r="KEA1330" s="779"/>
      <c r="KEB1330" s="779"/>
      <c r="KEC1330" s="779"/>
      <c r="KED1330" s="779"/>
      <c r="KEE1330" s="779"/>
      <c r="KEF1330" s="779"/>
      <c r="KEG1330" s="779"/>
      <c r="KEH1330" s="779"/>
      <c r="KEI1330" s="779"/>
      <c r="KEJ1330" s="779"/>
      <c r="KEK1330" s="779"/>
      <c r="KEL1330" s="779"/>
      <c r="KEM1330" s="779"/>
      <c r="KEN1330" s="779"/>
      <c r="KEO1330" s="779"/>
      <c r="KEP1330" s="779"/>
      <c r="KEQ1330" s="779"/>
      <c r="KER1330" s="779"/>
      <c r="KES1330" s="779"/>
      <c r="KET1330" s="779"/>
      <c r="KEU1330" s="779"/>
      <c r="KEV1330" s="779"/>
      <c r="KEW1330" s="779"/>
      <c r="KEX1330" s="779"/>
      <c r="KEY1330" s="779"/>
      <c r="KEZ1330" s="779"/>
      <c r="KFA1330" s="779"/>
      <c r="KFB1330" s="779"/>
      <c r="KFC1330" s="779"/>
      <c r="KFD1330" s="779"/>
      <c r="KFE1330" s="779"/>
      <c r="KFF1330" s="779"/>
      <c r="KFG1330" s="779"/>
      <c r="KFH1330" s="779"/>
      <c r="KFI1330" s="779"/>
      <c r="KFJ1330" s="779"/>
      <c r="KFK1330" s="779"/>
      <c r="KFL1330" s="779"/>
      <c r="KFM1330" s="779"/>
      <c r="KFN1330" s="779"/>
      <c r="KFO1330" s="779"/>
      <c r="KFP1330" s="779"/>
      <c r="KFQ1330" s="779"/>
      <c r="KFR1330" s="779"/>
      <c r="KFS1330" s="779"/>
      <c r="KFT1330" s="779"/>
      <c r="KFU1330" s="779"/>
      <c r="KFV1330" s="779"/>
      <c r="KFW1330" s="779"/>
      <c r="KFX1330" s="779"/>
      <c r="KFY1330" s="779"/>
      <c r="KFZ1330" s="779"/>
      <c r="KGA1330" s="779"/>
      <c r="KGB1330" s="779"/>
      <c r="KGC1330" s="779"/>
      <c r="KGD1330" s="779"/>
      <c r="KGE1330" s="779"/>
      <c r="KGF1330" s="779"/>
      <c r="KGG1330" s="779"/>
      <c r="KGH1330" s="779"/>
      <c r="KGI1330" s="779"/>
      <c r="KGJ1330" s="779"/>
      <c r="KGK1330" s="779"/>
      <c r="KGL1330" s="779"/>
      <c r="KGM1330" s="779"/>
      <c r="KGN1330" s="779"/>
      <c r="KGO1330" s="779"/>
      <c r="KGP1330" s="779"/>
      <c r="KGQ1330" s="779"/>
      <c r="KGR1330" s="779"/>
      <c r="KGS1330" s="779"/>
      <c r="KGT1330" s="779"/>
      <c r="KGU1330" s="779"/>
      <c r="KGV1330" s="779"/>
      <c r="KGW1330" s="779"/>
      <c r="KGX1330" s="779"/>
      <c r="KGY1330" s="779"/>
      <c r="KGZ1330" s="779"/>
      <c r="KHA1330" s="779"/>
      <c r="KHB1330" s="779"/>
      <c r="KHC1330" s="779"/>
      <c r="KHD1330" s="779"/>
      <c r="KHE1330" s="779"/>
      <c r="KHF1330" s="779"/>
      <c r="KHG1330" s="779"/>
      <c r="KHH1330" s="779"/>
      <c r="KHI1330" s="779"/>
      <c r="KHJ1330" s="779"/>
      <c r="KHK1330" s="779"/>
      <c r="KHL1330" s="779"/>
      <c r="KHM1330" s="779"/>
      <c r="KHN1330" s="779"/>
      <c r="KHO1330" s="779"/>
      <c r="KHP1330" s="779"/>
      <c r="KHQ1330" s="779"/>
      <c r="KHR1330" s="779"/>
      <c r="KHS1330" s="779"/>
      <c r="KHT1330" s="779"/>
      <c r="KHU1330" s="779"/>
      <c r="KHV1330" s="779"/>
      <c r="KHW1330" s="779"/>
      <c r="KHX1330" s="779"/>
      <c r="KHY1330" s="779"/>
      <c r="KHZ1330" s="779"/>
      <c r="KIA1330" s="779"/>
      <c r="KIB1330" s="779"/>
      <c r="KIC1330" s="779"/>
      <c r="KID1330" s="779"/>
      <c r="KIE1330" s="779"/>
      <c r="KIF1330" s="779"/>
      <c r="KIG1330" s="779"/>
      <c r="KIH1330" s="779"/>
      <c r="KII1330" s="779"/>
      <c r="KIJ1330" s="779"/>
      <c r="KIK1330" s="779"/>
      <c r="KIL1330" s="779"/>
      <c r="KIM1330" s="779"/>
      <c r="KIN1330" s="779"/>
      <c r="KIO1330" s="779"/>
      <c r="KIP1330" s="779"/>
      <c r="KIQ1330" s="779"/>
      <c r="KIR1330" s="779"/>
      <c r="KIS1330" s="779"/>
      <c r="KIT1330" s="779"/>
      <c r="KIU1330" s="779"/>
      <c r="KIV1330" s="779"/>
      <c r="KIW1330" s="779"/>
      <c r="KIX1330" s="779"/>
      <c r="KIY1330" s="779"/>
      <c r="KIZ1330" s="779"/>
      <c r="KJA1330" s="779"/>
      <c r="KJB1330" s="779"/>
      <c r="KJC1330" s="779"/>
      <c r="KJD1330" s="779"/>
      <c r="KJE1330" s="779"/>
      <c r="KJF1330" s="779"/>
      <c r="KJG1330" s="779"/>
      <c r="KJH1330" s="779"/>
      <c r="KJI1330" s="779"/>
      <c r="KJJ1330" s="779"/>
      <c r="KJK1330" s="779"/>
      <c r="KJL1330" s="779"/>
      <c r="KJM1330" s="779"/>
      <c r="KJN1330" s="779"/>
      <c r="KJO1330" s="779"/>
      <c r="KJP1330" s="779"/>
      <c r="KJQ1330" s="779"/>
      <c r="KJR1330" s="779"/>
      <c r="KJS1330" s="779"/>
      <c r="KJT1330" s="779"/>
      <c r="KJU1330" s="779"/>
      <c r="KJV1330" s="779"/>
      <c r="KJW1330" s="779"/>
      <c r="KJX1330" s="779"/>
      <c r="KJY1330" s="779"/>
      <c r="KJZ1330" s="779"/>
      <c r="KKA1330" s="779"/>
      <c r="KKB1330" s="779"/>
      <c r="KKC1330" s="779"/>
      <c r="KKD1330" s="779"/>
      <c r="KKE1330" s="779"/>
      <c r="KKF1330" s="779"/>
      <c r="KKG1330" s="779"/>
      <c r="KKH1330" s="779"/>
      <c r="KKI1330" s="779"/>
      <c r="KKJ1330" s="779"/>
      <c r="KKK1330" s="779"/>
      <c r="KKL1330" s="779"/>
      <c r="KKM1330" s="779"/>
      <c r="KKN1330" s="779"/>
      <c r="KKO1330" s="779"/>
      <c r="KKP1330" s="779"/>
      <c r="KKQ1330" s="779"/>
      <c r="KKR1330" s="779"/>
      <c r="KKS1330" s="779"/>
      <c r="KKT1330" s="779"/>
      <c r="KKU1330" s="779"/>
      <c r="KKV1330" s="779"/>
      <c r="KKW1330" s="779"/>
      <c r="KKX1330" s="779"/>
      <c r="KKY1330" s="779"/>
      <c r="KKZ1330" s="779"/>
      <c r="KLA1330" s="779"/>
      <c r="KLB1330" s="779"/>
      <c r="KLC1330" s="779"/>
      <c r="KLD1330" s="779"/>
      <c r="KLE1330" s="779"/>
      <c r="KLF1330" s="779"/>
      <c r="KLG1330" s="779"/>
      <c r="KLH1330" s="779"/>
      <c r="KLI1330" s="779"/>
      <c r="KLJ1330" s="779"/>
      <c r="KLK1330" s="779"/>
      <c r="KLL1330" s="779"/>
      <c r="KLM1330" s="779"/>
      <c r="KLN1330" s="779"/>
      <c r="KLO1330" s="779"/>
      <c r="KLP1330" s="779"/>
      <c r="KLQ1330" s="779"/>
      <c r="KLR1330" s="779"/>
      <c r="KLS1330" s="779"/>
      <c r="KLT1330" s="779"/>
      <c r="KLU1330" s="779"/>
      <c r="KLV1330" s="779"/>
      <c r="KLW1330" s="779"/>
      <c r="KLX1330" s="779"/>
      <c r="KLY1330" s="779"/>
      <c r="KLZ1330" s="779"/>
      <c r="KMA1330" s="779"/>
      <c r="KMB1330" s="779"/>
      <c r="KMC1330" s="779"/>
      <c r="KMD1330" s="779"/>
      <c r="KME1330" s="779"/>
      <c r="KMF1330" s="779"/>
      <c r="KMG1330" s="779"/>
      <c r="KMH1330" s="779"/>
      <c r="KMI1330" s="779"/>
      <c r="KMJ1330" s="779"/>
      <c r="KMK1330" s="779"/>
      <c r="KML1330" s="779"/>
      <c r="KMM1330" s="779"/>
      <c r="KMN1330" s="779"/>
      <c r="KMO1330" s="779"/>
      <c r="KMP1330" s="779"/>
      <c r="KMQ1330" s="779"/>
      <c r="KMR1330" s="779"/>
      <c r="KMS1330" s="779"/>
      <c r="KMT1330" s="779"/>
      <c r="KMU1330" s="779"/>
      <c r="KMV1330" s="779"/>
      <c r="KMW1330" s="779"/>
      <c r="KMX1330" s="779"/>
      <c r="KMY1330" s="779"/>
      <c r="KMZ1330" s="779"/>
      <c r="KNA1330" s="779"/>
      <c r="KNB1330" s="779"/>
      <c r="KNC1330" s="779"/>
      <c r="KND1330" s="779"/>
      <c r="KNE1330" s="779"/>
      <c r="KNF1330" s="779"/>
      <c r="KNG1330" s="779"/>
      <c r="KNH1330" s="779"/>
      <c r="KNI1330" s="779"/>
      <c r="KNJ1330" s="779"/>
      <c r="KNK1330" s="779"/>
      <c r="KNL1330" s="779"/>
      <c r="KNM1330" s="779"/>
      <c r="KNN1330" s="779"/>
      <c r="KNO1330" s="779"/>
      <c r="KNP1330" s="779"/>
      <c r="KNQ1330" s="779"/>
      <c r="KNR1330" s="779"/>
      <c r="KNS1330" s="779"/>
      <c r="KNT1330" s="779"/>
      <c r="KNU1330" s="779"/>
      <c r="KNV1330" s="779"/>
      <c r="KNW1330" s="779"/>
      <c r="KNX1330" s="779"/>
      <c r="KNY1330" s="779"/>
      <c r="KNZ1330" s="779"/>
      <c r="KOA1330" s="779"/>
      <c r="KOB1330" s="779"/>
      <c r="KOC1330" s="779"/>
      <c r="KOD1330" s="779"/>
      <c r="KOE1330" s="779"/>
      <c r="KOF1330" s="779"/>
      <c r="KOG1330" s="779"/>
      <c r="KOH1330" s="779"/>
      <c r="KOI1330" s="779"/>
      <c r="KOJ1330" s="779"/>
      <c r="KOK1330" s="779"/>
      <c r="KOL1330" s="779"/>
      <c r="KOM1330" s="779"/>
      <c r="KON1330" s="779"/>
      <c r="KOO1330" s="779"/>
      <c r="KOP1330" s="779"/>
      <c r="KOQ1330" s="779"/>
      <c r="KOR1330" s="779"/>
      <c r="KOS1330" s="779"/>
      <c r="KOT1330" s="779"/>
      <c r="KOU1330" s="779"/>
      <c r="KOV1330" s="779"/>
      <c r="KOW1330" s="779"/>
      <c r="KOX1330" s="779"/>
      <c r="KOY1330" s="779"/>
      <c r="KOZ1330" s="779"/>
      <c r="KPA1330" s="779"/>
      <c r="KPB1330" s="779"/>
      <c r="KPC1330" s="779"/>
      <c r="KPD1330" s="779"/>
      <c r="KPE1330" s="779"/>
      <c r="KPF1330" s="779"/>
      <c r="KPG1330" s="779"/>
      <c r="KPH1330" s="779"/>
      <c r="KPI1330" s="779"/>
      <c r="KPJ1330" s="779"/>
      <c r="KPK1330" s="779"/>
      <c r="KPL1330" s="779"/>
      <c r="KPM1330" s="779"/>
      <c r="KPN1330" s="779"/>
      <c r="KPO1330" s="779"/>
      <c r="KPP1330" s="779"/>
      <c r="KPQ1330" s="779"/>
      <c r="KPR1330" s="779"/>
      <c r="KPS1330" s="779"/>
      <c r="KPT1330" s="779"/>
      <c r="KPU1330" s="779"/>
      <c r="KPV1330" s="779"/>
      <c r="KPW1330" s="779"/>
      <c r="KPX1330" s="779"/>
      <c r="KPY1330" s="779"/>
      <c r="KPZ1330" s="779"/>
      <c r="KQA1330" s="779"/>
      <c r="KQB1330" s="779"/>
      <c r="KQC1330" s="779"/>
      <c r="KQD1330" s="779"/>
      <c r="KQE1330" s="779"/>
      <c r="KQF1330" s="779"/>
      <c r="KQG1330" s="779"/>
      <c r="KQH1330" s="779"/>
      <c r="KQI1330" s="779"/>
      <c r="KQJ1330" s="779"/>
      <c r="KQK1330" s="779"/>
      <c r="KQL1330" s="779"/>
      <c r="KQM1330" s="779"/>
      <c r="KQN1330" s="779"/>
      <c r="KQO1330" s="779"/>
      <c r="KQP1330" s="779"/>
      <c r="KQQ1330" s="779"/>
      <c r="KQR1330" s="779"/>
      <c r="KQS1330" s="779"/>
      <c r="KQT1330" s="779"/>
      <c r="KQU1330" s="779"/>
      <c r="KQV1330" s="779"/>
      <c r="KQW1330" s="779"/>
      <c r="KQX1330" s="779"/>
      <c r="KQY1330" s="779"/>
      <c r="KQZ1330" s="779"/>
      <c r="KRA1330" s="779"/>
      <c r="KRB1330" s="779"/>
      <c r="KRC1330" s="779"/>
      <c r="KRD1330" s="779"/>
      <c r="KRE1330" s="779"/>
      <c r="KRF1330" s="779"/>
      <c r="KRG1330" s="779"/>
      <c r="KRH1330" s="779"/>
      <c r="KRI1330" s="779"/>
      <c r="KRJ1330" s="779"/>
      <c r="KRK1330" s="779"/>
      <c r="KRL1330" s="779"/>
      <c r="KRM1330" s="779"/>
      <c r="KRN1330" s="779"/>
      <c r="KRO1330" s="779"/>
      <c r="KRP1330" s="779"/>
      <c r="KRQ1330" s="779"/>
      <c r="KRR1330" s="779"/>
      <c r="KRS1330" s="779"/>
      <c r="KRT1330" s="779"/>
      <c r="KRU1330" s="779"/>
      <c r="KRV1330" s="779"/>
      <c r="KRW1330" s="779"/>
      <c r="KRX1330" s="779"/>
      <c r="KRY1330" s="779"/>
      <c r="KRZ1330" s="779"/>
      <c r="KSA1330" s="779"/>
      <c r="KSB1330" s="779"/>
      <c r="KSC1330" s="779"/>
      <c r="KSD1330" s="779"/>
      <c r="KSE1330" s="779"/>
      <c r="KSF1330" s="779"/>
      <c r="KSG1330" s="779"/>
      <c r="KSH1330" s="779"/>
      <c r="KSI1330" s="779"/>
      <c r="KSJ1330" s="779"/>
      <c r="KSK1330" s="779"/>
      <c r="KSL1330" s="779"/>
      <c r="KSM1330" s="779"/>
      <c r="KSN1330" s="779"/>
      <c r="KSO1330" s="779"/>
      <c r="KSP1330" s="779"/>
      <c r="KSQ1330" s="779"/>
      <c r="KSR1330" s="779"/>
      <c r="KSS1330" s="779"/>
      <c r="KST1330" s="779"/>
      <c r="KSU1330" s="779"/>
      <c r="KSV1330" s="779"/>
      <c r="KSW1330" s="779"/>
      <c r="KSX1330" s="779"/>
      <c r="KSY1330" s="779"/>
      <c r="KSZ1330" s="779"/>
      <c r="KTA1330" s="779"/>
      <c r="KTB1330" s="779"/>
      <c r="KTC1330" s="779"/>
      <c r="KTD1330" s="779"/>
      <c r="KTE1330" s="779"/>
      <c r="KTF1330" s="779"/>
      <c r="KTG1330" s="779"/>
      <c r="KTH1330" s="779"/>
      <c r="KTI1330" s="779"/>
      <c r="KTJ1330" s="779"/>
      <c r="KTK1330" s="779"/>
      <c r="KTL1330" s="779"/>
      <c r="KTM1330" s="779"/>
      <c r="KTN1330" s="779"/>
      <c r="KTO1330" s="779"/>
      <c r="KTP1330" s="779"/>
      <c r="KTQ1330" s="779"/>
      <c r="KTR1330" s="779"/>
      <c r="KTS1330" s="779"/>
      <c r="KTT1330" s="779"/>
      <c r="KTU1330" s="779"/>
      <c r="KTV1330" s="779"/>
      <c r="KTW1330" s="779"/>
      <c r="KTX1330" s="779"/>
      <c r="KTY1330" s="779"/>
      <c r="KTZ1330" s="779"/>
      <c r="KUA1330" s="779"/>
      <c r="KUB1330" s="779"/>
      <c r="KUC1330" s="779"/>
      <c r="KUD1330" s="779"/>
      <c r="KUE1330" s="779"/>
      <c r="KUF1330" s="779"/>
      <c r="KUG1330" s="779"/>
      <c r="KUH1330" s="779"/>
      <c r="KUI1330" s="779"/>
      <c r="KUJ1330" s="779"/>
      <c r="KUK1330" s="779"/>
      <c r="KUL1330" s="779"/>
      <c r="KUM1330" s="779"/>
      <c r="KUN1330" s="779"/>
      <c r="KUO1330" s="779"/>
      <c r="KUP1330" s="779"/>
      <c r="KUQ1330" s="779"/>
      <c r="KUR1330" s="779"/>
      <c r="KUS1330" s="779"/>
      <c r="KUT1330" s="779"/>
      <c r="KUU1330" s="779"/>
      <c r="KUV1330" s="779"/>
      <c r="KUW1330" s="779"/>
      <c r="KUX1330" s="779"/>
      <c r="KUY1330" s="779"/>
      <c r="KUZ1330" s="779"/>
      <c r="KVA1330" s="779"/>
      <c r="KVB1330" s="779"/>
      <c r="KVC1330" s="779"/>
      <c r="KVD1330" s="779"/>
      <c r="KVE1330" s="779"/>
      <c r="KVF1330" s="779"/>
      <c r="KVG1330" s="779"/>
      <c r="KVH1330" s="779"/>
      <c r="KVI1330" s="779"/>
      <c r="KVJ1330" s="779"/>
      <c r="KVK1330" s="779"/>
      <c r="KVL1330" s="779"/>
      <c r="KVM1330" s="779"/>
      <c r="KVN1330" s="779"/>
      <c r="KVO1330" s="779"/>
      <c r="KVP1330" s="779"/>
      <c r="KVQ1330" s="779"/>
      <c r="KVR1330" s="779"/>
      <c r="KVS1330" s="779"/>
      <c r="KVT1330" s="779"/>
      <c r="KVU1330" s="779"/>
      <c r="KVV1330" s="779"/>
      <c r="KVW1330" s="779"/>
      <c r="KVX1330" s="779"/>
      <c r="KVY1330" s="779"/>
      <c r="KVZ1330" s="779"/>
      <c r="KWA1330" s="779"/>
      <c r="KWB1330" s="779"/>
      <c r="KWC1330" s="779"/>
      <c r="KWD1330" s="779"/>
      <c r="KWE1330" s="779"/>
      <c r="KWF1330" s="779"/>
      <c r="KWG1330" s="779"/>
      <c r="KWH1330" s="779"/>
      <c r="KWI1330" s="779"/>
      <c r="KWJ1330" s="779"/>
      <c r="KWK1330" s="779"/>
      <c r="KWL1330" s="779"/>
      <c r="KWM1330" s="779"/>
      <c r="KWN1330" s="779"/>
      <c r="KWO1330" s="779"/>
      <c r="KWP1330" s="779"/>
      <c r="KWQ1330" s="779"/>
      <c r="KWR1330" s="779"/>
      <c r="KWS1330" s="779"/>
      <c r="KWT1330" s="779"/>
      <c r="KWU1330" s="779"/>
      <c r="KWV1330" s="779"/>
      <c r="KWW1330" s="779"/>
      <c r="KWX1330" s="779"/>
      <c r="KWY1330" s="779"/>
      <c r="KWZ1330" s="779"/>
      <c r="KXA1330" s="779"/>
      <c r="KXB1330" s="779"/>
      <c r="KXC1330" s="779"/>
      <c r="KXD1330" s="779"/>
      <c r="KXE1330" s="779"/>
      <c r="KXF1330" s="779"/>
      <c r="KXG1330" s="779"/>
      <c r="KXH1330" s="779"/>
      <c r="KXI1330" s="779"/>
      <c r="KXJ1330" s="779"/>
      <c r="KXK1330" s="779"/>
      <c r="KXL1330" s="779"/>
      <c r="KXM1330" s="779"/>
      <c r="KXN1330" s="779"/>
      <c r="KXO1330" s="779"/>
      <c r="KXP1330" s="779"/>
      <c r="KXQ1330" s="779"/>
      <c r="KXR1330" s="779"/>
      <c r="KXS1330" s="779"/>
      <c r="KXT1330" s="779"/>
      <c r="KXU1330" s="779"/>
      <c r="KXV1330" s="779"/>
      <c r="KXW1330" s="779"/>
      <c r="KXX1330" s="779"/>
      <c r="KXY1330" s="779"/>
      <c r="KXZ1330" s="779"/>
      <c r="KYA1330" s="779"/>
      <c r="KYB1330" s="779"/>
      <c r="KYC1330" s="779"/>
      <c r="KYD1330" s="779"/>
      <c r="KYE1330" s="779"/>
      <c r="KYF1330" s="779"/>
      <c r="KYG1330" s="779"/>
      <c r="KYH1330" s="779"/>
      <c r="KYI1330" s="779"/>
      <c r="KYJ1330" s="779"/>
      <c r="KYK1330" s="779"/>
      <c r="KYL1330" s="779"/>
      <c r="KYM1330" s="779"/>
      <c r="KYN1330" s="779"/>
      <c r="KYO1330" s="779"/>
      <c r="KYP1330" s="779"/>
      <c r="KYQ1330" s="779"/>
      <c r="KYR1330" s="779"/>
      <c r="KYS1330" s="779"/>
      <c r="KYT1330" s="779"/>
      <c r="KYU1330" s="779"/>
      <c r="KYV1330" s="779"/>
      <c r="KYW1330" s="779"/>
      <c r="KYX1330" s="779"/>
      <c r="KYY1330" s="779"/>
      <c r="KYZ1330" s="779"/>
      <c r="KZA1330" s="779"/>
      <c r="KZB1330" s="779"/>
      <c r="KZC1330" s="779"/>
      <c r="KZD1330" s="779"/>
      <c r="KZE1330" s="779"/>
      <c r="KZF1330" s="779"/>
      <c r="KZG1330" s="779"/>
      <c r="KZH1330" s="779"/>
      <c r="KZI1330" s="779"/>
      <c r="KZJ1330" s="779"/>
      <c r="KZK1330" s="779"/>
      <c r="KZL1330" s="779"/>
      <c r="KZM1330" s="779"/>
      <c r="KZN1330" s="779"/>
      <c r="KZO1330" s="779"/>
      <c r="KZP1330" s="779"/>
      <c r="KZQ1330" s="779"/>
      <c r="KZR1330" s="779"/>
      <c r="KZS1330" s="779"/>
      <c r="KZT1330" s="779"/>
      <c r="KZU1330" s="779"/>
      <c r="KZV1330" s="779"/>
      <c r="KZW1330" s="779"/>
      <c r="KZX1330" s="779"/>
      <c r="KZY1330" s="779"/>
      <c r="KZZ1330" s="779"/>
      <c r="LAA1330" s="779"/>
      <c r="LAB1330" s="779"/>
      <c r="LAC1330" s="779"/>
      <c r="LAD1330" s="779"/>
      <c r="LAE1330" s="779"/>
      <c r="LAF1330" s="779"/>
      <c r="LAG1330" s="779"/>
      <c r="LAH1330" s="779"/>
      <c r="LAI1330" s="779"/>
      <c r="LAJ1330" s="779"/>
      <c r="LAK1330" s="779"/>
      <c r="LAL1330" s="779"/>
      <c r="LAM1330" s="779"/>
      <c r="LAN1330" s="779"/>
      <c r="LAO1330" s="779"/>
      <c r="LAP1330" s="779"/>
      <c r="LAQ1330" s="779"/>
      <c r="LAR1330" s="779"/>
      <c r="LAS1330" s="779"/>
      <c r="LAT1330" s="779"/>
      <c r="LAU1330" s="779"/>
      <c r="LAV1330" s="779"/>
      <c r="LAW1330" s="779"/>
      <c r="LAX1330" s="779"/>
      <c r="LAY1330" s="779"/>
      <c r="LAZ1330" s="779"/>
      <c r="LBA1330" s="779"/>
      <c r="LBB1330" s="779"/>
      <c r="LBC1330" s="779"/>
      <c r="LBD1330" s="779"/>
      <c r="LBE1330" s="779"/>
      <c r="LBF1330" s="779"/>
      <c r="LBG1330" s="779"/>
      <c r="LBH1330" s="779"/>
      <c r="LBI1330" s="779"/>
      <c r="LBJ1330" s="779"/>
      <c r="LBK1330" s="779"/>
      <c r="LBL1330" s="779"/>
      <c r="LBM1330" s="779"/>
      <c r="LBN1330" s="779"/>
      <c r="LBO1330" s="779"/>
      <c r="LBP1330" s="779"/>
      <c r="LBQ1330" s="779"/>
      <c r="LBR1330" s="779"/>
      <c r="LBS1330" s="779"/>
      <c r="LBT1330" s="779"/>
      <c r="LBU1330" s="779"/>
      <c r="LBV1330" s="779"/>
      <c r="LBW1330" s="779"/>
      <c r="LBX1330" s="779"/>
      <c r="LBY1330" s="779"/>
      <c r="LBZ1330" s="779"/>
      <c r="LCA1330" s="779"/>
      <c r="LCB1330" s="779"/>
      <c r="LCC1330" s="779"/>
      <c r="LCD1330" s="779"/>
      <c r="LCE1330" s="779"/>
      <c r="LCF1330" s="779"/>
      <c r="LCG1330" s="779"/>
      <c r="LCH1330" s="779"/>
      <c r="LCI1330" s="779"/>
      <c r="LCJ1330" s="779"/>
      <c r="LCK1330" s="779"/>
      <c r="LCL1330" s="779"/>
      <c r="LCM1330" s="779"/>
      <c r="LCN1330" s="779"/>
      <c r="LCO1330" s="779"/>
      <c r="LCP1330" s="779"/>
      <c r="LCQ1330" s="779"/>
      <c r="LCR1330" s="779"/>
      <c r="LCS1330" s="779"/>
      <c r="LCT1330" s="779"/>
      <c r="LCU1330" s="779"/>
      <c r="LCV1330" s="779"/>
      <c r="LCW1330" s="779"/>
      <c r="LCX1330" s="779"/>
      <c r="LCY1330" s="779"/>
      <c r="LCZ1330" s="779"/>
      <c r="LDA1330" s="779"/>
      <c r="LDB1330" s="779"/>
      <c r="LDC1330" s="779"/>
      <c r="LDD1330" s="779"/>
      <c r="LDE1330" s="779"/>
      <c r="LDF1330" s="779"/>
      <c r="LDG1330" s="779"/>
      <c r="LDH1330" s="779"/>
      <c r="LDI1330" s="779"/>
      <c r="LDJ1330" s="779"/>
      <c r="LDK1330" s="779"/>
      <c r="LDL1330" s="779"/>
      <c r="LDM1330" s="779"/>
      <c r="LDN1330" s="779"/>
      <c r="LDO1330" s="779"/>
      <c r="LDP1330" s="779"/>
      <c r="LDQ1330" s="779"/>
      <c r="LDR1330" s="779"/>
      <c r="LDS1330" s="779"/>
      <c r="LDT1330" s="779"/>
      <c r="LDU1330" s="779"/>
      <c r="LDV1330" s="779"/>
      <c r="LDW1330" s="779"/>
      <c r="LDX1330" s="779"/>
      <c r="LDY1330" s="779"/>
      <c r="LDZ1330" s="779"/>
      <c r="LEA1330" s="779"/>
      <c r="LEB1330" s="779"/>
      <c r="LEC1330" s="779"/>
      <c r="LED1330" s="779"/>
      <c r="LEE1330" s="779"/>
      <c r="LEF1330" s="779"/>
      <c r="LEG1330" s="779"/>
      <c r="LEH1330" s="779"/>
      <c r="LEI1330" s="779"/>
      <c r="LEJ1330" s="779"/>
      <c r="LEK1330" s="779"/>
      <c r="LEL1330" s="779"/>
      <c r="LEM1330" s="779"/>
      <c r="LEN1330" s="779"/>
      <c r="LEO1330" s="779"/>
      <c r="LEP1330" s="779"/>
      <c r="LEQ1330" s="779"/>
      <c r="LER1330" s="779"/>
      <c r="LES1330" s="779"/>
      <c r="LET1330" s="779"/>
      <c r="LEU1330" s="779"/>
      <c r="LEV1330" s="779"/>
      <c r="LEW1330" s="779"/>
      <c r="LEX1330" s="779"/>
      <c r="LEY1330" s="779"/>
      <c r="LEZ1330" s="779"/>
      <c r="LFA1330" s="779"/>
      <c r="LFB1330" s="779"/>
      <c r="LFC1330" s="779"/>
      <c r="LFD1330" s="779"/>
      <c r="LFE1330" s="779"/>
      <c r="LFF1330" s="779"/>
      <c r="LFG1330" s="779"/>
      <c r="LFH1330" s="779"/>
      <c r="LFI1330" s="779"/>
      <c r="LFJ1330" s="779"/>
      <c r="LFK1330" s="779"/>
      <c r="LFL1330" s="779"/>
      <c r="LFM1330" s="779"/>
      <c r="LFN1330" s="779"/>
      <c r="LFO1330" s="779"/>
      <c r="LFP1330" s="779"/>
      <c r="LFQ1330" s="779"/>
      <c r="LFR1330" s="779"/>
      <c r="LFS1330" s="779"/>
      <c r="LFT1330" s="779"/>
      <c r="LFU1330" s="779"/>
      <c r="LFV1330" s="779"/>
      <c r="LFW1330" s="779"/>
      <c r="LFX1330" s="779"/>
      <c r="LFY1330" s="779"/>
      <c r="LFZ1330" s="779"/>
      <c r="LGA1330" s="779"/>
      <c r="LGB1330" s="779"/>
      <c r="LGC1330" s="779"/>
      <c r="LGD1330" s="779"/>
      <c r="LGE1330" s="779"/>
      <c r="LGF1330" s="779"/>
      <c r="LGG1330" s="779"/>
      <c r="LGH1330" s="779"/>
      <c r="LGI1330" s="779"/>
      <c r="LGJ1330" s="779"/>
      <c r="LGK1330" s="779"/>
      <c r="LGL1330" s="779"/>
      <c r="LGM1330" s="779"/>
      <c r="LGN1330" s="779"/>
      <c r="LGO1330" s="779"/>
      <c r="LGP1330" s="779"/>
      <c r="LGQ1330" s="779"/>
      <c r="LGR1330" s="779"/>
      <c r="LGS1330" s="779"/>
      <c r="LGT1330" s="779"/>
      <c r="LGU1330" s="779"/>
      <c r="LGV1330" s="779"/>
      <c r="LGW1330" s="779"/>
      <c r="LGX1330" s="779"/>
      <c r="LGY1330" s="779"/>
      <c r="LGZ1330" s="779"/>
      <c r="LHA1330" s="779"/>
      <c r="LHB1330" s="779"/>
      <c r="LHC1330" s="779"/>
      <c r="LHD1330" s="779"/>
      <c r="LHE1330" s="779"/>
      <c r="LHF1330" s="779"/>
      <c r="LHG1330" s="779"/>
      <c r="LHH1330" s="779"/>
      <c r="LHI1330" s="779"/>
      <c r="LHJ1330" s="779"/>
      <c r="LHK1330" s="779"/>
      <c r="LHL1330" s="779"/>
      <c r="LHM1330" s="779"/>
      <c r="LHN1330" s="779"/>
      <c r="LHO1330" s="779"/>
      <c r="LHP1330" s="779"/>
      <c r="LHQ1330" s="779"/>
      <c r="LHR1330" s="779"/>
      <c r="LHS1330" s="779"/>
      <c r="LHT1330" s="779"/>
      <c r="LHU1330" s="779"/>
      <c r="LHV1330" s="779"/>
      <c r="LHW1330" s="779"/>
      <c r="LHX1330" s="779"/>
      <c r="LHY1330" s="779"/>
      <c r="LHZ1330" s="779"/>
      <c r="LIA1330" s="779"/>
      <c r="LIB1330" s="779"/>
      <c r="LIC1330" s="779"/>
      <c r="LID1330" s="779"/>
      <c r="LIE1330" s="779"/>
      <c r="LIF1330" s="779"/>
      <c r="LIG1330" s="779"/>
      <c r="LIH1330" s="779"/>
      <c r="LII1330" s="779"/>
      <c r="LIJ1330" s="779"/>
      <c r="LIK1330" s="779"/>
      <c r="LIL1330" s="779"/>
      <c r="LIM1330" s="779"/>
      <c r="LIN1330" s="779"/>
      <c r="LIO1330" s="779"/>
      <c r="LIP1330" s="779"/>
      <c r="LIQ1330" s="779"/>
      <c r="LIR1330" s="779"/>
      <c r="LIS1330" s="779"/>
      <c r="LIT1330" s="779"/>
      <c r="LIU1330" s="779"/>
      <c r="LIV1330" s="779"/>
      <c r="LIW1330" s="779"/>
      <c r="LIX1330" s="779"/>
      <c r="LIY1330" s="779"/>
      <c r="LIZ1330" s="779"/>
      <c r="LJA1330" s="779"/>
      <c r="LJB1330" s="779"/>
      <c r="LJC1330" s="779"/>
      <c r="LJD1330" s="779"/>
      <c r="LJE1330" s="779"/>
      <c r="LJF1330" s="779"/>
      <c r="LJG1330" s="779"/>
      <c r="LJH1330" s="779"/>
      <c r="LJI1330" s="779"/>
      <c r="LJJ1330" s="779"/>
      <c r="LJK1330" s="779"/>
      <c r="LJL1330" s="779"/>
      <c r="LJM1330" s="779"/>
      <c r="LJN1330" s="779"/>
      <c r="LJO1330" s="779"/>
      <c r="LJP1330" s="779"/>
      <c r="LJQ1330" s="779"/>
      <c r="LJR1330" s="779"/>
      <c r="LJS1330" s="779"/>
      <c r="LJT1330" s="779"/>
      <c r="LJU1330" s="779"/>
      <c r="LJV1330" s="779"/>
      <c r="LJW1330" s="779"/>
      <c r="LJX1330" s="779"/>
      <c r="LJY1330" s="779"/>
      <c r="LJZ1330" s="779"/>
      <c r="LKA1330" s="779"/>
      <c r="LKB1330" s="779"/>
      <c r="LKC1330" s="779"/>
      <c r="LKD1330" s="779"/>
      <c r="LKE1330" s="779"/>
      <c r="LKF1330" s="779"/>
      <c r="LKG1330" s="779"/>
      <c r="LKH1330" s="779"/>
      <c r="LKI1330" s="779"/>
      <c r="LKJ1330" s="779"/>
      <c r="LKK1330" s="779"/>
      <c r="LKL1330" s="779"/>
      <c r="LKM1330" s="779"/>
      <c r="LKN1330" s="779"/>
      <c r="LKO1330" s="779"/>
      <c r="LKP1330" s="779"/>
      <c r="LKQ1330" s="779"/>
      <c r="LKR1330" s="779"/>
      <c r="LKS1330" s="779"/>
      <c r="LKT1330" s="779"/>
      <c r="LKU1330" s="779"/>
      <c r="LKV1330" s="779"/>
      <c r="LKW1330" s="779"/>
      <c r="LKX1330" s="779"/>
      <c r="LKY1330" s="779"/>
      <c r="LKZ1330" s="779"/>
      <c r="LLA1330" s="779"/>
      <c r="LLB1330" s="779"/>
      <c r="LLC1330" s="779"/>
      <c r="LLD1330" s="779"/>
      <c r="LLE1330" s="779"/>
      <c r="LLF1330" s="779"/>
      <c r="LLG1330" s="779"/>
      <c r="LLH1330" s="779"/>
      <c r="LLI1330" s="779"/>
      <c r="LLJ1330" s="779"/>
      <c r="LLK1330" s="779"/>
      <c r="LLL1330" s="779"/>
      <c r="LLM1330" s="779"/>
      <c r="LLN1330" s="779"/>
      <c r="LLO1330" s="779"/>
      <c r="LLP1330" s="779"/>
      <c r="LLQ1330" s="779"/>
      <c r="LLR1330" s="779"/>
      <c r="LLS1330" s="779"/>
      <c r="LLT1330" s="779"/>
      <c r="LLU1330" s="779"/>
      <c r="LLV1330" s="779"/>
      <c r="LLW1330" s="779"/>
      <c r="LLX1330" s="779"/>
      <c r="LLY1330" s="779"/>
      <c r="LLZ1330" s="779"/>
      <c r="LMA1330" s="779"/>
      <c r="LMB1330" s="779"/>
      <c r="LMC1330" s="779"/>
      <c r="LMD1330" s="779"/>
      <c r="LME1330" s="779"/>
      <c r="LMF1330" s="779"/>
      <c r="LMG1330" s="779"/>
      <c r="LMH1330" s="779"/>
      <c r="LMI1330" s="779"/>
      <c r="LMJ1330" s="779"/>
      <c r="LMK1330" s="779"/>
      <c r="LML1330" s="779"/>
      <c r="LMM1330" s="779"/>
      <c r="LMN1330" s="779"/>
      <c r="LMO1330" s="779"/>
      <c r="LMP1330" s="779"/>
      <c r="LMQ1330" s="779"/>
      <c r="LMR1330" s="779"/>
      <c r="LMS1330" s="779"/>
      <c r="LMT1330" s="779"/>
      <c r="LMU1330" s="779"/>
      <c r="LMV1330" s="779"/>
      <c r="LMW1330" s="779"/>
      <c r="LMX1330" s="779"/>
      <c r="LMY1330" s="779"/>
      <c r="LMZ1330" s="779"/>
      <c r="LNA1330" s="779"/>
      <c r="LNB1330" s="779"/>
      <c r="LNC1330" s="779"/>
      <c r="LND1330" s="779"/>
      <c r="LNE1330" s="779"/>
      <c r="LNF1330" s="779"/>
      <c r="LNG1330" s="779"/>
      <c r="LNH1330" s="779"/>
      <c r="LNI1330" s="779"/>
      <c r="LNJ1330" s="779"/>
      <c r="LNK1330" s="779"/>
      <c r="LNL1330" s="779"/>
      <c r="LNM1330" s="779"/>
      <c r="LNN1330" s="779"/>
      <c r="LNO1330" s="779"/>
      <c r="LNP1330" s="779"/>
      <c r="LNQ1330" s="779"/>
      <c r="LNR1330" s="779"/>
      <c r="LNS1330" s="779"/>
      <c r="LNT1330" s="779"/>
      <c r="LNU1330" s="779"/>
      <c r="LNV1330" s="779"/>
      <c r="LNW1330" s="779"/>
      <c r="LNX1330" s="779"/>
      <c r="LNY1330" s="779"/>
      <c r="LNZ1330" s="779"/>
      <c r="LOA1330" s="779"/>
      <c r="LOB1330" s="779"/>
      <c r="LOC1330" s="779"/>
      <c r="LOD1330" s="779"/>
      <c r="LOE1330" s="779"/>
      <c r="LOF1330" s="779"/>
      <c r="LOG1330" s="779"/>
      <c r="LOH1330" s="779"/>
      <c r="LOI1330" s="779"/>
      <c r="LOJ1330" s="779"/>
      <c r="LOK1330" s="779"/>
      <c r="LOL1330" s="779"/>
      <c r="LOM1330" s="779"/>
      <c r="LON1330" s="779"/>
      <c r="LOO1330" s="779"/>
      <c r="LOP1330" s="779"/>
      <c r="LOQ1330" s="779"/>
      <c r="LOR1330" s="779"/>
      <c r="LOS1330" s="779"/>
      <c r="LOT1330" s="779"/>
      <c r="LOU1330" s="779"/>
      <c r="LOV1330" s="779"/>
      <c r="LOW1330" s="779"/>
      <c r="LOX1330" s="779"/>
      <c r="LOY1330" s="779"/>
      <c r="LOZ1330" s="779"/>
      <c r="LPA1330" s="779"/>
      <c r="LPB1330" s="779"/>
      <c r="LPC1330" s="779"/>
      <c r="LPD1330" s="779"/>
      <c r="LPE1330" s="779"/>
      <c r="LPF1330" s="779"/>
      <c r="LPG1330" s="779"/>
      <c r="LPH1330" s="779"/>
      <c r="LPI1330" s="779"/>
      <c r="LPJ1330" s="779"/>
      <c r="LPK1330" s="779"/>
      <c r="LPL1330" s="779"/>
      <c r="LPM1330" s="779"/>
      <c r="LPN1330" s="779"/>
      <c r="LPO1330" s="779"/>
      <c r="LPP1330" s="779"/>
      <c r="LPQ1330" s="779"/>
      <c r="LPR1330" s="779"/>
      <c r="LPS1330" s="779"/>
      <c r="LPT1330" s="779"/>
      <c r="LPU1330" s="779"/>
      <c r="LPV1330" s="779"/>
      <c r="LPW1330" s="779"/>
      <c r="LPX1330" s="779"/>
      <c r="LPY1330" s="779"/>
      <c r="LPZ1330" s="779"/>
      <c r="LQA1330" s="779"/>
      <c r="LQB1330" s="779"/>
      <c r="LQC1330" s="779"/>
      <c r="LQD1330" s="779"/>
      <c r="LQE1330" s="779"/>
      <c r="LQF1330" s="779"/>
      <c r="LQG1330" s="779"/>
      <c r="LQH1330" s="779"/>
      <c r="LQI1330" s="779"/>
      <c r="LQJ1330" s="779"/>
      <c r="LQK1330" s="779"/>
      <c r="LQL1330" s="779"/>
      <c r="LQM1330" s="779"/>
      <c r="LQN1330" s="779"/>
      <c r="LQO1330" s="779"/>
      <c r="LQP1330" s="779"/>
      <c r="LQQ1330" s="779"/>
      <c r="LQR1330" s="779"/>
      <c r="LQS1330" s="779"/>
      <c r="LQT1330" s="779"/>
      <c r="LQU1330" s="779"/>
      <c r="LQV1330" s="779"/>
      <c r="LQW1330" s="779"/>
      <c r="LQX1330" s="779"/>
      <c r="LQY1330" s="779"/>
      <c r="LQZ1330" s="779"/>
      <c r="LRA1330" s="779"/>
      <c r="LRB1330" s="779"/>
      <c r="LRC1330" s="779"/>
      <c r="LRD1330" s="779"/>
      <c r="LRE1330" s="779"/>
      <c r="LRF1330" s="779"/>
      <c r="LRG1330" s="779"/>
      <c r="LRH1330" s="779"/>
      <c r="LRI1330" s="779"/>
      <c r="LRJ1330" s="779"/>
      <c r="LRK1330" s="779"/>
      <c r="LRL1330" s="779"/>
      <c r="LRM1330" s="779"/>
      <c r="LRN1330" s="779"/>
      <c r="LRO1330" s="779"/>
      <c r="LRP1330" s="779"/>
      <c r="LRQ1330" s="779"/>
      <c r="LRR1330" s="779"/>
      <c r="LRS1330" s="779"/>
      <c r="LRT1330" s="779"/>
      <c r="LRU1330" s="779"/>
      <c r="LRV1330" s="779"/>
      <c r="LRW1330" s="779"/>
      <c r="LRX1330" s="779"/>
      <c r="LRY1330" s="779"/>
      <c r="LRZ1330" s="779"/>
      <c r="LSA1330" s="779"/>
      <c r="LSB1330" s="779"/>
      <c r="LSC1330" s="779"/>
      <c r="LSD1330" s="779"/>
      <c r="LSE1330" s="779"/>
      <c r="LSF1330" s="779"/>
      <c r="LSG1330" s="779"/>
      <c r="LSH1330" s="779"/>
      <c r="LSI1330" s="779"/>
      <c r="LSJ1330" s="779"/>
      <c r="LSK1330" s="779"/>
      <c r="LSL1330" s="779"/>
      <c r="LSM1330" s="779"/>
      <c r="LSN1330" s="779"/>
      <c r="LSO1330" s="779"/>
      <c r="LSP1330" s="779"/>
      <c r="LSQ1330" s="779"/>
      <c r="LSR1330" s="779"/>
      <c r="LSS1330" s="779"/>
      <c r="LST1330" s="779"/>
      <c r="LSU1330" s="779"/>
      <c r="LSV1330" s="779"/>
      <c r="LSW1330" s="779"/>
      <c r="LSX1330" s="779"/>
      <c r="LSY1330" s="779"/>
      <c r="LSZ1330" s="779"/>
      <c r="LTA1330" s="779"/>
      <c r="LTB1330" s="779"/>
      <c r="LTC1330" s="779"/>
      <c r="LTD1330" s="779"/>
      <c r="LTE1330" s="779"/>
      <c r="LTF1330" s="779"/>
      <c r="LTG1330" s="779"/>
      <c r="LTH1330" s="779"/>
      <c r="LTI1330" s="779"/>
      <c r="LTJ1330" s="779"/>
      <c r="LTK1330" s="779"/>
      <c r="LTL1330" s="779"/>
      <c r="LTM1330" s="779"/>
      <c r="LTN1330" s="779"/>
      <c r="LTO1330" s="779"/>
      <c r="LTP1330" s="779"/>
      <c r="LTQ1330" s="779"/>
      <c r="LTR1330" s="779"/>
      <c r="LTS1330" s="779"/>
      <c r="LTT1330" s="779"/>
      <c r="LTU1330" s="779"/>
      <c r="LTV1330" s="779"/>
      <c r="LTW1330" s="779"/>
      <c r="LTX1330" s="779"/>
      <c r="LTY1330" s="779"/>
      <c r="LTZ1330" s="779"/>
      <c r="LUA1330" s="779"/>
      <c r="LUB1330" s="779"/>
      <c r="LUC1330" s="779"/>
      <c r="LUD1330" s="779"/>
      <c r="LUE1330" s="779"/>
      <c r="LUF1330" s="779"/>
      <c r="LUG1330" s="779"/>
      <c r="LUH1330" s="779"/>
      <c r="LUI1330" s="779"/>
      <c r="LUJ1330" s="779"/>
      <c r="LUK1330" s="779"/>
      <c r="LUL1330" s="779"/>
      <c r="LUM1330" s="779"/>
      <c r="LUN1330" s="779"/>
      <c r="LUO1330" s="779"/>
      <c r="LUP1330" s="779"/>
      <c r="LUQ1330" s="779"/>
      <c r="LUR1330" s="779"/>
      <c r="LUS1330" s="779"/>
      <c r="LUT1330" s="779"/>
      <c r="LUU1330" s="779"/>
      <c r="LUV1330" s="779"/>
      <c r="LUW1330" s="779"/>
      <c r="LUX1330" s="779"/>
      <c r="LUY1330" s="779"/>
      <c r="LUZ1330" s="779"/>
      <c r="LVA1330" s="779"/>
      <c r="LVB1330" s="779"/>
      <c r="LVC1330" s="779"/>
      <c r="LVD1330" s="779"/>
      <c r="LVE1330" s="779"/>
      <c r="LVF1330" s="779"/>
      <c r="LVG1330" s="779"/>
      <c r="LVH1330" s="779"/>
      <c r="LVI1330" s="779"/>
      <c r="LVJ1330" s="779"/>
      <c r="LVK1330" s="779"/>
      <c r="LVL1330" s="779"/>
      <c r="LVM1330" s="779"/>
      <c r="LVN1330" s="779"/>
      <c r="LVO1330" s="779"/>
      <c r="LVP1330" s="779"/>
      <c r="LVQ1330" s="779"/>
      <c r="LVR1330" s="779"/>
      <c r="LVS1330" s="779"/>
      <c r="LVT1330" s="779"/>
      <c r="LVU1330" s="779"/>
      <c r="LVV1330" s="779"/>
      <c r="LVW1330" s="779"/>
      <c r="LVX1330" s="779"/>
      <c r="LVY1330" s="779"/>
      <c r="LVZ1330" s="779"/>
      <c r="LWA1330" s="779"/>
      <c r="LWB1330" s="779"/>
      <c r="LWC1330" s="779"/>
      <c r="LWD1330" s="779"/>
      <c r="LWE1330" s="779"/>
      <c r="LWF1330" s="779"/>
      <c r="LWG1330" s="779"/>
      <c r="LWH1330" s="779"/>
      <c r="LWI1330" s="779"/>
      <c r="LWJ1330" s="779"/>
      <c r="LWK1330" s="779"/>
      <c r="LWL1330" s="779"/>
      <c r="LWM1330" s="779"/>
      <c r="LWN1330" s="779"/>
      <c r="LWO1330" s="779"/>
      <c r="LWP1330" s="779"/>
      <c r="LWQ1330" s="779"/>
      <c r="LWR1330" s="779"/>
      <c r="LWS1330" s="779"/>
      <c r="LWT1330" s="779"/>
      <c r="LWU1330" s="779"/>
      <c r="LWV1330" s="779"/>
      <c r="LWW1330" s="779"/>
      <c r="LWX1330" s="779"/>
      <c r="LWY1330" s="779"/>
      <c r="LWZ1330" s="779"/>
      <c r="LXA1330" s="779"/>
      <c r="LXB1330" s="779"/>
      <c r="LXC1330" s="779"/>
      <c r="LXD1330" s="779"/>
      <c r="LXE1330" s="779"/>
      <c r="LXF1330" s="779"/>
      <c r="LXG1330" s="779"/>
      <c r="LXH1330" s="779"/>
      <c r="LXI1330" s="779"/>
      <c r="LXJ1330" s="779"/>
      <c r="LXK1330" s="779"/>
      <c r="LXL1330" s="779"/>
      <c r="LXM1330" s="779"/>
      <c r="LXN1330" s="779"/>
      <c r="LXO1330" s="779"/>
      <c r="LXP1330" s="779"/>
      <c r="LXQ1330" s="779"/>
      <c r="LXR1330" s="779"/>
      <c r="LXS1330" s="779"/>
      <c r="LXT1330" s="779"/>
      <c r="LXU1330" s="779"/>
      <c r="LXV1330" s="779"/>
      <c r="LXW1330" s="779"/>
      <c r="LXX1330" s="779"/>
      <c r="LXY1330" s="779"/>
      <c r="LXZ1330" s="779"/>
      <c r="LYA1330" s="779"/>
      <c r="LYB1330" s="779"/>
      <c r="LYC1330" s="779"/>
      <c r="LYD1330" s="779"/>
      <c r="LYE1330" s="779"/>
      <c r="LYF1330" s="779"/>
      <c r="LYG1330" s="779"/>
      <c r="LYH1330" s="779"/>
      <c r="LYI1330" s="779"/>
      <c r="LYJ1330" s="779"/>
      <c r="LYK1330" s="779"/>
      <c r="LYL1330" s="779"/>
      <c r="LYM1330" s="779"/>
      <c r="LYN1330" s="779"/>
      <c r="LYO1330" s="779"/>
      <c r="LYP1330" s="779"/>
      <c r="LYQ1330" s="779"/>
      <c r="LYR1330" s="779"/>
      <c r="LYS1330" s="779"/>
      <c r="LYT1330" s="779"/>
      <c r="LYU1330" s="779"/>
      <c r="LYV1330" s="779"/>
      <c r="LYW1330" s="779"/>
      <c r="LYX1330" s="779"/>
      <c r="LYY1330" s="779"/>
      <c r="LYZ1330" s="779"/>
      <c r="LZA1330" s="779"/>
      <c r="LZB1330" s="779"/>
      <c r="LZC1330" s="779"/>
      <c r="LZD1330" s="779"/>
      <c r="LZE1330" s="779"/>
      <c r="LZF1330" s="779"/>
      <c r="LZG1330" s="779"/>
      <c r="LZH1330" s="779"/>
      <c r="LZI1330" s="779"/>
      <c r="LZJ1330" s="779"/>
      <c r="LZK1330" s="779"/>
      <c r="LZL1330" s="779"/>
      <c r="LZM1330" s="779"/>
      <c r="LZN1330" s="779"/>
      <c r="LZO1330" s="779"/>
      <c r="LZP1330" s="779"/>
      <c r="LZQ1330" s="779"/>
      <c r="LZR1330" s="779"/>
      <c r="LZS1330" s="779"/>
      <c r="LZT1330" s="779"/>
      <c r="LZU1330" s="779"/>
      <c r="LZV1330" s="779"/>
      <c r="LZW1330" s="779"/>
      <c r="LZX1330" s="779"/>
      <c r="LZY1330" s="779"/>
      <c r="LZZ1330" s="779"/>
      <c r="MAA1330" s="779"/>
      <c r="MAB1330" s="779"/>
      <c r="MAC1330" s="779"/>
      <c r="MAD1330" s="779"/>
      <c r="MAE1330" s="779"/>
      <c r="MAF1330" s="779"/>
      <c r="MAG1330" s="779"/>
      <c r="MAH1330" s="779"/>
      <c r="MAI1330" s="779"/>
      <c r="MAJ1330" s="779"/>
      <c r="MAK1330" s="779"/>
      <c r="MAL1330" s="779"/>
      <c r="MAM1330" s="779"/>
      <c r="MAN1330" s="779"/>
      <c r="MAO1330" s="779"/>
      <c r="MAP1330" s="779"/>
      <c r="MAQ1330" s="779"/>
      <c r="MAR1330" s="779"/>
      <c r="MAS1330" s="779"/>
      <c r="MAT1330" s="779"/>
      <c r="MAU1330" s="779"/>
      <c r="MAV1330" s="779"/>
      <c r="MAW1330" s="779"/>
      <c r="MAX1330" s="779"/>
      <c r="MAY1330" s="779"/>
      <c r="MAZ1330" s="779"/>
      <c r="MBA1330" s="779"/>
      <c r="MBB1330" s="779"/>
      <c r="MBC1330" s="779"/>
      <c r="MBD1330" s="779"/>
      <c r="MBE1330" s="779"/>
      <c r="MBF1330" s="779"/>
      <c r="MBG1330" s="779"/>
      <c r="MBH1330" s="779"/>
      <c r="MBI1330" s="779"/>
      <c r="MBJ1330" s="779"/>
      <c r="MBK1330" s="779"/>
      <c r="MBL1330" s="779"/>
      <c r="MBM1330" s="779"/>
      <c r="MBN1330" s="779"/>
      <c r="MBO1330" s="779"/>
      <c r="MBP1330" s="779"/>
      <c r="MBQ1330" s="779"/>
      <c r="MBR1330" s="779"/>
      <c r="MBS1330" s="779"/>
      <c r="MBT1330" s="779"/>
      <c r="MBU1330" s="779"/>
      <c r="MBV1330" s="779"/>
      <c r="MBW1330" s="779"/>
      <c r="MBX1330" s="779"/>
      <c r="MBY1330" s="779"/>
      <c r="MBZ1330" s="779"/>
      <c r="MCA1330" s="779"/>
      <c r="MCB1330" s="779"/>
      <c r="MCC1330" s="779"/>
      <c r="MCD1330" s="779"/>
      <c r="MCE1330" s="779"/>
      <c r="MCF1330" s="779"/>
      <c r="MCG1330" s="779"/>
      <c r="MCH1330" s="779"/>
      <c r="MCI1330" s="779"/>
      <c r="MCJ1330" s="779"/>
      <c r="MCK1330" s="779"/>
      <c r="MCL1330" s="779"/>
      <c r="MCM1330" s="779"/>
      <c r="MCN1330" s="779"/>
      <c r="MCO1330" s="779"/>
      <c r="MCP1330" s="779"/>
      <c r="MCQ1330" s="779"/>
      <c r="MCR1330" s="779"/>
      <c r="MCS1330" s="779"/>
      <c r="MCT1330" s="779"/>
      <c r="MCU1330" s="779"/>
      <c r="MCV1330" s="779"/>
      <c r="MCW1330" s="779"/>
      <c r="MCX1330" s="779"/>
      <c r="MCY1330" s="779"/>
      <c r="MCZ1330" s="779"/>
      <c r="MDA1330" s="779"/>
      <c r="MDB1330" s="779"/>
      <c r="MDC1330" s="779"/>
      <c r="MDD1330" s="779"/>
      <c r="MDE1330" s="779"/>
      <c r="MDF1330" s="779"/>
      <c r="MDG1330" s="779"/>
      <c r="MDH1330" s="779"/>
      <c r="MDI1330" s="779"/>
      <c r="MDJ1330" s="779"/>
      <c r="MDK1330" s="779"/>
      <c r="MDL1330" s="779"/>
      <c r="MDM1330" s="779"/>
      <c r="MDN1330" s="779"/>
      <c r="MDO1330" s="779"/>
      <c r="MDP1330" s="779"/>
      <c r="MDQ1330" s="779"/>
      <c r="MDR1330" s="779"/>
      <c r="MDS1330" s="779"/>
      <c r="MDT1330" s="779"/>
      <c r="MDU1330" s="779"/>
      <c r="MDV1330" s="779"/>
      <c r="MDW1330" s="779"/>
      <c r="MDX1330" s="779"/>
      <c r="MDY1330" s="779"/>
      <c r="MDZ1330" s="779"/>
      <c r="MEA1330" s="779"/>
      <c r="MEB1330" s="779"/>
      <c r="MEC1330" s="779"/>
      <c r="MED1330" s="779"/>
      <c r="MEE1330" s="779"/>
      <c r="MEF1330" s="779"/>
      <c r="MEG1330" s="779"/>
      <c r="MEH1330" s="779"/>
      <c r="MEI1330" s="779"/>
      <c r="MEJ1330" s="779"/>
      <c r="MEK1330" s="779"/>
      <c r="MEL1330" s="779"/>
      <c r="MEM1330" s="779"/>
      <c r="MEN1330" s="779"/>
      <c r="MEO1330" s="779"/>
      <c r="MEP1330" s="779"/>
      <c r="MEQ1330" s="779"/>
      <c r="MER1330" s="779"/>
      <c r="MES1330" s="779"/>
      <c r="MET1330" s="779"/>
      <c r="MEU1330" s="779"/>
      <c r="MEV1330" s="779"/>
      <c r="MEW1330" s="779"/>
      <c r="MEX1330" s="779"/>
      <c r="MEY1330" s="779"/>
      <c r="MEZ1330" s="779"/>
      <c r="MFA1330" s="779"/>
      <c r="MFB1330" s="779"/>
      <c r="MFC1330" s="779"/>
      <c r="MFD1330" s="779"/>
      <c r="MFE1330" s="779"/>
      <c r="MFF1330" s="779"/>
      <c r="MFG1330" s="779"/>
      <c r="MFH1330" s="779"/>
      <c r="MFI1330" s="779"/>
      <c r="MFJ1330" s="779"/>
      <c r="MFK1330" s="779"/>
      <c r="MFL1330" s="779"/>
      <c r="MFM1330" s="779"/>
      <c r="MFN1330" s="779"/>
      <c r="MFO1330" s="779"/>
      <c r="MFP1330" s="779"/>
      <c r="MFQ1330" s="779"/>
      <c r="MFR1330" s="779"/>
      <c r="MFS1330" s="779"/>
      <c r="MFT1330" s="779"/>
      <c r="MFU1330" s="779"/>
      <c r="MFV1330" s="779"/>
      <c r="MFW1330" s="779"/>
      <c r="MFX1330" s="779"/>
      <c r="MFY1330" s="779"/>
      <c r="MFZ1330" s="779"/>
      <c r="MGA1330" s="779"/>
      <c r="MGB1330" s="779"/>
      <c r="MGC1330" s="779"/>
      <c r="MGD1330" s="779"/>
      <c r="MGE1330" s="779"/>
      <c r="MGF1330" s="779"/>
      <c r="MGG1330" s="779"/>
      <c r="MGH1330" s="779"/>
      <c r="MGI1330" s="779"/>
      <c r="MGJ1330" s="779"/>
      <c r="MGK1330" s="779"/>
      <c r="MGL1330" s="779"/>
      <c r="MGM1330" s="779"/>
      <c r="MGN1330" s="779"/>
      <c r="MGO1330" s="779"/>
      <c r="MGP1330" s="779"/>
      <c r="MGQ1330" s="779"/>
      <c r="MGR1330" s="779"/>
      <c r="MGS1330" s="779"/>
      <c r="MGT1330" s="779"/>
      <c r="MGU1330" s="779"/>
      <c r="MGV1330" s="779"/>
      <c r="MGW1330" s="779"/>
      <c r="MGX1330" s="779"/>
      <c r="MGY1330" s="779"/>
      <c r="MGZ1330" s="779"/>
      <c r="MHA1330" s="779"/>
      <c r="MHB1330" s="779"/>
      <c r="MHC1330" s="779"/>
      <c r="MHD1330" s="779"/>
      <c r="MHE1330" s="779"/>
      <c r="MHF1330" s="779"/>
      <c r="MHG1330" s="779"/>
      <c r="MHH1330" s="779"/>
      <c r="MHI1330" s="779"/>
      <c r="MHJ1330" s="779"/>
      <c r="MHK1330" s="779"/>
      <c r="MHL1330" s="779"/>
      <c r="MHM1330" s="779"/>
      <c r="MHN1330" s="779"/>
      <c r="MHO1330" s="779"/>
      <c r="MHP1330" s="779"/>
      <c r="MHQ1330" s="779"/>
      <c r="MHR1330" s="779"/>
      <c r="MHS1330" s="779"/>
      <c r="MHT1330" s="779"/>
      <c r="MHU1330" s="779"/>
      <c r="MHV1330" s="779"/>
      <c r="MHW1330" s="779"/>
      <c r="MHX1330" s="779"/>
      <c r="MHY1330" s="779"/>
      <c r="MHZ1330" s="779"/>
      <c r="MIA1330" s="779"/>
      <c r="MIB1330" s="779"/>
      <c r="MIC1330" s="779"/>
      <c r="MID1330" s="779"/>
      <c r="MIE1330" s="779"/>
      <c r="MIF1330" s="779"/>
      <c r="MIG1330" s="779"/>
      <c r="MIH1330" s="779"/>
      <c r="MII1330" s="779"/>
      <c r="MIJ1330" s="779"/>
      <c r="MIK1330" s="779"/>
      <c r="MIL1330" s="779"/>
      <c r="MIM1330" s="779"/>
      <c r="MIN1330" s="779"/>
      <c r="MIO1330" s="779"/>
      <c r="MIP1330" s="779"/>
      <c r="MIQ1330" s="779"/>
      <c r="MIR1330" s="779"/>
      <c r="MIS1330" s="779"/>
      <c r="MIT1330" s="779"/>
      <c r="MIU1330" s="779"/>
      <c r="MIV1330" s="779"/>
      <c r="MIW1330" s="779"/>
      <c r="MIX1330" s="779"/>
      <c r="MIY1330" s="779"/>
      <c r="MIZ1330" s="779"/>
      <c r="MJA1330" s="779"/>
      <c r="MJB1330" s="779"/>
      <c r="MJC1330" s="779"/>
      <c r="MJD1330" s="779"/>
      <c r="MJE1330" s="779"/>
      <c r="MJF1330" s="779"/>
      <c r="MJG1330" s="779"/>
      <c r="MJH1330" s="779"/>
      <c r="MJI1330" s="779"/>
      <c r="MJJ1330" s="779"/>
      <c r="MJK1330" s="779"/>
      <c r="MJL1330" s="779"/>
      <c r="MJM1330" s="779"/>
      <c r="MJN1330" s="779"/>
      <c r="MJO1330" s="779"/>
      <c r="MJP1330" s="779"/>
      <c r="MJQ1330" s="779"/>
      <c r="MJR1330" s="779"/>
      <c r="MJS1330" s="779"/>
      <c r="MJT1330" s="779"/>
      <c r="MJU1330" s="779"/>
      <c r="MJV1330" s="779"/>
      <c r="MJW1330" s="779"/>
      <c r="MJX1330" s="779"/>
      <c r="MJY1330" s="779"/>
      <c r="MJZ1330" s="779"/>
      <c r="MKA1330" s="779"/>
      <c r="MKB1330" s="779"/>
      <c r="MKC1330" s="779"/>
      <c r="MKD1330" s="779"/>
      <c r="MKE1330" s="779"/>
      <c r="MKF1330" s="779"/>
      <c r="MKG1330" s="779"/>
      <c r="MKH1330" s="779"/>
      <c r="MKI1330" s="779"/>
      <c r="MKJ1330" s="779"/>
      <c r="MKK1330" s="779"/>
      <c r="MKL1330" s="779"/>
      <c r="MKM1330" s="779"/>
      <c r="MKN1330" s="779"/>
      <c r="MKO1330" s="779"/>
      <c r="MKP1330" s="779"/>
      <c r="MKQ1330" s="779"/>
      <c r="MKR1330" s="779"/>
      <c r="MKS1330" s="779"/>
      <c r="MKT1330" s="779"/>
      <c r="MKU1330" s="779"/>
      <c r="MKV1330" s="779"/>
      <c r="MKW1330" s="779"/>
      <c r="MKX1330" s="779"/>
      <c r="MKY1330" s="779"/>
      <c r="MKZ1330" s="779"/>
      <c r="MLA1330" s="779"/>
      <c r="MLB1330" s="779"/>
      <c r="MLC1330" s="779"/>
      <c r="MLD1330" s="779"/>
      <c r="MLE1330" s="779"/>
      <c r="MLF1330" s="779"/>
      <c r="MLG1330" s="779"/>
      <c r="MLH1330" s="779"/>
      <c r="MLI1330" s="779"/>
      <c r="MLJ1330" s="779"/>
      <c r="MLK1330" s="779"/>
      <c r="MLL1330" s="779"/>
      <c r="MLM1330" s="779"/>
      <c r="MLN1330" s="779"/>
      <c r="MLO1330" s="779"/>
      <c r="MLP1330" s="779"/>
      <c r="MLQ1330" s="779"/>
      <c r="MLR1330" s="779"/>
      <c r="MLS1330" s="779"/>
      <c r="MLT1330" s="779"/>
      <c r="MLU1330" s="779"/>
      <c r="MLV1330" s="779"/>
      <c r="MLW1330" s="779"/>
      <c r="MLX1330" s="779"/>
      <c r="MLY1330" s="779"/>
      <c r="MLZ1330" s="779"/>
      <c r="MMA1330" s="779"/>
      <c r="MMB1330" s="779"/>
      <c r="MMC1330" s="779"/>
      <c r="MMD1330" s="779"/>
      <c r="MME1330" s="779"/>
      <c r="MMF1330" s="779"/>
      <c r="MMG1330" s="779"/>
      <c r="MMH1330" s="779"/>
      <c r="MMI1330" s="779"/>
      <c r="MMJ1330" s="779"/>
      <c r="MMK1330" s="779"/>
      <c r="MML1330" s="779"/>
      <c r="MMM1330" s="779"/>
      <c r="MMN1330" s="779"/>
      <c r="MMO1330" s="779"/>
      <c r="MMP1330" s="779"/>
      <c r="MMQ1330" s="779"/>
      <c r="MMR1330" s="779"/>
      <c r="MMS1330" s="779"/>
      <c r="MMT1330" s="779"/>
      <c r="MMU1330" s="779"/>
      <c r="MMV1330" s="779"/>
      <c r="MMW1330" s="779"/>
      <c r="MMX1330" s="779"/>
      <c r="MMY1330" s="779"/>
      <c r="MMZ1330" s="779"/>
      <c r="MNA1330" s="779"/>
      <c r="MNB1330" s="779"/>
      <c r="MNC1330" s="779"/>
      <c r="MND1330" s="779"/>
      <c r="MNE1330" s="779"/>
      <c r="MNF1330" s="779"/>
      <c r="MNG1330" s="779"/>
      <c r="MNH1330" s="779"/>
      <c r="MNI1330" s="779"/>
      <c r="MNJ1330" s="779"/>
      <c r="MNK1330" s="779"/>
      <c r="MNL1330" s="779"/>
      <c r="MNM1330" s="779"/>
      <c r="MNN1330" s="779"/>
      <c r="MNO1330" s="779"/>
      <c r="MNP1330" s="779"/>
      <c r="MNQ1330" s="779"/>
      <c r="MNR1330" s="779"/>
      <c r="MNS1330" s="779"/>
      <c r="MNT1330" s="779"/>
      <c r="MNU1330" s="779"/>
      <c r="MNV1330" s="779"/>
      <c r="MNW1330" s="779"/>
      <c r="MNX1330" s="779"/>
      <c r="MNY1330" s="779"/>
      <c r="MNZ1330" s="779"/>
      <c r="MOA1330" s="779"/>
      <c r="MOB1330" s="779"/>
      <c r="MOC1330" s="779"/>
      <c r="MOD1330" s="779"/>
      <c r="MOE1330" s="779"/>
      <c r="MOF1330" s="779"/>
      <c r="MOG1330" s="779"/>
      <c r="MOH1330" s="779"/>
      <c r="MOI1330" s="779"/>
      <c r="MOJ1330" s="779"/>
      <c r="MOK1330" s="779"/>
      <c r="MOL1330" s="779"/>
      <c r="MOM1330" s="779"/>
      <c r="MON1330" s="779"/>
      <c r="MOO1330" s="779"/>
      <c r="MOP1330" s="779"/>
      <c r="MOQ1330" s="779"/>
      <c r="MOR1330" s="779"/>
      <c r="MOS1330" s="779"/>
      <c r="MOT1330" s="779"/>
      <c r="MOU1330" s="779"/>
      <c r="MOV1330" s="779"/>
      <c r="MOW1330" s="779"/>
      <c r="MOX1330" s="779"/>
      <c r="MOY1330" s="779"/>
      <c r="MOZ1330" s="779"/>
      <c r="MPA1330" s="779"/>
      <c r="MPB1330" s="779"/>
      <c r="MPC1330" s="779"/>
      <c r="MPD1330" s="779"/>
      <c r="MPE1330" s="779"/>
      <c r="MPF1330" s="779"/>
      <c r="MPG1330" s="779"/>
      <c r="MPH1330" s="779"/>
      <c r="MPI1330" s="779"/>
      <c r="MPJ1330" s="779"/>
      <c r="MPK1330" s="779"/>
      <c r="MPL1330" s="779"/>
      <c r="MPM1330" s="779"/>
      <c r="MPN1330" s="779"/>
      <c r="MPO1330" s="779"/>
      <c r="MPP1330" s="779"/>
      <c r="MPQ1330" s="779"/>
      <c r="MPR1330" s="779"/>
      <c r="MPS1330" s="779"/>
      <c r="MPT1330" s="779"/>
      <c r="MPU1330" s="779"/>
      <c r="MPV1330" s="779"/>
      <c r="MPW1330" s="779"/>
      <c r="MPX1330" s="779"/>
      <c r="MPY1330" s="779"/>
      <c r="MPZ1330" s="779"/>
      <c r="MQA1330" s="779"/>
      <c r="MQB1330" s="779"/>
      <c r="MQC1330" s="779"/>
      <c r="MQD1330" s="779"/>
      <c r="MQE1330" s="779"/>
      <c r="MQF1330" s="779"/>
      <c r="MQG1330" s="779"/>
      <c r="MQH1330" s="779"/>
      <c r="MQI1330" s="779"/>
      <c r="MQJ1330" s="779"/>
      <c r="MQK1330" s="779"/>
      <c r="MQL1330" s="779"/>
      <c r="MQM1330" s="779"/>
      <c r="MQN1330" s="779"/>
      <c r="MQO1330" s="779"/>
      <c r="MQP1330" s="779"/>
      <c r="MQQ1330" s="779"/>
      <c r="MQR1330" s="779"/>
      <c r="MQS1330" s="779"/>
      <c r="MQT1330" s="779"/>
      <c r="MQU1330" s="779"/>
      <c r="MQV1330" s="779"/>
      <c r="MQW1330" s="779"/>
      <c r="MQX1330" s="779"/>
      <c r="MQY1330" s="779"/>
      <c r="MQZ1330" s="779"/>
      <c r="MRA1330" s="779"/>
      <c r="MRB1330" s="779"/>
      <c r="MRC1330" s="779"/>
      <c r="MRD1330" s="779"/>
      <c r="MRE1330" s="779"/>
      <c r="MRF1330" s="779"/>
      <c r="MRG1330" s="779"/>
      <c r="MRH1330" s="779"/>
      <c r="MRI1330" s="779"/>
      <c r="MRJ1330" s="779"/>
      <c r="MRK1330" s="779"/>
      <c r="MRL1330" s="779"/>
      <c r="MRM1330" s="779"/>
      <c r="MRN1330" s="779"/>
      <c r="MRO1330" s="779"/>
      <c r="MRP1330" s="779"/>
      <c r="MRQ1330" s="779"/>
      <c r="MRR1330" s="779"/>
      <c r="MRS1330" s="779"/>
      <c r="MRT1330" s="779"/>
      <c r="MRU1330" s="779"/>
      <c r="MRV1330" s="779"/>
      <c r="MRW1330" s="779"/>
      <c r="MRX1330" s="779"/>
      <c r="MRY1330" s="779"/>
      <c r="MRZ1330" s="779"/>
      <c r="MSA1330" s="779"/>
      <c r="MSB1330" s="779"/>
      <c r="MSC1330" s="779"/>
      <c r="MSD1330" s="779"/>
      <c r="MSE1330" s="779"/>
      <c r="MSF1330" s="779"/>
      <c r="MSG1330" s="779"/>
      <c r="MSH1330" s="779"/>
      <c r="MSI1330" s="779"/>
      <c r="MSJ1330" s="779"/>
      <c r="MSK1330" s="779"/>
      <c r="MSL1330" s="779"/>
      <c r="MSM1330" s="779"/>
      <c r="MSN1330" s="779"/>
      <c r="MSO1330" s="779"/>
      <c r="MSP1330" s="779"/>
      <c r="MSQ1330" s="779"/>
      <c r="MSR1330" s="779"/>
      <c r="MSS1330" s="779"/>
      <c r="MST1330" s="779"/>
      <c r="MSU1330" s="779"/>
      <c r="MSV1330" s="779"/>
      <c r="MSW1330" s="779"/>
      <c r="MSX1330" s="779"/>
      <c r="MSY1330" s="779"/>
      <c r="MSZ1330" s="779"/>
      <c r="MTA1330" s="779"/>
      <c r="MTB1330" s="779"/>
      <c r="MTC1330" s="779"/>
      <c r="MTD1330" s="779"/>
      <c r="MTE1330" s="779"/>
      <c r="MTF1330" s="779"/>
      <c r="MTG1330" s="779"/>
      <c r="MTH1330" s="779"/>
      <c r="MTI1330" s="779"/>
      <c r="MTJ1330" s="779"/>
      <c r="MTK1330" s="779"/>
      <c r="MTL1330" s="779"/>
      <c r="MTM1330" s="779"/>
      <c r="MTN1330" s="779"/>
      <c r="MTO1330" s="779"/>
      <c r="MTP1330" s="779"/>
      <c r="MTQ1330" s="779"/>
      <c r="MTR1330" s="779"/>
      <c r="MTS1330" s="779"/>
      <c r="MTT1330" s="779"/>
      <c r="MTU1330" s="779"/>
      <c r="MTV1330" s="779"/>
      <c r="MTW1330" s="779"/>
      <c r="MTX1330" s="779"/>
      <c r="MTY1330" s="779"/>
      <c r="MTZ1330" s="779"/>
      <c r="MUA1330" s="779"/>
      <c r="MUB1330" s="779"/>
      <c r="MUC1330" s="779"/>
      <c r="MUD1330" s="779"/>
      <c r="MUE1330" s="779"/>
      <c r="MUF1330" s="779"/>
      <c r="MUG1330" s="779"/>
      <c r="MUH1330" s="779"/>
      <c r="MUI1330" s="779"/>
      <c r="MUJ1330" s="779"/>
      <c r="MUK1330" s="779"/>
      <c r="MUL1330" s="779"/>
      <c r="MUM1330" s="779"/>
      <c r="MUN1330" s="779"/>
      <c r="MUO1330" s="779"/>
      <c r="MUP1330" s="779"/>
      <c r="MUQ1330" s="779"/>
      <c r="MUR1330" s="779"/>
      <c r="MUS1330" s="779"/>
      <c r="MUT1330" s="779"/>
      <c r="MUU1330" s="779"/>
      <c r="MUV1330" s="779"/>
      <c r="MUW1330" s="779"/>
      <c r="MUX1330" s="779"/>
      <c r="MUY1330" s="779"/>
      <c r="MUZ1330" s="779"/>
      <c r="MVA1330" s="779"/>
      <c r="MVB1330" s="779"/>
      <c r="MVC1330" s="779"/>
      <c r="MVD1330" s="779"/>
      <c r="MVE1330" s="779"/>
      <c r="MVF1330" s="779"/>
      <c r="MVG1330" s="779"/>
      <c r="MVH1330" s="779"/>
      <c r="MVI1330" s="779"/>
      <c r="MVJ1330" s="779"/>
      <c r="MVK1330" s="779"/>
      <c r="MVL1330" s="779"/>
      <c r="MVM1330" s="779"/>
      <c r="MVN1330" s="779"/>
      <c r="MVO1330" s="779"/>
      <c r="MVP1330" s="779"/>
      <c r="MVQ1330" s="779"/>
      <c r="MVR1330" s="779"/>
      <c r="MVS1330" s="779"/>
      <c r="MVT1330" s="779"/>
      <c r="MVU1330" s="779"/>
      <c r="MVV1330" s="779"/>
      <c r="MVW1330" s="779"/>
      <c r="MVX1330" s="779"/>
      <c r="MVY1330" s="779"/>
      <c r="MVZ1330" s="779"/>
      <c r="MWA1330" s="779"/>
      <c r="MWB1330" s="779"/>
      <c r="MWC1330" s="779"/>
      <c r="MWD1330" s="779"/>
      <c r="MWE1330" s="779"/>
      <c r="MWF1330" s="779"/>
      <c r="MWG1330" s="779"/>
      <c r="MWH1330" s="779"/>
      <c r="MWI1330" s="779"/>
      <c r="MWJ1330" s="779"/>
      <c r="MWK1330" s="779"/>
      <c r="MWL1330" s="779"/>
      <c r="MWM1330" s="779"/>
      <c r="MWN1330" s="779"/>
      <c r="MWO1330" s="779"/>
      <c r="MWP1330" s="779"/>
      <c r="MWQ1330" s="779"/>
      <c r="MWR1330" s="779"/>
      <c r="MWS1330" s="779"/>
      <c r="MWT1330" s="779"/>
      <c r="MWU1330" s="779"/>
      <c r="MWV1330" s="779"/>
      <c r="MWW1330" s="779"/>
      <c r="MWX1330" s="779"/>
      <c r="MWY1330" s="779"/>
      <c r="MWZ1330" s="779"/>
      <c r="MXA1330" s="779"/>
      <c r="MXB1330" s="779"/>
      <c r="MXC1330" s="779"/>
      <c r="MXD1330" s="779"/>
      <c r="MXE1330" s="779"/>
      <c r="MXF1330" s="779"/>
      <c r="MXG1330" s="779"/>
      <c r="MXH1330" s="779"/>
      <c r="MXI1330" s="779"/>
      <c r="MXJ1330" s="779"/>
      <c r="MXK1330" s="779"/>
      <c r="MXL1330" s="779"/>
      <c r="MXM1330" s="779"/>
      <c r="MXN1330" s="779"/>
      <c r="MXO1330" s="779"/>
      <c r="MXP1330" s="779"/>
      <c r="MXQ1330" s="779"/>
      <c r="MXR1330" s="779"/>
      <c r="MXS1330" s="779"/>
      <c r="MXT1330" s="779"/>
      <c r="MXU1330" s="779"/>
      <c r="MXV1330" s="779"/>
      <c r="MXW1330" s="779"/>
      <c r="MXX1330" s="779"/>
      <c r="MXY1330" s="779"/>
      <c r="MXZ1330" s="779"/>
      <c r="MYA1330" s="779"/>
      <c r="MYB1330" s="779"/>
      <c r="MYC1330" s="779"/>
      <c r="MYD1330" s="779"/>
      <c r="MYE1330" s="779"/>
      <c r="MYF1330" s="779"/>
      <c r="MYG1330" s="779"/>
      <c r="MYH1330" s="779"/>
      <c r="MYI1330" s="779"/>
      <c r="MYJ1330" s="779"/>
      <c r="MYK1330" s="779"/>
      <c r="MYL1330" s="779"/>
      <c r="MYM1330" s="779"/>
      <c r="MYN1330" s="779"/>
      <c r="MYO1330" s="779"/>
      <c r="MYP1330" s="779"/>
      <c r="MYQ1330" s="779"/>
      <c r="MYR1330" s="779"/>
      <c r="MYS1330" s="779"/>
      <c r="MYT1330" s="779"/>
      <c r="MYU1330" s="779"/>
      <c r="MYV1330" s="779"/>
      <c r="MYW1330" s="779"/>
      <c r="MYX1330" s="779"/>
      <c r="MYY1330" s="779"/>
      <c r="MYZ1330" s="779"/>
      <c r="MZA1330" s="779"/>
      <c r="MZB1330" s="779"/>
      <c r="MZC1330" s="779"/>
      <c r="MZD1330" s="779"/>
      <c r="MZE1330" s="779"/>
      <c r="MZF1330" s="779"/>
      <c r="MZG1330" s="779"/>
      <c r="MZH1330" s="779"/>
      <c r="MZI1330" s="779"/>
      <c r="MZJ1330" s="779"/>
      <c r="MZK1330" s="779"/>
      <c r="MZL1330" s="779"/>
      <c r="MZM1330" s="779"/>
      <c r="MZN1330" s="779"/>
      <c r="MZO1330" s="779"/>
      <c r="MZP1330" s="779"/>
      <c r="MZQ1330" s="779"/>
      <c r="MZR1330" s="779"/>
      <c r="MZS1330" s="779"/>
      <c r="MZT1330" s="779"/>
      <c r="MZU1330" s="779"/>
      <c r="MZV1330" s="779"/>
      <c r="MZW1330" s="779"/>
      <c r="MZX1330" s="779"/>
      <c r="MZY1330" s="779"/>
      <c r="MZZ1330" s="779"/>
      <c r="NAA1330" s="779"/>
      <c r="NAB1330" s="779"/>
      <c r="NAC1330" s="779"/>
      <c r="NAD1330" s="779"/>
      <c r="NAE1330" s="779"/>
      <c r="NAF1330" s="779"/>
      <c r="NAG1330" s="779"/>
      <c r="NAH1330" s="779"/>
      <c r="NAI1330" s="779"/>
      <c r="NAJ1330" s="779"/>
      <c r="NAK1330" s="779"/>
      <c r="NAL1330" s="779"/>
      <c r="NAM1330" s="779"/>
      <c r="NAN1330" s="779"/>
      <c r="NAO1330" s="779"/>
      <c r="NAP1330" s="779"/>
      <c r="NAQ1330" s="779"/>
      <c r="NAR1330" s="779"/>
      <c r="NAS1330" s="779"/>
      <c r="NAT1330" s="779"/>
      <c r="NAU1330" s="779"/>
      <c r="NAV1330" s="779"/>
      <c r="NAW1330" s="779"/>
      <c r="NAX1330" s="779"/>
      <c r="NAY1330" s="779"/>
      <c r="NAZ1330" s="779"/>
      <c r="NBA1330" s="779"/>
      <c r="NBB1330" s="779"/>
      <c r="NBC1330" s="779"/>
      <c r="NBD1330" s="779"/>
      <c r="NBE1330" s="779"/>
      <c r="NBF1330" s="779"/>
      <c r="NBG1330" s="779"/>
      <c r="NBH1330" s="779"/>
      <c r="NBI1330" s="779"/>
      <c r="NBJ1330" s="779"/>
      <c r="NBK1330" s="779"/>
      <c r="NBL1330" s="779"/>
      <c r="NBM1330" s="779"/>
      <c r="NBN1330" s="779"/>
      <c r="NBO1330" s="779"/>
      <c r="NBP1330" s="779"/>
      <c r="NBQ1330" s="779"/>
      <c r="NBR1330" s="779"/>
      <c r="NBS1330" s="779"/>
      <c r="NBT1330" s="779"/>
      <c r="NBU1330" s="779"/>
      <c r="NBV1330" s="779"/>
      <c r="NBW1330" s="779"/>
      <c r="NBX1330" s="779"/>
      <c r="NBY1330" s="779"/>
      <c r="NBZ1330" s="779"/>
      <c r="NCA1330" s="779"/>
      <c r="NCB1330" s="779"/>
      <c r="NCC1330" s="779"/>
      <c r="NCD1330" s="779"/>
      <c r="NCE1330" s="779"/>
      <c r="NCF1330" s="779"/>
      <c r="NCG1330" s="779"/>
      <c r="NCH1330" s="779"/>
      <c r="NCI1330" s="779"/>
      <c r="NCJ1330" s="779"/>
      <c r="NCK1330" s="779"/>
      <c r="NCL1330" s="779"/>
      <c r="NCM1330" s="779"/>
      <c r="NCN1330" s="779"/>
      <c r="NCO1330" s="779"/>
      <c r="NCP1330" s="779"/>
      <c r="NCQ1330" s="779"/>
      <c r="NCR1330" s="779"/>
      <c r="NCS1330" s="779"/>
      <c r="NCT1330" s="779"/>
      <c r="NCU1330" s="779"/>
      <c r="NCV1330" s="779"/>
      <c r="NCW1330" s="779"/>
      <c r="NCX1330" s="779"/>
      <c r="NCY1330" s="779"/>
      <c r="NCZ1330" s="779"/>
      <c r="NDA1330" s="779"/>
      <c r="NDB1330" s="779"/>
      <c r="NDC1330" s="779"/>
      <c r="NDD1330" s="779"/>
      <c r="NDE1330" s="779"/>
      <c r="NDF1330" s="779"/>
      <c r="NDG1330" s="779"/>
      <c r="NDH1330" s="779"/>
      <c r="NDI1330" s="779"/>
      <c r="NDJ1330" s="779"/>
      <c r="NDK1330" s="779"/>
      <c r="NDL1330" s="779"/>
      <c r="NDM1330" s="779"/>
      <c r="NDN1330" s="779"/>
      <c r="NDO1330" s="779"/>
      <c r="NDP1330" s="779"/>
      <c r="NDQ1330" s="779"/>
      <c r="NDR1330" s="779"/>
      <c r="NDS1330" s="779"/>
      <c r="NDT1330" s="779"/>
      <c r="NDU1330" s="779"/>
      <c r="NDV1330" s="779"/>
      <c r="NDW1330" s="779"/>
      <c r="NDX1330" s="779"/>
      <c r="NDY1330" s="779"/>
      <c r="NDZ1330" s="779"/>
      <c r="NEA1330" s="779"/>
      <c r="NEB1330" s="779"/>
      <c r="NEC1330" s="779"/>
      <c r="NED1330" s="779"/>
      <c r="NEE1330" s="779"/>
      <c r="NEF1330" s="779"/>
      <c r="NEG1330" s="779"/>
      <c r="NEH1330" s="779"/>
      <c r="NEI1330" s="779"/>
      <c r="NEJ1330" s="779"/>
      <c r="NEK1330" s="779"/>
      <c r="NEL1330" s="779"/>
      <c r="NEM1330" s="779"/>
      <c r="NEN1330" s="779"/>
      <c r="NEO1330" s="779"/>
      <c r="NEP1330" s="779"/>
      <c r="NEQ1330" s="779"/>
      <c r="NER1330" s="779"/>
      <c r="NES1330" s="779"/>
      <c r="NET1330" s="779"/>
      <c r="NEU1330" s="779"/>
      <c r="NEV1330" s="779"/>
      <c r="NEW1330" s="779"/>
      <c r="NEX1330" s="779"/>
      <c r="NEY1330" s="779"/>
      <c r="NEZ1330" s="779"/>
      <c r="NFA1330" s="779"/>
      <c r="NFB1330" s="779"/>
      <c r="NFC1330" s="779"/>
      <c r="NFD1330" s="779"/>
      <c r="NFE1330" s="779"/>
      <c r="NFF1330" s="779"/>
      <c r="NFG1330" s="779"/>
      <c r="NFH1330" s="779"/>
      <c r="NFI1330" s="779"/>
      <c r="NFJ1330" s="779"/>
      <c r="NFK1330" s="779"/>
      <c r="NFL1330" s="779"/>
      <c r="NFM1330" s="779"/>
      <c r="NFN1330" s="779"/>
      <c r="NFO1330" s="779"/>
      <c r="NFP1330" s="779"/>
      <c r="NFQ1330" s="779"/>
      <c r="NFR1330" s="779"/>
      <c r="NFS1330" s="779"/>
      <c r="NFT1330" s="779"/>
      <c r="NFU1330" s="779"/>
      <c r="NFV1330" s="779"/>
      <c r="NFW1330" s="779"/>
      <c r="NFX1330" s="779"/>
      <c r="NFY1330" s="779"/>
      <c r="NFZ1330" s="779"/>
      <c r="NGA1330" s="779"/>
      <c r="NGB1330" s="779"/>
      <c r="NGC1330" s="779"/>
      <c r="NGD1330" s="779"/>
      <c r="NGE1330" s="779"/>
      <c r="NGF1330" s="779"/>
      <c r="NGG1330" s="779"/>
      <c r="NGH1330" s="779"/>
      <c r="NGI1330" s="779"/>
      <c r="NGJ1330" s="779"/>
      <c r="NGK1330" s="779"/>
      <c r="NGL1330" s="779"/>
      <c r="NGM1330" s="779"/>
      <c r="NGN1330" s="779"/>
      <c r="NGO1330" s="779"/>
      <c r="NGP1330" s="779"/>
      <c r="NGQ1330" s="779"/>
      <c r="NGR1330" s="779"/>
      <c r="NGS1330" s="779"/>
      <c r="NGT1330" s="779"/>
      <c r="NGU1330" s="779"/>
      <c r="NGV1330" s="779"/>
      <c r="NGW1330" s="779"/>
      <c r="NGX1330" s="779"/>
      <c r="NGY1330" s="779"/>
      <c r="NGZ1330" s="779"/>
      <c r="NHA1330" s="779"/>
      <c r="NHB1330" s="779"/>
      <c r="NHC1330" s="779"/>
      <c r="NHD1330" s="779"/>
      <c r="NHE1330" s="779"/>
      <c r="NHF1330" s="779"/>
      <c r="NHG1330" s="779"/>
      <c r="NHH1330" s="779"/>
      <c r="NHI1330" s="779"/>
      <c r="NHJ1330" s="779"/>
      <c r="NHK1330" s="779"/>
      <c r="NHL1330" s="779"/>
      <c r="NHM1330" s="779"/>
      <c r="NHN1330" s="779"/>
      <c r="NHO1330" s="779"/>
      <c r="NHP1330" s="779"/>
      <c r="NHQ1330" s="779"/>
      <c r="NHR1330" s="779"/>
      <c r="NHS1330" s="779"/>
      <c r="NHT1330" s="779"/>
      <c r="NHU1330" s="779"/>
      <c r="NHV1330" s="779"/>
      <c r="NHW1330" s="779"/>
      <c r="NHX1330" s="779"/>
      <c r="NHY1330" s="779"/>
      <c r="NHZ1330" s="779"/>
      <c r="NIA1330" s="779"/>
      <c r="NIB1330" s="779"/>
      <c r="NIC1330" s="779"/>
      <c r="NID1330" s="779"/>
      <c r="NIE1330" s="779"/>
      <c r="NIF1330" s="779"/>
      <c r="NIG1330" s="779"/>
      <c r="NIH1330" s="779"/>
      <c r="NII1330" s="779"/>
      <c r="NIJ1330" s="779"/>
      <c r="NIK1330" s="779"/>
      <c r="NIL1330" s="779"/>
      <c r="NIM1330" s="779"/>
      <c r="NIN1330" s="779"/>
      <c r="NIO1330" s="779"/>
      <c r="NIP1330" s="779"/>
      <c r="NIQ1330" s="779"/>
      <c r="NIR1330" s="779"/>
      <c r="NIS1330" s="779"/>
      <c r="NIT1330" s="779"/>
      <c r="NIU1330" s="779"/>
      <c r="NIV1330" s="779"/>
      <c r="NIW1330" s="779"/>
      <c r="NIX1330" s="779"/>
      <c r="NIY1330" s="779"/>
      <c r="NIZ1330" s="779"/>
      <c r="NJA1330" s="779"/>
      <c r="NJB1330" s="779"/>
      <c r="NJC1330" s="779"/>
      <c r="NJD1330" s="779"/>
      <c r="NJE1330" s="779"/>
      <c r="NJF1330" s="779"/>
      <c r="NJG1330" s="779"/>
      <c r="NJH1330" s="779"/>
      <c r="NJI1330" s="779"/>
      <c r="NJJ1330" s="779"/>
      <c r="NJK1330" s="779"/>
      <c r="NJL1330" s="779"/>
      <c r="NJM1330" s="779"/>
      <c r="NJN1330" s="779"/>
      <c r="NJO1330" s="779"/>
      <c r="NJP1330" s="779"/>
      <c r="NJQ1330" s="779"/>
      <c r="NJR1330" s="779"/>
      <c r="NJS1330" s="779"/>
      <c r="NJT1330" s="779"/>
      <c r="NJU1330" s="779"/>
      <c r="NJV1330" s="779"/>
      <c r="NJW1330" s="779"/>
      <c r="NJX1330" s="779"/>
      <c r="NJY1330" s="779"/>
      <c r="NJZ1330" s="779"/>
      <c r="NKA1330" s="779"/>
      <c r="NKB1330" s="779"/>
      <c r="NKC1330" s="779"/>
      <c r="NKD1330" s="779"/>
      <c r="NKE1330" s="779"/>
      <c r="NKF1330" s="779"/>
      <c r="NKG1330" s="779"/>
      <c r="NKH1330" s="779"/>
      <c r="NKI1330" s="779"/>
      <c r="NKJ1330" s="779"/>
      <c r="NKK1330" s="779"/>
      <c r="NKL1330" s="779"/>
      <c r="NKM1330" s="779"/>
      <c r="NKN1330" s="779"/>
      <c r="NKO1330" s="779"/>
      <c r="NKP1330" s="779"/>
      <c r="NKQ1330" s="779"/>
      <c r="NKR1330" s="779"/>
      <c r="NKS1330" s="779"/>
      <c r="NKT1330" s="779"/>
      <c r="NKU1330" s="779"/>
      <c r="NKV1330" s="779"/>
      <c r="NKW1330" s="779"/>
      <c r="NKX1330" s="779"/>
      <c r="NKY1330" s="779"/>
      <c r="NKZ1330" s="779"/>
      <c r="NLA1330" s="779"/>
      <c r="NLB1330" s="779"/>
      <c r="NLC1330" s="779"/>
      <c r="NLD1330" s="779"/>
      <c r="NLE1330" s="779"/>
      <c r="NLF1330" s="779"/>
      <c r="NLG1330" s="779"/>
      <c r="NLH1330" s="779"/>
      <c r="NLI1330" s="779"/>
      <c r="NLJ1330" s="779"/>
      <c r="NLK1330" s="779"/>
      <c r="NLL1330" s="779"/>
      <c r="NLM1330" s="779"/>
      <c r="NLN1330" s="779"/>
      <c r="NLO1330" s="779"/>
      <c r="NLP1330" s="779"/>
      <c r="NLQ1330" s="779"/>
      <c r="NLR1330" s="779"/>
      <c r="NLS1330" s="779"/>
      <c r="NLT1330" s="779"/>
      <c r="NLU1330" s="779"/>
      <c r="NLV1330" s="779"/>
      <c r="NLW1330" s="779"/>
      <c r="NLX1330" s="779"/>
      <c r="NLY1330" s="779"/>
      <c r="NLZ1330" s="779"/>
      <c r="NMA1330" s="779"/>
      <c r="NMB1330" s="779"/>
      <c r="NMC1330" s="779"/>
      <c r="NMD1330" s="779"/>
      <c r="NME1330" s="779"/>
      <c r="NMF1330" s="779"/>
      <c r="NMG1330" s="779"/>
      <c r="NMH1330" s="779"/>
      <c r="NMI1330" s="779"/>
      <c r="NMJ1330" s="779"/>
      <c r="NMK1330" s="779"/>
      <c r="NML1330" s="779"/>
      <c r="NMM1330" s="779"/>
      <c r="NMN1330" s="779"/>
      <c r="NMO1330" s="779"/>
      <c r="NMP1330" s="779"/>
      <c r="NMQ1330" s="779"/>
      <c r="NMR1330" s="779"/>
      <c r="NMS1330" s="779"/>
      <c r="NMT1330" s="779"/>
      <c r="NMU1330" s="779"/>
      <c r="NMV1330" s="779"/>
      <c r="NMW1330" s="779"/>
      <c r="NMX1330" s="779"/>
      <c r="NMY1330" s="779"/>
      <c r="NMZ1330" s="779"/>
      <c r="NNA1330" s="779"/>
      <c r="NNB1330" s="779"/>
      <c r="NNC1330" s="779"/>
      <c r="NND1330" s="779"/>
      <c r="NNE1330" s="779"/>
      <c r="NNF1330" s="779"/>
      <c r="NNG1330" s="779"/>
      <c r="NNH1330" s="779"/>
      <c r="NNI1330" s="779"/>
      <c r="NNJ1330" s="779"/>
      <c r="NNK1330" s="779"/>
      <c r="NNL1330" s="779"/>
      <c r="NNM1330" s="779"/>
      <c r="NNN1330" s="779"/>
      <c r="NNO1330" s="779"/>
      <c r="NNP1330" s="779"/>
      <c r="NNQ1330" s="779"/>
      <c r="NNR1330" s="779"/>
      <c r="NNS1330" s="779"/>
      <c r="NNT1330" s="779"/>
      <c r="NNU1330" s="779"/>
      <c r="NNV1330" s="779"/>
      <c r="NNW1330" s="779"/>
      <c r="NNX1330" s="779"/>
      <c r="NNY1330" s="779"/>
      <c r="NNZ1330" s="779"/>
      <c r="NOA1330" s="779"/>
      <c r="NOB1330" s="779"/>
      <c r="NOC1330" s="779"/>
      <c r="NOD1330" s="779"/>
      <c r="NOE1330" s="779"/>
      <c r="NOF1330" s="779"/>
      <c r="NOG1330" s="779"/>
      <c r="NOH1330" s="779"/>
      <c r="NOI1330" s="779"/>
      <c r="NOJ1330" s="779"/>
      <c r="NOK1330" s="779"/>
      <c r="NOL1330" s="779"/>
      <c r="NOM1330" s="779"/>
      <c r="NON1330" s="779"/>
      <c r="NOO1330" s="779"/>
      <c r="NOP1330" s="779"/>
      <c r="NOQ1330" s="779"/>
      <c r="NOR1330" s="779"/>
      <c r="NOS1330" s="779"/>
      <c r="NOT1330" s="779"/>
      <c r="NOU1330" s="779"/>
      <c r="NOV1330" s="779"/>
      <c r="NOW1330" s="779"/>
      <c r="NOX1330" s="779"/>
      <c r="NOY1330" s="779"/>
      <c r="NOZ1330" s="779"/>
      <c r="NPA1330" s="779"/>
      <c r="NPB1330" s="779"/>
      <c r="NPC1330" s="779"/>
      <c r="NPD1330" s="779"/>
      <c r="NPE1330" s="779"/>
      <c r="NPF1330" s="779"/>
      <c r="NPG1330" s="779"/>
      <c r="NPH1330" s="779"/>
      <c r="NPI1330" s="779"/>
      <c r="NPJ1330" s="779"/>
      <c r="NPK1330" s="779"/>
      <c r="NPL1330" s="779"/>
      <c r="NPM1330" s="779"/>
      <c r="NPN1330" s="779"/>
      <c r="NPO1330" s="779"/>
      <c r="NPP1330" s="779"/>
      <c r="NPQ1330" s="779"/>
      <c r="NPR1330" s="779"/>
      <c r="NPS1330" s="779"/>
      <c r="NPT1330" s="779"/>
      <c r="NPU1330" s="779"/>
      <c r="NPV1330" s="779"/>
      <c r="NPW1330" s="779"/>
      <c r="NPX1330" s="779"/>
      <c r="NPY1330" s="779"/>
      <c r="NPZ1330" s="779"/>
      <c r="NQA1330" s="779"/>
      <c r="NQB1330" s="779"/>
      <c r="NQC1330" s="779"/>
      <c r="NQD1330" s="779"/>
      <c r="NQE1330" s="779"/>
      <c r="NQF1330" s="779"/>
      <c r="NQG1330" s="779"/>
      <c r="NQH1330" s="779"/>
      <c r="NQI1330" s="779"/>
      <c r="NQJ1330" s="779"/>
      <c r="NQK1330" s="779"/>
      <c r="NQL1330" s="779"/>
      <c r="NQM1330" s="779"/>
      <c r="NQN1330" s="779"/>
      <c r="NQO1330" s="779"/>
      <c r="NQP1330" s="779"/>
      <c r="NQQ1330" s="779"/>
      <c r="NQR1330" s="779"/>
      <c r="NQS1330" s="779"/>
      <c r="NQT1330" s="779"/>
      <c r="NQU1330" s="779"/>
      <c r="NQV1330" s="779"/>
      <c r="NQW1330" s="779"/>
      <c r="NQX1330" s="779"/>
      <c r="NQY1330" s="779"/>
      <c r="NQZ1330" s="779"/>
      <c r="NRA1330" s="779"/>
      <c r="NRB1330" s="779"/>
      <c r="NRC1330" s="779"/>
      <c r="NRD1330" s="779"/>
      <c r="NRE1330" s="779"/>
      <c r="NRF1330" s="779"/>
      <c r="NRG1330" s="779"/>
      <c r="NRH1330" s="779"/>
      <c r="NRI1330" s="779"/>
      <c r="NRJ1330" s="779"/>
      <c r="NRK1330" s="779"/>
      <c r="NRL1330" s="779"/>
      <c r="NRM1330" s="779"/>
      <c r="NRN1330" s="779"/>
      <c r="NRO1330" s="779"/>
      <c r="NRP1330" s="779"/>
      <c r="NRQ1330" s="779"/>
      <c r="NRR1330" s="779"/>
      <c r="NRS1330" s="779"/>
      <c r="NRT1330" s="779"/>
      <c r="NRU1330" s="779"/>
      <c r="NRV1330" s="779"/>
      <c r="NRW1330" s="779"/>
      <c r="NRX1330" s="779"/>
      <c r="NRY1330" s="779"/>
      <c r="NRZ1330" s="779"/>
      <c r="NSA1330" s="779"/>
      <c r="NSB1330" s="779"/>
      <c r="NSC1330" s="779"/>
      <c r="NSD1330" s="779"/>
      <c r="NSE1330" s="779"/>
      <c r="NSF1330" s="779"/>
      <c r="NSG1330" s="779"/>
      <c r="NSH1330" s="779"/>
      <c r="NSI1330" s="779"/>
      <c r="NSJ1330" s="779"/>
      <c r="NSK1330" s="779"/>
      <c r="NSL1330" s="779"/>
      <c r="NSM1330" s="779"/>
      <c r="NSN1330" s="779"/>
      <c r="NSO1330" s="779"/>
      <c r="NSP1330" s="779"/>
      <c r="NSQ1330" s="779"/>
      <c r="NSR1330" s="779"/>
      <c r="NSS1330" s="779"/>
      <c r="NST1330" s="779"/>
      <c r="NSU1330" s="779"/>
      <c r="NSV1330" s="779"/>
      <c r="NSW1330" s="779"/>
      <c r="NSX1330" s="779"/>
      <c r="NSY1330" s="779"/>
      <c r="NSZ1330" s="779"/>
      <c r="NTA1330" s="779"/>
      <c r="NTB1330" s="779"/>
      <c r="NTC1330" s="779"/>
      <c r="NTD1330" s="779"/>
      <c r="NTE1330" s="779"/>
      <c r="NTF1330" s="779"/>
      <c r="NTG1330" s="779"/>
      <c r="NTH1330" s="779"/>
      <c r="NTI1330" s="779"/>
      <c r="NTJ1330" s="779"/>
      <c r="NTK1330" s="779"/>
      <c r="NTL1330" s="779"/>
      <c r="NTM1330" s="779"/>
      <c r="NTN1330" s="779"/>
      <c r="NTO1330" s="779"/>
      <c r="NTP1330" s="779"/>
      <c r="NTQ1330" s="779"/>
      <c r="NTR1330" s="779"/>
      <c r="NTS1330" s="779"/>
      <c r="NTT1330" s="779"/>
      <c r="NTU1330" s="779"/>
      <c r="NTV1330" s="779"/>
      <c r="NTW1330" s="779"/>
      <c r="NTX1330" s="779"/>
      <c r="NTY1330" s="779"/>
      <c r="NTZ1330" s="779"/>
      <c r="NUA1330" s="779"/>
      <c r="NUB1330" s="779"/>
      <c r="NUC1330" s="779"/>
      <c r="NUD1330" s="779"/>
      <c r="NUE1330" s="779"/>
      <c r="NUF1330" s="779"/>
      <c r="NUG1330" s="779"/>
      <c r="NUH1330" s="779"/>
      <c r="NUI1330" s="779"/>
      <c r="NUJ1330" s="779"/>
      <c r="NUK1330" s="779"/>
      <c r="NUL1330" s="779"/>
      <c r="NUM1330" s="779"/>
      <c r="NUN1330" s="779"/>
      <c r="NUO1330" s="779"/>
      <c r="NUP1330" s="779"/>
      <c r="NUQ1330" s="779"/>
      <c r="NUR1330" s="779"/>
      <c r="NUS1330" s="779"/>
      <c r="NUT1330" s="779"/>
      <c r="NUU1330" s="779"/>
      <c r="NUV1330" s="779"/>
      <c r="NUW1330" s="779"/>
      <c r="NUX1330" s="779"/>
      <c r="NUY1330" s="779"/>
      <c r="NUZ1330" s="779"/>
      <c r="NVA1330" s="779"/>
      <c r="NVB1330" s="779"/>
      <c r="NVC1330" s="779"/>
      <c r="NVD1330" s="779"/>
      <c r="NVE1330" s="779"/>
      <c r="NVF1330" s="779"/>
      <c r="NVG1330" s="779"/>
      <c r="NVH1330" s="779"/>
      <c r="NVI1330" s="779"/>
      <c r="NVJ1330" s="779"/>
      <c r="NVK1330" s="779"/>
      <c r="NVL1330" s="779"/>
      <c r="NVM1330" s="779"/>
      <c r="NVN1330" s="779"/>
      <c r="NVO1330" s="779"/>
      <c r="NVP1330" s="779"/>
      <c r="NVQ1330" s="779"/>
      <c r="NVR1330" s="779"/>
      <c r="NVS1330" s="779"/>
      <c r="NVT1330" s="779"/>
      <c r="NVU1330" s="779"/>
      <c r="NVV1330" s="779"/>
      <c r="NVW1330" s="779"/>
      <c r="NVX1330" s="779"/>
      <c r="NVY1330" s="779"/>
      <c r="NVZ1330" s="779"/>
      <c r="NWA1330" s="779"/>
      <c r="NWB1330" s="779"/>
      <c r="NWC1330" s="779"/>
      <c r="NWD1330" s="779"/>
      <c r="NWE1330" s="779"/>
      <c r="NWF1330" s="779"/>
      <c r="NWG1330" s="779"/>
      <c r="NWH1330" s="779"/>
      <c r="NWI1330" s="779"/>
      <c r="NWJ1330" s="779"/>
      <c r="NWK1330" s="779"/>
      <c r="NWL1330" s="779"/>
      <c r="NWM1330" s="779"/>
      <c r="NWN1330" s="779"/>
      <c r="NWO1330" s="779"/>
      <c r="NWP1330" s="779"/>
      <c r="NWQ1330" s="779"/>
      <c r="NWR1330" s="779"/>
      <c r="NWS1330" s="779"/>
      <c r="NWT1330" s="779"/>
      <c r="NWU1330" s="779"/>
      <c r="NWV1330" s="779"/>
      <c r="NWW1330" s="779"/>
      <c r="NWX1330" s="779"/>
      <c r="NWY1330" s="779"/>
      <c r="NWZ1330" s="779"/>
      <c r="NXA1330" s="779"/>
      <c r="NXB1330" s="779"/>
      <c r="NXC1330" s="779"/>
      <c r="NXD1330" s="779"/>
      <c r="NXE1330" s="779"/>
      <c r="NXF1330" s="779"/>
      <c r="NXG1330" s="779"/>
      <c r="NXH1330" s="779"/>
      <c r="NXI1330" s="779"/>
      <c r="NXJ1330" s="779"/>
      <c r="NXK1330" s="779"/>
      <c r="NXL1330" s="779"/>
      <c r="NXM1330" s="779"/>
      <c r="NXN1330" s="779"/>
      <c r="NXO1330" s="779"/>
      <c r="NXP1330" s="779"/>
      <c r="NXQ1330" s="779"/>
      <c r="NXR1330" s="779"/>
      <c r="NXS1330" s="779"/>
      <c r="NXT1330" s="779"/>
      <c r="NXU1330" s="779"/>
      <c r="NXV1330" s="779"/>
      <c r="NXW1330" s="779"/>
      <c r="NXX1330" s="779"/>
      <c r="NXY1330" s="779"/>
      <c r="NXZ1330" s="779"/>
      <c r="NYA1330" s="779"/>
      <c r="NYB1330" s="779"/>
      <c r="NYC1330" s="779"/>
      <c r="NYD1330" s="779"/>
      <c r="NYE1330" s="779"/>
      <c r="NYF1330" s="779"/>
      <c r="NYG1330" s="779"/>
      <c r="NYH1330" s="779"/>
      <c r="NYI1330" s="779"/>
      <c r="NYJ1330" s="779"/>
      <c r="NYK1330" s="779"/>
      <c r="NYL1330" s="779"/>
      <c r="NYM1330" s="779"/>
      <c r="NYN1330" s="779"/>
      <c r="NYO1330" s="779"/>
      <c r="NYP1330" s="779"/>
      <c r="NYQ1330" s="779"/>
      <c r="NYR1330" s="779"/>
      <c r="NYS1330" s="779"/>
      <c r="NYT1330" s="779"/>
      <c r="NYU1330" s="779"/>
      <c r="NYV1330" s="779"/>
      <c r="NYW1330" s="779"/>
      <c r="NYX1330" s="779"/>
      <c r="NYY1330" s="779"/>
      <c r="NYZ1330" s="779"/>
      <c r="NZA1330" s="779"/>
      <c r="NZB1330" s="779"/>
      <c r="NZC1330" s="779"/>
      <c r="NZD1330" s="779"/>
      <c r="NZE1330" s="779"/>
      <c r="NZF1330" s="779"/>
      <c r="NZG1330" s="779"/>
      <c r="NZH1330" s="779"/>
      <c r="NZI1330" s="779"/>
      <c r="NZJ1330" s="779"/>
      <c r="NZK1330" s="779"/>
      <c r="NZL1330" s="779"/>
      <c r="NZM1330" s="779"/>
      <c r="NZN1330" s="779"/>
      <c r="NZO1330" s="779"/>
      <c r="NZP1330" s="779"/>
      <c r="NZQ1330" s="779"/>
      <c r="NZR1330" s="779"/>
      <c r="NZS1330" s="779"/>
      <c r="NZT1330" s="779"/>
      <c r="NZU1330" s="779"/>
      <c r="NZV1330" s="779"/>
      <c r="NZW1330" s="779"/>
      <c r="NZX1330" s="779"/>
      <c r="NZY1330" s="779"/>
      <c r="NZZ1330" s="779"/>
      <c r="OAA1330" s="779"/>
      <c r="OAB1330" s="779"/>
      <c r="OAC1330" s="779"/>
      <c r="OAD1330" s="779"/>
      <c r="OAE1330" s="779"/>
      <c r="OAF1330" s="779"/>
      <c r="OAG1330" s="779"/>
      <c r="OAH1330" s="779"/>
      <c r="OAI1330" s="779"/>
      <c r="OAJ1330" s="779"/>
      <c r="OAK1330" s="779"/>
      <c r="OAL1330" s="779"/>
      <c r="OAM1330" s="779"/>
      <c r="OAN1330" s="779"/>
      <c r="OAO1330" s="779"/>
      <c r="OAP1330" s="779"/>
      <c r="OAQ1330" s="779"/>
      <c r="OAR1330" s="779"/>
      <c r="OAS1330" s="779"/>
      <c r="OAT1330" s="779"/>
      <c r="OAU1330" s="779"/>
      <c r="OAV1330" s="779"/>
      <c r="OAW1330" s="779"/>
      <c r="OAX1330" s="779"/>
      <c r="OAY1330" s="779"/>
      <c r="OAZ1330" s="779"/>
      <c r="OBA1330" s="779"/>
      <c r="OBB1330" s="779"/>
      <c r="OBC1330" s="779"/>
      <c r="OBD1330" s="779"/>
      <c r="OBE1330" s="779"/>
      <c r="OBF1330" s="779"/>
      <c r="OBG1330" s="779"/>
      <c r="OBH1330" s="779"/>
      <c r="OBI1330" s="779"/>
      <c r="OBJ1330" s="779"/>
      <c r="OBK1330" s="779"/>
      <c r="OBL1330" s="779"/>
      <c r="OBM1330" s="779"/>
      <c r="OBN1330" s="779"/>
      <c r="OBO1330" s="779"/>
      <c r="OBP1330" s="779"/>
      <c r="OBQ1330" s="779"/>
      <c r="OBR1330" s="779"/>
      <c r="OBS1330" s="779"/>
      <c r="OBT1330" s="779"/>
      <c r="OBU1330" s="779"/>
      <c r="OBV1330" s="779"/>
      <c r="OBW1330" s="779"/>
      <c r="OBX1330" s="779"/>
      <c r="OBY1330" s="779"/>
      <c r="OBZ1330" s="779"/>
      <c r="OCA1330" s="779"/>
      <c r="OCB1330" s="779"/>
      <c r="OCC1330" s="779"/>
      <c r="OCD1330" s="779"/>
      <c r="OCE1330" s="779"/>
      <c r="OCF1330" s="779"/>
      <c r="OCG1330" s="779"/>
      <c r="OCH1330" s="779"/>
      <c r="OCI1330" s="779"/>
      <c r="OCJ1330" s="779"/>
      <c r="OCK1330" s="779"/>
      <c r="OCL1330" s="779"/>
      <c r="OCM1330" s="779"/>
      <c r="OCN1330" s="779"/>
      <c r="OCO1330" s="779"/>
      <c r="OCP1330" s="779"/>
      <c r="OCQ1330" s="779"/>
      <c r="OCR1330" s="779"/>
      <c r="OCS1330" s="779"/>
      <c r="OCT1330" s="779"/>
      <c r="OCU1330" s="779"/>
      <c r="OCV1330" s="779"/>
      <c r="OCW1330" s="779"/>
      <c r="OCX1330" s="779"/>
      <c r="OCY1330" s="779"/>
      <c r="OCZ1330" s="779"/>
      <c r="ODA1330" s="779"/>
      <c r="ODB1330" s="779"/>
      <c r="ODC1330" s="779"/>
      <c r="ODD1330" s="779"/>
      <c r="ODE1330" s="779"/>
      <c r="ODF1330" s="779"/>
      <c r="ODG1330" s="779"/>
      <c r="ODH1330" s="779"/>
      <c r="ODI1330" s="779"/>
      <c r="ODJ1330" s="779"/>
      <c r="ODK1330" s="779"/>
      <c r="ODL1330" s="779"/>
      <c r="ODM1330" s="779"/>
      <c r="ODN1330" s="779"/>
      <c r="ODO1330" s="779"/>
      <c r="ODP1330" s="779"/>
      <c r="ODQ1330" s="779"/>
      <c r="ODR1330" s="779"/>
      <c r="ODS1330" s="779"/>
      <c r="ODT1330" s="779"/>
      <c r="ODU1330" s="779"/>
      <c r="ODV1330" s="779"/>
      <c r="ODW1330" s="779"/>
      <c r="ODX1330" s="779"/>
      <c r="ODY1330" s="779"/>
      <c r="ODZ1330" s="779"/>
      <c r="OEA1330" s="779"/>
      <c r="OEB1330" s="779"/>
      <c r="OEC1330" s="779"/>
      <c r="OED1330" s="779"/>
      <c r="OEE1330" s="779"/>
      <c r="OEF1330" s="779"/>
      <c r="OEG1330" s="779"/>
      <c r="OEH1330" s="779"/>
      <c r="OEI1330" s="779"/>
      <c r="OEJ1330" s="779"/>
      <c r="OEK1330" s="779"/>
      <c r="OEL1330" s="779"/>
      <c r="OEM1330" s="779"/>
      <c r="OEN1330" s="779"/>
      <c r="OEO1330" s="779"/>
      <c r="OEP1330" s="779"/>
      <c r="OEQ1330" s="779"/>
      <c r="OER1330" s="779"/>
      <c r="OES1330" s="779"/>
      <c r="OET1330" s="779"/>
      <c r="OEU1330" s="779"/>
      <c r="OEV1330" s="779"/>
      <c r="OEW1330" s="779"/>
      <c r="OEX1330" s="779"/>
      <c r="OEY1330" s="779"/>
      <c r="OEZ1330" s="779"/>
      <c r="OFA1330" s="779"/>
      <c r="OFB1330" s="779"/>
      <c r="OFC1330" s="779"/>
      <c r="OFD1330" s="779"/>
      <c r="OFE1330" s="779"/>
      <c r="OFF1330" s="779"/>
      <c r="OFG1330" s="779"/>
      <c r="OFH1330" s="779"/>
      <c r="OFI1330" s="779"/>
      <c r="OFJ1330" s="779"/>
      <c r="OFK1330" s="779"/>
      <c r="OFL1330" s="779"/>
      <c r="OFM1330" s="779"/>
      <c r="OFN1330" s="779"/>
      <c r="OFO1330" s="779"/>
      <c r="OFP1330" s="779"/>
      <c r="OFQ1330" s="779"/>
      <c r="OFR1330" s="779"/>
      <c r="OFS1330" s="779"/>
      <c r="OFT1330" s="779"/>
      <c r="OFU1330" s="779"/>
      <c r="OFV1330" s="779"/>
      <c r="OFW1330" s="779"/>
      <c r="OFX1330" s="779"/>
      <c r="OFY1330" s="779"/>
      <c r="OFZ1330" s="779"/>
      <c r="OGA1330" s="779"/>
      <c r="OGB1330" s="779"/>
      <c r="OGC1330" s="779"/>
      <c r="OGD1330" s="779"/>
      <c r="OGE1330" s="779"/>
      <c r="OGF1330" s="779"/>
      <c r="OGG1330" s="779"/>
      <c r="OGH1330" s="779"/>
      <c r="OGI1330" s="779"/>
      <c r="OGJ1330" s="779"/>
      <c r="OGK1330" s="779"/>
      <c r="OGL1330" s="779"/>
      <c r="OGM1330" s="779"/>
      <c r="OGN1330" s="779"/>
      <c r="OGO1330" s="779"/>
      <c r="OGP1330" s="779"/>
      <c r="OGQ1330" s="779"/>
      <c r="OGR1330" s="779"/>
      <c r="OGS1330" s="779"/>
      <c r="OGT1330" s="779"/>
      <c r="OGU1330" s="779"/>
      <c r="OGV1330" s="779"/>
      <c r="OGW1330" s="779"/>
      <c r="OGX1330" s="779"/>
      <c r="OGY1330" s="779"/>
      <c r="OGZ1330" s="779"/>
      <c r="OHA1330" s="779"/>
      <c r="OHB1330" s="779"/>
      <c r="OHC1330" s="779"/>
      <c r="OHD1330" s="779"/>
      <c r="OHE1330" s="779"/>
      <c r="OHF1330" s="779"/>
      <c r="OHG1330" s="779"/>
      <c r="OHH1330" s="779"/>
      <c r="OHI1330" s="779"/>
      <c r="OHJ1330" s="779"/>
      <c r="OHK1330" s="779"/>
      <c r="OHL1330" s="779"/>
      <c r="OHM1330" s="779"/>
      <c r="OHN1330" s="779"/>
      <c r="OHO1330" s="779"/>
      <c r="OHP1330" s="779"/>
      <c r="OHQ1330" s="779"/>
      <c r="OHR1330" s="779"/>
      <c r="OHS1330" s="779"/>
      <c r="OHT1330" s="779"/>
      <c r="OHU1330" s="779"/>
      <c r="OHV1330" s="779"/>
      <c r="OHW1330" s="779"/>
      <c r="OHX1330" s="779"/>
      <c r="OHY1330" s="779"/>
      <c r="OHZ1330" s="779"/>
      <c r="OIA1330" s="779"/>
      <c r="OIB1330" s="779"/>
      <c r="OIC1330" s="779"/>
      <c r="OID1330" s="779"/>
      <c r="OIE1330" s="779"/>
      <c r="OIF1330" s="779"/>
      <c r="OIG1330" s="779"/>
      <c r="OIH1330" s="779"/>
      <c r="OII1330" s="779"/>
      <c r="OIJ1330" s="779"/>
      <c r="OIK1330" s="779"/>
      <c r="OIL1330" s="779"/>
      <c r="OIM1330" s="779"/>
      <c r="OIN1330" s="779"/>
      <c r="OIO1330" s="779"/>
      <c r="OIP1330" s="779"/>
      <c r="OIQ1330" s="779"/>
      <c r="OIR1330" s="779"/>
      <c r="OIS1330" s="779"/>
      <c r="OIT1330" s="779"/>
      <c r="OIU1330" s="779"/>
      <c r="OIV1330" s="779"/>
      <c r="OIW1330" s="779"/>
      <c r="OIX1330" s="779"/>
      <c r="OIY1330" s="779"/>
      <c r="OIZ1330" s="779"/>
      <c r="OJA1330" s="779"/>
      <c r="OJB1330" s="779"/>
      <c r="OJC1330" s="779"/>
      <c r="OJD1330" s="779"/>
      <c r="OJE1330" s="779"/>
      <c r="OJF1330" s="779"/>
      <c r="OJG1330" s="779"/>
      <c r="OJH1330" s="779"/>
      <c r="OJI1330" s="779"/>
      <c r="OJJ1330" s="779"/>
      <c r="OJK1330" s="779"/>
      <c r="OJL1330" s="779"/>
      <c r="OJM1330" s="779"/>
      <c r="OJN1330" s="779"/>
      <c r="OJO1330" s="779"/>
      <c r="OJP1330" s="779"/>
      <c r="OJQ1330" s="779"/>
      <c r="OJR1330" s="779"/>
      <c r="OJS1330" s="779"/>
      <c r="OJT1330" s="779"/>
      <c r="OJU1330" s="779"/>
      <c r="OJV1330" s="779"/>
      <c r="OJW1330" s="779"/>
      <c r="OJX1330" s="779"/>
      <c r="OJY1330" s="779"/>
      <c r="OJZ1330" s="779"/>
      <c r="OKA1330" s="779"/>
      <c r="OKB1330" s="779"/>
      <c r="OKC1330" s="779"/>
      <c r="OKD1330" s="779"/>
      <c r="OKE1330" s="779"/>
      <c r="OKF1330" s="779"/>
      <c r="OKG1330" s="779"/>
      <c r="OKH1330" s="779"/>
      <c r="OKI1330" s="779"/>
      <c r="OKJ1330" s="779"/>
      <c r="OKK1330" s="779"/>
      <c r="OKL1330" s="779"/>
      <c r="OKM1330" s="779"/>
      <c r="OKN1330" s="779"/>
      <c r="OKO1330" s="779"/>
      <c r="OKP1330" s="779"/>
      <c r="OKQ1330" s="779"/>
      <c r="OKR1330" s="779"/>
      <c r="OKS1330" s="779"/>
      <c r="OKT1330" s="779"/>
      <c r="OKU1330" s="779"/>
      <c r="OKV1330" s="779"/>
      <c r="OKW1330" s="779"/>
      <c r="OKX1330" s="779"/>
      <c r="OKY1330" s="779"/>
      <c r="OKZ1330" s="779"/>
      <c r="OLA1330" s="779"/>
      <c r="OLB1330" s="779"/>
      <c r="OLC1330" s="779"/>
      <c r="OLD1330" s="779"/>
      <c r="OLE1330" s="779"/>
      <c r="OLF1330" s="779"/>
      <c r="OLG1330" s="779"/>
      <c r="OLH1330" s="779"/>
      <c r="OLI1330" s="779"/>
      <c r="OLJ1330" s="779"/>
      <c r="OLK1330" s="779"/>
      <c r="OLL1330" s="779"/>
      <c r="OLM1330" s="779"/>
      <c r="OLN1330" s="779"/>
      <c r="OLO1330" s="779"/>
      <c r="OLP1330" s="779"/>
      <c r="OLQ1330" s="779"/>
      <c r="OLR1330" s="779"/>
      <c r="OLS1330" s="779"/>
      <c r="OLT1330" s="779"/>
      <c r="OLU1330" s="779"/>
      <c r="OLV1330" s="779"/>
      <c r="OLW1330" s="779"/>
      <c r="OLX1330" s="779"/>
      <c r="OLY1330" s="779"/>
      <c r="OLZ1330" s="779"/>
      <c r="OMA1330" s="779"/>
      <c r="OMB1330" s="779"/>
      <c r="OMC1330" s="779"/>
      <c r="OMD1330" s="779"/>
      <c r="OME1330" s="779"/>
      <c r="OMF1330" s="779"/>
      <c r="OMG1330" s="779"/>
      <c r="OMH1330" s="779"/>
      <c r="OMI1330" s="779"/>
      <c r="OMJ1330" s="779"/>
      <c r="OMK1330" s="779"/>
      <c r="OML1330" s="779"/>
      <c r="OMM1330" s="779"/>
      <c r="OMN1330" s="779"/>
      <c r="OMO1330" s="779"/>
      <c r="OMP1330" s="779"/>
      <c r="OMQ1330" s="779"/>
      <c r="OMR1330" s="779"/>
      <c r="OMS1330" s="779"/>
      <c r="OMT1330" s="779"/>
      <c r="OMU1330" s="779"/>
      <c r="OMV1330" s="779"/>
      <c r="OMW1330" s="779"/>
      <c r="OMX1330" s="779"/>
      <c r="OMY1330" s="779"/>
      <c r="OMZ1330" s="779"/>
      <c r="ONA1330" s="779"/>
      <c r="ONB1330" s="779"/>
      <c r="ONC1330" s="779"/>
      <c r="OND1330" s="779"/>
      <c r="ONE1330" s="779"/>
      <c r="ONF1330" s="779"/>
      <c r="ONG1330" s="779"/>
      <c r="ONH1330" s="779"/>
      <c r="ONI1330" s="779"/>
      <c r="ONJ1330" s="779"/>
      <c r="ONK1330" s="779"/>
      <c r="ONL1330" s="779"/>
      <c r="ONM1330" s="779"/>
      <c r="ONN1330" s="779"/>
      <c r="ONO1330" s="779"/>
      <c r="ONP1330" s="779"/>
      <c r="ONQ1330" s="779"/>
      <c r="ONR1330" s="779"/>
      <c r="ONS1330" s="779"/>
      <c r="ONT1330" s="779"/>
      <c r="ONU1330" s="779"/>
      <c r="ONV1330" s="779"/>
      <c r="ONW1330" s="779"/>
      <c r="ONX1330" s="779"/>
      <c r="ONY1330" s="779"/>
      <c r="ONZ1330" s="779"/>
      <c r="OOA1330" s="779"/>
      <c r="OOB1330" s="779"/>
      <c r="OOC1330" s="779"/>
      <c r="OOD1330" s="779"/>
      <c r="OOE1330" s="779"/>
      <c r="OOF1330" s="779"/>
      <c r="OOG1330" s="779"/>
      <c r="OOH1330" s="779"/>
      <c r="OOI1330" s="779"/>
      <c r="OOJ1330" s="779"/>
      <c r="OOK1330" s="779"/>
      <c r="OOL1330" s="779"/>
      <c r="OOM1330" s="779"/>
      <c r="OON1330" s="779"/>
      <c r="OOO1330" s="779"/>
      <c r="OOP1330" s="779"/>
      <c r="OOQ1330" s="779"/>
      <c r="OOR1330" s="779"/>
      <c r="OOS1330" s="779"/>
      <c r="OOT1330" s="779"/>
      <c r="OOU1330" s="779"/>
      <c r="OOV1330" s="779"/>
      <c r="OOW1330" s="779"/>
      <c r="OOX1330" s="779"/>
      <c r="OOY1330" s="779"/>
      <c r="OOZ1330" s="779"/>
      <c r="OPA1330" s="779"/>
      <c r="OPB1330" s="779"/>
      <c r="OPC1330" s="779"/>
      <c r="OPD1330" s="779"/>
      <c r="OPE1330" s="779"/>
      <c r="OPF1330" s="779"/>
      <c r="OPG1330" s="779"/>
      <c r="OPH1330" s="779"/>
      <c r="OPI1330" s="779"/>
      <c r="OPJ1330" s="779"/>
      <c r="OPK1330" s="779"/>
      <c r="OPL1330" s="779"/>
      <c r="OPM1330" s="779"/>
      <c r="OPN1330" s="779"/>
      <c r="OPO1330" s="779"/>
      <c r="OPP1330" s="779"/>
      <c r="OPQ1330" s="779"/>
      <c r="OPR1330" s="779"/>
      <c r="OPS1330" s="779"/>
      <c r="OPT1330" s="779"/>
      <c r="OPU1330" s="779"/>
      <c r="OPV1330" s="779"/>
      <c r="OPW1330" s="779"/>
      <c r="OPX1330" s="779"/>
      <c r="OPY1330" s="779"/>
      <c r="OPZ1330" s="779"/>
      <c r="OQA1330" s="779"/>
      <c r="OQB1330" s="779"/>
      <c r="OQC1330" s="779"/>
      <c r="OQD1330" s="779"/>
      <c r="OQE1330" s="779"/>
      <c r="OQF1330" s="779"/>
      <c r="OQG1330" s="779"/>
      <c r="OQH1330" s="779"/>
      <c r="OQI1330" s="779"/>
      <c r="OQJ1330" s="779"/>
      <c r="OQK1330" s="779"/>
      <c r="OQL1330" s="779"/>
      <c r="OQM1330" s="779"/>
      <c r="OQN1330" s="779"/>
      <c r="OQO1330" s="779"/>
      <c r="OQP1330" s="779"/>
      <c r="OQQ1330" s="779"/>
      <c r="OQR1330" s="779"/>
      <c r="OQS1330" s="779"/>
      <c r="OQT1330" s="779"/>
      <c r="OQU1330" s="779"/>
      <c r="OQV1330" s="779"/>
      <c r="OQW1330" s="779"/>
      <c r="OQX1330" s="779"/>
      <c r="OQY1330" s="779"/>
      <c r="OQZ1330" s="779"/>
      <c r="ORA1330" s="779"/>
      <c r="ORB1330" s="779"/>
      <c r="ORC1330" s="779"/>
      <c r="ORD1330" s="779"/>
      <c r="ORE1330" s="779"/>
      <c r="ORF1330" s="779"/>
      <c r="ORG1330" s="779"/>
      <c r="ORH1330" s="779"/>
      <c r="ORI1330" s="779"/>
      <c r="ORJ1330" s="779"/>
      <c r="ORK1330" s="779"/>
      <c r="ORL1330" s="779"/>
      <c r="ORM1330" s="779"/>
      <c r="ORN1330" s="779"/>
      <c r="ORO1330" s="779"/>
      <c r="ORP1330" s="779"/>
      <c r="ORQ1330" s="779"/>
      <c r="ORR1330" s="779"/>
      <c r="ORS1330" s="779"/>
      <c r="ORT1330" s="779"/>
      <c r="ORU1330" s="779"/>
      <c r="ORV1330" s="779"/>
      <c r="ORW1330" s="779"/>
      <c r="ORX1330" s="779"/>
      <c r="ORY1330" s="779"/>
      <c r="ORZ1330" s="779"/>
      <c r="OSA1330" s="779"/>
      <c r="OSB1330" s="779"/>
      <c r="OSC1330" s="779"/>
      <c r="OSD1330" s="779"/>
      <c r="OSE1330" s="779"/>
      <c r="OSF1330" s="779"/>
      <c r="OSG1330" s="779"/>
      <c r="OSH1330" s="779"/>
      <c r="OSI1330" s="779"/>
      <c r="OSJ1330" s="779"/>
      <c r="OSK1330" s="779"/>
      <c r="OSL1330" s="779"/>
      <c r="OSM1330" s="779"/>
      <c r="OSN1330" s="779"/>
      <c r="OSO1330" s="779"/>
      <c r="OSP1330" s="779"/>
      <c r="OSQ1330" s="779"/>
      <c r="OSR1330" s="779"/>
      <c r="OSS1330" s="779"/>
      <c r="OST1330" s="779"/>
      <c r="OSU1330" s="779"/>
      <c r="OSV1330" s="779"/>
      <c r="OSW1330" s="779"/>
      <c r="OSX1330" s="779"/>
      <c r="OSY1330" s="779"/>
      <c r="OSZ1330" s="779"/>
      <c r="OTA1330" s="779"/>
      <c r="OTB1330" s="779"/>
      <c r="OTC1330" s="779"/>
      <c r="OTD1330" s="779"/>
      <c r="OTE1330" s="779"/>
      <c r="OTF1330" s="779"/>
      <c r="OTG1330" s="779"/>
      <c r="OTH1330" s="779"/>
      <c r="OTI1330" s="779"/>
      <c r="OTJ1330" s="779"/>
      <c r="OTK1330" s="779"/>
      <c r="OTL1330" s="779"/>
      <c r="OTM1330" s="779"/>
      <c r="OTN1330" s="779"/>
      <c r="OTO1330" s="779"/>
      <c r="OTP1330" s="779"/>
      <c r="OTQ1330" s="779"/>
      <c r="OTR1330" s="779"/>
      <c r="OTS1330" s="779"/>
      <c r="OTT1330" s="779"/>
      <c r="OTU1330" s="779"/>
      <c r="OTV1330" s="779"/>
      <c r="OTW1330" s="779"/>
      <c r="OTX1330" s="779"/>
      <c r="OTY1330" s="779"/>
      <c r="OTZ1330" s="779"/>
      <c r="OUA1330" s="779"/>
      <c r="OUB1330" s="779"/>
      <c r="OUC1330" s="779"/>
      <c r="OUD1330" s="779"/>
      <c r="OUE1330" s="779"/>
      <c r="OUF1330" s="779"/>
      <c r="OUG1330" s="779"/>
      <c r="OUH1330" s="779"/>
      <c r="OUI1330" s="779"/>
      <c r="OUJ1330" s="779"/>
      <c r="OUK1330" s="779"/>
      <c r="OUL1330" s="779"/>
      <c r="OUM1330" s="779"/>
      <c r="OUN1330" s="779"/>
      <c r="OUO1330" s="779"/>
      <c r="OUP1330" s="779"/>
      <c r="OUQ1330" s="779"/>
      <c r="OUR1330" s="779"/>
      <c r="OUS1330" s="779"/>
      <c r="OUT1330" s="779"/>
      <c r="OUU1330" s="779"/>
      <c r="OUV1330" s="779"/>
      <c r="OUW1330" s="779"/>
      <c r="OUX1330" s="779"/>
      <c r="OUY1330" s="779"/>
      <c r="OUZ1330" s="779"/>
      <c r="OVA1330" s="779"/>
      <c r="OVB1330" s="779"/>
      <c r="OVC1330" s="779"/>
      <c r="OVD1330" s="779"/>
      <c r="OVE1330" s="779"/>
      <c r="OVF1330" s="779"/>
      <c r="OVG1330" s="779"/>
      <c r="OVH1330" s="779"/>
      <c r="OVI1330" s="779"/>
      <c r="OVJ1330" s="779"/>
      <c r="OVK1330" s="779"/>
      <c r="OVL1330" s="779"/>
      <c r="OVM1330" s="779"/>
      <c r="OVN1330" s="779"/>
      <c r="OVO1330" s="779"/>
      <c r="OVP1330" s="779"/>
      <c r="OVQ1330" s="779"/>
      <c r="OVR1330" s="779"/>
      <c r="OVS1330" s="779"/>
      <c r="OVT1330" s="779"/>
      <c r="OVU1330" s="779"/>
      <c r="OVV1330" s="779"/>
      <c r="OVW1330" s="779"/>
      <c r="OVX1330" s="779"/>
      <c r="OVY1330" s="779"/>
      <c r="OVZ1330" s="779"/>
      <c r="OWA1330" s="779"/>
      <c r="OWB1330" s="779"/>
      <c r="OWC1330" s="779"/>
      <c r="OWD1330" s="779"/>
      <c r="OWE1330" s="779"/>
      <c r="OWF1330" s="779"/>
      <c r="OWG1330" s="779"/>
      <c r="OWH1330" s="779"/>
      <c r="OWI1330" s="779"/>
      <c r="OWJ1330" s="779"/>
      <c r="OWK1330" s="779"/>
      <c r="OWL1330" s="779"/>
      <c r="OWM1330" s="779"/>
      <c r="OWN1330" s="779"/>
      <c r="OWO1330" s="779"/>
      <c r="OWP1330" s="779"/>
      <c r="OWQ1330" s="779"/>
      <c r="OWR1330" s="779"/>
      <c r="OWS1330" s="779"/>
      <c r="OWT1330" s="779"/>
      <c r="OWU1330" s="779"/>
      <c r="OWV1330" s="779"/>
      <c r="OWW1330" s="779"/>
      <c r="OWX1330" s="779"/>
      <c r="OWY1330" s="779"/>
      <c r="OWZ1330" s="779"/>
      <c r="OXA1330" s="779"/>
      <c r="OXB1330" s="779"/>
      <c r="OXC1330" s="779"/>
      <c r="OXD1330" s="779"/>
      <c r="OXE1330" s="779"/>
      <c r="OXF1330" s="779"/>
      <c r="OXG1330" s="779"/>
      <c r="OXH1330" s="779"/>
      <c r="OXI1330" s="779"/>
      <c r="OXJ1330" s="779"/>
      <c r="OXK1330" s="779"/>
      <c r="OXL1330" s="779"/>
      <c r="OXM1330" s="779"/>
      <c r="OXN1330" s="779"/>
      <c r="OXO1330" s="779"/>
      <c r="OXP1330" s="779"/>
      <c r="OXQ1330" s="779"/>
      <c r="OXR1330" s="779"/>
      <c r="OXS1330" s="779"/>
      <c r="OXT1330" s="779"/>
      <c r="OXU1330" s="779"/>
      <c r="OXV1330" s="779"/>
      <c r="OXW1330" s="779"/>
      <c r="OXX1330" s="779"/>
      <c r="OXY1330" s="779"/>
      <c r="OXZ1330" s="779"/>
      <c r="OYA1330" s="779"/>
      <c r="OYB1330" s="779"/>
      <c r="OYC1330" s="779"/>
      <c r="OYD1330" s="779"/>
      <c r="OYE1330" s="779"/>
      <c r="OYF1330" s="779"/>
      <c r="OYG1330" s="779"/>
      <c r="OYH1330" s="779"/>
      <c r="OYI1330" s="779"/>
      <c r="OYJ1330" s="779"/>
      <c r="OYK1330" s="779"/>
      <c r="OYL1330" s="779"/>
      <c r="OYM1330" s="779"/>
      <c r="OYN1330" s="779"/>
      <c r="OYO1330" s="779"/>
      <c r="OYP1330" s="779"/>
      <c r="OYQ1330" s="779"/>
      <c r="OYR1330" s="779"/>
      <c r="OYS1330" s="779"/>
      <c r="OYT1330" s="779"/>
      <c r="OYU1330" s="779"/>
      <c r="OYV1330" s="779"/>
      <c r="OYW1330" s="779"/>
      <c r="OYX1330" s="779"/>
      <c r="OYY1330" s="779"/>
      <c r="OYZ1330" s="779"/>
      <c r="OZA1330" s="779"/>
      <c r="OZB1330" s="779"/>
      <c r="OZC1330" s="779"/>
      <c r="OZD1330" s="779"/>
      <c r="OZE1330" s="779"/>
      <c r="OZF1330" s="779"/>
      <c r="OZG1330" s="779"/>
      <c r="OZH1330" s="779"/>
      <c r="OZI1330" s="779"/>
      <c r="OZJ1330" s="779"/>
      <c r="OZK1330" s="779"/>
      <c r="OZL1330" s="779"/>
      <c r="OZM1330" s="779"/>
      <c r="OZN1330" s="779"/>
      <c r="OZO1330" s="779"/>
      <c r="OZP1330" s="779"/>
      <c r="OZQ1330" s="779"/>
      <c r="OZR1330" s="779"/>
      <c r="OZS1330" s="779"/>
      <c r="OZT1330" s="779"/>
      <c r="OZU1330" s="779"/>
      <c r="OZV1330" s="779"/>
      <c r="OZW1330" s="779"/>
      <c r="OZX1330" s="779"/>
      <c r="OZY1330" s="779"/>
      <c r="OZZ1330" s="779"/>
      <c r="PAA1330" s="779"/>
      <c r="PAB1330" s="779"/>
      <c r="PAC1330" s="779"/>
      <c r="PAD1330" s="779"/>
      <c r="PAE1330" s="779"/>
      <c r="PAF1330" s="779"/>
      <c r="PAG1330" s="779"/>
      <c r="PAH1330" s="779"/>
      <c r="PAI1330" s="779"/>
      <c r="PAJ1330" s="779"/>
      <c r="PAK1330" s="779"/>
      <c r="PAL1330" s="779"/>
      <c r="PAM1330" s="779"/>
      <c r="PAN1330" s="779"/>
      <c r="PAO1330" s="779"/>
      <c r="PAP1330" s="779"/>
      <c r="PAQ1330" s="779"/>
      <c r="PAR1330" s="779"/>
      <c r="PAS1330" s="779"/>
      <c r="PAT1330" s="779"/>
      <c r="PAU1330" s="779"/>
      <c r="PAV1330" s="779"/>
      <c r="PAW1330" s="779"/>
      <c r="PAX1330" s="779"/>
      <c r="PAY1330" s="779"/>
      <c r="PAZ1330" s="779"/>
      <c r="PBA1330" s="779"/>
      <c r="PBB1330" s="779"/>
      <c r="PBC1330" s="779"/>
      <c r="PBD1330" s="779"/>
      <c r="PBE1330" s="779"/>
      <c r="PBF1330" s="779"/>
      <c r="PBG1330" s="779"/>
      <c r="PBH1330" s="779"/>
      <c r="PBI1330" s="779"/>
      <c r="PBJ1330" s="779"/>
      <c r="PBK1330" s="779"/>
      <c r="PBL1330" s="779"/>
      <c r="PBM1330" s="779"/>
      <c r="PBN1330" s="779"/>
      <c r="PBO1330" s="779"/>
      <c r="PBP1330" s="779"/>
      <c r="PBQ1330" s="779"/>
      <c r="PBR1330" s="779"/>
      <c r="PBS1330" s="779"/>
      <c r="PBT1330" s="779"/>
      <c r="PBU1330" s="779"/>
      <c r="PBV1330" s="779"/>
      <c r="PBW1330" s="779"/>
      <c r="PBX1330" s="779"/>
      <c r="PBY1330" s="779"/>
      <c r="PBZ1330" s="779"/>
      <c r="PCA1330" s="779"/>
      <c r="PCB1330" s="779"/>
      <c r="PCC1330" s="779"/>
      <c r="PCD1330" s="779"/>
      <c r="PCE1330" s="779"/>
      <c r="PCF1330" s="779"/>
      <c r="PCG1330" s="779"/>
      <c r="PCH1330" s="779"/>
      <c r="PCI1330" s="779"/>
      <c r="PCJ1330" s="779"/>
      <c r="PCK1330" s="779"/>
      <c r="PCL1330" s="779"/>
      <c r="PCM1330" s="779"/>
      <c r="PCN1330" s="779"/>
      <c r="PCO1330" s="779"/>
      <c r="PCP1330" s="779"/>
      <c r="PCQ1330" s="779"/>
      <c r="PCR1330" s="779"/>
      <c r="PCS1330" s="779"/>
      <c r="PCT1330" s="779"/>
      <c r="PCU1330" s="779"/>
      <c r="PCV1330" s="779"/>
      <c r="PCW1330" s="779"/>
      <c r="PCX1330" s="779"/>
      <c r="PCY1330" s="779"/>
      <c r="PCZ1330" s="779"/>
      <c r="PDA1330" s="779"/>
      <c r="PDB1330" s="779"/>
      <c r="PDC1330" s="779"/>
      <c r="PDD1330" s="779"/>
      <c r="PDE1330" s="779"/>
      <c r="PDF1330" s="779"/>
      <c r="PDG1330" s="779"/>
      <c r="PDH1330" s="779"/>
      <c r="PDI1330" s="779"/>
      <c r="PDJ1330" s="779"/>
      <c r="PDK1330" s="779"/>
      <c r="PDL1330" s="779"/>
      <c r="PDM1330" s="779"/>
      <c r="PDN1330" s="779"/>
      <c r="PDO1330" s="779"/>
      <c r="PDP1330" s="779"/>
      <c r="PDQ1330" s="779"/>
      <c r="PDR1330" s="779"/>
      <c r="PDS1330" s="779"/>
      <c r="PDT1330" s="779"/>
      <c r="PDU1330" s="779"/>
      <c r="PDV1330" s="779"/>
      <c r="PDW1330" s="779"/>
      <c r="PDX1330" s="779"/>
      <c r="PDY1330" s="779"/>
      <c r="PDZ1330" s="779"/>
      <c r="PEA1330" s="779"/>
      <c r="PEB1330" s="779"/>
      <c r="PEC1330" s="779"/>
      <c r="PED1330" s="779"/>
      <c r="PEE1330" s="779"/>
      <c r="PEF1330" s="779"/>
      <c r="PEG1330" s="779"/>
      <c r="PEH1330" s="779"/>
      <c r="PEI1330" s="779"/>
      <c r="PEJ1330" s="779"/>
      <c r="PEK1330" s="779"/>
      <c r="PEL1330" s="779"/>
      <c r="PEM1330" s="779"/>
      <c r="PEN1330" s="779"/>
      <c r="PEO1330" s="779"/>
      <c r="PEP1330" s="779"/>
      <c r="PEQ1330" s="779"/>
      <c r="PER1330" s="779"/>
      <c r="PES1330" s="779"/>
      <c r="PET1330" s="779"/>
      <c r="PEU1330" s="779"/>
      <c r="PEV1330" s="779"/>
      <c r="PEW1330" s="779"/>
      <c r="PEX1330" s="779"/>
      <c r="PEY1330" s="779"/>
      <c r="PEZ1330" s="779"/>
      <c r="PFA1330" s="779"/>
      <c r="PFB1330" s="779"/>
      <c r="PFC1330" s="779"/>
      <c r="PFD1330" s="779"/>
      <c r="PFE1330" s="779"/>
      <c r="PFF1330" s="779"/>
      <c r="PFG1330" s="779"/>
      <c r="PFH1330" s="779"/>
      <c r="PFI1330" s="779"/>
      <c r="PFJ1330" s="779"/>
      <c r="PFK1330" s="779"/>
      <c r="PFL1330" s="779"/>
      <c r="PFM1330" s="779"/>
      <c r="PFN1330" s="779"/>
      <c r="PFO1330" s="779"/>
      <c r="PFP1330" s="779"/>
      <c r="PFQ1330" s="779"/>
      <c r="PFR1330" s="779"/>
      <c r="PFS1330" s="779"/>
      <c r="PFT1330" s="779"/>
      <c r="PFU1330" s="779"/>
      <c r="PFV1330" s="779"/>
      <c r="PFW1330" s="779"/>
      <c r="PFX1330" s="779"/>
      <c r="PFY1330" s="779"/>
      <c r="PFZ1330" s="779"/>
      <c r="PGA1330" s="779"/>
      <c r="PGB1330" s="779"/>
      <c r="PGC1330" s="779"/>
      <c r="PGD1330" s="779"/>
      <c r="PGE1330" s="779"/>
      <c r="PGF1330" s="779"/>
      <c r="PGG1330" s="779"/>
      <c r="PGH1330" s="779"/>
      <c r="PGI1330" s="779"/>
      <c r="PGJ1330" s="779"/>
      <c r="PGK1330" s="779"/>
      <c r="PGL1330" s="779"/>
      <c r="PGM1330" s="779"/>
      <c r="PGN1330" s="779"/>
      <c r="PGO1330" s="779"/>
      <c r="PGP1330" s="779"/>
      <c r="PGQ1330" s="779"/>
      <c r="PGR1330" s="779"/>
      <c r="PGS1330" s="779"/>
      <c r="PGT1330" s="779"/>
      <c r="PGU1330" s="779"/>
      <c r="PGV1330" s="779"/>
      <c r="PGW1330" s="779"/>
      <c r="PGX1330" s="779"/>
      <c r="PGY1330" s="779"/>
      <c r="PGZ1330" s="779"/>
      <c r="PHA1330" s="779"/>
      <c r="PHB1330" s="779"/>
      <c r="PHC1330" s="779"/>
      <c r="PHD1330" s="779"/>
      <c r="PHE1330" s="779"/>
      <c r="PHF1330" s="779"/>
      <c r="PHG1330" s="779"/>
      <c r="PHH1330" s="779"/>
      <c r="PHI1330" s="779"/>
      <c r="PHJ1330" s="779"/>
      <c r="PHK1330" s="779"/>
      <c r="PHL1330" s="779"/>
      <c r="PHM1330" s="779"/>
      <c r="PHN1330" s="779"/>
      <c r="PHO1330" s="779"/>
      <c r="PHP1330" s="779"/>
      <c r="PHQ1330" s="779"/>
      <c r="PHR1330" s="779"/>
      <c r="PHS1330" s="779"/>
      <c r="PHT1330" s="779"/>
      <c r="PHU1330" s="779"/>
      <c r="PHV1330" s="779"/>
      <c r="PHW1330" s="779"/>
      <c r="PHX1330" s="779"/>
      <c r="PHY1330" s="779"/>
      <c r="PHZ1330" s="779"/>
      <c r="PIA1330" s="779"/>
      <c r="PIB1330" s="779"/>
      <c r="PIC1330" s="779"/>
      <c r="PID1330" s="779"/>
      <c r="PIE1330" s="779"/>
      <c r="PIF1330" s="779"/>
      <c r="PIG1330" s="779"/>
      <c r="PIH1330" s="779"/>
      <c r="PII1330" s="779"/>
      <c r="PIJ1330" s="779"/>
      <c r="PIK1330" s="779"/>
      <c r="PIL1330" s="779"/>
      <c r="PIM1330" s="779"/>
      <c r="PIN1330" s="779"/>
      <c r="PIO1330" s="779"/>
      <c r="PIP1330" s="779"/>
      <c r="PIQ1330" s="779"/>
      <c r="PIR1330" s="779"/>
      <c r="PIS1330" s="779"/>
      <c r="PIT1330" s="779"/>
      <c r="PIU1330" s="779"/>
      <c r="PIV1330" s="779"/>
      <c r="PIW1330" s="779"/>
      <c r="PIX1330" s="779"/>
      <c r="PIY1330" s="779"/>
      <c r="PIZ1330" s="779"/>
      <c r="PJA1330" s="779"/>
      <c r="PJB1330" s="779"/>
      <c r="PJC1330" s="779"/>
      <c r="PJD1330" s="779"/>
      <c r="PJE1330" s="779"/>
      <c r="PJF1330" s="779"/>
      <c r="PJG1330" s="779"/>
      <c r="PJH1330" s="779"/>
      <c r="PJI1330" s="779"/>
      <c r="PJJ1330" s="779"/>
      <c r="PJK1330" s="779"/>
      <c r="PJL1330" s="779"/>
      <c r="PJM1330" s="779"/>
      <c r="PJN1330" s="779"/>
      <c r="PJO1330" s="779"/>
      <c r="PJP1330" s="779"/>
      <c r="PJQ1330" s="779"/>
      <c r="PJR1330" s="779"/>
      <c r="PJS1330" s="779"/>
      <c r="PJT1330" s="779"/>
      <c r="PJU1330" s="779"/>
      <c r="PJV1330" s="779"/>
      <c r="PJW1330" s="779"/>
      <c r="PJX1330" s="779"/>
      <c r="PJY1330" s="779"/>
      <c r="PJZ1330" s="779"/>
      <c r="PKA1330" s="779"/>
      <c r="PKB1330" s="779"/>
      <c r="PKC1330" s="779"/>
      <c r="PKD1330" s="779"/>
      <c r="PKE1330" s="779"/>
      <c r="PKF1330" s="779"/>
      <c r="PKG1330" s="779"/>
      <c r="PKH1330" s="779"/>
      <c r="PKI1330" s="779"/>
      <c r="PKJ1330" s="779"/>
      <c r="PKK1330" s="779"/>
      <c r="PKL1330" s="779"/>
      <c r="PKM1330" s="779"/>
      <c r="PKN1330" s="779"/>
      <c r="PKO1330" s="779"/>
      <c r="PKP1330" s="779"/>
      <c r="PKQ1330" s="779"/>
      <c r="PKR1330" s="779"/>
      <c r="PKS1330" s="779"/>
      <c r="PKT1330" s="779"/>
      <c r="PKU1330" s="779"/>
      <c r="PKV1330" s="779"/>
      <c r="PKW1330" s="779"/>
      <c r="PKX1330" s="779"/>
      <c r="PKY1330" s="779"/>
      <c r="PKZ1330" s="779"/>
      <c r="PLA1330" s="779"/>
      <c r="PLB1330" s="779"/>
      <c r="PLC1330" s="779"/>
      <c r="PLD1330" s="779"/>
      <c r="PLE1330" s="779"/>
      <c r="PLF1330" s="779"/>
      <c r="PLG1330" s="779"/>
      <c r="PLH1330" s="779"/>
      <c r="PLI1330" s="779"/>
      <c r="PLJ1330" s="779"/>
      <c r="PLK1330" s="779"/>
      <c r="PLL1330" s="779"/>
      <c r="PLM1330" s="779"/>
      <c r="PLN1330" s="779"/>
      <c r="PLO1330" s="779"/>
      <c r="PLP1330" s="779"/>
      <c r="PLQ1330" s="779"/>
      <c r="PLR1330" s="779"/>
      <c r="PLS1330" s="779"/>
      <c r="PLT1330" s="779"/>
      <c r="PLU1330" s="779"/>
      <c r="PLV1330" s="779"/>
      <c r="PLW1330" s="779"/>
      <c r="PLX1330" s="779"/>
      <c r="PLY1330" s="779"/>
      <c r="PLZ1330" s="779"/>
      <c r="PMA1330" s="779"/>
      <c r="PMB1330" s="779"/>
      <c r="PMC1330" s="779"/>
      <c r="PMD1330" s="779"/>
      <c r="PME1330" s="779"/>
      <c r="PMF1330" s="779"/>
      <c r="PMG1330" s="779"/>
      <c r="PMH1330" s="779"/>
      <c r="PMI1330" s="779"/>
      <c r="PMJ1330" s="779"/>
      <c r="PMK1330" s="779"/>
      <c r="PML1330" s="779"/>
      <c r="PMM1330" s="779"/>
      <c r="PMN1330" s="779"/>
      <c r="PMO1330" s="779"/>
      <c r="PMP1330" s="779"/>
      <c r="PMQ1330" s="779"/>
      <c r="PMR1330" s="779"/>
      <c r="PMS1330" s="779"/>
      <c r="PMT1330" s="779"/>
      <c r="PMU1330" s="779"/>
      <c r="PMV1330" s="779"/>
      <c r="PMW1330" s="779"/>
      <c r="PMX1330" s="779"/>
      <c r="PMY1330" s="779"/>
      <c r="PMZ1330" s="779"/>
      <c r="PNA1330" s="779"/>
      <c r="PNB1330" s="779"/>
      <c r="PNC1330" s="779"/>
      <c r="PND1330" s="779"/>
      <c r="PNE1330" s="779"/>
      <c r="PNF1330" s="779"/>
      <c r="PNG1330" s="779"/>
      <c r="PNH1330" s="779"/>
      <c r="PNI1330" s="779"/>
      <c r="PNJ1330" s="779"/>
      <c r="PNK1330" s="779"/>
      <c r="PNL1330" s="779"/>
      <c r="PNM1330" s="779"/>
      <c r="PNN1330" s="779"/>
      <c r="PNO1330" s="779"/>
      <c r="PNP1330" s="779"/>
      <c r="PNQ1330" s="779"/>
      <c r="PNR1330" s="779"/>
      <c r="PNS1330" s="779"/>
      <c r="PNT1330" s="779"/>
      <c r="PNU1330" s="779"/>
      <c r="PNV1330" s="779"/>
      <c r="PNW1330" s="779"/>
      <c r="PNX1330" s="779"/>
      <c r="PNY1330" s="779"/>
      <c r="PNZ1330" s="779"/>
      <c r="POA1330" s="779"/>
      <c r="POB1330" s="779"/>
      <c r="POC1330" s="779"/>
      <c r="POD1330" s="779"/>
      <c r="POE1330" s="779"/>
      <c r="POF1330" s="779"/>
      <c r="POG1330" s="779"/>
      <c r="POH1330" s="779"/>
      <c r="POI1330" s="779"/>
      <c r="POJ1330" s="779"/>
      <c r="POK1330" s="779"/>
      <c r="POL1330" s="779"/>
      <c r="POM1330" s="779"/>
      <c r="PON1330" s="779"/>
      <c r="POO1330" s="779"/>
      <c r="POP1330" s="779"/>
      <c r="POQ1330" s="779"/>
      <c r="POR1330" s="779"/>
      <c r="POS1330" s="779"/>
      <c r="POT1330" s="779"/>
      <c r="POU1330" s="779"/>
      <c r="POV1330" s="779"/>
      <c r="POW1330" s="779"/>
      <c r="POX1330" s="779"/>
      <c r="POY1330" s="779"/>
      <c r="POZ1330" s="779"/>
      <c r="PPA1330" s="779"/>
      <c r="PPB1330" s="779"/>
      <c r="PPC1330" s="779"/>
      <c r="PPD1330" s="779"/>
      <c r="PPE1330" s="779"/>
      <c r="PPF1330" s="779"/>
      <c r="PPG1330" s="779"/>
      <c r="PPH1330" s="779"/>
      <c r="PPI1330" s="779"/>
      <c r="PPJ1330" s="779"/>
      <c r="PPK1330" s="779"/>
      <c r="PPL1330" s="779"/>
      <c r="PPM1330" s="779"/>
      <c r="PPN1330" s="779"/>
      <c r="PPO1330" s="779"/>
      <c r="PPP1330" s="779"/>
      <c r="PPQ1330" s="779"/>
      <c r="PPR1330" s="779"/>
      <c r="PPS1330" s="779"/>
      <c r="PPT1330" s="779"/>
      <c r="PPU1330" s="779"/>
      <c r="PPV1330" s="779"/>
      <c r="PPW1330" s="779"/>
      <c r="PPX1330" s="779"/>
      <c r="PPY1330" s="779"/>
      <c r="PPZ1330" s="779"/>
      <c r="PQA1330" s="779"/>
      <c r="PQB1330" s="779"/>
      <c r="PQC1330" s="779"/>
      <c r="PQD1330" s="779"/>
      <c r="PQE1330" s="779"/>
      <c r="PQF1330" s="779"/>
      <c r="PQG1330" s="779"/>
      <c r="PQH1330" s="779"/>
      <c r="PQI1330" s="779"/>
      <c r="PQJ1330" s="779"/>
      <c r="PQK1330" s="779"/>
      <c r="PQL1330" s="779"/>
      <c r="PQM1330" s="779"/>
      <c r="PQN1330" s="779"/>
      <c r="PQO1330" s="779"/>
      <c r="PQP1330" s="779"/>
      <c r="PQQ1330" s="779"/>
      <c r="PQR1330" s="779"/>
      <c r="PQS1330" s="779"/>
      <c r="PQT1330" s="779"/>
      <c r="PQU1330" s="779"/>
      <c r="PQV1330" s="779"/>
      <c r="PQW1330" s="779"/>
      <c r="PQX1330" s="779"/>
      <c r="PQY1330" s="779"/>
      <c r="PQZ1330" s="779"/>
      <c r="PRA1330" s="779"/>
      <c r="PRB1330" s="779"/>
      <c r="PRC1330" s="779"/>
      <c r="PRD1330" s="779"/>
      <c r="PRE1330" s="779"/>
      <c r="PRF1330" s="779"/>
      <c r="PRG1330" s="779"/>
      <c r="PRH1330" s="779"/>
      <c r="PRI1330" s="779"/>
      <c r="PRJ1330" s="779"/>
      <c r="PRK1330" s="779"/>
      <c r="PRL1330" s="779"/>
      <c r="PRM1330" s="779"/>
      <c r="PRN1330" s="779"/>
      <c r="PRO1330" s="779"/>
      <c r="PRP1330" s="779"/>
      <c r="PRQ1330" s="779"/>
      <c r="PRR1330" s="779"/>
      <c r="PRS1330" s="779"/>
      <c r="PRT1330" s="779"/>
      <c r="PRU1330" s="779"/>
      <c r="PRV1330" s="779"/>
      <c r="PRW1330" s="779"/>
      <c r="PRX1330" s="779"/>
      <c r="PRY1330" s="779"/>
      <c r="PRZ1330" s="779"/>
      <c r="PSA1330" s="779"/>
      <c r="PSB1330" s="779"/>
      <c r="PSC1330" s="779"/>
      <c r="PSD1330" s="779"/>
      <c r="PSE1330" s="779"/>
      <c r="PSF1330" s="779"/>
      <c r="PSG1330" s="779"/>
      <c r="PSH1330" s="779"/>
      <c r="PSI1330" s="779"/>
      <c r="PSJ1330" s="779"/>
      <c r="PSK1330" s="779"/>
      <c r="PSL1330" s="779"/>
      <c r="PSM1330" s="779"/>
      <c r="PSN1330" s="779"/>
      <c r="PSO1330" s="779"/>
      <c r="PSP1330" s="779"/>
      <c r="PSQ1330" s="779"/>
      <c r="PSR1330" s="779"/>
      <c r="PSS1330" s="779"/>
      <c r="PST1330" s="779"/>
      <c r="PSU1330" s="779"/>
      <c r="PSV1330" s="779"/>
      <c r="PSW1330" s="779"/>
      <c r="PSX1330" s="779"/>
      <c r="PSY1330" s="779"/>
      <c r="PSZ1330" s="779"/>
      <c r="PTA1330" s="779"/>
      <c r="PTB1330" s="779"/>
      <c r="PTC1330" s="779"/>
      <c r="PTD1330" s="779"/>
      <c r="PTE1330" s="779"/>
      <c r="PTF1330" s="779"/>
      <c r="PTG1330" s="779"/>
      <c r="PTH1330" s="779"/>
      <c r="PTI1330" s="779"/>
      <c r="PTJ1330" s="779"/>
      <c r="PTK1330" s="779"/>
      <c r="PTL1330" s="779"/>
      <c r="PTM1330" s="779"/>
      <c r="PTN1330" s="779"/>
      <c r="PTO1330" s="779"/>
      <c r="PTP1330" s="779"/>
      <c r="PTQ1330" s="779"/>
      <c r="PTR1330" s="779"/>
      <c r="PTS1330" s="779"/>
      <c r="PTT1330" s="779"/>
      <c r="PTU1330" s="779"/>
      <c r="PTV1330" s="779"/>
      <c r="PTW1330" s="779"/>
      <c r="PTX1330" s="779"/>
      <c r="PTY1330" s="779"/>
      <c r="PTZ1330" s="779"/>
      <c r="PUA1330" s="779"/>
      <c r="PUB1330" s="779"/>
      <c r="PUC1330" s="779"/>
      <c r="PUD1330" s="779"/>
      <c r="PUE1330" s="779"/>
      <c r="PUF1330" s="779"/>
      <c r="PUG1330" s="779"/>
      <c r="PUH1330" s="779"/>
      <c r="PUI1330" s="779"/>
      <c r="PUJ1330" s="779"/>
      <c r="PUK1330" s="779"/>
      <c r="PUL1330" s="779"/>
      <c r="PUM1330" s="779"/>
      <c r="PUN1330" s="779"/>
      <c r="PUO1330" s="779"/>
      <c r="PUP1330" s="779"/>
      <c r="PUQ1330" s="779"/>
      <c r="PUR1330" s="779"/>
      <c r="PUS1330" s="779"/>
      <c r="PUT1330" s="779"/>
      <c r="PUU1330" s="779"/>
      <c r="PUV1330" s="779"/>
      <c r="PUW1330" s="779"/>
      <c r="PUX1330" s="779"/>
      <c r="PUY1330" s="779"/>
      <c r="PUZ1330" s="779"/>
      <c r="PVA1330" s="779"/>
      <c r="PVB1330" s="779"/>
      <c r="PVC1330" s="779"/>
      <c r="PVD1330" s="779"/>
      <c r="PVE1330" s="779"/>
      <c r="PVF1330" s="779"/>
      <c r="PVG1330" s="779"/>
      <c r="PVH1330" s="779"/>
      <c r="PVI1330" s="779"/>
      <c r="PVJ1330" s="779"/>
      <c r="PVK1330" s="779"/>
      <c r="PVL1330" s="779"/>
      <c r="PVM1330" s="779"/>
      <c r="PVN1330" s="779"/>
      <c r="PVO1330" s="779"/>
      <c r="PVP1330" s="779"/>
      <c r="PVQ1330" s="779"/>
      <c r="PVR1330" s="779"/>
      <c r="PVS1330" s="779"/>
      <c r="PVT1330" s="779"/>
      <c r="PVU1330" s="779"/>
      <c r="PVV1330" s="779"/>
      <c r="PVW1330" s="779"/>
      <c r="PVX1330" s="779"/>
      <c r="PVY1330" s="779"/>
      <c r="PVZ1330" s="779"/>
      <c r="PWA1330" s="779"/>
      <c r="PWB1330" s="779"/>
      <c r="PWC1330" s="779"/>
      <c r="PWD1330" s="779"/>
      <c r="PWE1330" s="779"/>
      <c r="PWF1330" s="779"/>
      <c r="PWG1330" s="779"/>
      <c r="PWH1330" s="779"/>
      <c r="PWI1330" s="779"/>
      <c r="PWJ1330" s="779"/>
      <c r="PWK1330" s="779"/>
      <c r="PWL1330" s="779"/>
      <c r="PWM1330" s="779"/>
      <c r="PWN1330" s="779"/>
      <c r="PWO1330" s="779"/>
      <c r="PWP1330" s="779"/>
      <c r="PWQ1330" s="779"/>
      <c r="PWR1330" s="779"/>
      <c r="PWS1330" s="779"/>
      <c r="PWT1330" s="779"/>
      <c r="PWU1330" s="779"/>
      <c r="PWV1330" s="779"/>
      <c r="PWW1330" s="779"/>
      <c r="PWX1330" s="779"/>
      <c r="PWY1330" s="779"/>
      <c r="PWZ1330" s="779"/>
      <c r="PXA1330" s="779"/>
      <c r="PXB1330" s="779"/>
      <c r="PXC1330" s="779"/>
      <c r="PXD1330" s="779"/>
      <c r="PXE1330" s="779"/>
      <c r="PXF1330" s="779"/>
      <c r="PXG1330" s="779"/>
      <c r="PXH1330" s="779"/>
      <c r="PXI1330" s="779"/>
      <c r="PXJ1330" s="779"/>
      <c r="PXK1330" s="779"/>
      <c r="PXL1330" s="779"/>
      <c r="PXM1330" s="779"/>
      <c r="PXN1330" s="779"/>
      <c r="PXO1330" s="779"/>
      <c r="PXP1330" s="779"/>
      <c r="PXQ1330" s="779"/>
      <c r="PXR1330" s="779"/>
      <c r="PXS1330" s="779"/>
      <c r="PXT1330" s="779"/>
      <c r="PXU1330" s="779"/>
      <c r="PXV1330" s="779"/>
      <c r="PXW1330" s="779"/>
      <c r="PXX1330" s="779"/>
      <c r="PXY1330" s="779"/>
      <c r="PXZ1330" s="779"/>
      <c r="PYA1330" s="779"/>
      <c r="PYB1330" s="779"/>
      <c r="PYC1330" s="779"/>
      <c r="PYD1330" s="779"/>
      <c r="PYE1330" s="779"/>
      <c r="PYF1330" s="779"/>
      <c r="PYG1330" s="779"/>
      <c r="PYH1330" s="779"/>
      <c r="PYI1330" s="779"/>
      <c r="PYJ1330" s="779"/>
      <c r="PYK1330" s="779"/>
      <c r="PYL1330" s="779"/>
      <c r="PYM1330" s="779"/>
      <c r="PYN1330" s="779"/>
      <c r="PYO1330" s="779"/>
      <c r="PYP1330" s="779"/>
      <c r="PYQ1330" s="779"/>
      <c r="PYR1330" s="779"/>
      <c r="PYS1330" s="779"/>
      <c r="PYT1330" s="779"/>
      <c r="PYU1330" s="779"/>
      <c r="PYV1330" s="779"/>
      <c r="PYW1330" s="779"/>
      <c r="PYX1330" s="779"/>
      <c r="PYY1330" s="779"/>
      <c r="PYZ1330" s="779"/>
      <c r="PZA1330" s="779"/>
      <c r="PZB1330" s="779"/>
      <c r="PZC1330" s="779"/>
      <c r="PZD1330" s="779"/>
      <c r="PZE1330" s="779"/>
      <c r="PZF1330" s="779"/>
      <c r="PZG1330" s="779"/>
      <c r="PZH1330" s="779"/>
      <c r="PZI1330" s="779"/>
      <c r="PZJ1330" s="779"/>
      <c r="PZK1330" s="779"/>
      <c r="PZL1330" s="779"/>
      <c r="PZM1330" s="779"/>
      <c r="PZN1330" s="779"/>
      <c r="PZO1330" s="779"/>
      <c r="PZP1330" s="779"/>
      <c r="PZQ1330" s="779"/>
      <c r="PZR1330" s="779"/>
      <c r="PZS1330" s="779"/>
      <c r="PZT1330" s="779"/>
      <c r="PZU1330" s="779"/>
      <c r="PZV1330" s="779"/>
      <c r="PZW1330" s="779"/>
      <c r="PZX1330" s="779"/>
      <c r="PZY1330" s="779"/>
      <c r="PZZ1330" s="779"/>
      <c r="QAA1330" s="779"/>
      <c r="QAB1330" s="779"/>
      <c r="QAC1330" s="779"/>
      <c r="QAD1330" s="779"/>
      <c r="QAE1330" s="779"/>
      <c r="QAF1330" s="779"/>
      <c r="QAG1330" s="779"/>
      <c r="QAH1330" s="779"/>
      <c r="QAI1330" s="779"/>
      <c r="QAJ1330" s="779"/>
      <c r="QAK1330" s="779"/>
      <c r="QAL1330" s="779"/>
      <c r="QAM1330" s="779"/>
      <c r="QAN1330" s="779"/>
      <c r="QAO1330" s="779"/>
      <c r="QAP1330" s="779"/>
      <c r="QAQ1330" s="779"/>
      <c r="QAR1330" s="779"/>
      <c r="QAS1330" s="779"/>
      <c r="QAT1330" s="779"/>
      <c r="QAU1330" s="779"/>
      <c r="QAV1330" s="779"/>
      <c r="QAW1330" s="779"/>
      <c r="QAX1330" s="779"/>
      <c r="QAY1330" s="779"/>
      <c r="QAZ1330" s="779"/>
      <c r="QBA1330" s="779"/>
      <c r="QBB1330" s="779"/>
      <c r="QBC1330" s="779"/>
      <c r="QBD1330" s="779"/>
      <c r="QBE1330" s="779"/>
      <c r="QBF1330" s="779"/>
      <c r="QBG1330" s="779"/>
      <c r="QBH1330" s="779"/>
      <c r="QBI1330" s="779"/>
      <c r="QBJ1330" s="779"/>
      <c r="QBK1330" s="779"/>
      <c r="QBL1330" s="779"/>
      <c r="QBM1330" s="779"/>
      <c r="QBN1330" s="779"/>
      <c r="QBO1330" s="779"/>
      <c r="QBP1330" s="779"/>
      <c r="QBQ1330" s="779"/>
      <c r="QBR1330" s="779"/>
      <c r="QBS1330" s="779"/>
      <c r="QBT1330" s="779"/>
      <c r="QBU1330" s="779"/>
      <c r="QBV1330" s="779"/>
      <c r="QBW1330" s="779"/>
      <c r="QBX1330" s="779"/>
      <c r="QBY1330" s="779"/>
      <c r="QBZ1330" s="779"/>
      <c r="QCA1330" s="779"/>
      <c r="QCB1330" s="779"/>
      <c r="QCC1330" s="779"/>
      <c r="QCD1330" s="779"/>
      <c r="QCE1330" s="779"/>
      <c r="QCF1330" s="779"/>
      <c r="QCG1330" s="779"/>
      <c r="QCH1330" s="779"/>
      <c r="QCI1330" s="779"/>
      <c r="QCJ1330" s="779"/>
      <c r="QCK1330" s="779"/>
      <c r="QCL1330" s="779"/>
      <c r="QCM1330" s="779"/>
      <c r="QCN1330" s="779"/>
      <c r="QCO1330" s="779"/>
      <c r="QCP1330" s="779"/>
      <c r="QCQ1330" s="779"/>
      <c r="QCR1330" s="779"/>
      <c r="QCS1330" s="779"/>
      <c r="QCT1330" s="779"/>
      <c r="QCU1330" s="779"/>
      <c r="QCV1330" s="779"/>
      <c r="QCW1330" s="779"/>
      <c r="QCX1330" s="779"/>
      <c r="QCY1330" s="779"/>
      <c r="QCZ1330" s="779"/>
      <c r="QDA1330" s="779"/>
      <c r="QDB1330" s="779"/>
      <c r="QDC1330" s="779"/>
      <c r="QDD1330" s="779"/>
      <c r="QDE1330" s="779"/>
      <c r="QDF1330" s="779"/>
      <c r="QDG1330" s="779"/>
      <c r="QDH1330" s="779"/>
      <c r="QDI1330" s="779"/>
      <c r="QDJ1330" s="779"/>
      <c r="QDK1330" s="779"/>
      <c r="QDL1330" s="779"/>
      <c r="QDM1330" s="779"/>
      <c r="QDN1330" s="779"/>
      <c r="QDO1330" s="779"/>
      <c r="QDP1330" s="779"/>
      <c r="QDQ1330" s="779"/>
      <c r="QDR1330" s="779"/>
      <c r="QDS1330" s="779"/>
      <c r="QDT1330" s="779"/>
      <c r="QDU1330" s="779"/>
      <c r="QDV1330" s="779"/>
      <c r="QDW1330" s="779"/>
      <c r="QDX1330" s="779"/>
      <c r="QDY1330" s="779"/>
      <c r="QDZ1330" s="779"/>
      <c r="QEA1330" s="779"/>
      <c r="QEB1330" s="779"/>
      <c r="QEC1330" s="779"/>
      <c r="QED1330" s="779"/>
      <c r="QEE1330" s="779"/>
      <c r="QEF1330" s="779"/>
      <c r="QEG1330" s="779"/>
      <c r="QEH1330" s="779"/>
      <c r="QEI1330" s="779"/>
      <c r="QEJ1330" s="779"/>
      <c r="QEK1330" s="779"/>
      <c r="QEL1330" s="779"/>
      <c r="QEM1330" s="779"/>
      <c r="QEN1330" s="779"/>
      <c r="QEO1330" s="779"/>
      <c r="QEP1330" s="779"/>
      <c r="QEQ1330" s="779"/>
      <c r="QER1330" s="779"/>
      <c r="QES1330" s="779"/>
      <c r="QET1330" s="779"/>
      <c r="QEU1330" s="779"/>
      <c r="QEV1330" s="779"/>
      <c r="QEW1330" s="779"/>
      <c r="QEX1330" s="779"/>
      <c r="QEY1330" s="779"/>
      <c r="QEZ1330" s="779"/>
      <c r="QFA1330" s="779"/>
      <c r="QFB1330" s="779"/>
      <c r="QFC1330" s="779"/>
      <c r="QFD1330" s="779"/>
      <c r="QFE1330" s="779"/>
      <c r="QFF1330" s="779"/>
      <c r="QFG1330" s="779"/>
      <c r="QFH1330" s="779"/>
      <c r="QFI1330" s="779"/>
      <c r="QFJ1330" s="779"/>
      <c r="QFK1330" s="779"/>
      <c r="QFL1330" s="779"/>
      <c r="QFM1330" s="779"/>
      <c r="QFN1330" s="779"/>
      <c r="QFO1330" s="779"/>
      <c r="QFP1330" s="779"/>
      <c r="QFQ1330" s="779"/>
      <c r="QFR1330" s="779"/>
      <c r="QFS1330" s="779"/>
      <c r="QFT1330" s="779"/>
      <c r="QFU1330" s="779"/>
      <c r="QFV1330" s="779"/>
      <c r="QFW1330" s="779"/>
      <c r="QFX1330" s="779"/>
      <c r="QFY1330" s="779"/>
      <c r="QFZ1330" s="779"/>
      <c r="QGA1330" s="779"/>
      <c r="QGB1330" s="779"/>
      <c r="QGC1330" s="779"/>
      <c r="QGD1330" s="779"/>
      <c r="QGE1330" s="779"/>
      <c r="QGF1330" s="779"/>
      <c r="QGG1330" s="779"/>
      <c r="QGH1330" s="779"/>
      <c r="QGI1330" s="779"/>
      <c r="QGJ1330" s="779"/>
      <c r="QGK1330" s="779"/>
      <c r="QGL1330" s="779"/>
      <c r="QGM1330" s="779"/>
      <c r="QGN1330" s="779"/>
      <c r="QGO1330" s="779"/>
      <c r="QGP1330" s="779"/>
      <c r="QGQ1330" s="779"/>
      <c r="QGR1330" s="779"/>
      <c r="QGS1330" s="779"/>
      <c r="QGT1330" s="779"/>
      <c r="QGU1330" s="779"/>
      <c r="QGV1330" s="779"/>
      <c r="QGW1330" s="779"/>
      <c r="QGX1330" s="779"/>
      <c r="QGY1330" s="779"/>
      <c r="QGZ1330" s="779"/>
      <c r="QHA1330" s="779"/>
      <c r="QHB1330" s="779"/>
      <c r="QHC1330" s="779"/>
      <c r="QHD1330" s="779"/>
      <c r="QHE1330" s="779"/>
      <c r="QHF1330" s="779"/>
      <c r="QHG1330" s="779"/>
      <c r="QHH1330" s="779"/>
      <c r="QHI1330" s="779"/>
      <c r="QHJ1330" s="779"/>
      <c r="QHK1330" s="779"/>
      <c r="QHL1330" s="779"/>
      <c r="QHM1330" s="779"/>
      <c r="QHN1330" s="779"/>
      <c r="QHO1330" s="779"/>
      <c r="QHP1330" s="779"/>
      <c r="QHQ1330" s="779"/>
      <c r="QHR1330" s="779"/>
      <c r="QHS1330" s="779"/>
      <c r="QHT1330" s="779"/>
      <c r="QHU1330" s="779"/>
      <c r="QHV1330" s="779"/>
      <c r="QHW1330" s="779"/>
      <c r="QHX1330" s="779"/>
      <c r="QHY1330" s="779"/>
      <c r="QHZ1330" s="779"/>
      <c r="QIA1330" s="779"/>
      <c r="QIB1330" s="779"/>
      <c r="QIC1330" s="779"/>
      <c r="QID1330" s="779"/>
      <c r="QIE1330" s="779"/>
      <c r="QIF1330" s="779"/>
      <c r="QIG1330" s="779"/>
      <c r="QIH1330" s="779"/>
      <c r="QII1330" s="779"/>
      <c r="QIJ1330" s="779"/>
      <c r="QIK1330" s="779"/>
      <c r="QIL1330" s="779"/>
      <c r="QIM1330" s="779"/>
      <c r="QIN1330" s="779"/>
      <c r="QIO1330" s="779"/>
      <c r="QIP1330" s="779"/>
      <c r="QIQ1330" s="779"/>
      <c r="QIR1330" s="779"/>
      <c r="QIS1330" s="779"/>
      <c r="QIT1330" s="779"/>
      <c r="QIU1330" s="779"/>
      <c r="QIV1330" s="779"/>
      <c r="QIW1330" s="779"/>
      <c r="QIX1330" s="779"/>
      <c r="QIY1330" s="779"/>
      <c r="QIZ1330" s="779"/>
      <c r="QJA1330" s="779"/>
      <c r="QJB1330" s="779"/>
      <c r="QJC1330" s="779"/>
      <c r="QJD1330" s="779"/>
      <c r="QJE1330" s="779"/>
      <c r="QJF1330" s="779"/>
      <c r="QJG1330" s="779"/>
      <c r="QJH1330" s="779"/>
      <c r="QJI1330" s="779"/>
      <c r="QJJ1330" s="779"/>
      <c r="QJK1330" s="779"/>
      <c r="QJL1330" s="779"/>
      <c r="QJM1330" s="779"/>
      <c r="QJN1330" s="779"/>
      <c r="QJO1330" s="779"/>
      <c r="QJP1330" s="779"/>
      <c r="QJQ1330" s="779"/>
      <c r="QJR1330" s="779"/>
      <c r="QJS1330" s="779"/>
      <c r="QJT1330" s="779"/>
      <c r="QJU1330" s="779"/>
      <c r="QJV1330" s="779"/>
      <c r="QJW1330" s="779"/>
      <c r="QJX1330" s="779"/>
      <c r="QJY1330" s="779"/>
      <c r="QJZ1330" s="779"/>
      <c r="QKA1330" s="779"/>
      <c r="QKB1330" s="779"/>
      <c r="QKC1330" s="779"/>
      <c r="QKD1330" s="779"/>
      <c r="QKE1330" s="779"/>
      <c r="QKF1330" s="779"/>
      <c r="QKG1330" s="779"/>
      <c r="QKH1330" s="779"/>
      <c r="QKI1330" s="779"/>
      <c r="QKJ1330" s="779"/>
      <c r="QKK1330" s="779"/>
      <c r="QKL1330" s="779"/>
      <c r="QKM1330" s="779"/>
      <c r="QKN1330" s="779"/>
      <c r="QKO1330" s="779"/>
      <c r="QKP1330" s="779"/>
      <c r="QKQ1330" s="779"/>
      <c r="QKR1330" s="779"/>
      <c r="QKS1330" s="779"/>
      <c r="QKT1330" s="779"/>
      <c r="QKU1330" s="779"/>
      <c r="QKV1330" s="779"/>
      <c r="QKW1330" s="779"/>
      <c r="QKX1330" s="779"/>
      <c r="QKY1330" s="779"/>
      <c r="QKZ1330" s="779"/>
      <c r="QLA1330" s="779"/>
      <c r="QLB1330" s="779"/>
      <c r="QLC1330" s="779"/>
      <c r="QLD1330" s="779"/>
      <c r="QLE1330" s="779"/>
      <c r="QLF1330" s="779"/>
      <c r="QLG1330" s="779"/>
      <c r="QLH1330" s="779"/>
      <c r="QLI1330" s="779"/>
      <c r="QLJ1330" s="779"/>
      <c r="QLK1330" s="779"/>
      <c r="QLL1330" s="779"/>
      <c r="QLM1330" s="779"/>
      <c r="QLN1330" s="779"/>
      <c r="QLO1330" s="779"/>
      <c r="QLP1330" s="779"/>
      <c r="QLQ1330" s="779"/>
      <c r="QLR1330" s="779"/>
      <c r="QLS1330" s="779"/>
      <c r="QLT1330" s="779"/>
      <c r="QLU1330" s="779"/>
      <c r="QLV1330" s="779"/>
      <c r="QLW1330" s="779"/>
      <c r="QLX1330" s="779"/>
      <c r="QLY1330" s="779"/>
      <c r="QLZ1330" s="779"/>
      <c r="QMA1330" s="779"/>
      <c r="QMB1330" s="779"/>
      <c r="QMC1330" s="779"/>
      <c r="QMD1330" s="779"/>
      <c r="QME1330" s="779"/>
      <c r="QMF1330" s="779"/>
      <c r="QMG1330" s="779"/>
      <c r="QMH1330" s="779"/>
      <c r="QMI1330" s="779"/>
      <c r="QMJ1330" s="779"/>
      <c r="QMK1330" s="779"/>
      <c r="QML1330" s="779"/>
      <c r="QMM1330" s="779"/>
      <c r="QMN1330" s="779"/>
      <c r="QMO1330" s="779"/>
      <c r="QMP1330" s="779"/>
      <c r="QMQ1330" s="779"/>
      <c r="QMR1330" s="779"/>
      <c r="QMS1330" s="779"/>
      <c r="QMT1330" s="779"/>
      <c r="QMU1330" s="779"/>
      <c r="QMV1330" s="779"/>
      <c r="QMW1330" s="779"/>
      <c r="QMX1330" s="779"/>
      <c r="QMY1330" s="779"/>
      <c r="QMZ1330" s="779"/>
      <c r="QNA1330" s="779"/>
      <c r="QNB1330" s="779"/>
      <c r="QNC1330" s="779"/>
      <c r="QND1330" s="779"/>
      <c r="QNE1330" s="779"/>
      <c r="QNF1330" s="779"/>
      <c r="QNG1330" s="779"/>
      <c r="QNH1330" s="779"/>
      <c r="QNI1330" s="779"/>
      <c r="QNJ1330" s="779"/>
      <c r="QNK1330" s="779"/>
      <c r="QNL1330" s="779"/>
      <c r="QNM1330" s="779"/>
      <c r="QNN1330" s="779"/>
      <c r="QNO1330" s="779"/>
      <c r="QNP1330" s="779"/>
      <c r="QNQ1330" s="779"/>
      <c r="QNR1330" s="779"/>
      <c r="QNS1330" s="779"/>
      <c r="QNT1330" s="779"/>
      <c r="QNU1330" s="779"/>
      <c r="QNV1330" s="779"/>
      <c r="QNW1330" s="779"/>
      <c r="QNX1330" s="779"/>
      <c r="QNY1330" s="779"/>
      <c r="QNZ1330" s="779"/>
      <c r="QOA1330" s="779"/>
      <c r="QOB1330" s="779"/>
      <c r="QOC1330" s="779"/>
      <c r="QOD1330" s="779"/>
      <c r="QOE1330" s="779"/>
      <c r="QOF1330" s="779"/>
      <c r="QOG1330" s="779"/>
      <c r="QOH1330" s="779"/>
      <c r="QOI1330" s="779"/>
      <c r="QOJ1330" s="779"/>
      <c r="QOK1330" s="779"/>
      <c r="QOL1330" s="779"/>
      <c r="QOM1330" s="779"/>
      <c r="QON1330" s="779"/>
      <c r="QOO1330" s="779"/>
      <c r="QOP1330" s="779"/>
      <c r="QOQ1330" s="779"/>
      <c r="QOR1330" s="779"/>
      <c r="QOS1330" s="779"/>
      <c r="QOT1330" s="779"/>
      <c r="QOU1330" s="779"/>
      <c r="QOV1330" s="779"/>
      <c r="QOW1330" s="779"/>
      <c r="QOX1330" s="779"/>
      <c r="QOY1330" s="779"/>
      <c r="QOZ1330" s="779"/>
      <c r="QPA1330" s="779"/>
      <c r="QPB1330" s="779"/>
      <c r="QPC1330" s="779"/>
      <c r="QPD1330" s="779"/>
      <c r="QPE1330" s="779"/>
      <c r="QPF1330" s="779"/>
      <c r="QPG1330" s="779"/>
      <c r="QPH1330" s="779"/>
      <c r="QPI1330" s="779"/>
      <c r="QPJ1330" s="779"/>
      <c r="QPK1330" s="779"/>
      <c r="QPL1330" s="779"/>
      <c r="QPM1330" s="779"/>
      <c r="QPN1330" s="779"/>
      <c r="QPO1330" s="779"/>
      <c r="QPP1330" s="779"/>
      <c r="QPQ1330" s="779"/>
      <c r="QPR1330" s="779"/>
      <c r="QPS1330" s="779"/>
      <c r="QPT1330" s="779"/>
      <c r="QPU1330" s="779"/>
      <c r="QPV1330" s="779"/>
      <c r="QPW1330" s="779"/>
      <c r="QPX1330" s="779"/>
      <c r="QPY1330" s="779"/>
      <c r="QPZ1330" s="779"/>
      <c r="QQA1330" s="779"/>
      <c r="QQB1330" s="779"/>
      <c r="QQC1330" s="779"/>
      <c r="QQD1330" s="779"/>
      <c r="QQE1330" s="779"/>
      <c r="QQF1330" s="779"/>
      <c r="QQG1330" s="779"/>
      <c r="QQH1330" s="779"/>
      <c r="QQI1330" s="779"/>
      <c r="QQJ1330" s="779"/>
      <c r="QQK1330" s="779"/>
      <c r="QQL1330" s="779"/>
      <c r="QQM1330" s="779"/>
      <c r="QQN1330" s="779"/>
      <c r="QQO1330" s="779"/>
      <c r="QQP1330" s="779"/>
      <c r="QQQ1330" s="779"/>
      <c r="QQR1330" s="779"/>
      <c r="QQS1330" s="779"/>
      <c r="QQT1330" s="779"/>
      <c r="QQU1330" s="779"/>
      <c r="QQV1330" s="779"/>
      <c r="QQW1330" s="779"/>
      <c r="QQX1330" s="779"/>
      <c r="QQY1330" s="779"/>
      <c r="QQZ1330" s="779"/>
      <c r="QRA1330" s="779"/>
      <c r="QRB1330" s="779"/>
      <c r="QRC1330" s="779"/>
      <c r="QRD1330" s="779"/>
      <c r="QRE1330" s="779"/>
      <c r="QRF1330" s="779"/>
      <c r="QRG1330" s="779"/>
      <c r="QRH1330" s="779"/>
      <c r="QRI1330" s="779"/>
      <c r="QRJ1330" s="779"/>
      <c r="QRK1330" s="779"/>
      <c r="QRL1330" s="779"/>
      <c r="QRM1330" s="779"/>
      <c r="QRN1330" s="779"/>
      <c r="QRO1330" s="779"/>
      <c r="QRP1330" s="779"/>
      <c r="QRQ1330" s="779"/>
      <c r="QRR1330" s="779"/>
      <c r="QRS1330" s="779"/>
      <c r="QRT1330" s="779"/>
      <c r="QRU1330" s="779"/>
      <c r="QRV1330" s="779"/>
      <c r="QRW1330" s="779"/>
      <c r="QRX1330" s="779"/>
      <c r="QRY1330" s="779"/>
      <c r="QRZ1330" s="779"/>
      <c r="QSA1330" s="779"/>
      <c r="QSB1330" s="779"/>
      <c r="QSC1330" s="779"/>
      <c r="QSD1330" s="779"/>
      <c r="QSE1330" s="779"/>
      <c r="QSF1330" s="779"/>
      <c r="QSG1330" s="779"/>
      <c r="QSH1330" s="779"/>
      <c r="QSI1330" s="779"/>
      <c r="QSJ1330" s="779"/>
      <c r="QSK1330" s="779"/>
      <c r="QSL1330" s="779"/>
      <c r="QSM1330" s="779"/>
      <c r="QSN1330" s="779"/>
      <c r="QSO1330" s="779"/>
      <c r="QSP1330" s="779"/>
      <c r="QSQ1330" s="779"/>
      <c r="QSR1330" s="779"/>
      <c r="QSS1330" s="779"/>
      <c r="QST1330" s="779"/>
      <c r="QSU1330" s="779"/>
      <c r="QSV1330" s="779"/>
      <c r="QSW1330" s="779"/>
      <c r="QSX1330" s="779"/>
      <c r="QSY1330" s="779"/>
      <c r="QSZ1330" s="779"/>
      <c r="QTA1330" s="779"/>
      <c r="QTB1330" s="779"/>
      <c r="QTC1330" s="779"/>
      <c r="QTD1330" s="779"/>
      <c r="QTE1330" s="779"/>
      <c r="QTF1330" s="779"/>
      <c r="QTG1330" s="779"/>
      <c r="QTH1330" s="779"/>
      <c r="QTI1330" s="779"/>
      <c r="QTJ1330" s="779"/>
      <c r="QTK1330" s="779"/>
      <c r="QTL1330" s="779"/>
      <c r="QTM1330" s="779"/>
      <c r="QTN1330" s="779"/>
      <c r="QTO1330" s="779"/>
      <c r="QTP1330" s="779"/>
      <c r="QTQ1330" s="779"/>
      <c r="QTR1330" s="779"/>
      <c r="QTS1330" s="779"/>
      <c r="QTT1330" s="779"/>
      <c r="QTU1330" s="779"/>
      <c r="QTV1330" s="779"/>
      <c r="QTW1330" s="779"/>
      <c r="QTX1330" s="779"/>
      <c r="QTY1330" s="779"/>
      <c r="QTZ1330" s="779"/>
      <c r="QUA1330" s="779"/>
      <c r="QUB1330" s="779"/>
      <c r="QUC1330" s="779"/>
      <c r="QUD1330" s="779"/>
      <c r="QUE1330" s="779"/>
      <c r="QUF1330" s="779"/>
      <c r="QUG1330" s="779"/>
      <c r="QUH1330" s="779"/>
      <c r="QUI1330" s="779"/>
      <c r="QUJ1330" s="779"/>
      <c r="QUK1330" s="779"/>
      <c r="QUL1330" s="779"/>
      <c r="QUM1330" s="779"/>
      <c r="QUN1330" s="779"/>
      <c r="QUO1330" s="779"/>
      <c r="QUP1330" s="779"/>
      <c r="QUQ1330" s="779"/>
      <c r="QUR1330" s="779"/>
      <c r="QUS1330" s="779"/>
      <c r="QUT1330" s="779"/>
      <c r="QUU1330" s="779"/>
      <c r="QUV1330" s="779"/>
      <c r="QUW1330" s="779"/>
      <c r="QUX1330" s="779"/>
      <c r="QUY1330" s="779"/>
      <c r="QUZ1330" s="779"/>
      <c r="QVA1330" s="779"/>
      <c r="QVB1330" s="779"/>
      <c r="QVC1330" s="779"/>
      <c r="QVD1330" s="779"/>
      <c r="QVE1330" s="779"/>
      <c r="QVF1330" s="779"/>
      <c r="QVG1330" s="779"/>
      <c r="QVH1330" s="779"/>
      <c r="QVI1330" s="779"/>
      <c r="QVJ1330" s="779"/>
      <c r="QVK1330" s="779"/>
      <c r="QVL1330" s="779"/>
      <c r="QVM1330" s="779"/>
      <c r="QVN1330" s="779"/>
      <c r="QVO1330" s="779"/>
      <c r="QVP1330" s="779"/>
      <c r="QVQ1330" s="779"/>
      <c r="QVR1330" s="779"/>
      <c r="QVS1330" s="779"/>
      <c r="QVT1330" s="779"/>
      <c r="QVU1330" s="779"/>
      <c r="QVV1330" s="779"/>
      <c r="QVW1330" s="779"/>
      <c r="QVX1330" s="779"/>
      <c r="QVY1330" s="779"/>
      <c r="QVZ1330" s="779"/>
      <c r="QWA1330" s="779"/>
      <c r="QWB1330" s="779"/>
      <c r="QWC1330" s="779"/>
      <c r="QWD1330" s="779"/>
      <c r="QWE1330" s="779"/>
      <c r="QWF1330" s="779"/>
      <c r="QWG1330" s="779"/>
      <c r="QWH1330" s="779"/>
      <c r="QWI1330" s="779"/>
      <c r="QWJ1330" s="779"/>
      <c r="QWK1330" s="779"/>
      <c r="QWL1330" s="779"/>
      <c r="QWM1330" s="779"/>
      <c r="QWN1330" s="779"/>
      <c r="QWO1330" s="779"/>
      <c r="QWP1330" s="779"/>
      <c r="QWQ1330" s="779"/>
      <c r="QWR1330" s="779"/>
      <c r="QWS1330" s="779"/>
      <c r="QWT1330" s="779"/>
      <c r="QWU1330" s="779"/>
      <c r="QWV1330" s="779"/>
      <c r="QWW1330" s="779"/>
      <c r="QWX1330" s="779"/>
      <c r="QWY1330" s="779"/>
      <c r="QWZ1330" s="779"/>
      <c r="QXA1330" s="779"/>
      <c r="QXB1330" s="779"/>
      <c r="QXC1330" s="779"/>
      <c r="QXD1330" s="779"/>
      <c r="QXE1330" s="779"/>
      <c r="QXF1330" s="779"/>
      <c r="QXG1330" s="779"/>
      <c r="QXH1330" s="779"/>
      <c r="QXI1330" s="779"/>
      <c r="QXJ1330" s="779"/>
      <c r="QXK1330" s="779"/>
      <c r="QXL1330" s="779"/>
      <c r="QXM1330" s="779"/>
      <c r="QXN1330" s="779"/>
      <c r="QXO1330" s="779"/>
      <c r="QXP1330" s="779"/>
      <c r="QXQ1330" s="779"/>
      <c r="QXR1330" s="779"/>
      <c r="QXS1330" s="779"/>
      <c r="QXT1330" s="779"/>
      <c r="QXU1330" s="779"/>
      <c r="QXV1330" s="779"/>
      <c r="QXW1330" s="779"/>
      <c r="QXX1330" s="779"/>
      <c r="QXY1330" s="779"/>
      <c r="QXZ1330" s="779"/>
      <c r="QYA1330" s="779"/>
      <c r="QYB1330" s="779"/>
      <c r="QYC1330" s="779"/>
      <c r="QYD1330" s="779"/>
      <c r="QYE1330" s="779"/>
      <c r="QYF1330" s="779"/>
      <c r="QYG1330" s="779"/>
      <c r="QYH1330" s="779"/>
      <c r="QYI1330" s="779"/>
      <c r="QYJ1330" s="779"/>
      <c r="QYK1330" s="779"/>
      <c r="QYL1330" s="779"/>
      <c r="QYM1330" s="779"/>
      <c r="QYN1330" s="779"/>
      <c r="QYO1330" s="779"/>
      <c r="QYP1330" s="779"/>
      <c r="QYQ1330" s="779"/>
      <c r="QYR1330" s="779"/>
      <c r="QYS1330" s="779"/>
      <c r="QYT1330" s="779"/>
      <c r="QYU1330" s="779"/>
      <c r="QYV1330" s="779"/>
      <c r="QYW1330" s="779"/>
      <c r="QYX1330" s="779"/>
      <c r="QYY1330" s="779"/>
      <c r="QYZ1330" s="779"/>
      <c r="QZA1330" s="779"/>
      <c r="QZB1330" s="779"/>
      <c r="QZC1330" s="779"/>
      <c r="QZD1330" s="779"/>
      <c r="QZE1330" s="779"/>
      <c r="QZF1330" s="779"/>
      <c r="QZG1330" s="779"/>
      <c r="QZH1330" s="779"/>
      <c r="QZI1330" s="779"/>
      <c r="QZJ1330" s="779"/>
      <c r="QZK1330" s="779"/>
      <c r="QZL1330" s="779"/>
      <c r="QZM1330" s="779"/>
      <c r="QZN1330" s="779"/>
      <c r="QZO1330" s="779"/>
      <c r="QZP1330" s="779"/>
      <c r="QZQ1330" s="779"/>
      <c r="QZR1330" s="779"/>
      <c r="QZS1330" s="779"/>
      <c r="QZT1330" s="779"/>
      <c r="QZU1330" s="779"/>
      <c r="QZV1330" s="779"/>
      <c r="QZW1330" s="779"/>
      <c r="QZX1330" s="779"/>
      <c r="QZY1330" s="779"/>
      <c r="QZZ1330" s="779"/>
      <c r="RAA1330" s="779"/>
      <c r="RAB1330" s="779"/>
      <c r="RAC1330" s="779"/>
      <c r="RAD1330" s="779"/>
      <c r="RAE1330" s="779"/>
      <c r="RAF1330" s="779"/>
      <c r="RAG1330" s="779"/>
      <c r="RAH1330" s="779"/>
      <c r="RAI1330" s="779"/>
      <c r="RAJ1330" s="779"/>
      <c r="RAK1330" s="779"/>
      <c r="RAL1330" s="779"/>
      <c r="RAM1330" s="779"/>
      <c r="RAN1330" s="779"/>
      <c r="RAO1330" s="779"/>
      <c r="RAP1330" s="779"/>
      <c r="RAQ1330" s="779"/>
      <c r="RAR1330" s="779"/>
      <c r="RAS1330" s="779"/>
      <c r="RAT1330" s="779"/>
      <c r="RAU1330" s="779"/>
      <c r="RAV1330" s="779"/>
      <c r="RAW1330" s="779"/>
      <c r="RAX1330" s="779"/>
      <c r="RAY1330" s="779"/>
      <c r="RAZ1330" s="779"/>
      <c r="RBA1330" s="779"/>
      <c r="RBB1330" s="779"/>
      <c r="RBC1330" s="779"/>
      <c r="RBD1330" s="779"/>
      <c r="RBE1330" s="779"/>
      <c r="RBF1330" s="779"/>
      <c r="RBG1330" s="779"/>
      <c r="RBH1330" s="779"/>
      <c r="RBI1330" s="779"/>
      <c r="RBJ1330" s="779"/>
      <c r="RBK1330" s="779"/>
      <c r="RBL1330" s="779"/>
      <c r="RBM1330" s="779"/>
      <c r="RBN1330" s="779"/>
      <c r="RBO1330" s="779"/>
      <c r="RBP1330" s="779"/>
      <c r="RBQ1330" s="779"/>
      <c r="RBR1330" s="779"/>
      <c r="RBS1330" s="779"/>
      <c r="RBT1330" s="779"/>
      <c r="RBU1330" s="779"/>
      <c r="RBV1330" s="779"/>
      <c r="RBW1330" s="779"/>
      <c r="RBX1330" s="779"/>
      <c r="RBY1330" s="779"/>
      <c r="RBZ1330" s="779"/>
      <c r="RCA1330" s="779"/>
      <c r="RCB1330" s="779"/>
      <c r="RCC1330" s="779"/>
      <c r="RCD1330" s="779"/>
      <c r="RCE1330" s="779"/>
      <c r="RCF1330" s="779"/>
      <c r="RCG1330" s="779"/>
      <c r="RCH1330" s="779"/>
      <c r="RCI1330" s="779"/>
      <c r="RCJ1330" s="779"/>
      <c r="RCK1330" s="779"/>
      <c r="RCL1330" s="779"/>
      <c r="RCM1330" s="779"/>
      <c r="RCN1330" s="779"/>
      <c r="RCO1330" s="779"/>
      <c r="RCP1330" s="779"/>
      <c r="RCQ1330" s="779"/>
      <c r="RCR1330" s="779"/>
      <c r="RCS1330" s="779"/>
      <c r="RCT1330" s="779"/>
      <c r="RCU1330" s="779"/>
      <c r="RCV1330" s="779"/>
      <c r="RCW1330" s="779"/>
      <c r="RCX1330" s="779"/>
      <c r="RCY1330" s="779"/>
      <c r="RCZ1330" s="779"/>
      <c r="RDA1330" s="779"/>
      <c r="RDB1330" s="779"/>
      <c r="RDC1330" s="779"/>
      <c r="RDD1330" s="779"/>
      <c r="RDE1330" s="779"/>
      <c r="RDF1330" s="779"/>
      <c r="RDG1330" s="779"/>
      <c r="RDH1330" s="779"/>
      <c r="RDI1330" s="779"/>
      <c r="RDJ1330" s="779"/>
      <c r="RDK1330" s="779"/>
      <c r="RDL1330" s="779"/>
      <c r="RDM1330" s="779"/>
      <c r="RDN1330" s="779"/>
      <c r="RDO1330" s="779"/>
      <c r="RDP1330" s="779"/>
      <c r="RDQ1330" s="779"/>
      <c r="RDR1330" s="779"/>
      <c r="RDS1330" s="779"/>
      <c r="RDT1330" s="779"/>
      <c r="RDU1330" s="779"/>
      <c r="RDV1330" s="779"/>
      <c r="RDW1330" s="779"/>
      <c r="RDX1330" s="779"/>
      <c r="RDY1330" s="779"/>
      <c r="RDZ1330" s="779"/>
      <c r="REA1330" s="779"/>
      <c r="REB1330" s="779"/>
      <c r="REC1330" s="779"/>
      <c r="RED1330" s="779"/>
      <c r="REE1330" s="779"/>
      <c r="REF1330" s="779"/>
      <c r="REG1330" s="779"/>
      <c r="REH1330" s="779"/>
      <c r="REI1330" s="779"/>
      <c r="REJ1330" s="779"/>
      <c r="REK1330" s="779"/>
      <c r="REL1330" s="779"/>
      <c r="REM1330" s="779"/>
      <c r="REN1330" s="779"/>
      <c r="REO1330" s="779"/>
      <c r="REP1330" s="779"/>
      <c r="REQ1330" s="779"/>
      <c r="RER1330" s="779"/>
      <c r="RES1330" s="779"/>
      <c r="RET1330" s="779"/>
      <c r="REU1330" s="779"/>
      <c r="REV1330" s="779"/>
      <c r="REW1330" s="779"/>
      <c r="REX1330" s="779"/>
      <c r="REY1330" s="779"/>
      <c r="REZ1330" s="779"/>
      <c r="RFA1330" s="779"/>
      <c r="RFB1330" s="779"/>
      <c r="RFC1330" s="779"/>
      <c r="RFD1330" s="779"/>
      <c r="RFE1330" s="779"/>
      <c r="RFF1330" s="779"/>
      <c r="RFG1330" s="779"/>
      <c r="RFH1330" s="779"/>
      <c r="RFI1330" s="779"/>
      <c r="RFJ1330" s="779"/>
      <c r="RFK1330" s="779"/>
      <c r="RFL1330" s="779"/>
      <c r="RFM1330" s="779"/>
      <c r="RFN1330" s="779"/>
      <c r="RFO1330" s="779"/>
      <c r="RFP1330" s="779"/>
      <c r="RFQ1330" s="779"/>
      <c r="RFR1330" s="779"/>
      <c r="RFS1330" s="779"/>
      <c r="RFT1330" s="779"/>
      <c r="RFU1330" s="779"/>
      <c r="RFV1330" s="779"/>
      <c r="RFW1330" s="779"/>
      <c r="RFX1330" s="779"/>
      <c r="RFY1330" s="779"/>
      <c r="RFZ1330" s="779"/>
      <c r="RGA1330" s="779"/>
      <c r="RGB1330" s="779"/>
      <c r="RGC1330" s="779"/>
      <c r="RGD1330" s="779"/>
      <c r="RGE1330" s="779"/>
      <c r="RGF1330" s="779"/>
      <c r="RGG1330" s="779"/>
      <c r="RGH1330" s="779"/>
      <c r="RGI1330" s="779"/>
      <c r="RGJ1330" s="779"/>
      <c r="RGK1330" s="779"/>
      <c r="RGL1330" s="779"/>
      <c r="RGM1330" s="779"/>
      <c r="RGN1330" s="779"/>
      <c r="RGO1330" s="779"/>
      <c r="RGP1330" s="779"/>
      <c r="RGQ1330" s="779"/>
      <c r="RGR1330" s="779"/>
      <c r="RGS1330" s="779"/>
      <c r="RGT1330" s="779"/>
      <c r="RGU1330" s="779"/>
      <c r="RGV1330" s="779"/>
      <c r="RGW1330" s="779"/>
      <c r="RGX1330" s="779"/>
      <c r="RGY1330" s="779"/>
      <c r="RGZ1330" s="779"/>
      <c r="RHA1330" s="779"/>
      <c r="RHB1330" s="779"/>
      <c r="RHC1330" s="779"/>
      <c r="RHD1330" s="779"/>
      <c r="RHE1330" s="779"/>
      <c r="RHF1330" s="779"/>
      <c r="RHG1330" s="779"/>
      <c r="RHH1330" s="779"/>
      <c r="RHI1330" s="779"/>
      <c r="RHJ1330" s="779"/>
      <c r="RHK1330" s="779"/>
      <c r="RHL1330" s="779"/>
      <c r="RHM1330" s="779"/>
      <c r="RHN1330" s="779"/>
      <c r="RHO1330" s="779"/>
      <c r="RHP1330" s="779"/>
      <c r="RHQ1330" s="779"/>
      <c r="RHR1330" s="779"/>
      <c r="RHS1330" s="779"/>
      <c r="RHT1330" s="779"/>
      <c r="RHU1330" s="779"/>
      <c r="RHV1330" s="779"/>
      <c r="RHW1330" s="779"/>
      <c r="RHX1330" s="779"/>
      <c r="RHY1330" s="779"/>
      <c r="RHZ1330" s="779"/>
      <c r="RIA1330" s="779"/>
      <c r="RIB1330" s="779"/>
      <c r="RIC1330" s="779"/>
      <c r="RID1330" s="779"/>
      <c r="RIE1330" s="779"/>
      <c r="RIF1330" s="779"/>
      <c r="RIG1330" s="779"/>
      <c r="RIH1330" s="779"/>
      <c r="RII1330" s="779"/>
      <c r="RIJ1330" s="779"/>
      <c r="RIK1330" s="779"/>
      <c r="RIL1330" s="779"/>
      <c r="RIM1330" s="779"/>
      <c r="RIN1330" s="779"/>
      <c r="RIO1330" s="779"/>
      <c r="RIP1330" s="779"/>
      <c r="RIQ1330" s="779"/>
      <c r="RIR1330" s="779"/>
      <c r="RIS1330" s="779"/>
      <c r="RIT1330" s="779"/>
      <c r="RIU1330" s="779"/>
      <c r="RIV1330" s="779"/>
      <c r="RIW1330" s="779"/>
      <c r="RIX1330" s="779"/>
      <c r="RIY1330" s="779"/>
      <c r="RIZ1330" s="779"/>
      <c r="RJA1330" s="779"/>
      <c r="RJB1330" s="779"/>
      <c r="RJC1330" s="779"/>
      <c r="RJD1330" s="779"/>
      <c r="RJE1330" s="779"/>
      <c r="RJF1330" s="779"/>
      <c r="RJG1330" s="779"/>
      <c r="RJH1330" s="779"/>
      <c r="RJI1330" s="779"/>
      <c r="RJJ1330" s="779"/>
      <c r="RJK1330" s="779"/>
      <c r="RJL1330" s="779"/>
      <c r="RJM1330" s="779"/>
      <c r="RJN1330" s="779"/>
      <c r="RJO1330" s="779"/>
      <c r="RJP1330" s="779"/>
      <c r="RJQ1330" s="779"/>
      <c r="RJR1330" s="779"/>
      <c r="RJS1330" s="779"/>
      <c r="RJT1330" s="779"/>
      <c r="RJU1330" s="779"/>
      <c r="RJV1330" s="779"/>
      <c r="RJW1330" s="779"/>
      <c r="RJX1330" s="779"/>
      <c r="RJY1330" s="779"/>
      <c r="RJZ1330" s="779"/>
      <c r="RKA1330" s="779"/>
      <c r="RKB1330" s="779"/>
      <c r="RKC1330" s="779"/>
      <c r="RKD1330" s="779"/>
      <c r="RKE1330" s="779"/>
      <c r="RKF1330" s="779"/>
      <c r="RKG1330" s="779"/>
      <c r="RKH1330" s="779"/>
      <c r="RKI1330" s="779"/>
      <c r="RKJ1330" s="779"/>
      <c r="RKK1330" s="779"/>
      <c r="RKL1330" s="779"/>
      <c r="RKM1330" s="779"/>
      <c r="RKN1330" s="779"/>
      <c r="RKO1330" s="779"/>
      <c r="RKP1330" s="779"/>
      <c r="RKQ1330" s="779"/>
      <c r="RKR1330" s="779"/>
      <c r="RKS1330" s="779"/>
      <c r="RKT1330" s="779"/>
      <c r="RKU1330" s="779"/>
      <c r="RKV1330" s="779"/>
      <c r="RKW1330" s="779"/>
      <c r="RKX1330" s="779"/>
      <c r="RKY1330" s="779"/>
      <c r="RKZ1330" s="779"/>
      <c r="RLA1330" s="779"/>
      <c r="RLB1330" s="779"/>
      <c r="RLC1330" s="779"/>
      <c r="RLD1330" s="779"/>
      <c r="RLE1330" s="779"/>
      <c r="RLF1330" s="779"/>
      <c r="RLG1330" s="779"/>
      <c r="RLH1330" s="779"/>
      <c r="RLI1330" s="779"/>
      <c r="RLJ1330" s="779"/>
      <c r="RLK1330" s="779"/>
      <c r="RLL1330" s="779"/>
      <c r="RLM1330" s="779"/>
      <c r="RLN1330" s="779"/>
      <c r="RLO1330" s="779"/>
      <c r="RLP1330" s="779"/>
      <c r="RLQ1330" s="779"/>
      <c r="RLR1330" s="779"/>
      <c r="RLS1330" s="779"/>
      <c r="RLT1330" s="779"/>
      <c r="RLU1330" s="779"/>
      <c r="RLV1330" s="779"/>
      <c r="RLW1330" s="779"/>
      <c r="RLX1330" s="779"/>
      <c r="RLY1330" s="779"/>
      <c r="RLZ1330" s="779"/>
      <c r="RMA1330" s="779"/>
      <c r="RMB1330" s="779"/>
      <c r="RMC1330" s="779"/>
      <c r="RMD1330" s="779"/>
      <c r="RME1330" s="779"/>
      <c r="RMF1330" s="779"/>
      <c r="RMG1330" s="779"/>
      <c r="RMH1330" s="779"/>
      <c r="RMI1330" s="779"/>
      <c r="RMJ1330" s="779"/>
      <c r="RMK1330" s="779"/>
      <c r="RML1330" s="779"/>
      <c r="RMM1330" s="779"/>
      <c r="RMN1330" s="779"/>
      <c r="RMO1330" s="779"/>
      <c r="RMP1330" s="779"/>
      <c r="RMQ1330" s="779"/>
      <c r="RMR1330" s="779"/>
      <c r="RMS1330" s="779"/>
      <c r="RMT1330" s="779"/>
      <c r="RMU1330" s="779"/>
      <c r="RMV1330" s="779"/>
      <c r="RMW1330" s="779"/>
      <c r="RMX1330" s="779"/>
      <c r="RMY1330" s="779"/>
      <c r="RMZ1330" s="779"/>
      <c r="RNA1330" s="779"/>
      <c r="RNB1330" s="779"/>
      <c r="RNC1330" s="779"/>
      <c r="RND1330" s="779"/>
      <c r="RNE1330" s="779"/>
      <c r="RNF1330" s="779"/>
      <c r="RNG1330" s="779"/>
      <c r="RNH1330" s="779"/>
      <c r="RNI1330" s="779"/>
      <c r="RNJ1330" s="779"/>
      <c r="RNK1330" s="779"/>
      <c r="RNL1330" s="779"/>
      <c r="RNM1330" s="779"/>
      <c r="RNN1330" s="779"/>
      <c r="RNO1330" s="779"/>
      <c r="RNP1330" s="779"/>
      <c r="RNQ1330" s="779"/>
      <c r="RNR1330" s="779"/>
      <c r="RNS1330" s="779"/>
      <c r="RNT1330" s="779"/>
      <c r="RNU1330" s="779"/>
      <c r="RNV1330" s="779"/>
      <c r="RNW1330" s="779"/>
      <c r="RNX1330" s="779"/>
      <c r="RNY1330" s="779"/>
      <c r="RNZ1330" s="779"/>
      <c r="ROA1330" s="779"/>
      <c r="ROB1330" s="779"/>
      <c r="ROC1330" s="779"/>
      <c r="ROD1330" s="779"/>
      <c r="ROE1330" s="779"/>
      <c r="ROF1330" s="779"/>
      <c r="ROG1330" s="779"/>
      <c r="ROH1330" s="779"/>
      <c r="ROI1330" s="779"/>
      <c r="ROJ1330" s="779"/>
      <c r="ROK1330" s="779"/>
      <c r="ROL1330" s="779"/>
      <c r="ROM1330" s="779"/>
      <c r="RON1330" s="779"/>
      <c r="ROO1330" s="779"/>
      <c r="ROP1330" s="779"/>
      <c r="ROQ1330" s="779"/>
      <c r="ROR1330" s="779"/>
      <c r="ROS1330" s="779"/>
      <c r="ROT1330" s="779"/>
      <c r="ROU1330" s="779"/>
      <c r="ROV1330" s="779"/>
      <c r="ROW1330" s="779"/>
      <c r="ROX1330" s="779"/>
      <c r="ROY1330" s="779"/>
      <c r="ROZ1330" s="779"/>
      <c r="RPA1330" s="779"/>
      <c r="RPB1330" s="779"/>
      <c r="RPC1330" s="779"/>
      <c r="RPD1330" s="779"/>
      <c r="RPE1330" s="779"/>
      <c r="RPF1330" s="779"/>
      <c r="RPG1330" s="779"/>
      <c r="RPH1330" s="779"/>
      <c r="RPI1330" s="779"/>
      <c r="RPJ1330" s="779"/>
      <c r="RPK1330" s="779"/>
      <c r="RPL1330" s="779"/>
      <c r="RPM1330" s="779"/>
      <c r="RPN1330" s="779"/>
      <c r="RPO1330" s="779"/>
      <c r="RPP1330" s="779"/>
      <c r="RPQ1330" s="779"/>
      <c r="RPR1330" s="779"/>
      <c r="RPS1330" s="779"/>
      <c r="RPT1330" s="779"/>
      <c r="RPU1330" s="779"/>
      <c r="RPV1330" s="779"/>
      <c r="RPW1330" s="779"/>
      <c r="RPX1330" s="779"/>
      <c r="RPY1330" s="779"/>
      <c r="RPZ1330" s="779"/>
      <c r="RQA1330" s="779"/>
      <c r="RQB1330" s="779"/>
      <c r="RQC1330" s="779"/>
      <c r="RQD1330" s="779"/>
      <c r="RQE1330" s="779"/>
      <c r="RQF1330" s="779"/>
      <c r="RQG1330" s="779"/>
      <c r="RQH1330" s="779"/>
      <c r="RQI1330" s="779"/>
      <c r="RQJ1330" s="779"/>
      <c r="RQK1330" s="779"/>
      <c r="RQL1330" s="779"/>
      <c r="RQM1330" s="779"/>
      <c r="RQN1330" s="779"/>
      <c r="RQO1330" s="779"/>
      <c r="RQP1330" s="779"/>
      <c r="RQQ1330" s="779"/>
      <c r="RQR1330" s="779"/>
      <c r="RQS1330" s="779"/>
      <c r="RQT1330" s="779"/>
      <c r="RQU1330" s="779"/>
      <c r="RQV1330" s="779"/>
      <c r="RQW1330" s="779"/>
      <c r="RQX1330" s="779"/>
      <c r="RQY1330" s="779"/>
      <c r="RQZ1330" s="779"/>
      <c r="RRA1330" s="779"/>
      <c r="RRB1330" s="779"/>
      <c r="RRC1330" s="779"/>
      <c r="RRD1330" s="779"/>
      <c r="RRE1330" s="779"/>
      <c r="RRF1330" s="779"/>
      <c r="RRG1330" s="779"/>
      <c r="RRH1330" s="779"/>
      <c r="RRI1330" s="779"/>
      <c r="RRJ1330" s="779"/>
      <c r="RRK1330" s="779"/>
      <c r="RRL1330" s="779"/>
      <c r="RRM1330" s="779"/>
      <c r="RRN1330" s="779"/>
      <c r="RRO1330" s="779"/>
      <c r="RRP1330" s="779"/>
      <c r="RRQ1330" s="779"/>
      <c r="RRR1330" s="779"/>
      <c r="RRS1330" s="779"/>
      <c r="RRT1330" s="779"/>
      <c r="RRU1330" s="779"/>
      <c r="RRV1330" s="779"/>
      <c r="RRW1330" s="779"/>
      <c r="RRX1330" s="779"/>
      <c r="RRY1330" s="779"/>
      <c r="RRZ1330" s="779"/>
      <c r="RSA1330" s="779"/>
      <c r="RSB1330" s="779"/>
      <c r="RSC1330" s="779"/>
      <c r="RSD1330" s="779"/>
      <c r="RSE1330" s="779"/>
      <c r="RSF1330" s="779"/>
      <c r="RSG1330" s="779"/>
      <c r="RSH1330" s="779"/>
      <c r="RSI1330" s="779"/>
      <c r="RSJ1330" s="779"/>
      <c r="RSK1330" s="779"/>
      <c r="RSL1330" s="779"/>
      <c r="RSM1330" s="779"/>
      <c r="RSN1330" s="779"/>
      <c r="RSO1330" s="779"/>
      <c r="RSP1330" s="779"/>
      <c r="RSQ1330" s="779"/>
      <c r="RSR1330" s="779"/>
      <c r="RSS1330" s="779"/>
      <c r="RST1330" s="779"/>
      <c r="RSU1330" s="779"/>
      <c r="RSV1330" s="779"/>
      <c r="RSW1330" s="779"/>
      <c r="RSX1330" s="779"/>
      <c r="RSY1330" s="779"/>
      <c r="RSZ1330" s="779"/>
      <c r="RTA1330" s="779"/>
      <c r="RTB1330" s="779"/>
      <c r="RTC1330" s="779"/>
      <c r="RTD1330" s="779"/>
      <c r="RTE1330" s="779"/>
      <c r="RTF1330" s="779"/>
      <c r="RTG1330" s="779"/>
      <c r="RTH1330" s="779"/>
      <c r="RTI1330" s="779"/>
      <c r="RTJ1330" s="779"/>
      <c r="RTK1330" s="779"/>
      <c r="RTL1330" s="779"/>
      <c r="RTM1330" s="779"/>
      <c r="RTN1330" s="779"/>
      <c r="RTO1330" s="779"/>
      <c r="RTP1330" s="779"/>
      <c r="RTQ1330" s="779"/>
      <c r="RTR1330" s="779"/>
      <c r="RTS1330" s="779"/>
      <c r="RTT1330" s="779"/>
      <c r="RTU1330" s="779"/>
      <c r="RTV1330" s="779"/>
      <c r="RTW1330" s="779"/>
      <c r="RTX1330" s="779"/>
      <c r="RTY1330" s="779"/>
      <c r="RTZ1330" s="779"/>
      <c r="RUA1330" s="779"/>
      <c r="RUB1330" s="779"/>
      <c r="RUC1330" s="779"/>
      <c r="RUD1330" s="779"/>
      <c r="RUE1330" s="779"/>
      <c r="RUF1330" s="779"/>
      <c r="RUG1330" s="779"/>
      <c r="RUH1330" s="779"/>
      <c r="RUI1330" s="779"/>
      <c r="RUJ1330" s="779"/>
      <c r="RUK1330" s="779"/>
      <c r="RUL1330" s="779"/>
      <c r="RUM1330" s="779"/>
      <c r="RUN1330" s="779"/>
      <c r="RUO1330" s="779"/>
      <c r="RUP1330" s="779"/>
      <c r="RUQ1330" s="779"/>
      <c r="RUR1330" s="779"/>
      <c r="RUS1330" s="779"/>
      <c r="RUT1330" s="779"/>
      <c r="RUU1330" s="779"/>
      <c r="RUV1330" s="779"/>
      <c r="RUW1330" s="779"/>
      <c r="RUX1330" s="779"/>
      <c r="RUY1330" s="779"/>
      <c r="RUZ1330" s="779"/>
      <c r="RVA1330" s="779"/>
      <c r="RVB1330" s="779"/>
      <c r="RVC1330" s="779"/>
      <c r="RVD1330" s="779"/>
      <c r="RVE1330" s="779"/>
      <c r="RVF1330" s="779"/>
      <c r="RVG1330" s="779"/>
      <c r="RVH1330" s="779"/>
      <c r="RVI1330" s="779"/>
      <c r="RVJ1330" s="779"/>
      <c r="RVK1330" s="779"/>
      <c r="RVL1330" s="779"/>
      <c r="RVM1330" s="779"/>
      <c r="RVN1330" s="779"/>
      <c r="RVO1330" s="779"/>
      <c r="RVP1330" s="779"/>
      <c r="RVQ1330" s="779"/>
      <c r="RVR1330" s="779"/>
      <c r="RVS1330" s="779"/>
      <c r="RVT1330" s="779"/>
      <c r="RVU1330" s="779"/>
      <c r="RVV1330" s="779"/>
      <c r="RVW1330" s="779"/>
      <c r="RVX1330" s="779"/>
      <c r="RVY1330" s="779"/>
      <c r="RVZ1330" s="779"/>
      <c r="RWA1330" s="779"/>
      <c r="RWB1330" s="779"/>
      <c r="RWC1330" s="779"/>
      <c r="RWD1330" s="779"/>
      <c r="RWE1330" s="779"/>
      <c r="RWF1330" s="779"/>
      <c r="RWG1330" s="779"/>
      <c r="RWH1330" s="779"/>
      <c r="RWI1330" s="779"/>
      <c r="RWJ1330" s="779"/>
      <c r="RWK1330" s="779"/>
      <c r="RWL1330" s="779"/>
      <c r="RWM1330" s="779"/>
      <c r="RWN1330" s="779"/>
      <c r="RWO1330" s="779"/>
      <c r="RWP1330" s="779"/>
      <c r="RWQ1330" s="779"/>
      <c r="RWR1330" s="779"/>
      <c r="RWS1330" s="779"/>
      <c r="RWT1330" s="779"/>
      <c r="RWU1330" s="779"/>
      <c r="RWV1330" s="779"/>
      <c r="RWW1330" s="779"/>
      <c r="RWX1330" s="779"/>
      <c r="RWY1330" s="779"/>
      <c r="RWZ1330" s="779"/>
      <c r="RXA1330" s="779"/>
      <c r="RXB1330" s="779"/>
      <c r="RXC1330" s="779"/>
      <c r="RXD1330" s="779"/>
      <c r="RXE1330" s="779"/>
      <c r="RXF1330" s="779"/>
      <c r="RXG1330" s="779"/>
      <c r="RXH1330" s="779"/>
      <c r="RXI1330" s="779"/>
      <c r="RXJ1330" s="779"/>
      <c r="RXK1330" s="779"/>
      <c r="RXL1330" s="779"/>
      <c r="RXM1330" s="779"/>
      <c r="RXN1330" s="779"/>
      <c r="RXO1330" s="779"/>
      <c r="RXP1330" s="779"/>
      <c r="RXQ1330" s="779"/>
      <c r="RXR1330" s="779"/>
      <c r="RXS1330" s="779"/>
      <c r="RXT1330" s="779"/>
      <c r="RXU1330" s="779"/>
      <c r="RXV1330" s="779"/>
      <c r="RXW1330" s="779"/>
      <c r="RXX1330" s="779"/>
      <c r="RXY1330" s="779"/>
      <c r="RXZ1330" s="779"/>
      <c r="RYA1330" s="779"/>
      <c r="RYB1330" s="779"/>
      <c r="RYC1330" s="779"/>
      <c r="RYD1330" s="779"/>
      <c r="RYE1330" s="779"/>
      <c r="RYF1330" s="779"/>
      <c r="RYG1330" s="779"/>
      <c r="RYH1330" s="779"/>
      <c r="RYI1330" s="779"/>
      <c r="RYJ1330" s="779"/>
      <c r="RYK1330" s="779"/>
      <c r="RYL1330" s="779"/>
      <c r="RYM1330" s="779"/>
      <c r="RYN1330" s="779"/>
      <c r="RYO1330" s="779"/>
      <c r="RYP1330" s="779"/>
      <c r="RYQ1330" s="779"/>
      <c r="RYR1330" s="779"/>
      <c r="RYS1330" s="779"/>
      <c r="RYT1330" s="779"/>
      <c r="RYU1330" s="779"/>
      <c r="RYV1330" s="779"/>
      <c r="RYW1330" s="779"/>
      <c r="RYX1330" s="779"/>
      <c r="RYY1330" s="779"/>
      <c r="RYZ1330" s="779"/>
      <c r="RZA1330" s="779"/>
      <c r="RZB1330" s="779"/>
      <c r="RZC1330" s="779"/>
      <c r="RZD1330" s="779"/>
      <c r="RZE1330" s="779"/>
      <c r="RZF1330" s="779"/>
      <c r="RZG1330" s="779"/>
      <c r="RZH1330" s="779"/>
      <c r="RZI1330" s="779"/>
      <c r="RZJ1330" s="779"/>
      <c r="RZK1330" s="779"/>
      <c r="RZL1330" s="779"/>
      <c r="RZM1330" s="779"/>
      <c r="RZN1330" s="779"/>
      <c r="RZO1330" s="779"/>
      <c r="RZP1330" s="779"/>
      <c r="RZQ1330" s="779"/>
      <c r="RZR1330" s="779"/>
      <c r="RZS1330" s="779"/>
      <c r="RZT1330" s="779"/>
      <c r="RZU1330" s="779"/>
      <c r="RZV1330" s="779"/>
      <c r="RZW1330" s="779"/>
      <c r="RZX1330" s="779"/>
      <c r="RZY1330" s="779"/>
      <c r="RZZ1330" s="779"/>
      <c r="SAA1330" s="779"/>
      <c r="SAB1330" s="779"/>
      <c r="SAC1330" s="779"/>
      <c r="SAD1330" s="779"/>
      <c r="SAE1330" s="779"/>
      <c r="SAF1330" s="779"/>
      <c r="SAG1330" s="779"/>
      <c r="SAH1330" s="779"/>
      <c r="SAI1330" s="779"/>
      <c r="SAJ1330" s="779"/>
      <c r="SAK1330" s="779"/>
      <c r="SAL1330" s="779"/>
      <c r="SAM1330" s="779"/>
      <c r="SAN1330" s="779"/>
      <c r="SAO1330" s="779"/>
      <c r="SAP1330" s="779"/>
      <c r="SAQ1330" s="779"/>
      <c r="SAR1330" s="779"/>
      <c r="SAS1330" s="779"/>
      <c r="SAT1330" s="779"/>
      <c r="SAU1330" s="779"/>
      <c r="SAV1330" s="779"/>
      <c r="SAW1330" s="779"/>
      <c r="SAX1330" s="779"/>
      <c r="SAY1330" s="779"/>
      <c r="SAZ1330" s="779"/>
      <c r="SBA1330" s="779"/>
      <c r="SBB1330" s="779"/>
      <c r="SBC1330" s="779"/>
      <c r="SBD1330" s="779"/>
      <c r="SBE1330" s="779"/>
      <c r="SBF1330" s="779"/>
      <c r="SBG1330" s="779"/>
      <c r="SBH1330" s="779"/>
      <c r="SBI1330" s="779"/>
      <c r="SBJ1330" s="779"/>
      <c r="SBK1330" s="779"/>
      <c r="SBL1330" s="779"/>
      <c r="SBM1330" s="779"/>
      <c r="SBN1330" s="779"/>
      <c r="SBO1330" s="779"/>
      <c r="SBP1330" s="779"/>
      <c r="SBQ1330" s="779"/>
      <c r="SBR1330" s="779"/>
      <c r="SBS1330" s="779"/>
      <c r="SBT1330" s="779"/>
      <c r="SBU1330" s="779"/>
      <c r="SBV1330" s="779"/>
      <c r="SBW1330" s="779"/>
      <c r="SBX1330" s="779"/>
      <c r="SBY1330" s="779"/>
      <c r="SBZ1330" s="779"/>
      <c r="SCA1330" s="779"/>
      <c r="SCB1330" s="779"/>
      <c r="SCC1330" s="779"/>
      <c r="SCD1330" s="779"/>
      <c r="SCE1330" s="779"/>
      <c r="SCF1330" s="779"/>
      <c r="SCG1330" s="779"/>
      <c r="SCH1330" s="779"/>
      <c r="SCI1330" s="779"/>
      <c r="SCJ1330" s="779"/>
      <c r="SCK1330" s="779"/>
      <c r="SCL1330" s="779"/>
      <c r="SCM1330" s="779"/>
      <c r="SCN1330" s="779"/>
      <c r="SCO1330" s="779"/>
      <c r="SCP1330" s="779"/>
      <c r="SCQ1330" s="779"/>
      <c r="SCR1330" s="779"/>
      <c r="SCS1330" s="779"/>
      <c r="SCT1330" s="779"/>
      <c r="SCU1330" s="779"/>
      <c r="SCV1330" s="779"/>
      <c r="SCW1330" s="779"/>
      <c r="SCX1330" s="779"/>
      <c r="SCY1330" s="779"/>
      <c r="SCZ1330" s="779"/>
      <c r="SDA1330" s="779"/>
      <c r="SDB1330" s="779"/>
      <c r="SDC1330" s="779"/>
      <c r="SDD1330" s="779"/>
      <c r="SDE1330" s="779"/>
      <c r="SDF1330" s="779"/>
      <c r="SDG1330" s="779"/>
      <c r="SDH1330" s="779"/>
      <c r="SDI1330" s="779"/>
      <c r="SDJ1330" s="779"/>
      <c r="SDK1330" s="779"/>
      <c r="SDL1330" s="779"/>
      <c r="SDM1330" s="779"/>
      <c r="SDN1330" s="779"/>
      <c r="SDO1330" s="779"/>
      <c r="SDP1330" s="779"/>
      <c r="SDQ1330" s="779"/>
      <c r="SDR1330" s="779"/>
      <c r="SDS1330" s="779"/>
      <c r="SDT1330" s="779"/>
      <c r="SDU1330" s="779"/>
      <c r="SDV1330" s="779"/>
      <c r="SDW1330" s="779"/>
      <c r="SDX1330" s="779"/>
      <c r="SDY1330" s="779"/>
      <c r="SDZ1330" s="779"/>
      <c r="SEA1330" s="779"/>
      <c r="SEB1330" s="779"/>
      <c r="SEC1330" s="779"/>
      <c r="SED1330" s="779"/>
      <c r="SEE1330" s="779"/>
      <c r="SEF1330" s="779"/>
      <c r="SEG1330" s="779"/>
      <c r="SEH1330" s="779"/>
      <c r="SEI1330" s="779"/>
      <c r="SEJ1330" s="779"/>
      <c r="SEK1330" s="779"/>
      <c r="SEL1330" s="779"/>
      <c r="SEM1330" s="779"/>
      <c r="SEN1330" s="779"/>
      <c r="SEO1330" s="779"/>
      <c r="SEP1330" s="779"/>
      <c r="SEQ1330" s="779"/>
      <c r="SER1330" s="779"/>
      <c r="SES1330" s="779"/>
      <c r="SET1330" s="779"/>
      <c r="SEU1330" s="779"/>
      <c r="SEV1330" s="779"/>
      <c r="SEW1330" s="779"/>
      <c r="SEX1330" s="779"/>
      <c r="SEY1330" s="779"/>
      <c r="SEZ1330" s="779"/>
      <c r="SFA1330" s="779"/>
      <c r="SFB1330" s="779"/>
      <c r="SFC1330" s="779"/>
      <c r="SFD1330" s="779"/>
      <c r="SFE1330" s="779"/>
      <c r="SFF1330" s="779"/>
      <c r="SFG1330" s="779"/>
      <c r="SFH1330" s="779"/>
      <c r="SFI1330" s="779"/>
      <c r="SFJ1330" s="779"/>
      <c r="SFK1330" s="779"/>
      <c r="SFL1330" s="779"/>
      <c r="SFM1330" s="779"/>
      <c r="SFN1330" s="779"/>
      <c r="SFO1330" s="779"/>
      <c r="SFP1330" s="779"/>
      <c r="SFQ1330" s="779"/>
      <c r="SFR1330" s="779"/>
      <c r="SFS1330" s="779"/>
      <c r="SFT1330" s="779"/>
      <c r="SFU1330" s="779"/>
      <c r="SFV1330" s="779"/>
      <c r="SFW1330" s="779"/>
      <c r="SFX1330" s="779"/>
      <c r="SFY1330" s="779"/>
      <c r="SFZ1330" s="779"/>
      <c r="SGA1330" s="779"/>
      <c r="SGB1330" s="779"/>
      <c r="SGC1330" s="779"/>
      <c r="SGD1330" s="779"/>
      <c r="SGE1330" s="779"/>
      <c r="SGF1330" s="779"/>
      <c r="SGG1330" s="779"/>
      <c r="SGH1330" s="779"/>
      <c r="SGI1330" s="779"/>
      <c r="SGJ1330" s="779"/>
      <c r="SGK1330" s="779"/>
      <c r="SGL1330" s="779"/>
      <c r="SGM1330" s="779"/>
      <c r="SGN1330" s="779"/>
      <c r="SGO1330" s="779"/>
      <c r="SGP1330" s="779"/>
      <c r="SGQ1330" s="779"/>
      <c r="SGR1330" s="779"/>
      <c r="SGS1330" s="779"/>
      <c r="SGT1330" s="779"/>
      <c r="SGU1330" s="779"/>
      <c r="SGV1330" s="779"/>
      <c r="SGW1330" s="779"/>
      <c r="SGX1330" s="779"/>
      <c r="SGY1330" s="779"/>
      <c r="SGZ1330" s="779"/>
      <c r="SHA1330" s="779"/>
      <c r="SHB1330" s="779"/>
      <c r="SHC1330" s="779"/>
      <c r="SHD1330" s="779"/>
      <c r="SHE1330" s="779"/>
      <c r="SHF1330" s="779"/>
      <c r="SHG1330" s="779"/>
      <c r="SHH1330" s="779"/>
      <c r="SHI1330" s="779"/>
      <c r="SHJ1330" s="779"/>
      <c r="SHK1330" s="779"/>
      <c r="SHL1330" s="779"/>
      <c r="SHM1330" s="779"/>
      <c r="SHN1330" s="779"/>
      <c r="SHO1330" s="779"/>
      <c r="SHP1330" s="779"/>
      <c r="SHQ1330" s="779"/>
      <c r="SHR1330" s="779"/>
      <c r="SHS1330" s="779"/>
      <c r="SHT1330" s="779"/>
      <c r="SHU1330" s="779"/>
      <c r="SHV1330" s="779"/>
      <c r="SHW1330" s="779"/>
      <c r="SHX1330" s="779"/>
      <c r="SHY1330" s="779"/>
      <c r="SHZ1330" s="779"/>
      <c r="SIA1330" s="779"/>
      <c r="SIB1330" s="779"/>
      <c r="SIC1330" s="779"/>
      <c r="SID1330" s="779"/>
      <c r="SIE1330" s="779"/>
      <c r="SIF1330" s="779"/>
      <c r="SIG1330" s="779"/>
      <c r="SIH1330" s="779"/>
      <c r="SII1330" s="779"/>
      <c r="SIJ1330" s="779"/>
      <c r="SIK1330" s="779"/>
      <c r="SIL1330" s="779"/>
      <c r="SIM1330" s="779"/>
      <c r="SIN1330" s="779"/>
      <c r="SIO1330" s="779"/>
      <c r="SIP1330" s="779"/>
      <c r="SIQ1330" s="779"/>
      <c r="SIR1330" s="779"/>
      <c r="SIS1330" s="779"/>
      <c r="SIT1330" s="779"/>
      <c r="SIU1330" s="779"/>
      <c r="SIV1330" s="779"/>
      <c r="SIW1330" s="779"/>
      <c r="SIX1330" s="779"/>
      <c r="SIY1330" s="779"/>
      <c r="SIZ1330" s="779"/>
      <c r="SJA1330" s="779"/>
      <c r="SJB1330" s="779"/>
      <c r="SJC1330" s="779"/>
      <c r="SJD1330" s="779"/>
      <c r="SJE1330" s="779"/>
      <c r="SJF1330" s="779"/>
      <c r="SJG1330" s="779"/>
      <c r="SJH1330" s="779"/>
      <c r="SJI1330" s="779"/>
      <c r="SJJ1330" s="779"/>
      <c r="SJK1330" s="779"/>
      <c r="SJL1330" s="779"/>
      <c r="SJM1330" s="779"/>
      <c r="SJN1330" s="779"/>
      <c r="SJO1330" s="779"/>
      <c r="SJP1330" s="779"/>
      <c r="SJQ1330" s="779"/>
      <c r="SJR1330" s="779"/>
      <c r="SJS1330" s="779"/>
      <c r="SJT1330" s="779"/>
      <c r="SJU1330" s="779"/>
      <c r="SJV1330" s="779"/>
      <c r="SJW1330" s="779"/>
      <c r="SJX1330" s="779"/>
      <c r="SJY1330" s="779"/>
      <c r="SJZ1330" s="779"/>
      <c r="SKA1330" s="779"/>
      <c r="SKB1330" s="779"/>
      <c r="SKC1330" s="779"/>
      <c r="SKD1330" s="779"/>
      <c r="SKE1330" s="779"/>
      <c r="SKF1330" s="779"/>
      <c r="SKG1330" s="779"/>
      <c r="SKH1330" s="779"/>
      <c r="SKI1330" s="779"/>
      <c r="SKJ1330" s="779"/>
      <c r="SKK1330" s="779"/>
      <c r="SKL1330" s="779"/>
      <c r="SKM1330" s="779"/>
      <c r="SKN1330" s="779"/>
      <c r="SKO1330" s="779"/>
      <c r="SKP1330" s="779"/>
      <c r="SKQ1330" s="779"/>
      <c r="SKR1330" s="779"/>
      <c r="SKS1330" s="779"/>
      <c r="SKT1330" s="779"/>
      <c r="SKU1330" s="779"/>
      <c r="SKV1330" s="779"/>
      <c r="SKW1330" s="779"/>
      <c r="SKX1330" s="779"/>
      <c r="SKY1330" s="779"/>
      <c r="SKZ1330" s="779"/>
      <c r="SLA1330" s="779"/>
      <c r="SLB1330" s="779"/>
      <c r="SLC1330" s="779"/>
      <c r="SLD1330" s="779"/>
      <c r="SLE1330" s="779"/>
      <c r="SLF1330" s="779"/>
      <c r="SLG1330" s="779"/>
      <c r="SLH1330" s="779"/>
      <c r="SLI1330" s="779"/>
      <c r="SLJ1330" s="779"/>
      <c r="SLK1330" s="779"/>
      <c r="SLL1330" s="779"/>
      <c r="SLM1330" s="779"/>
      <c r="SLN1330" s="779"/>
      <c r="SLO1330" s="779"/>
      <c r="SLP1330" s="779"/>
      <c r="SLQ1330" s="779"/>
      <c r="SLR1330" s="779"/>
      <c r="SLS1330" s="779"/>
      <c r="SLT1330" s="779"/>
      <c r="SLU1330" s="779"/>
      <c r="SLV1330" s="779"/>
      <c r="SLW1330" s="779"/>
      <c r="SLX1330" s="779"/>
      <c r="SLY1330" s="779"/>
      <c r="SLZ1330" s="779"/>
      <c r="SMA1330" s="779"/>
      <c r="SMB1330" s="779"/>
      <c r="SMC1330" s="779"/>
      <c r="SMD1330" s="779"/>
      <c r="SME1330" s="779"/>
      <c r="SMF1330" s="779"/>
      <c r="SMG1330" s="779"/>
      <c r="SMH1330" s="779"/>
      <c r="SMI1330" s="779"/>
      <c r="SMJ1330" s="779"/>
      <c r="SMK1330" s="779"/>
      <c r="SML1330" s="779"/>
      <c r="SMM1330" s="779"/>
      <c r="SMN1330" s="779"/>
      <c r="SMO1330" s="779"/>
      <c r="SMP1330" s="779"/>
      <c r="SMQ1330" s="779"/>
      <c r="SMR1330" s="779"/>
      <c r="SMS1330" s="779"/>
      <c r="SMT1330" s="779"/>
      <c r="SMU1330" s="779"/>
      <c r="SMV1330" s="779"/>
      <c r="SMW1330" s="779"/>
      <c r="SMX1330" s="779"/>
      <c r="SMY1330" s="779"/>
      <c r="SMZ1330" s="779"/>
      <c r="SNA1330" s="779"/>
      <c r="SNB1330" s="779"/>
      <c r="SNC1330" s="779"/>
      <c r="SND1330" s="779"/>
      <c r="SNE1330" s="779"/>
      <c r="SNF1330" s="779"/>
      <c r="SNG1330" s="779"/>
      <c r="SNH1330" s="779"/>
      <c r="SNI1330" s="779"/>
      <c r="SNJ1330" s="779"/>
      <c r="SNK1330" s="779"/>
      <c r="SNL1330" s="779"/>
      <c r="SNM1330" s="779"/>
      <c r="SNN1330" s="779"/>
      <c r="SNO1330" s="779"/>
      <c r="SNP1330" s="779"/>
      <c r="SNQ1330" s="779"/>
      <c r="SNR1330" s="779"/>
      <c r="SNS1330" s="779"/>
      <c r="SNT1330" s="779"/>
      <c r="SNU1330" s="779"/>
      <c r="SNV1330" s="779"/>
      <c r="SNW1330" s="779"/>
      <c r="SNX1330" s="779"/>
      <c r="SNY1330" s="779"/>
      <c r="SNZ1330" s="779"/>
      <c r="SOA1330" s="779"/>
      <c r="SOB1330" s="779"/>
      <c r="SOC1330" s="779"/>
      <c r="SOD1330" s="779"/>
      <c r="SOE1330" s="779"/>
      <c r="SOF1330" s="779"/>
      <c r="SOG1330" s="779"/>
      <c r="SOH1330" s="779"/>
      <c r="SOI1330" s="779"/>
      <c r="SOJ1330" s="779"/>
      <c r="SOK1330" s="779"/>
      <c r="SOL1330" s="779"/>
      <c r="SOM1330" s="779"/>
      <c r="SON1330" s="779"/>
      <c r="SOO1330" s="779"/>
      <c r="SOP1330" s="779"/>
      <c r="SOQ1330" s="779"/>
      <c r="SOR1330" s="779"/>
      <c r="SOS1330" s="779"/>
      <c r="SOT1330" s="779"/>
      <c r="SOU1330" s="779"/>
      <c r="SOV1330" s="779"/>
      <c r="SOW1330" s="779"/>
      <c r="SOX1330" s="779"/>
      <c r="SOY1330" s="779"/>
      <c r="SOZ1330" s="779"/>
      <c r="SPA1330" s="779"/>
      <c r="SPB1330" s="779"/>
      <c r="SPC1330" s="779"/>
      <c r="SPD1330" s="779"/>
      <c r="SPE1330" s="779"/>
      <c r="SPF1330" s="779"/>
      <c r="SPG1330" s="779"/>
      <c r="SPH1330" s="779"/>
      <c r="SPI1330" s="779"/>
      <c r="SPJ1330" s="779"/>
      <c r="SPK1330" s="779"/>
      <c r="SPL1330" s="779"/>
      <c r="SPM1330" s="779"/>
      <c r="SPN1330" s="779"/>
      <c r="SPO1330" s="779"/>
      <c r="SPP1330" s="779"/>
      <c r="SPQ1330" s="779"/>
      <c r="SPR1330" s="779"/>
      <c r="SPS1330" s="779"/>
      <c r="SPT1330" s="779"/>
      <c r="SPU1330" s="779"/>
      <c r="SPV1330" s="779"/>
      <c r="SPW1330" s="779"/>
      <c r="SPX1330" s="779"/>
      <c r="SPY1330" s="779"/>
      <c r="SPZ1330" s="779"/>
      <c r="SQA1330" s="779"/>
      <c r="SQB1330" s="779"/>
      <c r="SQC1330" s="779"/>
      <c r="SQD1330" s="779"/>
      <c r="SQE1330" s="779"/>
      <c r="SQF1330" s="779"/>
      <c r="SQG1330" s="779"/>
      <c r="SQH1330" s="779"/>
      <c r="SQI1330" s="779"/>
      <c r="SQJ1330" s="779"/>
      <c r="SQK1330" s="779"/>
      <c r="SQL1330" s="779"/>
      <c r="SQM1330" s="779"/>
      <c r="SQN1330" s="779"/>
      <c r="SQO1330" s="779"/>
      <c r="SQP1330" s="779"/>
      <c r="SQQ1330" s="779"/>
      <c r="SQR1330" s="779"/>
      <c r="SQS1330" s="779"/>
      <c r="SQT1330" s="779"/>
      <c r="SQU1330" s="779"/>
      <c r="SQV1330" s="779"/>
      <c r="SQW1330" s="779"/>
      <c r="SQX1330" s="779"/>
      <c r="SQY1330" s="779"/>
      <c r="SQZ1330" s="779"/>
      <c r="SRA1330" s="779"/>
      <c r="SRB1330" s="779"/>
      <c r="SRC1330" s="779"/>
      <c r="SRD1330" s="779"/>
      <c r="SRE1330" s="779"/>
      <c r="SRF1330" s="779"/>
      <c r="SRG1330" s="779"/>
      <c r="SRH1330" s="779"/>
      <c r="SRI1330" s="779"/>
      <c r="SRJ1330" s="779"/>
      <c r="SRK1330" s="779"/>
      <c r="SRL1330" s="779"/>
      <c r="SRM1330" s="779"/>
      <c r="SRN1330" s="779"/>
      <c r="SRO1330" s="779"/>
      <c r="SRP1330" s="779"/>
      <c r="SRQ1330" s="779"/>
      <c r="SRR1330" s="779"/>
      <c r="SRS1330" s="779"/>
      <c r="SRT1330" s="779"/>
      <c r="SRU1330" s="779"/>
      <c r="SRV1330" s="779"/>
      <c r="SRW1330" s="779"/>
      <c r="SRX1330" s="779"/>
      <c r="SRY1330" s="779"/>
      <c r="SRZ1330" s="779"/>
      <c r="SSA1330" s="779"/>
      <c r="SSB1330" s="779"/>
      <c r="SSC1330" s="779"/>
      <c r="SSD1330" s="779"/>
      <c r="SSE1330" s="779"/>
      <c r="SSF1330" s="779"/>
      <c r="SSG1330" s="779"/>
      <c r="SSH1330" s="779"/>
      <c r="SSI1330" s="779"/>
      <c r="SSJ1330" s="779"/>
      <c r="SSK1330" s="779"/>
      <c r="SSL1330" s="779"/>
      <c r="SSM1330" s="779"/>
      <c r="SSN1330" s="779"/>
      <c r="SSO1330" s="779"/>
      <c r="SSP1330" s="779"/>
      <c r="SSQ1330" s="779"/>
      <c r="SSR1330" s="779"/>
      <c r="SSS1330" s="779"/>
      <c r="SST1330" s="779"/>
      <c r="SSU1330" s="779"/>
      <c r="SSV1330" s="779"/>
      <c r="SSW1330" s="779"/>
      <c r="SSX1330" s="779"/>
      <c r="SSY1330" s="779"/>
      <c r="SSZ1330" s="779"/>
      <c r="STA1330" s="779"/>
      <c r="STB1330" s="779"/>
      <c r="STC1330" s="779"/>
      <c r="STD1330" s="779"/>
      <c r="STE1330" s="779"/>
      <c r="STF1330" s="779"/>
      <c r="STG1330" s="779"/>
      <c r="STH1330" s="779"/>
      <c r="STI1330" s="779"/>
      <c r="STJ1330" s="779"/>
      <c r="STK1330" s="779"/>
      <c r="STL1330" s="779"/>
      <c r="STM1330" s="779"/>
      <c r="STN1330" s="779"/>
      <c r="STO1330" s="779"/>
      <c r="STP1330" s="779"/>
      <c r="STQ1330" s="779"/>
      <c r="STR1330" s="779"/>
      <c r="STS1330" s="779"/>
      <c r="STT1330" s="779"/>
      <c r="STU1330" s="779"/>
      <c r="STV1330" s="779"/>
      <c r="STW1330" s="779"/>
      <c r="STX1330" s="779"/>
      <c r="STY1330" s="779"/>
      <c r="STZ1330" s="779"/>
      <c r="SUA1330" s="779"/>
      <c r="SUB1330" s="779"/>
      <c r="SUC1330" s="779"/>
      <c r="SUD1330" s="779"/>
      <c r="SUE1330" s="779"/>
      <c r="SUF1330" s="779"/>
      <c r="SUG1330" s="779"/>
      <c r="SUH1330" s="779"/>
      <c r="SUI1330" s="779"/>
      <c r="SUJ1330" s="779"/>
      <c r="SUK1330" s="779"/>
      <c r="SUL1330" s="779"/>
      <c r="SUM1330" s="779"/>
      <c r="SUN1330" s="779"/>
      <c r="SUO1330" s="779"/>
      <c r="SUP1330" s="779"/>
      <c r="SUQ1330" s="779"/>
      <c r="SUR1330" s="779"/>
      <c r="SUS1330" s="779"/>
      <c r="SUT1330" s="779"/>
      <c r="SUU1330" s="779"/>
      <c r="SUV1330" s="779"/>
      <c r="SUW1330" s="779"/>
      <c r="SUX1330" s="779"/>
      <c r="SUY1330" s="779"/>
      <c r="SUZ1330" s="779"/>
      <c r="SVA1330" s="779"/>
      <c r="SVB1330" s="779"/>
      <c r="SVC1330" s="779"/>
      <c r="SVD1330" s="779"/>
      <c r="SVE1330" s="779"/>
      <c r="SVF1330" s="779"/>
      <c r="SVG1330" s="779"/>
      <c r="SVH1330" s="779"/>
      <c r="SVI1330" s="779"/>
      <c r="SVJ1330" s="779"/>
      <c r="SVK1330" s="779"/>
      <c r="SVL1330" s="779"/>
      <c r="SVM1330" s="779"/>
      <c r="SVN1330" s="779"/>
      <c r="SVO1330" s="779"/>
      <c r="SVP1330" s="779"/>
      <c r="SVQ1330" s="779"/>
      <c r="SVR1330" s="779"/>
      <c r="SVS1330" s="779"/>
      <c r="SVT1330" s="779"/>
      <c r="SVU1330" s="779"/>
      <c r="SVV1330" s="779"/>
      <c r="SVW1330" s="779"/>
      <c r="SVX1330" s="779"/>
      <c r="SVY1330" s="779"/>
      <c r="SVZ1330" s="779"/>
      <c r="SWA1330" s="779"/>
      <c r="SWB1330" s="779"/>
      <c r="SWC1330" s="779"/>
      <c r="SWD1330" s="779"/>
      <c r="SWE1330" s="779"/>
      <c r="SWF1330" s="779"/>
      <c r="SWG1330" s="779"/>
      <c r="SWH1330" s="779"/>
      <c r="SWI1330" s="779"/>
      <c r="SWJ1330" s="779"/>
      <c r="SWK1330" s="779"/>
      <c r="SWL1330" s="779"/>
      <c r="SWM1330" s="779"/>
      <c r="SWN1330" s="779"/>
      <c r="SWO1330" s="779"/>
      <c r="SWP1330" s="779"/>
      <c r="SWQ1330" s="779"/>
      <c r="SWR1330" s="779"/>
      <c r="SWS1330" s="779"/>
      <c r="SWT1330" s="779"/>
      <c r="SWU1330" s="779"/>
      <c r="SWV1330" s="779"/>
      <c r="SWW1330" s="779"/>
      <c r="SWX1330" s="779"/>
      <c r="SWY1330" s="779"/>
      <c r="SWZ1330" s="779"/>
      <c r="SXA1330" s="779"/>
      <c r="SXB1330" s="779"/>
      <c r="SXC1330" s="779"/>
      <c r="SXD1330" s="779"/>
      <c r="SXE1330" s="779"/>
      <c r="SXF1330" s="779"/>
      <c r="SXG1330" s="779"/>
      <c r="SXH1330" s="779"/>
      <c r="SXI1330" s="779"/>
      <c r="SXJ1330" s="779"/>
      <c r="SXK1330" s="779"/>
      <c r="SXL1330" s="779"/>
      <c r="SXM1330" s="779"/>
      <c r="SXN1330" s="779"/>
      <c r="SXO1330" s="779"/>
      <c r="SXP1330" s="779"/>
      <c r="SXQ1330" s="779"/>
      <c r="SXR1330" s="779"/>
      <c r="SXS1330" s="779"/>
      <c r="SXT1330" s="779"/>
      <c r="SXU1330" s="779"/>
      <c r="SXV1330" s="779"/>
      <c r="SXW1330" s="779"/>
      <c r="SXX1330" s="779"/>
      <c r="SXY1330" s="779"/>
      <c r="SXZ1330" s="779"/>
      <c r="SYA1330" s="779"/>
      <c r="SYB1330" s="779"/>
      <c r="SYC1330" s="779"/>
      <c r="SYD1330" s="779"/>
      <c r="SYE1330" s="779"/>
      <c r="SYF1330" s="779"/>
      <c r="SYG1330" s="779"/>
      <c r="SYH1330" s="779"/>
      <c r="SYI1330" s="779"/>
      <c r="SYJ1330" s="779"/>
      <c r="SYK1330" s="779"/>
      <c r="SYL1330" s="779"/>
      <c r="SYM1330" s="779"/>
      <c r="SYN1330" s="779"/>
      <c r="SYO1330" s="779"/>
      <c r="SYP1330" s="779"/>
      <c r="SYQ1330" s="779"/>
      <c r="SYR1330" s="779"/>
      <c r="SYS1330" s="779"/>
      <c r="SYT1330" s="779"/>
      <c r="SYU1330" s="779"/>
      <c r="SYV1330" s="779"/>
      <c r="SYW1330" s="779"/>
      <c r="SYX1330" s="779"/>
      <c r="SYY1330" s="779"/>
      <c r="SYZ1330" s="779"/>
      <c r="SZA1330" s="779"/>
      <c r="SZB1330" s="779"/>
      <c r="SZC1330" s="779"/>
      <c r="SZD1330" s="779"/>
      <c r="SZE1330" s="779"/>
      <c r="SZF1330" s="779"/>
      <c r="SZG1330" s="779"/>
      <c r="SZH1330" s="779"/>
      <c r="SZI1330" s="779"/>
      <c r="SZJ1330" s="779"/>
      <c r="SZK1330" s="779"/>
      <c r="SZL1330" s="779"/>
      <c r="SZM1330" s="779"/>
      <c r="SZN1330" s="779"/>
      <c r="SZO1330" s="779"/>
      <c r="SZP1330" s="779"/>
      <c r="SZQ1330" s="779"/>
      <c r="SZR1330" s="779"/>
      <c r="SZS1330" s="779"/>
      <c r="SZT1330" s="779"/>
      <c r="SZU1330" s="779"/>
      <c r="SZV1330" s="779"/>
      <c r="SZW1330" s="779"/>
      <c r="SZX1330" s="779"/>
      <c r="SZY1330" s="779"/>
      <c r="SZZ1330" s="779"/>
      <c r="TAA1330" s="779"/>
      <c r="TAB1330" s="779"/>
      <c r="TAC1330" s="779"/>
      <c r="TAD1330" s="779"/>
      <c r="TAE1330" s="779"/>
      <c r="TAF1330" s="779"/>
      <c r="TAG1330" s="779"/>
      <c r="TAH1330" s="779"/>
      <c r="TAI1330" s="779"/>
      <c r="TAJ1330" s="779"/>
      <c r="TAK1330" s="779"/>
      <c r="TAL1330" s="779"/>
      <c r="TAM1330" s="779"/>
      <c r="TAN1330" s="779"/>
      <c r="TAO1330" s="779"/>
      <c r="TAP1330" s="779"/>
      <c r="TAQ1330" s="779"/>
      <c r="TAR1330" s="779"/>
      <c r="TAS1330" s="779"/>
      <c r="TAT1330" s="779"/>
      <c r="TAU1330" s="779"/>
      <c r="TAV1330" s="779"/>
      <c r="TAW1330" s="779"/>
      <c r="TAX1330" s="779"/>
      <c r="TAY1330" s="779"/>
      <c r="TAZ1330" s="779"/>
      <c r="TBA1330" s="779"/>
      <c r="TBB1330" s="779"/>
      <c r="TBC1330" s="779"/>
      <c r="TBD1330" s="779"/>
      <c r="TBE1330" s="779"/>
      <c r="TBF1330" s="779"/>
      <c r="TBG1330" s="779"/>
      <c r="TBH1330" s="779"/>
      <c r="TBI1330" s="779"/>
      <c r="TBJ1330" s="779"/>
      <c r="TBK1330" s="779"/>
      <c r="TBL1330" s="779"/>
      <c r="TBM1330" s="779"/>
      <c r="TBN1330" s="779"/>
      <c r="TBO1330" s="779"/>
      <c r="TBP1330" s="779"/>
      <c r="TBQ1330" s="779"/>
      <c r="TBR1330" s="779"/>
      <c r="TBS1330" s="779"/>
      <c r="TBT1330" s="779"/>
      <c r="TBU1330" s="779"/>
      <c r="TBV1330" s="779"/>
      <c r="TBW1330" s="779"/>
      <c r="TBX1330" s="779"/>
      <c r="TBY1330" s="779"/>
      <c r="TBZ1330" s="779"/>
      <c r="TCA1330" s="779"/>
      <c r="TCB1330" s="779"/>
      <c r="TCC1330" s="779"/>
      <c r="TCD1330" s="779"/>
      <c r="TCE1330" s="779"/>
      <c r="TCF1330" s="779"/>
      <c r="TCG1330" s="779"/>
      <c r="TCH1330" s="779"/>
      <c r="TCI1330" s="779"/>
      <c r="TCJ1330" s="779"/>
      <c r="TCK1330" s="779"/>
      <c r="TCL1330" s="779"/>
      <c r="TCM1330" s="779"/>
      <c r="TCN1330" s="779"/>
      <c r="TCO1330" s="779"/>
      <c r="TCP1330" s="779"/>
      <c r="TCQ1330" s="779"/>
      <c r="TCR1330" s="779"/>
      <c r="TCS1330" s="779"/>
      <c r="TCT1330" s="779"/>
      <c r="TCU1330" s="779"/>
      <c r="TCV1330" s="779"/>
      <c r="TCW1330" s="779"/>
      <c r="TCX1330" s="779"/>
      <c r="TCY1330" s="779"/>
      <c r="TCZ1330" s="779"/>
      <c r="TDA1330" s="779"/>
      <c r="TDB1330" s="779"/>
      <c r="TDC1330" s="779"/>
      <c r="TDD1330" s="779"/>
      <c r="TDE1330" s="779"/>
      <c r="TDF1330" s="779"/>
      <c r="TDG1330" s="779"/>
      <c r="TDH1330" s="779"/>
      <c r="TDI1330" s="779"/>
      <c r="TDJ1330" s="779"/>
      <c r="TDK1330" s="779"/>
      <c r="TDL1330" s="779"/>
      <c r="TDM1330" s="779"/>
      <c r="TDN1330" s="779"/>
      <c r="TDO1330" s="779"/>
      <c r="TDP1330" s="779"/>
      <c r="TDQ1330" s="779"/>
      <c r="TDR1330" s="779"/>
      <c r="TDS1330" s="779"/>
      <c r="TDT1330" s="779"/>
      <c r="TDU1330" s="779"/>
      <c r="TDV1330" s="779"/>
      <c r="TDW1330" s="779"/>
      <c r="TDX1330" s="779"/>
      <c r="TDY1330" s="779"/>
      <c r="TDZ1330" s="779"/>
      <c r="TEA1330" s="779"/>
      <c r="TEB1330" s="779"/>
      <c r="TEC1330" s="779"/>
      <c r="TED1330" s="779"/>
      <c r="TEE1330" s="779"/>
      <c r="TEF1330" s="779"/>
      <c r="TEG1330" s="779"/>
      <c r="TEH1330" s="779"/>
      <c r="TEI1330" s="779"/>
      <c r="TEJ1330" s="779"/>
      <c r="TEK1330" s="779"/>
      <c r="TEL1330" s="779"/>
      <c r="TEM1330" s="779"/>
      <c r="TEN1330" s="779"/>
      <c r="TEO1330" s="779"/>
      <c r="TEP1330" s="779"/>
      <c r="TEQ1330" s="779"/>
      <c r="TER1330" s="779"/>
      <c r="TES1330" s="779"/>
      <c r="TET1330" s="779"/>
      <c r="TEU1330" s="779"/>
      <c r="TEV1330" s="779"/>
      <c r="TEW1330" s="779"/>
      <c r="TEX1330" s="779"/>
      <c r="TEY1330" s="779"/>
      <c r="TEZ1330" s="779"/>
      <c r="TFA1330" s="779"/>
      <c r="TFB1330" s="779"/>
      <c r="TFC1330" s="779"/>
      <c r="TFD1330" s="779"/>
      <c r="TFE1330" s="779"/>
      <c r="TFF1330" s="779"/>
      <c r="TFG1330" s="779"/>
      <c r="TFH1330" s="779"/>
      <c r="TFI1330" s="779"/>
      <c r="TFJ1330" s="779"/>
      <c r="TFK1330" s="779"/>
      <c r="TFL1330" s="779"/>
      <c r="TFM1330" s="779"/>
      <c r="TFN1330" s="779"/>
      <c r="TFO1330" s="779"/>
      <c r="TFP1330" s="779"/>
      <c r="TFQ1330" s="779"/>
      <c r="TFR1330" s="779"/>
      <c r="TFS1330" s="779"/>
      <c r="TFT1330" s="779"/>
      <c r="TFU1330" s="779"/>
      <c r="TFV1330" s="779"/>
      <c r="TFW1330" s="779"/>
      <c r="TFX1330" s="779"/>
      <c r="TFY1330" s="779"/>
      <c r="TFZ1330" s="779"/>
      <c r="TGA1330" s="779"/>
      <c r="TGB1330" s="779"/>
      <c r="TGC1330" s="779"/>
      <c r="TGD1330" s="779"/>
      <c r="TGE1330" s="779"/>
      <c r="TGF1330" s="779"/>
      <c r="TGG1330" s="779"/>
      <c r="TGH1330" s="779"/>
      <c r="TGI1330" s="779"/>
      <c r="TGJ1330" s="779"/>
      <c r="TGK1330" s="779"/>
      <c r="TGL1330" s="779"/>
      <c r="TGM1330" s="779"/>
      <c r="TGN1330" s="779"/>
      <c r="TGO1330" s="779"/>
      <c r="TGP1330" s="779"/>
      <c r="TGQ1330" s="779"/>
      <c r="TGR1330" s="779"/>
      <c r="TGS1330" s="779"/>
      <c r="TGT1330" s="779"/>
      <c r="TGU1330" s="779"/>
      <c r="TGV1330" s="779"/>
      <c r="TGW1330" s="779"/>
      <c r="TGX1330" s="779"/>
      <c r="TGY1330" s="779"/>
      <c r="TGZ1330" s="779"/>
      <c r="THA1330" s="779"/>
      <c r="THB1330" s="779"/>
      <c r="THC1330" s="779"/>
      <c r="THD1330" s="779"/>
      <c r="THE1330" s="779"/>
      <c r="THF1330" s="779"/>
      <c r="THG1330" s="779"/>
      <c r="THH1330" s="779"/>
      <c r="THI1330" s="779"/>
      <c r="THJ1330" s="779"/>
      <c r="THK1330" s="779"/>
      <c r="THL1330" s="779"/>
      <c r="THM1330" s="779"/>
      <c r="THN1330" s="779"/>
      <c r="THO1330" s="779"/>
      <c r="THP1330" s="779"/>
      <c r="THQ1330" s="779"/>
      <c r="THR1330" s="779"/>
      <c r="THS1330" s="779"/>
      <c r="THT1330" s="779"/>
      <c r="THU1330" s="779"/>
      <c r="THV1330" s="779"/>
      <c r="THW1330" s="779"/>
      <c r="THX1330" s="779"/>
      <c r="THY1330" s="779"/>
      <c r="THZ1330" s="779"/>
      <c r="TIA1330" s="779"/>
      <c r="TIB1330" s="779"/>
      <c r="TIC1330" s="779"/>
      <c r="TID1330" s="779"/>
      <c r="TIE1330" s="779"/>
      <c r="TIF1330" s="779"/>
      <c r="TIG1330" s="779"/>
      <c r="TIH1330" s="779"/>
      <c r="TII1330" s="779"/>
      <c r="TIJ1330" s="779"/>
      <c r="TIK1330" s="779"/>
      <c r="TIL1330" s="779"/>
      <c r="TIM1330" s="779"/>
      <c r="TIN1330" s="779"/>
      <c r="TIO1330" s="779"/>
      <c r="TIP1330" s="779"/>
      <c r="TIQ1330" s="779"/>
      <c r="TIR1330" s="779"/>
      <c r="TIS1330" s="779"/>
      <c r="TIT1330" s="779"/>
      <c r="TIU1330" s="779"/>
      <c r="TIV1330" s="779"/>
      <c r="TIW1330" s="779"/>
      <c r="TIX1330" s="779"/>
      <c r="TIY1330" s="779"/>
      <c r="TIZ1330" s="779"/>
      <c r="TJA1330" s="779"/>
      <c r="TJB1330" s="779"/>
      <c r="TJC1330" s="779"/>
      <c r="TJD1330" s="779"/>
      <c r="TJE1330" s="779"/>
      <c r="TJF1330" s="779"/>
      <c r="TJG1330" s="779"/>
      <c r="TJH1330" s="779"/>
      <c r="TJI1330" s="779"/>
      <c r="TJJ1330" s="779"/>
      <c r="TJK1330" s="779"/>
      <c r="TJL1330" s="779"/>
      <c r="TJM1330" s="779"/>
      <c r="TJN1330" s="779"/>
      <c r="TJO1330" s="779"/>
      <c r="TJP1330" s="779"/>
      <c r="TJQ1330" s="779"/>
      <c r="TJR1330" s="779"/>
      <c r="TJS1330" s="779"/>
      <c r="TJT1330" s="779"/>
      <c r="TJU1330" s="779"/>
      <c r="TJV1330" s="779"/>
      <c r="TJW1330" s="779"/>
      <c r="TJX1330" s="779"/>
      <c r="TJY1330" s="779"/>
      <c r="TJZ1330" s="779"/>
      <c r="TKA1330" s="779"/>
      <c r="TKB1330" s="779"/>
      <c r="TKC1330" s="779"/>
      <c r="TKD1330" s="779"/>
      <c r="TKE1330" s="779"/>
      <c r="TKF1330" s="779"/>
      <c r="TKG1330" s="779"/>
      <c r="TKH1330" s="779"/>
      <c r="TKI1330" s="779"/>
      <c r="TKJ1330" s="779"/>
      <c r="TKK1330" s="779"/>
      <c r="TKL1330" s="779"/>
      <c r="TKM1330" s="779"/>
      <c r="TKN1330" s="779"/>
      <c r="TKO1330" s="779"/>
      <c r="TKP1330" s="779"/>
      <c r="TKQ1330" s="779"/>
      <c r="TKR1330" s="779"/>
      <c r="TKS1330" s="779"/>
      <c r="TKT1330" s="779"/>
      <c r="TKU1330" s="779"/>
      <c r="TKV1330" s="779"/>
      <c r="TKW1330" s="779"/>
      <c r="TKX1330" s="779"/>
      <c r="TKY1330" s="779"/>
      <c r="TKZ1330" s="779"/>
      <c r="TLA1330" s="779"/>
      <c r="TLB1330" s="779"/>
      <c r="TLC1330" s="779"/>
      <c r="TLD1330" s="779"/>
      <c r="TLE1330" s="779"/>
      <c r="TLF1330" s="779"/>
      <c r="TLG1330" s="779"/>
      <c r="TLH1330" s="779"/>
      <c r="TLI1330" s="779"/>
      <c r="TLJ1330" s="779"/>
      <c r="TLK1330" s="779"/>
      <c r="TLL1330" s="779"/>
      <c r="TLM1330" s="779"/>
      <c r="TLN1330" s="779"/>
      <c r="TLO1330" s="779"/>
      <c r="TLP1330" s="779"/>
      <c r="TLQ1330" s="779"/>
      <c r="TLR1330" s="779"/>
      <c r="TLS1330" s="779"/>
      <c r="TLT1330" s="779"/>
      <c r="TLU1330" s="779"/>
      <c r="TLV1330" s="779"/>
      <c r="TLW1330" s="779"/>
      <c r="TLX1330" s="779"/>
      <c r="TLY1330" s="779"/>
      <c r="TLZ1330" s="779"/>
      <c r="TMA1330" s="779"/>
      <c r="TMB1330" s="779"/>
      <c r="TMC1330" s="779"/>
      <c r="TMD1330" s="779"/>
      <c r="TME1330" s="779"/>
      <c r="TMF1330" s="779"/>
      <c r="TMG1330" s="779"/>
      <c r="TMH1330" s="779"/>
      <c r="TMI1330" s="779"/>
      <c r="TMJ1330" s="779"/>
      <c r="TMK1330" s="779"/>
      <c r="TML1330" s="779"/>
      <c r="TMM1330" s="779"/>
      <c r="TMN1330" s="779"/>
      <c r="TMO1330" s="779"/>
      <c r="TMP1330" s="779"/>
      <c r="TMQ1330" s="779"/>
      <c r="TMR1330" s="779"/>
      <c r="TMS1330" s="779"/>
      <c r="TMT1330" s="779"/>
      <c r="TMU1330" s="779"/>
      <c r="TMV1330" s="779"/>
      <c r="TMW1330" s="779"/>
      <c r="TMX1330" s="779"/>
      <c r="TMY1330" s="779"/>
      <c r="TMZ1330" s="779"/>
      <c r="TNA1330" s="779"/>
      <c r="TNB1330" s="779"/>
      <c r="TNC1330" s="779"/>
      <c r="TND1330" s="779"/>
      <c r="TNE1330" s="779"/>
      <c r="TNF1330" s="779"/>
      <c r="TNG1330" s="779"/>
      <c r="TNH1330" s="779"/>
      <c r="TNI1330" s="779"/>
      <c r="TNJ1330" s="779"/>
      <c r="TNK1330" s="779"/>
      <c r="TNL1330" s="779"/>
      <c r="TNM1330" s="779"/>
      <c r="TNN1330" s="779"/>
      <c r="TNO1330" s="779"/>
      <c r="TNP1330" s="779"/>
      <c r="TNQ1330" s="779"/>
      <c r="TNR1330" s="779"/>
      <c r="TNS1330" s="779"/>
      <c r="TNT1330" s="779"/>
      <c r="TNU1330" s="779"/>
      <c r="TNV1330" s="779"/>
      <c r="TNW1330" s="779"/>
      <c r="TNX1330" s="779"/>
      <c r="TNY1330" s="779"/>
      <c r="TNZ1330" s="779"/>
      <c r="TOA1330" s="779"/>
      <c r="TOB1330" s="779"/>
      <c r="TOC1330" s="779"/>
      <c r="TOD1330" s="779"/>
      <c r="TOE1330" s="779"/>
      <c r="TOF1330" s="779"/>
      <c r="TOG1330" s="779"/>
      <c r="TOH1330" s="779"/>
      <c r="TOI1330" s="779"/>
      <c r="TOJ1330" s="779"/>
      <c r="TOK1330" s="779"/>
      <c r="TOL1330" s="779"/>
      <c r="TOM1330" s="779"/>
      <c r="TON1330" s="779"/>
      <c r="TOO1330" s="779"/>
      <c r="TOP1330" s="779"/>
      <c r="TOQ1330" s="779"/>
      <c r="TOR1330" s="779"/>
      <c r="TOS1330" s="779"/>
      <c r="TOT1330" s="779"/>
      <c r="TOU1330" s="779"/>
      <c r="TOV1330" s="779"/>
      <c r="TOW1330" s="779"/>
      <c r="TOX1330" s="779"/>
      <c r="TOY1330" s="779"/>
      <c r="TOZ1330" s="779"/>
      <c r="TPA1330" s="779"/>
      <c r="TPB1330" s="779"/>
      <c r="TPC1330" s="779"/>
      <c r="TPD1330" s="779"/>
      <c r="TPE1330" s="779"/>
      <c r="TPF1330" s="779"/>
      <c r="TPG1330" s="779"/>
      <c r="TPH1330" s="779"/>
      <c r="TPI1330" s="779"/>
      <c r="TPJ1330" s="779"/>
      <c r="TPK1330" s="779"/>
      <c r="TPL1330" s="779"/>
      <c r="TPM1330" s="779"/>
      <c r="TPN1330" s="779"/>
      <c r="TPO1330" s="779"/>
      <c r="TPP1330" s="779"/>
      <c r="TPQ1330" s="779"/>
      <c r="TPR1330" s="779"/>
      <c r="TPS1330" s="779"/>
      <c r="TPT1330" s="779"/>
      <c r="TPU1330" s="779"/>
      <c r="TPV1330" s="779"/>
      <c r="TPW1330" s="779"/>
      <c r="TPX1330" s="779"/>
      <c r="TPY1330" s="779"/>
      <c r="TPZ1330" s="779"/>
      <c r="TQA1330" s="779"/>
      <c r="TQB1330" s="779"/>
      <c r="TQC1330" s="779"/>
      <c r="TQD1330" s="779"/>
      <c r="TQE1330" s="779"/>
      <c r="TQF1330" s="779"/>
      <c r="TQG1330" s="779"/>
      <c r="TQH1330" s="779"/>
      <c r="TQI1330" s="779"/>
      <c r="TQJ1330" s="779"/>
      <c r="TQK1330" s="779"/>
      <c r="TQL1330" s="779"/>
      <c r="TQM1330" s="779"/>
      <c r="TQN1330" s="779"/>
      <c r="TQO1330" s="779"/>
      <c r="TQP1330" s="779"/>
      <c r="TQQ1330" s="779"/>
      <c r="TQR1330" s="779"/>
      <c r="TQS1330" s="779"/>
      <c r="TQT1330" s="779"/>
      <c r="TQU1330" s="779"/>
      <c r="TQV1330" s="779"/>
      <c r="TQW1330" s="779"/>
      <c r="TQX1330" s="779"/>
      <c r="TQY1330" s="779"/>
      <c r="TQZ1330" s="779"/>
      <c r="TRA1330" s="779"/>
      <c r="TRB1330" s="779"/>
      <c r="TRC1330" s="779"/>
      <c r="TRD1330" s="779"/>
      <c r="TRE1330" s="779"/>
      <c r="TRF1330" s="779"/>
      <c r="TRG1330" s="779"/>
      <c r="TRH1330" s="779"/>
      <c r="TRI1330" s="779"/>
      <c r="TRJ1330" s="779"/>
      <c r="TRK1330" s="779"/>
      <c r="TRL1330" s="779"/>
      <c r="TRM1330" s="779"/>
      <c r="TRN1330" s="779"/>
      <c r="TRO1330" s="779"/>
      <c r="TRP1330" s="779"/>
      <c r="TRQ1330" s="779"/>
      <c r="TRR1330" s="779"/>
      <c r="TRS1330" s="779"/>
      <c r="TRT1330" s="779"/>
      <c r="TRU1330" s="779"/>
      <c r="TRV1330" s="779"/>
      <c r="TRW1330" s="779"/>
      <c r="TRX1330" s="779"/>
      <c r="TRY1330" s="779"/>
      <c r="TRZ1330" s="779"/>
      <c r="TSA1330" s="779"/>
      <c r="TSB1330" s="779"/>
      <c r="TSC1330" s="779"/>
      <c r="TSD1330" s="779"/>
      <c r="TSE1330" s="779"/>
      <c r="TSF1330" s="779"/>
      <c r="TSG1330" s="779"/>
      <c r="TSH1330" s="779"/>
      <c r="TSI1330" s="779"/>
      <c r="TSJ1330" s="779"/>
      <c r="TSK1330" s="779"/>
      <c r="TSL1330" s="779"/>
      <c r="TSM1330" s="779"/>
      <c r="TSN1330" s="779"/>
      <c r="TSO1330" s="779"/>
      <c r="TSP1330" s="779"/>
      <c r="TSQ1330" s="779"/>
      <c r="TSR1330" s="779"/>
      <c r="TSS1330" s="779"/>
      <c r="TST1330" s="779"/>
      <c r="TSU1330" s="779"/>
      <c r="TSV1330" s="779"/>
      <c r="TSW1330" s="779"/>
      <c r="TSX1330" s="779"/>
      <c r="TSY1330" s="779"/>
      <c r="TSZ1330" s="779"/>
      <c r="TTA1330" s="779"/>
      <c r="TTB1330" s="779"/>
      <c r="TTC1330" s="779"/>
      <c r="TTD1330" s="779"/>
      <c r="TTE1330" s="779"/>
      <c r="TTF1330" s="779"/>
      <c r="TTG1330" s="779"/>
      <c r="TTH1330" s="779"/>
      <c r="TTI1330" s="779"/>
      <c r="TTJ1330" s="779"/>
      <c r="TTK1330" s="779"/>
      <c r="TTL1330" s="779"/>
      <c r="TTM1330" s="779"/>
      <c r="TTN1330" s="779"/>
      <c r="TTO1330" s="779"/>
      <c r="TTP1330" s="779"/>
      <c r="TTQ1330" s="779"/>
      <c r="TTR1330" s="779"/>
      <c r="TTS1330" s="779"/>
      <c r="TTT1330" s="779"/>
      <c r="TTU1330" s="779"/>
      <c r="TTV1330" s="779"/>
      <c r="TTW1330" s="779"/>
      <c r="TTX1330" s="779"/>
      <c r="TTY1330" s="779"/>
      <c r="TTZ1330" s="779"/>
      <c r="TUA1330" s="779"/>
      <c r="TUB1330" s="779"/>
      <c r="TUC1330" s="779"/>
      <c r="TUD1330" s="779"/>
      <c r="TUE1330" s="779"/>
      <c r="TUF1330" s="779"/>
      <c r="TUG1330" s="779"/>
      <c r="TUH1330" s="779"/>
      <c r="TUI1330" s="779"/>
      <c r="TUJ1330" s="779"/>
      <c r="TUK1330" s="779"/>
      <c r="TUL1330" s="779"/>
      <c r="TUM1330" s="779"/>
      <c r="TUN1330" s="779"/>
      <c r="TUO1330" s="779"/>
      <c r="TUP1330" s="779"/>
      <c r="TUQ1330" s="779"/>
      <c r="TUR1330" s="779"/>
      <c r="TUS1330" s="779"/>
      <c r="TUT1330" s="779"/>
      <c r="TUU1330" s="779"/>
      <c r="TUV1330" s="779"/>
      <c r="TUW1330" s="779"/>
      <c r="TUX1330" s="779"/>
      <c r="TUY1330" s="779"/>
      <c r="TUZ1330" s="779"/>
      <c r="TVA1330" s="779"/>
      <c r="TVB1330" s="779"/>
      <c r="TVC1330" s="779"/>
      <c r="TVD1330" s="779"/>
      <c r="TVE1330" s="779"/>
      <c r="TVF1330" s="779"/>
      <c r="TVG1330" s="779"/>
      <c r="TVH1330" s="779"/>
      <c r="TVI1330" s="779"/>
      <c r="TVJ1330" s="779"/>
      <c r="TVK1330" s="779"/>
      <c r="TVL1330" s="779"/>
      <c r="TVM1330" s="779"/>
      <c r="TVN1330" s="779"/>
      <c r="TVO1330" s="779"/>
      <c r="TVP1330" s="779"/>
      <c r="TVQ1330" s="779"/>
      <c r="TVR1330" s="779"/>
      <c r="TVS1330" s="779"/>
      <c r="TVT1330" s="779"/>
      <c r="TVU1330" s="779"/>
      <c r="TVV1330" s="779"/>
      <c r="TVW1330" s="779"/>
      <c r="TVX1330" s="779"/>
      <c r="TVY1330" s="779"/>
      <c r="TVZ1330" s="779"/>
      <c r="TWA1330" s="779"/>
      <c r="TWB1330" s="779"/>
      <c r="TWC1330" s="779"/>
      <c r="TWD1330" s="779"/>
      <c r="TWE1330" s="779"/>
      <c r="TWF1330" s="779"/>
      <c r="TWG1330" s="779"/>
      <c r="TWH1330" s="779"/>
      <c r="TWI1330" s="779"/>
      <c r="TWJ1330" s="779"/>
      <c r="TWK1330" s="779"/>
      <c r="TWL1330" s="779"/>
      <c r="TWM1330" s="779"/>
      <c r="TWN1330" s="779"/>
      <c r="TWO1330" s="779"/>
      <c r="TWP1330" s="779"/>
      <c r="TWQ1330" s="779"/>
      <c r="TWR1330" s="779"/>
      <c r="TWS1330" s="779"/>
      <c r="TWT1330" s="779"/>
      <c r="TWU1330" s="779"/>
      <c r="TWV1330" s="779"/>
      <c r="TWW1330" s="779"/>
      <c r="TWX1330" s="779"/>
      <c r="TWY1330" s="779"/>
      <c r="TWZ1330" s="779"/>
      <c r="TXA1330" s="779"/>
      <c r="TXB1330" s="779"/>
      <c r="TXC1330" s="779"/>
      <c r="TXD1330" s="779"/>
      <c r="TXE1330" s="779"/>
      <c r="TXF1330" s="779"/>
      <c r="TXG1330" s="779"/>
      <c r="TXH1330" s="779"/>
      <c r="TXI1330" s="779"/>
      <c r="TXJ1330" s="779"/>
      <c r="TXK1330" s="779"/>
      <c r="TXL1330" s="779"/>
      <c r="TXM1330" s="779"/>
      <c r="TXN1330" s="779"/>
      <c r="TXO1330" s="779"/>
      <c r="TXP1330" s="779"/>
      <c r="TXQ1330" s="779"/>
      <c r="TXR1330" s="779"/>
      <c r="TXS1330" s="779"/>
      <c r="TXT1330" s="779"/>
      <c r="TXU1330" s="779"/>
      <c r="TXV1330" s="779"/>
      <c r="TXW1330" s="779"/>
      <c r="TXX1330" s="779"/>
      <c r="TXY1330" s="779"/>
      <c r="TXZ1330" s="779"/>
      <c r="TYA1330" s="779"/>
      <c r="TYB1330" s="779"/>
      <c r="TYC1330" s="779"/>
      <c r="TYD1330" s="779"/>
      <c r="TYE1330" s="779"/>
      <c r="TYF1330" s="779"/>
      <c r="TYG1330" s="779"/>
      <c r="TYH1330" s="779"/>
      <c r="TYI1330" s="779"/>
      <c r="TYJ1330" s="779"/>
      <c r="TYK1330" s="779"/>
      <c r="TYL1330" s="779"/>
      <c r="TYM1330" s="779"/>
      <c r="TYN1330" s="779"/>
      <c r="TYO1330" s="779"/>
      <c r="TYP1330" s="779"/>
      <c r="TYQ1330" s="779"/>
      <c r="TYR1330" s="779"/>
      <c r="TYS1330" s="779"/>
      <c r="TYT1330" s="779"/>
      <c r="TYU1330" s="779"/>
      <c r="TYV1330" s="779"/>
      <c r="TYW1330" s="779"/>
      <c r="TYX1330" s="779"/>
      <c r="TYY1330" s="779"/>
      <c r="TYZ1330" s="779"/>
      <c r="TZA1330" s="779"/>
      <c r="TZB1330" s="779"/>
      <c r="TZC1330" s="779"/>
      <c r="TZD1330" s="779"/>
      <c r="TZE1330" s="779"/>
      <c r="TZF1330" s="779"/>
      <c r="TZG1330" s="779"/>
      <c r="TZH1330" s="779"/>
      <c r="TZI1330" s="779"/>
      <c r="TZJ1330" s="779"/>
      <c r="TZK1330" s="779"/>
      <c r="TZL1330" s="779"/>
      <c r="TZM1330" s="779"/>
      <c r="TZN1330" s="779"/>
      <c r="TZO1330" s="779"/>
      <c r="TZP1330" s="779"/>
      <c r="TZQ1330" s="779"/>
      <c r="TZR1330" s="779"/>
      <c r="TZS1330" s="779"/>
      <c r="TZT1330" s="779"/>
      <c r="TZU1330" s="779"/>
      <c r="TZV1330" s="779"/>
      <c r="TZW1330" s="779"/>
      <c r="TZX1330" s="779"/>
      <c r="TZY1330" s="779"/>
      <c r="TZZ1330" s="779"/>
      <c r="UAA1330" s="779"/>
      <c r="UAB1330" s="779"/>
      <c r="UAC1330" s="779"/>
      <c r="UAD1330" s="779"/>
      <c r="UAE1330" s="779"/>
      <c r="UAF1330" s="779"/>
      <c r="UAG1330" s="779"/>
      <c r="UAH1330" s="779"/>
      <c r="UAI1330" s="779"/>
      <c r="UAJ1330" s="779"/>
      <c r="UAK1330" s="779"/>
      <c r="UAL1330" s="779"/>
      <c r="UAM1330" s="779"/>
      <c r="UAN1330" s="779"/>
      <c r="UAO1330" s="779"/>
      <c r="UAP1330" s="779"/>
      <c r="UAQ1330" s="779"/>
      <c r="UAR1330" s="779"/>
      <c r="UAS1330" s="779"/>
      <c r="UAT1330" s="779"/>
      <c r="UAU1330" s="779"/>
      <c r="UAV1330" s="779"/>
      <c r="UAW1330" s="779"/>
      <c r="UAX1330" s="779"/>
      <c r="UAY1330" s="779"/>
      <c r="UAZ1330" s="779"/>
      <c r="UBA1330" s="779"/>
      <c r="UBB1330" s="779"/>
      <c r="UBC1330" s="779"/>
      <c r="UBD1330" s="779"/>
      <c r="UBE1330" s="779"/>
      <c r="UBF1330" s="779"/>
      <c r="UBG1330" s="779"/>
      <c r="UBH1330" s="779"/>
      <c r="UBI1330" s="779"/>
      <c r="UBJ1330" s="779"/>
      <c r="UBK1330" s="779"/>
      <c r="UBL1330" s="779"/>
      <c r="UBM1330" s="779"/>
      <c r="UBN1330" s="779"/>
      <c r="UBO1330" s="779"/>
      <c r="UBP1330" s="779"/>
      <c r="UBQ1330" s="779"/>
      <c r="UBR1330" s="779"/>
      <c r="UBS1330" s="779"/>
      <c r="UBT1330" s="779"/>
      <c r="UBU1330" s="779"/>
      <c r="UBV1330" s="779"/>
      <c r="UBW1330" s="779"/>
      <c r="UBX1330" s="779"/>
      <c r="UBY1330" s="779"/>
      <c r="UBZ1330" s="779"/>
      <c r="UCA1330" s="779"/>
      <c r="UCB1330" s="779"/>
      <c r="UCC1330" s="779"/>
      <c r="UCD1330" s="779"/>
      <c r="UCE1330" s="779"/>
      <c r="UCF1330" s="779"/>
      <c r="UCG1330" s="779"/>
      <c r="UCH1330" s="779"/>
      <c r="UCI1330" s="779"/>
      <c r="UCJ1330" s="779"/>
      <c r="UCK1330" s="779"/>
      <c r="UCL1330" s="779"/>
      <c r="UCM1330" s="779"/>
      <c r="UCN1330" s="779"/>
      <c r="UCO1330" s="779"/>
      <c r="UCP1330" s="779"/>
      <c r="UCQ1330" s="779"/>
      <c r="UCR1330" s="779"/>
      <c r="UCS1330" s="779"/>
      <c r="UCT1330" s="779"/>
      <c r="UCU1330" s="779"/>
      <c r="UCV1330" s="779"/>
      <c r="UCW1330" s="779"/>
      <c r="UCX1330" s="779"/>
      <c r="UCY1330" s="779"/>
      <c r="UCZ1330" s="779"/>
      <c r="UDA1330" s="779"/>
      <c r="UDB1330" s="779"/>
      <c r="UDC1330" s="779"/>
      <c r="UDD1330" s="779"/>
      <c r="UDE1330" s="779"/>
      <c r="UDF1330" s="779"/>
      <c r="UDG1330" s="779"/>
      <c r="UDH1330" s="779"/>
      <c r="UDI1330" s="779"/>
      <c r="UDJ1330" s="779"/>
      <c r="UDK1330" s="779"/>
      <c r="UDL1330" s="779"/>
      <c r="UDM1330" s="779"/>
      <c r="UDN1330" s="779"/>
      <c r="UDO1330" s="779"/>
      <c r="UDP1330" s="779"/>
      <c r="UDQ1330" s="779"/>
      <c r="UDR1330" s="779"/>
      <c r="UDS1330" s="779"/>
      <c r="UDT1330" s="779"/>
      <c r="UDU1330" s="779"/>
      <c r="UDV1330" s="779"/>
      <c r="UDW1330" s="779"/>
      <c r="UDX1330" s="779"/>
      <c r="UDY1330" s="779"/>
      <c r="UDZ1330" s="779"/>
      <c r="UEA1330" s="779"/>
      <c r="UEB1330" s="779"/>
      <c r="UEC1330" s="779"/>
      <c r="UED1330" s="779"/>
      <c r="UEE1330" s="779"/>
      <c r="UEF1330" s="779"/>
      <c r="UEG1330" s="779"/>
      <c r="UEH1330" s="779"/>
      <c r="UEI1330" s="779"/>
      <c r="UEJ1330" s="779"/>
      <c r="UEK1330" s="779"/>
      <c r="UEL1330" s="779"/>
      <c r="UEM1330" s="779"/>
      <c r="UEN1330" s="779"/>
      <c r="UEO1330" s="779"/>
      <c r="UEP1330" s="779"/>
      <c r="UEQ1330" s="779"/>
      <c r="UER1330" s="779"/>
      <c r="UES1330" s="779"/>
      <c r="UET1330" s="779"/>
      <c r="UEU1330" s="779"/>
      <c r="UEV1330" s="779"/>
      <c r="UEW1330" s="779"/>
      <c r="UEX1330" s="779"/>
      <c r="UEY1330" s="779"/>
      <c r="UEZ1330" s="779"/>
      <c r="UFA1330" s="779"/>
      <c r="UFB1330" s="779"/>
      <c r="UFC1330" s="779"/>
      <c r="UFD1330" s="779"/>
      <c r="UFE1330" s="779"/>
      <c r="UFF1330" s="779"/>
      <c r="UFG1330" s="779"/>
      <c r="UFH1330" s="779"/>
      <c r="UFI1330" s="779"/>
      <c r="UFJ1330" s="779"/>
      <c r="UFK1330" s="779"/>
      <c r="UFL1330" s="779"/>
      <c r="UFM1330" s="779"/>
      <c r="UFN1330" s="779"/>
      <c r="UFO1330" s="779"/>
      <c r="UFP1330" s="779"/>
      <c r="UFQ1330" s="779"/>
      <c r="UFR1330" s="779"/>
      <c r="UFS1330" s="779"/>
      <c r="UFT1330" s="779"/>
      <c r="UFU1330" s="779"/>
      <c r="UFV1330" s="779"/>
      <c r="UFW1330" s="779"/>
      <c r="UFX1330" s="779"/>
      <c r="UFY1330" s="779"/>
      <c r="UFZ1330" s="779"/>
      <c r="UGA1330" s="779"/>
      <c r="UGB1330" s="779"/>
      <c r="UGC1330" s="779"/>
      <c r="UGD1330" s="779"/>
      <c r="UGE1330" s="779"/>
      <c r="UGF1330" s="779"/>
      <c r="UGG1330" s="779"/>
      <c r="UGH1330" s="779"/>
      <c r="UGI1330" s="779"/>
      <c r="UGJ1330" s="779"/>
      <c r="UGK1330" s="779"/>
      <c r="UGL1330" s="779"/>
      <c r="UGM1330" s="779"/>
      <c r="UGN1330" s="779"/>
      <c r="UGO1330" s="779"/>
      <c r="UGP1330" s="779"/>
      <c r="UGQ1330" s="779"/>
      <c r="UGR1330" s="779"/>
      <c r="UGS1330" s="779"/>
      <c r="UGT1330" s="779"/>
      <c r="UGU1330" s="779"/>
      <c r="UGV1330" s="779"/>
      <c r="UGW1330" s="779"/>
      <c r="UGX1330" s="779"/>
      <c r="UGY1330" s="779"/>
      <c r="UGZ1330" s="779"/>
      <c r="UHA1330" s="779"/>
      <c r="UHB1330" s="779"/>
      <c r="UHC1330" s="779"/>
      <c r="UHD1330" s="779"/>
      <c r="UHE1330" s="779"/>
      <c r="UHF1330" s="779"/>
      <c r="UHG1330" s="779"/>
      <c r="UHH1330" s="779"/>
      <c r="UHI1330" s="779"/>
      <c r="UHJ1330" s="779"/>
      <c r="UHK1330" s="779"/>
      <c r="UHL1330" s="779"/>
      <c r="UHM1330" s="779"/>
      <c r="UHN1330" s="779"/>
      <c r="UHO1330" s="779"/>
      <c r="UHP1330" s="779"/>
      <c r="UHQ1330" s="779"/>
      <c r="UHR1330" s="779"/>
      <c r="UHS1330" s="779"/>
      <c r="UHT1330" s="779"/>
      <c r="UHU1330" s="779"/>
      <c r="UHV1330" s="779"/>
      <c r="UHW1330" s="779"/>
      <c r="UHX1330" s="779"/>
      <c r="UHY1330" s="779"/>
      <c r="UHZ1330" s="779"/>
      <c r="UIA1330" s="779"/>
      <c r="UIB1330" s="779"/>
      <c r="UIC1330" s="779"/>
      <c r="UID1330" s="779"/>
      <c r="UIE1330" s="779"/>
      <c r="UIF1330" s="779"/>
      <c r="UIG1330" s="779"/>
      <c r="UIH1330" s="779"/>
      <c r="UII1330" s="779"/>
      <c r="UIJ1330" s="779"/>
      <c r="UIK1330" s="779"/>
      <c r="UIL1330" s="779"/>
      <c r="UIM1330" s="779"/>
      <c r="UIN1330" s="779"/>
      <c r="UIO1330" s="779"/>
      <c r="UIP1330" s="779"/>
      <c r="UIQ1330" s="779"/>
      <c r="UIR1330" s="779"/>
      <c r="UIS1330" s="779"/>
      <c r="UIT1330" s="779"/>
      <c r="UIU1330" s="779"/>
      <c r="UIV1330" s="779"/>
      <c r="UIW1330" s="779"/>
      <c r="UIX1330" s="779"/>
      <c r="UIY1330" s="779"/>
      <c r="UIZ1330" s="779"/>
      <c r="UJA1330" s="779"/>
      <c r="UJB1330" s="779"/>
      <c r="UJC1330" s="779"/>
      <c r="UJD1330" s="779"/>
      <c r="UJE1330" s="779"/>
      <c r="UJF1330" s="779"/>
      <c r="UJG1330" s="779"/>
      <c r="UJH1330" s="779"/>
      <c r="UJI1330" s="779"/>
      <c r="UJJ1330" s="779"/>
      <c r="UJK1330" s="779"/>
      <c r="UJL1330" s="779"/>
      <c r="UJM1330" s="779"/>
      <c r="UJN1330" s="779"/>
      <c r="UJO1330" s="779"/>
      <c r="UJP1330" s="779"/>
      <c r="UJQ1330" s="779"/>
      <c r="UJR1330" s="779"/>
      <c r="UJS1330" s="779"/>
      <c r="UJT1330" s="779"/>
      <c r="UJU1330" s="779"/>
      <c r="UJV1330" s="779"/>
      <c r="UJW1330" s="779"/>
      <c r="UJX1330" s="779"/>
      <c r="UJY1330" s="779"/>
      <c r="UJZ1330" s="779"/>
      <c r="UKA1330" s="779"/>
      <c r="UKB1330" s="779"/>
      <c r="UKC1330" s="779"/>
      <c r="UKD1330" s="779"/>
      <c r="UKE1330" s="779"/>
      <c r="UKF1330" s="779"/>
      <c r="UKG1330" s="779"/>
      <c r="UKH1330" s="779"/>
      <c r="UKI1330" s="779"/>
      <c r="UKJ1330" s="779"/>
      <c r="UKK1330" s="779"/>
      <c r="UKL1330" s="779"/>
      <c r="UKM1330" s="779"/>
      <c r="UKN1330" s="779"/>
      <c r="UKO1330" s="779"/>
      <c r="UKP1330" s="779"/>
      <c r="UKQ1330" s="779"/>
      <c r="UKR1330" s="779"/>
      <c r="UKS1330" s="779"/>
      <c r="UKT1330" s="779"/>
      <c r="UKU1330" s="779"/>
      <c r="UKV1330" s="779"/>
      <c r="UKW1330" s="779"/>
      <c r="UKX1330" s="779"/>
      <c r="UKY1330" s="779"/>
      <c r="UKZ1330" s="779"/>
      <c r="ULA1330" s="779"/>
      <c r="ULB1330" s="779"/>
      <c r="ULC1330" s="779"/>
      <c r="ULD1330" s="779"/>
      <c r="ULE1330" s="779"/>
      <c r="ULF1330" s="779"/>
      <c r="ULG1330" s="779"/>
      <c r="ULH1330" s="779"/>
      <c r="ULI1330" s="779"/>
      <c r="ULJ1330" s="779"/>
      <c r="ULK1330" s="779"/>
      <c r="ULL1330" s="779"/>
      <c r="ULM1330" s="779"/>
      <c r="ULN1330" s="779"/>
      <c r="ULO1330" s="779"/>
      <c r="ULP1330" s="779"/>
      <c r="ULQ1330" s="779"/>
      <c r="ULR1330" s="779"/>
      <c r="ULS1330" s="779"/>
      <c r="ULT1330" s="779"/>
      <c r="ULU1330" s="779"/>
      <c r="ULV1330" s="779"/>
      <c r="ULW1330" s="779"/>
      <c r="ULX1330" s="779"/>
      <c r="ULY1330" s="779"/>
      <c r="ULZ1330" s="779"/>
      <c r="UMA1330" s="779"/>
      <c r="UMB1330" s="779"/>
      <c r="UMC1330" s="779"/>
      <c r="UMD1330" s="779"/>
      <c r="UME1330" s="779"/>
      <c r="UMF1330" s="779"/>
      <c r="UMG1330" s="779"/>
      <c r="UMH1330" s="779"/>
      <c r="UMI1330" s="779"/>
      <c r="UMJ1330" s="779"/>
      <c r="UMK1330" s="779"/>
      <c r="UML1330" s="779"/>
      <c r="UMM1330" s="779"/>
      <c r="UMN1330" s="779"/>
      <c r="UMO1330" s="779"/>
      <c r="UMP1330" s="779"/>
      <c r="UMQ1330" s="779"/>
      <c r="UMR1330" s="779"/>
      <c r="UMS1330" s="779"/>
      <c r="UMT1330" s="779"/>
      <c r="UMU1330" s="779"/>
      <c r="UMV1330" s="779"/>
      <c r="UMW1330" s="779"/>
      <c r="UMX1330" s="779"/>
      <c r="UMY1330" s="779"/>
      <c r="UMZ1330" s="779"/>
      <c r="UNA1330" s="779"/>
      <c r="UNB1330" s="779"/>
      <c r="UNC1330" s="779"/>
      <c r="UND1330" s="779"/>
      <c r="UNE1330" s="779"/>
      <c r="UNF1330" s="779"/>
      <c r="UNG1330" s="779"/>
      <c r="UNH1330" s="779"/>
      <c r="UNI1330" s="779"/>
      <c r="UNJ1330" s="779"/>
      <c r="UNK1330" s="779"/>
      <c r="UNL1330" s="779"/>
      <c r="UNM1330" s="779"/>
      <c r="UNN1330" s="779"/>
      <c r="UNO1330" s="779"/>
      <c r="UNP1330" s="779"/>
      <c r="UNQ1330" s="779"/>
      <c r="UNR1330" s="779"/>
      <c r="UNS1330" s="779"/>
      <c r="UNT1330" s="779"/>
      <c r="UNU1330" s="779"/>
      <c r="UNV1330" s="779"/>
      <c r="UNW1330" s="779"/>
      <c r="UNX1330" s="779"/>
      <c r="UNY1330" s="779"/>
      <c r="UNZ1330" s="779"/>
      <c r="UOA1330" s="779"/>
      <c r="UOB1330" s="779"/>
      <c r="UOC1330" s="779"/>
      <c r="UOD1330" s="779"/>
      <c r="UOE1330" s="779"/>
      <c r="UOF1330" s="779"/>
      <c r="UOG1330" s="779"/>
      <c r="UOH1330" s="779"/>
      <c r="UOI1330" s="779"/>
      <c r="UOJ1330" s="779"/>
      <c r="UOK1330" s="779"/>
      <c r="UOL1330" s="779"/>
      <c r="UOM1330" s="779"/>
      <c r="UON1330" s="779"/>
      <c r="UOO1330" s="779"/>
      <c r="UOP1330" s="779"/>
      <c r="UOQ1330" s="779"/>
      <c r="UOR1330" s="779"/>
      <c r="UOS1330" s="779"/>
      <c r="UOT1330" s="779"/>
      <c r="UOU1330" s="779"/>
      <c r="UOV1330" s="779"/>
      <c r="UOW1330" s="779"/>
      <c r="UOX1330" s="779"/>
      <c r="UOY1330" s="779"/>
      <c r="UOZ1330" s="779"/>
      <c r="UPA1330" s="779"/>
      <c r="UPB1330" s="779"/>
      <c r="UPC1330" s="779"/>
      <c r="UPD1330" s="779"/>
      <c r="UPE1330" s="779"/>
      <c r="UPF1330" s="779"/>
      <c r="UPG1330" s="779"/>
      <c r="UPH1330" s="779"/>
      <c r="UPI1330" s="779"/>
      <c r="UPJ1330" s="779"/>
      <c r="UPK1330" s="779"/>
      <c r="UPL1330" s="779"/>
      <c r="UPM1330" s="779"/>
      <c r="UPN1330" s="779"/>
      <c r="UPO1330" s="779"/>
      <c r="UPP1330" s="779"/>
      <c r="UPQ1330" s="779"/>
      <c r="UPR1330" s="779"/>
      <c r="UPS1330" s="779"/>
      <c r="UPT1330" s="779"/>
      <c r="UPU1330" s="779"/>
      <c r="UPV1330" s="779"/>
      <c r="UPW1330" s="779"/>
      <c r="UPX1330" s="779"/>
      <c r="UPY1330" s="779"/>
      <c r="UPZ1330" s="779"/>
      <c r="UQA1330" s="779"/>
      <c r="UQB1330" s="779"/>
      <c r="UQC1330" s="779"/>
      <c r="UQD1330" s="779"/>
      <c r="UQE1330" s="779"/>
      <c r="UQF1330" s="779"/>
      <c r="UQG1330" s="779"/>
      <c r="UQH1330" s="779"/>
      <c r="UQI1330" s="779"/>
      <c r="UQJ1330" s="779"/>
      <c r="UQK1330" s="779"/>
      <c r="UQL1330" s="779"/>
      <c r="UQM1330" s="779"/>
      <c r="UQN1330" s="779"/>
      <c r="UQO1330" s="779"/>
      <c r="UQP1330" s="779"/>
      <c r="UQQ1330" s="779"/>
      <c r="UQR1330" s="779"/>
      <c r="UQS1330" s="779"/>
      <c r="UQT1330" s="779"/>
      <c r="UQU1330" s="779"/>
      <c r="UQV1330" s="779"/>
      <c r="UQW1330" s="779"/>
      <c r="UQX1330" s="779"/>
      <c r="UQY1330" s="779"/>
      <c r="UQZ1330" s="779"/>
      <c r="URA1330" s="779"/>
      <c r="URB1330" s="779"/>
      <c r="URC1330" s="779"/>
      <c r="URD1330" s="779"/>
      <c r="URE1330" s="779"/>
      <c r="URF1330" s="779"/>
      <c r="URG1330" s="779"/>
      <c r="URH1330" s="779"/>
      <c r="URI1330" s="779"/>
      <c r="URJ1330" s="779"/>
      <c r="URK1330" s="779"/>
      <c r="URL1330" s="779"/>
      <c r="URM1330" s="779"/>
      <c r="URN1330" s="779"/>
      <c r="URO1330" s="779"/>
      <c r="URP1330" s="779"/>
      <c r="URQ1330" s="779"/>
      <c r="URR1330" s="779"/>
      <c r="URS1330" s="779"/>
      <c r="URT1330" s="779"/>
      <c r="URU1330" s="779"/>
      <c r="URV1330" s="779"/>
      <c r="URW1330" s="779"/>
      <c r="URX1330" s="779"/>
      <c r="URY1330" s="779"/>
      <c r="URZ1330" s="779"/>
      <c r="USA1330" s="779"/>
      <c r="USB1330" s="779"/>
      <c r="USC1330" s="779"/>
      <c r="USD1330" s="779"/>
      <c r="USE1330" s="779"/>
      <c r="USF1330" s="779"/>
      <c r="USG1330" s="779"/>
      <c r="USH1330" s="779"/>
      <c r="USI1330" s="779"/>
      <c r="USJ1330" s="779"/>
      <c r="USK1330" s="779"/>
      <c r="USL1330" s="779"/>
      <c r="USM1330" s="779"/>
      <c r="USN1330" s="779"/>
      <c r="USO1330" s="779"/>
      <c r="USP1330" s="779"/>
      <c r="USQ1330" s="779"/>
      <c r="USR1330" s="779"/>
      <c r="USS1330" s="779"/>
      <c r="UST1330" s="779"/>
      <c r="USU1330" s="779"/>
      <c r="USV1330" s="779"/>
      <c r="USW1330" s="779"/>
      <c r="USX1330" s="779"/>
      <c r="USY1330" s="779"/>
      <c r="USZ1330" s="779"/>
      <c r="UTA1330" s="779"/>
      <c r="UTB1330" s="779"/>
      <c r="UTC1330" s="779"/>
      <c r="UTD1330" s="779"/>
      <c r="UTE1330" s="779"/>
      <c r="UTF1330" s="779"/>
      <c r="UTG1330" s="779"/>
      <c r="UTH1330" s="779"/>
      <c r="UTI1330" s="779"/>
      <c r="UTJ1330" s="779"/>
      <c r="UTK1330" s="779"/>
      <c r="UTL1330" s="779"/>
      <c r="UTM1330" s="779"/>
      <c r="UTN1330" s="779"/>
      <c r="UTO1330" s="779"/>
      <c r="UTP1330" s="779"/>
      <c r="UTQ1330" s="779"/>
      <c r="UTR1330" s="779"/>
      <c r="UTS1330" s="779"/>
      <c r="UTT1330" s="779"/>
      <c r="UTU1330" s="779"/>
      <c r="UTV1330" s="779"/>
      <c r="UTW1330" s="779"/>
      <c r="UTX1330" s="779"/>
      <c r="UTY1330" s="779"/>
      <c r="UTZ1330" s="779"/>
      <c r="UUA1330" s="779"/>
      <c r="UUB1330" s="779"/>
      <c r="UUC1330" s="779"/>
      <c r="UUD1330" s="779"/>
      <c r="UUE1330" s="779"/>
      <c r="UUF1330" s="779"/>
      <c r="UUG1330" s="779"/>
      <c r="UUH1330" s="779"/>
      <c r="UUI1330" s="779"/>
      <c r="UUJ1330" s="779"/>
      <c r="UUK1330" s="779"/>
      <c r="UUL1330" s="779"/>
      <c r="UUM1330" s="779"/>
      <c r="UUN1330" s="779"/>
      <c r="UUO1330" s="779"/>
      <c r="UUP1330" s="779"/>
      <c r="UUQ1330" s="779"/>
      <c r="UUR1330" s="779"/>
      <c r="UUS1330" s="779"/>
      <c r="UUT1330" s="779"/>
      <c r="UUU1330" s="779"/>
      <c r="UUV1330" s="779"/>
      <c r="UUW1330" s="779"/>
      <c r="UUX1330" s="779"/>
      <c r="UUY1330" s="779"/>
      <c r="UUZ1330" s="779"/>
      <c r="UVA1330" s="779"/>
      <c r="UVB1330" s="779"/>
      <c r="UVC1330" s="779"/>
      <c r="UVD1330" s="779"/>
      <c r="UVE1330" s="779"/>
      <c r="UVF1330" s="779"/>
      <c r="UVG1330" s="779"/>
      <c r="UVH1330" s="779"/>
      <c r="UVI1330" s="779"/>
      <c r="UVJ1330" s="779"/>
      <c r="UVK1330" s="779"/>
      <c r="UVL1330" s="779"/>
      <c r="UVM1330" s="779"/>
      <c r="UVN1330" s="779"/>
      <c r="UVO1330" s="779"/>
      <c r="UVP1330" s="779"/>
      <c r="UVQ1330" s="779"/>
      <c r="UVR1330" s="779"/>
      <c r="UVS1330" s="779"/>
      <c r="UVT1330" s="779"/>
      <c r="UVU1330" s="779"/>
      <c r="UVV1330" s="779"/>
      <c r="UVW1330" s="779"/>
      <c r="UVX1330" s="779"/>
      <c r="UVY1330" s="779"/>
      <c r="UVZ1330" s="779"/>
      <c r="UWA1330" s="779"/>
      <c r="UWB1330" s="779"/>
      <c r="UWC1330" s="779"/>
      <c r="UWD1330" s="779"/>
      <c r="UWE1330" s="779"/>
      <c r="UWF1330" s="779"/>
      <c r="UWG1330" s="779"/>
      <c r="UWH1330" s="779"/>
      <c r="UWI1330" s="779"/>
      <c r="UWJ1330" s="779"/>
      <c r="UWK1330" s="779"/>
      <c r="UWL1330" s="779"/>
      <c r="UWM1330" s="779"/>
      <c r="UWN1330" s="779"/>
      <c r="UWO1330" s="779"/>
      <c r="UWP1330" s="779"/>
      <c r="UWQ1330" s="779"/>
      <c r="UWR1330" s="779"/>
      <c r="UWS1330" s="779"/>
      <c r="UWT1330" s="779"/>
      <c r="UWU1330" s="779"/>
      <c r="UWV1330" s="779"/>
      <c r="UWW1330" s="779"/>
      <c r="UWX1330" s="779"/>
      <c r="UWY1330" s="779"/>
      <c r="UWZ1330" s="779"/>
      <c r="UXA1330" s="779"/>
      <c r="UXB1330" s="779"/>
      <c r="UXC1330" s="779"/>
      <c r="UXD1330" s="779"/>
      <c r="UXE1330" s="779"/>
      <c r="UXF1330" s="779"/>
      <c r="UXG1330" s="779"/>
      <c r="UXH1330" s="779"/>
      <c r="UXI1330" s="779"/>
      <c r="UXJ1330" s="779"/>
      <c r="UXK1330" s="779"/>
      <c r="UXL1330" s="779"/>
      <c r="UXM1330" s="779"/>
      <c r="UXN1330" s="779"/>
      <c r="UXO1330" s="779"/>
      <c r="UXP1330" s="779"/>
      <c r="UXQ1330" s="779"/>
      <c r="UXR1330" s="779"/>
      <c r="UXS1330" s="779"/>
      <c r="UXT1330" s="779"/>
      <c r="UXU1330" s="779"/>
      <c r="UXV1330" s="779"/>
      <c r="UXW1330" s="779"/>
      <c r="UXX1330" s="779"/>
      <c r="UXY1330" s="779"/>
      <c r="UXZ1330" s="779"/>
      <c r="UYA1330" s="779"/>
      <c r="UYB1330" s="779"/>
      <c r="UYC1330" s="779"/>
      <c r="UYD1330" s="779"/>
      <c r="UYE1330" s="779"/>
      <c r="UYF1330" s="779"/>
      <c r="UYG1330" s="779"/>
      <c r="UYH1330" s="779"/>
      <c r="UYI1330" s="779"/>
      <c r="UYJ1330" s="779"/>
      <c r="UYK1330" s="779"/>
      <c r="UYL1330" s="779"/>
      <c r="UYM1330" s="779"/>
      <c r="UYN1330" s="779"/>
      <c r="UYO1330" s="779"/>
      <c r="UYP1330" s="779"/>
      <c r="UYQ1330" s="779"/>
      <c r="UYR1330" s="779"/>
      <c r="UYS1330" s="779"/>
      <c r="UYT1330" s="779"/>
      <c r="UYU1330" s="779"/>
      <c r="UYV1330" s="779"/>
      <c r="UYW1330" s="779"/>
      <c r="UYX1330" s="779"/>
      <c r="UYY1330" s="779"/>
      <c r="UYZ1330" s="779"/>
      <c r="UZA1330" s="779"/>
      <c r="UZB1330" s="779"/>
      <c r="UZC1330" s="779"/>
      <c r="UZD1330" s="779"/>
      <c r="UZE1330" s="779"/>
      <c r="UZF1330" s="779"/>
      <c r="UZG1330" s="779"/>
      <c r="UZH1330" s="779"/>
      <c r="UZI1330" s="779"/>
      <c r="UZJ1330" s="779"/>
      <c r="UZK1330" s="779"/>
      <c r="UZL1330" s="779"/>
      <c r="UZM1330" s="779"/>
      <c r="UZN1330" s="779"/>
      <c r="UZO1330" s="779"/>
      <c r="UZP1330" s="779"/>
      <c r="UZQ1330" s="779"/>
      <c r="UZR1330" s="779"/>
      <c r="UZS1330" s="779"/>
      <c r="UZT1330" s="779"/>
      <c r="UZU1330" s="779"/>
      <c r="UZV1330" s="779"/>
      <c r="UZW1330" s="779"/>
      <c r="UZX1330" s="779"/>
      <c r="UZY1330" s="779"/>
      <c r="UZZ1330" s="779"/>
      <c r="VAA1330" s="779"/>
      <c r="VAB1330" s="779"/>
      <c r="VAC1330" s="779"/>
      <c r="VAD1330" s="779"/>
      <c r="VAE1330" s="779"/>
      <c r="VAF1330" s="779"/>
      <c r="VAG1330" s="779"/>
      <c r="VAH1330" s="779"/>
      <c r="VAI1330" s="779"/>
      <c r="VAJ1330" s="779"/>
      <c r="VAK1330" s="779"/>
      <c r="VAL1330" s="779"/>
      <c r="VAM1330" s="779"/>
      <c r="VAN1330" s="779"/>
      <c r="VAO1330" s="779"/>
      <c r="VAP1330" s="779"/>
      <c r="VAQ1330" s="779"/>
      <c r="VAR1330" s="779"/>
      <c r="VAS1330" s="779"/>
      <c r="VAT1330" s="779"/>
      <c r="VAU1330" s="779"/>
      <c r="VAV1330" s="779"/>
      <c r="VAW1330" s="779"/>
      <c r="VAX1330" s="779"/>
      <c r="VAY1330" s="779"/>
      <c r="VAZ1330" s="779"/>
      <c r="VBA1330" s="779"/>
      <c r="VBB1330" s="779"/>
      <c r="VBC1330" s="779"/>
      <c r="VBD1330" s="779"/>
      <c r="VBE1330" s="779"/>
      <c r="VBF1330" s="779"/>
      <c r="VBG1330" s="779"/>
      <c r="VBH1330" s="779"/>
      <c r="VBI1330" s="779"/>
      <c r="VBJ1330" s="779"/>
      <c r="VBK1330" s="779"/>
      <c r="VBL1330" s="779"/>
      <c r="VBM1330" s="779"/>
      <c r="VBN1330" s="779"/>
      <c r="VBO1330" s="779"/>
      <c r="VBP1330" s="779"/>
      <c r="VBQ1330" s="779"/>
      <c r="VBR1330" s="779"/>
      <c r="VBS1330" s="779"/>
      <c r="VBT1330" s="779"/>
      <c r="VBU1330" s="779"/>
      <c r="VBV1330" s="779"/>
      <c r="VBW1330" s="779"/>
      <c r="VBX1330" s="779"/>
      <c r="VBY1330" s="779"/>
      <c r="VBZ1330" s="779"/>
      <c r="VCA1330" s="779"/>
      <c r="VCB1330" s="779"/>
      <c r="VCC1330" s="779"/>
      <c r="VCD1330" s="779"/>
      <c r="VCE1330" s="779"/>
      <c r="VCF1330" s="779"/>
      <c r="VCG1330" s="779"/>
      <c r="VCH1330" s="779"/>
      <c r="VCI1330" s="779"/>
      <c r="VCJ1330" s="779"/>
      <c r="VCK1330" s="779"/>
      <c r="VCL1330" s="779"/>
      <c r="VCM1330" s="779"/>
      <c r="VCN1330" s="779"/>
      <c r="VCO1330" s="779"/>
      <c r="VCP1330" s="779"/>
      <c r="VCQ1330" s="779"/>
      <c r="VCR1330" s="779"/>
      <c r="VCS1330" s="779"/>
      <c r="VCT1330" s="779"/>
      <c r="VCU1330" s="779"/>
      <c r="VCV1330" s="779"/>
      <c r="VCW1330" s="779"/>
      <c r="VCX1330" s="779"/>
      <c r="VCY1330" s="779"/>
      <c r="VCZ1330" s="779"/>
      <c r="VDA1330" s="779"/>
      <c r="VDB1330" s="779"/>
      <c r="VDC1330" s="779"/>
      <c r="VDD1330" s="779"/>
      <c r="VDE1330" s="779"/>
      <c r="VDF1330" s="779"/>
      <c r="VDG1330" s="779"/>
      <c r="VDH1330" s="779"/>
      <c r="VDI1330" s="779"/>
      <c r="VDJ1330" s="779"/>
      <c r="VDK1330" s="779"/>
      <c r="VDL1330" s="779"/>
      <c r="VDM1330" s="779"/>
      <c r="VDN1330" s="779"/>
      <c r="VDO1330" s="779"/>
      <c r="VDP1330" s="779"/>
      <c r="VDQ1330" s="779"/>
      <c r="VDR1330" s="779"/>
      <c r="VDS1330" s="779"/>
      <c r="VDT1330" s="779"/>
      <c r="VDU1330" s="779"/>
      <c r="VDV1330" s="779"/>
      <c r="VDW1330" s="779"/>
      <c r="VDX1330" s="779"/>
      <c r="VDY1330" s="779"/>
      <c r="VDZ1330" s="779"/>
      <c r="VEA1330" s="779"/>
      <c r="VEB1330" s="779"/>
      <c r="VEC1330" s="779"/>
      <c r="VED1330" s="779"/>
      <c r="VEE1330" s="779"/>
      <c r="VEF1330" s="779"/>
      <c r="VEG1330" s="779"/>
      <c r="VEH1330" s="779"/>
      <c r="VEI1330" s="779"/>
      <c r="VEJ1330" s="779"/>
      <c r="VEK1330" s="779"/>
      <c r="VEL1330" s="779"/>
      <c r="VEM1330" s="779"/>
      <c r="VEN1330" s="779"/>
      <c r="VEO1330" s="779"/>
      <c r="VEP1330" s="779"/>
      <c r="VEQ1330" s="779"/>
      <c r="VER1330" s="779"/>
      <c r="VES1330" s="779"/>
      <c r="VET1330" s="779"/>
      <c r="VEU1330" s="779"/>
      <c r="VEV1330" s="779"/>
      <c r="VEW1330" s="779"/>
      <c r="VEX1330" s="779"/>
      <c r="VEY1330" s="779"/>
      <c r="VEZ1330" s="779"/>
      <c r="VFA1330" s="779"/>
      <c r="VFB1330" s="779"/>
      <c r="VFC1330" s="779"/>
      <c r="VFD1330" s="779"/>
      <c r="VFE1330" s="779"/>
      <c r="VFF1330" s="779"/>
      <c r="VFG1330" s="779"/>
      <c r="VFH1330" s="779"/>
      <c r="VFI1330" s="779"/>
      <c r="VFJ1330" s="779"/>
      <c r="VFK1330" s="779"/>
      <c r="VFL1330" s="779"/>
      <c r="VFM1330" s="779"/>
      <c r="VFN1330" s="779"/>
      <c r="VFO1330" s="779"/>
      <c r="VFP1330" s="779"/>
      <c r="VFQ1330" s="779"/>
      <c r="VFR1330" s="779"/>
      <c r="VFS1330" s="779"/>
      <c r="VFT1330" s="779"/>
      <c r="VFU1330" s="779"/>
      <c r="VFV1330" s="779"/>
      <c r="VFW1330" s="779"/>
      <c r="VFX1330" s="779"/>
      <c r="VFY1330" s="779"/>
      <c r="VFZ1330" s="779"/>
      <c r="VGA1330" s="779"/>
      <c r="VGB1330" s="779"/>
      <c r="VGC1330" s="779"/>
      <c r="VGD1330" s="779"/>
      <c r="VGE1330" s="779"/>
      <c r="VGF1330" s="779"/>
      <c r="VGG1330" s="779"/>
      <c r="VGH1330" s="779"/>
      <c r="VGI1330" s="779"/>
      <c r="VGJ1330" s="779"/>
      <c r="VGK1330" s="779"/>
      <c r="VGL1330" s="779"/>
      <c r="VGM1330" s="779"/>
      <c r="VGN1330" s="779"/>
      <c r="VGO1330" s="779"/>
      <c r="VGP1330" s="779"/>
      <c r="VGQ1330" s="779"/>
      <c r="VGR1330" s="779"/>
      <c r="VGS1330" s="779"/>
      <c r="VGT1330" s="779"/>
      <c r="VGU1330" s="779"/>
      <c r="VGV1330" s="779"/>
      <c r="VGW1330" s="779"/>
      <c r="VGX1330" s="779"/>
      <c r="VGY1330" s="779"/>
      <c r="VGZ1330" s="779"/>
      <c r="VHA1330" s="779"/>
      <c r="VHB1330" s="779"/>
      <c r="VHC1330" s="779"/>
      <c r="VHD1330" s="779"/>
      <c r="VHE1330" s="779"/>
      <c r="VHF1330" s="779"/>
      <c r="VHG1330" s="779"/>
      <c r="VHH1330" s="779"/>
      <c r="VHI1330" s="779"/>
      <c r="VHJ1330" s="779"/>
      <c r="VHK1330" s="779"/>
      <c r="VHL1330" s="779"/>
      <c r="VHM1330" s="779"/>
      <c r="VHN1330" s="779"/>
      <c r="VHO1330" s="779"/>
      <c r="VHP1330" s="779"/>
      <c r="VHQ1330" s="779"/>
      <c r="VHR1330" s="779"/>
      <c r="VHS1330" s="779"/>
      <c r="VHT1330" s="779"/>
      <c r="VHU1330" s="779"/>
      <c r="VHV1330" s="779"/>
      <c r="VHW1330" s="779"/>
      <c r="VHX1330" s="779"/>
      <c r="VHY1330" s="779"/>
      <c r="VHZ1330" s="779"/>
      <c r="VIA1330" s="779"/>
      <c r="VIB1330" s="779"/>
      <c r="VIC1330" s="779"/>
      <c r="VID1330" s="779"/>
      <c r="VIE1330" s="779"/>
      <c r="VIF1330" s="779"/>
      <c r="VIG1330" s="779"/>
      <c r="VIH1330" s="779"/>
      <c r="VII1330" s="779"/>
      <c r="VIJ1330" s="779"/>
      <c r="VIK1330" s="779"/>
      <c r="VIL1330" s="779"/>
      <c r="VIM1330" s="779"/>
      <c r="VIN1330" s="779"/>
      <c r="VIO1330" s="779"/>
      <c r="VIP1330" s="779"/>
      <c r="VIQ1330" s="779"/>
      <c r="VIR1330" s="779"/>
      <c r="VIS1330" s="779"/>
      <c r="VIT1330" s="779"/>
      <c r="VIU1330" s="779"/>
      <c r="VIV1330" s="779"/>
      <c r="VIW1330" s="779"/>
      <c r="VIX1330" s="779"/>
      <c r="VIY1330" s="779"/>
      <c r="VIZ1330" s="779"/>
      <c r="VJA1330" s="779"/>
      <c r="VJB1330" s="779"/>
      <c r="VJC1330" s="779"/>
      <c r="VJD1330" s="779"/>
      <c r="VJE1330" s="779"/>
      <c r="VJF1330" s="779"/>
      <c r="VJG1330" s="779"/>
      <c r="VJH1330" s="779"/>
      <c r="VJI1330" s="779"/>
      <c r="VJJ1330" s="779"/>
      <c r="VJK1330" s="779"/>
      <c r="VJL1330" s="779"/>
      <c r="VJM1330" s="779"/>
      <c r="VJN1330" s="779"/>
      <c r="VJO1330" s="779"/>
      <c r="VJP1330" s="779"/>
      <c r="VJQ1330" s="779"/>
      <c r="VJR1330" s="779"/>
      <c r="VJS1330" s="779"/>
      <c r="VJT1330" s="779"/>
      <c r="VJU1330" s="779"/>
      <c r="VJV1330" s="779"/>
      <c r="VJW1330" s="779"/>
      <c r="VJX1330" s="779"/>
      <c r="VJY1330" s="779"/>
      <c r="VJZ1330" s="779"/>
      <c r="VKA1330" s="779"/>
      <c r="VKB1330" s="779"/>
      <c r="VKC1330" s="779"/>
      <c r="VKD1330" s="779"/>
      <c r="VKE1330" s="779"/>
      <c r="VKF1330" s="779"/>
      <c r="VKG1330" s="779"/>
      <c r="VKH1330" s="779"/>
      <c r="VKI1330" s="779"/>
      <c r="VKJ1330" s="779"/>
      <c r="VKK1330" s="779"/>
      <c r="VKL1330" s="779"/>
      <c r="VKM1330" s="779"/>
      <c r="VKN1330" s="779"/>
      <c r="VKO1330" s="779"/>
      <c r="VKP1330" s="779"/>
      <c r="VKQ1330" s="779"/>
      <c r="VKR1330" s="779"/>
      <c r="VKS1330" s="779"/>
      <c r="VKT1330" s="779"/>
      <c r="VKU1330" s="779"/>
      <c r="VKV1330" s="779"/>
      <c r="VKW1330" s="779"/>
      <c r="VKX1330" s="779"/>
      <c r="VKY1330" s="779"/>
      <c r="VKZ1330" s="779"/>
      <c r="VLA1330" s="779"/>
      <c r="VLB1330" s="779"/>
      <c r="VLC1330" s="779"/>
      <c r="VLD1330" s="779"/>
      <c r="VLE1330" s="779"/>
      <c r="VLF1330" s="779"/>
      <c r="VLG1330" s="779"/>
      <c r="VLH1330" s="779"/>
      <c r="VLI1330" s="779"/>
      <c r="VLJ1330" s="779"/>
      <c r="VLK1330" s="779"/>
      <c r="VLL1330" s="779"/>
      <c r="VLM1330" s="779"/>
      <c r="VLN1330" s="779"/>
      <c r="VLO1330" s="779"/>
      <c r="VLP1330" s="779"/>
      <c r="VLQ1330" s="779"/>
      <c r="VLR1330" s="779"/>
      <c r="VLS1330" s="779"/>
      <c r="VLT1330" s="779"/>
      <c r="VLU1330" s="779"/>
      <c r="VLV1330" s="779"/>
      <c r="VLW1330" s="779"/>
      <c r="VLX1330" s="779"/>
      <c r="VLY1330" s="779"/>
      <c r="VLZ1330" s="779"/>
      <c r="VMA1330" s="779"/>
      <c r="VMB1330" s="779"/>
      <c r="VMC1330" s="779"/>
      <c r="VMD1330" s="779"/>
      <c r="VME1330" s="779"/>
      <c r="VMF1330" s="779"/>
      <c r="VMG1330" s="779"/>
      <c r="VMH1330" s="779"/>
      <c r="VMI1330" s="779"/>
      <c r="VMJ1330" s="779"/>
      <c r="VMK1330" s="779"/>
      <c r="VML1330" s="779"/>
      <c r="VMM1330" s="779"/>
      <c r="VMN1330" s="779"/>
      <c r="VMO1330" s="779"/>
      <c r="VMP1330" s="779"/>
      <c r="VMQ1330" s="779"/>
      <c r="VMR1330" s="779"/>
      <c r="VMS1330" s="779"/>
      <c r="VMT1330" s="779"/>
      <c r="VMU1330" s="779"/>
      <c r="VMV1330" s="779"/>
      <c r="VMW1330" s="779"/>
      <c r="VMX1330" s="779"/>
      <c r="VMY1330" s="779"/>
      <c r="VMZ1330" s="779"/>
      <c r="VNA1330" s="779"/>
      <c r="VNB1330" s="779"/>
      <c r="VNC1330" s="779"/>
      <c r="VND1330" s="779"/>
      <c r="VNE1330" s="779"/>
      <c r="VNF1330" s="779"/>
      <c r="VNG1330" s="779"/>
      <c r="VNH1330" s="779"/>
      <c r="VNI1330" s="779"/>
      <c r="VNJ1330" s="779"/>
      <c r="VNK1330" s="779"/>
      <c r="VNL1330" s="779"/>
      <c r="VNM1330" s="779"/>
      <c r="VNN1330" s="779"/>
      <c r="VNO1330" s="779"/>
      <c r="VNP1330" s="779"/>
      <c r="VNQ1330" s="779"/>
      <c r="VNR1330" s="779"/>
      <c r="VNS1330" s="779"/>
      <c r="VNT1330" s="779"/>
      <c r="VNU1330" s="779"/>
      <c r="VNV1330" s="779"/>
      <c r="VNW1330" s="779"/>
      <c r="VNX1330" s="779"/>
      <c r="VNY1330" s="779"/>
      <c r="VNZ1330" s="779"/>
      <c r="VOA1330" s="779"/>
      <c r="VOB1330" s="779"/>
      <c r="VOC1330" s="779"/>
      <c r="VOD1330" s="779"/>
      <c r="VOE1330" s="779"/>
      <c r="VOF1330" s="779"/>
      <c r="VOG1330" s="779"/>
      <c r="VOH1330" s="779"/>
      <c r="VOI1330" s="779"/>
      <c r="VOJ1330" s="779"/>
      <c r="VOK1330" s="779"/>
      <c r="VOL1330" s="779"/>
      <c r="VOM1330" s="779"/>
      <c r="VON1330" s="779"/>
      <c r="VOO1330" s="779"/>
      <c r="VOP1330" s="779"/>
      <c r="VOQ1330" s="779"/>
      <c r="VOR1330" s="779"/>
      <c r="VOS1330" s="779"/>
      <c r="VOT1330" s="779"/>
      <c r="VOU1330" s="779"/>
      <c r="VOV1330" s="779"/>
      <c r="VOW1330" s="779"/>
      <c r="VOX1330" s="779"/>
      <c r="VOY1330" s="779"/>
      <c r="VOZ1330" s="779"/>
      <c r="VPA1330" s="779"/>
      <c r="VPB1330" s="779"/>
      <c r="VPC1330" s="779"/>
      <c r="VPD1330" s="779"/>
      <c r="VPE1330" s="779"/>
      <c r="VPF1330" s="779"/>
      <c r="VPG1330" s="779"/>
      <c r="VPH1330" s="779"/>
      <c r="VPI1330" s="779"/>
      <c r="VPJ1330" s="779"/>
      <c r="VPK1330" s="779"/>
      <c r="VPL1330" s="779"/>
      <c r="VPM1330" s="779"/>
      <c r="VPN1330" s="779"/>
      <c r="VPO1330" s="779"/>
      <c r="VPP1330" s="779"/>
      <c r="VPQ1330" s="779"/>
      <c r="VPR1330" s="779"/>
      <c r="VPS1330" s="779"/>
      <c r="VPT1330" s="779"/>
      <c r="VPU1330" s="779"/>
      <c r="VPV1330" s="779"/>
      <c r="VPW1330" s="779"/>
      <c r="VPX1330" s="779"/>
      <c r="VPY1330" s="779"/>
      <c r="VPZ1330" s="779"/>
      <c r="VQA1330" s="779"/>
      <c r="VQB1330" s="779"/>
      <c r="VQC1330" s="779"/>
      <c r="VQD1330" s="779"/>
      <c r="VQE1330" s="779"/>
      <c r="VQF1330" s="779"/>
      <c r="VQG1330" s="779"/>
      <c r="VQH1330" s="779"/>
      <c r="VQI1330" s="779"/>
      <c r="VQJ1330" s="779"/>
      <c r="VQK1330" s="779"/>
      <c r="VQL1330" s="779"/>
      <c r="VQM1330" s="779"/>
      <c r="VQN1330" s="779"/>
      <c r="VQO1330" s="779"/>
      <c r="VQP1330" s="779"/>
      <c r="VQQ1330" s="779"/>
      <c r="VQR1330" s="779"/>
      <c r="VQS1330" s="779"/>
      <c r="VQT1330" s="779"/>
      <c r="VQU1330" s="779"/>
      <c r="VQV1330" s="779"/>
      <c r="VQW1330" s="779"/>
      <c r="VQX1330" s="779"/>
      <c r="VQY1330" s="779"/>
      <c r="VQZ1330" s="779"/>
      <c r="VRA1330" s="779"/>
      <c r="VRB1330" s="779"/>
      <c r="VRC1330" s="779"/>
      <c r="VRD1330" s="779"/>
      <c r="VRE1330" s="779"/>
      <c r="VRF1330" s="779"/>
      <c r="VRG1330" s="779"/>
      <c r="VRH1330" s="779"/>
      <c r="VRI1330" s="779"/>
      <c r="VRJ1330" s="779"/>
      <c r="VRK1330" s="779"/>
      <c r="VRL1330" s="779"/>
      <c r="VRM1330" s="779"/>
      <c r="VRN1330" s="779"/>
      <c r="VRO1330" s="779"/>
      <c r="VRP1330" s="779"/>
      <c r="VRQ1330" s="779"/>
      <c r="VRR1330" s="779"/>
      <c r="VRS1330" s="779"/>
      <c r="VRT1330" s="779"/>
      <c r="VRU1330" s="779"/>
      <c r="VRV1330" s="779"/>
      <c r="VRW1330" s="779"/>
      <c r="VRX1330" s="779"/>
      <c r="VRY1330" s="779"/>
      <c r="VRZ1330" s="779"/>
      <c r="VSA1330" s="779"/>
      <c r="VSB1330" s="779"/>
      <c r="VSC1330" s="779"/>
      <c r="VSD1330" s="779"/>
      <c r="VSE1330" s="779"/>
      <c r="VSF1330" s="779"/>
      <c r="VSG1330" s="779"/>
      <c r="VSH1330" s="779"/>
      <c r="VSI1330" s="779"/>
      <c r="VSJ1330" s="779"/>
      <c r="VSK1330" s="779"/>
      <c r="VSL1330" s="779"/>
      <c r="VSM1330" s="779"/>
      <c r="VSN1330" s="779"/>
      <c r="VSO1330" s="779"/>
      <c r="VSP1330" s="779"/>
      <c r="VSQ1330" s="779"/>
      <c r="VSR1330" s="779"/>
      <c r="VSS1330" s="779"/>
      <c r="VST1330" s="779"/>
      <c r="VSU1330" s="779"/>
      <c r="VSV1330" s="779"/>
      <c r="VSW1330" s="779"/>
      <c r="VSX1330" s="779"/>
      <c r="VSY1330" s="779"/>
      <c r="VSZ1330" s="779"/>
      <c r="VTA1330" s="779"/>
      <c r="VTB1330" s="779"/>
      <c r="VTC1330" s="779"/>
      <c r="VTD1330" s="779"/>
      <c r="VTE1330" s="779"/>
      <c r="VTF1330" s="779"/>
      <c r="VTG1330" s="779"/>
      <c r="VTH1330" s="779"/>
      <c r="VTI1330" s="779"/>
      <c r="VTJ1330" s="779"/>
      <c r="VTK1330" s="779"/>
      <c r="VTL1330" s="779"/>
      <c r="VTM1330" s="779"/>
      <c r="VTN1330" s="779"/>
      <c r="VTO1330" s="779"/>
      <c r="VTP1330" s="779"/>
      <c r="VTQ1330" s="779"/>
      <c r="VTR1330" s="779"/>
      <c r="VTS1330" s="779"/>
      <c r="VTT1330" s="779"/>
      <c r="VTU1330" s="779"/>
      <c r="VTV1330" s="779"/>
      <c r="VTW1330" s="779"/>
      <c r="VTX1330" s="779"/>
      <c r="VTY1330" s="779"/>
      <c r="VTZ1330" s="779"/>
      <c r="VUA1330" s="779"/>
      <c r="VUB1330" s="779"/>
      <c r="VUC1330" s="779"/>
      <c r="VUD1330" s="779"/>
      <c r="VUE1330" s="779"/>
      <c r="VUF1330" s="779"/>
      <c r="VUG1330" s="779"/>
      <c r="VUH1330" s="779"/>
      <c r="VUI1330" s="779"/>
      <c r="VUJ1330" s="779"/>
      <c r="VUK1330" s="779"/>
      <c r="VUL1330" s="779"/>
      <c r="VUM1330" s="779"/>
      <c r="VUN1330" s="779"/>
      <c r="VUO1330" s="779"/>
      <c r="VUP1330" s="779"/>
      <c r="VUQ1330" s="779"/>
      <c r="VUR1330" s="779"/>
      <c r="VUS1330" s="779"/>
      <c r="VUT1330" s="779"/>
      <c r="VUU1330" s="779"/>
      <c r="VUV1330" s="779"/>
      <c r="VUW1330" s="779"/>
      <c r="VUX1330" s="779"/>
      <c r="VUY1330" s="779"/>
      <c r="VUZ1330" s="779"/>
      <c r="VVA1330" s="779"/>
      <c r="VVB1330" s="779"/>
      <c r="VVC1330" s="779"/>
      <c r="VVD1330" s="779"/>
      <c r="VVE1330" s="779"/>
      <c r="VVF1330" s="779"/>
      <c r="VVG1330" s="779"/>
      <c r="VVH1330" s="779"/>
      <c r="VVI1330" s="779"/>
      <c r="VVJ1330" s="779"/>
      <c r="VVK1330" s="779"/>
      <c r="VVL1330" s="779"/>
      <c r="VVM1330" s="779"/>
      <c r="VVN1330" s="779"/>
      <c r="VVO1330" s="779"/>
      <c r="VVP1330" s="779"/>
      <c r="VVQ1330" s="779"/>
      <c r="VVR1330" s="779"/>
      <c r="VVS1330" s="779"/>
      <c r="VVT1330" s="779"/>
      <c r="VVU1330" s="779"/>
      <c r="VVV1330" s="779"/>
      <c r="VVW1330" s="779"/>
      <c r="VVX1330" s="779"/>
      <c r="VVY1330" s="779"/>
      <c r="VVZ1330" s="779"/>
      <c r="VWA1330" s="779"/>
      <c r="VWB1330" s="779"/>
      <c r="VWC1330" s="779"/>
      <c r="VWD1330" s="779"/>
      <c r="VWE1330" s="779"/>
      <c r="VWF1330" s="779"/>
      <c r="VWG1330" s="779"/>
      <c r="VWH1330" s="779"/>
      <c r="VWI1330" s="779"/>
      <c r="VWJ1330" s="779"/>
      <c r="VWK1330" s="779"/>
      <c r="VWL1330" s="779"/>
      <c r="VWM1330" s="779"/>
      <c r="VWN1330" s="779"/>
      <c r="VWO1330" s="779"/>
      <c r="VWP1330" s="779"/>
      <c r="VWQ1330" s="779"/>
      <c r="VWR1330" s="779"/>
      <c r="VWS1330" s="779"/>
      <c r="VWT1330" s="779"/>
      <c r="VWU1330" s="779"/>
      <c r="VWV1330" s="779"/>
      <c r="VWW1330" s="779"/>
      <c r="VWX1330" s="779"/>
      <c r="VWY1330" s="779"/>
      <c r="VWZ1330" s="779"/>
      <c r="VXA1330" s="779"/>
      <c r="VXB1330" s="779"/>
      <c r="VXC1330" s="779"/>
      <c r="VXD1330" s="779"/>
      <c r="VXE1330" s="779"/>
      <c r="VXF1330" s="779"/>
      <c r="VXG1330" s="779"/>
      <c r="VXH1330" s="779"/>
      <c r="VXI1330" s="779"/>
      <c r="VXJ1330" s="779"/>
      <c r="VXK1330" s="779"/>
      <c r="VXL1330" s="779"/>
      <c r="VXM1330" s="779"/>
      <c r="VXN1330" s="779"/>
      <c r="VXO1330" s="779"/>
      <c r="VXP1330" s="779"/>
      <c r="VXQ1330" s="779"/>
      <c r="VXR1330" s="779"/>
      <c r="VXS1330" s="779"/>
      <c r="VXT1330" s="779"/>
      <c r="VXU1330" s="779"/>
      <c r="VXV1330" s="779"/>
      <c r="VXW1330" s="779"/>
      <c r="VXX1330" s="779"/>
      <c r="VXY1330" s="779"/>
      <c r="VXZ1330" s="779"/>
      <c r="VYA1330" s="779"/>
      <c r="VYB1330" s="779"/>
      <c r="VYC1330" s="779"/>
      <c r="VYD1330" s="779"/>
      <c r="VYE1330" s="779"/>
      <c r="VYF1330" s="779"/>
      <c r="VYG1330" s="779"/>
      <c r="VYH1330" s="779"/>
      <c r="VYI1330" s="779"/>
      <c r="VYJ1330" s="779"/>
      <c r="VYK1330" s="779"/>
      <c r="VYL1330" s="779"/>
      <c r="VYM1330" s="779"/>
      <c r="VYN1330" s="779"/>
      <c r="VYO1330" s="779"/>
      <c r="VYP1330" s="779"/>
      <c r="VYQ1330" s="779"/>
      <c r="VYR1330" s="779"/>
      <c r="VYS1330" s="779"/>
      <c r="VYT1330" s="779"/>
      <c r="VYU1330" s="779"/>
      <c r="VYV1330" s="779"/>
      <c r="VYW1330" s="779"/>
      <c r="VYX1330" s="779"/>
      <c r="VYY1330" s="779"/>
      <c r="VYZ1330" s="779"/>
      <c r="VZA1330" s="779"/>
      <c r="VZB1330" s="779"/>
      <c r="VZC1330" s="779"/>
      <c r="VZD1330" s="779"/>
      <c r="VZE1330" s="779"/>
      <c r="VZF1330" s="779"/>
      <c r="VZG1330" s="779"/>
      <c r="VZH1330" s="779"/>
      <c r="VZI1330" s="779"/>
      <c r="VZJ1330" s="779"/>
      <c r="VZK1330" s="779"/>
      <c r="VZL1330" s="779"/>
      <c r="VZM1330" s="779"/>
      <c r="VZN1330" s="779"/>
      <c r="VZO1330" s="779"/>
      <c r="VZP1330" s="779"/>
      <c r="VZQ1330" s="779"/>
      <c r="VZR1330" s="779"/>
      <c r="VZS1330" s="779"/>
      <c r="VZT1330" s="779"/>
      <c r="VZU1330" s="779"/>
      <c r="VZV1330" s="779"/>
      <c r="VZW1330" s="779"/>
      <c r="VZX1330" s="779"/>
      <c r="VZY1330" s="779"/>
      <c r="VZZ1330" s="779"/>
      <c r="WAA1330" s="779"/>
      <c r="WAB1330" s="779"/>
      <c r="WAC1330" s="779"/>
      <c r="WAD1330" s="779"/>
      <c r="WAE1330" s="779"/>
      <c r="WAF1330" s="779"/>
      <c r="WAG1330" s="779"/>
      <c r="WAH1330" s="779"/>
      <c r="WAI1330" s="779"/>
      <c r="WAJ1330" s="779"/>
      <c r="WAK1330" s="779"/>
      <c r="WAL1330" s="779"/>
      <c r="WAM1330" s="779"/>
      <c r="WAN1330" s="779"/>
      <c r="WAO1330" s="779"/>
      <c r="WAP1330" s="779"/>
      <c r="WAQ1330" s="779"/>
      <c r="WAR1330" s="779"/>
      <c r="WAS1330" s="779"/>
      <c r="WAT1330" s="779"/>
      <c r="WAU1330" s="779"/>
      <c r="WAV1330" s="779"/>
      <c r="WAW1330" s="779"/>
      <c r="WAX1330" s="779"/>
      <c r="WAY1330" s="779"/>
      <c r="WAZ1330" s="779"/>
      <c r="WBA1330" s="779"/>
      <c r="WBB1330" s="779"/>
      <c r="WBC1330" s="779"/>
      <c r="WBD1330" s="779"/>
      <c r="WBE1330" s="779"/>
      <c r="WBF1330" s="779"/>
      <c r="WBG1330" s="779"/>
      <c r="WBH1330" s="779"/>
      <c r="WBI1330" s="779"/>
      <c r="WBJ1330" s="779"/>
      <c r="WBK1330" s="779"/>
      <c r="WBL1330" s="779"/>
      <c r="WBM1330" s="779"/>
      <c r="WBN1330" s="779"/>
      <c r="WBO1330" s="779"/>
      <c r="WBP1330" s="779"/>
      <c r="WBQ1330" s="779"/>
      <c r="WBR1330" s="779"/>
      <c r="WBS1330" s="779"/>
      <c r="WBT1330" s="779"/>
      <c r="WBU1330" s="779"/>
      <c r="WBV1330" s="779"/>
      <c r="WBW1330" s="779"/>
      <c r="WBX1330" s="779"/>
      <c r="WBY1330" s="779"/>
      <c r="WBZ1330" s="779"/>
      <c r="WCA1330" s="779"/>
      <c r="WCB1330" s="779"/>
      <c r="WCC1330" s="779"/>
      <c r="WCD1330" s="779"/>
      <c r="WCE1330" s="779"/>
      <c r="WCF1330" s="779"/>
      <c r="WCG1330" s="779"/>
      <c r="WCH1330" s="779"/>
      <c r="WCI1330" s="779"/>
      <c r="WCJ1330" s="779"/>
      <c r="WCK1330" s="779"/>
      <c r="WCL1330" s="779"/>
      <c r="WCM1330" s="779"/>
      <c r="WCN1330" s="779"/>
      <c r="WCO1330" s="779"/>
      <c r="WCP1330" s="779"/>
      <c r="WCQ1330" s="779"/>
      <c r="WCR1330" s="779"/>
      <c r="WCS1330" s="779"/>
      <c r="WCT1330" s="779"/>
      <c r="WCU1330" s="779"/>
      <c r="WCV1330" s="779"/>
      <c r="WCW1330" s="779"/>
      <c r="WCX1330" s="779"/>
      <c r="WCY1330" s="779"/>
      <c r="WCZ1330" s="779"/>
      <c r="WDA1330" s="779"/>
      <c r="WDB1330" s="779"/>
      <c r="WDC1330" s="779"/>
      <c r="WDD1330" s="779"/>
      <c r="WDE1330" s="779"/>
      <c r="WDF1330" s="779"/>
      <c r="WDG1330" s="779"/>
      <c r="WDH1330" s="779"/>
      <c r="WDI1330" s="779"/>
      <c r="WDJ1330" s="779"/>
      <c r="WDK1330" s="779"/>
      <c r="WDL1330" s="779"/>
      <c r="WDM1330" s="779"/>
      <c r="WDN1330" s="779"/>
      <c r="WDO1330" s="779"/>
      <c r="WDP1330" s="779"/>
      <c r="WDQ1330" s="779"/>
      <c r="WDR1330" s="779"/>
      <c r="WDS1330" s="779"/>
      <c r="WDT1330" s="779"/>
      <c r="WDU1330" s="779"/>
      <c r="WDV1330" s="779"/>
      <c r="WDW1330" s="779"/>
      <c r="WDX1330" s="779"/>
      <c r="WDY1330" s="779"/>
      <c r="WDZ1330" s="779"/>
      <c r="WEA1330" s="779"/>
      <c r="WEB1330" s="779"/>
      <c r="WEC1330" s="779"/>
      <c r="WED1330" s="779"/>
      <c r="WEE1330" s="779"/>
      <c r="WEF1330" s="779"/>
      <c r="WEG1330" s="779"/>
      <c r="WEH1330" s="779"/>
      <c r="WEI1330" s="779"/>
      <c r="WEJ1330" s="779"/>
      <c r="WEK1330" s="779"/>
      <c r="WEL1330" s="779"/>
      <c r="WEM1330" s="779"/>
      <c r="WEN1330" s="779"/>
      <c r="WEO1330" s="779"/>
      <c r="WEP1330" s="779"/>
      <c r="WEQ1330" s="779"/>
      <c r="WER1330" s="779"/>
      <c r="WES1330" s="779"/>
      <c r="WET1330" s="779"/>
      <c r="WEU1330" s="779"/>
      <c r="WEV1330" s="779"/>
      <c r="WEW1330" s="779"/>
      <c r="WEX1330" s="779"/>
      <c r="WEY1330" s="779"/>
      <c r="WEZ1330" s="779"/>
      <c r="WFA1330" s="779"/>
      <c r="WFB1330" s="779"/>
      <c r="WFC1330" s="779"/>
      <c r="WFD1330" s="779"/>
      <c r="WFE1330" s="779"/>
      <c r="WFF1330" s="779"/>
      <c r="WFG1330" s="779"/>
      <c r="WFH1330" s="779"/>
      <c r="WFI1330" s="779"/>
      <c r="WFJ1330" s="779"/>
      <c r="WFK1330" s="779"/>
      <c r="WFL1330" s="779"/>
      <c r="WFM1330" s="779"/>
      <c r="WFN1330" s="779"/>
      <c r="WFO1330" s="779"/>
      <c r="WFP1330" s="779"/>
      <c r="WFQ1330" s="779"/>
      <c r="WFR1330" s="779"/>
      <c r="WFS1330" s="779"/>
      <c r="WFT1330" s="779"/>
      <c r="WFU1330" s="779"/>
      <c r="WFV1330" s="779"/>
      <c r="WFW1330" s="779"/>
      <c r="WFX1330" s="779"/>
      <c r="WFY1330" s="779"/>
      <c r="WFZ1330" s="779"/>
      <c r="WGA1330" s="779"/>
      <c r="WGB1330" s="779"/>
      <c r="WGC1330" s="779"/>
      <c r="WGD1330" s="779"/>
      <c r="WGE1330" s="779"/>
      <c r="WGF1330" s="779"/>
      <c r="WGG1330" s="779"/>
      <c r="WGH1330" s="779"/>
      <c r="WGI1330" s="779"/>
      <c r="WGJ1330" s="779"/>
      <c r="WGK1330" s="779"/>
      <c r="WGL1330" s="779"/>
      <c r="WGM1330" s="779"/>
      <c r="WGN1330" s="779"/>
      <c r="WGO1330" s="779"/>
      <c r="WGP1330" s="779"/>
      <c r="WGQ1330" s="779"/>
      <c r="WGR1330" s="779"/>
      <c r="WGS1330" s="779"/>
      <c r="WGT1330" s="779"/>
      <c r="WGU1330" s="779"/>
      <c r="WGV1330" s="779"/>
      <c r="WGW1330" s="779"/>
      <c r="WGX1330" s="779"/>
      <c r="WGY1330" s="779"/>
      <c r="WGZ1330" s="779"/>
      <c r="WHA1330" s="779"/>
      <c r="WHB1330" s="779"/>
      <c r="WHC1330" s="779"/>
      <c r="WHD1330" s="779"/>
      <c r="WHE1330" s="779"/>
      <c r="WHF1330" s="779"/>
      <c r="WHG1330" s="779"/>
      <c r="WHH1330" s="779"/>
      <c r="WHI1330" s="779"/>
      <c r="WHJ1330" s="779"/>
      <c r="WHK1330" s="779"/>
      <c r="WHL1330" s="779"/>
      <c r="WHM1330" s="779"/>
      <c r="WHN1330" s="779"/>
      <c r="WHO1330" s="779"/>
      <c r="WHP1330" s="779"/>
      <c r="WHQ1330" s="779"/>
      <c r="WHR1330" s="779"/>
      <c r="WHS1330" s="779"/>
      <c r="WHT1330" s="779"/>
      <c r="WHU1330" s="779"/>
      <c r="WHV1330" s="779"/>
      <c r="WHW1330" s="779"/>
      <c r="WHX1330" s="779"/>
      <c r="WHY1330" s="779"/>
      <c r="WHZ1330" s="779"/>
      <c r="WIA1330" s="779"/>
      <c r="WIB1330" s="779"/>
      <c r="WIC1330" s="779"/>
      <c r="WID1330" s="779"/>
      <c r="WIE1330" s="779"/>
      <c r="WIF1330" s="779"/>
      <c r="WIG1330" s="779"/>
      <c r="WIH1330" s="779"/>
      <c r="WII1330" s="779"/>
      <c r="WIJ1330" s="779"/>
      <c r="WIK1330" s="779"/>
      <c r="WIL1330" s="779"/>
      <c r="WIM1330" s="779"/>
      <c r="WIN1330" s="779"/>
      <c r="WIO1330" s="779"/>
      <c r="WIP1330" s="779"/>
      <c r="WIQ1330" s="779"/>
      <c r="WIR1330" s="779"/>
      <c r="WIS1330" s="779"/>
      <c r="WIT1330" s="779"/>
      <c r="WIU1330" s="779"/>
      <c r="WIV1330" s="779"/>
      <c r="WIW1330" s="779"/>
      <c r="WIX1330" s="779"/>
      <c r="WIY1330" s="779"/>
      <c r="WIZ1330" s="779"/>
      <c r="WJA1330" s="779"/>
      <c r="WJB1330" s="779"/>
      <c r="WJC1330" s="779"/>
      <c r="WJD1330" s="779"/>
      <c r="WJE1330" s="779"/>
      <c r="WJF1330" s="779"/>
      <c r="WJG1330" s="779"/>
      <c r="WJH1330" s="779"/>
      <c r="WJI1330" s="779"/>
      <c r="WJJ1330" s="779"/>
      <c r="WJK1330" s="779"/>
      <c r="WJL1330" s="779"/>
      <c r="WJM1330" s="779"/>
      <c r="WJN1330" s="779"/>
      <c r="WJO1330" s="779"/>
      <c r="WJP1330" s="779"/>
      <c r="WJQ1330" s="779"/>
      <c r="WJR1330" s="779"/>
      <c r="WJS1330" s="779"/>
      <c r="WJT1330" s="779"/>
      <c r="WJU1330" s="779"/>
      <c r="WJV1330" s="779"/>
      <c r="WJW1330" s="779"/>
      <c r="WJX1330" s="779"/>
      <c r="WJY1330" s="779"/>
      <c r="WJZ1330" s="779"/>
      <c r="WKA1330" s="779"/>
      <c r="WKB1330" s="779"/>
      <c r="WKC1330" s="779"/>
      <c r="WKD1330" s="779"/>
      <c r="WKE1330" s="779"/>
      <c r="WKF1330" s="779"/>
      <c r="WKG1330" s="779"/>
      <c r="WKH1330" s="779"/>
      <c r="WKI1330" s="779"/>
      <c r="WKJ1330" s="779"/>
      <c r="WKK1330" s="779"/>
      <c r="WKL1330" s="779"/>
      <c r="WKM1330" s="779"/>
      <c r="WKN1330" s="779"/>
      <c r="WKO1330" s="779"/>
      <c r="WKP1330" s="779"/>
      <c r="WKQ1330" s="779"/>
      <c r="WKR1330" s="779"/>
      <c r="WKS1330" s="779"/>
      <c r="WKT1330" s="779"/>
      <c r="WKU1330" s="779"/>
      <c r="WKV1330" s="779"/>
      <c r="WKW1330" s="779"/>
      <c r="WKX1330" s="779"/>
      <c r="WKY1330" s="779"/>
      <c r="WKZ1330" s="779"/>
      <c r="WLA1330" s="779"/>
      <c r="WLB1330" s="779"/>
      <c r="WLC1330" s="779"/>
      <c r="WLD1330" s="779"/>
      <c r="WLE1330" s="779"/>
      <c r="WLF1330" s="779"/>
      <c r="WLG1330" s="779"/>
      <c r="WLH1330" s="779"/>
      <c r="WLI1330" s="779"/>
      <c r="WLJ1330" s="779"/>
      <c r="WLK1330" s="779"/>
      <c r="WLL1330" s="779"/>
      <c r="WLM1330" s="779"/>
      <c r="WLN1330" s="779"/>
      <c r="WLO1330" s="779"/>
      <c r="WLP1330" s="779"/>
      <c r="WLQ1330" s="779"/>
      <c r="WLR1330" s="779"/>
      <c r="WLS1330" s="779"/>
      <c r="WLT1330" s="779"/>
      <c r="WLU1330" s="779"/>
      <c r="WLV1330" s="779"/>
      <c r="WLW1330" s="779"/>
      <c r="WLX1330" s="779"/>
      <c r="WLY1330" s="779"/>
      <c r="WLZ1330" s="779"/>
      <c r="WMA1330" s="779"/>
      <c r="WMB1330" s="779"/>
      <c r="WMC1330" s="779"/>
      <c r="WMD1330" s="779"/>
      <c r="WME1330" s="779"/>
      <c r="WMF1330" s="779"/>
      <c r="WMG1330" s="779"/>
      <c r="WMH1330" s="779"/>
      <c r="WMI1330" s="779"/>
      <c r="WMJ1330" s="779"/>
      <c r="WMK1330" s="779"/>
      <c r="WML1330" s="779"/>
      <c r="WMM1330" s="779"/>
      <c r="WMN1330" s="779"/>
      <c r="WMO1330" s="779"/>
      <c r="WMP1330" s="779"/>
      <c r="WMQ1330" s="779"/>
      <c r="WMR1330" s="779"/>
      <c r="WMS1330" s="779"/>
      <c r="WMT1330" s="779"/>
      <c r="WMU1330" s="779"/>
      <c r="WMV1330" s="779"/>
      <c r="WMW1330" s="779"/>
      <c r="WMX1330" s="779"/>
      <c r="WMY1330" s="779"/>
      <c r="WMZ1330" s="779"/>
      <c r="WNA1330" s="779"/>
      <c r="WNB1330" s="779"/>
      <c r="WNC1330" s="779"/>
      <c r="WND1330" s="779"/>
      <c r="WNE1330" s="779"/>
      <c r="WNF1330" s="779"/>
      <c r="WNG1330" s="779"/>
      <c r="WNH1330" s="779"/>
      <c r="WNI1330" s="779"/>
      <c r="WNJ1330" s="779"/>
      <c r="WNK1330" s="779"/>
      <c r="WNL1330" s="779"/>
      <c r="WNM1330" s="779"/>
      <c r="WNN1330" s="779"/>
      <c r="WNO1330" s="779"/>
      <c r="WNP1330" s="779"/>
      <c r="WNQ1330" s="779"/>
      <c r="WNR1330" s="779"/>
      <c r="WNS1330" s="779"/>
      <c r="WNT1330" s="779"/>
      <c r="WNU1330" s="779"/>
      <c r="WNV1330" s="779"/>
      <c r="WNW1330" s="779"/>
      <c r="WNX1330" s="779"/>
      <c r="WNY1330" s="779"/>
      <c r="WNZ1330" s="779"/>
      <c r="WOA1330" s="779"/>
      <c r="WOB1330" s="779"/>
      <c r="WOC1330" s="779"/>
      <c r="WOD1330" s="779"/>
      <c r="WOE1330" s="779"/>
      <c r="WOF1330" s="779"/>
      <c r="WOG1330" s="779"/>
      <c r="WOH1330" s="779"/>
      <c r="WOI1330" s="779"/>
      <c r="WOJ1330" s="779"/>
      <c r="WOK1330" s="779"/>
      <c r="WOL1330" s="779"/>
      <c r="WOM1330" s="779"/>
      <c r="WON1330" s="779"/>
      <c r="WOO1330" s="779"/>
      <c r="WOP1330" s="779"/>
      <c r="WOQ1330" s="779"/>
      <c r="WOR1330" s="779"/>
      <c r="WOS1330" s="779"/>
      <c r="WOT1330" s="779"/>
      <c r="WOU1330" s="779"/>
      <c r="WOV1330" s="779"/>
      <c r="WOW1330" s="779"/>
      <c r="WOX1330" s="779"/>
      <c r="WOY1330" s="779"/>
      <c r="WOZ1330" s="779"/>
      <c r="WPA1330" s="779"/>
      <c r="WPB1330" s="779"/>
      <c r="WPC1330" s="779"/>
      <c r="WPD1330" s="779"/>
      <c r="WPE1330" s="779"/>
      <c r="WPF1330" s="779"/>
      <c r="WPG1330" s="779"/>
      <c r="WPH1330" s="779"/>
      <c r="WPI1330" s="779"/>
      <c r="WPJ1330" s="779"/>
      <c r="WPK1330" s="779"/>
      <c r="WPL1330" s="779"/>
      <c r="WPM1330" s="779"/>
      <c r="WPN1330" s="779"/>
      <c r="WPO1330" s="779"/>
      <c r="WPP1330" s="779"/>
      <c r="WPQ1330" s="779"/>
      <c r="WPR1330" s="779"/>
      <c r="WPS1330" s="779"/>
      <c r="WPT1330" s="779"/>
      <c r="WPU1330" s="779"/>
      <c r="WPV1330" s="779"/>
      <c r="WPW1330" s="779"/>
      <c r="WPX1330" s="779"/>
      <c r="WPY1330" s="779"/>
      <c r="WPZ1330" s="779"/>
      <c r="WQA1330" s="779"/>
      <c r="WQB1330" s="779"/>
      <c r="WQC1330" s="779"/>
      <c r="WQD1330" s="779"/>
      <c r="WQE1330" s="779"/>
      <c r="WQF1330" s="779"/>
      <c r="WQG1330" s="779"/>
      <c r="WQH1330" s="779"/>
      <c r="WQI1330" s="779"/>
      <c r="WQJ1330" s="779"/>
      <c r="WQK1330" s="779"/>
      <c r="WQL1330" s="779"/>
      <c r="WQM1330" s="779"/>
      <c r="WQN1330" s="779"/>
      <c r="WQO1330" s="779"/>
      <c r="WQP1330" s="779"/>
      <c r="WQQ1330" s="779"/>
      <c r="WQR1330" s="779"/>
      <c r="WQS1330" s="779"/>
      <c r="WQT1330" s="779"/>
      <c r="WQU1330" s="779"/>
      <c r="WQV1330" s="779"/>
      <c r="WQW1330" s="779"/>
      <c r="WQX1330" s="779"/>
      <c r="WQY1330" s="779"/>
      <c r="WQZ1330" s="779"/>
      <c r="WRA1330" s="779"/>
      <c r="WRB1330" s="779"/>
      <c r="WRC1330" s="779"/>
      <c r="WRD1330" s="779"/>
      <c r="WRE1330" s="779"/>
      <c r="WRF1330" s="779"/>
      <c r="WRG1330" s="779"/>
      <c r="WRH1330" s="779"/>
      <c r="WRI1330" s="779"/>
      <c r="WRJ1330" s="779"/>
      <c r="WRK1330" s="779"/>
      <c r="WRL1330" s="779"/>
      <c r="WRM1330" s="779"/>
      <c r="WRN1330" s="779"/>
      <c r="WRO1330" s="779"/>
      <c r="WRP1330" s="779"/>
      <c r="WRQ1330" s="779"/>
      <c r="WRR1330" s="779"/>
      <c r="WRS1330" s="779"/>
      <c r="WRT1330" s="779"/>
      <c r="WRU1330" s="779"/>
      <c r="WRV1330" s="779"/>
      <c r="WRW1330" s="779"/>
      <c r="WRX1330" s="779"/>
      <c r="WRY1330" s="779"/>
      <c r="WRZ1330" s="779"/>
      <c r="WSA1330" s="779"/>
      <c r="WSB1330" s="779"/>
      <c r="WSC1330" s="779"/>
      <c r="WSD1330" s="779"/>
      <c r="WSE1330" s="779"/>
      <c r="WSF1330" s="779"/>
      <c r="WSG1330" s="779"/>
      <c r="WSH1330" s="779"/>
      <c r="WSI1330" s="779"/>
      <c r="WSJ1330" s="779"/>
      <c r="WSK1330" s="779"/>
      <c r="WSL1330" s="779"/>
      <c r="WSM1330" s="779"/>
      <c r="WSN1330" s="779"/>
      <c r="WSO1330" s="779"/>
      <c r="WSP1330" s="779"/>
      <c r="WSQ1330" s="779"/>
      <c r="WSR1330" s="779"/>
      <c r="WSS1330" s="779"/>
      <c r="WST1330" s="779"/>
      <c r="WSU1330" s="779"/>
      <c r="WSV1330" s="779"/>
      <c r="WSW1330" s="779"/>
      <c r="WSX1330" s="779"/>
      <c r="WSY1330" s="779"/>
      <c r="WSZ1330" s="779"/>
      <c r="WTA1330" s="779"/>
      <c r="WTB1330" s="779"/>
      <c r="WTC1330" s="779"/>
      <c r="WTD1330" s="779"/>
      <c r="WTE1330" s="779"/>
      <c r="WTF1330" s="779"/>
      <c r="WTG1330" s="779"/>
      <c r="WTH1330" s="779"/>
      <c r="WTI1330" s="779"/>
      <c r="WTJ1330" s="779"/>
      <c r="WTK1330" s="779"/>
      <c r="WTL1330" s="779"/>
      <c r="WTM1330" s="779"/>
      <c r="WTN1330" s="779"/>
      <c r="WTO1330" s="779"/>
      <c r="WTP1330" s="779"/>
      <c r="WTQ1330" s="779"/>
      <c r="WTR1330" s="779"/>
      <c r="WTS1330" s="779"/>
      <c r="WTT1330" s="779"/>
      <c r="WTU1330" s="779"/>
      <c r="WTV1330" s="779"/>
      <c r="WTW1330" s="779"/>
      <c r="WTX1330" s="779"/>
      <c r="WTY1330" s="779"/>
      <c r="WTZ1330" s="779"/>
      <c r="WUA1330" s="779"/>
      <c r="WUB1330" s="779"/>
      <c r="WUC1330" s="779"/>
      <c r="WUD1330" s="779"/>
      <c r="WUE1330" s="779"/>
      <c r="WUF1330" s="779"/>
      <c r="WUG1330" s="779"/>
      <c r="WUH1330" s="779"/>
      <c r="WUI1330" s="779"/>
      <c r="WUJ1330" s="779"/>
      <c r="WUK1330" s="779"/>
      <c r="WUL1330" s="779"/>
      <c r="WUM1330" s="779"/>
      <c r="WUN1330" s="779"/>
      <c r="WUO1330" s="779"/>
      <c r="WUP1330" s="779"/>
      <c r="WUQ1330" s="779"/>
      <c r="WUR1330" s="779"/>
      <c r="WUS1330" s="779"/>
      <c r="WUT1330" s="779"/>
      <c r="WUU1330" s="779"/>
      <c r="WUV1330" s="779"/>
      <c r="WUW1330" s="779"/>
      <c r="WUX1330" s="779"/>
      <c r="WUY1330" s="779"/>
      <c r="WUZ1330" s="779"/>
      <c r="WVA1330" s="779"/>
      <c r="WVB1330" s="779"/>
      <c r="WVC1330" s="779"/>
      <c r="WVD1330" s="779"/>
      <c r="WVE1330" s="779"/>
      <c r="WVF1330" s="779"/>
      <c r="WVG1330" s="779"/>
      <c r="WVH1330" s="779"/>
      <c r="WVI1330" s="779"/>
      <c r="WVJ1330" s="779"/>
      <c r="WVK1330" s="779"/>
      <c r="WVL1330" s="779"/>
      <c r="WVM1330" s="779"/>
      <c r="WVN1330" s="779"/>
      <c r="WVO1330" s="779"/>
      <c r="WVP1330" s="779"/>
      <c r="WVQ1330" s="779"/>
      <c r="WVR1330" s="779"/>
      <c r="WVS1330" s="779"/>
      <c r="WVT1330" s="779"/>
      <c r="WVU1330" s="779"/>
      <c r="WVV1330" s="779"/>
      <c r="WVW1330" s="779"/>
      <c r="WVX1330" s="779"/>
      <c r="WVY1330" s="779"/>
      <c r="WVZ1330" s="779"/>
      <c r="WWA1330" s="779"/>
      <c r="WWB1330" s="779"/>
      <c r="WWC1330" s="779"/>
      <c r="WWD1330" s="779"/>
      <c r="WWE1330" s="779"/>
      <c r="WWF1330" s="779"/>
      <c r="WWG1330" s="779"/>
      <c r="WWH1330" s="779"/>
      <c r="WWI1330" s="779"/>
      <c r="WWJ1330" s="779"/>
      <c r="WWK1330" s="779"/>
      <c r="WWL1330" s="779"/>
      <c r="WWM1330" s="779"/>
      <c r="WWN1330" s="779"/>
      <c r="WWO1330" s="779"/>
      <c r="WWP1330" s="779"/>
      <c r="WWQ1330" s="779"/>
      <c r="WWR1330" s="779"/>
      <c r="WWS1330" s="779"/>
      <c r="WWT1330" s="779"/>
      <c r="WWU1330" s="779"/>
      <c r="WWV1330" s="779"/>
      <c r="WWW1330" s="779"/>
      <c r="WWX1330" s="779"/>
      <c r="WWY1330" s="779"/>
      <c r="WWZ1330" s="779"/>
      <c r="WXA1330" s="779"/>
      <c r="WXB1330" s="779"/>
      <c r="WXC1330" s="779"/>
      <c r="WXD1330" s="779"/>
      <c r="WXE1330" s="779"/>
      <c r="WXF1330" s="779"/>
      <c r="WXG1330" s="779"/>
      <c r="WXH1330" s="779"/>
      <c r="WXI1330" s="779"/>
      <c r="WXJ1330" s="779"/>
      <c r="WXK1330" s="779"/>
      <c r="WXL1330" s="779"/>
      <c r="WXM1330" s="779"/>
      <c r="WXN1330" s="779"/>
      <c r="WXO1330" s="779"/>
      <c r="WXP1330" s="779"/>
      <c r="WXQ1330" s="779"/>
      <c r="WXR1330" s="779"/>
      <c r="WXS1330" s="779"/>
      <c r="WXT1330" s="779"/>
      <c r="WXU1330" s="779"/>
      <c r="WXV1330" s="779"/>
      <c r="WXW1330" s="779"/>
      <c r="WXX1330" s="779"/>
      <c r="WXY1330" s="779"/>
      <c r="WXZ1330" s="779"/>
      <c r="WYA1330" s="779"/>
      <c r="WYB1330" s="779"/>
      <c r="WYC1330" s="779"/>
      <c r="WYD1330" s="779"/>
      <c r="WYE1330" s="779"/>
      <c r="WYF1330" s="779"/>
      <c r="WYG1330" s="779"/>
      <c r="WYH1330" s="779"/>
      <c r="WYI1330" s="779"/>
      <c r="WYJ1330" s="779"/>
      <c r="WYK1330" s="779"/>
      <c r="WYL1330" s="779"/>
      <c r="WYM1330" s="779"/>
      <c r="WYN1330" s="779"/>
      <c r="WYO1330" s="779"/>
      <c r="WYP1330" s="779"/>
      <c r="WYQ1330" s="779"/>
      <c r="WYR1330" s="779"/>
      <c r="WYS1330" s="779"/>
      <c r="WYT1330" s="779"/>
      <c r="WYU1330" s="779"/>
      <c r="WYV1330" s="779"/>
      <c r="WYW1330" s="779"/>
      <c r="WYX1330" s="779"/>
      <c r="WYY1330" s="779"/>
      <c r="WYZ1330" s="779"/>
      <c r="WZA1330" s="779"/>
      <c r="WZB1330" s="779"/>
      <c r="WZC1330" s="779"/>
      <c r="WZD1330" s="779"/>
      <c r="WZE1330" s="779"/>
      <c r="WZF1330" s="779"/>
      <c r="WZG1330" s="779"/>
      <c r="WZH1330" s="779"/>
      <c r="WZI1330" s="779"/>
      <c r="WZJ1330" s="779"/>
      <c r="WZK1330" s="779"/>
      <c r="WZL1330" s="779"/>
      <c r="WZM1330" s="779"/>
      <c r="WZN1330" s="779"/>
      <c r="WZO1330" s="779"/>
      <c r="WZP1330" s="779"/>
      <c r="WZQ1330" s="779"/>
      <c r="WZR1330" s="779"/>
      <c r="WZS1330" s="779"/>
      <c r="WZT1330" s="779"/>
      <c r="WZU1330" s="779"/>
      <c r="WZV1330" s="779"/>
      <c r="WZW1330" s="779"/>
      <c r="WZX1330" s="779"/>
      <c r="WZY1330" s="779"/>
      <c r="WZZ1330" s="779"/>
      <c r="XAA1330" s="779"/>
      <c r="XAB1330" s="779"/>
      <c r="XAC1330" s="779"/>
      <c r="XAD1330" s="779"/>
      <c r="XAE1330" s="779"/>
      <c r="XAF1330" s="779"/>
      <c r="XAG1330" s="779"/>
      <c r="XAH1330" s="779"/>
      <c r="XAI1330" s="779"/>
      <c r="XAJ1330" s="779"/>
      <c r="XAK1330" s="779"/>
      <c r="XAL1330" s="779"/>
      <c r="XAM1330" s="779"/>
      <c r="XAN1330" s="779"/>
      <c r="XAO1330" s="779"/>
      <c r="XAP1330" s="779"/>
      <c r="XAQ1330" s="779"/>
      <c r="XAR1330" s="779"/>
      <c r="XAS1330" s="779"/>
      <c r="XAT1330" s="779"/>
      <c r="XAU1330" s="779"/>
      <c r="XAV1330" s="779"/>
      <c r="XAW1330" s="779"/>
      <c r="XAX1330" s="779"/>
      <c r="XAY1330" s="779"/>
      <c r="XAZ1330" s="779"/>
      <c r="XBA1330" s="779"/>
      <c r="XBB1330" s="779"/>
      <c r="XBC1330" s="779"/>
      <c r="XBD1330" s="779"/>
      <c r="XBE1330" s="779"/>
      <c r="XBF1330" s="779"/>
      <c r="XBG1330" s="779"/>
      <c r="XBH1330" s="779"/>
      <c r="XBI1330" s="779"/>
      <c r="XBJ1330" s="779"/>
      <c r="XBK1330" s="779"/>
      <c r="XBL1330" s="779"/>
      <c r="XBM1330" s="779"/>
      <c r="XBN1330" s="779"/>
      <c r="XBO1330" s="779"/>
      <c r="XBP1330" s="779"/>
      <c r="XBQ1330" s="779"/>
      <c r="XBR1330" s="779"/>
      <c r="XBS1330" s="779"/>
      <c r="XBT1330" s="779"/>
      <c r="XBU1330" s="779"/>
      <c r="XBV1330" s="779"/>
      <c r="XBW1330" s="779"/>
      <c r="XBX1330" s="779"/>
      <c r="XBY1330" s="779"/>
      <c r="XBZ1330" s="779"/>
      <c r="XCA1330" s="779"/>
      <c r="XCB1330" s="779"/>
      <c r="XCC1330" s="779"/>
      <c r="XCD1330" s="779"/>
      <c r="XCE1330" s="779"/>
      <c r="XCF1330" s="779"/>
      <c r="XCG1330" s="779"/>
      <c r="XCH1330" s="779"/>
      <c r="XCI1330" s="779"/>
      <c r="XCJ1330" s="779"/>
      <c r="XCK1330" s="779"/>
      <c r="XCL1330" s="779"/>
      <c r="XCM1330" s="779"/>
      <c r="XCN1330" s="779"/>
      <c r="XCO1330" s="779"/>
      <c r="XCP1330" s="779"/>
      <c r="XCQ1330" s="779"/>
      <c r="XCR1330" s="779"/>
      <c r="XCS1330" s="779"/>
      <c r="XCT1330" s="779"/>
      <c r="XCU1330" s="779"/>
      <c r="XCV1330" s="779"/>
      <c r="XCW1330" s="779"/>
      <c r="XCX1330" s="779"/>
      <c r="XCY1330" s="779"/>
      <c r="XCZ1330" s="779"/>
      <c r="XDA1330" s="779"/>
      <c r="XDB1330" s="779"/>
      <c r="XDC1330" s="779"/>
      <c r="XDD1330" s="779"/>
      <c r="XDE1330" s="779"/>
      <c r="XDF1330" s="779"/>
      <c r="XDG1330" s="779"/>
      <c r="XDH1330" s="779"/>
      <c r="XDI1330" s="779"/>
      <c r="XDJ1330" s="779"/>
      <c r="XDK1330" s="779"/>
      <c r="XDL1330" s="779"/>
      <c r="XDM1330" s="779"/>
      <c r="XDN1330" s="779"/>
      <c r="XDO1330" s="779"/>
      <c r="XDP1330" s="779"/>
      <c r="XDQ1330" s="779"/>
      <c r="XDR1330" s="779"/>
      <c r="XDS1330" s="779"/>
      <c r="XDT1330" s="779"/>
      <c r="XDU1330" s="779"/>
      <c r="XDV1330" s="779"/>
      <c r="XDW1330" s="779"/>
      <c r="XDX1330" s="779"/>
      <c r="XDY1330" s="779"/>
      <c r="XDZ1330" s="779"/>
      <c r="XEA1330" s="779"/>
      <c r="XEB1330" s="779"/>
      <c r="XEC1330" s="779"/>
      <c r="XED1330" s="779"/>
      <c r="XEE1330" s="779"/>
      <c r="XEF1330" s="779"/>
      <c r="XEG1330" s="779"/>
      <c r="XEH1330" s="779"/>
      <c r="XEI1330" s="779"/>
      <c r="XEJ1330" s="779"/>
      <c r="XEK1330" s="779"/>
      <c r="XEL1330" s="779"/>
      <c r="XEM1330" s="779"/>
      <c r="XEN1330" s="779"/>
      <c r="XEO1330" s="779"/>
      <c r="XEP1330" s="779"/>
      <c r="XEQ1330" s="779"/>
      <c r="XER1330" s="779"/>
      <c r="XES1330" s="779"/>
      <c r="XET1330" s="779"/>
      <c r="XEU1330" s="779"/>
      <c r="XEV1330" s="779"/>
      <c r="XEW1330" s="779"/>
      <c r="XEX1330" s="779"/>
      <c r="XEY1330" s="779"/>
      <c r="XEZ1330" s="779"/>
      <c r="XFA1330" s="779"/>
      <c r="XFB1330" s="779"/>
      <c r="XFC1330" s="779"/>
      <c r="XFD1330" s="779"/>
    </row>
    <row r="1331" spans="1:16384" ht="24" customHeight="1" x14ac:dyDescent="0.25">
      <c r="A1331" s="1084" t="s">
        <v>1946</v>
      </c>
      <c r="B1331" s="1085"/>
      <c r="C1331" s="1085"/>
      <c r="D1331" s="1085"/>
      <c r="E1331" s="1085"/>
      <c r="F1331" s="1085"/>
      <c r="G1331" s="1085"/>
      <c r="H1331" s="1085"/>
      <c r="I1331" s="1085"/>
      <c r="J1331" s="1085"/>
      <c r="K1331" s="1085"/>
      <c r="L1331" s="1085"/>
      <c r="M1331" s="1085"/>
      <c r="N1331" s="1085"/>
      <c r="O1331" s="1085"/>
      <c r="P1331" s="1085"/>
      <c r="Q1331" s="1085"/>
      <c r="R1331" s="1085"/>
      <c r="S1331" s="1085"/>
      <c r="T1331" s="1085"/>
      <c r="U1331" s="1085"/>
      <c r="V1331" s="1085"/>
      <c r="W1331" s="1085"/>
      <c r="X1331" s="1085"/>
      <c r="Y1331" s="1085"/>
      <c r="Z1331" s="1085"/>
      <c r="AA1331" s="1085"/>
      <c r="AB1331" s="1085"/>
      <c r="AC1331" s="1085"/>
      <c r="AD1331" s="1085"/>
      <c r="AE1331" s="1086"/>
      <c r="AF1331" s="1087" t="s">
        <v>1265</v>
      </c>
      <c r="AG1331" s="1088"/>
      <c r="AH1331" s="1088"/>
      <c r="AI1331" s="1088"/>
      <c r="AJ1331" s="1088"/>
      <c r="AK1331" s="1088"/>
      <c r="AL1331" s="1088"/>
      <c r="AM1331" s="1088"/>
      <c r="AN1331" s="1089"/>
      <c r="AO1331" s="1088" t="s">
        <v>1947</v>
      </c>
      <c r="AP1331" s="1088"/>
      <c r="AQ1331" s="1088"/>
      <c r="AR1331" s="1088"/>
      <c r="AS1331" s="1088"/>
      <c r="AT1331" s="1088"/>
      <c r="AU1331" s="1088"/>
      <c r="AV1331" s="1088"/>
      <c r="AW1331" s="1088"/>
      <c r="AX1331" s="1088"/>
      <c r="AY1331" s="1088"/>
      <c r="AZ1331" s="1088"/>
      <c r="BA1331" s="1088"/>
      <c r="BB1331" s="1089"/>
    </row>
    <row r="1332" spans="1:16384" ht="12.6" customHeight="1" x14ac:dyDescent="0.25">
      <c r="A1332" s="1072" t="s">
        <v>1948</v>
      </c>
      <c r="B1332" s="1073"/>
      <c r="C1332" s="1073"/>
      <c r="D1332" s="1073"/>
      <c r="E1332" s="1073"/>
      <c r="F1332" s="1073"/>
      <c r="G1332" s="1073"/>
      <c r="H1332" s="1073"/>
      <c r="I1332" s="1073"/>
      <c r="J1332" s="1073"/>
      <c r="K1332" s="1073"/>
      <c r="L1332" s="1073"/>
      <c r="M1332" s="1073"/>
      <c r="N1332" s="1073"/>
      <c r="O1332" s="1073"/>
      <c r="P1332" s="1073"/>
      <c r="Q1332" s="1073"/>
      <c r="R1332" s="1073"/>
      <c r="S1332" s="1073"/>
      <c r="T1332" s="1073"/>
      <c r="U1332" s="1073"/>
      <c r="V1332" s="1073"/>
      <c r="W1332" s="1073"/>
      <c r="X1332" s="1073"/>
      <c r="Y1332" s="1073"/>
      <c r="Z1332" s="1073"/>
      <c r="AA1332" s="1073"/>
      <c r="AB1332" s="1073"/>
      <c r="AC1332" s="1073"/>
      <c r="AD1332" s="1073"/>
      <c r="AE1332" s="1074"/>
      <c r="AF1332" s="1183"/>
      <c r="AG1332" s="1184"/>
      <c r="AH1332" s="1184"/>
      <c r="AI1332" s="1184"/>
      <c r="AJ1332" s="1184"/>
      <c r="AK1332" s="1184"/>
      <c r="AL1332" s="1184"/>
      <c r="AM1332" s="1184"/>
      <c r="AN1332" s="1185"/>
      <c r="AO1332" s="1184"/>
      <c r="AP1332" s="1184"/>
      <c r="AQ1332" s="1184"/>
      <c r="AR1332" s="1184"/>
      <c r="AS1332" s="1184"/>
      <c r="AT1332" s="1184"/>
      <c r="AU1332" s="1184"/>
      <c r="AV1332" s="1184"/>
      <c r="AW1332" s="1184"/>
      <c r="AX1332" s="1184"/>
      <c r="AY1332" s="1184"/>
      <c r="AZ1332" s="1184"/>
      <c r="BA1332" s="1184"/>
      <c r="BB1332" s="1185"/>
    </row>
    <row r="1333" spans="1:16384" ht="12.6" customHeight="1" x14ac:dyDescent="0.25">
      <c r="A1333" s="1072" t="s">
        <v>1949</v>
      </c>
      <c r="B1333" s="1073"/>
      <c r="C1333" s="1073"/>
      <c r="D1333" s="1073"/>
      <c r="E1333" s="1073"/>
      <c r="F1333" s="1073"/>
      <c r="G1333" s="1073"/>
      <c r="H1333" s="1073"/>
      <c r="I1333" s="1073"/>
      <c r="J1333" s="1073"/>
      <c r="K1333" s="1073"/>
      <c r="L1333" s="1073"/>
      <c r="M1333" s="1073"/>
      <c r="N1333" s="1073"/>
      <c r="O1333" s="1073"/>
      <c r="P1333" s="1073"/>
      <c r="Q1333" s="1073"/>
      <c r="R1333" s="1073"/>
      <c r="S1333" s="1073"/>
      <c r="T1333" s="1073"/>
      <c r="U1333" s="1073"/>
      <c r="V1333" s="1073"/>
      <c r="W1333" s="1073"/>
      <c r="X1333" s="1073"/>
      <c r="Y1333" s="1073"/>
      <c r="Z1333" s="1073"/>
      <c r="AA1333" s="1073"/>
      <c r="AB1333" s="1073"/>
      <c r="AC1333" s="1073"/>
      <c r="AD1333" s="1073"/>
      <c r="AE1333" s="1074"/>
      <c r="AF1333" s="1183"/>
      <c r="AG1333" s="1184"/>
      <c r="AH1333" s="1184"/>
      <c r="AI1333" s="1184"/>
      <c r="AJ1333" s="1184"/>
      <c r="AK1333" s="1184"/>
      <c r="AL1333" s="1184"/>
      <c r="AM1333" s="1184"/>
      <c r="AN1333" s="1185"/>
      <c r="AO1333" s="1184"/>
      <c r="AP1333" s="1184"/>
      <c r="AQ1333" s="1184"/>
      <c r="AR1333" s="1184"/>
      <c r="AS1333" s="1184"/>
      <c r="AT1333" s="1184"/>
      <c r="AU1333" s="1184"/>
      <c r="AV1333" s="1184"/>
      <c r="AW1333" s="1184"/>
      <c r="AX1333" s="1184"/>
      <c r="AY1333" s="1184"/>
      <c r="AZ1333" s="1184"/>
      <c r="BA1333" s="1184"/>
      <c r="BB1333" s="1185"/>
    </row>
    <row r="1334" spans="1:16384" ht="12.6" customHeight="1" x14ac:dyDescent="0.25">
      <c r="A1334" s="1072" t="s">
        <v>1950</v>
      </c>
      <c r="B1334" s="1073"/>
      <c r="C1334" s="1073"/>
      <c r="D1334" s="1073"/>
      <c r="E1334" s="1073"/>
      <c r="F1334" s="1073"/>
      <c r="G1334" s="1073"/>
      <c r="H1334" s="1073"/>
      <c r="I1334" s="1073"/>
      <c r="J1334" s="1073"/>
      <c r="K1334" s="1073"/>
      <c r="L1334" s="1073"/>
      <c r="M1334" s="1073"/>
      <c r="N1334" s="1073"/>
      <c r="O1334" s="1073"/>
      <c r="P1334" s="1073"/>
      <c r="Q1334" s="1073"/>
      <c r="R1334" s="1073"/>
      <c r="S1334" s="1073"/>
      <c r="T1334" s="1073"/>
      <c r="U1334" s="1073"/>
      <c r="V1334" s="1073"/>
      <c r="W1334" s="1073"/>
      <c r="X1334" s="1073"/>
      <c r="Y1334" s="1073"/>
      <c r="Z1334" s="1073"/>
      <c r="AA1334" s="1073"/>
      <c r="AB1334" s="1073"/>
      <c r="AC1334" s="1073"/>
      <c r="AD1334" s="1073"/>
      <c r="AE1334" s="1074"/>
      <c r="AF1334" s="1183"/>
      <c r="AG1334" s="1184"/>
      <c r="AH1334" s="1184"/>
      <c r="AI1334" s="1184"/>
      <c r="AJ1334" s="1184"/>
      <c r="AK1334" s="1184"/>
      <c r="AL1334" s="1184"/>
      <c r="AM1334" s="1184"/>
      <c r="AN1334" s="1185"/>
      <c r="AO1334" s="1184"/>
      <c r="AP1334" s="1184"/>
      <c r="AQ1334" s="1184"/>
      <c r="AR1334" s="1184"/>
      <c r="AS1334" s="1184"/>
      <c r="AT1334" s="1184"/>
      <c r="AU1334" s="1184"/>
      <c r="AV1334" s="1184"/>
      <c r="AW1334" s="1184"/>
      <c r="AX1334" s="1184"/>
      <c r="AY1334" s="1184"/>
      <c r="AZ1334" s="1184"/>
      <c r="BA1334" s="1184"/>
      <c r="BB1334" s="1185"/>
    </row>
    <row r="1335" spans="1:16384" ht="12.6" customHeight="1" x14ac:dyDescent="0.25">
      <c r="A1335" s="1072" t="s">
        <v>1951</v>
      </c>
      <c r="B1335" s="1073"/>
      <c r="C1335" s="1073"/>
      <c r="D1335" s="1073"/>
      <c r="E1335" s="1073"/>
      <c r="F1335" s="1073"/>
      <c r="G1335" s="1073"/>
      <c r="H1335" s="1073"/>
      <c r="I1335" s="1073"/>
      <c r="J1335" s="1073"/>
      <c r="K1335" s="1073"/>
      <c r="L1335" s="1073"/>
      <c r="M1335" s="1073"/>
      <c r="N1335" s="1073"/>
      <c r="O1335" s="1073"/>
      <c r="P1335" s="1073"/>
      <c r="Q1335" s="1073"/>
      <c r="R1335" s="1073"/>
      <c r="S1335" s="1073"/>
      <c r="T1335" s="1073"/>
      <c r="U1335" s="1073"/>
      <c r="V1335" s="1073"/>
      <c r="W1335" s="1073"/>
      <c r="X1335" s="1073"/>
      <c r="Y1335" s="1073"/>
      <c r="Z1335" s="1073"/>
      <c r="AA1335" s="1073"/>
      <c r="AB1335" s="1073"/>
      <c r="AC1335" s="1073"/>
      <c r="AD1335" s="1073"/>
      <c r="AE1335" s="1074"/>
      <c r="AF1335" s="1183"/>
      <c r="AG1335" s="1184"/>
      <c r="AH1335" s="1184"/>
      <c r="AI1335" s="1184"/>
      <c r="AJ1335" s="1184"/>
      <c r="AK1335" s="1184"/>
      <c r="AL1335" s="1184"/>
      <c r="AM1335" s="1184"/>
      <c r="AN1335" s="1185"/>
      <c r="AO1335" s="1184"/>
      <c r="AP1335" s="1184"/>
      <c r="AQ1335" s="1184"/>
      <c r="AR1335" s="1184"/>
      <c r="AS1335" s="1184"/>
      <c r="AT1335" s="1184"/>
      <c r="AU1335" s="1184"/>
      <c r="AV1335" s="1184"/>
      <c r="AW1335" s="1184"/>
      <c r="AX1335" s="1184"/>
      <c r="AY1335" s="1184"/>
      <c r="AZ1335" s="1184"/>
      <c r="BA1335" s="1184"/>
      <c r="BB1335" s="1185"/>
    </row>
    <row r="1336" spans="1:16384" ht="12.6" customHeight="1" x14ac:dyDescent="0.25">
      <c r="A1336" s="1072" t="s">
        <v>1952</v>
      </c>
      <c r="B1336" s="1073"/>
      <c r="C1336" s="1073"/>
      <c r="D1336" s="1073"/>
      <c r="E1336" s="1073"/>
      <c r="F1336" s="1073"/>
      <c r="G1336" s="1073"/>
      <c r="H1336" s="1073"/>
      <c r="I1336" s="1073"/>
      <c r="J1336" s="1073"/>
      <c r="K1336" s="1073"/>
      <c r="L1336" s="1073"/>
      <c r="M1336" s="1073"/>
      <c r="N1336" s="1073"/>
      <c r="O1336" s="1073"/>
      <c r="P1336" s="1073"/>
      <c r="Q1336" s="1073"/>
      <c r="R1336" s="1073"/>
      <c r="S1336" s="1073"/>
      <c r="T1336" s="1073"/>
      <c r="U1336" s="1073"/>
      <c r="V1336" s="1073"/>
      <c r="W1336" s="1073"/>
      <c r="X1336" s="1073"/>
      <c r="Y1336" s="1073"/>
      <c r="Z1336" s="1073"/>
      <c r="AA1336" s="1073"/>
      <c r="AB1336" s="1073"/>
      <c r="AC1336" s="1073"/>
      <c r="AD1336" s="1073"/>
      <c r="AE1336" s="1074"/>
      <c r="AF1336" s="1183"/>
      <c r="AG1336" s="1184"/>
      <c r="AH1336" s="1184"/>
      <c r="AI1336" s="1184"/>
      <c r="AJ1336" s="1184"/>
      <c r="AK1336" s="1184"/>
      <c r="AL1336" s="1184"/>
      <c r="AM1336" s="1184"/>
      <c r="AN1336" s="1185"/>
      <c r="AO1336" s="1184"/>
      <c r="AP1336" s="1184"/>
      <c r="AQ1336" s="1184"/>
      <c r="AR1336" s="1184"/>
      <c r="AS1336" s="1184"/>
      <c r="AT1336" s="1184"/>
      <c r="AU1336" s="1184"/>
      <c r="AV1336" s="1184"/>
      <c r="AW1336" s="1184"/>
      <c r="AX1336" s="1184"/>
      <c r="AY1336" s="1184"/>
      <c r="AZ1336" s="1184"/>
      <c r="BA1336" s="1184"/>
      <c r="BB1336" s="1185"/>
    </row>
    <row r="1337" spans="1:16384" ht="12.6" customHeight="1" x14ac:dyDescent="0.25">
      <c r="A1337" s="1072" t="s">
        <v>1953</v>
      </c>
      <c r="B1337" s="1073"/>
      <c r="C1337" s="1073"/>
      <c r="D1337" s="1073"/>
      <c r="E1337" s="1073"/>
      <c r="F1337" s="1073"/>
      <c r="G1337" s="1073"/>
      <c r="H1337" s="1073"/>
      <c r="I1337" s="1073"/>
      <c r="J1337" s="1073"/>
      <c r="K1337" s="1073"/>
      <c r="L1337" s="1073"/>
      <c r="M1337" s="1073"/>
      <c r="N1337" s="1073"/>
      <c r="O1337" s="1073"/>
      <c r="P1337" s="1073"/>
      <c r="Q1337" s="1073"/>
      <c r="R1337" s="1073"/>
      <c r="S1337" s="1073"/>
      <c r="T1337" s="1073"/>
      <c r="U1337" s="1073"/>
      <c r="V1337" s="1073"/>
      <c r="W1337" s="1073"/>
      <c r="X1337" s="1073"/>
      <c r="Y1337" s="1073"/>
      <c r="Z1337" s="1073"/>
      <c r="AA1337" s="1073"/>
      <c r="AB1337" s="1073"/>
      <c r="AC1337" s="1073"/>
      <c r="AD1337" s="1073"/>
      <c r="AE1337" s="1074"/>
      <c r="AF1337" s="1183"/>
      <c r="AG1337" s="1184"/>
      <c r="AH1337" s="1184"/>
      <c r="AI1337" s="1184"/>
      <c r="AJ1337" s="1184"/>
      <c r="AK1337" s="1184"/>
      <c r="AL1337" s="1184"/>
      <c r="AM1337" s="1184"/>
      <c r="AN1337" s="1185"/>
      <c r="AO1337" s="1184"/>
      <c r="AP1337" s="1184"/>
      <c r="AQ1337" s="1184"/>
      <c r="AR1337" s="1184"/>
      <c r="AS1337" s="1184"/>
      <c r="AT1337" s="1184"/>
      <c r="AU1337" s="1184"/>
      <c r="AV1337" s="1184"/>
      <c r="AW1337" s="1184"/>
      <c r="AX1337" s="1184"/>
      <c r="AY1337" s="1184"/>
      <c r="AZ1337" s="1184"/>
      <c r="BA1337" s="1184"/>
      <c r="BB1337" s="1185"/>
    </row>
    <row r="1338" spans="1:16384" ht="12.6" customHeight="1" x14ac:dyDescent="0.25">
      <c r="A1338" s="1072" t="s">
        <v>1954</v>
      </c>
      <c r="B1338" s="1073"/>
      <c r="C1338" s="1073"/>
      <c r="D1338" s="1073"/>
      <c r="E1338" s="1073"/>
      <c r="F1338" s="1073"/>
      <c r="G1338" s="1073"/>
      <c r="H1338" s="1073"/>
      <c r="I1338" s="1073"/>
      <c r="J1338" s="1073"/>
      <c r="K1338" s="1073"/>
      <c r="L1338" s="1073"/>
      <c r="M1338" s="1073"/>
      <c r="N1338" s="1073"/>
      <c r="O1338" s="1073"/>
      <c r="P1338" s="1073"/>
      <c r="Q1338" s="1073"/>
      <c r="R1338" s="1073"/>
      <c r="S1338" s="1073"/>
      <c r="T1338" s="1073"/>
      <c r="U1338" s="1073"/>
      <c r="V1338" s="1073"/>
      <c r="W1338" s="1073"/>
      <c r="X1338" s="1073"/>
      <c r="Y1338" s="1073"/>
      <c r="Z1338" s="1073"/>
      <c r="AA1338" s="1073"/>
      <c r="AB1338" s="1073"/>
      <c r="AC1338" s="1073"/>
      <c r="AD1338" s="1073"/>
      <c r="AE1338" s="1074"/>
      <c r="AF1338" s="1183"/>
      <c r="AG1338" s="1184"/>
      <c r="AH1338" s="1184"/>
      <c r="AI1338" s="1184"/>
      <c r="AJ1338" s="1184"/>
      <c r="AK1338" s="1184"/>
      <c r="AL1338" s="1184"/>
      <c r="AM1338" s="1184"/>
      <c r="AN1338" s="1185"/>
      <c r="AO1338" s="1184"/>
      <c r="AP1338" s="1184"/>
      <c r="AQ1338" s="1184"/>
      <c r="AR1338" s="1184"/>
      <c r="AS1338" s="1184"/>
      <c r="AT1338" s="1184"/>
      <c r="AU1338" s="1184"/>
      <c r="AV1338" s="1184"/>
      <c r="AW1338" s="1184"/>
      <c r="AX1338" s="1184"/>
      <c r="AY1338" s="1184"/>
      <c r="AZ1338" s="1184"/>
      <c r="BA1338" s="1184"/>
      <c r="BB1338" s="1185"/>
    </row>
    <row r="1339" spans="1:16384" ht="12.6" customHeight="1" x14ac:dyDescent="0.25">
      <c r="A1339" s="1072" t="s">
        <v>1955</v>
      </c>
      <c r="B1339" s="1073"/>
      <c r="C1339" s="1073"/>
      <c r="D1339" s="1073"/>
      <c r="E1339" s="1073"/>
      <c r="F1339" s="1073"/>
      <c r="G1339" s="1073"/>
      <c r="H1339" s="1073"/>
      <c r="I1339" s="1073"/>
      <c r="J1339" s="1073"/>
      <c r="K1339" s="1073"/>
      <c r="L1339" s="1073"/>
      <c r="M1339" s="1073"/>
      <c r="N1339" s="1073"/>
      <c r="O1339" s="1073"/>
      <c r="P1339" s="1073"/>
      <c r="Q1339" s="1073"/>
      <c r="R1339" s="1073"/>
      <c r="S1339" s="1073"/>
      <c r="T1339" s="1073"/>
      <c r="U1339" s="1073"/>
      <c r="V1339" s="1073"/>
      <c r="W1339" s="1073"/>
      <c r="X1339" s="1073"/>
      <c r="Y1339" s="1073"/>
      <c r="Z1339" s="1073"/>
      <c r="AA1339" s="1073"/>
      <c r="AB1339" s="1073"/>
      <c r="AC1339" s="1073"/>
      <c r="AD1339" s="1073"/>
      <c r="AE1339" s="1074"/>
      <c r="AF1339" s="1183"/>
      <c r="AG1339" s="1184"/>
      <c r="AH1339" s="1184"/>
      <c r="AI1339" s="1184"/>
      <c r="AJ1339" s="1184"/>
      <c r="AK1339" s="1184"/>
      <c r="AL1339" s="1184"/>
      <c r="AM1339" s="1184"/>
      <c r="AN1339" s="1185"/>
      <c r="AO1339" s="1184"/>
      <c r="AP1339" s="1184"/>
      <c r="AQ1339" s="1184"/>
      <c r="AR1339" s="1184"/>
      <c r="AS1339" s="1184"/>
      <c r="AT1339" s="1184"/>
      <c r="AU1339" s="1184"/>
      <c r="AV1339" s="1184"/>
      <c r="AW1339" s="1184"/>
      <c r="AX1339" s="1184"/>
      <c r="AY1339" s="1184"/>
      <c r="AZ1339" s="1184"/>
      <c r="BA1339" s="1184"/>
      <c r="BB1339" s="1185"/>
    </row>
    <row r="1340" spans="1:16384" ht="12.6" customHeight="1" x14ac:dyDescent="0.25">
      <c r="A1340" s="142" t="s">
        <v>5207</v>
      </c>
    </row>
    <row r="1341" spans="1:16384" ht="15" customHeight="1" x14ac:dyDescent="0.25">
      <c r="A1341" s="863"/>
      <c r="B1341" s="864"/>
      <c r="C1341" s="864"/>
      <c r="D1341" s="864"/>
      <c r="E1341" s="864"/>
      <c r="F1341" s="864"/>
      <c r="G1341" s="864"/>
      <c r="H1341" s="864"/>
      <c r="I1341" s="864"/>
      <c r="J1341" s="864"/>
      <c r="K1341" s="864"/>
      <c r="L1341" s="864"/>
      <c r="M1341" s="864"/>
      <c r="N1341" s="864"/>
      <c r="O1341" s="864"/>
      <c r="P1341" s="864"/>
      <c r="Q1341" s="864"/>
      <c r="R1341" s="864"/>
      <c r="S1341" s="864"/>
      <c r="T1341" s="864"/>
      <c r="U1341" s="864"/>
      <c r="V1341" s="864"/>
      <c r="W1341" s="864"/>
      <c r="X1341" s="864"/>
      <c r="Y1341" s="864"/>
      <c r="Z1341" s="864"/>
      <c r="AA1341" s="864"/>
      <c r="AB1341" s="864"/>
      <c r="AC1341" s="864"/>
      <c r="AD1341" s="864"/>
      <c r="AE1341" s="864"/>
      <c r="AF1341" s="864"/>
      <c r="AG1341" s="864"/>
      <c r="AH1341" s="864"/>
      <c r="AI1341" s="864"/>
      <c r="AJ1341" s="864"/>
      <c r="AK1341" s="864"/>
      <c r="AL1341" s="864"/>
      <c r="AM1341" s="864"/>
      <c r="AN1341" s="864"/>
      <c r="AO1341" s="864"/>
      <c r="AP1341" s="864"/>
      <c r="AQ1341" s="864"/>
      <c r="AR1341" s="864"/>
      <c r="AS1341" s="864"/>
      <c r="AT1341" s="864"/>
      <c r="AU1341" s="864"/>
      <c r="AV1341" s="864"/>
      <c r="AW1341" s="864"/>
      <c r="AX1341" s="864"/>
      <c r="AY1341" s="497"/>
      <c r="AZ1341" s="497"/>
      <c r="BA1341" s="497"/>
      <c r="BB1341" s="497"/>
    </row>
    <row r="1342" spans="1:16384" ht="15" customHeight="1" x14ac:dyDescent="0.25">
      <c r="A1342" s="865"/>
      <c r="B1342" s="866"/>
      <c r="C1342" s="866"/>
      <c r="D1342" s="866"/>
      <c r="E1342" s="866"/>
      <c r="F1342" s="866"/>
      <c r="G1342" s="866"/>
      <c r="H1342" s="866"/>
      <c r="I1342" s="866"/>
      <c r="J1342" s="866"/>
      <c r="K1342" s="866"/>
      <c r="L1342" s="866"/>
      <c r="M1342" s="866"/>
      <c r="N1342" s="866"/>
      <c r="O1342" s="866"/>
      <c r="P1342" s="866"/>
      <c r="Q1342" s="866"/>
      <c r="R1342" s="866"/>
      <c r="S1342" s="866"/>
      <c r="T1342" s="866"/>
      <c r="U1342" s="866"/>
      <c r="V1342" s="866"/>
      <c r="W1342" s="866"/>
      <c r="X1342" s="866"/>
      <c r="Y1342" s="866"/>
      <c r="Z1342" s="866"/>
      <c r="AA1342" s="866"/>
      <c r="AB1342" s="866"/>
      <c r="AC1342" s="866"/>
      <c r="AD1342" s="866"/>
      <c r="AE1342" s="866"/>
      <c r="AF1342" s="866"/>
      <c r="AG1342" s="866"/>
      <c r="AH1342" s="866"/>
      <c r="AI1342" s="866"/>
      <c r="AJ1342" s="866"/>
      <c r="AK1342" s="866"/>
      <c r="AL1342" s="866"/>
      <c r="AM1342" s="866"/>
      <c r="AN1342" s="866"/>
      <c r="AO1342" s="866"/>
      <c r="AP1342" s="866"/>
      <c r="AQ1342" s="866"/>
      <c r="AR1342" s="866"/>
      <c r="AS1342" s="866"/>
      <c r="AT1342" s="866"/>
      <c r="AU1342" s="866"/>
      <c r="AV1342" s="866"/>
      <c r="AW1342" s="866"/>
      <c r="AX1342" s="866"/>
      <c r="AY1342" s="497"/>
      <c r="AZ1342" s="497"/>
      <c r="BA1342" s="497"/>
      <c r="BB1342" s="497"/>
    </row>
    <row r="1343" spans="1:16384" ht="12.6" customHeight="1" x14ac:dyDescent="0.25">
      <c r="A1343" s="223"/>
      <c r="B1343" s="154"/>
      <c r="C1343" s="154"/>
      <c r="D1343" s="154"/>
      <c r="E1343" s="154"/>
      <c r="F1343" s="154"/>
      <c r="G1343" s="154"/>
      <c r="H1343" s="154"/>
      <c r="I1343" s="154"/>
      <c r="J1343" s="154"/>
      <c r="K1343" s="154"/>
      <c r="L1343" s="154"/>
      <c r="M1343" s="154"/>
      <c r="N1343" s="154"/>
      <c r="O1343" s="154"/>
      <c r="P1343" s="154"/>
      <c r="Q1343" s="154"/>
      <c r="R1343" s="154"/>
      <c r="S1343" s="154"/>
      <c r="T1343" s="154"/>
      <c r="U1343" s="154"/>
      <c r="V1343" s="154"/>
      <c r="W1343" s="154"/>
      <c r="X1343" s="154"/>
      <c r="Y1343" s="154"/>
      <c r="Z1343" s="154"/>
      <c r="AA1343" s="154"/>
      <c r="AB1343" s="154"/>
      <c r="AC1343" s="154"/>
      <c r="AD1343" s="154"/>
      <c r="AE1343" s="154"/>
      <c r="AF1343" s="154"/>
      <c r="AG1343" s="154"/>
      <c r="AH1343" s="154"/>
      <c r="AI1343" s="154"/>
      <c r="AJ1343" s="154"/>
      <c r="AK1343" s="154"/>
      <c r="AL1343" s="154"/>
      <c r="AM1343" s="154"/>
      <c r="AN1343" s="154"/>
      <c r="AO1343" s="154"/>
      <c r="AP1343" s="154"/>
      <c r="AQ1343" s="154"/>
      <c r="AR1343" s="154"/>
      <c r="AS1343" s="154"/>
      <c r="AT1343" s="154"/>
      <c r="AU1343" s="154"/>
      <c r="AV1343" s="154"/>
      <c r="AW1343" s="154"/>
      <c r="AX1343" s="154"/>
      <c r="AY1343" s="154"/>
      <c r="AZ1343" s="154"/>
      <c r="BA1343" s="154"/>
      <c r="BB1343" s="224"/>
    </row>
    <row r="1344" spans="1:16384" s="133" customFormat="1" ht="15" customHeight="1" x14ac:dyDescent="0.25">
      <c r="A1344" s="1182" t="s">
        <v>1956</v>
      </c>
      <c r="B1344" s="1182"/>
      <c r="C1344" s="1182"/>
      <c r="D1344" s="1182"/>
      <c r="E1344" s="1182"/>
      <c r="F1344" s="1182"/>
      <c r="G1344" s="1182"/>
      <c r="H1344" s="1182"/>
      <c r="I1344" s="1182"/>
      <c r="J1344" s="1182"/>
      <c r="K1344" s="1182"/>
      <c r="L1344" s="1182"/>
      <c r="M1344" s="1182"/>
      <c r="N1344" s="1182"/>
      <c r="O1344" s="1182"/>
      <c r="P1344" s="1182"/>
      <c r="Q1344" s="1182"/>
      <c r="R1344" s="1182"/>
      <c r="S1344" s="1182"/>
      <c r="T1344" s="1182"/>
      <c r="U1344" s="1182"/>
      <c r="V1344" s="1182"/>
      <c r="W1344" s="1182"/>
      <c r="X1344" s="1182"/>
      <c r="Y1344" s="1182"/>
      <c r="Z1344" s="1182"/>
      <c r="AA1344" s="1182"/>
      <c r="AB1344" s="1182"/>
      <c r="AC1344" s="1182"/>
      <c r="AD1344" s="1182"/>
      <c r="AE1344" s="1182"/>
      <c r="AF1344" s="1182"/>
      <c r="AG1344" s="1182"/>
      <c r="AH1344" s="1182"/>
      <c r="AI1344" s="1182"/>
      <c r="AJ1344" s="1182"/>
      <c r="AK1344" s="1182"/>
      <c r="AL1344" s="1182"/>
      <c r="AM1344" s="1182"/>
      <c r="AN1344" s="1182"/>
      <c r="AO1344" s="1182"/>
      <c r="AP1344" s="1182"/>
      <c r="AQ1344" s="1182"/>
      <c r="AR1344" s="1182"/>
      <c r="AS1344" s="1182"/>
      <c r="AT1344" s="1182"/>
      <c r="AU1344" s="1182"/>
      <c r="AV1344" s="1182"/>
      <c r="AW1344" s="1182"/>
      <c r="AX1344" s="1182"/>
      <c r="AY1344" s="1182"/>
      <c r="AZ1344" s="1182"/>
      <c r="BA1344" s="1182"/>
      <c r="BB1344" s="225"/>
    </row>
    <row r="1345" spans="1:54" s="133" customFormat="1" ht="15" customHeight="1" x14ac:dyDescent="0.25">
      <c r="A1345" s="142" t="s">
        <v>1957</v>
      </c>
      <c r="B1345" s="230"/>
      <c r="C1345" s="230"/>
      <c r="D1345" s="230"/>
      <c r="E1345" s="230"/>
      <c r="F1345" s="230"/>
      <c r="G1345" s="230"/>
      <c r="H1345" s="230"/>
      <c r="I1345" s="230"/>
      <c r="J1345" s="230"/>
      <c r="K1345" s="230"/>
      <c r="L1345" s="230"/>
      <c r="M1345" s="230"/>
      <c r="N1345" s="230"/>
      <c r="O1345" s="230"/>
      <c r="P1345" s="230"/>
      <c r="Q1345" s="230"/>
      <c r="R1345" s="230"/>
      <c r="S1345" s="230"/>
      <c r="T1345" s="230"/>
      <c r="U1345" s="230"/>
      <c r="V1345" s="230"/>
      <c r="W1345" s="230"/>
      <c r="X1345" s="230"/>
      <c r="Y1345" s="230"/>
      <c r="Z1345" s="230"/>
      <c r="AA1345" s="230"/>
      <c r="AB1345" s="230"/>
      <c r="AC1345" s="230"/>
      <c r="AD1345" s="230"/>
      <c r="AE1345" s="230"/>
      <c r="AF1345" s="230"/>
      <c r="AG1345" s="230"/>
      <c r="AH1345" s="230"/>
      <c r="AI1345" s="230"/>
      <c r="AJ1345" s="230"/>
      <c r="AK1345" s="230"/>
      <c r="AL1345" s="230"/>
      <c r="AM1345" s="230"/>
      <c r="AN1345" s="230"/>
      <c r="AO1345" s="230"/>
      <c r="AP1345" s="230"/>
      <c r="AQ1345" s="230"/>
      <c r="AR1345" s="230"/>
      <c r="AS1345" s="230"/>
      <c r="AT1345" s="230"/>
      <c r="AU1345" s="230"/>
      <c r="AV1345" s="230"/>
      <c r="AW1345" s="230"/>
      <c r="AX1345" s="230"/>
      <c r="AY1345" s="230"/>
      <c r="AZ1345" s="230"/>
      <c r="BA1345" s="230"/>
      <c r="BB1345" s="225"/>
    </row>
    <row r="1346" spans="1:54" ht="12.6" customHeight="1" x14ac:dyDescent="0.25">
      <c r="A1346" s="857" t="s">
        <v>1958</v>
      </c>
      <c r="B1346" s="858"/>
      <c r="C1346" s="858"/>
      <c r="D1346" s="858"/>
      <c r="E1346" s="858"/>
      <c r="F1346" s="858"/>
      <c r="G1346" s="858"/>
      <c r="H1346" s="859"/>
      <c r="I1346" s="857" t="s">
        <v>1959</v>
      </c>
      <c r="J1346" s="858"/>
      <c r="K1346" s="858"/>
      <c r="L1346" s="858"/>
      <c r="M1346" s="858"/>
      <c r="N1346" s="858"/>
      <c r="O1346" s="858"/>
      <c r="P1346" s="858"/>
      <c r="Q1346" s="858"/>
      <c r="R1346" s="858"/>
      <c r="S1346" s="858"/>
      <c r="T1346" s="858"/>
      <c r="U1346" s="858"/>
      <c r="V1346" s="858"/>
      <c r="W1346" s="858"/>
      <c r="X1346" s="858"/>
      <c r="Y1346" s="858"/>
      <c r="Z1346" s="858"/>
      <c r="AA1346" s="858"/>
      <c r="AB1346" s="859"/>
      <c r="AC1346" s="1145" t="s">
        <v>1960</v>
      </c>
      <c r="AD1346" s="1146"/>
      <c r="AE1346" s="1146"/>
      <c r="AF1346" s="1146"/>
      <c r="AG1346" s="1146"/>
      <c r="AH1346" s="1146"/>
      <c r="AI1346" s="1146"/>
      <c r="AJ1346" s="1146"/>
      <c r="AK1346" s="1146"/>
      <c r="AL1346" s="1146"/>
      <c r="AM1346" s="1146"/>
      <c r="AN1346" s="1146"/>
      <c r="AO1346" s="1146"/>
      <c r="AP1346" s="1146"/>
      <c r="AQ1346" s="1146"/>
      <c r="AR1346" s="1146"/>
      <c r="AS1346" s="1146"/>
      <c r="AT1346" s="1146"/>
      <c r="AU1346" s="1146"/>
      <c r="AV1346" s="1146"/>
      <c r="AW1346" s="1146"/>
      <c r="AX1346" s="1146"/>
      <c r="AY1346" s="1146"/>
      <c r="AZ1346" s="1146"/>
      <c r="BA1346" s="1146"/>
      <c r="BB1346" s="1147"/>
    </row>
    <row r="1347" spans="1:54" ht="12.6" customHeight="1" x14ac:dyDescent="0.25">
      <c r="A1347" s="807"/>
      <c r="B1347" s="1056"/>
      <c r="C1347" s="1056"/>
      <c r="D1347" s="1056"/>
      <c r="E1347" s="1056"/>
      <c r="F1347" s="1056"/>
      <c r="G1347" s="1056"/>
      <c r="H1347" s="1151"/>
      <c r="I1347" s="860"/>
      <c r="J1347" s="861"/>
      <c r="K1347" s="861"/>
      <c r="L1347" s="861"/>
      <c r="M1347" s="861"/>
      <c r="N1347" s="861"/>
      <c r="O1347" s="861"/>
      <c r="P1347" s="861"/>
      <c r="Q1347" s="861"/>
      <c r="R1347" s="861"/>
      <c r="S1347" s="861"/>
      <c r="T1347" s="861"/>
      <c r="U1347" s="861"/>
      <c r="V1347" s="861"/>
      <c r="W1347" s="861"/>
      <c r="X1347" s="861"/>
      <c r="Y1347" s="861"/>
      <c r="Z1347" s="861"/>
      <c r="AA1347" s="861"/>
      <c r="AB1347" s="862"/>
      <c r="AC1347" s="1194"/>
      <c r="AD1347" s="1195"/>
      <c r="AE1347" s="1195"/>
      <c r="AF1347" s="1195"/>
      <c r="AG1347" s="1195"/>
      <c r="AH1347" s="1195"/>
      <c r="AI1347" s="1195"/>
      <c r="AJ1347" s="1195"/>
      <c r="AK1347" s="1195"/>
      <c r="AL1347" s="1195"/>
      <c r="AM1347" s="1195"/>
      <c r="AN1347" s="1195"/>
      <c r="AO1347" s="1195"/>
      <c r="AP1347" s="1195"/>
      <c r="AQ1347" s="1195"/>
      <c r="AR1347" s="1195"/>
      <c r="AS1347" s="1195"/>
      <c r="AT1347" s="1195"/>
      <c r="AU1347" s="1195"/>
      <c r="AV1347" s="1195"/>
      <c r="AW1347" s="1195"/>
      <c r="AX1347" s="1195"/>
      <c r="AY1347" s="1195"/>
      <c r="AZ1347" s="1195"/>
      <c r="BA1347" s="1195"/>
      <c r="BB1347" s="1196"/>
    </row>
    <row r="1348" spans="1:54" ht="12.6" customHeight="1" x14ac:dyDescent="0.25">
      <c r="A1348" s="807"/>
      <c r="B1348" s="1056"/>
      <c r="C1348" s="1056"/>
      <c r="D1348" s="1056"/>
      <c r="E1348" s="1056"/>
      <c r="F1348" s="1056"/>
      <c r="G1348" s="1056"/>
      <c r="H1348" s="1151"/>
      <c r="I1348" s="1197" t="s">
        <v>1961</v>
      </c>
      <c r="J1348" s="1198"/>
      <c r="K1348" s="1198"/>
      <c r="L1348" s="1198"/>
      <c r="M1348" s="1198"/>
      <c r="N1348" s="1199"/>
      <c r="O1348" s="1200" t="s">
        <v>1962</v>
      </c>
      <c r="P1348" s="1200"/>
      <c r="Q1348" s="1200"/>
      <c r="R1348" s="1200"/>
      <c r="S1348" s="1200"/>
      <c r="T1348" s="1200"/>
      <c r="U1348" s="1200"/>
      <c r="V1348" s="1200"/>
      <c r="W1348" s="1200" t="s">
        <v>1963</v>
      </c>
      <c r="X1348" s="1200"/>
      <c r="Y1348" s="1200"/>
      <c r="Z1348" s="1200"/>
      <c r="AA1348" s="1200"/>
      <c r="AB1348" s="1197"/>
      <c r="AC1348" s="1200" t="s">
        <v>1961</v>
      </c>
      <c r="AD1348" s="1200"/>
      <c r="AE1348" s="1200"/>
      <c r="AF1348" s="1200"/>
      <c r="AG1348" s="1200"/>
      <c r="AH1348" s="1200"/>
      <c r="AI1348" s="1200" t="s">
        <v>1962</v>
      </c>
      <c r="AJ1348" s="1200"/>
      <c r="AK1348" s="1200"/>
      <c r="AL1348" s="1200"/>
      <c r="AM1348" s="1200"/>
      <c r="AN1348" s="1200"/>
      <c r="AO1348" s="1200"/>
      <c r="AP1348" s="1200"/>
      <c r="AQ1348" s="1200" t="s">
        <v>1963</v>
      </c>
      <c r="AR1348" s="1200"/>
      <c r="AS1348" s="1200"/>
      <c r="AT1348" s="1200"/>
      <c r="AU1348" s="1200"/>
      <c r="AV1348" s="1200"/>
      <c r="AW1348" s="1200"/>
      <c r="AX1348" s="1200"/>
      <c r="AY1348" s="1200"/>
      <c r="AZ1348" s="1200"/>
      <c r="BA1348" s="1200"/>
      <c r="BB1348" s="1200"/>
    </row>
    <row r="1349" spans="1:54" ht="12.6" customHeight="1" x14ac:dyDescent="0.25">
      <c r="A1349" s="807"/>
      <c r="B1349" s="1056"/>
      <c r="C1349" s="1056"/>
      <c r="D1349" s="1056"/>
      <c r="E1349" s="1056"/>
      <c r="F1349" s="1056"/>
      <c r="G1349" s="1056"/>
      <c r="H1349" s="1151"/>
      <c r="I1349" s="854" t="s">
        <v>1964</v>
      </c>
      <c r="J1349" s="854"/>
      <c r="K1349" s="854"/>
      <c r="L1349" s="854"/>
      <c r="M1349" s="854"/>
      <c r="N1349" s="854"/>
      <c r="O1349" s="854"/>
      <c r="P1349" s="854"/>
      <c r="Q1349" s="854"/>
      <c r="R1349" s="854"/>
      <c r="S1349" s="854"/>
      <c r="T1349" s="854"/>
      <c r="U1349" s="854"/>
      <c r="V1349" s="854"/>
      <c r="W1349" s="854"/>
      <c r="X1349" s="854"/>
      <c r="Y1349" s="854"/>
      <c r="Z1349" s="854"/>
      <c r="AA1349" s="854"/>
      <c r="AB1349" s="854"/>
      <c r="AC1349" s="854" t="s">
        <v>1964</v>
      </c>
      <c r="AD1349" s="854"/>
      <c r="AE1349" s="854"/>
      <c r="AF1349" s="854"/>
      <c r="AG1349" s="854"/>
      <c r="AH1349" s="854"/>
      <c r="AI1349" s="854"/>
      <c r="AJ1349" s="854"/>
      <c r="AK1349" s="854"/>
      <c r="AL1349" s="854"/>
      <c r="AM1349" s="854"/>
      <c r="AN1349" s="854"/>
      <c r="AO1349" s="854"/>
      <c r="AP1349" s="854"/>
      <c r="AQ1349" s="854"/>
      <c r="AR1349" s="854"/>
      <c r="AS1349" s="854"/>
      <c r="AT1349" s="854"/>
      <c r="AU1349" s="854"/>
      <c r="AV1349" s="854"/>
      <c r="AW1349" s="854"/>
      <c r="AX1349" s="854"/>
      <c r="AY1349" s="854"/>
      <c r="AZ1349" s="854"/>
      <c r="BA1349" s="854"/>
      <c r="BB1349" s="854"/>
    </row>
    <row r="1350" spans="1:54" ht="12.6" customHeight="1" x14ac:dyDescent="0.25">
      <c r="A1350" s="807"/>
      <c r="B1350" s="1056"/>
      <c r="C1350" s="1056"/>
      <c r="D1350" s="1056"/>
      <c r="E1350" s="1056"/>
      <c r="F1350" s="1056"/>
      <c r="G1350" s="1056"/>
      <c r="H1350" s="1151"/>
      <c r="I1350" s="808"/>
      <c r="J1350" s="808"/>
      <c r="K1350" s="808"/>
      <c r="L1350" s="808"/>
      <c r="M1350" s="808"/>
      <c r="N1350" s="808"/>
      <c r="O1350" s="808"/>
      <c r="P1350" s="808"/>
      <c r="Q1350" s="808"/>
      <c r="R1350" s="808"/>
      <c r="S1350" s="808"/>
      <c r="T1350" s="808"/>
      <c r="U1350" s="808"/>
      <c r="V1350" s="808"/>
      <c r="W1350" s="808"/>
      <c r="X1350" s="808"/>
      <c r="Y1350" s="808"/>
      <c r="Z1350" s="808"/>
      <c r="AA1350" s="808"/>
      <c r="AB1350" s="808"/>
      <c r="AC1350" s="808"/>
      <c r="AD1350" s="808"/>
      <c r="AE1350" s="808"/>
      <c r="AF1350" s="808"/>
      <c r="AG1350" s="808"/>
      <c r="AH1350" s="808"/>
      <c r="AI1350" s="808"/>
      <c r="AJ1350" s="808"/>
      <c r="AK1350" s="808"/>
      <c r="AL1350" s="808"/>
      <c r="AM1350" s="808"/>
      <c r="AN1350" s="808"/>
      <c r="AO1350" s="808"/>
      <c r="AP1350" s="808"/>
      <c r="AQ1350" s="808"/>
      <c r="AR1350" s="808"/>
      <c r="AS1350" s="808"/>
      <c r="AT1350" s="808"/>
      <c r="AU1350" s="808"/>
      <c r="AV1350" s="808"/>
      <c r="AW1350" s="808"/>
      <c r="AX1350" s="808"/>
      <c r="AY1350" s="808"/>
      <c r="AZ1350" s="808"/>
      <c r="BA1350" s="808"/>
      <c r="BB1350" s="808"/>
    </row>
    <row r="1351" spans="1:54" ht="24.75" customHeight="1" x14ac:dyDescent="0.25">
      <c r="A1351" s="807"/>
      <c r="B1351" s="1056"/>
      <c r="C1351" s="1056"/>
      <c r="D1351" s="1056"/>
      <c r="E1351" s="1056"/>
      <c r="F1351" s="1056"/>
      <c r="G1351" s="1056"/>
      <c r="H1351" s="1151"/>
      <c r="I1351" s="1053" t="s">
        <v>1965</v>
      </c>
      <c r="J1351" s="1054"/>
      <c r="K1351" s="1054"/>
      <c r="L1351" s="1054"/>
      <c r="M1351" s="1054"/>
      <c r="N1351" s="1054"/>
      <c r="O1351" s="1054"/>
      <c r="P1351" s="1054"/>
      <c r="Q1351" s="1054"/>
      <c r="R1351" s="1054"/>
      <c r="S1351" s="1054"/>
      <c r="T1351" s="1054"/>
      <c r="U1351" s="1054"/>
      <c r="V1351" s="1054"/>
      <c r="W1351" s="1054"/>
      <c r="X1351" s="1054"/>
      <c r="Y1351" s="1054"/>
      <c r="Z1351" s="1054"/>
      <c r="AA1351" s="1054"/>
      <c r="AB1351" s="1055"/>
      <c r="AC1351" s="807" t="s">
        <v>1965</v>
      </c>
      <c r="AD1351" s="1056"/>
      <c r="AE1351" s="1056"/>
      <c r="AF1351" s="1056"/>
      <c r="AG1351" s="1056"/>
      <c r="AH1351" s="1056"/>
      <c r="AI1351" s="1056"/>
      <c r="AJ1351" s="1056"/>
      <c r="AK1351" s="1056"/>
      <c r="AL1351" s="1056"/>
      <c r="AM1351" s="1056"/>
      <c r="AN1351" s="1056"/>
      <c r="AO1351" s="1056"/>
      <c r="AP1351" s="1056"/>
      <c r="AQ1351" s="1056"/>
      <c r="AR1351" s="1056"/>
      <c r="AS1351" s="1056"/>
      <c r="AT1351" s="1056"/>
      <c r="AU1351" s="1056"/>
      <c r="AV1351" s="1056"/>
      <c r="AW1351" s="1056"/>
      <c r="AX1351" s="1056"/>
      <c r="AY1351" s="1056"/>
      <c r="AZ1351" s="1056"/>
      <c r="BA1351" s="1056"/>
      <c r="BB1351" s="1151"/>
    </row>
    <row r="1352" spans="1:54" ht="12.6" customHeight="1" x14ac:dyDescent="0.25">
      <c r="A1352" s="809" t="s">
        <v>1415</v>
      </c>
      <c r="B1352" s="810"/>
      <c r="C1352" s="810"/>
      <c r="D1352" s="810"/>
      <c r="E1352" s="810"/>
      <c r="F1352" s="810"/>
      <c r="G1352" s="810"/>
      <c r="H1352" s="811"/>
      <c r="I1352" s="809" t="s">
        <v>1416</v>
      </c>
      <c r="J1352" s="810"/>
      <c r="K1352" s="810"/>
      <c r="L1352" s="810"/>
      <c r="M1352" s="810"/>
      <c r="N1352" s="811"/>
      <c r="O1352" s="809" t="s">
        <v>1417</v>
      </c>
      <c r="P1352" s="810"/>
      <c r="Q1352" s="810"/>
      <c r="R1352" s="810"/>
      <c r="S1352" s="810"/>
      <c r="T1352" s="810"/>
      <c r="U1352" s="810"/>
      <c r="V1352" s="811"/>
      <c r="W1352" s="809" t="s">
        <v>1418</v>
      </c>
      <c r="X1352" s="810"/>
      <c r="Y1352" s="810"/>
      <c r="Z1352" s="810"/>
      <c r="AA1352" s="810"/>
      <c r="AB1352" s="810"/>
      <c r="AC1352" s="809" t="s">
        <v>1419</v>
      </c>
      <c r="AD1352" s="810"/>
      <c r="AE1352" s="810"/>
      <c r="AF1352" s="810"/>
      <c r="AG1352" s="810"/>
      <c r="AH1352" s="811"/>
      <c r="AI1352" s="809" t="s">
        <v>1420</v>
      </c>
      <c r="AJ1352" s="810"/>
      <c r="AK1352" s="810"/>
      <c r="AL1352" s="810"/>
      <c r="AM1352" s="810"/>
      <c r="AN1352" s="810"/>
      <c r="AO1352" s="810"/>
      <c r="AP1352" s="811"/>
      <c r="AQ1352" s="809" t="s">
        <v>1421</v>
      </c>
      <c r="AR1352" s="810"/>
      <c r="AS1352" s="810"/>
      <c r="AT1352" s="810"/>
      <c r="AU1352" s="810"/>
      <c r="AV1352" s="810"/>
      <c r="AW1352" s="810"/>
      <c r="AX1352" s="810"/>
      <c r="AY1352" s="810"/>
      <c r="AZ1352" s="810"/>
      <c r="BA1352" s="810"/>
      <c r="BB1352" s="811"/>
    </row>
    <row r="1353" spans="1:54" ht="12.6" customHeight="1" x14ac:dyDescent="0.25">
      <c r="A1353" s="965" t="s">
        <v>1966</v>
      </c>
      <c r="B1353" s="966"/>
      <c r="C1353" s="966"/>
      <c r="D1353" s="966"/>
      <c r="E1353" s="966"/>
      <c r="F1353" s="966"/>
      <c r="G1353" s="966"/>
      <c r="H1353" s="967"/>
      <c r="I1353" s="1002"/>
      <c r="J1353" s="1003"/>
      <c r="K1353" s="1003"/>
      <c r="L1353" s="1003"/>
      <c r="M1353" s="1003"/>
      <c r="N1353" s="995"/>
      <c r="O1353" s="971"/>
      <c r="P1353" s="971"/>
      <c r="Q1353" s="971"/>
      <c r="R1353" s="971"/>
      <c r="S1353" s="971"/>
      <c r="T1353" s="971"/>
      <c r="U1353" s="971"/>
      <c r="V1353" s="971"/>
      <c r="W1353" s="971"/>
      <c r="X1353" s="971"/>
      <c r="Y1353" s="971"/>
      <c r="Z1353" s="971"/>
      <c r="AA1353" s="971"/>
      <c r="AB1353" s="1002"/>
      <c r="AC1353" s="971"/>
      <c r="AD1353" s="971"/>
      <c r="AE1353" s="971"/>
      <c r="AF1353" s="971"/>
      <c r="AG1353" s="971"/>
      <c r="AH1353" s="971"/>
      <c r="AI1353" s="971"/>
      <c r="AJ1353" s="971"/>
      <c r="AK1353" s="971"/>
      <c r="AL1353" s="971"/>
      <c r="AM1353" s="971"/>
      <c r="AN1353" s="971"/>
      <c r="AO1353" s="971"/>
      <c r="AP1353" s="971"/>
      <c r="AQ1353" s="971"/>
      <c r="AR1353" s="971"/>
      <c r="AS1353" s="971"/>
      <c r="AT1353" s="971"/>
      <c r="AU1353" s="971"/>
      <c r="AV1353" s="971"/>
      <c r="AW1353" s="971"/>
      <c r="AX1353" s="971"/>
      <c r="AY1353" s="971"/>
      <c r="AZ1353" s="971"/>
      <c r="BA1353" s="971"/>
      <c r="BB1353" s="971"/>
    </row>
    <row r="1354" spans="1:54" ht="12.6" customHeight="1" x14ac:dyDescent="0.25">
      <c r="A1354" s="956"/>
      <c r="B1354" s="957"/>
      <c r="C1354" s="957"/>
      <c r="D1354" s="957"/>
      <c r="E1354" s="957"/>
      <c r="F1354" s="957"/>
      <c r="G1354" s="957"/>
      <c r="H1354" s="958"/>
      <c r="I1354" s="978"/>
      <c r="J1354" s="979"/>
      <c r="K1354" s="979"/>
      <c r="L1354" s="979"/>
      <c r="M1354" s="979"/>
      <c r="N1354" s="980"/>
      <c r="O1354" s="978"/>
      <c r="P1354" s="979"/>
      <c r="Q1354" s="979"/>
      <c r="R1354" s="979"/>
      <c r="S1354" s="979"/>
      <c r="T1354" s="979"/>
      <c r="U1354" s="979"/>
      <c r="V1354" s="980"/>
      <c r="W1354" s="991"/>
      <c r="X1354" s="991"/>
      <c r="Y1354" s="991"/>
      <c r="Z1354" s="991"/>
      <c r="AA1354" s="991"/>
      <c r="AB1354" s="978"/>
      <c r="AC1354" s="991"/>
      <c r="AD1354" s="991"/>
      <c r="AE1354" s="991"/>
      <c r="AF1354" s="991"/>
      <c r="AG1354" s="991"/>
      <c r="AH1354" s="991"/>
      <c r="AI1354" s="991"/>
      <c r="AJ1354" s="991"/>
      <c r="AK1354" s="991"/>
      <c r="AL1354" s="991"/>
      <c r="AM1354" s="991"/>
      <c r="AN1354" s="991"/>
      <c r="AO1354" s="991"/>
      <c r="AP1354" s="991"/>
      <c r="AQ1354" s="991"/>
      <c r="AR1354" s="991"/>
      <c r="AS1354" s="991"/>
      <c r="AT1354" s="991"/>
      <c r="AU1354" s="991"/>
      <c r="AV1354" s="991"/>
      <c r="AW1354" s="991"/>
      <c r="AX1354" s="991"/>
      <c r="AY1354" s="991"/>
      <c r="AZ1354" s="991"/>
      <c r="BA1354" s="991"/>
      <c r="BB1354" s="991"/>
    </row>
    <row r="1355" spans="1:54" ht="12.6" customHeight="1" x14ac:dyDescent="0.25">
      <c r="A1355" s="965" t="s">
        <v>1967</v>
      </c>
      <c r="B1355" s="966"/>
      <c r="C1355" s="966"/>
      <c r="D1355" s="966"/>
      <c r="E1355" s="966"/>
      <c r="F1355" s="966"/>
      <c r="G1355" s="966"/>
      <c r="H1355" s="967"/>
      <c r="I1355" s="1002"/>
      <c r="J1355" s="1003"/>
      <c r="K1355" s="1003"/>
      <c r="L1355" s="1003"/>
      <c r="M1355" s="1003"/>
      <c r="N1355" s="995"/>
      <c r="O1355" s="971"/>
      <c r="P1355" s="971"/>
      <c r="Q1355" s="971"/>
      <c r="R1355" s="971"/>
      <c r="S1355" s="971"/>
      <c r="T1355" s="971"/>
      <c r="U1355" s="971"/>
      <c r="V1355" s="971"/>
      <c r="W1355" s="971"/>
      <c r="X1355" s="971"/>
      <c r="Y1355" s="971"/>
      <c r="Z1355" s="971"/>
      <c r="AA1355" s="971"/>
      <c r="AB1355" s="1002"/>
      <c r="AC1355" s="971"/>
      <c r="AD1355" s="971"/>
      <c r="AE1355" s="971"/>
      <c r="AF1355" s="971"/>
      <c r="AG1355" s="971"/>
      <c r="AH1355" s="971"/>
      <c r="AI1355" s="971"/>
      <c r="AJ1355" s="971"/>
      <c r="AK1355" s="971"/>
      <c r="AL1355" s="971"/>
      <c r="AM1355" s="971"/>
      <c r="AN1355" s="971"/>
      <c r="AO1355" s="971"/>
      <c r="AP1355" s="971"/>
      <c r="AQ1355" s="971"/>
      <c r="AR1355" s="971"/>
      <c r="AS1355" s="971"/>
      <c r="AT1355" s="971"/>
      <c r="AU1355" s="971"/>
      <c r="AV1355" s="971"/>
      <c r="AW1355" s="971"/>
      <c r="AX1355" s="971"/>
      <c r="AY1355" s="971"/>
      <c r="AZ1355" s="971"/>
      <c r="BA1355" s="971"/>
      <c r="BB1355" s="971"/>
    </row>
    <row r="1356" spans="1:54" s="133" customFormat="1" ht="13.5" x14ac:dyDescent="0.25">
      <c r="A1356" s="956"/>
      <c r="B1356" s="957"/>
      <c r="C1356" s="957"/>
      <c r="D1356" s="957"/>
      <c r="E1356" s="957"/>
      <c r="F1356" s="957"/>
      <c r="G1356" s="957"/>
      <c r="H1356" s="958"/>
      <c r="I1356" s="978"/>
      <c r="J1356" s="979"/>
      <c r="K1356" s="979"/>
      <c r="L1356" s="979"/>
      <c r="M1356" s="979"/>
      <c r="N1356" s="980"/>
      <c r="O1356" s="978"/>
      <c r="P1356" s="979"/>
      <c r="Q1356" s="979"/>
      <c r="R1356" s="979"/>
      <c r="S1356" s="979"/>
      <c r="T1356" s="979"/>
      <c r="U1356" s="979"/>
      <c r="V1356" s="980"/>
      <c r="W1356" s="991"/>
      <c r="X1356" s="991"/>
      <c r="Y1356" s="991"/>
      <c r="Z1356" s="991"/>
      <c r="AA1356" s="991"/>
      <c r="AB1356" s="978"/>
      <c r="AC1356" s="991"/>
      <c r="AD1356" s="991"/>
      <c r="AE1356" s="991"/>
      <c r="AF1356" s="991"/>
      <c r="AG1356" s="991"/>
      <c r="AH1356" s="991"/>
      <c r="AI1356" s="991"/>
      <c r="AJ1356" s="991"/>
      <c r="AK1356" s="991"/>
      <c r="AL1356" s="991"/>
      <c r="AM1356" s="991"/>
      <c r="AN1356" s="991"/>
      <c r="AO1356" s="991"/>
      <c r="AP1356" s="991"/>
      <c r="AQ1356" s="991"/>
      <c r="AR1356" s="991"/>
      <c r="AS1356" s="991"/>
      <c r="AT1356" s="991"/>
      <c r="AU1356" s="991"/>
      <c r="AV1356" s="991"/>
      <c r="AW1356" s="991"/>
      <c r="AX1356" s="991"/>
      <c r="AY1356" s="991"/>
      <c r="AZ1356" s="991"/>
      <c r="BA1356" s="991"/>
      <c r="BB1356" s="991"/>
    </row>
    <row r="1357" spans="1:54" s="133" customFormat="1" ht="13.5" x14ac:dyDescent="0.25">
      <c r="A1357" s="965" t="s">
        <v>1968</v>
      </c>
      <c r="B1357" s="966"/>
      <c r="C1357" s="966"/>
      <c r="D1357" s="966"/>
      <c r="E1357" s="966"/>
      <c r="F1357" s="966"/>
      <c r="G1357" s="966"/>
      <c r="H1357" s="967"/>
      <c r="I1357" s="1002"/>
      <c r="J1357" s="1003"/>
      <c r="K1357" s="1003"/>
      <c r="L1357" s="1003"/>
      <c r="M1357" s="1003"/>
      <c r="N1357" s="995"/>
      <c r="O1357" s="971"/>
      <c r="P1357" s="971"/>
      <c r="Q1357" s="971"/>
      <c r="R1357" s="971"/>
      <c r="S1357" s="971"/>
      <c r="T1357" s="971"/>
      <c r="U1357" s="971"/>
      <c r="V1357" s="971"/>
      <c r="W1357" s="971"/>
      <c r="X1357" s="971"/>
      <c r="Y1357" s="971"/>
      <c r="Z1357" s="971"/>
      <c r="AA1357" s="971"/>
      <c r="AB1357" s="1002"/>
      <c r="AC1357" s="971"/>
      <c r="AD1357" s="971"/>
      <c r="AE1357" s="971"/>
      <c r="AF1357" s="971"/>
      <c r="AG1357" s="971"/>
      <c r="AH1357" s="971"/>
      <c r="AI1357" s="971"/>
      <c r="AJ1357" s="971"/>
      <c r="AK1357" s="971"/>
      <c r="AL1357" s="971"/>
      <c r="AM1357" s="971"/>
      <c r="AN1357" s="971"/>
      <c r="AO1357" s="971"/>
      <c r="AP1357" s="971"/>
      <c r="AQ1357" s="971"/>
      <c r="AR1357" s="971"/>
      <c r="AS1357" s="971"/>
      <c r="AT1357" s="971"/>
      <c r="AU1357" s="971"/>
      <c r="AV1357" s="971"/>
      <c r="AW1357" s="971"/>
      <c r="AX1357" s="971"/>
      <c r="AY1357" s="971"/>
      <c r="AZ1357" s="971"/>
      <c r="BA1357" s="971"/>
      <c r="BB1357" s="971"/>
    </row>
    <row r="1358" spans="1:54" s="133" customFormat="1" ht="13.5" x14ac:dyDescent="0.25">
      <c r="A1358" s="956"/>
      <c r="B1358" s="957"/>
      <c r="C1358" s="957"/>
      <c r="D1358" s="957"/>
      <c r="E1358" s="957"/>
      <c r="F1358" s="957"/>
      <c r="G1358" s="957"/>
      <c r="H1358" s="958"/>
      <c r="I1358" s="978"/>
      <c r="J1358" s="979"/>
      <c r="K1358" s="979"/>
      <c r="L1358" s="979"/>
      <c r="M1358" s="979"/>
      <c r="N1358" s="980"/>
      <c r="O1358" s="978"/>
      <c r="P1358" s="979"/>
      <c r="Q1358" s="979"/>
      <c r="R1358" s="979"/>
      <c r="S1358" s="979"/>
      <c r="T1358" s="979"/>
      <c r="U1358" s="979"/>
      <c r="V1358" s="980"/>
      <c r="W1358" s="991"/>
      <c r="X1358" s="991"/>
      <c r="Y1358" s="991"/>
      <c r="Z1358" s="991"/>
      <c r="AA1358" s="991"/>
      <c r="AB1358" s="978"/>
      <c r="AC1358" s="991"/>
      <c r="AD1358" s="991"/>
      <c r="AE1358" s="991"/>
      <c r="AF1358" s="991"/>
      <c r="AG1358" s="991"/>
      <c r="AH1358" s="991"/>
      <c r="AI1358" s="991"/>
      <c r="AJ1358" s="991"/>
      <c r="AK1358" s="991"/>
      <c r="AL1358" s="991"/>
      <c r="AM1358" s="991"/>
      <c r="AN1358" s="991"/>
      <c r="AO1358" s="991"/>
      <c r="AP1358" s="991"/>
      <c r="AQ1358" s="991"/>
      <c r="AR1358" s="991"/>
      <c r="AS1358" s="991"/>
      <c r="AT1358" s="991"/>
      <c r="AU1358" s="991"/>
      <c r="AV1358" s="991"/>
      <c r="AW1358" s="991"/>
      <c r="AX1358" s="991"/>
      <c r="AY1358" s="991"/>
      <c r="AZ1358" s="991"/>
      <c r="BA1358" s="991"/>
      <c r="BB1358" s="991"/>
    </row>
    <row r="1359" spans="1:54" s="133" customFormat="1" ht="13.5" x14ac:dyDescent="0.25">
      <c r="A1359" s="965" t="s">
        <v>1969</v>
      </c>
      <c r="B1359" s="966"/>
      <c r="C1359" s="966"/>
      <c r="D1359" s="966"/>
      <c r="E1359" s="966"/>
      <c r="F1359" s="966"/>
      <c r="G1359" s="966"/>
      <c r="H1359" s="967"/>
      <c r="I1359" s="1002"/>
      <c r="J1359" s="1003"/>
      <c r="K1359" s="1003"/>
      <c r="L1359" s="1003"/>
      <c r="M1359" s="1003"/>
      <c r="N1359" s="995"/>
      <c r="O1359" s="971"/>
      <c r="P1359" s="971"/>
      <c r="Q1359" s="971"/>
      <c r="R1359" s="971"/>
      <c r="S1359" s="971"/>
      <c r="T1359" s="971"/>
      <c r="U1359" s="971"/>
      <c r="V1359" s="971"/>
      <c r="W1359" s="971"/>
      <c r="X1359" s="971"/>
      <c r="Y1359" s="971"/>
      <c r="Z1359" s="971"/>
      <c r="AA1359" s="971"/>
      <c r="AB1359" s="1002"/>
      <c r="AC1359" s="971"/>
      <c r="AD1359" s="971"/>
      <c r="AE1359" s="971"/>
      <c r="AF1359" s="971"/>
      <c r="AG1359" s="971"/>
      <c r="AH1359" s="971"/>
      <c r="AI1359" s="971"/>
      <c r="AJ1359" s="971"/>
      <c r="AK1359" s="971"/>
      <c r="AL1359" s="971"/>
      <c r="AM1359" s="971"/>
      <c r="AN1359" s="971"/>
      <c r="AO1359" s="971"/>
      <c r="AP1359" s="971"/>
      <c r="AQ1359" s="971"/>
      <c r="AR1359" s="971"/>
      <c r="AS1359" s="971"/>
      <c r="AT1359" s="971"/>
      <c r="AU1359" s="971"/>
      <c r="AV1359" s="971"/>
      <c r="AW1359" s="971"/>
      <c r="AX1359" s="971"/>
      <c r="AY1359" s="971"/>
      <c r="AZ1359" s="971"/>
      <c r="BA1359" s="971"/>
      <c r="BB1359" s="971"/>
    </row>
    <row r="1360" spans="1:54" s="133" customFormat="1" ht="13.5" x14ac:dyDescent="0.25">
      <c r="A1360" s="956"/>
      <c r="B1360" s="957"/>
      <c r="C1360" s="957"/>
      <c r="D1360" s="957"/>
      <c r="E1360" s="957"/>
      <c r="F1360" s="957"/>
      <c r="G1360" s="957"/>
      <c r="H1360" s="958"/>
      <c r="I1360" s="978"/>
      <c r="J1360" s="979"/>
      <c r="K1360" s="979"/>
      <c r="L1360" s="979"/>
      <c r="M1360" s="979"/>
      <c r="N1360" s="980"/>
      <c r="O1360" s="978"/>
      <c r="P1360" s="979"/>
      <c r="Q1360" s="979"/>
      <c r="R1360" s="979"/>
      <c r="S1360" s="979"/>
      <c r="T1360" s="979"/>
      <c r="U1360" s="979"/>
      <c r="V1360" s="980"/>
      <c r="W1360" s="991"/>
      <c r="X1360" s="991"/>
      <c r="Y1360" s="991"/>
      <c r="Z1360" s="991"/>
      <c r="AA1360" s="991"/>
      <c r="AB1360" s="978"/>
      <c r="AC1360" s="991"/>
      <c r="AD1360" s="991"/>
      <c r="AE1360" s="991"/>
      <c r="AF1360" s="991"/>
      <c r="AG1360" s="991"/>
      <c r="AH1360" s="991"/>
      <c r="AI1360" s="991"/>
      <c r="AJ1360" s="991"/>
      <c r="AK1360" s="991"/>
      <c r="AL1360" s="991"/>
      <c r="AM1360" s="991"/>
      <c r="AN1360" s="991"/>
      <c r="AO1360" s="991"/>
      <c r="AP1360" s="991"/>
      <c r="AQ1360" s="991"/>
      <c r="AR1360" s="991"/>
      <c r="AS1360" s="991"/>
      <c r="AT1360" s="991"/>
      <c r="AU1360" s="991"/>
      <c r="AV1360" s="991"/>
      <c r="AW1360" s="991"/>
      <c r="AX1360" s="991"/>
      <c r="AY1360" s="991"/>
      <c r="AZ1360" s="991"/>
      <c r="BA1360" s="991"/>
      <c r="BB1360" s="991"/>
    </row>
    <row r="1361" spans="1:16384" s="133" customFormat="1" ht="13.5" x14ac:dyDescent="0.25">
      <c r="A1361" s="965" t="s">
        <v>1970</v>
      </c>
      <c r="B1361" s="966"/>
      <c r="C1361" s="966"/>
      <c r="D1361" s="966"/>
      <c r="E1361" s="966"/>
      <c r="F1361" s="966"/>
      <c r="G1361" s="966"/>
      <c r="H1361" s="967"/>
      <c r="I1361" s="1002"/>
      <c r="J1361" s="1003"/>
      <c r="K1361" s="1003"/>
      <c r="L1361" s="1003"/>
      <c r="M1361" s="1003"/>
      <c r="N1361" s="995"/>
      <c r="O1361" s="971"/>
      <c r="P1361" s="971"/>
      <c r="Q1361" s="971"/>
      <c r="R1361" s="971"/>
      <c r="S1361" s="971"/>
      <c r="T1361" s="971"/>
      <c r="U1361" s="971"/>
      <c r="V1361" s="971"/>
      <c r="W1361" s="971"/>
      <c r="X1361" s="971"/>
      <c r="Y1361" s="971"/>
      <c r="Z1361" s="971"/>
      <c r="AA1361" s="971"/>
      <c r="AB1361" s="1002"/>
      <c r="AC1361" s="971"/>
      <c r="AD1361" s="971"/>
      <c r="AE1361" s="971"/>
      <c r="AF1361" s="971"/>
      <c r="AG1361" s="971"/>
      <c r="AH1361" s="971"/>
      <c r="AI1361" s="971"/>
      <c r="AJ1361" s="971"/>
      <c r="AK1361" s="971"/>
      <c r="AL1361" s="971"/>
      <c r="AM1361" s="971"/>
      <c r="AN1361" s="971"/>
      <c r="AO1361" s="971"/>
      <c r="AP1361" s="971"/>
      <c r="AQ1361" s="971"/>
      <c r="AR1361" s="971"/>
      <c r="AS1361" s="971"/>
      <c r="AT1361" s="971"/>
      <c r="AU1361" s="971"/>
      <c r="AV1361" s="971"/>
      <c r="AW1361" s="971"/>
      <c r="AX1361" s="971"/>
      <c r="AY1361" s="971"/>
      <c r="AZ1361" s="971"/>
      <c r="BA1361" s="971"/>
      <c r="BB1361" s="971"/>
    </row>
    <row r="1362" spans="1:16384" s="133" customFormat="1" ht="13.5" x14ac:dyDescent="0.25">
      <c r="A1362" s="956"/>
      <c r="B1362" s="957"/>
      <c r="C1362" s="957"/>
      <c r="D1362" s="957"/>
      <c r="E1362" s="957"/>
      <c r="F1362" s="957"/>
      <c r="G1362" s="957"/>
      <c r="H1362" s="958"/>
      <c r="I1362" s="978"/>
      <c r="J1362" s="979"/>
      <c r="K1362" s="979"/>
      <c r="L1362" s="979"/>
      <c r="M1362" s="979"/>
      <c r="N1362" s="980"/>
      <c r="O1362" s="978"/>
      <c r="P1362" s="979"/>
      <c r="Q1362" s="979"/>
      <c r="R1362" s="979"/>
      <c r="S1362" s="979"/>
      <c r="T1362" s="979"/>
      <c r="U1362" s="979"/>
      <c r="V1362" s="980"/>
      <c r="W1362" s="991"/>
      <c r="X1362" s="991"/>
      <c r="Y1362" s="991"/>
      <c r="Z1362" s="991"/>
      <c r="AA1362" s="991"/>
      <c r="AB1362" s="978"/>
      <c r="AC1362" s="991"/>
      <c r="AD1362" s="991"/>
      <c r="AE1362" s="991"/>
      <c r="AF1362" s="991"/>
      <c r="AG1362" s="991"/>
      <c r="AH1362" s="991"/>
      <c r="AI1362" s="991"/>
      <c r="AJ1362" s="991"/>
      <c r="AK1362" s="991"/>
      <c r="AL1362" s="991"/>
      <c r="AM1362" s="991"/>
      <c r="AN1362" s="991"/>
      <c r="AO1362" s="991"/>
      <c r="AP1362" s="991"/>
      <c r="AQ1362" s="991"/>
      <c r="AR1362" s="991"/>
      <c r="AS1362" s="991"/>
      <c r="AT1362" s="991"/>
      <c r="AU1362" s="991"/>
      <c r="AV1362" s="991"/>
      <c r="AW1362" s="991"/>
      <c r="AX1362" s="991"/>
      <c r="AY1362" s="991"/>
      <c r="AZ1362" s="991"/>
      <c r="BA1362" s="991"/>
      <c r="BB1362" s="991"/>
    </row>
    <row r="1363" spans="1:16384" s="133" customFormat="1" ht="13.5" x14ac:dyDescent="0.25">
      <c r="A1363" s="965" t="s">
        <v>1971</v>
      </c>
      <c r="B1363" s="966"/>
      <c r="C1363" s="966"/>
      <c r="D1363" s="966"/>
      <c r="E1363" s="966"/>
      <c r="F1363" s="966"/>
      <c r="G1363" s="966"/>
      <c r="H1363" s="967"/>
      <c r="I1363" s="1002"/>
      <c r="J1363" s="1003"/>
      <c r="K1363" s="1003"/>
      <c r="L1363" s="1003"/>
      <c r="M1363" s="1003"/>
      <c r="N1363" s="995"/>
      <c r="O1363" s="971"/>
      <c r="P1363" s="971"/>
      <c r="Q1363" s="971"/>
      <c r="R1363" s="971"/>
      <c r="S1363" s="971"/>
      <c r="T1363" s="971"/>
      <c r="U1363" s="971"/>
      <c r="V1363" s="971"/>
      <c r="W1363" s="971"/>
      <c r="X1363" s="971"/>
      <c r="Y1363" s="971"/>
      <c r="Z1363" s="971"/>
      <c r="AA1363" s="971"/>
      <c r="AB1363" s="1002"/>
      <c r="AC1363" s="971"/>
      <c r="AD1363" s="971"/>
      <c r="AE1363" s="971"/>
      <c r="AF1363" s="971"/>
      <c r="AG1363" s="971"/>
      <c r="AH1363" s="971"/>
      <c r="AI1363" s="971"/>
      <c r="AJ1363" s="971"/>
      <c r="AK1363" s="971"/>
      <c r="AL1363" s="971"/>
      <c r="AM1363" s="971"/>
      <c r="AN1363" s="971"/>
      <c r="AO1363" s="971"/>
      <c r="AP1363" s="971"/>
      <c r="AQ1363" s="971"/>
      <c r="AR1363" s="971"/>
      <c r="AS1363" s="971"/>
      <c r="AT1363" s="971"/>
      <c r="AU1363" s="971"/>
      <c r="AV1363" s="971"/>
      <c r="AW1363" s="971"/>
      <c r="AX1363" s="971"/>
      <c r="AY1363" s="971"/>
      <c r="AZ1363" s="971"/>
      <c r="BA1363" s="971"/>
      <c r="BB1363" s="971"/>
    </row>
    <row r="1364" spans="1:16384" s="133" customFormat="1" ht="13.5" x14ac:dyDescent="0.25">
      <c r="A1364" s="956"/>
      <c r="B1364" s="957"/>
      <c r="C1364" s="957"/>
      <c r="D1364" s="957"/>
      <c r="E1364" s="957"/>
      <c r="F1364" s="957"/>
      <c r="G1364" s="957"/>
      <c r="H1364" s="958"/>
      <c r="I1364" s="978"/>
      <c r="J1364" s="979"/>
      <c r="K1364" s="979"/>
      <c r="L1364" s="979"/>
      <c r="M1364" s="979"/>
      <c r="N1364" s="980"/>
      <c r="O1364" s="978"/>
      <c r="P1364" s="979"/>
      <c r="Q1364" s="979"/>
      <c r="R1364" s="979"/>
      <c r="S1364" s="979"/>
      <c r="T1364" s="979"/>
      <c r="U1364" s="979"/>
      <c r="V1364" s="980"/>
      <c r="W1364" s="991"/>
      <c r="X1364" s="991"/>
      <c r="Y1364" s="991"/>
      <c r="Z1364" s="991"/>
      <c r="AA1364" s="991"/>
      <c r="AB1364" s="978"/>
      <c r="AC1364" s="991"/>
      <c r="AD1364" s="991"/>
      <c r="AE1364" s="991"/>
      <c r="AF1364" s="991"/>
      <c r="AG1364" s="991"/>
      <c r="AH1364" s="991"/>
      <c r="AI1364" s="991"/>
      <c r="AJ1364" s="991"/>
      <c r="AK1364" s="991"/>
      <c r="AL1364" s="991"/>
      <c r="AM1364" s="991"/>
      <c r="AN1364" s="991"/>
      <c r="AO1364" s="991"/>
      <c r="AP1364" s="991"/>
      <c r="AQ1364" s="991"/>
      <c r="AR1364" s="991"/>
      <c r="AS1364" s="991"/>
      <c r="AT1364" s="991"/>
      <c r="AU1364" s="991"/>
      <c r="AV1364" s="991"/>
      <c r="AW1364" s="991"/>
      <c r="AX1364" s="991"/>
      <c r="AY1364" s="991"/>
      <c r="AZ1364" s="991"/>
      <c r="BA1364" s="991"/>
      <c r="BB1364" s="991"/>
    </row>
    <row r="1365" spans="1:16384" s="133" customFormat="1" ht="13.5" x14ac:dyDescent="0.25">
      <c r="A1365" s="965" t="s">
        <v>1713</v>
      </c>
      <c r="B1365" s="966"/>
      <c r="C1365" s="966"/>
      <c r="D1365" s="966"/>
      <c r="E1365" s="966"/>
      <c r="F1365" s="966"/>
      <c r="G1365" s="966"/>
      <c r="H1365" s="967"/>
      <c r="I1365" s="1002"/>
      <c r="J1365" s="1003"/>
      <c r="K1365" s="1003"/>
      <c r="L1365" s="1003"/>
      <c r="M1365" s="1003"/>
      <c r="N1365" s="995"/>
      <c r="O1365" s="971"/>
      <c r="P1365" s="971"/>
      <c r="Q1365" s="971"/>
      <c r="R1365" s="971"/>
      <c r="S1365" s="971"/>
      <c r="T1365" s="971"/>
      <c r="U1365" s="971"/>
      <c r="V1365" s="971"/>
      <c r="W1365" s="971"/>
      <c r="X1365" s="971"/>
      <c r="Y1365" s="971"/>
      <c r="Z1365" s="971"/>
      <c r="AA1365" s="971"/>
      <c r="AB1365" s="1002"/>
      <c r="AC1365" s="971"/>
      <c r="AD1365" s="971"/>
      <c r="AE1365" s="971"/>
      <c r="AF1365" s="971"/>
      <c r="AG1365" s="971"/>
      <c r="AH1365" s="971"/>
      <c r="AI1365" s="971"/>
      <c r="AJ1365" s="971"/>
      <c r="AK1365" s="971"/>
      <c r="AL1365" s="971"/>
      <c r="AM1365" s="971"/>
      <c r="AN1365" s="971"/>
      <c r="AO1365" s="971"/>
      <c r="AP1365" s="971"/>
      <c r="AQ1365" s="971"/>
      <c r="AR1365" s="971"/>
      <c r="AS1365" s="971"/>
      <c r="AT1365" s="971"/>
      <c r="AU1365" s="971"/>
      <c r="AV1365" s="971"/>
      <c r="AW1365" s="971"/>
      <c r="AX1365" s="971"/>
      <c r="AY1365" s="971"/>
      <c r="AZ1365" s="971"/>
      <c r="BA1365" s="971"/>
      <c r="BB1365" s="971"/>
    </row>
    <row r="1366" spans="1:16384" s="133" customFormat="1" ht="13.5" x14ac:dyDescent="0.25">
      <c r="A1366" s="956"/>
      <c r="B1366" s="957"/>
      <c r="C1366" s="957"/>
      <c r="D1366" s="957"/>
      <c r="E1366" s="957"/>
      <c r="F1366" s="957"/>
      <c r="G1366" s="957"/>
      <c r="H1366" s="958"/>
      <c r="I1366" s="978"/>
      <c r="J1366" s="979"/>
      <c r="K1366" s="979"/>
      <c r="L1366" s="979"/>
      <c r="M1366" s="979"/>
      <c r="N1366" s="980"/>
      <c r="O1366" s="978"/>
      <c r="P1366" s="979"/>
      <c r="Q1366" s="979"/>
      <c r="R1366" s="979"/>
      <c r="S1366" s="979"/>
      <c r="T1366" s="979"/>
      <c r="U1366" s="979"/>
      <c r="V1366" s="980"/>
      <c r="W1366" s="991"/>
      <c r="X1366" s="991"/>
      <c r="Y1366" s="991"/>
      <c r="Z1366" s="991"/>
      <c r="AA1366" s="991"/>
      <c r="AB1366" s="978"/>
      <c r="AC1366" s="991"/>
      <c r="AD1366" s="991"/>
      <c r="AE1366" s="991"/>
      <c r="AF1366" s="991"/>
      <c r="AG1366" s="991"/>
      <c r="AH1366" s="991"/>
      <c r="AI1366" s="991"/>
      <c r="AJ1366" s="991"/>
      <c r="AK1366" s="991"/>
      <c r="AL1366" s="991"/>
      <c r="AM1366" s="991"/>
      <c r="AN1366" s="991"/>
      <c r="AO1366" s="991"/>
      <c r="AP1366" s="991"/>
      <c r="AQ1366" s="991"/>
      <c r="AR1366" s="991"/>
      <c r="AS1366" s="991"/>
      <c r="AT1366" s="991"/>
      <c r="AU1366" s="991"/>
      <c r="AV1366" s="991"/>
      <c r="AW1366" s="991"/>
      <c r="AX1366" s="991"/>
      <c r="AY1366" s="991"/>
      <c r="AZ1366" s="991"/>
      <c r="BA1366" s="991"/>
      <c r="BB1366" s="991"/>
    </row>
    <row r="1367" spans="1:16384" ht="12.6" customHeight="1" x14ac:dyDescent="0.25">
      <c r="A1367" s="142" t="s">
        <v>5207</v>
      </c>
    </row>
    <row r="1368" spans="1:16384" ht="15" customHeight="1" x14ac:dyDescent="0.25">
      <c r="A1368" s="863"/>
      <c r="B1368" s="864"/>
      <c r="C1368" s="864"/>
      <c r="D1368" s="864"/>
      <c r="E1368" s="864"/>
      <c r="F1368" s="864"/>
      <c r="G1368" s="864"/>
      <c r="H1368" s="864"/>
      <c r="I1368" s="864"/>
      <c r="J1368" s="864"/>
      <c r="K1368" s="864"/>
      <c r="L1368" s="864"/>
      <c r="M1368" s="864"/>
      <c r="N1368" s="864"/>
      <c r="O1368" s="864"/>
      <c r="P1368" s="864"/>
      <c r="Q1368" s="864"/>
      <c r="R1368" s="864"/>
      <c r="S1368" s="864"/>
      <c r="T1368" s="864"/>
      <c r="U1368" s="864"/>
      <c r="V1368" s="864"/>
      <c r="W1368" s="864"/>
      <c r="X1368" s="864"/>
      <c r="Y1368" s="864"/>
      <c r="Z1368" s="864"/>
      <c r="AA1368" s="864"/>
      <c r="AB1368" s="864"/>
      <c r="AC1368" s="864"/>
      <c r="AD1368" s="864"/>
      <c r="AE1368" s="864"/>
      <c r="AF1368" s="864"/>
      <c r="AG1368" s="864"/>
      <c r="AH1368" s="864"/>
      <c r="AI1368" s="864"/>
      <c r="AJ1368" s="864"/>
      <c r="AK1368" s="864"/>
      <c r="AL1368" s="864"/>
      <c r="AM1368" s="864"/>
      <c r="AN1368" s="864"/>
      <c r="AO1368" s="864"/>
      <c r="AP1368" s="864"/>
      <c r="AQ1368" s="864"/>
      <c r="AR1368" s="864"/>
      <c r="AS1368" s="864"/>
      <c r="AT1368" s="864"/>
      <c r="AU1368" s="864"/>
      <c r="AV1368" s="864"/>
      <c r="AW1368" s="864"/>
      <c r="AX1368" s="864"/>
      <c r="AY1368" s="497"/>
      <c r="AZ1368" s="497"/>
      <c r="BA1368" s="497"/>
      <c r="BB1368" s="497"/>
    </row>
    <row r="1369" spans="1:16384" ht="15" customHeight="1" x14ac:dyDescent="0.25">
      <c r="A1369" s="865"/>
      <c r="B1369" s="866"/>
      <c r="C1369" s="866"/>
      <c r="D1369" s="866"/>
      <c r="E1369" s="866"/>
      <c r="F1369" s="866"/>
      <c r="G1369" s="866"/>
      <c r="H1369" s="866"/>
      <c r="I1369" s="866"/>
      <c r="J1369" s="866"/>
      <c r="K1369" s="866"/>
      <c r="L1369" s="866"/>
      <c r="M1369" s="866"/>
      <c r="N1369" s="866"/>
      <c r="O1369" s="866"/>
      <c r="P1369" s="866"/>
      <c r="Q1369" s="866"/>
      <c r="R1369" s="866"/>
      <c r="S1369" s="866"/>
      <c r="T1369" s="866"/>
      <c r="U1369" s="866"/>
      <c r="V1369" s="866"/>
      <c r="W1369" s="866"/>
      <c r="X1369" s="866"/>
      <c r="Y1369" s="866"/>
      <c r="Z1369" s="866"/>
      <c r="AA1369" s="866"/>
      <c r="AB1369" s="866"/>
      <c r="AC1369" s="866"/>
      <c r="AD1369" s="866"/>
      <c r="AE1369" s="866"/>
      <c r="AF1369" s="866"/>
      <c r="AG1369" s="866"/>
      <c r="AH1369" s="866"/>
      <c r="AI1369" s="866"/>
      <c r="AJ1369" s="866"/>
      <c r="AK1369" s="866"/>
      <c r="AL1369" s="866"/>
      <c r="AM1369" s="866"/>
      <c r="AN1369" s="866"/>
      <c r="AO1369" s="866"/>
      <c r="AP1369" s="866"/>
      <c r="AQ1369" s="866"/>
      <c r="AR1369" s="866"/>
      <c r="AS1369" s="866"/>
      <c r="AT1369" s="866"/>
      <c r="AU1369" s="866"/>
      <c r="AV1369" s="866"/>
      <c r="AW1369" s="866"/>
      <c r="AX1369" s="866"/>
      <c r="AY1369" s="497"/>
      <c r="AZ1369" s="497"/>
      <c r="BA1369" s="497"/>
      <c r="BB1369" s="497"/>
    </row>
    <row r="1370" spans="1:16384" ht="12.6" customHeight="1" x14ac:dyDescent="0.25">
      <c r="A1370" s="154"/>
      <c r="B1370" s="154"/>
      <c r="C1370" s="154"/>
      <c r="D1370" s="154"/>
      <c r="E1370" s="154"/>
      <c r="F1370" s="154"/>
      <c r="G1370" s="154"/>
      <c r="H1370" s="154"/>
      <c r="I1370" s="154"/>
      <c r="J1370" s="154"/>
      <c r="K1370" s="154"/>
      <c r="L1370" s="154"/>
      <c r="M1370" s="154"/>
      <c r="N1370" s="154"/>
      <c r="O1370" s="154"/>
      <c r="P1370" s="154"/>
      <c r="Q1370" s="154"/>
      <c r="R1370" s="154"/>
      <c r="S1370" s="154"/>
      <c r="T1370" s="154"/>
      <c r="U1370" s="154"/>
      <c r="V1370" s="154"/>
      <c r="W1370" s="154"/>
      <c r="X1370" s="154"/>
      <c r="Y1370" s="154"/>
      <c r="Z1370" s="154"/>
      <c r="AA1370" s="154"/>
      <c r="AB1370" s="154"/>
      <c r="AC1370" s="154"/>
      <c r="AD1370" s="154"/>
      <c r="AE1370" s="154"/>
      <c r="AF1370" s="154"/>
      <c r="AG1370" s="154"/>
      <c r="AH1370" s="154"/>
      <c r="AI1370" s="154"/>
      <c r="AJ1370" s="154"/>
      <c r="AK1370" s="154"/>
      <c r="AL1370" s="154"/>
      <c r="AM1370" s="154"/>
      <c r="AN1370" s="154"/>
      <c r="AO1370" s="154"/>
      <c r="AP1370" s="154"/>
      <c r="AQ1370" s="154"/>
      <c r="AR1370" s="154"/>
      <c r="AS1370" s="154"/>
      <c r="AT1370" s="154"/>
      <c r="AU1370" s="154"/>
      <c r="AV1370" s="154"/>
      <c r="AW1370" s="154"/>
      <c r="AX1370" s="154"/>
      <c r="AY1370" s="154"/>
      <c r="AZ1370" s="154"/>
      <c r="BA1370" s="154"/>
      <c r="BB1370" s="154"/>
    </row>
    <row r="1371" spans="1:16384" s="130" customFormat="1" ht="12" customHeight="1" x14ac:dyDescent="0.25">
      <c r="A1371" s="1186" t="s">
        <v>1972</v>
      </c>
      <c r="B1371" s="1186"/>
      <c r="C1371" s="1186"/>
      <c r="D1371" s="1186"/>
      <c r="E1371" s="1186"/>
      <c r="F1371" s="1186"/>
      <c r="G1371" s="1186"/>
      <c r="H1371" s="1186"/>
      <c r="I1371" s="1186"/>
      <c r="J1371" s="1186"/>
      <c r="K1371" s="1186"/>
      <c r="L1371" s="1186"/>
      <c r="M1371" s="1186"/>
      <c r="N1371" s="1186"/>
      <c r="O1371" s="1186"/>
      <c r="P1371" s="1186"/>
      <c r="Q1371" s="1186"/>
      <c r="R1371" s="1186"/>
      <c r="S1371" s="1186"/>
      <c r="T1371" s="1186"/>
      <c r="U1371" s="1186"/>
      <c r="V1371" s="1186"/>
      <c r="W1371" s="1186"/>
      <c r="X1371" s="1186"/>
      <c r="Y1371" s="1186"/>
      <c r="Z1371" s="1186"/>
      <c r="AA1371" s="1186"/>
      <c r="AB1371" s="1186"/>
      <c r="AC1371" s="1186"/>
      <c r="AD1371" s="1186"/>
      <c r="AE1371" s="1186"/>
      <c r="AF1371" s="1186"/>
      <c r="AG1371" s="1186"/>
      <c r="AH1371" s="1186"/>
      <c r="AI1371" s="1186"/>
      <c r="AJ1371" s="1186"/>
      <c r="AK1371" s="1186"/>
      <c r="AL1371" s="1186"/>
      <c r="AM1371" s="1186"/>
      <c r="AN1371" s="1186"/>
      <c r="AO1371" s="1186"/>
      <c r="AP1371" s="1186"/>
      <c r="AQ1371" s="1186"/>
      <c r="AR1371" s="1186"/>
      <c r="AS1371" s="1186"/>
      <c r="AT1371" s="1186"/>
      <c r="AU1371" s="1186"/>
      <c r="AV1371" s="1186"/>
      <c r="AW1371" s="1186"/>
      <c r="AX1371" s="1186"/>
      <c r="AY1371" s="1186"/>
    </row>
    <row r="1372" spans="1:16384" s="133" customFormat="1" ht="12.6" customHeight="1" x14ac:dyDescent="0.25">
      <c r="A1372" s="158" t="s">
        <v>1973</v>
      </c>
      <c r="B1372" s="159"/>
      <c r="C1372" s="159"/>
      <c r="D1372" s="159"/>
      <c r="E1372" s="159"/>
      <c r="F1372" s="159"/>
      <c r="G1372" s="159"/>
      <c r="H1372" s="159"/>
      <c r="I1372" s="159"/>
      <c r="J1372" s="159"/>
      <c r="K1372" s="159"/>
      <c r="L1372" s="159"/>
      <c r="M1372" s="159"/>
      <c r="N1372" s="159"/>
      <c r="O1372" s="159"/>
      <c r="P1372" s="159"/>
      <c r="Q1372" s="159"/>
      <c r="R1372" s="159"/>
      <c r="S1372" s="159"/>
      <c r="T1372" s="159"/>
      <c r="U1372" s="159"/>
      <c r="V1372" s="159"/>
      <c r="W1372" s="159"/>
      <c r="X1372" s="159"/>
      <c r="Y1372" s="159"/>
      <c r="Z1372" s="159"/>
      <c r="AA1372" s="159"/>
      <c r="AB1372" s="159"/>
      <c r="AC1372" s="159"/>
      <c r="AD1372" s="159"/>
      <c r="AE1372" s="159"/>
      <c r="AF1372" s="159"/>
      <c r="AG1372" s="159"/>
      <c r="AH1372" s="159"/>
      <c r="AI1372" s="159"/>
      <c r="AJ1372" s="159"/>
      <c r="AK1372" s="159"/>
      <c r="AL1372" s="159"/>
      <c r="AM1372" s="159"/>
      <c r="AN1372" s="159"/>
      <c r="AO1372" s="159"/>
      <c r="AP1372" s="159"/>
      <c r="AQ1372" s="159"/>
      <c r="AR1372" s="159"/>
      <c r="AS1372" s="159"/>
      <c r="AT1372" s="159"/>
      <c r="AU1372" s="159"/>
      <c r="AV1372" s="159"/>
      <c r="AW1372" s="159"/>
      <c r="AX1372" s="159"/>
      <c r="AY1372" s="159"/>
      <c r="AZ1372" s="159"/>
      <c r="BA1372" s="159"/>
      <c r="BB1372" s="159"/>
    </row>
    <row r="1373" spans="1:16384" ht="12.6" customHeight="1" x14ac:dyDescent="0.25">
      <c r="A1373" s="1186" t="s">
        <v>1974</v>
      </c>
      <c r="B1373" s="1186"/>
      <c r="C1373" s="1186"/>
      <c r="D1373" s="1186"/>
      <c r="E1373" s="1186"/>
      <c r="F1373" s="1186"/>
      <c r="G1373" s="1186"/>
      <c r="H1373" s="1186"/>
      <c r="I1373" s="1186"/>
      <c r="J1373" s="1186"/>
      <c r="K1373" s="1186"/>
      <c r="L1373" s="1186"/>
      <c r="M1373" s="1186"/>
      <c r="N1373" s="1186"/>
      <c r="O1373" s="1186"/>
      <c r="P1373" s="1186"/>
      <c r="Q1373" s="1186"/>
      <c r="R1373" s="1186"/>
      <c r="S1373" s="1186"/>
      <c r="T1373" s="1186"/>
      <c r="U1373" s="1186"/>
      <c r="V1373" s="1186"/>
      <c r="W1373" s="1186"/>
      <c r="X1373" s="1186"/>
      <c r="Y1373" s="1186"/>
      <c r="Z1373" s="1186"/>
      <c r="AA1373" s="1186"/>
      <c r="AB1373" s="1186"/>
      <c r="AC1373" s="1186"/>
      <c r="AD1373" s="1186"/>
      <c r="AE1373" s="1186"/>
      <c r="AF1373" s="1186"/>
      <c r="AG1373" s="1186"/>
      <c r="AH1373" s="1186"/>
      <c r="AI1373" s="1186"/>
      <c r="AJ1373" s="1186"/>
      <c r="AK1373" s="1186"/>
      <c r="AL1373" s="1186"/>
      <c r="AM1373" s="1186"/>
      <c r="AN1373" s="1186"/>
      <c r="AO1373" s="1186"/>
      <c r="AP1373" s="1186"/>
      <c r="AQ1373" s="1186"/>
      <c r="AR1373" s="1186"/>
      <c r="AS1373" s="1186"/>
      <c r="AT1373" s="1186"/>
      <c r="AU1373" s="1186"/>
      <c r="AV1373" s="1186"/>
      <c r="AW1373" s="1186"/>
      <c r="AX1373" s="1186"/>
      <c r="AY1373" s="1186"/>
      <c r="AZ1373" s="779"/>
      <c r="BA1373" s="779"/>
      <c r="BB1373" s="779"/>
      <c r="BC1373" s="779"/>
      <c r="BD1373" s="779"/>
      <c r="BE1373" s="779"/>
      <c r="BF1373" s="779"/>
      <c r="BG1373" s="779"/>
      <c r="BH1373" s="779"/>
      <c r="BI1373" s="779"/>
      <c r="BJ1373" s="779"/>
      <c r="BK1373" s="779"/>
      <c r="BL1373" s="779"/>
      <c r="BM1373" s="779"/>
      <c r="BN1373" s="779"/>
      <c r="BO1373" s="779"/>
      <c r="BP1373" s="779"/>
      <c r="BQ1373" s="779"/>
      <c r="BR1373" s="779"/>
      <c r="BS1373" s="779"/>
      <c r="BT1373" s="779"/>
      <c r="BU1373" s="779"/>
      <c r="BV1373" s="779"/>
      <c r="BW1373" s="779"/>
      <c r="BX1373" s="779"/>
      <c r="BY1373" s="779"/>
      <c r="BZ1373" s="779"/>
      <c r="CA1373" s="779"/>
      <c r="CB1373" s="779"/>
      <c r="CC1373" s="779"/>
      <c r="CD1373" s="779"/>
      <c r="CE1373" s="779"/>
      <c r="CF1373" s="779"/>
      <c r="CG1373" s="779"/>
      <c r="CH1373" s="779"/>
      <c r="CI1373" s="779"/>
      <c r="CJ1373" s="779"/>
      <c r="CK1373" s="779"/>
      <c r="CL1373" s="779"/>
      <c r="CM1373" s="779"/>
      <c r="CN1373" s="779"/>
      <c r="CO1373" s="779"/>
      <c r="CP1373" s="779"/>
      <c r="CQ1373" s="779"/>
      <c r="CR1373" s="779"/>
      <c r="CS1373" s="779"/>
      <c r="CT1373" s="779"/>
      <c r="CU1373" s="779"/>
      <c r="CV1373" s="779"/>
      <c r="CW1373" s="779"/>
      <c r="CX1373" s="779"/>
      <c r="CY1373" s="779"/>
      <c r="CZ1373" s="779"/>
      <c r="DA1373" s="779"/>
      <c r="DB1373" s="779"/>
      <c r="DC1373" s="779"/>
      <c r="DD1373" s="779"/>
      <c r="DE1373" s="779"/>
      <c r="DF1373" s="779"/>
      <c r="DG1373" s="779"/>
      <c r="DH1373" s="779"/>
      <c r="DI1373" s="779"/>
      <c r="DJ1373" s="779"/>
      <c r="DK1373" s="779"/>
      <c r="DL1373" s="779"/>
      <c r="DM1373" s="779"/>
      <c r="DN1373" s="779"/>
      <c r="DO1373" s="779"/>
      <c r="DP1373" s="779"/>
      <c r="DQ1373" s="779"/>
      <c r="DR1373" s="779"/>
      <c r="DS1373" s="779"/>
      <c r="DT1373" s="779"/>
      <c r="DU1373" s="779"/>
      <c r="DV1373" s="779"/>
      <c r="DW1373" s="779"/>
      <c r="DX1373" s="779"/>
      <c r="DY1373" s="779"/>
      <c r="DZ1373" s="779"/>
      <c r="EA1373" s="779"/>
      <c r="EB1373" s="779"/>
      <c r="EC1373" s="779"/>
      <c r="ED1373" s="779"/>
      <c r="EE1373" s="779"/>
      <c r="EF1373" s="779"/>
      <c r="EG1373" s="779"/>
      <c r="EH1373" s="779"/>
      <c r="EI1373" s="779"/>
      <c r="EJ1373" s="779"/>
      <c r="EK1373" s="779"/>
      <c r="EL1373" s="779"/>
      <c r="EM1373" s="779"/>
      <c r="EN1373" s="779"/>
      <c r="EO1373" s="779"/>
      <c r="EP1373" s="779"/>
      <c r="EQ1373" s="779"/>
      <c r="ER1373" s="779"/>
      <c r="ES1373" s="779"/>
      <c r="ET1373" s="779"/>
      <c r="EU1373" s="779"/>
      <c r="EV1373" s="779"/>
      <c r="EW1373" s="779"/>
      <c r="EX1373" s="779"/>
      <c r="EY1373" s="779"/>
      <c r="EZ1373" s="779"/>
      <c r="FA1373" s="779"/>
      <c r="FB1373" s="779"/>
      <c r="FC1373" s="779"/>
      <c r="FD1373" s="779"/>
      <c r="FE1373" s="779"/>
      <c r="FF1373" s="779"/>
      <c r="FG1373" s="779"/>
      <c r="FH1373" s="779"/>
      <c r="FI1373" s="779"/>
      <c r="FJ1373" s="779"/>
      <c r="FK1373" s="779"/>
      <c r="FL1373" s="779"/>
      <c r="FM1373" s="779"/>
      <c r="FN1373" s="779"/>
      <c r="FO1373" s="779"/>
      <c r="FP1373" s="779"/>
      <c r="FQ1373" s="779"/>
      <c r="FR1373" s="779"/>
      <c r="FS1373" s="779"/>
      <c r="FT1373" s="779"/>
      <c r="FU1373" s="779"/>
      <c r="FV1373" s="779"/>
      <c r="FW1373" s="779"/>
      <c r="FX1373" s="779"/>
      <c r="FY1373" s="779"/>
      <c r="FZ1373" s="779"/>
      <c r="GA1373" s="779"/>
      <c r="GB1373" s="779"/>
      <c r="GC1373" s="779"/>
      <c r="GD1373" s="779"/>
      <c r="GE1373" s="779"/>
      <c r="GF1373" s="779"/>
      <c r="GG1373" s="779"/>
      <c r="GH1373" s="779"/>
      <c r="GI1373" s="779"/>
      <c r="GJ1373" s="779"/>
      <c r="GK1373" s="779"/>
      <c r="GL1373" s="779"/>
      <c r="GM1373" s="779"/>
      <c r="GN1373" s="779"/>
      <c r="GO1373" s="779"/>
      <c r="GP1373" s="779"/>
      <c r="GQ1373" s="779"/>
      <c r="GR1373" s="779"/>
      <c r="GS1373" s="779"/>
      <c r="GT1373" s="779"/>
      <c r="GU1373" s="779"/>
      <c r="GV1373" s="779"/>
      <c r="GW1373" s="779"/>
      <c r="GX1373" s="779"/>
      <c r="GY1373" s="779"/>
      <c r="GZ1373" s="779"/>
      <c r="HA1373" s="779"/>
      <c r="HB1373" s="779"/>
      <c r="HC1373" s="779"/>
      <c r="HD1373" s="779"/>
      <c r="HE1373" s="779"/>
      <c r="HF1373" s="779"/>
      <c r="HG1373" s="779"/>
      <c r="HH1373" s="779"/>
      <c r="HI1373" s="779"/>
      <c r="HJ1373" s="779"/>
      <c r="HK1373" s="779"/>
      <c r="HL1373" s="779"/>
      <c r="HM1373" s="779"/>
      <c r="HN1373" s="779"/>
      <c r="HO1373" s="779"/>
      <c r="HP1373" s="779"/>
      <c r="HQ1373" s="779"/>
      <c r="HR1373" s="779"/>
      <c r="HS1373" s="779"/>
      <c r="HT1373" s="779"/>
      <c r="HU1373" s="779"/>
      <c r="HV1373" s="779"/>
      <c r="HW1373" s="779"/>
      <c r="HX1373" s="779"/>
      <c r="HY1373" s="779"/>
      <c r="HZ1373" s="779"/>
      <c r="IA1373" s="779"/>
      <c r="IB1373" s="779"/>
      <c r="IC1373" s="779"/>
      <c r="ID1373" s="779"/>
      <c r="IE1373" s="779"/>
      <c r="IF1373" s="779"/>
      <c r="IG1373" s="779"/>
      <c r="IH1373" s="779"/>
      <c r="II1373" s="779"/>
      <c r="IJ1373" s="779"/>
      <c r="IK1373" s="779"/>
      <c r="IL1373" s="779"/>
      <c r="IM1373" s="779"/>
      <c r="IN1373" s="779"/>
      <c r="IO1373" s="779"/>
      <c r="IP1373" s="779"/>
      <c r="IQ1373" s="779"/>
      <c r="IR1373" s="779"/>
      <c r="IS1373" s="779"/>
      <c r="IT1373" s="779"/>
      <c r="IU1373" s="779"/>
      <c r="IV1373" s="779"/>
      <c r="IW1373" s="779"/>
      <c r="IX1373" s="779"/>
      <c r="IY1373" s="779"/>
      <c r="IZ1373" s="779"/>
      <c r="JA1373" s="779"/>
      <c r="JB1373" s="779"/>
      <c r="JC1373" s="779"/>
      <c r="JD1373" s="779"/>
      <c r="JE1373" s="779"/>
      <c r="JF1373" s="779"/>
      <c r="JG1373" s="779"/>
      <c r="JH1373" s="779"/>
      <c r="JI1373" s="779"/>
      <c r="JJ1373" s="779"/>
      <c r="JK1373" s="779"/>
      <c r="JL1373" s="779"/>
      <c r="JM1373" s="779"/>
      <c r="JN1373" s="779"/>
      <c r="JO1373" s="779"/>
      <c r="JP1373" s="779"/>
      <c r="JQ1373" s="779"/>
      <c r="JR1373" s="779"/>
      <c r="JS1373" s="779"/>
      <c r="JT1373" s="779"/>
      <c r="JU1373" s="779"/>
      <c r="JV1373" s="779"/>
      <c r="JW1373" s="779"/>
      <c r="JX1373" s="779"/>
      <c r="JY1373" s="779"/>
      <c r="JZ1373" s="779"/>
      <c r="KA1373" s="779"/>
      <c r="KB1373" s="779"/>
      <c r="KC1373" s="779"/>
      <c r="KD1373" s="779"/>
      <c r="KE1373" s="779"/>
      <c r="KF1373" s="779"/>
      <c r="KG1373" s="779"/>
      <c r="KH1373" s="779"/>
      <c r="KI1373" s="779"/>
      <c r="KJ1373" s="779"/>
      <c r="KK1373" s="779"/>
      <c r="KL1373" s="779"/>
      <c r="KM1373" s="779"/>
      <c r="KN1373" s="779"/>
      <c r="KO1373" s="779"/>
      <c r="KP1373" s="779"/>
      <c r="KQ1373" s="779"/>
      <c r="KR1373" s="779"/>
      <c r="KS1373" s="779"/>
      <c r="KT1373" s="779"/>
      <c r="KU1373" s="779"/>
      <c r="KV1373" s="779"/>
      <c r="KW1373" s="779"/>
      <c r="KX1373" s="779"/>
      <c r="KY1373" s="779"/>
      <c r="KZ1373" s="779"/>
      <c r="LA1373" s="779"/>
      <c r="LB1373" s="779"/>
      <c r="LC1373" s="779"/>
      <c r="LD1373" s="779"/>
      <c r="LE1373" s="779"/>
      <c r="LF1373" s="779"/>
      <c r="LG1373" s="779"/>
      <c r="LH1373" s="779"/>
      <c r="LI1373" s="779"/>
      <c r="LJ1373" s="779"/>
      <c r="LK1373" s="779"/>
      <c r="LL1373" s="779"/>
      <c r="LM1373" s="779"/>
      <c r="LN1373" s="779"/>
      <c r="LO1373" s="779"/>
      <c r="LP1373" s="779"/>
      <c r="LQ1373" s="779"/>
      <c r="LR1373" s="779"/>
      <c r="LS1373" s="779"/>
      <c r="LT1373" s="779"/>
      <c r="LU1373" s="779"/>
      <c r="LV1373" s="779"/>
      <c r="LW1373" s="779"/>
      <c r="LX1373" s="779"/>
      <c r="LY1373" s="779"/>
      <c r="LZ1373" s="779"/>
      <c r="MA1373" s="779"/>
      <c r="MB1373" s="779"/>
      <c r="MC1373" s="779"/>
      <c r="MD1373" s="779"/>
      <c r="ME1373" s="779"/>
      <c r="MF1373" s="779"/>
      <c r="MG1373" s="779"/>
      <c r="MH1373" s="779"/>
      <c r="MI1373" s="779"/>
      <c r="MJ1373" s="779"/>
      <c r="MK1373" s="779"/>
      <c r="ML1373" s="779"/>
      <c r="MM1373" s="779"/>
      <c r="MN1373" s="779"/>
      <c r="MO1373" s="779"/>
      <c r="MP1373" s="779"/>
      <c r="MQ1373" s="779"/>
      <c r="MR1373" s="779"/>
      <c r="MS1373" s="779"/>
      <c r="MT1373" s="779"/>
      <c r="MU1373" s="779"/>
      <c r="MV1373" s="779"/>
      <c r="MW1373" s="779"/>
      <c r="MX1373" s="779"/>
      <c r="MY1373" s="779"/>
      <c r="MZ1373" s="779"/>
      <c r="NA1373" s="779"/>
      <c r="NB1373" s="779"/>
      <c r="NC1373" s="779"/>
      <c r="ND1373" s="779"/>
      <c r="NE1373" s="779"/>
      <c r="NF1373" s="779"/>
      <c r="NG1373" s="779"/>
      <c r="NH1373" s="779"/>
      <c r="NI1373" s="779"/>
      <c r="NJ1373" s="779"/>
      <c r="NK1373" s="779"/>
      <c r="NL1373" s="779"/>
      <c r="NM1373" s="779"/>
      <c r="NN1373" s="779"/>
      <c r="NO1373" s="779"/>
      <c r="NP1373" s="779"/>
      <c r="NQ1373" s="779"/>
      <c r="NR1373" s="779"/>
      <c r="NS1373" s="779"/>
      <c r="NT1373" s="779"/>
      <c r="NU1373" s="779"/>
      <c r="NV1373" s="779"/>
      <c r="NW1373" s="779"/>
      <c r="NX1373" s="779"/>
      <c r="NY1373" s="779"/>
      <c r="NZ1373" s="779"/>
      <c r="OA1373" s="779"/>
      <c r="OB1373" s="779"/>
      <c r="OC1373" s="779"/>
      <c r="OD1373" s="779"/>
      <c r="OE1373" s="779"/>
      <c r="OF1373" s="779"/>
      <c r="OG1373" s="779"/>
      <c r="OH1373" s="779"/>
      <c r="OI1373" s="779"/>
      <c r="OJ1373" s="779"/>
      <c r="OK1373" s="779"/>
      <c r="OL1373" s="779"/>
      <c r="OM1373" s="779"/>
      <c r="ON1373" s="779"/>
      <c r="OO1373" s="779"/>
      <c r="OP1373" s="779"/>
      <c r="OQ1373" s="779"/>
      <c r="OR1373" s="779"/>
      <c r="OS1373" s="779"/>
      <c r="OT1373" s="779"/>
      <c r="OU1373" s="779"/>
      <c r="OV1373" s="779"/>
      <c r="OW1373" s="779"/>
      <c r="OX1373" s="779"/>
      <c r="OY1373" s="779"/>
      <c r="OZ1373" s="779"/>
      <c r="PA1373" s="779"/>
      <c r="PB1373" s="779"/>
      <c r="PC1373" s="779"/>
      <c r="PD1373" s="779"/>
      <c r="PE1373" s="779"/>
      <c r="PF1373" s="779"/>
      <c r="PG1373" s="779"/>
      <c r="PH1373" s="779"/>
      <c r="PI1373" s="779"/>
      <c r="PJ1373" s="779"/>
      <c r="PK1373" s="779"/>
      <c r="PL1373" s="779"/>
      <c r="PM1373" s="779"/>
      <c r="PN1373" s="779"/>
      <c r="PO1373" s="779"/>
      <c r="PP1373" s="779"/>
      <c r="PQ1373" s="779"/>
      <c r="PR1373" s="779"/>
      <c r="PS1373" s="779"/>
      <c r="PT1373" s="779"/>
      <c r="PU1373" s="779"/>
      <c r="PV1373" s="779"/>
      <c r="PW1373" s="779"/>
      <c r="PX1373" s="779"/>
      <c r="PY1373" s="779"/>
      <c r="PZ1373" s="779"/>
      <c r="QA1373" s="779"/>
      <c r="QB1373" s="779"/>
      <c r="QC1373" s="779"/>
      <c r="QD1373" s="779"/>
      <c r="QE1373" s="779"/>
      <c r="QF1373" s="779"/>
      <c r="QG1373" s="779"/>
      <c r="QH1373" s="779"/>
      <c r="QI1373" s="779"/>
      <c r="QJ1373" s="779"/>
      <c r="QK1373" s="779"/>
      <c r="QL1373" s="779"/>
      <c r="QM1373" s="779"/>
      <c r="QN1373" s="779"/>
      <c r="QO1373" s="779"/>
      <c r="QP1373" s="779"/>
      <c r="QQ1373" s="779"/>
      <c r="QR1373" s="779"/>
      <c r="QS1373" s="779"/>
      <c r="QT1373" s="779"/>
      <c r="QU1373" s="779"/>
      <c r="QV1373" s="779"/>
      <c r="QW1373" s="779"/>
      <c r="QX1373" s="779"/>
      <c r="QY1373" s="779"/>
      <c r="QZ1373" s="779"/>
      <c r="RA1373" s="779"/>
      <c r="RB1373" s="779"/>
      <c r="RC1373" s="779"/>
      <c r="RD1373" s="779"/>
      <c r="RE1373" s="779"/>
      <c r="RF1373" s="779"/>
      <c r="RG1373" s="779"/>
      <c r="RH1373" s="779"/>
      <c r="RI1373" s="779"/>
      <c r="RJ1373" s="779"/>
      <c r="RK1373" s="779"/>
      <c r="RL1373" s="779"/>
      <c r="RM1373" s="779"/>
      <c r="RN1373" s="779"/>
      <c r="RO1373" s="779"/>
      <c r="RP1373" s="779"/>
      <c r="RQ1373" s="779"/>
      <c r="RR1373" s="779"/>
      <c r="RS1373" s="779"/>
      <c r="RT1373" s="779"/>
      <c r="RU1373" s="779"/>
      <c r="RV1373" s="779"/>
      <c r="RW1373" s="779"/>
      <c r="RX1373" s="779"/>
      <c r="RY1373" s="779"/>
      <c r="RZ1373" s="779"/>
      <c r="SA1373" s="779"/>
      <c r="SB1373" s="779"/>
      <c r="SC1373" s="779"/>
      <c r="SD1373" s="779"/>
      <c r="SE1373" s="779"/>
      <c r="SF1373" s="779"/>
      <c r="SG1373" s="779"/>
      <c r="SH1373" s="779"/>
      <c r="SI1373" s="779"/>
      <c r="SJ1373" s="779"/>
      <c r="SK1373" s="779"/>
      <c r="SL1373" s="779"/>
      <c r="SM1373" s="779"/>
      <c r="SN1373" s="779"/>
      <c r="SO1373" s="779"/>
      <c r="SP1373" s="779"/>
      <c r="SQ1373" s="779"/>
      <c r="SR1373" s="779"/>
      <c r="SS1373" s="779"/>
      <c r="ST1373" s="779"/>
      <c r="SU1373" s="779"/>
      <c r="SV1373" s="779"/>
      <c r="SW1373" s="779"/>
      <c r="SX1373" s="779"/>
      <c r="SY1373" s="779"/>
      <c r="SZ1373" s="779"/>
      <c r="TA1373" s="779"/>
      <c r="TB1373" s="779"/>
      <c r="TC1373" s="779"/>
      <c r="TD1373" s="779"/>
      <c r="TE1373" s="779"/>
      <c r="TF1373" s="779"/>
      <c r="TG1373" s="779"/>
      <c r="TH1373" s="779"/>
      <c r="TI1373" s="779"/>
      <c r="TJ1373" s="779"/>
      <c r="TK1373" s="779"/>
      <c r="TL1373" s="779"/>
      <c r="TM1373" s="779"/>
      <c r="TN1373" s="779"/>
      <c r="TO1373" s="779"/>
      <c r="TP1373" s="779"/>
      <c r="TQ1373" s="779"/>
      <c r="TR1373" s="779"/>
      <c r="TS1373" s="779"/>
      <c r="TT1373" s="779"/>
      <c r="TU1373" s="779"/>
      <c r="TV1373" s="779"/>
      <c r="TW1373" s="779"/>
      <c r="TX1373" s="779"/>
      <c r="TY1373" s="779"/>
      <c r="TZ1373" s="779"/>
      <c r="UA1373" s="779"/>
      <c r="UB1373" s="779"/>
      <c r="UC1373" s="779"/>
      <c r="UD1373" s="779"/>
      <c r="UE1373" s="779"/>
      <c r="UF1373" s="779"/>
      <c r="UG1373" s="779"/>
      <c r="UH1373" s="779"/>
      <c r="UI1373" s="779"/>
      <c r="UJ1373" s="779"/>
      <c r="UK1373" s="779"/>
      <c r="UL1373" s="779"/>
      <c r="UM1373" s="779"/>
      <c r="UN1373" s="779"/>
      <c r="UO1373" s="779"/>
      <c r="UP1373" s="779"/>
      <c r="UQ1373" s="779"/>
      <c r="UR1373" s="779"/>
      <c r="US1373" s="779"/>
      <c r="UT1373" s="779"/>
      <c r="UU1373" s="779"/>
      <c r="UV1373" s="779"/>
      <c r="UW1373" s="779"/>
      <c r="UX1373" s="779"/>
      <c r="UY1373" s="779"/>
      <c r="UZ1373" s="779"/>
      <c r="VA1373" s="779"/>
      <c r="VB1373" s="779"/>
      <c r="VC1373" s="779"/>
      <c r="VD1373" s="779"/>
      <c r="VE1373" s="779"/>
      <c r="VF1373" s="779"/>
      <c r="VG1373" s="779"/>
      <c r="VH1373" s="779"/>
      <c r="VI1373" s="779"/>
      <c r="VJ1373" s="779"/>
      <c r="VK1373" s="779"/>
      <c r="VL1373" s="779"/>
      <c r="VM1373" s="779"/>
      <c r="VN1373" s="779"/>
      <c r="VO1373" s="779"/>
      <c r="VP1373" s="779"/>
      <c r="VQ1373" s="779"/>
      <c r="VR1373" s="779"/>
      <c r="VS1373" s="779"/>
      <c r="VT1373" s="779"/>
      <c r="VU1373" s="779"/>
      <c r="VV1373" s="779"/>
      <c r="VW1373" s="779"/>
      <c r="VX1373" s="779"/>
      <c r="VY1373" s="779"/>
      <c r="VZ1373" s="779"/>
      <c r="WA1373" s="779"/>
      <c r="WB1373" s="779"/>
      <c r="WC1373" s="779"/>
      <c r="WD1373" s="779"/>
      <c r="WE1373" s="779"/>
      <c r="WF1373" s="779"/>
      <c r="WG1373" s="779"/>
      <c r="WH1373" s="779"/>
      <c r="WI1373" s="779"/>
      <c r="WJ1373" s="779"/>
      <c r="WK1373" s="779"/>
      <c r="WL1373" s="779"/>
      <c r="WM1373" s="779"/>
      <c r="WN1373" s="779"/>
      <c r="WO1373" s="779"/>
      <c r="WP1373" s="779"/>
      <c r="WQ1373" s="779"/>
      <c r="WR1373" s="779"/>
      <c r="WS1373" s="779"/>
      <c r="WT1373" s="779"/>
      <c r="WU1373" s="779"/>
      <c r="WV1373" s="779"/>
      <c r="WW1373" s="779"/>
      <c r="WX1373" s="779"/>
      <c r="WY1373" s="779"/>
      <c r="WZ1373" s="779"/>
      <c r="XA1373" s="779"/>
      <c r="XB1373" s="779"/>
      <c r="XC1373" s="779"/>
      <c r="XD1373" s="779"/>
      <c r="XE1373" s="779"/>
      <c r="XF1373" s="779"/>
      <c r="XG1373" s="779"/>
      <c r="XH1373" s="779"/>
      <c r="XI1373" s="779"/>
      <c r="XJ1373" s="779"/>
      <c r="XK1373" s="779"/>
      <c r="XL1373" s="779"/>
      <c r="XM1373" s="779"/>
      <c r="XN1373" s="779"/>
      <c r="XO1373" s="779"/>
      <c r="XP1373" s="779"/>
      <c r="XQ1373" s="779"/>
      <c r="XR1373" s="779"/>
      <c r="XS1373" s="779"/>
      <c r="XT1373" s="779"/>
      <c r="XU1373" s="779"/>
      <c r="XV1373" s="779"/>
      <c r="XW1373" s="779"/>
      <c r="XX1373" s="779"/>
      <c r="XY1373" s="779"/>
      <c r="XZ1373" s="779"/>
      <c r="YA1373" s="779"/>
      <c r="YB1373" s="779"/>
      <c r="YC1373" s="779"/>
      <c r="YD1373" s="779"/>
      <c r="YE1373" s="779"/>
      <c r="YF1373" s="779"/>
      <c r="YG1373" s="779"/>
      <c r="YH1373" s="779"/>
      <c r="YI1373" s="779"/>
      <c r="YJ1373" s="779"/>
      <c r="YK1373" s="779"/>
      <c r="YL1373" s="779"/>
      <c r="YM1373" s="779"/>
      <c r="YN1373" s="779"/>
      <c r="YO1373" s="779"/>
      <c r="YP1373" s="779"/>
      <c r="YQ1373" s="779"/>
      <c r="YR1373" s="779"/>
      <c r="YS1373" s="779"/>
      <c r="YT1373" s="779"/>
      <c r="YU1373" s="779"/>
      <c r="YV1373" s="779"/>
      <c r="YW1373" s="779"/>
      <c r="YX1373" s="779"/>
      <c r="YY1373" s="779"/>
      <c r="YZ1373" s="779"/>
      <c r="ZA1373" s="779"/>
      <c r="ZB1373" s="779"/>
      <c r="ZC1373" s="779"/>
      <c r="ZD1373" s="779"/>
      <c r="ZE1373" s="779"/>
      <c r="ZF1373" s="779"/>
      <c r="ZG1373" s="779"/>
      <c r="ZH1373" s="779"/>
      <c r="ZI1373" s="779"/>
      <c r="ZJ1373" s="779"/>
      <c r="ZK1373" s="779"/>
      <c r="ZL1373" s="779"/>
      <c r="ZM1373" s="779"/>
      <c r="ZN1373" s="779"/>
      <c r="ZO1373" s="779"/>
      <c r="ZP1373" s="779"/>
      <c r="ZQ1373" s="779"/>
      <c r="ZR1373" s="779"/>
      <c r="ZS1373" s="779"/>
      <c r="ZT1373" s="779"/>
      <c r="ZU1373" s="779"/>
      <c r="ZV1373" s="779"/>
      <c r="ZW1373" s="779"/>
      <c r="ZX1373" s="779"/>
      <c r="ZY1373" s="779"/>
      <c r="ZZ1373" s="779"/>
      <c r="AAA1373" s="779"/>
      <c r="AAB1373" s="779"/>
      <c r="AAC1373" s="779"/>
      <c r="AAD1373" s="779"/>
      <c r="AAE1373" s="779"/>
      <c r="AAF1373" s="779"/>
      <c r="AAG1373" s="779"/>
      <c r="AAH1373" s="779"/>
      <c r="AAI1373" s="779"/>
      <c r="AAJ1373" s="779"/>
      <c r="AAK1373" s="779"/>
      <c r="AAL1373" s="779"/>
      <c r="AAM1373" s="779"/>
      <c r="AAN1373" s="779"/>
      <c r="AAO1373" s="779"/>
      <c r="AAP1373" s="779"/>
      <c r="AAQ1373" s="779"/>
      <c r="AAR1373" s="779"/>
      <c r="AAS1373" s="779"/>
      <c r="AAT1373" s="779"/>
      <c r="AAU1373" s="779"/>
      <c r="AAV1373" s="779"/>
      <c r="AAW1373" s="779"/>
      <c r="AAX1373" s="779"/>
      <c r="AAY1373" s="779"/>
      <c r="AAZ1373" s="779"/>
      <c r="ABA1373" s="779"/>
      <c r="ABB1373" s="779"/>
      <c r="ABC1373" s="779"/>
      <c r="ABD1373" s="779"/>
      <c r="ABE1373" s="779"/>
      <c r="ABF1373" s="779"/>
      <c r="ABG1373" s="779"/>
      <c r="ABH1373" s="779"/>
      <c r="ABI1373" s="779"/>
      <c r="ABJ1373" s="779"/>
      <c r="ABK1373" s="779"/>
      <c r="ABL1373" s="779"/>
      <c r="ABM1373" s="779"/>
      <c r="ABN1373" s="779"/>
      <c r="ABO1373" s="779"/>
      <c r="ABP1373" s="779"/>
      <c r="ABQ1373" s="779"/>
      <c r="ABR1373" s="779"/>
      <c r="ABS1373" s="779"/>
      <c r="ABT1373" s="779"/>
      <c r="ABU1373" s="779"/>
      <c r="ABV1373" s="779"/>
      <c r="ABW1373" s="779"/>
      <c r="ABX1373" s="779"/>
      <c r="ABY1373" s="779"/>
      <c r="ABZ1373" s="779"/>
      <c r="ACA1373" s="779"/>
      <c r="ACB1373" s="779"/>
      <c r="ACC1373" s="779"/>
      <c r="ACD1373" s="779"/>
      <c r="ACE1373" s="779"/>
      <c r="ACF1373" s="779"/>
      <c r="ACG1373" s="779"/>
      <c r="ACH1373" s="779"/>
      <c r="ACI1373" s="779"/>
      <c r="ACJ1373" s="779"/>
      <c r="ACK1373" s="779"/>
      <c r="ACL1373" s="779"/>
      <c r="ACM1373" s="779"/>
      <c r="ACN1373" s="779"/>
      <c r="ACO1373" s="779"/>
      <c r="ACP1373" s="779"/>
      <c r="ACQ1373" s="779"/>
      <c r="ACR1373" s="779"/>
      <c r="ACS1373" s="779"/>
      <c r="ACT1373" s="779"/>
      <c r="ACU1373" s="779"/>
      <c r="ACV1373" s="779"/>
      <c r="ACW1373" s="779"/>
      <c r="ACX1373" s="779"/>
      <c r="ACY1373" s="779"/>
      <c r="ACZ1373" s="779"/>
      <c r="ADA1373" s="779"/>
      <c r="ADB1373" s="779"/>
      <c r="ADC1373" s="779"/>
      <c r="ADD1373" s="779"/>
      <c r="ADE1373" s="779"/>
      <c r="ADF1373" s="779"/>
      <c r="ADG1373" s="779"/>
      <c r="ADH1373" s="779"/>
      <c r="ADI1373" s="779"/>
      <c r="ADJ1373" s="779"/>
      <c r="ADK1373" s="779"/>
      <c r="ADL1373" s="779"/>
      <c r="ADM1373" s="779"/>
      <c r="ADN1373" s="779"/>
      <c r="ADO1373" s="779"/>
      <c r="ADP1373" s="779"/>
      <c r="ADQ1373" s="779"/>
      <c r="ADR1373" s="779"/>
      <c r="ADS1373" s="779"/>
      <c r="ADT1373" s="779"/>
      <c r="ADU1373" s="779"/>
      <c r="ADV1373" s="779"/>
      <c r="ADW1373" s="779"/>
      <c r="ADX1373" s="779"/>
      <c r="ADY1373" s="779"/>
      <c r="ADZ1373" s="779"/>
      <c r="AEA1373" s="779"/>
      <c r="AEB1373" s="779"/>
      <c r="AEC1373" s="779"/>
      <c r="AED1373" s="779"/>
      <c r="AEE1373" s="779"/>
      <c r="AEF1373" s="779"/>
      <c r="AEG1373" s="779"/>
      <c r="AEH1373" s="779"/>
      <c r="AEI1373" s="779"/>
      <c r="AEJ1373" s="779"/>
      <c r="AEK1373" s="779"/>
      <c r="AEL1373" s="779"/>
      <c r="AEM1373" s="779"/>
      <c r="AEN1373" s="779"/>
      <c r="AEO1373" s="779"/>
      <c r="AEP1373" s="779"/>
      <c r="AEQ1373" s="779"/>
      <c r="AER1373" s="779"/>
      <c r="AES1373" s="779"/>
      <c r="AET1373" s="779"/>
      <c r="AEU1373" s="779"/>
      <c r="AEV1373" s="779"/>
      <c r="AEW1373" s="779"/>
      <c r="AEX1373" s="779"/>
      <c r="AEY1373" s="779"/>
      <c r="AEZ1373" s="779"/>
      <c r="AFA1373" s="779"/>
      <c r="AFB1373" s="779"/>
      <c r="AFC1373" s="779"/>
      <c r="AFD1373" s="779"/>
      <c r="AFE1373" s="779"/>
      <c r="AFF1373" s="779"/>
      <c r="AFG1373" s="779"/>
      <c r="AFH1373" s="779"/>
      <c r="AFI1373" s="779"/>
      <c r="AFJ1373" s="779"/>
      <c r="AFK1373" s="779"/>
      <c r="AFL1373" s="779"/>
      <c r="AFM1373" s="779"/>
      <c r="AFN1373" s="779"/>
      <c r="AFO1373" s="779"/>
      <c r="AFP1373" s="779"/>
      <c r="AFQ1373" s="779"/>
      <c r="AFR1373" s="779"/>
      <c r="AFS1373" s="779"/>
      <c r="AFT1373" s="779"/>
      <c r="AFU1373" s="779"/>
      <c r="AFV1373" s="779"/>
      <c r="AFW1373" s="779"/>
      <c r="AFX1373" s="779"/>
      <c r="AFY1373" s="779"/>
      <c r="AFZ1373" s="779"/>
      <c r="AGA1373" s="779"/>
      <c r="AGB1373" s="779"/>
      <c r="AGC1373" s="779"/>
      <c r="AGD1373" s="779"/>
      <c r="AGE1373" s="779"/>
      <c r="AGF1373" s="779"/>
      <c r="AGG1373" s="779"/>
      <c r="AGH1373" s="779"/>
      <c r="AGI1373" s="779"/>
      <c r="AGJ1373" s="779"/>
      <c r="AGK1373" s="779"/>
      <c r="AGL1373" s="779"/>
      <c r="AGM1373" s="779"/>
      <c r="AGN1373" s="779"/>
      <c r="AGO1373" s="779"/>
      <c r="AGP1373" s="779"/>
      <c r="AGQ1373" s="779"/>
      <c r="AGR1373" s="779"/>
      <c r="AGS1373" s="779"/>
      <c r="AGT1373" s="779"/>
      <c r="AGU1373" s="779"/>
      <c r="AGV1373" s="779"/>
      <c r="AGW1373" s="779"/>
      <c r="AGX1373" s="779"/>
      <c r="AGY1373" s="779"/>
      <c r="AGZ1373" s="779"/>
      <c r="AHA1373" s="779"/>
      <c r="AHB1373" s="779"/>
      <c r="AHC1373" s="779"/>
      <c r="AHD1373" s="779"/>
      <c r="AHE1373" s="779"/>
      <c r="AHF1373" s="779"/>
      <c r="AHG1373" s="779"/>
      <c r="AHH1373" s="779"/>
      <c r="AHI1373" s="779"/>
      <c r="AHJ1373" s="779"/>
      <c r="AHK1373" s="779"/>
      <c r="AHL1373" s="779"/>
      <c r="AHM1373" s="779"/>
      <c r="AHN1373" s="779"/>
      <c r="AHO1373" s="779"/>
      <c r="AHP1373" s="779"/>
      <c r="AHQ1373" s="779"/>
      <c r="AHR1373" s="779"/>
      <c r="AHS1373" s="779"/>
      <c r="AHT1373" s="779"/>
      <c r="AHU1373" s="779"/>
      <c r="AHV1373" s="779"/>
      <c r="AHW1373" s="779"/>
      <c r="AHX1373" s="779"/>
      <c r="AHY1373" s="779"/>
      <c r="AHZ1373" s="779"/>
      <c r="AIA1373" s="779"/>
      <c r="AIB1373" s="779"/>
      <c r="AIC1373" s="779"/>
      <c r="AID1373" s="779"/>
      <c r="AIE1373" s="779"/>
      <c r="AIF1373" s="779"/>
      <c r="AIG1373" s="779"/>
      <c r="AIH1373" s="779"/>
      <c r="AII1373" s="779"/>
      <c r="AIJ1373" s="779"/>
      <c r="AIK1373" s="779"/>
      <c r="AIL1373" s="779"/>
      <c r="AIM1373" s="779"/>
      <c r="AIN1373" s="779"/>
      <c r="AIO1373" s="779"/>
      <c r="AIP1373" s="779"/>
      <c r="AIQ1373" s="779"/>
      <c r="AIR1373" s="779"/>
      <c r="AIS1373" s="779"/>
      <c r="AIT1373" s="779"/>
      <c r="AIU1373" s="779"/>
      <c r="AIV1373" s="779"/>
      <c r="AIW1373" s="779"/>
      <c r="AIX1373" s="779"/>
      <c r="AIY1373" s="779"/>
      <c r="AIZ1373" s="779"/>
      <c r="AJA1373" s="779"/>
      <c r="AJB1373" s="779"/>
      <c r="AJC1373" s="779"/>
      <c r="AJD1373" s="779"/>
      <c r="AJE1373" s="779"/>
      <c r="AJF1373" s="779"/>
      <c r="AJG1373" s="779"/>
      <c r="AJH1373" s="779"/>
      <c r="AJI1373" s="779"/>
      <c r="AJJ1373" s="779"/>
      <c r="AJK1373" s="779"/>
      <c r="AJL1373" s="779"/>
      <c r="AJM1373" s="779"/>
      <c r="AJN1373" s="779"/>
      <c r="AJO1373" s="779"/>
      <c r="AJP1373" s="779"/>
      <c r="AJQ1373" s="779"/>
      <c r="AJR1373" s="779"/>
      <c r="AJS1373" s="779"/>
      <c r="AJT1373" s="779"/>
      <c r="AJU1373" s="779"/>
      <c r="AJV1373" s="779"/>
      <c r="AJW1373" s="779"/>
      <c r="AJX1373" s="779"/>
      <c r="AJY1373" s="779"/>
      <c r="AJZ1373" s="779"/>
      <c r="AKA1373" s="779"/>
      <c r="AKB1373" s="779"/>
      <c r="AKC1373" s="779"/>
      <c r="AKD1373" s="779"/>
      <c r="AKE1373" s="779"/>
      <c r="AKF1373" s="779"/>
      <c r="AKG1373" s="779"/>
      <c r="AKH1373" s="779"/>
      <c r="AKI1373" s="779"/>
      <c r="AKJ1373" s="779"/>
      <c r="AKK1373" s="779"/>
      <c r="AKL1373" s="779"/>
      <c r="AKM1373" s="779"/>
      <c r="AKN1373" s="779"/>
      <c r="AKO1373" s="779"/>
      <c r="AKP1373" s="779"/>
      <c r="AKQ1373" s="779"/>
      <c r="AKR1373" s="779"/>
      <c r="AKS1373" s="779"/>
      <c r="AKT1373" s="779"/>
      <c r="AKU1373" s="779"/>
      <c r="AKV1373" s="779"/>
      <c r="AKW1373" s="779"/>
      <c r="AKX1373" s="779"/>
      <c r="AKY1373" s="779"/>
      <c r="AKZ1373" s="779"/>
      <c r="ALA1373" s="779"/>
      <c r="ALB1373" s="779"/>
      <c r="ALC1373" s="779"/>
      <c r="ALD1373" s="779"/>
      <c r="ALE1373" s="779"/>
      <c r="ALF1373" s="779"/>
      <c r="ALG1373" s="779"/>
      <c r="ALH1373" s="779"/>
      <c r="ALI1373" s="779"/>
      <c r="ALJ1373" s="779"/>
      <c r="ALK1373" s="779"/>
      <c r="ALL1373" s="779"/>
      <c r="ALM1373" s="779"/>
      <c r="ALN1373" s="779"/>
      <c r="ALO1373" s="779"/>
      <c r="ALP1373" s="779"/>
      <c r="ALQ1373" s="779"/>
      <c r="ALR1373" s="779"/>
      <c r="ALS1373" s="779"/>
      <c r="ALT1373" s="779"/>
      <c r="ALU1373" s="779"/>
      <c r="ALV1373" s="779"/>
      <c r="ALW1373" s="779"/>
      <c r="ALX1373" s="779"/>
      <c r="ALY1373" s="779"/>
      <c r="ALZ1373" s="779"/>
      <c r="AMA1373" s="779"/>
      <c r="AMB1373" s="779"/>
      <c r="AMC1373" s="779"/>
      <c r="AMD1373" s="779"/>
      <c r="AME1373" s="779"/>
      <c r="AMF1373" s="779"/>
      <c r="AMG1373" s="779"/>
      <c r="AMH1373" s="779"/>
      <c r="AMI1373" s="779"/>
      <c r="AMJ1373" s="779"/>
      <c r="AMK1373" s="779"/>
      <c r="AML1373" s="779"/>
      <c r="AMM1373" s="779"/>
      <c r="AMN1373" s="779"/>
      <c r="AMO1373" s="779"/>
      <c r="AMP1373" s="779"/>
      <c r="AMQ1373" s="779"/>
      <c r="AMR1373" s="779"/>
      <c r="AMS1373" s="779"/>
      <c r="AMT1373" s="779"/>
      <c r="AMU1373" s="779"/>
      <c r="AMV1373" s="779"/>
      <c r="AMW1373" s="779"/>
      <c r="AMX1373" s="779"/>
      <c r="AMY1373" s="779"/>
      <c r="AMZ1373" s="779"/>
      <c r="ANA1373" s="779"/>
      <c r="ANB1373" s="779"/>
      <c r="ANC1373" s="779"/>
      <c r="AND1373" s="779"/>
      <c r="ANE1373" s="779"/>
      <c r="ANF1373" s="779"/>
      <c r="ANG1373" s="779"/>
      <c r="ANH1373" s="779"/>
      <c r="ANI1373" s="779"/>
      <c r="ANJ1373" s="779"/>
      <c r="ANK1373" s="779"/>
      <c r="ANL1373" s="779"/>
      <c r="ANM1373" s="779"/>
      <c r="ANN1373" s="779"/>
      <c r="ANO1373" s="779"/>
      <c r="ANP1373" s="779"/>
      <c r="ANQ1373" s="779"/>
      <c r="ANR1373" s="779"/>
      <c r="ANS1373" s="779"/>
      <c r="ANT1373" s="779"/>
      <c r="ANU1373" s="779"/>
      <c r="ANV1373" s="779"/>
      <c r="ANW1373" s="779"/>
      <c r="ANX1373" s="779"/>
      <c r="ANY1373" s="779"/>
      <c r="ANZ1373" s="779"/>
      <c r="AOA1373" s="779"/>
      <c r="AOB1373" s="779"/>
      <c r="AOC1373" s="779"/>
      <c r="AOD1373" s="779"/>
      <c r="AOE1373" s="779"/>
      <c r="AOF1373" s="779"/>
      <c r="AOG1373" s="779"/>
      <c r="AOH1373" s="779"/>
      <c r="AOI1373" s="779"/>
      <c r="AOJ1373" s="779"/>
      <c r="AOK1373" s="779"/>
      <c r="AOL1373" s="779"/>
      <c r="AOM1373" s="779"/>
      <c r="AON1373" s="779"/>
      <c r="AOO1373" s="779"/>
      <c r="AOP1373" s="779"/>
      <c r="AOQ1373" s="779"/>
      <c r="AOR1373" s="779"/>
      <c r="AOS1373" s="779"/>
      <c r="AOT1373" s="779"/>
      <c r="AOU1373" s="779"/>
      <c r="AOV1373" s="779"/>
      <c r="AOW1373" s="779"/>
      <c r="AOX1373" s="779"/>
      <c r="AOY1373" s="779"/>
      <c r="AOZ1373" s="779"/>
      <c r="APA1373" s="779"/>
      <c r="APB1373" s="779"/>
      <c r="APC1373" s="779"/>
      <c r="APD1373" s="779"/>
      <c r="APE1373" s="779"/>
      <c r="APF1373" s="779"/>
      <c r="APG1373" s="779"/>
      <c r="APH1373" s="779"/>
      <c r="API1373" s="779"/>
      <c r="APJ1373" s="779"/>
      <c r="APK1373" s="779"/>
      <c r="APL1373" s="779"/>
      <c r="APM1373" s="779"/>
      <c r="APN1373" s="779"/>
      <c r="APO1373" s="779"/>
      <c r="APP1373" s="779"/>
      <c r="APQ1373" s="779"/>
      <c r="APR1373" s="779"/>
      <c r="APS1373" s="779"/>
      <c r="APT1373" s="779"/>
      <c r="APU1373" s="779"/>
      <c r="APV1373" s="779"/>
      <c r="APW1373" s="779"/>
      <c r="APX1373" s="779"/>
      <c r="APY1373" s="779"/>
      <c r="APZ1373" s="779"/>
      <c r="AQA1373" s="779"/>
      <c r="AQB1373" s="779"/>
      <c r="AQC1373" s="779"/>
      <c r="AQD1373" s="779"/>
      <c r="AQE1373" s="779"/>
      <c r="AQF1373" s="779"/>
      <c r="AQG1373" s="779"/>
      <c r="AQH1373" s="779"/>
      <c r="AQI1373" s="779"/>
      <c r="AQJ1373" s="779"/>
      <c r="AQK1373" s="779"/>
      <c r="AQL1373" s="779"/>
      <c r="AQM1373" s="779"/>
      <c r="AQN1373" s="779"/>
      <c r="AQO1373" s="779"/>
      <c r="AQP1373" s="779"/>
      <c r="AQQ1373" s="779"/>
      <c r="AQR1373" s="779"/>
      <c r="AQS1373" s="779"/>
      <c r="AQT1373" s="779"/>
      <c r="AQU1373" s="779"/>
      <c r="AQV1373" s="779"/>
      <c r="AQW1373" s="779"/>
      <c r="AQX1373" s="779"/>
      <c r="AQY1373" s="779"/>
      <c r="AQZ1373" s="779"/>
      <c r="ARA1373" s="779"/>
      <c r="ARB1373" s="779"/>
      <c r="ARC1373" s="779"/>
      <c r="ARD1373" s="779"/>
      <c r="ARE1373" s="779"/>
      <c r="ARF1373" s="779"/>
      <c r="ARG1373" s="779"/>
      <c r="ARH1373" s="779"/>
      <c r="ARI1373" s="779"/>
      <c r="ARJ1373" s="779"/>
      <c r="ARK1373" s="779"/>
      <c r="ARL1373" s="779"/>
      <c r="ARM1373" s="779"/>
      <c r="ARN1373" s="779"/>
      <c r="ARO1373" s="779"/>
      <c r="ARP1373" s="779"/>
      <c r="ARQ1373" s="779"/>
      <c r="ARR1373" s="779"/>
      <c r="ARS1373" s="779"/>
      <c r="ART1373" s="779"/>
      <c r="ARU1373" s="779"/>
      <c r="ARV1373" s="779"/>
      <c r="ARW1373" s="779"/>
      <c r="ARX1373" s="779"/>
      <c r="ARY1373" s="779"/>
      <c r="ARZ1373" s="779"/>
      <c r="ASA1373" s="779"/>
      <c r="ASB1373" s="779"/>
      <c r="ASC1373" s="779"/>
      <c r="ASD1373" s="779"/>
      <c r="ASE1373" s="779"/>
      <c r="ASF1373" s="779"/>
      <c r="ASG1373" s="779"/>
      <c r="ASH1373" s="779"/>
      <c r="ASI1373" s="779"/>
      <c r="ASJ1373" s="779"/>
      <c r="ASK1373" s="779"/>
      <c r="ASL1373" s="779"/>
      <c r="ASM1373" s="779"/>
      <c r="ASN1373" s="779"/>
      <c r="ASO1373" s="779"/>
      <c r="ASP1373" s="779"/>
      <c r="ASQ1373" s="779"/>
      <c r="ASR1373" s="779"/>
      <c r="ASS1373" s="779"/>
      <c r="AST1373" s="779"/>
      <c r="ASU1373" s="779"/>
      <c r="ASV1373" s="779"/>
      <c r="ASW1373" s="779"/>
      <c r="ASX1373" s="779"/>
      <c r="ASY1373" s="779"/>
      <c r="ASZ1373" s="779"/>
      <c r="ATA1373" s="779"/>
      <c r="ATB1373" s="779"/>
      <c r="ATC1373" s="779"/>
      <c r="ATD1373" s="779"/>
      <c r="ATE1373" s="779"/>
      <c r="ATF1373" s="779"/>
      <c r="ATG1373" s="779"/>
      <c r="ATH1373" s="779"/>
      <c r="ATI1373" s="779"/>
      <c r="ATJ1373" s="779"/>
      <c r="ATK1373" s="779"/>
      <c r="ATL1373" s="779"/>
      <c r="ATM1373" s="779"/>
      <c r="ATN1373" s="779"/>
      <c r="ATO1373" s="779"/>
      <c r="ATP1373" s="779"/>
      <c r="ATQ1373" s="779"/>
      <c r="ATR1373" s="779"/>
      <c r="ATS1373" s="779"/>
      <c r="ATT1373" s="779"/>
      <c r="ATU1373" s="779"/>
      <c r="ATV1373" s="779"/>
      <c r="ATW1373" s="779"/>
      <c r="ATX1373" s="779"/>
      <c r="ATY1373" s="779"/>
      <c r="ATZ1373" s="779"/>
      <c r="AUA1373" s="779"/>
      <c r="AUB1373" s="779"/>
      <c r="AUC1373" s="779"/>
      <c r="AUD1373" s="779"/>
      <c r="AUE1373" s="779"/>
      <c r="AUF1373" s="779"/>
      <c r="AUG1373" s="779"/>
      <c r="AUH1373" s="779"/>
      <c r="AUI1373" s="779"/>
      <c r="AUJ1373" s="779"/>
      <c r="AUK1373" s="779"/>
      <c r="AUL1373" s="779"/>
      <c r="AUM1373" s="779"/>
      <c r="AUN1373" s="779"/>
      <c r="AUO1373" s="779"/>
      <c r="AUP1373" s="779"/>
      <c r="AUQ1373" s="779"/>
      <c r="AUR1373" s="779"/>
      <c r="AUS1373" s="779"/>
      <c r="AUT1373" s="779"/>
      <c r="AUU1373" s="779"/>
      <c r="AUV1373" s="779"/>
      <c r="AUW1373" s="779"/>
      <c r="AUX1373" s="779"/>
      <c r="AUY1373" s="779"/>
      <c r="AUZ1373" s="779"/>
      <c r="AVA1373" s="779"/>
      <c r="AVB1373" s="779"/>
      <c r="AVC1373" s="779"/>
      <c r="AVD1373" s="779"/>
      <c r="AVE1373" s="779"/>
      <c r="AVF1373" s="779"/>
      <c r="AVG1373" s="779"/>
      <c r="AVH1373" s="779"/>
      <c r="AVI1373" s="779"/>
      <c r="AVJ1373" s="779"/>
      <c r="AVK1373" s="779"/>
      <c r="AVL1373" s="779"/>
      <c r="AVM1373" s="779"/>
      <c r="AVN1373" s="779"/>
      <c r="AVO1373" s="779"/>
      <c r="AVP1373" s="779"/>
      <c r="AVQ1373" s="779"/>
      <c r="AVR1373" s="779"/>
      <c r="AVS1373" s="779"/>
      <c r="AVT1373" s="779"/>
      <c r="AVU1373" s="779"/>
      <c r="AVV1373" s="779"/>
      <c r="AVW1373" s="779"/>
      <c r="AVX1373" s="779"/>
      <c r="AVY1373" s="779"/>
      <c r="AVZ1373" s="779"/>
      <c r="AWA1373" s="779"/>
      <c r="AWB1373" s="779"/>
      <c r="AWC1373" s="779"/>
      <c r="AWD1373" s="779"/>
      <c r="AWE1373" s="779"/>
      <c r="AWF1373" s="779"/>
      <c r="AWG1373" s="779"/>
      <c r="AWH1373" s="779"/>
      <c r="AWI1373" s="779"/>
      <c r="AWJ1373" s="779"/>
      <c r="AWK1373" s="779"/>
      <c r="AWL1373" s="779"/>
      <c r="AWM1373" s="779"/>
      <c r="AWN1373" s="779"/>
      <c r="AWO1373" s="779"/>
      <c r="AWP1373" s="779"/>
      <c r="AWQ1373" s="779"/>
      <c r="AWR1373" s="779"/>
      <c r="AWS1373" s="779"/>
      <c r="AWT1373" s="779"/>
      <c r="AWU1373" s="779"/>
      <c r="AWV1373" s="779"/>
      <c r="AWW1373" s="779"/>
      <c r="AWX1373" s="779"/>
      <c r="AWY1373" s="779"/>
      <c r="AWZ1373" s="779"/>
      <c r="AXA1373" s="779"/>
      <c r="AXB1373" s="779"/>
      <c r="AXC1373" s="779"/>
      <c r="AXD1373" s="779"/>
      <c r="AXE1373" s="779"/>
      <c r="AXF1373" s="779"/>
      <c r="AXG1373" s="779"/>
      <c r="AXH1373" s="779"/>
      <c r="AXI1373" s="779"/>
      <c r="AXJ1373" s="779"/>
      <c r="AXK1373" s="779"/>
      <c r="AXL1373" s="779"/>
      <c r="AXM1373" s="779"/>
      <c r="AXN1373" s="779"/>
      <c r="AXO1373" s="779"/>
      <c r="AXP1373" s="779"/>
      <c r="AXQ1373" s="779"/>
      <c r="AXR1373" s="779"/>
      <c r="AXS1373" s="779"/>
      <c r="AXT1373" s="779"/>
      <c r="AXU1373" s="779"/>
      <c r="AXV1373" s="779"/>
      <c r="AXW1373" s="779"/>
      <c r="AXX1373" s="779"/>
      <c r="AXY1373" s="779"/>
      <c r="AXZ1373" s="779"/>
      <c r="AYA1373" s="779"/>
      <c r="AYB1373" s="779"/>
      <c r="AYC1373" s="779"/>
      <c r="AYD1373" s="779"/>
      <c r="AYE1373" s="779"/>
      <c r="AYF1373" s="779"/>
      <c r="AYG1373" s="779"/>
      <c r="AYH1373" s="779"/>
      <c r="AYI1373" s="779"/>
      <c r="AYJ1373" s="779"/>
      <c r="AYK1373" s="779"/>
      <c r="AYL1373" s="779"/>
      <c r="AYM1373" s="779"/>
      <c r="AYN1373" s="779"/>
      <c r="AYO1373" s="779"/>
      <c r="AYP1373" s="779"/>
      <c r="AYQ1373" s="779"/>
      <c r="AYR1373" s="779"/>
      <c r="AYS1373" s="779"/>
      <c r="AYT1373" s="779"/>
      <c r="AYU1373" s="779"/>
      <c r="AYV1373" s="779"/>
      <c r="AYW1373" s="779"/>
      <c r="AYX1373" s="779"/>
      <c r="AYY1373" s="779"/>
      <c r="AYZ1373" s="779"/>
      <c r="AZA1373" s="779"/>
      <c r="AZB1373" s="779"/>
      <c r="AZC1373" s="779"/>
      <c r="AZD1373" s="779"/>
      <c r="AZE1373" s="779"/>
      <c r="AZF1373" s="779"/>
      <c r="AZG1373" s="779"/>
      <c r="AZH1373" s="779"/>
      <c r="AZI1373" s="779"/>
      <c r="AZJ1373" s="779"/>
      <c r="AZK1373" s="779"/>
      <c r="AZL1373" s="779"/>
      <c r="AZM1373" s="779"/>
      <c r="AZN1373" s="779"/>
      <c r="AZO1373" s="779"/>
      <c r="AZP1373" s="779"/>
      <c r="AZQ1373" s="779"/>
      <c r="AZR1373" s="779"/>
      <c r="AZS1373" s="779"/>
      <c r="AZT1373" s="779"/>
      <c r="AZU1373" s="779"/>
      <c r="AZV1373" s="779"/>
      <c r="AZW1373" s="779"/>
      <c r="AZX1373" s="779"/>
      <c r="AZY1373" s="779"/>
      <c r="AZZ1373" s="779"/>
      <c r="BAA1373" s="779"/>
      <c r="BAB1373" s="779"/>
      <c r="BAC1373" s="779"/>
      <c r="BAD1373" s="779"/>
      <c r="BAE1373" s="779"/>
      <c r="BAF1373" s="779"/>
      <c r="BAG1373" s="779"/>
      <c r="BAH1373" s="779"/>
      <c r="BAI1373" s="779"/>
      <c r="BAJ1373" s="779"/>
      <c r="BAK1373" s="779"/>
      <c r="BAL1373" s="779"/>
      <c r="BAM1373" s="779"/>
      <c r="BAN1373" s="779"/>
      <c r="BAO1373" s="779"/>
      <c r="BAP1373" s="779"/>
      <c r="BAQ1373" s="779"/>
      <c r="BAR1373" s="779"/>
      <c r="BAS1373" s="779"/>
      <c r="BAT1373" s="779"/>
      <c r="BAU1373" s="779"/>
      <c r="BAV1373" s="779"/>
      <c r="BAW1373" s="779"/>
      <c r="BAX1373" s="779"/>
      <c r="BAY1373" s="779"/>
      <c r="BAZ1373" s="779"/>
      <c r="BBA1373" s="779"/>
      <c r="BBB1373" s="779"/>
      <c r="BBC1373" s="779"/>
      <c r="BBD1373" s="779"/>
      <c r="BBE1373" s="779"/>
      <c r="BBF1373" s="779"/>
      <c r="BBG1373" s="779"/>
      <c r="BBH1373" s="779"/>
      <c r="BBI1373" s="779"/>
      <c r="BBJ1373" s="779"/>
      <c r="BBK1373" s="779"/>
      <c r="BBL1373" s="779"/>
      <c r="BBM1373" s="779"/>
      <c r="BBN1373" s="779"/>
      <c r="BBO1373" s="779"/>
      <c r="BBP1373" s="779"/>
      <c r="BBQ1373" s="779"/>
      <c r="BBR1373" s="779"/>
      <c r="BBS1373" s="779"/>
      <c r="BBT1373" s="779"/>
      <c r="BBU1373" s="779"/>
      <c r="BBV1373" s="779"/>
      <c r="BBW1373" s="779"/>
      <c r="BBX1373" s="779"/>
      <c r="BBY1373" s="779"/>
      <c r="BBZ1373" s="779"/>
      <c r="BCA1373" s="779"/>
      <c r="BCB1373" s="779"/>
      <c r="BCC1373" s="779"/>
      <c r="BCD1373" s="779"/>
      <c r="BCE1373" s="779"/>
      <c r="BCF1373" s="779"/>
      <c r="BCG1373" s="779"/>
      <c r="BCH1373" s="779"/>
      <c r="BCI1373" s="779"/>
      <c r="BCJ1373" s="779"/>
      <c r="BCK1373" s="779"/>
      <c r="BCL1373" s="779"/>
      <c r="BCM1373" s="779"/>
      <c r="BCN1373" s="779"/>
      <c r="BCO1373" s="779"/>
      <c r="BCP1373" s="779"/>
      <c r="BCQ1373" s="779"/>
      <c r="BCR1373" s="779"/>
      <c r="BCS1373" s="779"/>
      <c r="BCT1373" s="779"/>
      <c r="BCU1373" s="779"/>
      <c r="BCV1373" s="779"/>
      <c r="BCW1373" s="779"/>
      <c r="BCX1373" s="779"/>
      <c r="BCY1373" s="779"/>
      <c r="BCZ1373" s="779"/>
      <c r="BDA1373" s="779"/>
      <c r="BDB1373" s="779"/>
      <c r="BDC1373" s="779"/>
      <c r="BDD1373" s="779"/>
      <c r="BDE1373" s="779"/>
      <c r="BDF1373" s="779"/>
      <c r="BDG1373" s="779"/>
      <c r="BDH1373" s="779"/>
      <c r="BDI1373" s="779"/>
      <c r="BDJ1373" s="779"/>
      <c r="BDK1373" s="779"/>
      <c r="BDL1373" s="779"/>
      <c r="BDM1373" s="779"/>
      <c r="BDN1373" s="779"/>
      <c r="BDO1373" s="779"/>
      <c r="BDP1373" s="779"/>
      <c r="BDQ1373" s="779"/>
      <c r="BDR1373" s="779"/>
      <c r="BDS1373" s="779"/>
      <c r="BDT1373" s="779"/>
      <c r="BDU1373" s="779"/>
      <c r="BDV1373" s="779"/>
      <c r="BDW1373" s="779"/>
      <c r="BDX1373" s="779"/>
      <c r="BDY1373" s="779"/>
      <c r="BDZ1373" s="779"/>
      <c r="BEA1373" s="779"/>
      <c r="BEB1373" s="779"/>
      <c r="BEC1373" s="779"/>
      <c r="BED1373" s="779"/>
      <c r="BEE1373" s="779"/>
      <c r="BEF1373" s="779"/>
      <c r="BEG1373" s="779"/>
      <c r="BEH1373" s="779"/>
      <c r="BEI1373" s="779"/>
      <c r="BEJ1373" s="779"/>
      <c r="BEK1373" s="779"/>
      <c r="BEL1373" s="779"/>
      <c r="BEM1373" s="779"/>
      <c r="BEN1373" s="779"/>
      <c r="BEO1373" s="779"/>
      <c r="BEP1373" s="779"/>
      <c r="BEQ1373" s="779"/>
      <c r="BER1373" s="779"/>
      <c r="BES1373" s="779"/>
      <c r="BET1373" s="779"/>
      <c r="BEU1373" s="779"/>
      <c r="BEV1373" s="779"/>
      <c r="BEW1373" s="779"/>
      <c r="BEX1373" s="779"/>
      <c r="BEY1373" s="779"/>
      <c r="BEZ1373" s="779"/>
      <c r="BFA1373" s="779"/>
      <c r="BFB1373" s="779"/>
      <c r="BFC1373" s="779"/>
      <c r="BFD1373" s="779"/>
      <c r="BFE1373" s="779"/>
      <c r="BFF1373" s="779"/>
      <c r="BFG1373" s="779"/>
      <c r="BFH1373" s="779"/>
      <c r="BFI1373" s="779"/>
      <c r="BFJ1373" s="779"/>
      <c r="BFK1373" s="779"/>
      <c r="BFL1373" s="779"/>
      <c r="BFM1373" s="779"/>
      <c r="BFN1373" s="779"/>
      <c r="BFO1373" s="779"/>
      <c r="BFP1373" s="779"/>
      <c r="BFQ1373" s="779"/>
      <c r="BFR1373" s="779"/>
      <c r="BFS1373" s="779"/>
      <c r="BFT1373" s="779"/>
      <c r="BFU1373" s="779"/>
      <c r="BFV1373" s="779"/>
      <c r="BFW1373" s="779"/>
      <c r="BFX1373" s="779"/>
      <c r="BFY1373" s="779"/>
      <c r="BFZ1373" s="779"/>
      <c r="BGA1373" s="779"/>
      <c r="BGB1373" s="779"/>
      <c r="BGC1373" s="779"/>
      <c r="BGD1373" s="779"/>
      <c r="BGE1373" s="779"/>
      <c r="BGF1373" s="779"/>
      <c r="BGG1373" s="779"/>
      <c r="BGH1373" s="779"/>
      <c r="BGI1373" s="779"/>
      <c r="BGJ1373" s="779"/>
      <c r="BGK1373" s="779"/>
      <c r="BGL1373" s="779"/>
      <c r="BGM1373" s="779"/>
      <c r="BGN1373" s="779"/>
      <c r="BGO1373" s="779"/>
      <c r="BGP1373" s="779"/>
      <c r="BGQ1373" s="779"/>
      <c r="BGR1373" s="779"/>
      <c r="BGS1373" s="779"/>
      <c r="BGT1373" s="779"/>
      <c r="BGU1373" s="779"/>
      <c r="BGV1373" s="779"/>
      <c r="BGW1373" s="779"/>
      <c r="BGX1373" s="779"/>
      <c r="BGY1373" s="779"/>
      <c r="BGZ1373" s="779"/>
      <c r="BHA1373" s="779"/>
      <c r="BHB1373" s="779"/>
      <c r="BHC1373" s="779"/>
      <c r="BHD1373" s="779"/>
      <c r="BHE1373" s="779"/>
      <c r="BHF1373" s="779"/>
      <c r="BHG1373" s="779"/>
      <c r="BHH1373" s="779"/>
      <c r="BHI1373" s="779"/>
      <c r="BHJ1373" s="779"/>
      <c r="BHK1373" s="779"/>
      <c r="BHL1373" s="779"/>
      <c r="BHM1373" s="779"/>
      <c r="BHN1373" s="779"/>
      <c r="BHO1373" s="779"/>
      <c r="BHP1373" s="779"/>
      <c r="BHQ1373" s="779"/>
      <c r="BHR1373" s="779"/>
      <c r="BHS1373" s="779"/>
      <c r="BHT1373" s="779"/>
      <c r="BHU1373" s="779"/>
      <c r="BHV1373" s="779"/>
      <c r="BHW1373" s="779"/>
      <c r="BHX1373" s="779"/>
      <c r="BHY1373" s="779"/>
      <c r="BHZ1373" s="779"/>
      <c r="BIA1373" s="779"/>
      <c r="BIB1373" s="779"/>
      <c r="BIC1373" s="779"/>
      <c r="BID1373" s="779"/>
      <c r="BIE1373" s="779"/>
      <c r="BIF1373" s="779"/>
      <c r="BIG1373" s="779"/>
      <c r="BIH1373" s="779"/>
      <c r="BII1373" s="779"/>
      <c r="BIJ1373" s="779"/>
      <c r="BIK1373" s="779"/>
      <c r="BIL1373" s="779"/>
      <c r="BIM1373" s="779"/>
      <c r="BIN1373" s="779"/>
      <c r="BIO1373" s="779"/>
      <c r="BIP1373" s="779"/>
      <c r="BIQ1373" s="779"/>
      <c r="BIR1373" s="779"/>
      <c r="BIS1373" s="779"/>
      <c r="BIT1373" s="779"/>
      <c r="BIU1373" s="779"/>
      <c r="BIV1373" s="779"/>
      <c r="BIW1373" s="779"/>
      <c r="BIX1373" s="779"/>
      <c r="BIY1373" s="779"/>
      <c r="BIZ1373" s="779"/>
      <c r="BJA1373" s="779"/>
      <c r="BJB1373" s="779"/>
      <c r="BJC1373" s="779"/>
      <c r="BJD1373" s="779"/>
      <c r="BJE1373" s="779"/>
      <c r="BJF1373" s="779"/>
      <c r="BJG1373" s="779"/>
      <c r="BJH1373" s="779"/>
      <c r="BJI1373" s="779"/>
      <c r="BJJ1373" s="779"/>
      <c r="BJK1373" s="779"/>
      <c r="BJL1373" s="779"/>
      <c r="BJM1373" s="779"/>
      <c r="BJN1373" s="779"/>
      <c r="BJO1373" s="779"/>
      <c r="BJP1373" s="779"/>
      <c r="BJQ1373" s="779"/>
      <c r="BJR1373" s="779"/>
      <c r="BJS1373" s="779"/>
      <c r="BJT1373" s="779"/>
      <c r="BJU1373" s="779"/>
      <c r="BJV1373" s="779"/>
      <c r="BJW1373" s="779"/>
      <c r="BJX1373" s="779"/>
      <c r="BJY1373" s="779"/>
      <c r="BJZ1373" s="779"/>
      <c r="BKA1373" s="779"/>
      <c r="BKB1373" s="779"/>
      <c r="BKC1373" s="779"/>
      <c r="BKD1373" s="779"/>
      <c r="BKE1373" s="779"/>
      <c r="BKF1373" s="779"/>
      <c r="BKG1373" s="779"/>
      <c r="BKH1373" s="779"/>
      <c r="BKI1373" s="779"/>
      <c r="BKJ1373" s="779"/>
      <c r="BKK1373" s="779"/>
      <c r="BKL1373" s="779"/>
      <c r="BKM1373" s="779"/>
      <c r="BKN1373" s="779"/>
      <c r="BKO1373" s="779"/>
      <c r="BKP1373" s="779"/>
      <c r="BKQ1373" s="779"/>
      <c r="BKR1373" s="779"/>
      <c r="BKS1373" s="779"/>
      <c r="BKT1373" s="779"/>
      <c r="BKU1373" s="779"/>
      <c r="BKV1373" s="779"/>
      <c r="BKW1373" s="779"/>
      <c r="BKX1373" s="779"/>
      <c r="BKY1373" s="779"/>
      <c r="BKZ1373" s="779"/>
      <c r="BLA1373" s="779"/>
      <c r="BLB1373" s="779"/>
      <c r="BLC1373" s="779"/>
      <c r="BLD1373" s="779"/>
      <c r="BLE1373" s="779"/>
      <c r="BLF1373" s="779"/>
      <c r="BLG1373" s="779"/>
      <c r="BLH1373" s="779"/>
      <c r="BLI1373" s="779"/>
      <c r="BLJ1373" s="779"/>
      <c r="BLK1373" s="779"/>
      <c r="BLL1373" s="779"/>
      <c r="BLM1373" s="779"/>
      <c r="BLN1373" s="779"/>
      <c r="BLO1373" s="779"/>
      <c r="BLP1373" s="779"/>
      <c r="BLQ1373" s="779"/>
      <c r="BLR1373" s="779"/>
      <c r="BLS1373" s="779"/>
      <c r="BLT1373" s="779"/>
      <c r="BLU1373" s="779"/>
      <c r="BLV1373" s="779"/>
      <c r="BLW1373" s="779"/>
      <c r="BLX1373" s="779"/>
      <c r="BLY1373" s="779"/>
      <c r="BLZ1373" s="779"/>
      <c r="BMA1373" s="779"/>
      <c r="BMB1373" s="779"/>
      <c r="BMC1373" s="779"/>
      <c r="BMD1373" s="779"/>
      <c r="BME1373" s="779"/>
      <c r="BMF1373" s="779"/>
      <c r="BMG1373" s="779"/>
      <c r="BMH1373" s="779"/>
      <c r="BMI1373" s="779"/>
      <c r="BMJ1373" s="779"/>
      <c r="BMK1373" s="779"/>
      <c r="BML1373" s="779"/>
      <c r="BMM1373" s="779"/>
      <c r="BMN1373" s="779"/>
      <c r="BMO1373" s="779"/>
      <c r="BMP1373" s="779"/>
      <c r="BMQ1373" s="779"/>
      <c r="BMR1373" s="779"/>
      <c r="BMS1373" s="779"/>
      <c r="BMT1373" s="779"/>
      <c r="BMU1373" s="779"/>
      <c r="BMV1373" s="779"/>
      <c r="BMW1373" s="779"/>
      <c r="BMX1373" s="779"/>
      <c r="BMY1373" s="779"/>
      <c r="BMZ1373" s="779"/>
      <c r="BNA1373" s="779"/>
      <c r="BNB1373" s="779"/>
      <c r="BNC1373" s="779"/>
      <c r="BND1373" s="779"/>
      <c r="BNE1373" s="779"/>
      <c r="BNF1373" s="779"/>
      <c r="BNG1373" s="779"/>
      <c r="BNH1373" s="779"/>
      <c r="BNI1373" s="779"/>
      <c r="BNJ1373" s="779"/>
      <c r="BNK1373" s="779"/>
      <c r="BNL1373" s="779"/>
      <c r="BNM1373" s="779"/>
      <c r="BNN1373" s="779"/>
      <c r="BNO1373" s="779"/>
      <c r="BNP1373" s="779"/>
      <c r="BNQ1373" s="779"/>
      <c r="BNR1373" s="779"/>
      <c r="BNS1373" s="779"/>
      <c r="BNT1373" s="779"/>
      <c r="BNU1373" s="779"/>
      <c r="BNV1373" s="779"/>
      <c r="BNW1373" s="779"/>
      <c r="BNX1373" s="779"/>
      <c r="BNY1373" s="779"/>
      <c r="BNZ1373" s="779"/>
      <c r="BOA1373" s="779"/>
      <c r="BOB1373" s="779"/>
      <c r="BOC1373" s="779"/>
      <c r="BOD1373" s="779"/>
      <c r="BOE1373" s="779"/>
      <c r="BOF1373" s="779"/>
      <c r="BOG1373" s="779"/>
      <c r="BOH1373" s="779"/>
      <c r="BOI1373" s="779"/>
      <c r="BOJ1373" s="779"/>
      <c r="BOK1373" s="779"/>
      <c r="BOL1373" s="779"/>
      <c r="BOM1373" s="779"/>
      <c r="BON1373" s="779"/>
      <c r="BOO1373" s="779"/>
      <c r="BOP1373" s="779"/>
      <c r="BOQ1373" s="779"/>
      <c r="BOR1373" s="779"/>
      <c r="BOS1373" s="779"/>
      <c r="BOT1373" s="779"/>
      <c r="BOU1373" s="779"/>
      <c r="BOV1373" s="779"/>
      <c r="BOW1373" s="779"/>
      <c r="BOX1373" s="779"/>
      <c r="BOY1373" s="779"/>
      <c r="BOZ1373" s="779"/>
      <c r="BPA1373" s="779"/>
      <c r="BPB1373" s="779"/>
      <c r="BPC1373" s="779"/>
      <c r="BPD1373" s="779"/>
      <c r="BPE1373" s="779"/>
      <c r="BPF1373" s="779"/>
      <c r="BPG1373" s="779"/>
      <c r="BPH1373" s="779"/>
      <c r="BPI1373" s="779"/>
      <c r="BPJ1373" s="779"/>
      <c r="BPK1373" s="779"/>
      <c r="BPL1373" s="779"/>
      <c r="BPM1373" s="779"/>
      <c r="BPN1373" s="779"/>
      <c r="BPO1373" s="779"/>
      <c r="BPP1373" s="779"/>
      <c r="BPQ1373" s="779"/>
      <c r="BPR1373" s="779"/>
      <c r="BPS1373" s="779"/>
      <c r="BPT1373" s="779"/>
      <c r="BPU1373" s="779"/>
      <c r="BPV1373" s="779"/>
      <c r="BPW1373" s="779"/>
      <c r="BPX1373" s="779"/>
      <c r="BPY1373" s="779"/>
      <c r="BPZ1373" s="779"/>
      <c r="BQA1373" s="779"/>
      <c r="BQB1373" s="779"/>
      <c r="BQC1373" s="779"/>
      <c r="BQD1373" s="779"/>
      <c r="BQE1373" s="779"/>
      <c r="BQF1373" s="779"/>
      <c r="BQG1373" s="779"/>
      <c r="BQH1373" s="779"/>
      <c r="BQI1373" s="779"/>
      <c r="BQJ1373" s="779"/>
      <c r="BQK1373" s="779"/>
      <c r="BQL1373" s="779"/>
      <c r="BQM1373" s="779"/>
      <c r="BQN1373" s="779"/>
      <c r="BQO1373" s="779"/>
      <c r="BQP1373" s="779"/>
      <c r="BQQ1373" s="779"/>
      <c r="BQR1373" s="779"/>
      <c r="BQS1373" s="779"/>
      <c r="BQT1373" s="779"/>
      <c r="BQU1373" s="779"/>
      <c r="BQV1373" s="779"/>
      <c r="BQW1373" s="779"/>
      <c r="BQX1373" s="779"/>
      <c r="BQY1373" s="779"/>
      <c r="BQZ1373" s="779"/>
      <c r="BRA1373" s="779"/>
      <c r="BRB1373" s="779"/>
      <c r="BRC1373" s="779"/>
      <c r="BRD1373" s="779"/>
      <c r="BRE1373" s="779"/>
      <c r="BRF1373" s="779"/>
      <c r="BRG1373" s="779"/>
      <c r="BRH1373" s="779"/>
      <c r="BRI1373" s="779"/>
      <c r="BRJ1373" s="779"/>
      <c r="BRK1373" s="779"/>
      <c r="BRL1373" s="779"/>
      <c r="BRM1373" s="779"/>
      <c r="BRN1373" s="779"/>
      <c r="BRO1373" s="779"/>
      <c r="BRP1373" s="779"/>
      <c r="BRQ1373" s="779"/>
      <c r="BRR1373" s="779"/>
      <c r="BRS1373" s="779"/>
      <c r="BRT1373" s="779"/>
      <c r="BRU1373" s="779"/>
      <c r="BRV1373" s="779"/>
      <c r="BRW1373" s="779"/>
      <c r="BRX1373" s="779"/>
      <c r="BRY1373" s="779"/>
      <c r="BRZ1373" s="779"/>
      <c r="BSA1373" s="779"/>
      <c r="BSB1373" s="779"/>
      <c r="BSC1373" s="779"/>
      <c r="BSD1373" s="779"/>
      <c r="BSE1373" s="779"/>
      <c r="BSF1373" s="779"/>
      <c r="BSG1373" s="779"/>
      <c r="BSH1373" s="779"/>
      <c r="BSI1373" s="779"/>
      <c r="BSJ1373" s="779"/>
      <c r="BSK1373" s="779"/>
      <c r="BSL1373" s="779"/>
      <c r="BSM1373" s="779"/>
      <c r="BSN1373" s="779"/>
      <c r="BSO1373" s="779"/>
      <c r="BSP1373" s="779"/>
      <c r="BSQ1373" s="779"/>
      <c r="BSR1373" s="779"/>
      <c r="BSS1373" s="779"/>
      <c r="BST1373" s="779"/>
      <c r="BSU1373" s="779"/>
      <c r="BSV1373" s="779"/>
      <c r="BSW1373" s="779"/>
      <c r="BSX1373" s="779"/>
      <c r="BSY1373" s="779"/>
      <c r="BSZ1373" s="779"/>
      <c r="BTA1373" s="779"/>
      <c r="BTB1373" s="779"/>
      <c r="BTC1373" s="779"/>
      <c r="BTD1373" s="779"/>
      <c r="BTE1373" s="779"/>
      <c r="BTF1373" s="779"/>
      <c r="BTG1373" s="779"/>
      <c r="BTH1373" s="779"/>
      <c r="BTI1373" s="779"/>
      <c r="BTJ1373" s="779"/>
      <c r="BTK1373" s="779"/>
      <c r="BTL1373" s="779"/>
      <c r="BTM1373" s="779"/>
      <c r="BTN1373" s="779"/>
      <c r="BTO1373" s="779"/>
      <c r="BTP1373" s="779"/>
      <c r="BTQ1373" s="779"/>
      <c r="BTR1373" s="779"/>
      <c r="BTS1373" s="779"/>
      <c r="BTT1373" s="779"/>
      <c r="BTU1373" s="779"/>
      <c r="BTV1373" s="779"/>
      <c r="BTW1373" s="779"/>
      <c r="BTX1373" s="779"/>
      <c r="BTY1373" s="779"/>
      <c r="BTZ1373" s="779"/>
      <c r="BUA1373" s="779"/>
      <c r="BUB1373" s="779"/>
      <c r="BUC1373" s="779"/>
      <c r="BUD1373" s="779"/>
      <c r="BUE1373" s="779"/>
      <c r="BUF1373" s="779"/>
      <c r="BUG1373" s="779"/>
      <c r="BUH1373" s="779"/>
      <c r="BUI1373" s="779"/>
      <c r="BUJ1373" s="779"/>
      <c r="BUK1373" s="779"/>
      <c r="BUL1373" s="779"/>
      <c r="BUM1373" s="779"/>
      <c r="BUN1373" s="779"/>
      <c r="BUO1373" s="779"/>
      <c r="BUP1373" s="779"/>
      <c r="BUQ1373" s="779"/>
      <c r="BUR1373" s="779"/>
      <c r="BUS1373" s="779"/>
      <c r="BUT1373" s="779"/>
      <c r="BUU1373" s="779"/>
      <c r="BUV1373" s="779"/>
      <c r="BUW1373" s="779"/>
      <c r="BUX1373" s="779"/>
      <c r="BUY1373" s="779"/>
      <c r="BUZ1373" s="779"/>
      <c r="BVA1373" s="779"/>
      <c r="BVB1373" s="779"/>
      <c r="BVC1373" s="779"/>
      <c r="BVD1373" s="779"/>
      <c r="BVE1373" s="779"/>
      <c r="BVF1373" s="779"/>
      <c r="BVG1373" s="779"/>
      <c r="BVH1373" s="779"/>
      <c r="BVI1373" s="779"/>
      <c r="BVJ1373" s="779"/>
      <c r="BVK1373" s="779"/>
      <c r="BVL1373" s="779"/>
      <c r="BVM1373" s="779"/>
      <c r="BVN1373" s="779"/>
      <c r="BVO1373" s="779"/>
      <c r="BVP1373" s="779"/>
      <c r="BVQ1373" s="779"/>
      <c r="BVR1373" s="779"/>
      <c r="BVS1373" s="779"/>
      <c r="BVT1373" s="779"/>
      <c r="BVU1373" s="779"/>
      <c r="BVV1373" s="779"/>
      <c r="BVW1373" s="779"/>
      <c r="BVX1373" s="779"/>
      <c r="BVY1373" s="779"/>
      <c r="BVZ1373" s="779"/>
      <c r="BWA1373" s="779"/>
      <c r="BWB1373" s="779"/>
      <c r="BWC1373" s="779"/>
      <c r="BWD1373" s="779"/>
      <c r="BWE1373" s="779"/>
      <c r="BWF1373" s="779"/>
      <c r="BWG1373" s="779"/>
      <c r="BWH1373" s="779"/>
      <c r="BWI1373" s="779"/>
      <c r="BWJ1373" s="779"/>
      <c r="BWK1373" s="779"/>
      <c r="BWL1373" s="779"/>
      <c r="BWM1373" s="779"/>
      <c r="BWN1373" s="779"/>
      <c r="BWO1373" s="779"/>
      <c r="BWP1373" s="779"/>
      <c r="BWQ1373" s="779"/>
      <c r="BWR1373" s="779"/>
      <c r="BWS1373" s="779"/>
      <c r="BWT1373" s="779"/>
      <c r="BWU1373" s="779"/>
      <c r="BWV1373" s="779"/>
      <c r="BWW1373" s="779"/>
      <c r="BWX1373" s="779"/>
      <c r="BWY1373" s="779"/>
      <c r="BWZ1373" s="779"/>
      <c r="BXA1373" s="779"/>
      <c r="BXB1373" s="779"/>
      <c r="BXC1373" s="779"/>
      <c r="BXD1373" s="779"/>
      <c r="BXE1373" s="779"/>
      <c r="BXF1373" s="779"/>
      <c r="BXG1373" s="779"/>
      <c r="BXH1373" s="779"/>
      <c r="BXI1373" s="779"/>
      <c r="BXJ1373" s="779"/>
      <c r="BXK1373" s="779"/>
      <c r="BXL1373" s="779"/>
      <c r="BXM1373" s="779"/>
      <c r="BXN1373" s="779"/>
      <c r="BXO1373" s="779"/>
      <c r="BXP1373" s="779"/>
      <c r="BXQ1373" s="779"/>
      <c r="BXR1373" s="779"/>
      <c r="BXS1373" s="779"/>
      <c r="BXT1373" s="779"/>
      <c r="BXU1373" s="779"/>
      <c r="BXV1373" s="779"/>
      <c r="BXW1373" s="779"/>
      <c r="BXX1373" s="779"/>
      <c r="BXY1373" s="779"/>
      <c r="BXZ1373" s="779"/>
      <c r="BYA1373" s="779"/>
      <c r="BYB1373" s="779"/>
      <c r="BYC1373" s="779"/>
      <c r="BYD1373" s="779"/>
      <c r="BYE1373" s="779"/>
      <c r="BYF1373" s="779"/>
      <c r="BYG1373" s="779"/>
      <c r="BYH1373" s="779"/>
      <c r="BYI1373" s="779"/>
      <c r="BYJ1373" s="779"/>
      <c r="BYK1373" s="779"/>
      <c r="BYL1373" s="779"/>
      <c r="BYM1373" s="779"/>
      <c r="BYN1373" s="779"/>
      <c r="BYO1373" s="779"/>
      <c r="BYP1373" s="779"/>
      <c r="BYQ1373" s="779"/>
      <c r="BYR1373" s="779"/>
      <c r="BYS1373" s="779"/>
      <c r="BYT1373" s="779"/>
      <c r="BYU1373" s="779"/>
      <c r="BYV1373" s="779"/>
      <c r="BYW1373" s="779"/>
      <c r="BYX1373" s="779"/>
      <c r="BYY1373" s="779"/>
      <c r="BYZ1373" s="779"/>
      <c r="BZA1373" s="779"/>
      <c r="BZB1373" s="779"/>
      <c r="BZC1373" s="779"/>
      <c r="BZD1373" s="779"/>
      <c r="BZE1373" s="779"/>
      <c r="BZF1373" s="779"/>
      <c r="BZG1373" s="779"/>
      <c r="BZH1373" s="779"/>
      <c r="BZI1373" s="779"/>
      <c r="BZJ1373" s="779"/>
      <c r="BZK1373" s="779"/>
      <c r="BZL1373" s="779"/>
      <c r="BZM1373" s="779"/>
      <c r="BZN1373" s="779"/>
      <c r="BZO1373" s="779"/>
      <c r="BZP1373" s="779"/>
      <c r="BZQ1373" s="779"/>
      <c r="BZR1373" s="779"/>
      <c r="BZS1373" s="779"/>
      <c r="BZT1373" s="779"/>
      <c r="BZU1373" s="779"/>
      <c r="BZV1373" s="779"/>
      <c r="BZW1373" s="779"/>
      <c r="BZX1373" s="779"/>
      <c r="BZY1373" s="779"/>
      <c r="BZZ1373" s="779"/>
      <c r="CAA1373" s="779"/>
      <c r="CAB1373" s="779"/>
      <c r="CAC1373" s="779"/>
      <c r="CAD1373" s="779"/>
      <c r="CAE1373" s="779"/>
      <c r="CAF1373" s="779"/>
      <c r="CAG1373" s="779"/>
      <c r="CAH1373" s="779"/>
      <c r="CAI1373" s="779"/>
      <c r="CAJ1373" s="779"/>
      <c r="CAK1373" s="779"/>
      <c r="CAL1373" s="779"/>
      <c r="CAM1373" s="779"/>
      <c r="CAN1373" s="779"/>
      <c r="CAO1373" s="779"/>
      <c r="CAP1373" s="779"/>
      <c r="CAQ1373" s="779"/>
      <c r="CAR1373" s="779"/>
      <c r="CAS1373" s="779"/>
      <c r="CAT1373" s="779"/>
      <c r="CAU1373" s="779"/>
      <c r="CAV1373" s="779"/>
      <c r="CAW1373" s="779"/>
      <c r="CAX1373" s="779"/>
      <c r="CAY1373" s="779"/>
      <c r="CAZ1373" s="779"/>
      <c r="CBA1373" s="779"/>
      <c r="CBB1373" s="779"/>
      <c r="CBC1373" s="779"/>
      <c r="CBD1373" s="779"/>
      <c r="CBE1373" s="779"/>
      <c r="CBF1373" s="779"/>
      <c r="CBG1373" s="779"/>
      <c r="CBH1373" s="779"/>
      <c r="CBI1373" s="779"/>
      <c r="CBJ1373" s="779"/>
      <c r="CBK1373" s="779"/>
      <c r="CBL1373" s="779"/>
      <c r="CBM1373" s="779"/>
      <c r="CBN1373" s="779"/>
      <c r="CBO1373" s="779"/>
      <c r="CBP1373" s="779"/>
      <c r="CBQ1373" s="779"/>
      <c r="CBR1373" s="779"/>
      <c r="CBS1373" s="779"/>
      <c r="CBT1373" s="779"/>
      <c r="CBU1373" s="779"/>
      <c r="CBV1373" s="779"/>
      <c r="CBW1373" s="779"/>
      <c r="CBX1373" s="779"/>
      <c r="CBY1373" s="779"/>
      <c r="CBZ1373" s="779"/>
      <c r="CCA1373" s="779"/>
      <c r="CCB1373" s="779"/>
      <c r="CCC1373" s="779"/>
      <c r="CCD1373" s="779"/>
      <c r="CCE1373" s="779"/>
      <c r="CCF1373" s="779"/>
      <c r="CCG1373" s="779"/>
      <c r="CCH1373" s="779"/>
      <c r="CCI1373" s="779"/>
      <c r="CCJ1373" s="779"/>
      <c r="CCK1373" s="779"/>
      <c r="CCL1373" s="779"/>
      <c r="CCM1373" s="779"/>
      <c r="CCN1373" s="779"/>
      <c r="CCO1373" s="779"/>
      <c r="CCP1373" s="779"/>
      <c r="CCQ1373" s="779"/>
      <c r="CCR1373" s="779"/>
      <c r="CCS1373" s="779"/>
      <c r="CCT1373" s="779"/>
      <c r="CCU1373" s="779"/>
      <c r="CCV1373" s="779"/>
      <c r="CCW1373" s="779"/>
      <c r="CCX1373" s="779"/>
      <c r="CCY1373" s="779"/>
      <c r="CCZ1373" s="779"/>
      <c r="CDA1373" s="779"/>
      <c r="CDB1373" s="779"/>
      <c r="CDC1373" s="779"/>
      <c r="CDD1373" s="779"/>
      <c r="CDE1373" s="779"/>
      <c r="CDF1373" s="779"/>
      <c r="CDG1373" s="779"/>
      <c r="CDH1373" s="779"/>
      <c r="CDI1373" s="779"/>
      <c r="CDJ1373" s="779"/>
      <c r="CDK1373" s="779"/>
      <c r="CDL1373" s="779"/>
      <c r="CDM1373" s="779"/>
      <c r="CDN1373" s="779"/>
      <c r="CDO1373" s="779"/>
      <c r="CDP1373" s="779"/>
      <c r="CDQ1373" s="779"/>
      <c r="CDR1373" s="779"/>
      <c r="CDS1373" s="779"/>
      <c r="CDT1373" s="779"/>
      <c r="CDU1373" s="779"/>
      <c r="CDV1373" s="779"/>
      <c r="CDW1373" s="779"/>
      <c r="CDX1373" s="779"/>
      <c r="CDY1373" s="779"/>
      <c r="CDZ1373" s="779"/>
      <c r="CEA1373" s="779"/>
      <c r="CEB1373" s="779"/>
      <c r="CEC1373" s="779"/>
      <c r="CED1373" s="779"/>
      <c r="CEE1373" s="779"/>
      <c r="CEF1373" s="779"/>
      <c r="CEG1373" s="779"/>
      <c r="CEH1373" s="779"/>
      <c r="CEI1373" s="779"/>
      <c r="CEJ1373" s="779"/>
      <c r="CEK1373" s="779"/>
      <c r="CEL1373" s="779"/>
      <c r="CEM1373" s="779"/>
      <c r="CEN1373" s="779"/>
      <c r="CEO1373" s="779"/>
      <c r="CEP1373" s="779"/>
      <c r="CEQ1373" s="779"/>
      <c r="CER1373" s="779"/>
      <c r="CES1373" s="779"/>
      <c r="CET1373" s="779"/>
      <c r="CEU1373" s="779"/>
      <c r="CEV1373" s="779"/>
      <c r="CEW1373" s="779"/>
      <c r="CEX1373" s="779"/>
      <c r="CEY1373" s="779"/>
      <c r="CEZ1373" s="779"/>
      <c r="CFA1373" s="779"/>
      <c r="CFB1373" s="779"/>
      <c r="CFC1373" s="779"/>
      <c r="CFD1373" s="779"/>
      <c r="CFE1373" s="779"/>
      <c r="CFF1373" s="779"/>
      <c r="CFG1373" s="779"/>
      <c r="CFH1373" s="779"/>
      <c r="CFI1373" s="779"/>
      <c r="CFJ1373" s="779"/>
      <c r="CFK1373" s="779"/>
      <c r="CFL1373" s="779"/>
      <c r="CFM1373" s="779"/>
      <c r="CFN1373" s="779"/>
      <c r="CFO1373" s="779"/>
      <c r="CFP1373" s="779"/>
      <c r="CFQ1373" s="779"/>
      <c r="CFR1373" s="779"/>
      <c r="CFS1373" s="779"/>
      <c r="CFT1373" s="779"/>
      <c r="CFU1373" s="779"/>
      <c r="CFV1373" s="779"/>
      <c r="CFW1373" s="779"/>
      <c r="CFX1373" s="779"/>
      <c r="CFY1373" s="779"/>
      <c r="CFZ1373" s="779"/>
      <c r="CGA1373" s="779"/>
      <c r="CGB1373" s="779"/>
      <c r="CGC1373" s="779"/>
      <c r="CGD1373" s="779"/>
      <c r="CGE1373" s="779"/>
      <c r="CGF1373" s="779"/>
      <c r="CGG1373" s="779"/>
      <c r="CGH1373" s="779"/>
      <c r="CGI1373" s="779"/>
      <c r="CGJ1373" s="779"/>
      <c r="CGK1373" s="779"/>
      <c r="CGL1373" s="779"/>
      <c r="CGM1373" s="779"/>
      <c r="CGN1373" s="779"/>
      <c r="CGO1373" s="779"/>
      <c r="CGP1373" s="779"/>
      <c r="CGQ1373" s="779"/>
      <c r="CGR1373" s="779"/>
      <c r="CGS1373" s="779"/>
      <c r="CGT1373" s="779"/>
      <c r="CGU1373" s="779"/>
      <c r="CGV1373" s="779"/>
      <c r="CGW1373" s="779"/>
      <c r="CGX1373" s="779"/>
      <c r="CGY1373" s="779"/>
      <c r="CGZ1373" s="779"/>
      <c r="CHA1373" s="779"/>
      <c r="CHB1373" s="779"/>
      <c r="CHC1373" s="779"/>
      <c r="CHD1373" s="779"/>
      <c r="CHE1373" s="779"/>
      <c r="CHF1373" s="779"/>
      <c r="CHG1373" s="779"/>
      <c r="CHH1373" s="779"/>
      <c r="CHI1373" s="779"/>
      <c r="CHJ1373" s="779"/>
      <c r="CHK1373" s="779"/>
      <c r="CHL1373" s="779"/>
      <c r="CHM1373" s="779"/>
      <c r="CHN1373" s="779"/>
      <c r="CHO1373" s="779"/>
      <c r="CHP1373" s="779"/>
      <c r="CHQ1373" s="779"/>
      <c r="CHR1373" s="779"/>
      <c r="CHS1373" s="779"/>
      <c r="CHT1373" s="779"/>
      <c r="CHU1373" s="779"/>
      <c r="CHV1373" s="779"/>
      <c r="CHW1373" s="779"/>
      <c r="CHX1373" s="779"/>
      <c r="CHY1373" s="779"/>
      <c r="CHZ1373" s="779"/>
      <c r="CIA1373" s="779"/>
      <c r="CIB1373" s="779"/>
      <c r="CIC1373" s="779"/>
      <c r="CID1373" s="779"/>
      <c r="CIE1373" s="779"/>
      <c r="CIF1373" s="779"/>
      <c r="CIG1373" s="779"/>
      <c r="CIH1373" s="779"/>
      <c r="CII1373" s="779"/>
      <c r="CIJ1373" s="779"/>
      <c r="CIK1373" s="779"/>
      <c r="CIL1373" s="779"/>
      <c r="CIM1373" s="779"/>
      <c r="CIN1373" s="779"/>
      <c r="CIO1373" s="779"/>
      <c r="CIP1373" s="779"/>
      <c r="CIQ1373" s="779"/>
      <c r="CIR1373" s="779"/>
      <c r="CIS1373" s="779"/>
      <c r="CIT1373" s="779"/>
      <c r="CIU1373" s="779"/>
      <c r="CIV1373" s="779"/>
      <c r="CIW1373" s="779"/>
      <c r="CIX1373" s="779"/>
      <c r="CIY1373" s="779"/>
      <c r="CIZ1373" s="779"/>
      <c r="CJA1373" s="779"/>
      <c r="CJB1373" s="779"/>
      <c r="CJC1373" s="779"/>
      <c r="CJD1373" s="779"/>
      <c r="CJE1373" s="779"/>
      <c r="CJF1373" s="779"/>
      <c r="CJG1373" s="779"/>
      <c r="CJH1373" s="779"/>
      <c r="CJI1373" s="779"/>
      <c r="CJJ1373" s="779"/>
      <c r="CJK1373" s="779"/>
      <c r="CJL1373" s="779"/>
      <c r="CJM1373" s="779"/>
      <c r="CJN1373" s="779"/>
      <c r="CJO1373" s="779"/>
      <c r="CJP1373" s="779"/>
      <c r="CJQ1373" s="779"/>
      <c r="CJR1373" s="779"/>
      <c r="CJS1373" s="779"/>
      <c r="CJT1373" s="779"/>
      <c r="CJU1373" s="779"/>
      <c r="CJV1373" s="779"/>
      <c r="CJW1373" s="779"/>
      <c r="CJX1373" s="779"/>
      <c r="CJY1373" s="779"/>
      <c r="CJZ1373" s="779"/>
      <c r="CKA1373" s="779"/>
      <c r="CKB1373" s="779"/>
      <c r="CKC1373" s="779"/>
      <c r="CKD1373" s="779"/>
      <c r="CKE1373" s="779"/>
      <c r="CKF1373" s="779"/>
      <c r="CKG1373" s="779"/>
      <c r="CKH1373" s="779"/>
      <c r="CKI1373" s="779"/>
      <c r="CKJ1373" s="779"/>
      <c r="CKK1373" s="779"/>
      <c r="CKL1373" s="779"/>
      <c r="CKM1373" s="779"/>
      <c r="CKN1373" s="779"/>
      <c r="CKO1373" s="779"/>
      <c r="CKP1373" s="779"/>
      <c r="CKQ1373" s="779"/>
      <c r="CKR1373" s="779"/>
      <c r="CKS1373" s="779"/>
      <c r="CKT1373" s="779"/>
      <c r="CKU1373" s="779"/>
      <c r="CKV1373" s="779"/>
      <c r="CKW1373" s="779"/>
      <c r="CKX1373" s="779"/>
      <c r="CKY1373" s="779"/>
      <c r="CKZ1373" s="779"/>
      <c r="CLA1373" s="779"/>
      <c r="CLB1373" s="779"/>
      <c r="CLC1373" s="779"/>
      <c r="CLD1373" s="779"/>
      <c r="CLE1373" s="779"/>
      <c r="CLF1373" s="779"/>
      <c r="CLG1373" s="779"/>
      <c r="CLH1373" s="779"/>
      <c r="CLI1373" s="779"/>
      <c r="CLJ1373" s="779"/>
      <c r="CLK1373" s="779"/>
      <c r="CLL1373" s="779"/>
      <c r="CLM1373" s="779"/>
      <c r="CLN1373" s="779"/>
      <c r="CLO1373" s="779"/>
      <c r="CLP1373" s="779"/>
      <c r="CLQ1373" s="779"/>
      <c r="CLR1373" s="779"/>
      <c r="CLS1373" s="779"/>
      <c r="CLT1373" s="779"/>
      <c r="CLU1373" s="779"/>
      <c r="CLV1373" s="779"/>
      <c r="CLW1373" s="779"/>
      <c r="CLX1373" s="779"/>
      <c r="CLY1373" s="779"/>
      <c r="CLZ1373" s="779"/>
      <c r="CMA1373" s="779"/>
      <c r="CMB1373" s="779"/>
      <c r="CMC1373" s="779"/>
      <c r="CMD1373" s="779"/>
      <c r="CME1373" s="779"/>
      <c r="CMF1373" s="779"/>
      <c r="CMG1373" s="779"/>
      <c r="CMH1373" s="779"/>
      <c r="CMI1373" s="779"/>
      <c r="CMJ1373" s="779"/>
      <c r="CMK1373" s="779"/>
      <c r="CML1373" s="779"/>
      <c r="CMM1373" s="779"/>
      <c r="CMN1373" s="779"/>
      <c r="CMO1373" s="779"/>
      <c r="CMP1373" s="779"/>
      <c r="CMQ1373" s="779"/>
      <c r="CMR1373" s="779"/>
      <c r="CMS1373" s="779"/>
      <c r="CMT1373" s="779"/>
      <c r="CMU1373" s="779"/>
      <c r="CMV1373" s="779"/>
      <c r="CMW1373" s="779"/>
      <c r="CMX1373" s="779"/>
      <c r="CMY1373" s="779"/>
      <c r="CMZ1373" s="779"/>
      <c r="CNA1373" s="779"/>
      <c r="CNB1373" s="779"/>
      <c r="CNC1373" s="779"/>
      <c r="CND1373" s="779"/>
      <c r="CNE1373" s="779"/>
      <c r="CNF1373" s="779"/>
      <c r="CNG1373" s="779"/>
      <c r="CNH1373" s="779"/>
      <c r="CNI1373" s="779"/>
      <c r="CNJ1373" s="779"/>
      <c r="CNK1373" s="779"/>
      <c r="CNL1373" s="779"/>
      <c r="CNM1373" s="779"/>
      <c r="CNN1373" s="779"/>
      <c r="CNO1373" s="779"/>
      <c r="CNP1373" s="779"/>
      <c r="CNQ1373" s="779"/>
      <c r="CNR1373" s="779"/>
      <c r="CNS1373" s="779"/>
      <c r="CNT1373" s="779"/>
      <c r="CNU1373" s="779"/>
      <c r="CNV1373" s="779"/>
      <c r="CNW1373" s="779"/>
      <c r="CNX1373" s="779"/>
      <c r="CNY1373" s="779"/>
      <c r="CNZ1373" s="779"/>
      <c r="COA1373" s="779"/>
      <c r="COB1373" s="779"/>
      <c r="COC1373" s="779"/>
      <c r="COD1373" s="779"/>
      <c r="COE1373" s="779"/>
      <c r="COF1373" s="779"/>
      <c r="COG1373" s="779"/>
      <c r="COH1373" s="779"/>
      <c r="COI1373" s="779"/>
      <c r="COJ1373" s="779"/>
      <c r="COK1373" s="779"/>
      <c r="COL1373" s="779"/>
      <c r="COM1373" s="779"/>
      <c r="CON1373" s="779"/>
      <c r="COO1373" s="779"/>
      <c r="COP1373" s="779"/>
      <c r="COQ1373" s="779"/>
      <c r="COR1373" s="779"/>
      <c r="COS1373" s="779"/>
      <c r="COT1373" s="779"/>
      <c r="COU1373" s="779"/>
      <c r="COV1373" s="779"/>
      <c r="COW1373" s="779"/>
      <c r="COX1373" s="779"/>
      <c r="COY1373" s="779"/>
      <c r="COZ1373" s="779"/>
      <c r="CPA1373" s="779"/>
      <c r="CPB1373" s="779"/>
      <c r="CPC1373" s="779"/>
      <c r="CPD1373" s="779"/>
      <c r="CPE1373" s="779"/>
      <c r="CPF1373" s="779"/>
      <c r="CPG1373" s="779"/>
      <c r="CPH1373" s="779"/>
      <c r="CPI1373" s="779"/>
      <c r="CPJ1373" s="779"/>
      <c r="CPK1373" s="779"/>
      <c r="CPL1373" s="779"/>
      <c r="CPM1373" s="779"/>
      <c r="CPN1373" s="779"/>
      <c r="CPO1373" s="779"/>
      <c r="CPP1373" s="779"/>
      <c r="CPQ1373" s="779"/>
      <c r="CPR1373" s="779"/>
      <c r="CPS1373" s="779"/>
      <c r="CPT1373" s="779"/>
      <c r="CPU1373" s="779"/>
      <c r="CPV1373" s="779"/>
      <c r="CPW1373" s="779"/>
      <c r="CPX1373" s="779"/>
      <c r="CPY1373" s="779"/>
      <c r="CPZ1373" s="779"/>
      <c r="CQA1373" s="779"/>
      <c r="CQB1373" s="779"/>
      <c r="CQC1373" s="779"/>
      <c r="CQD1373" s="779"/>
      <c r="CQE1373" s="779"/>
      <c r="CQF1373" s="779"/>
      <c r="CQG1373" s="779"/>
      <c r="CQH1373" s="779"/>
      <c r="CQI1373" s="779"/>
      <c r="CQJ1373" s="779"/>
      <c r="CQK1373" s="779"/>
      <c r="CQL1373" s="779"/>
      <c r="CQM1373" s="779"/>
      <c r="CQN1373" s="779"/>
      <c r="CQO1373" s="779"/>
      <c r="CQP1373" s="779"/>
      <c r="CQQ1373" s="779"/>
      <c r="CQR1373" s="779"/>
      <c r="CQS1373" s="779"/>
      <c r="CQT1373" s="779"/>
      <c r="CQU1373" s="779"/>
      <c r="CQV1373" s="779"/>
      <c r="CQW1373" s="779"/>
      <c r="CQX1373" s="779"/>
      <c r="CQY1373" s="779"/>
      <c r="CQZ1373" s="779"/>
      <c r="CRA1373" s="779"/>
      <c r="CRB1373" s="779"/>
      <c r="CRC1373" s="779"/>
      <c r="CRD1373" s="779"/>
      <c r="CRE1373" s="779"/>
      <c r="CRF1373" s="779"/>
      <c r="CRG1373" s="779"/>
      <c r="CRH1373" s="779"/>
      <c r="CRI1373" s="779"/>
      <c r="CRJ1373" s="779"/>
      <c r="CRK1373" s="779"/>
      <c r="CRL1373" s="779"/>
      <c r="CRM1373" s="779"/>
      <c r="CRN1373" s="779"/>
      <c r="CRO1373" s="779"/>
      <c r="CRP1373" s="779"/>
      <c r="CRQ1373" s="779"/>
      <c r="CRR1373" s="779"/>
      <c r="CRS1373" s="779"/>
      <c r="CRT1373" s="779"/>
      <c r="CRU1373" s="779"/>
      <c r="CRV1373" s="779"/>
      <c r="CRW1373" s="779"/>
      <c r="CRX1373" s="779"/>
      <c r="CRY1373" s="779"/>
      <c r="CRZ1373" s="779"/>
      <c r="CSA1373" s="779"/>
      <c r="CSB1373" s="779"/>
      <c r="CSC1373" s="779"/>
      <c r="CSD1373" s="779"/>
      <c r="CSE1373" s="779"/>
      <c r="CSF1373" s="779"/>
      <c r="CSG1373" s="779"/>
      <c r="CSH1373" s="779"/>
      <c r="CSI1373" s="779"/>
      <c r="CSJ1373" s="779"/>
      <c r="CSK1373" s="779"/>
      <c r="CSL1373" s="779"/>
      <c r="CSM1373" s="779"/>
      <c r="CSN1373" s="779"/>
      <c r="CSO1373" s="779"/>
      <c r="CSP1373" s="779"/>
      <c r="CSQ1373" s="779"/>
      <c r="CSR1373" s="779"/>
      <c r="CSS1373" s="779"/>
      <c r="CST1373" s="779"/>
      <c r="CSU1373" s="779"/>
      <c r="CSV1373" s="779"/>
      <c r="CSW1373" s="779"/>
      <c r="CSX1373" s="779"/>
      <c r="CSY1373" s="779"/>
      <c r="CSZ1373" s="779"/>
      <c r="CTA1373" s="779"/>
      <c r="CTB1373" s="779"/>
      <c r="CTC1373" s="779"/>
      <c r="CTD1373" s="779"/>
      <c r="CTE1373" s="779"/>
      <c r="CTF1373" s="779"/>
      <c r="CTG1373" s="779"/>
      <c r="CTH1373" s="779"/>
      <c r="CTI1373" s="779"/>
      <c r="CTJ1373" s="779"/>
      <c r="CTK1373" s="779"/>
      <c r="CTL1373" s="779"/>
      <c r="CTM1373" s="779"/>
      <c r="CTN1373" s="779"/>
      <c r="CTO1373" s="779"/>
      <c r="CTP1373" s="779"/>
      <c r="CTQ1373" s="779"/>
      <c r="CTR1373" s="779"/>
      <c r="CTS1373" s="779"/>
      <c r="CTT1373" s="779"/>
      <c r="CTU1373" s="779"/>
      <c r="CTV1373" s="779"/>
      <c r="CTW1373" s="779"/>
      <c r="CTX1373" s="779"/>
      <c r="CTY1373" s="779"/>
      <c r="CTZ1373" s="779"/>
      <c r="CUA1373" s="779"/>
      <c r="CUB1373" s="779"/>
      <c r="CUC1373" s="779"/>
      <c r="CUD1373" s="779"/>
      <c r="CUE1373" s="779"/>
      <c r="CUF1373" s="779"/>
      <c r="CUG1373" s="779"/>
      <c r="CUH1373" s="779"/>
      <c r="CUI1373" s="779"/>
      <c r="CUJ1373" s="779"/>
      <c r="CUK1373" s="779"/>
      <c r="CUL1373" s="779"/>
      <c r="CUM1373" s="779"/>
      <c r="CUN1373" s="779"/>
      <c r="CUO1373" s="779"/>
      <c r="CUP1373" s="779"/>
      <c r="CUQ1373" s="779"/>
      <c r="CUR1373" s="779"/>
      <c r="CUS1373" s="779"/>
      <c r="CUT1373" s="779"/>
      <c r="CUU1373" s="779"/>
      <c r="CUV1373" s="779"/>
      <c r="CUW1373" s="779"/>
      <c r="CUX1373" s="779"/>
      <c r="CUY1373" s="779"/>
      <c r="CUZ1373" s="779"/>
      <c r="CVA1373" s="779"/>
      <c r="CVB1373" s="779"/>
      <c r="CVC1373" s="779"/>
      <c r="CVD1373" s="779"/>
      <c r="CVE1373" s="779"/>
      <c r="CVF1373" s="779"/>
      <c r="CVG1373" s="779"/>
      <c r="CVH1373" s="779"/>
      <c r="CVI1373" s="779"/>
      <c r="CVJ1373" s="779"/>
      <c r="CVK1373" s="779"/>
      <c r="CVL1373" s="779"/>
      <c r="CVM1373" s="779"/>
      <c r="CVN1373" s="779"/>
      <c r="CVO1373" s="779"/>
      <c r="CVP1373" s="779"/>
      <c r="CVQ1373" s="779"/>
      <c r="CVR1373" s="779"/>
      <c r="CVS1373" s="779"/>
      <c r="CVT1373" s="779"/>
      <c r="CVU1373" s="779"/>
      <c r="CVV1373" s="779"/>
      <c r="CVW1373" s="779"/>
      <c r="CVX1373" s="779"/>
      <c r="CVY1373" s="779"/>
      <c r="CVZ1373" s="779"/>
      <c r="CWA1373" s="779"/>
      <c r="CWB1373" s="779"/>
      <c r="CWC1373" s="779"/>
      <c r="CWD1373" s="779"/>
      <c r="CWE1373" s="779"/>
      <c r="CWF1373" s="779"/>
      <c r="CWG1373" s="779"/>
      <c r="CWH1373" s="779"/>
      <c r="CWI1373" s="779"/>
      <c r="CWJ1373" s="779"/>
      <c r="CWK1373" s="779"/>
      <c r="CWL1373" s="779"/>
      <c r="CWM1373" s="779"/>
      <c r="CWN1373" s="779"/>
      <c r="CWO1373" s="779"/>
      <c r="CWP1373" s="779"/>
      <c r="CWQ1373" s="779"/>
      <c r="CWR1373" s="779"/>
      <c r="CWS1373" s="779"/>
      <c r="CWT1373" s="779"/>
      <c r="CWU1373" s="779"/>
      <c r="CWV1373" s="779"/>
      <c r="CWW1373" s="779"/>
      <c r="CWX1373" s="779"/>
      <c r="CWY1373" s="779"/>
      <c r="CWZ1373" s="779"/>
      <c r="CXA1373" s="779"/>
      <c r="CXB1373" s="779"/>
      <c r="CXC1373" s="779"/>
      <c r="CXD1373" s="779"/>
      <c r="CXE1373" s="779"/>
      <c r="CXF1373" s="779"/>
      <c r="CXG1373" s="779"/>
      <c r="CXH1373" s="779"/>
      <c r="CXI1373" s="779"/>
      <c r="CXJ1373" s="779"/>
      <c r="CXK1373" s="779"/>
      <c r="CXL1373" s="779"/>
      <c r="CXM1373" s="779"/>
      <c r="CXN1373" s="779"/>
      <c r="CXO1373" s="779"/>
      <c r="CXP1373" s="779"/>
      <c r="CXQ1373" s="779"/>
      <c r="CXR1373" s="779"/>
      <c r="CXS1373" s="779"/>
      <c r="CXT1373" s="779"/>
      <c r="CXU1373" s="779"/>
      <c r="CXV1373" s="779"/>
      <c r="CXW1373" s="779"/>
      <c r="CXX1373" s="779"/>
      <c r="CXY1373" s="779"/>
      <c r="CXZ1373" s="779"/>
      <c r="CYA1373" s="779"/>
      <c r="CYB1373" s="779"/>
      <c r="CYC1373" s="779"/>
      <c r="CYD1373" s="779"/>
      <c r="CYE1373" s="779"/>
      <c r="CYF1373" s="779"/>
      <c r="CYG1373" s="779"/>
      <c r="CYH1373" s="779"/>
      <c r="CYI1373" s="779"/>
      <c r="CYJ1373" s="779"/>
      <c r="CYK1373" s="779"/>
      <c r="CYL1373" s="779"/>
      <c r="CYM1373" s="779"/>
      <c r="CYN1373" s="779"/>
      <c r="CYO1373" s="779"/>
      <c r="CYP1373" s="779"/>
      <c r="CYQ1373" s="779"/>
      <c r="CYR1373" s="779"/>
      <c r="CYS1373" s="779"/>
      <c r="CYT1373" s="779"/>
      <c r="CYU1373" s="779"/>
      <c r="CYV1373" s="779"/>
      <c r="CYW1373" s="779"/>
      <c r="CYX1373" s="779"/>
      <c r="CYY1373" s="779"/>
      <c r="CYZ1373" s="779"/>
      <c r="CZA1373" s="779"/>
      <c r="CZB1373" s="779"/>
      <c r="CZC1373" s="779"/>
      <c r="CZD1373" s="779"/>
      <c r="CZE1373" s="779"/>
      <c r="CZF1373" s="779"/>
      <c r="CZG1373" s="779"/>
      <c r="CZH1373" s="779"/>
      <c r="CZI1373" s="779"/>
      <c r="CZJ1373" s="779"/>
      <c r="CZK1373" s="779"/>
      <c r="CZL1373" s="779"/>
      <c r="CZM1373" s="779"/>
      <c r="CZN1373" s="779"/>
      <c r="CZO1373" s="779"/>
      <c r="CZP1373" s="779"/>
      <c r="CZQ1373" s="779"/>
      <c r="CZR1373" s="779"/>
      <c r="CZS1373" s="779"/>
      <c r="CZT1373" s="779"/>
      <c r="CZU1373" s="779"/>
      <c r="CZV1373" s="779"/>
      <c r="CZW1373" s="779"/>
      <c r="CZX1373" s="779"/>
      <c r="CZY1373" s="779"/>
      <c r="CZZ1373" s="779"/>
      <c r="DAA1373" s="779"/>
      <c r="DAB1373" s="779"/>
      <c r="DAC1373" s="779"/>
      <c r="DAD1373" s="779"/>
      <c r="DAE1373" s="779"/>
      <c r="DAF1373" s="779"/>
      <c r="DAG1373" s="779"/>
      <c r="DAH1373" s="779"/>
      <c r="DAI1373" s="779"/>
      <c r="DAJ1373" s="779"/>
      <c r="DAK1373" s="779"/>
      <c r="DAL1373" s="779"/>
      <c r="DAM1373" s="779"/>
      <c r="DAN1373" s="779"/>
      <c r="DAO1373" s="779"/>
      <c r="DAP1373" s="779"/>
      <c r="DAQ1373" s="779"/>
      <c r="DAR1373" s="779"/>
      <c r="DAS1373" s="779"/>
      <c r="DAT1373" s="779"/>
      <c r="DAU1373" s="779"/>
      <c r="DAV1373" s="779"/>
      <c r="DAW1373" s="779"/>
      <c r="DAX1373" s="779"/>
      <c r="DAY1373" s="779"/>
      <c r="DAZ1373" s="779"/>
      <c r="DBA1373" s="779"/>
      <c r="DBB1373" s="779"/>
      <c r="DBC1373" s="779"/>
      <c r="DBD1373" s="779"/>
      <c r="DBE1373" s="779"/>
      <c r="DBF1373" s="779"/>
      <c r="DBG1373" s="779"/>
      <c r="DBH1373" s="779"/>
      <c r="DBI1373" s="779"/>
      <c r="DBJ1373" s="779"/>
      <c r="DBK1373" s="779"/>
      <c r="DBL1373" s="779"/>
      <c r="DBM1373" s="779"/>
      <c r="DBN1373" s="779"/>
      <c r="DBO1373" s="779"/>
      <c r="DBP1373" s="779"/>
      <c r="DBQ1373" s="779"/>
      <c r="DBR1373" s="779"/>
      <c r="DBS1373" s="779"/>
      <c r="DBT1373" s="779"/>
      <c r="DBU1373" s="779"/>
      <c r="DBV1373" s="779"/>
      <c r="DBW1373" s="779"/>
      <c r="DBX1373" s="779"/>
      <c r="DBY1373" s="779"/>
      <c r="DBZ1373" s="779"/>
      <c r="DCA1373" s="779"/>
      <c r="DCB1373" s="779"/>
      <c r="DCC1373" s="779"/>
      <c r="DCD1373" s="779"/>
      <c r="DCE1373" s="779"/>
      <c r="DCF1373" s="779"/>
      <c r="DCG1373" s="779"/>
      <c r="DCH1373" s="779"/>
      <c r="DCI1373" s="779"/>
      <c r="DCJ1373" s="779"/>
      <c r="DCK1373" s="779"/>
      <c r="DCL1373" s="779"/>
      <c r="DCM1373" s="779"/>
      <c r="DCN1373" s="779"/>
      <c r="DCO1373" s="779"/>
      <c r="DCP1373" s="779"/>
      <c r="DCQ1373" s="779"/>
      <c r="DCR1373" s="779"/>
      <c r="DCS1373" s="779"/>
      <c r="DCT1373" s="779"/>
      <c r="DCU1373" s="779"/>
      <c r="DCV1373" s="779"/>
      <c r="DCW1373" s="779"/>
      <c r="DCX1373" s="779"/>
      <c r="DCY1373" s="779"/>
      <c r="DCZ1373" s="779"/>
      <c r="DDA1373" s="779"/>
      <c r="DDB1373" s="779"/>
      <c r="DDC1373" s="779"/>
      <c r="DDD1373" s="779"/>
      <c r="DDE1373" s="779"/>
      <c r="DDF1373" s="779"/>
      <c r="DDG1373" s="779"/>
      <c r="DDH1373" s="779"/>
      <c r="DDI1373" s="779"/>
      <c r="DDJ1373" s="779"/>
      <c r="DDK1373" s="779"/>
      <c r="DDL1373" s="779"/>
      <c r="DDM1373" s="779"/>
      <c r="DDN1373" s="779"/>
      <c r="DDO1373" s="779"/>
      <c r="DDP1373" s="779"/>
      <c r="DDQ1373" s="779"/>
      <c r="DDR1373" s="779"/>
      <c r="DDS1373" s="779"/>
      <c r="DDT1373" s="779"/>
      <c r="DDU1373" s="779"/>
      <c r="DDV1373" s="779"/>
      <c r="DDW1373" s="779"/>
      <c r="DDX1373" s="779"/>
      <c r="DDY1373" s="779"/>
      <c r="DDZ1373" s="779"/>
      <c r="DEA1373" s="779"/>
      <c r="DEB1373" s="779"/>
      <c r="DEC1373" s="779"/>
      <c r="DED1373" s="779"/>
      <c r="DEE1373" s="779"/>
      <c r="DEF1373" s="779"/>
      <c r="DEG1373" s="779"/>
      <c r="DEH1373" s="779"/>
      <c r="DEI1373" s="779"/>
      <c r="DEJ1373" s="779"/>
      <c r="DEK1373" s="779"/>
      <c r="DEL1373" s="779"/>
      <c r="DEM1373" s="779"/>
      <c r="DEN1373" s="779"/>
      <c r="DEO1373" s="779"/>
      <c r="DEP1373" s="779"/>
      <c r="DEQ1373" s="779"/>
      <c r="DER1373" s="779"/>
      <c r="DES1373" s="779"/>
      <c r="DET1373" s="779"/>
      <c r="DEU1373" s="779"/>
      <c r="DEV1373" s="779"/>
      <c r="DEW1373" s="779"/>
      <c r="DEX1373" s="779"/>
      <c r="DEY1373" s="779"/>
      <c r="DEZ1373" s="779"/>
      <c r="DFA1373" s="779"/>
      <c r="DFB1373" s="779"/>
      <c r="DFC1373" s="779"/>
      <c r="DFD1373" s="779"/>
      <c r="DFE1373" s="779"/>
      <c r="DFF1373" s="779"/>
      <c r="DFG1373" s="779"/>
      <c r="DFH1373" s="779"/>
      <c r="DFI1373" s="779"/>
      <c r="DFJ1373" s="779"/>
      <c r="DFK1373" s="779"/>
      <c r="DFL1373" s="779"/>
      <c r="DFM1373" s="779"/>
      <c r="DFN1373" s="779"/>
      <c r="DFO1373" s="779"/>
      <c r="DFP1373" s="779"/>
      <c r="DFQ1373" s="779"/>
      <c r="DFR1373" s="779"/>
      <c r="DFS1373" s="779"/>
      <c r="DFT1373" s="779"/>
      <c r="DFU1373" s="779"/>
      <c r="DFV1373" s="779"/>
      <c r="DFW1373" s="779"/>
      <c r="DFX1373" s="779"/>
      <c r="DFY1373" s="779"/>
      <c r="DFZ1373" s="779"/>
      <c r="DGA1373" s="779"/>
      <c r="DGB1373" s="779"/>
      <c r="DGC1373" s="779"/>
      <c r="DGD1373" s="779"/>
      <c r="DGE1373" s="779"/>
      <c r="DGF1373" s="779"/>
      <c r="DGG1373" s="779"/>
      <c r="DGH1373" s="779"/>
      <c r="DGI1373" s="779"/>
      <c r="DGJ1373" s="779"/>
      <c r="DGK1373" s="779"/>
      <c r="DGL1373" s="779"/>
      <c r="DGM1373" s="779"/>
      <c r="DGN1373" s="779"/>
      <c r="DGO1373" s="779"/>
      <c r="DGP1373" s="779"/>
      <c r="DGQ1373" s="779"/>
      <c r="DGR1373" s="779"/>
      <c r="DGS1373" s="779"/>
      <c r="DGT1373" s="779"/>
      <c r="DGU1373" s="779"/>
      <c r="DGV1373" s="779"/>
      <c r="DGW1373" s="779"/>
      <c r="DGX1373" s="779"/>
      <c r="DGY1373" s="779"/>
      <c r="DGZ1373" s="779"/>
      <c r="DHA1373" s="779"/>
      <c r="DHB1373" s="779"/>
      <c r="DHC1373" s="779"/>
      <c r="DHD1373" s="779"/>
      <c r="DHE1373" s="779"/>
      <c r="DHF1373" s="779"/>
      <c r="DHG1373" s="779"/>
      <c r="DHH1373" s="779"/>
      <c r="DHI1373" s="779"/>
      <c r="DHJ1373" s="779"/>
      <c r="DHK1373" s="779"/>
      <c r="DHL1373" s="779"/>
      <c r="DHM1373" s="779"/>
      <c r="DHN1373" s="779"/>
      <c r="DHO1373" s="779"/>
      <c r="DHP1373" s="779"/>
      <c r="DHQ1373" s="779"/>
      <c r="DHR1373" s="779"/>
      <c r="DHS1373" s="779"/>
      <c r="DHT1373" s="779"/>
      <c r="DHU1373" s="779"/>
      <c r="DHV1373" s="779"/>
      <c r="DHW1373" s="779"/>
      <c r="DHX1373" s="779"/>
      <c r="DHY1373" s="779"/>
      <c r="DHZ1373" s="779"/>
      <c r="DIA1373" s="779"/>
      <c r="DIB1373" s="779"/>
      <c r="DIC1373" s="779"/>
      <c r="DID1373" s="779"/>
      <c r="DIE1373" s="779"/>
      <c r="DIF1373" s="779"/>
      <c r="DIG1373" s="779"/>
      <c r="DIH1373" s="779"/>
      <c r="DII1373" s="779"/>
      <c r="DIJ1373" s="779"/>
      <c r="DIK1373" s="779"/>
      <c r="DIL1373" s="779"/>
      <c r="DIM1373" s="779"/>
      <c r="DIN1373" s="779"/>
      <c r="DIO1373" s="779"/>
      <c r="DIP1373" s="779"/>
      <c r="DIQ1373" s="779"/>
      <c r="DIR1373" s="779"/>
      <c r="DIS1373" s="779"/>
      <c r="DIT1373" s="779"/>
      <c r="DIU1373" s="779"/>
      <c r="DIV1373" s="779"/>
      <c r="DIW1373" s="779"/>
      <c r="DIX1373" s="779"/>
      <c r="DIY1373" s="779"/>
      <c r="DIZ1373" s="779"/>
      <c r="DJA1373" s="779"/>
      <c r="DJB1373" s="779"/>
      <c r="DJC1373" s="779"/>
      <c r="DJD1373" s="779"/>
      <c r="DJE1373" s="779"/>
      <c r="DJF1373" s="779"/>
      <c r="DJG1373" s="779"/>
      <c r="DJH1373" s="779"/>
      <c r="DJI1373" s="779"/>
      <c r="DJJ1373" s="779"/>
      <c r="DJK1373" s="779"/>
      <c r="DJL1373" s="779"/>
      <c r="DJM1373" s="779"/>
      <c r="DJN1373" s="779"/>
      <c r="DJO1373" s="779"/>
      <c r="DJP1373" s="779"/>
      <c r="DJQ1373" s="779"/>
      <c r="DJR1373" s="779"/>
      <c r="DJS1373" s="779"/>
      <c r="DJT1373" s="779"/>
      <c r="DJU1373" s="779"/>
      <c r="DJV1373" s="779"/>
      <c r="DJW1373" s="779"/>
      <c r="DJX1373" s="779"/>
      <c r="DJY1373" s="779"/>
      <c r="DJZ1373" s="779"/>
      <c r="DKA1373" s="779"/>
      <c r="DKB1373" s="779"/>
      <c r="DKC1373" s="779"/>
      <c r="DKD1373" s="779"/>
      <c r="DKE1373" s="779"/>
      <c r="DKF1373" s="779"/>
      <c r="DKG1373" s="779"/>
      <c r="DKH1373" s="779"/>
      <c r="DKI1373" s="779"/>
      <c r="DKJ1373" s="779"/>
      <c r="DKK1373" s="779"/>
      <c r="DKL1373" s="779"/>
      <c r="DKM1373" s="779"/>
      <c r="DKN1373" s="779"/>
      <c r="DKO1373" s="779"/>
      <c r="DKP1373" s="779"/>
      <c r="DKQ1373" s="779"/>
      <c r="DKR1373" s="779"/>
      <c r="DKS1373" s="779"/>
      <c r="DKT1373" s="779"/>
      <c r="DKU1373" s="779"/>
      <c r="DKV1373" s="779"/>
      <c r="DKW1373" s="779"/>
      <c r="DKX1373" s="779"/>
      <c r="DKY1373" s="779"/>
      <c r="DKZ1373" s="779"/>
      <c r="DLA1373" s="779"/>
      <c r="DLB1373" s="779"/>
      <c r="DLC1373" s="779"/>
      <c r="DLD1373" s="779"/>
      <c r="DLE1373" s="779"/>
      <c r="DLF1373" s="779"/>
      <c r="DLG1373" s="779"/>
      <c r="DLH1373" s="779"/>
      <c r="DLI1373" s="779"/>
      <c r="DLJ1373" s="779"/>
      <c r="DLK1373" s="779"/>
      <c r="DLL1373" s="779"/>
      <c r="DLM1373" s="779"/>
      <c r="DLN1373" s="779"/>
      <c r="DLO1373" s="779"/>
      <c r="DLP1373" s="779"/>
      <c r="DLQ1373" s="779"/>
      <c r="DLR1373" s="779"/>
      <c r="DLS1373" s="779"/>
      <c r="DLT1373" s="779"/>
      <c r="DLU1373" s="779"/>
      <c r="DLV1373" s="779"/>
      <c r="DLW1373" s="779"/>
      <c r="DLX1373" s="779"/>
      <c r="DLY1373" s="779"/>
      <c r="DLZ1373" s="779"/>
      <c r="DMA1373" s="779"/>
      <c r="DMB1373" s="779"/>
      <c r="DMC1373" s="779"/>
      <c r="DMD1373" s="779"/>
      <c r="DME1373" s="779"/>
      <c r="DMF1373" s="779"/>
      <c r="DMG1373" s="779"/>
      <c r="DMH1373" s="779"/>
      <c r="DMI1373" s="779"/>
      <c r="DMJ1373" s="779"/>
      <c r="DMK1373" s="779"/>
      <c r="DML1373" s="779"/>
      <c r="DMM1373" s="779"/>
      <c r="DMN1373" s="779"/>
      <c r="DMO1373" s="779"/>
      <c r="DMP1373" s="779"/>
      <c r="DMQ1373" s="779"/>
      <c r="DMR1373" s="779"/>
      <c r="DMS1373" s="779"/>
      <c r="DMT1373" s="779"/>
      <c r="DMU1373" s="779"/>
      <c r="DMV1373" s="779"/>
      <c r="DMW1373" s="779"/>
      <c r="DMX1373" s="779"/>
      <c r="DMY1373" s="779"/>
      <c r="DMZ1373" s="779"/>
      <c r="DNA1373" s="779"/>
      <c r="DNB1373" s="779"/>
      <c r="DNC1373" s="779"/>
      <c r="DND1373" s="779"/>
      <c r="DNE1373" s="779"/>
      <c r="DNF1373" s="779"/>
      <c r="DNG1373" s="779"/>
      <c r="DNH1373" s="779"/>
      <c r="DNI1373" s="779"/>
      <c r="DNJ1373" s="779"/>
      <c r="DNK1373" s="779"/>
      <c r="DNL1373" s="779"/>
      <c r="DNM1373" s="779"/>
      <c r="DNN1373" s="779"/>
      <c r="DNO1373" s="779"/>
      <c r="DNP1373" s="779"/>
      <c r="DNQ1373" s="779"/>
      <c r="DNR1373" s="779"/>
      <c r="DNS1373" s="779"/>
      <c r="DNT1373" s="779"/>
      <c r="DNU1373" s="779"/>
      <c r="DNV1373" s="779"/>
      <c r="DNW1373" s="779"/>
      <c r="DNX1373" s="779"/>
      <c r="DNY1373" s="779"/>
      <c r="DNZ1373" s="779"/>
      <c r="DOA1373" s="779"/>
      <c r="DOB1373" s="779"/>
      <c r="DOC1373" s="779"/>
      <c r="DOD1373" s="779"/>
      <c r="DOE1373" s="779"/>
      <c r="DOF1373" s="779"/>
      <c r="DOG1373" s="779"/>
      <c r="DOH1373" s="779"/>
      <c r="DOI1373" s="779"/>
      <c r="DOJ1373" s="779"/>
      <c r="DOK1373" s="779"/>
      <c r="DOL1373" s="779"/>
      <c r="DOM1373" s="779"/>
      <c r="DON1373" s="779"/>
      <c r="DOO1373" s="779"/>
      <c r="DOP1373" s="779"/>
      <c r="DOQ1373" s="779"/>
      <c r="DOR1373" s="779"/>
      <c r="DOS1373" s="779"/>
      <c r="DOT1373" s="779"/>
      <c r="DOU1373" s="779"/>
      <c r="DOV1373" s="779"/>
      <c r="DOW1373" s="779"/>
      <c r="DOX1373" s="779"/>
      <c r="DOY1373" s="779"/>
      <c r="DOZ1373" s="779"/>
      <c r="DPA1373" s="779"/>
      <c r="DPB1373" s="779"/>
      <c r="DPC1373" s="779"/>
      <c r="DPD1373" s="779"/>
      <c r="DPE1373" s="779"/>
      <c r="DPF1373" s="779"/>
      <c r="DPG1373" s="779"/>
      <c r="DPH1373" s="779"/>
      <c r="DPI1373" s="779"/>
      <c r="DPJ1373" s="779"/>
      <c r="DPK1373" s="779"/>
      <c r="DPL1373" s="779"/>
      <c r="DPM1373" s="779"/>
      <c r="DPN1373" s="779"/>
      <c r="DPO1373" s="779"/>
      <c r="DPP1373" s="779"/>
      <c r="DPQ1373" s="779"/>
      <c r="DPR1373" s="779"/>
      <c r="DPS1373" s="779"/>
      <c r="DPT1373" s="779"/>
      <c r="DPU1373" s="779"/>
      <c r="DPV1373" s="779"/>
      <c r="DPW1373" s="779"/>
      <c r="DPX1373" s="779"/>
      <c r="DPY1373" s="779"/>
      <c r="DPZ1373" s="779"/>
      <c r="DQA1373" s="779"/>
      <c r="DQB1373" s="779"/>
      <c r="DQC1373" s="779"/>
      <c r="DQD1373" s="779"/>
      <c r="DQE1373" s="779"/>
      <c r="DQF1373" s="779"/>
      <c r="DQG1373" s="779"/>
      <c r="DQH1373" s="779"/>
      <c r="DQI1373" s="779"/>
      <c r="DQJ1373" s="779"/>
      <c r="DQK1373" s="779"/>
      <c r="DQL1373" s="779"/>
      <c r="DQM1373" s="779"/>
      <c r="DQN1373" s="779"/>
      <c r="DQO1373" s="779"/>
      <c r="DQP1373" s="779"/>
      <c r="DQQ1373" s="779"/>
      <c r="DQR1373" s="779"/>
      <c r="DQS1373" s="779"/>
      <c r="DQT1373" s="779"/>
      <c r="DQU1373" s="779"/>
      <c r="DQV1373" s="779"/>
      <c r="DQW1373" s="779"/>
      <c r="DQX1373" s="779"/>
      <c r="DQY1373" s="779"/>
      <c r="DQZ1373" s="779"/>
      <c r="DRA1373" s="779"/>
      <c r="DRB1373" s="779"/>
      <c r="DRC1373" s="779"/>
      <c r="DRD1373" s="779"/>
      <c r="DRE1373" s="779"/>
      <c r="DRF1373" s="779"/>
      <c r="DRG1373" s="779"/>
      <c r="DRH1373" s="779"/>
      <c r="DRI1373" s="779"/>
      <c r="DRJ1373" s="779"/>
      <c r="DRK1373" s="779"/>
      <c r="DRL1373" s="779"/>
      <c r="DRM1373" s="779"/>
      <c r="DRN1373" s="779"/>
      <c r="DRO1373" s="779"/>
      <c r="DRP1373" s="779"/>
      <c r="DRQ1373" s="779"/>
      <c r="DRR1373" s="779"/>
      <c r="DRS1373" s="779"/>
      <c r="DRT1373" s="779"/>
      <c r="DRU1373" s="779"/>
      <c r="DRV1373" s="779"/>
      <c r="DRW1373" s="779"/>
      <c r="DRX1373" s="779"/>
      <c r="DRY1373" s="779"/>
      <c r="DRZ1373" s="779"/>
      <c r="DSA1373" s="779"/>
      <c r="DSB1373" s="779"/>
      <c r="DSC1373" s="779"/>
      <c r="DSD1373" s="779"/>
      <c r="DSE1373" s="779"/>
      <c r="DSF1373" s="779"/>
      <c r="DSG1373" s="779"/>
      <c r="DSH1373" s="779"/>
      <c r="DSI1373" s="779"/>
      <c r="DSJ1373" s="779"/>
      <c r="DSK1373" s="779"/>
      <c r="DSL1373" s="779"/>
      <c r="DSM1373" s="779"/>
      <c r="DSN1373" s="779"/>
      <c r="DSO1373" s="779"/>
      <c r="DSP1373" s="779"/>
      <c r="DSQ1373" s="779"/>
      <c r="DSR1373" s="779"/>
      <c r="DSS1373" s="779"/>
      <c r="DST1373" s="779"/>
      <c r="DSU1373" s="779"/>
      <c r="DSV1373" s="779"/>
      <c r="DSW1373" s="779"/>
      <c r="DSX1373" s="779"/>
      <c r="DSY1373" s="779"/>
      <c r="DSZ1373" s="779"/>
      <c r="DTA1373" s="779"/>
      <c r="DTB1373" s="779"/>
      <c r="DTC1373" s="779"/>
      <c r="DTD1373" s="779"/>
      <c r="DTE1373" s="779"/>
      <c r="DTF1373" s="779"/>
      <c r="DTG1373" s="779"/>
      <c r="DTH1373" s="779"/>
      <c r="DTI1373" s="779"/>
      <c r="DTJ1373" s="779"/>
      <c r="DTK1373" s="779"/>
      <c r="DTL1373" s="779"/>
      <c r="DTM1373" s="779"/>
      <c r="DTN1373" s="779"/>
      <c r="DTO1373" s="779"/>
      <c r="DTP1373" s="779"/>
      <c r="DTQ1373" s="779"/>
      <c r="DTR1373" s="779"/>
      <c r="DTS1373" s="779"/>
      <c r="DTT1373" s="779"/>
      <c r="DTU1373" s="779"/>
      <c r="DTV1373" s="779"/>
      <c r="DTW1373" s="779"/>
      <c r="DTX1373" s="779"/>
      <c r="DTY1373" s="779"/>
      <c r="DTZ1373" s="779"/>
      <c r="DUA1373" s="779"/>
      <c r="DUB1373" s="779"/>
      <c r="DUC1373" s="779"/>
      <c r="DUD1373" s="779"/>
      <c r="DUE1373" s="779"/>
      <c r="DUF1373" s="779"/>
      <c r="DUG1373" s="779"/>
      <c r="DUH1373" s="779"/>
      <c r="DUI1373" s="779"/>
      <c r="DUJ1373" s="779"/>
      <c r="DUK1373" s="779"/>
      <c r="DUL1373" s="779"/>
      <c r="DUM1373" s="779"/>
      <c r="DUN1373" s="779"/>
      <c r="DUO1373" s="779"/>
      <c r="DUP1373" s="779"/>
      <c r="DUQ1373" s="779"/>
      <c r="DUR1373" s="779"/>
      <c r="DUS1373" s="779"/>
      <c r="DUT1373" s="779"/>
      <c r="DUU1373" s="779"/>
      <c r="DUV1373" s="779"/>
      <c r="DUW1373" s="779"/>
      <c r="DUX1373" s="779"/>
      <c r="DUY1373" s="779"/>
      <c r="DUZ1373" s="779"/>
      <c r="DVA1373" s="779"/>
      <c r="DVB1373" s="779"/>
      <c r="DVC1373" s="779"/>
      <c r="DVD1373" s="779"/>
      <c r="DVE1373" s="779"/>
      <c r="DVF1373" s="779"/>
      <c r="DVG1373" s="779"/>
      <c r="DVH1373" s="779"/>
      <c r="DVI1373" s="779"/>
      <c r="DVJ1373" s="779"/>
      <c r="DVK1373" s="779"/>
      <c r="DVL1373" s="779"/>
      <c r="DVM1373" s="779"/>
      <c r="DVN1373" s="779"/>
      <c r="DVO1373" s="779"/>
      <c r="DVP1373" s="779"/>
      <c r="DVQ1373" s="779"/>
      <c r="DVR1373" s="779"/>
      <c r="DVS1373" s="779"/>
      <c r="DVT1373" s="779"/>
      <c r="DVU1373" s="779"/>
      <c r="DVV1373" s="779"/>
      <c r="DVW1373" s="779"/>
      <c r="DVX1373" s="779"/>
      <c r="DVY1373" s="779"/>
      <c r="DVZ1373" s="779"/>
      <c r="DWA1373" s="779"/>
      <c r="DWB1373" s="779"/>
      <c r="DWC1373" s="779"/>
      <c r="DWD1373" s="779"/>
      <c r="DWE1373" s="779"/>
      <c r="DWF1373" s="779"/>
      <c r="DWG1373" s="779"/>
      <c r="DWH1373" s="779"/>
      <c r="DWI1373" s="779"/>
      <c r="DWJ1373" s="779"/>
      <c r="DWK1373" s="779"/>
      <c r="DWL1373" s="779"/>
      <c r="DWM1373" s="779"/>
      <c r="DWN1373" s="779"/>
      <c r="DWO1373" s="779"/>
      <c r="DWP1373" s="779"/>
      <c r="DWQ1373" s="779"/>
      <c r="DWR1373" s="779"/>
      <c r="DWS1373" s="779"/>
      <c r="DWT1373" s="779"/>
      <c r="DWU1373" s="779"/>
      <c r="DWV1373" s="779"/>
      <c r="DWW1373" s="779"/>
      <c r="DWX1373" s="779"/>
      <c r="DWY1373" s="779"/>
      <c r="DWZ1373" s="779"/>
      <c r="DXA1373" s="779"/>
      <c r="DXB1373" s="779"/>
      <c r="DXC1373" s="779"/>
      <c r="DXD1373" s="779"/>
      <c r="DXE1373" s="779"/>
      <c r="DXF1373" s="779"/>
      <c r="DXG1373" s="779"/>
      <c r="DXH1373" s="779"/>
      <c r="DXI1373" s="779"/>
      <c r="DXJ1373" s="779"/>
      <c r="DXK1373" s="779"/>
      <c r="DXL1373" s="779"/>
      <c r="DXM1373" s="779"/>
      <c r="DXN1373" s="779"/>
      <c r="DXO1373" s="779"/>
      <c r="DXP1373" s="779"/>
      <c r="DXQ1373" s="779"/>
      <c r="DXR1373" s="779"/>
      <c r="DXS1373" s="779"/>
      <c r="DXT1373" s="779"/>
      <c r="DXU1373" s="779"/>
      <c r="DXV1373" s="779"/>
      <c r="DXW1373" s="779"/>
      <c r="DXX1373" s="779"/>
      <c r="DXY1373" s="779"/>
      <c r="DXZ1373" s="779"/>
      <c r="DYA1373" s="779"/>
      <c r="DYB1373" s="779"/>
      <c r="DYC1373" s="779"/>
      <c r="DYD1373" s="779"/>
      <c r="DYE1373" s="779"/>
      <c r="DYF1373" s="779"/>
      <c r="DYG1373" s="779"/>
      <c r="DYH1373" s="779"/>
      <c r="DYI1373" s="779"/>
      <c r="DYJ1373" s="779"/>
      <c r="DYK1373" s="779"/>
      <c r="DYL1373" s="779"/>
      <c r="DYM1373" s="779"/>
      <c r="DYN1373" s="779"/>
      <c r="DYO1373" s="779"/>
      <c r="DYP1373" s="779"/>
      <c r="DYQ1373" s="779"/>
      <c r="DYR1373" s="779"/>
      <c r="DYS1373" s="779"/>
      <c r="DYT1373" s="779"/>
      <c r="DYU1373" s="779"/>
      <c r="DYV1373" s="779"/>
      <c r="DYW1373" s="779"/>
      <c r="DYX1373" s="779"/>
      <c r="DYY1373" s="779"/>
      <c r="DYZ1373" s="779"/>
      <c r="DZA1373" s="779"/>
      <c r="DZB1373" s="779"/>
      <c r="DZC1373" s="779"/>
      <c r="DZD1373" s="779"/>
      <c r="DZE1373" s="779"/>
      <c r="DZF1373" s="779"/>
      <c r="DZG1373" s="779"/>
      <c r="DZH1373" s="779"/>
      <c r="DZI1373" s="779"/>
      <c r="DZJ1373" s="779"/>
      <c r="DZK1373" s="779"/>
      <c r="DZL1373" s="779"/>
      <c r="DZM1373" s="779"/>
      <c r="DZN1373" s="779"/>
      <c r="DZO1373" s="779"/>
      <c r="DZP1373" s="779"/>
      <c r="DZQ1373" s="779"/>
      <c r="DZR1373" s="779"/>
      <c r="DZS1373" s="779"/>
      <c r="DZT1373" s="779"/>
      <c r="DZU1373" s="779"/>
      <c r="DZV1373" s="779"/>
      <c r="DZW1373" s="779"/>
      <c r="DZX1373" s="779"/>
      <c r="DZY1373" s="779"/>
      <c r="DZZ1373" s="779"/>
      <c r="EAA1373" s="779"/>
      <c r="EAB1373" s="779"/>
      <c r="EAC1373" s="779"/>
      <c r="EAD1373" s="779"/>
      <c r="EAE1373" s="779"/>
      <c r="EAF1373" s="779"/>
      <c r="EAG1373" s="779"/>
      <c r="EAH1373" s="779"/>
      <c r="EAI1373" s="779"/>
      <c r="EAJ1373" s="779"/>
      <c r="EAK1373" s="779"/>
      <c r="EAL1373" s="779"/>
      <c r="EAM1373" s="779"/>
      <c r="EAN1373" s="779"/>
      <c r="EAO1373" s="779"/>
      <c r="EAP1373" s="779"/>
      <c r="EAQ1373" s="779"/>
      <c r="EAR1373" s="779"/>
      <c r="EAS1373" s="779"/>
      <c r="EAT1373" s="779"/>
      <c r="EAU1373" s="779"/>
      <c r="EAV1373" s="779"/>
      <c r="EAW1373" s="779"/>
      <c r="EAX1373" s="779"/>
      <c r="EAY1373" s="779"/>
      <c r="EAZ1373" s="779"/>
      <c r="EBA1373" s="779"/>
      <c r="EBB1373" s="779"/>
      <c r="EBC1373" s="779"/>
      <c r="EBD1373" s="779"/>
      <c r="EBE1373" s="779"/>
      <c r="EBF1373" s="779"/>
      <c r="EBG1373" s="779"/>
      <c r="EBH1373" s="779"/>
      <c r="EBI1373" s="779"/>
      <c r="EBJ1373" s="779"/>
      <c r="EBK1373" s="779"/>
      <c r="EBL1373" s="779"/>
      <c r="EBM1373" s="779"/>
      <c r="EBN1373" s="779"/>
      <c r="EBO1373" s="779"/>
      <c r="EBP1373" s="779"/>
      <c r="EBQ1373" s="779"/>
      <c r="EBR1373" s="779"/>
      <c r="EBS1373" s="779"/>
      <c r="EBT1373" s="779"/>
      <c r="EBU1373" s="779"/>
      <c r="EBV1373" s="779"/>
      <c r="EBW1373" s="779"/>
      <c r="EBX1373" s="779"/>
      <c r="EBY1373" s="779"/>
      <c r="EBZ1373" s="779"/>
      <c r="ECA1373" s="779"/>
      <c r="ECB1373" s="779"/>
      <c r="ECC1373" s="779"/>
      <c r="ECD1373" s="779"/>
      <c r="ECE1373" s="779"/>
      <c r="ECF1373" s="779"/>
      <c r="ECG1373" s="779"/>
      <c r="ECH1373" s="779"/>
      <c r="ECI1373" s="779"/>
      <c r="ECJ1373" s="779"/>
      <c r="ECK1373" s="779"/>
      <c r="ECL1373" s="779"/>
      <c r="ECM1373" s="779"/>
      <c r="ECN1373" s="779"/>
      <c r="ECO1373" s="779"/>
      <c r="ECP1373" s="779"/>
      <c r="ECQ1373" s="779"/>
      <c r="ECR1373" s="779"/>
      <c r="ECS1373" s="779"/>
      <c r="ECT1373" s="779"/>
      <c r="ECU1373" s="779"/>
      <c r="ECV1373" s="779"/>
      <c r="ECW1373" s="779"/>
      <c r="ECX1373" s="779"/>
      <c r="ECY1373" s="779"/>
      <c r="ECZ1373" s="779"/>
      <c r="EDA1373" s="779"/>
      <c r="EDB1373" s="779"/>
      <c r="EDC1373" s="779"/>
      <c r="EDD1373" s="779"/>
      <c r="EDE1373" s="779"/>
      <c r="EDF1373" s="779"/>
      <c r="EDG1373" s="779"/>
      <c r="EDH1373" s="779"/>
      <c r="EDI1373" s="779"/>
      <c r="EDJ1373" s="779"/>
      <c r="EDK1373" s="779"/>
      <c r="EDL1373" s="779"/>
      <c r="EDM1373" s="779"/>
      <c r="EDN1373" s="779"/>
      <c r="EDO1373" s="779"/>
      <c r="EDP1373" s="779"/>
      <c r="EDQ1373" s="779"/>
      <c r="EDR1373" s="779"/>
      <c r="EDS1373" s="779"/>
      <c r="EDT1373" s="779"/>
      <c r="EDU1373" s="779"/>
      <c r="EDV1373" s="779"/>
      <c r="EDW1373" s="779"/>
      <c r="EDX1373" s="779"/>
      <c r="EDY1373" s="779"/>
      <c r="EDZ1373" s="779"/>
      <c r="EEA1373" s="779"/>
      <c r="EEB1373" s="779"/>
      <c r="EEC1373" s="779"/>
      <c r="EED1373" s="779"/>
      <c r="EEE1373" s="779"/>
      <c r="EEF1373" s="779"/>
      <c r="EEG1373" s="779"/>
      <c r="EEH1373" s="779"/>
      <c r="EEI1373" s="779"/>
      <c r="EEJ1373" s="779"/>
      <c r="EEK1373" s="779"/>
      <c r="EEL1373" s="779"/>
      <c r="EEM1373" s="779"/>
      <c r="EEN1373" s="779"/>
      <c r="EEO1373" s="779"/>
      <c r="EEP1373" s="779"/>
      <c r="EEQ1373" s="779"/>
      <c r="EER1373" s="779"/>
      <c r="EES1373" s="779"/>
      <c r="EET1373" s="779"/>
      <c r="EEU1373" s="779"/>
      <c r="EEV1373" s="779"/>
      <c r="EEW1373" s="779"/>
      <c r="EEX1373" s="779"/>
      <c r="EEY1373" s="779"/>
      <c r="EEZ1373" s="779"/>
      <c r="EFA1373" s="779"/>
      <c r="EFB1373" s="779"/>
      <c r="EFC1373" s="779"/>
      <c r="EFD1373" s="779"/>
      <c r="EFE1373" s="779"/>
      <c r="EFF1373" s="779"/>
      <c r="EFG1373" s="779"/>
      <c r="EFH1373" s="779"/>
      <c r="EFI1373" s="779"/>
      <c r="EFJ1373" s="779"/>
      <c r="EFK1373" s="779"/>
      <c r="EFL1373" s="779"/>
      <c r="EFM1373" s="779"/>
      <c r="EFN1373" s="779"/>
      <c r="EFO1373" s="779"/>
      <c r="EFP1373" s="779"/>
      <c r="EFQ1373" s="779"/>
      <c r="EFR1373" s="779"/>
      <c r="EFS1373" s="779"/>
      <c r="EFT1373" s="779"/>
      <c r="EFU1373" s="779"/>
      <c r="EFV1373" s="779"/>
      <c r="EFW1373" s="779"/>
      <c r="EFX1373" s="779"/>
      <c r="EFY1373" s="779"/>
      <c r="EFZ1373" s="779"/>
      <c r="EGA1373" s="779"/>
      <c r="EGB1373" s="779"/>
      <c r="EGC1373" s="779"/>
      <c r="EGD1373" s="779"/>
      <c r="EGE1373" s="779"/>
      <c r="EGF1373" s="779"/>
      <c r="EGG1373" s="779"/>
      <c r="EGH1373" s="779"/>
      <c r="EGI1373" s="779"/>
      <c r="EGJ1373" s="779"/>
      <c r="EGK1373" s="779"/>
      <c r="EGL1373" s="779"/>
      <c r="EGM1373" s="779"/>
      <c r="EGN1373" s="779"/>
      <c r="EGO1373" s="779"/>
      <c r="EGP1373" s="779"/>
      <c r="EGQ1373" s="779"/>
      <c r="EGR1373" s="779"/>
      <c r="EGS1373" s="779"/>
      <c r="EGT1373" s="779"/>
      <c r="EGU1373" s="779"/>
      <c r="EGV1373" s="779"/>
      <c r="EGW1373" s="779"/>
      <c r="EGX1373" s="779"/>
      <c r="EGY1373" s="779"/>
      <c r="EGZ1373" s="779"/>
      <c r="EHA1373" s="779"/>
      <c r="EHB1373" s="779"/>
      <c r="EHC1373" s="779"/>
      <c r="EHD1373" s="779"/>
      <c r="EHE1373" s="779"/>
      <c r="EHF1373" s="779"/>
      <c r="EHG1373" s="779"/>
      <c r="EHH1373" s="779"/>
      <c r="EHI1373" s="779"/>
      <c r="EHJ1373" s="779"/>
      <c r="EHK1373" s="779"/>
      <c r="EHL1373" s="779"/>
      <c r="EHM1373" s="779"/>
      <c r="EHN1373" s="779"/>
      <c r="EHO1373" s="779"/>
      <c r="EHP1373" s="779"/>
      <c r="EHQ1373" s="779"/>
      <c r="EHR1373" s="779"/>
      <c r="EHS1373" s="779"/>
      <c r="EHT1373" s="779"/>
      <c r="EHU1373" s="779"/>
      <c r="EHV1373" s="779"/>
      <c r="EHW1373" s="779"/>
      <c r="EHX1373" s="779"/>
      <c r="EHY1373" s="779"/>
      <c r="EHZ1373" s="779"/>
      <c r="EIA1373" s="779"/>
      <c r="EIB1373" s="779"/>
      <c r="EIC1373" s="779"/>
      <c r="EID1373" s="779"/>
      <c r="EIE1373" s="779"/>
      <c r="EIF1373" s="779"/>
      <c r="EIG1373" s="779"/>
      <c r="EIH1373" s="779"/>
      <c r="EII1373" s="779"/>
      <c r="EIJ1373" s="779"/>
      <c r="EIK1373" s="779"/>
      <c r="EIL1373" s="779"/>
      <c r="EIM1373" s="779"/>
      <c r="EIN1373" s="779"/>
      <c r="EIO1373" s="779"/>
      <c r="EIP1373" s="779"/>
      <c r="EIQ1373" s="779"/>
      <c r="EIR1373" s="779"/>
      <c r="EIS1373" s="779"/>
      <c r="EIT1373" s="779"/>
      <c r="EIU1373" s="779"/>
      <c r="EIV1373" s="779"/>
      <c r="EIW1373" s="779"/>
      <c r="EIX1373" s="779"/>
      <c r="EIY1373" s="779"/>
      <c r="EIZ1373" s="779"/>
      <c r="EJA1373" s="779"/>
      <c r="EJB1373" s="779"/>
      <c r="EJC1373" s="779"/>
      <c r="EJD1373" s="779"/>
      <c r="EJE1373" s="779"/>
      <c r="EJF1373" s="779"/>
      <c r="EJG1373" s="779"/>
      <c r="EJH1373" s="779"/>
      <c r="EJI1373" s="779"/>
      <c r="EJJ1373" s="779"/>
      <c r="EJK1373" s="779"/>
      <c r="EJL1373" s="779"/>
      <c r="EJM1373" s="779"/>
      <c r="EJN1373" s="779"/>
      <c r="EJO1373" s="779"/>
      <c r="EJP1373" s="779"/>
      <c r="EJQ1373" s="779"/>
      <c r="EJR1373" s="779"/>
      <c r="EJS1373" s="779"/>
      <c r="EJT1373" s="779"/>
      <c r="EJU1373" s="779"/>
      <c r="EJV1373" s="779"/>
      <c r="EJW1373" s="779"/>
      <c r="EJX1373" s="779"/>
      <c r="EJY1373" s="779"/>
      <c r="EJZ1373" s="779"/>
      <c r="EKA1373" s="779"/>
      <c r="EKB1373" s="779"/>
      <c r="EKC1373" s="779"/>
      <c r="EKD1373" s="779"/>
      <c r="EKE1373" s="779"/>
      <c r="EKF1373" s="779"/>
      <c r="EKG1373" s="779"/>
      <c r="EKH1373" s="779"/>
      <c r="EKI1373" s="779"/>
      <c r="EKJ1373" s="779"/>
      <c r="EKK1373" s="779"/>
      <c r="EKL1373" s="779"/>
      <c r="EKM1373" s="779"/>
      <c r="EKN1373" s="779"/>
      <c r="EKO1373" s="779"/>
      <c r="EKP1373" s="779"/>
      <c r="EKQ1373" s="779"/>
      <c r="EKR1373" s="779"/>
      <c r="EKS1373" s="779"/>
      <c r="EKT1373" s="779"/>
      <c r="EKU1373" s="779"/>
      <c r="EKV1373" s="779"/>
      <c r="EKW1373" s="779"/>
      <c r="EKX1373" s="779"/>
      <c r="EKY1373" s="779"/>
      <c r="EKZ1373" s="779"/>
      <c r="ELA1373" s="779"/>
      <c r="ELB1373" s="779"/>
      <c r="ELC1373" s="779"/>
      <c r="ELD1373" s="779"/>
      <c r="ELE1373" s="779"/>
      <c r="ELF1373" s="779"/>
      <c r="ELG1373" s="779"/>
      <c r="ELH1373" s="779"/>
      <c r="ELI1373" s="779"/>
      <c r="ELJ1373" s="779"/>
      <c r="ELK1373" s="779"/>
      <c r="ELL1373" s="779"/>
      <c r="ELM1373" s="779"/>
      <c r="ELN1373" s="779"/>
      <c r="ELO1373" s="779"/>
      <c r="ELP1373" s="779"/>
      <c r="ELQ1373" s="779"/>
      <c r="ELR1373" s="779"/>
      <c r="ELS1373" s="779"/>
      <c r="ELT1373" s="779"/>
      <c r="ELU1373" s="779"/>
      <c r="ELV1373" s="779"/>
      <c r="ELW1373" s="779"/>
      <c r="ELX1373" s="779"/>
      <c r="ELY1373" s="779"/>
      <c r="ELZ1373" s="779"/>
      <c r="EMA1373" s="779"/>
      <c r="EMB1373" s="779"/>
      <c r="EMC1373" s="779"/>
      <c r="EMD1373" s="779"/>
      <c r="EME1373" s="779"/>
      <c r="EMF1373" s="779"/>
      <c r="EMG1373" s="779"/>
      <c r="EMH1373" s="779"/>
      <c r="EMI1373" s="779"/>
      <c r="EMJ1373" s="779"/>
      <c r="EMK1373" s="779"/>
      <c r="EML1373" s="779"/>
      <c r="EMM1373" s="779"/>
      <c r="EMN1373" s="779"/>
      <c r="EMO1373" s="779"/>
      <c r="EMP1373" s="779"/>
      <c r="EMQ1373" s="779"/>
      <c r="EMR1373" s="779"/>
      <c r="EMS1373" s="779"/>
      <c r="EMT1373" s="779"/>
      <c r="EMU1373" s="779"/>
      <c r="EMV1373" s="779"/>
      <c r="EMW1373" s="779"/>
      <c r="EMX1373" s="779"/>
      <c r="EMY1373" s="779"/>
      <c r="EMZ1373" s="779"/>
      <c r="ENA1373" s="779"/>
      <c r="ENB1373" s="779"/>
      <c r="ENC1373" s="779"/>
      <c r="END1373" s="779"/>
      <c r="ENE1373" s="779"/>
      <c r="ENF1373" s="779"/>
      <c r="ENG1373" s="779"/>
      <c r="ENH1373" s="779"/>
      <c r="ENI1373" s="779"/>
      <c r="ENJ1373" s="779"/>
      <c r="ENK1373" s="779"/>
      <c r="ENL1373" s="779"/>
      <c r="ENM1373" s="779"/>
      <c r="ENN1373" s="779"/>
      <c r="ENO1373" s="779"/>
      <c r="ENP1373" s="779"/>
      <c r="ENQ1373" s="779"/>
      <c r="ENR1373" s="779"/>
      <c r="ENS1373" s="779"/>
      <c r="ENT1373" s="779"/>
      <c r="ENU1373" s="779"/>
      <c r="ENV1373" s="779"/>
      <c r="ENW1373" s="779"/>
      <c r="ENX1373" s="779"/>
      <c r="ENY1373" s="779"/>
      <c r="ENZ1373" s="779"/>
      <c r="EOA1373" s="779"/>
      <c r="EOB1373" s="779"/>
      <c r="EOC1373" s="779"/>
      <c r="EOD1373" s="779"/>
      <c r="EOE1373" s="779"/>
      <c r="EOF1373" s="779"/>
      <c r="EOG1373" s="779"/>
      <c r="EOH1373" s="779"/>
      <c r="EOI1373" s="779"/>
      <c r="EOJ1373" s="779"/>
      <c r="EOK1373" s="779"/>
      <c r="EOL1373" s="779"/>
      <c r="EOM1373" s="779"/>
      <c r="EON1373" s="779"/>
      <c r="EOO1373" s="779"/>
      <c r="EOP1373" s="779"/>
      <c r="EOQ1373" s="779"/>
      <c r="EOR1373" s="779"/>
      <c r="EOS1373" s="779"/>
      <c r="EOT1373" s="779"/>
      <c r="EOU1373" s="779"/>
      <c r="EOV1373" s="779"/>
      <c r="EOW1373" s="779"/>
      <c r="EOX1373" s="779"/>
      <c r="EOY1373" s="779"/>
      <c r="EOZ1373" s="779"/>
      <c r="EPA1373" s="779"/>
      <c r="EPB1373" s="779"/>
      <c r="EPC1373" s="779"/>
      <c r="EPD1373" s="779"/>
      <c r="EPE1373" s="779"/>
      <c r="EPF1373" s="779"/>
      <c r="EPG1373" s="779"/>
      <c r="EPH1373" s="779"/>
      <c r="EPI1373" s="779"/>
      <c r="EPJ1373" s="779"/>
      <c r="EPK1373" s="779"/>
      <c r="EPL1373" s="779"/>
      <c r="EPM1373" s="779"/>
      <c r="EPN1373" s="779"/>
      <c r="EPO1373" s="779"/>
      <c r="EPP1373" s="779"/>
      <c r="EPQ1373" s="779"/>
      <c r="EPR1373" s="779"/>
      <c r="EPS1373" s="779"/>
      <c r="EPT1373" s="779"/>
      <c r="EPU1373" s="779"/>
      <c r="EPV1373" s="779"/>
      <c r="EPW1373" s="779"/>
      <c r="EPX1373" s="779"/>
      <c r="EPY1373" s="779"/>
      <c r="EPZ1373" s="779"/>
      <c r="EQA1373" s="779"/>
      <c r="EQB1373" s="779"/>
      <c r="EQC1373" s="779"/>
      <c r="EQD1373" s="779"/>
      <c r="EQE1373" s="779"/>
      <c r="EQF1373" s="779"/>
      <c r="EQG1373" s="779"/>
      <c r="EQH1373" s="779"/>
      <c r="EQI1373" s="779"/>
      <c r="EQJ1373" s="779"/>
      <c r="EQK1373" s="779"/>
      <c r="EQL1373" s="779"/>
      <c r="EQM1373" s="779"/>
      <c r="EQN1373" s="779"/>
      <c r="EQO1373" s="779"/>
      <c r="EQP1373" s="779"/>
      <c r="EQQ1373" s="779"/>
      <c r="EQR1373" s="779"/>
      <c r="EQS1373" s="779"/>
      <c r="EQT1373" s="779"/>
      <c r="EQU1373" s="779"/>
      <c r="EQV1373" s="779"/>
      <c r="EQW1373" s="779"/>
      <c r="EQX1373" s="779"/>
      <c r="EQY1373" s="779"/>
      <c r="EQZ1373" s="779"/>
      <c r="ERA1373" s="779"/>
      <c r="ERB1373" s="779"/>
      <c r="ERC1373" s="779"/>
      <c r="ERD1373" s="779"/>
      <c r="ERE1373" s="779"/>
      <c r="ERF1373" s="779"/>
      <c r="ERG1373" s="779"/>
      <c r="ERH1373" s="779"/>
      <c r="ERI1373" s="779"/>
      <c r="ERJ1373" s="779"/>
      <c r="ERK1373" s="779"/>
      <c r="ERL1373" s="779"/>
      <c r="ERM1373" s="779"/>
      <c r="ERN1373" s="779"/>
      <c r="ERO1373" s="779"/>
      <c r="ERP1373" s="779"/>
      <c r="ERQ1373" s="779"/>
      <c r="ERR1373" s="779"/>
      <c r="ERS1373" s="779"/>
      <c r="ERT1373" s="779"/>
      <c r="ERU1373" s="779"/>
      <c r="ERV1373" s="779"/>
      <c r="ERW1373" s="779"/>
      <c r="ERX1373" s="779"/>
      <c r="ERY1373" s="779"/>
      <c r="ERZ1373" s="779"/>
      <c r="ESA1373" s="779"/>
      <c r="ESB1373" s="779"/>
      <c r="ESC1373" s="779"/>
      <c r="ESD1373" s="779"/>
      <c r="ESE1373" s="779"/>
      <c r="ESF1373" s="779"/>
      <c r="ESG1373" s="779"/>
      <c r="ESH1373" s="779"/>
      <c r="ESI1373" s="779"/>
      <c r="ESJ1373" s="779"/>
      <c r="ESK1373" s="779"/>
      <c r="ESL1373" s="779"/>
      <c r="ESM1373" s="779"/>
      <c r="ESN1373" s="779"/>
      <c r="ESO1373" s="779"/>
      <c r="ESP1373" s="779"/>
      <c r="ESQ1373" s="779"/>
      <c r="ESR1373" s="779"/>
      <c r="ESS1373" s="779"/>
      <c r="EST1373" s="779"/>
      <c r="ESU1373" s="779"/>
      <c r="ESV1373" s="779"/>
      <c r="ESW1373" s="779"/>
      <c r="ESX1373" s="779"/>
      <c r="ESY1373" s="779"/>
      <c r="ESZ1373" s="779"/>
      <c r="ETA1373" s="779"/>
      <c r="ETB1373" s="779"/>
      <c r="ETC1373" s="779"/>
      <c r="ETD1373" s="779"/>
      <c r="ETE1373" s="779"/>
      <c r="ETF1373" s="779"/>
      <c r="ETG1373" s="779"/>
      <c r="ETH1373" s="779"/>
      <c r="ETI1373" s="779"/>
      <c r="ETJ1373" s="779"/>
      <c r="ETK1373" s="779"/>
      <c r="ETL1373" s="779"/>
      <c r="ETM1373" s="779"/>
      <c r="ETN1373" s="779"/>
      <c r="ETO1373" s="779"/>
      <c r="ETP1373" s="779"/>
      <c r="ETQ1373" s="779"/>
      <c r="ETR1373" s="779"/>
      <c r="ETS1373" s="779"/>
      <c r="ETT1373" s="779"/>
      <c r="ETU1373" s="779"/>
      <c r="ETV1373" s="779"/>
      <c r="ETW1373" s="779"/>
      <c r="ETX1373" s="779"/>
      <c r="ETY1373" s="779"/>
      <c r="ETZ1373" s="779"/>
      <c r="EUA1373" s="779"/>
      <c r="EUB1373" s="779"/>
      <c r="EUC1373" s="779"/>
      <c r="EUD1373" s="779"/>
      <c r="EUE1373" s="779"/>
      <c r="EUF1373" s="779"/>
      <c r="EUG1373" s="779"/>
      <c r="EUH1373" s="779"/>
      <c r="EUI1373" s="779"/>
      <c r="EUJ1373" s="779"/>
      <c r="EUK1373" s="779"/>
      <c r="EUL1373" s="779"/>
      <c r="EUM1373" s="779"/>
      <c r="EUN1373" s="779"/>
      <c r="EUO1373" s="779"/>
      <c r="EUP1373" s="779"/>
      <c r="EUQ1373" s="779"/>
      <c r="EUR1373" s="779"/>
      <c r="EUS1373" s="779"/>
      <c r="EUT1373" s="779"/>
      <c r="EUU1373" s="779"/>
      <c r="EUV1373" s="779"/>
      <c r="EUW1373" s="779"/>
      <c r="EUX1373" s="779"/>
      <c r="EUY1373" s="779"/>
      <c r="EUZ1373" s="779"/>
      <c r="EVA1373" s="779"/>
      <c r="EVB1373" s="779"/>
      <c r="EVC1373" s="779"/>
      <c r="EVD1373" s="779"/>
      <c r="EVE1373" s="779"/>
      <c r="EVF1373" s="779"/>
      <c r="EVG1373" s="779"/>
      <c r="EVH1373" s="779"/>
      <c r="EVI1373" s="779"/>
      <c r="EVJ1373" s="779"/>
      <c r="EVK1373" s="779"/>
      <c r="EVL1373" s="779"/>
      <c r="EVM1373" s="779"/>
      <c r="EVN1373" s="779"/>
      <c r="EVO1373" s="779"/>
      <c r="EVP1373" s="779"/>
      <c r="EVQ1373" s="779"/>
      <c r="EVR1373" s="779"/>
      <c r="EVS1373" s="779"/>
      <c r="EVT1373" s="779"/>
      <c r="EVU1373" s="779"/>
      <c r="EVV1373" s="779"/>
      <c r="EVW1373" s="779"/>
      <c r="EVX1373" s="779"/>
      <c r="EVY1373" s="779"/>
      <c r="EVZ1373" s="779"/>
      <c r="EWA1373" s="779"/>
      <c r="EWB1373" s="779"/>
      <c r="EWC1373" s="779"/>
      <c r="EWD1373" s="779"/>
      <c r="EWE1373" s="779"/>
      <c r="EWF1373" s="779"/>
      <c r="EWG1373" s="779"/>
      <c r="EWH1373" s="779"/>
      <c r="EWI1373" s="779"/>
      <c r="EWJ1373" s="779"/>
      <c r="EWK1373" s="779"/>
      <c r="EWL1373" s="779"/>
      <c r="EWM1373" s="779"/>
      <c r="EWN1373" s="779"/>
      <c r="EWO1373" s="779"/>
      <c r="EWP1373" s="779"/>
      <c r="EWQ1373" s="779"/>
      <c r="EWR1373" s="779"/>
      <c r="EWS1373" s="779"/>
      <c r="EWT1373" s="779"/>
      <c r="EWU1373" s="779"/>
      <c r="EWV1373" s="779"/>
      <c r="EWW1373" s="779"/>
      <c r="EWX1373" s="779"/>
      <c r="EWY1373" s="779"/>
      <c r="EWZ1373" s="779"/>
      <c r="EXA1373" s="779"/>
      <c r="EXB1373" s="779"/>
      <c r="EXC1373" s="779"/>
      <c r="EXD1373" s="779"/>
      <c r="EXE1373" s="779"/>
      <c r="EXF1373" s="779"/>
      <c r="EXG1373" s="779"/>
      <c r="EXH1373" s="779"/>
      <c r="EXI1373" s="779"/>
      <c r="EXJ1373" s="779"/>
      <c r="EXK1373" s="779"/>
      <c r="EXL1373" s="779"/>
      <c r="EXM1373" s="779"/>
      <c r="EXN1373" s="779"/>
      <c r="EXO1373" s="779"/>
      <c r="EXP1373" s="779"/>
      <c r="EXQ1373" s="779"/>
      <c r="EXR1373" s="779"/>
      <c r="EXS1373" s="779"/>
      <c r="EXT1373" s="779"/>
      <c r="EXU1373" s="779"/>
      <c r="EXV1373" s="779"/>
      <c r="EXW1373" s="779"/>
      <c r="EXX1373" s="779"/>
      <c r="EXY1373" s="779"/>
      <c r="EXZ1373" s="779"/>
      <c r="EYA1373" s="779"/>
      <c r="EYB1373" s="779"/>
      <c r="EYC1373" s="779"/>
      <c r="EYD1373" s="779"/>
      <c r="EYE1373" s="779"/>
      <c r="EYF1373" s="779"/>
      <c r="EYG1373" s="779"/>
      <c r="EYH1373" s="779"/>
      <c r="EYI1373" s="779"/>
      <c r="EYJ1373" s="779"/>
      <c r="EYK1373" s="779"/>
      <c r="EYL1373" s="779"/>
      <c r="EYM1373" s="779"/>
      <c r="EYN1373" s="779"/>
      <c r="EYO1373" s="779"/>
      <c r="EYP1373" s="779"/>
      <c r="EYQ1373" s="779"/>
      <c r="EYR1373" s="779"/>
      <c r="EYS1373" s="779"/>
      <c r="EYT1373" s="779"/>
      <c r="EYU1373" s="779"/>
      <c r="EYV1373" s="779"/>
      <c r="EYW1373" s="779"/>
      <c r="EYX1373" s="779"/>
      <c r="EYY1373" s="779"/>
      <c r="EYZ1373" s="779"/>
      <c r="EZA1373" s="779"/>
      <c r="EZB1373" s="779"/>
      <c r="EZC1373" s="779"/>
      <c r="EZD1373" s="779"/>
      <c r="EZE1373" s="779"/>
      <c r="EZF1373" s="779"/>
      <c r="EZG1373" s="779"/>
      <c r="EZH1373" s="779"/>
      <c r="EZI1373" s="779"/>
      <c r="EZJ1373" s="779"/>
      <c r="EZK1373" s="779"/>
      <c r="EZL1373" s="779"/>
      <c r="EZM1373" s="779"/>
      <c r="EZN1373" s="779"/>
      <c r="EZO1373" s="779"/>
      <c r="EZP1373" s="779"/>
      <c r="EZQ1373" s="779"/>
      <c r="EZR1373" s="779"/>
      <c r="EZS1373" s="779"/>
      <c r="EZT1373" s="779"/>
      <c r="EZU1373" s="779"/>
      <c r="EZV1373" s="779"/>
      <c r="EZW1373" s="779"/>
      <c r="EZX1373" s="779"/>
      <c r="EZY1373" s="779"/>
      <c r="EZZ1373" s="779"/>
      <c r="FAA1373" s="779"/>
      <c r="FAB1373" s="779"/>
      <c r="FAC1373" s="779"/>
      <c r="FAD1373" s="779"/>
      <c r="FAE1373" s="779"/>
      <c r="FAF1373" s="779"/>
      <c r="FAG1373" s="779"/>
      <c r="FAH1373" s="779"/>
      <c r="FAI1373" s="779"/>
      <c r="FAJ1373" s="779"/>
      <c r="FAK1373" s="779"/>
      <c r="FAL1373" s="779"/>
      <c r="FAM1373" s="779"/>
      <c r="FAN1373" s="779"/>
      <c r="FAO1373" s="779"/>
      <c r="FAP1373" s="779"/>
      <c r="FAQ1373" s="779"/>
      <c r="FAR1373" s="779"/>
      <c r="FAS1373" s="779"/>
      <c r="FAT1373" s="779"/>
      <c r="FAU1373" s="779"/>
      <c r="FAV1373" s="779"/>
      <c r="FAW1373" s="779"/>
      <c r="FAX1373" s="779"/>
      <c r="FAY1373" s="779"/>
      <c r="FAZ1373" s="779"/>
      <c r="FBA1373" s="779"/>
      <c r="FBB1373" s="779"/>
      <c r="FBC1373" s="779"/>
      <c r="FBD1373" s="779"/>
      <c r="FBE1373" s="779"/>
      <c r="FBF1373" s="779"/>
      <c r="FBG1373" s="779"/>
      <c r="FBH1373" s="779"/>
      <c r="FBI1373" s="779"/>
      <c r="FBJ1373" s="779"/>
      <c r="FBK1373" s="779"/>
      <c r="FBL1373" s="779"/>
      <c r="FBM1373" s="779"/>
      <c r="FBN1373" s="779"/>
      <c r="FBO1373" s="779"/>
      <c r="FBP1373" s="779"/>
      <c r="FBQ1373" s="779"/>
      <c r="FBR1373" s="779"/>
      <c r="FBS1373" s="779"/>
      <c r="FBT1373" s="779"/>
      <c r="FBU1373" s="779"/>
      <c r="FBV1373" s="779"/>
      <c r="FBW1373" s="779"/>
      <c r="FBX1373" s="779"/>
      <c r="FBY1373" s="779"/>
      <c r="FBZ1373" s="779"/>
      <c r="FCA1373" s="779"/>
      <c r="FCB1373" s="779"/>
      <c r="FCC1373" s="779"/>
      <c r="FCD1373" s="779"/>
      <c r="FCE1373" s="779"/>
      <c r="FCF1373" s="779"/>
      <c r="FCG1373" s="779"/>
      <c r="FCH1373" s="779"/>
      <c r="FCI1373" s="779"/>
      <c r="FCJ1373" s="779"/>
      <c r="FCK1373" s="779"/>
      <c r="FCL1373" s="779"/>
      <c r="FCM1373" s="779"/>
      <c r="FCN1373" s="779"/>
      <c r="FCO1373" s="779"/>
      <c r="FCP1373" s="779"/>
      <c r="FCQ1373" s="779"/>
      <c r="FCR1373" s="779"/>
      <c r="FCS1373" s="779"/>
      <c r="FCT1373" s="779"/>
      <c r="FCU1373" s="779"/>
      <c r="FCV1373" s="779"/>
      <c r="FCW1373" s="779"/>
      <c r="FCX1373" s="779"/>
      <c r="FCY1373" s="779"/>
      <c r="FCZ1373" s="779"/>
      <c r="FDA1373" s="779"/>
      <c r="FDB1373" s="779"/>
      <c r="FDC1373" s="779"/>
      <c r="FDD1373" s="779"/>
      <c r="FDE1373" s="779"/>
      <c r="FDF1373" s="779"/>
      <c r="FDG1373" s="779"/>
      <c r="FDH1373" s="779"/>
      <c r="FDI1373" s="779"/>
      <c r="FDJ1373" s="779"/>
      <c r="FDK1373" s="779"/>
      <c r="FDL1373" s="779"/>
      <c r="FDM1373" s="779"/>
      <c r="FDN1373" s="779"/>
      <c r="FDO1373" s="779"/>
      <c r="FDP1373" s="779"/>
      <c r="FDQ1373" s="779"/>
      <c r="FDR1373" s="779"/>
      <c r="FDS1373" s="779"/>
      <c r="FDT1373" s="779"/>
      <c r="FDU1373" s="779"/>
      <c r="FDV1373" s="779"/>
      <c r="FDW1373" s="779"/>
      <c r="FDX1373" s="779"/>
      <c r="FDY1373" s="779"/>
      <c r="FDZ1373" s="779"/>
      <c r="FEA1373" s="779"/>
      <c r="FEB1373" s="779"/>
      <c r="FEC1373" s="779"/>
      <c r="FED1373" s="779"/>
      <c r="FEE1373" s="779"/>
      <c r="FEF1373" s="779"/>
      <c r="FEG1373" s="779"/>
      <c r="FEH1373" s="779"/>
      <c r="FEI1373" s="779"/>
      <c r="FEJ1373" s="779"/>
      <c r="FEK1373" s="779"/>
      <c r="FEL1373" s="779"/>
      <c r="FEM1373" s="779"/>
      <c r="FEN1373" s="779"/>
      <c r="FEO1373" s="779"/>
      <c r="FEP1373" s="779"/>
      <c r="FEQ1373" s="779"/>
      <c r="FER1373" s="779"/>
      <c r="FES1373" s="779"/>
      <c r="FET1373" s="779"/>
      <c r="FEU1373" s="779"/>
      <c r="FEV1373" s="779"/>
      <c r="FEW1373" s="779"/>
      <c r="FEX1373" s="779"/>
      <c r="FEY1373" s="779"/>
      <c r="FEZ1373" s="779"/>
      <c r="FFA1373" s="779"/>
      <c r="FFB1373" s="779"/>
      <c r="FFC1373" s="779"/>
      <c r="FFD1373" s="779"/>
      <c r="FFE1373" s="779"/>
      <c r="FFF1373" s="779"/>
      <c r="FFG1373" s="779"/>
      <c r="FFH1373" s="779"/>
      <c r="FFI1373" s="779"/>
      <c r="FFJ1373" s="779"/>
      <c r="FFK1373" s="779"/>
      <c r="FFL1373" s="779"/>
      <c r="FFM1373" s="779"/>
      <c r="FFN1373" s="779"/>
      <c r="FFO1373" s="779"/>
      <c r="FFP1373" s="779"/>
      <c r="FFQ1373" s="779"/>
      <c r="FFR1373" s="779"/>
      <c r="FFS1373" s="779"/>
      <c r="FFT1373" s="779"/>
      <c r="FFU1373" s="779"/>
      <c r="FFV1373" s="779"/>
      <c r="FFW1373" s="779"/>
      <c r="FFX1373" s="779"/>
      <c r="FFY1373" s="779"/>
      <c r="FFZ1373" s="779"/>
      <c r="FGA1373" s="779"/>
      <c r="FGB1373" s="779"/>
      <c r="FGC1373" s="779"/>
      <c r="FGD1373" s="779"/>
      <c r="FGE1373" s="779"/>
      <c r="FGF1373" s="779"/>
      <c r="FGG1373" s="779"/>
      <c r="FGH1373" s="779"/>
      <c r="FGI1373" s="779"/>
      <c r="FGJ1373" s="779"/>
      <c r="FGK1373" s="779"/>
      <c r="FGL1373" s="779"/>
      <c r="FGM1373" s="779"/>
      <c r="FGN1373" s="779"/>
      <c r="FGO1373" s="779"/>
      <c r="FGP1373" s="779"/>
      <c r="FGQ1373" s="779"/>
      <c r="FGR1373" s="779"/>
      <c r="FGS1373" s="779"/>
      <c r="FGT1373" s="779"/>
      <c r="FGU1373" s="779"/>
      <c r="FGV1373" s="779"/>
      <c r="FGW1373" s="779"/>
      <c r="FGX1373" s="779"/>
      <c r="FGY1373" s="779"/>
      <c r="FGZ1373" s="779"/>
      <c r="FHA1373" s="779"/>
      <c r="FHB1373" s="779"/>
      <c r="FHC1373" s="779"/>
      <c r="FHD1373" s="779"/>
      <c r="FHE1373" s="779"/>
      <c r="FHF1373" s="779"/>
      <c r="FHG1373" s="779"/>
      <c r="FHH1373" s="779"/>
      <c r="FHI1373" s="779"/>
      <c r="FHJ1373" s="779"/>
      <c r="FHK1373" s="779"/>
      <c r="FHL1373" s="779"/>
      <c r="FHM1373" s="779"/>
      <c r="FHN1373" s="779"/>
      <c r="FHO1373" s="779"/>
      <c r="FHP1373" s="779"/>
      <c r="FHQ1373" s="779"/>
      <c r="FHR1373" s="779"/>
      <c r="FHS1373" s="779"/>
      <c r="FHT1373" s="779"/>
      <c r="FHU1373" s="779"/>
      <c r="FHV1373" s="779"/>
      <c r="FHW1373" s="779"/>
      <c r="FHX1373" s="779"/>
      <c r="FHY1373" s="779"/>
      <c r="FHZ1373" s="779"/>
      <c r="FIA1373" s="779"/>
      <c r="FIB1373" s="779"/>
      <c r="FIC1373" s="779"/>
      <c r="FID1373" s="779"/>
      <c r="FIE1373" s="779"/>
      <c r="FIF1373" s="779"/>
      <c r="FIG1373" s="779"/>
      <c r="FIH1373" s="779"/>
      <c r="FII1373" s="779"/>
      <c r="FIJ1373" s="779"/>
      <c r="FIK1373" s="779"/>
      <c r="FIL1373" s="779"/>
      <c r="FIM1373" s="779"/>
      <c r="FIN1373" s="779"/>
      <c r="FIO1373" s="779"/>
      <c r="FIP1373" s="779"/>
      <c r="FIQ1373" s="779"/>
      <c r="FIR1373" s="779"/>
      <c r="FIS1373" s="779"/>
      <c r="FIT1373" s="779"/>
      <c r="FIU1373" s="779"/>
      <c r="FIV1373" s="779"/>
      <c r="FIW1373" s="779"/>
      <c r="FIX1373" s="779"/>
      <c r="FIY1373" s="779"/>
      <c r="FIZ1373" s="779"/>
      <c r="FJA1373" s="779"/>
      <c r="FJB1373" s="779"/>
      <c r="FJC1373" s="779"/>
      <c r="FJD1373" s="779"/>
      <c r="FJE1373" s="779"/>
      <c r="FJF1373" s="779"/>
      <c r="FJG1373" s="779"/>
      <c r="FJH1373" s="779"/>
      <c r="FJI1373" s="779"/>
      <c r="FJJ1373" s="779"/>
      <c r="FJK1373" s="779"/>
      <c r="FJL1373" s="779"/>
      <c r="FJM1373" s="779"/>
      <c r="FJN1373" s="779"/>
      <c r="FJO1373" s="779"/>
      <c r="FJP1373" s="779"/>
      <c r="FJQ1373" s="779"/>
      <c r="FJR1373" s="779"/>
      <c r="FJS1373" s="779"/>
      <c r="FJT1373" s="779"/>
      <c r="FJU1373" s="779"/>
      <c r="FJV1373" s="779"/>
      <c r="FJW1373" s="779"/>
      <c r="FJX1373" s="779"/>
      <c r="FJY1373" s="779"/>
      <c r="FJZ1373" s="779"/>
      <c r="FKA1373" s="779"/>
      <c r="FKB1373" s="779"/>
      <c r="FKC1373" s="779"/>
      <c r="FKD1373" s="779"/>
      <c r="FKE1373" s="779"/>
      <c r="FKF1373" s="779"/>
      <c r="FKG1373" s="779"/>
      <c r="FKH1373" s="779"/>
      <c r="FKI1373" s="779"/>
      <c r="FKJ1373" s="779"/>
      <c r="FKK1373" s="779"/>
      <c r="FKL1373" s="779"/>
      <c r="FKM1373" s="779"/>
      <c r="FKN1373" s="779"/>
      <c r="FKO1373" s="779"/>
      <c r="FKP1373" s="779"/>
      <c r="FKQ1373" s="779"/>
      <c r="FKR1373" s="779"/>
      <c r="FKS1373" s="779"/>
      <c r="FKT1373" s="779"/>
      <c r="FKU1373" s="779"/>
      <c r="FKV1373" s="779"/>
      <c r="FKW1373" s="779"/>
      <c r="FKX1373" s="779"/>
      <c r="FKY1373" s="779"/>
      <c r="FKZ1373" s="779"/>
      <c r="FLA1373" s="779"/>
      <c r="FLB1373" s="779"/>
      <c r="FLC1373" s="779"/>
      <c r="FLD1373" s="779"/>
      <c r="FLE1373" s="779"/>
      <c r="FLF1373" s="779"/>
      <c r="FLG1373" s="779"/>
      <c r="FLH1373" s="779"/>
      <c r="FLI1373" s="779"/>
      <c r="FLJ1373" s="779"/>
      <c r="FLK1373" s="779"/>
      <c r="FLL1373" s="779"/>
      <c r="FLM1373" s="779"/>
      <c r="FLN1373" s="779"/>
      <c r="FLO1373" s="779"/>
      <c r="FLP1373" s="779"/>
      <c r="FLQ1373" s="779"/>
      <c r="FLR1373" s="779"/>
      <c r="FLS1373" s="779"/>
      <c r="FLT1373" s="779"/>
      <c r="FLU1373" s="779"/>
      <c r="FLV1373" s="779"/>
      <c r="FLW1373" s="779"/>
      <c r="FLX1373" s="779"/>
      <c r="FLY1373" s="779"/>
      <c r="FLZ1373" s="779"/>
      <c r="FMA1373" s="779"/>
      <c r="FMB1373" s="779"/>
      <c r="FMC1373" s="779"/>
      <c r="FMD1373" s="779"/>
      <c r="FME1373" s="779"/>
      <c r="FMF1373" s="779"/>
      <c r="FMG1373" s="779"/>
      <c r="FMH1373" s="779"/>
      <c r="FMI1373" s="779"/>
      <c r="FMJ1373" s="779"/>
      <c r="FMK1373" s="779"/>
      <c r="FML1373" s="779"/>
      <c r="FMM1373" s="779"/>
      <c r="FMN1373" s="779"/>
      <c r="FMO1373" s="779"/>
      <c r="FMP1373" s="779"/>
      <c r="FMQ1373" s="779"/>
      <c r="FMR1373" s="779"/>
      <c r="FMS1373" s="779"/>
      <c r="FMT1373" s="779"/>
      <c r="FMU1373" s="779"/>
      <c r="FMV1373" s="779"/>
      <c r="FMW1373" s="779"/>
      <c r="FMX1373" s="779"/>
      <c r="FMY1373" s="779"/>
      <c r="FMZ1373" s="779"/>
      <c r="FNA1373" s="779"/>
      <c r="FNB1373" s="779"/>
      <c r="FNC1373" s="779"/>
      <c r="FND1373" s="779"/>
      <c r="FNE1373" s="779"/>
      <c r="FNF1373" s="779"/>
      <c r="FNG1373" s="779"/>
      <c r="FNH1373" s="779"/>
      <c r="FNI1373" s="779"/>
      <c r="FNJ1373" s="779"/>
      <c r="FNK1373" s="779"/>
      <c r="FNL1373" s="779"/>
      <c r="FNM1373" s="779"/>
      <c r="FNN1373" s="779"/>
      <c r="FNO1373" s="779"/>
      <c r="FNP1373" s="779"/>
      <c r="FNQ1373" s="779"/>
      <c r="FNR1373" s="779"/>
      <c r="FNS1373" s="779"/>
      <c r="FNT1373" s="779"/>
      <c r="FNU1373" s="779"/>
      <c r="FNV1373" s="779"/>
      <c r="FNW1373" s="779"/>
      <c r="FNX1373" s="779"/>
      <c r="FNY1373" s="779"/>
      <c r="FNZ1373" s="779"/>
      <c r="FOA1373" s="779"/>
      <c r="FOB1373" s="779"/>
      <c r="FOC1373" s="779"/>
      <c r="FOD1373" s="779"/>
      <c r="FOE1373" s="779"/>
      <c r="FOF1373" s="779"/>
      <c r="FOG1373" s="779"/>
      <c r="FOH1373" s="779"/>
      <c r="FOI1373" s="779"/>
      <c r="FOJ1373" s="779"/>
      <c r="FOK1373" s="779"/>
      <c r="FOL1373" s="779"/>
      <c r="FOM1373" s="779"/>
      <c r="FON1373" s="779"/>
      <c r="FOO1373" s="779"/>
      <c r="FOP1373" s="779"/>
      <c r="FOQ1373" s="779"/>
      <c r="FOR1373" s="779"/>
      <c r="FOS1373" s="779"/>
      <c r="FOT1373" s="779"/>
      <c r="FOU1373" s="779"/>
      <c r="FOV1373" s="779"/>
      <c r="FOW1373" s="779"/>
      <c r="FOX1373" s="779"/>
      <c r="FOY1373" s="779"/>
      <c r="FOZ1373" s="779"/>
      <c r="FPA1373" s="779"/>
      <c r="FPB1373" s="779"/>
      <c r="FPC1373" s="779"/>
      <c r="FPD1373" s="779"/>
      <c r="FPE1373" s="779"/>
      <c r="FPF1373" s="779"/>
      <c r="FPG1373" s="779"/>
      <c r="FPH1373" s="779"/>
      <c r="FPI1373" s="779"/>
      <c r="FPJ1373" s="779"/>
      <c r="FPK1373" s="779"/>
      <c r="FPL1373" s="779"/>
      <c r="FPM1373" s="779"/>
      <c r="FPN1373" s="779"/>
      <c r="FPO1373" s="779"/>
      <c r="FPP1373" s="779"/>
      <c r="FPQ1373" s="779"/>
      <c r="FPR1373" s="779"/>
      <c r="FPS1373" s="779"/>
      <c r="FPT1373" s="779"/>
      <c r="FPU1373" s="779"/>
      <c r="FPV1373" s="779"/>
      <c r="FPW1373" s="779"/>
      <c r="FPX1373" s="779"/>
      <c r="FPY1373" s="779"/>
      <c r="FPZ1373" s="779"/>
      <c r="FQA1373" s="779"/>
      <c r="FQB1373" s="779"/>
      <c r="FQC1373" s="779"/>
      <c r="FQD1373" s="779"/>
      <c r="FQE1373" s="779"/>
      <c r="FQF1373" s="779"/>
      <c r="FQG1373" s="779"/>
      <c r="FQH1373" s="779"/>
      <c r="FQI1373" s="779"/>
      <c r="FQJ1373" s="779"/>
      <c r="FQK1373" s="779"/>
      <c r="FQL1373" s="779"/>
      <c r="FQM1373" s="779"/>
      <c r="FQN1373" s="779"/>
      <c r="FQO1373" s="779"/>
      <c r="FQP1373" s="779"/>
      <c r="FQQ1373" s="779"/>
      <c r="FQR1373" s="779"/>
      <c r="FQS1373" s="779"/>
      <c r="FQT1373" s="779"/>
      <c r="FQU1373" s="779"/>
      <c r="FQV1373" s="779"/>
      <c r="FQW1373" s="779"/>
      <c r="FQX1373" s="779"/>
      <c r="FQY1373" s="779"/>
      <c r="FQZ1373" s="779"/>
      <c r="FRA1373" s="779"/>
      <c r="FRB1373" s="779"/>
      <c r="FRC1373" s="779"/>
      <c r="FRD1373" s="779"/>
      <c r="FRE1373" s="779"/>
      <c r="FRF1373" s="779"/>
      <c r="FRG1373" s="779"/>
      <c r="FRH1373" s="779"/>
      <c r="FRI1373" s="779"/>
      <c r="FRJ1373" s="779"/>
      <c r="FRK1373" s="779"/>
      <c r="FRL1373" s="779"/>
      <c r="FRM1373" s="779"/>
      <c r="FRN1373" s="779"/>
      <c r="FRO1373" s="779"/>
      <c r="FRP1373" s="779"/>
      <c r="FRQ1373" s="779"/>
      <c r="FRR1373" s="779"/>
      <c r="FRS1373" s="779"/>
      <c r="FRT1373" s="779"/>
      <c r="FRU1373" s="779"/>
      <c r="FRV1373" s="779"/>
      <c r="FRW1373" s="779"/>
      <c r="FRX1373" s="779"/>
      <c r="FRY1373" s="779"/>
      <c r="FRZ1373" s="779"/>
      <c r="FSA1373" s="779"/>
      <c r="FSB1373" s="779"/>
      <c r="FSC1373" s="779"/>
      <c r="FSD1373" s="779"/>
      <c r="FSE1373" s="779"/>
      <c r="FSF1373" s="779"/>
      <c r="FSG1373" s="779"/>
      <c r="FSH1373" s="779"/>
      <c r="FSI1373" s="779"/>
      <c r="FSJ1373" s="779"/>
      <c r="FSK1373" s="779"/>
      <c r="FSL1373" s="779"/>
      <c r="FSM1373" s="779"/>
      <c r="FSN1373" s="779"/>
      <c r="FSO1373" s="779"/>
      <c r="FSP1373" s="779"/>
      <c r="FSQ1373" s="779"/>
      <c r="FSR1373" s="779"/>
      <c r="FSS1373" s="779"/>
      <c r="FST1373" s="779"/>
      <c r="FSU1373" s="779"/>
      <c r="FSV1373" s="779"/>
      <c r="FSW1373" s="779"/>
      <c r="FSX1373" s="779"/>
      <c r="FSY1373" s="779"/>
      <c r="FSZ1373" s="779"/>
      <c r="FTA1373" s="779"/>
      <c r="FTB1373" s="779"/>
      <c r="FTC1373" s="779"/>
      <c r="FTD1373" s="779"/>
      <c r="FTE1373" s="779"/>
      <c r="FTF1373" s="779"/>
      <c r="FTG1373" s="779"/>
      <c r="FTH1373" s="779"/>
      <c r="FTI1373" s="779"/>
      <c r="FTJ1373" s="779"/>
      <c r="FTK1373" s="779"/>
      <c r="FTL1373" s="779"/>
      <c r="FTM1373" s="779"/>
      <c r="FTN1373" s="779"/>
      <c r="FTO1373" s="779"/>
      <c r="FTP1373" s="779"/>
      <c r="FTQ1373" s="779"/>
      <c r="FTR1373" s="779"/>
      <c r="FTS1373" s="779"/>
      <c r="FTT1373" s="779"/>
      <c r="FTU1373" s="779"/>
      <c r="FTV1373" s="779"/>
      <c r="FTW1373" s="779"/>
      <c r="FTX1373" s="779"/>
      <c r="FTY1373" s="779"/>
      <c r="FTZ1373" s="779"/>
      <c r="FUA1373" s="779"/>
      <c r="FUB1373" s="779"/>
      <c r="FUC1373" s="779"/>
      <c r="FUD1373" s="779"/>
      <c r="FUE1373" s="779"/>
      <c r="FUF1373" s="779"/>
      <c r="FUG1373" s="779"/>
      <c r="FUH1373" s="779"/>
      <c r="FUI1373" s="779"/>
      <c r="FUJ1373" s="779"/>
      <c r="FUK1373" s="779"/>
      <c r="FUL1373" s="779"/>
      <c r="FUM1373" s="779"/>
      <c r="FUN1373" s="779"/>
      <c r="FUO1373" s="779"/>
      <c r="FUP1373" s="779"/>
      <c r="FUQ1373" s="779"/>
      <c r="FUR1373" s="779"/>
      <c r="FUS1373" s="779"/>
      <c r="FUT1373" s="779"/>
      <c r="FUU1373" s="779"/>
      <c r="FUV1373" s="779"/>
      <c r="FUW1373" s="779"/>
      <c r="FUX1373" s="779"/>
      <c r="FUY1373" s="779"/>
      <c r="FUZ1373" s="779"/>
      <c r="FVA1373" s="779"/>
      <c r="FVB1373" s="779"/>
      <c r="FVC1373" s="779"/>
      <c r="FVD1373" s="779"/>
      <c r="FVE1373" s="779"/>
      <c r="FVF1373" s="779"/>
      <c r="FVG1373" s="779"/>
      <c r="FVH1373" s="779"/>
      <c r="FVI1373" s="779"/>
      <c r="FVJ1373" s="779"/>
      <c r="FVK1373" s="779"/>
      <c r="FVL1373" s="779"/>
      <c r="FVM1373" s="779"/>
      <c r="FVN1373" s="779"/>
      <c r="FVO1373" s="779"/>
      <c r="FVP1373" s="779"/>
      <c r="FVQ1373" s="779"/>
      <c r="FVR1373" s="779"/>
      <c r="FVS1373" s="779"/>
      <c r="FVT1373" s="779"/>
      <c r="FVU1373" s="779"/>
      <c r="FVV1373" s="779"/>
      <c r="FVW1373" s="779"/>
      <c r="FVX1373" s="779"/>
      <c r="FVY1373" s="779"/>
      <c r="FVZ1373" s="779"/>
      <c r="FWA1373" s="779"/>
      <c r="FWB1373" s="779"/>
      <c r="FWC1373" s="779"/>
      <c r="FWD1373" s="779"/>
      <c r="FWE1373" s="779"/>
      <c r="FWF1373" s="779"/>
      <c r="FWG1373" s="779"/>
      <c r="FWH1373" s="779"/>
      <c r="FWI1373" s="779"/>
      <c r="FWJ1373" s="779"/>
      <c r="FWK1373" s="779"/>
      <c r="FWL1373" s="779"/>
      <c r="FWM1373" s="779"/>
      <c r="FWN1373" s="779"/>
      <c r="FWO1373" s="779"/>
      <c r="FWP1373" s="779"/>
      <c r="FWQ1373" s="779"/>
      <c r="FWR1373" s="779"/>
      <c r="FWS1373" s="779"/>
      <c r="FWT1373" s="779"/>
      <c r="FWU1373" s="779"/>
      <c r="FWV1373" s="779"/>
      <c r="FWW1373" s="779"/>
      <c r="FWX1373" s="779"/>
      <c r="FWY1373" s="779"/>
      <c r="FWZ1373" s="779"/>
      <c r="FXA1373" s="779"/>
      <c r="FXB1373" s="779"/>
      <c r="FXC1373" s="779"/>
      <c r="FXD1373" s="779"/>
      <c r="FXE1373" s="779"/>
      <c r="FXF1373" s="779"/>
      <c r="FXG1373" s="779"/>
      <c r="FXH1373" s="779"/>
      <c r="FXI1373" s="779"/>
      <c r="FXJ1373" s="779"/>
      <c r="FXK1373" s="779"/>
      <c r="FXL1373" s="779"/>
      <c r="FXM1373" s="779"/>
      <c r="FXN1373" s="779"/>
      <c r="FXO1373" s="779"/>
      <c r="FXP1373" s="779"/>
      <c r="FXQ1373" s="779"/>
      <c r="FXR1373" s="779"/>
      <c r="FXS1373" s="779"/>
      <c r="FXT1373" s="779"/>
      <c r="FXU1373" s="779"/>
      <c r="FXV1373" s="779"/>
      <c r="FXW1373" s="779"/>
      <c r="FXX1373" s="779"/>
      <c r="FXY1373" s="779"/>
      <c r="FXZ1373" s="779"/>
      <c r="FYA1373" s="779"/>
      <c r="FYB1373" s="779"/>
      <c r="FYC1373" s="779"/>
      <c r="FYD1373" s="779"/>
      <c r="FYE1373" s="779"/>
      <c r="FYF1373" s="779"/>
      <c r="FYG1373" s="779"/>
      <c r="FYH1373" s="779"/>
      <c r="FYI1373" s="779"/>
      <c r="FYJ1373" s="779"/>
      <c r="FYK1373" s="779"/>
      <c r="FYL1373" s="779"/>
      <c r="FYM1373" s="779"/>
      <c r="FYN1373" s="779"/>
      <c r="FYO1373" s="779"/>
      <c r="FYP1373" s="779"/>
      <c r="FYQ1373" s="779"/>
      <c r="FYR1373" s="779"/>
      <c r="FYS1373" s="779"/>
      <c r="FYT1373" s="779"/>
      <c r="FYU1373" s="779"/>
      <c r="FYV1373" s="779"/>
      <c r="FYW1373" s="779"/>
      <c r="FYX1373" s="779"/>
      <c r="FYY1373" s="779"/>
      <c r="FYZ1373" s="779"/>
      <c r="FZA1373" s="779"/>
      <c r="FZB1373" s="779"/>
      <c r="FZC1373" s="779"/>
      <c r="FZD1373" s="779"/>
      <c r="FZE1373" s="779"/>
      <c r="FZF1373" s="779"/>
      <c r="FZG1373" s="779"/>
      <c r="FZH1373" s="779"/>
      <c r="FZI1373" s="779"/>
      <c r="FZJ1373" s="779"/>
      <c r="FZK1373" s="779"/>
      <c r="FZL1373" s="779"/>
      <c r="FZM1373" s="779"/>
      <c r="FZN1373" s="779"/>
      <c r="FZO1373" s="779"/>
      <c r="FZP1373" s="779"/>
      <c r="FZQ1373" s="779"/>
      <c r="FZR1373" s="779"/>
      <c r="FZS1373" s="779"/>
      <c r="FZT1373" s="779"/>
      <c r="FZU1373" s="779"/>
      <c r="FZV1373" s="779"/>
      <c r="FZW1373" s="779"/>
      <c r="FZX1373" s="779"/>
      <c r="FZY1373" s="779"/>
      <c r="FZZ1373" s="779"/>
      <c r="GAA1373" s="779"/>
      <c r="GAB1373" s="779"/>
      <c r="GAC1373" s="779"/>
      <c r="GAD1373" s="779"/>
      <c r="GAE1373" s="779"/>
      <c r="GAF1373" s="779"/>
      <c r="GAG1373" s="779"/>
      <c r="GAH1373" s="779"/>
      <c r="GAI1373" s="779"/>
      <c r="GAJ1373" s="779"/>
      <c r="GAK1373" s="779"/>
      <c r="GAL1373" s="779"/>
      <c r="GAM1373" s="779"/>
      <c r="GAN1373" s="779"/>
      <c r="GAO1373" s="779"/>
      <c r="GAP1373" s="779"/>
      <c r="GAQ1373" s="779"/>
      <c r="GAR1373" s="779"/>
      <c r="GAS1373" s="779"/>
      <c r="GAT1373" s="779"/>
      <c r="GAU1373" s="779"/>
      <c r="GAV1373" s="779"/>
      <c r="GAW1373" s="779"/>
      <c r="GAX1373" s="779"/>
      <c r="GAY1373" s="779"/>
      <c r="GAZ1373" s="779"/>
      <c r="GBA1373" s="779"/>
      <c r="GBB1373" s="779"/>
      <c r="GBC1373" s="779"/>
      <c r="GBD1373" s="779"/>
      <c r="GBE1373" s="779"/>
      <c r="GBF1373" s="779"/>
      <c r="GBG1373" s="779"/>
      <c r="GBH1373" s="779"/>
      <c r="GBI1373" s="779"/>
      <c r="GBJ1373" s="779"/>
      <c r="GBK1373" s="779"/>
      <c r="GBL1373" s="779"/>
      <c r="GBM1373" s="779"/>
      <c r="GBN1373" s="779"/>
      <c r="GBO1373" s="779"/>
      <c r="GBP1373" s="779"/>
      <c r="GBQ1373" s="779"/>
      <c r="GBR1373" s="779"/>
      <c r="GBS1373" s="779"/>
      <c r="GBT1373" s="779"/>
      <c r="GBU1373" s="779"/>
      <c r="GBV1373" s="779"/>
      <c r="GBW1373" s="779"/>
      <c r="GBX1373" s="779"/>
      <c r="GBY1373" s="779"/>
      <c r="GBZ1373" s="779"/>
      <c r="GCA1373" s="779"/>
      <c r="GCB1373" s="779"/>
      <c r="GCC1373" s="779"/>
      <c r="GCD1373" s="779"/>
      <c r="GCE1373" s="779"/>
      <c r="GCF1373" s="779"/>
      <c r="GCG1373" s="779"/>
      <c r="GCH1373" s="779"/>
      <c r="GCI1373" s="779"/>
      <c r="GCJ1373" s="779"/>
      <c r="GCK1373" s="779"/>
      <c r="GCL1373" s="779"/>
      <c r="GCM1373" s="779"/>
      <c r="GCN1373" s="779"/>
      <c r="GCO1373" s="779"/>
      <c r="GCP1373" s="779"/>
      <c r="GCQ1373" s="779"/>
      <c r="GCR1373" s="779"/>
      <c r="GCS1373" s="779"/>
      <c r="GCT1373" s="779"/>
      <c r="GCU1373" s="779"/>
      <c r="GCV1373" s="779"/>
      <c r="GCW1373" s="779"/>
      <c r="GCX1373" s="779"/>
      <c r="GCY1373" s="779"/>
      <c r="GCZ1373" s="779"/>
      <c r="GDA1373" s="779"/>
      <c r="GDB1373" s="779"/>
      <c r="GDC1373" s="779"/>
      <c r="GDD1373" s="779"/>
      <c r="GDE1373" s="779"/>
      <c r="GDF1373" s="779"/>
      <c r="GDG1373" s="779"/>
      <c r="GDH1373" s="779"/>
      <c r="GDI1373" s="779"/>
      <c r="GDJ1373" s="779"/>
      <c r="GDK1373" s="779"/>
      <c r="GDL1373" s="779"/>
      <c r="GDM1373" s="779"/>
      <c r="GDN1373" s="779"/>
      <c r="GDO1373" s="779"/>
      <c r="GDP1373" s="779"/>
      <c r="GDQ1373" s="779"/>
      <c r="GDR1373" s="779"/>
      <c r="GDS1373" s="779"/>
      <c r="GDT1373" s="779"/>
      <c r="GDU1373" s="779"/>
      <c r="GDV1373" s="779"/>
      <c r="GDW1373" s="779"/>
      <c r="GDX1373" s="779"/>
      <c r="GDY1373" s="779"/>
      <c r="GDZ1373" s="779"/>
      <c r="GEA1373" s="779"/>
      <c r="GEB1373" s="779"/>
      <c r="GEC1373" s="779"/>
      <c r="GED1373" s="779"/>
      <c r="GEE1373" s="779"/>
      <c r="GEF1373" s="779"/>
      <c r="GEG1373" s="779"/>
      <c r="GEH1373" s="779"/>
      <c r="GEI1373" s="779"/>
      <c r="GEJ1373" s="779"/>
      <c r="GEK1373" s="779"/>
      <c r="GEL1373" s="779"/>
      <c r="GEM1373" s="779"/>
      <c r="GEN1373" s="779"/>
      <c r="GEO1373" s="779"/>
      <c r="GEP1373" s="779"/>
      <c r="GEQ1373" s="779"/>
      <c r="GER1373" s="779"/>
      <c r="GES1373" s="779"/>
      <c r="GET1373" s="779"/>
      <c r="GEU1373" s="779"/>
      <c r="GEV1373" s="779"/>
      <c r="GEW1373" s="779"/>
      <c r="GEX1373" s="779"/>
      <c r="GEY1373" s="779"/>
      <c r="GEZ1373" s="779"/>
      <c r="GFA1373" s="779"/>
      <c r="GFB1373" s="779"/>
      <c r="GFC1373" s="779"/>
      <c r="GFD1373" s="779"/>
      <c r="GFE1373" s="779"/>
      <c r="GFF1373" s="779"/>
      <c r="GFG1373" s="779"/>
      <c r="GFH1373" s="779"/>
      <c r="GFI1373" s="779"/>
      <c r="GFJ1373" s="779"/>
      <c r="GFK1373" s="779"/>
      <c r="GFL1373" s="779"/>
      <c r="GFM1373" s="779"/>
      <c r="GFN1373" s="779"/>
      <c r="GFO1373" s="779"/>
      <c r="GFP1373" s="779"/>
      <c r="GFQ1373" s="779"/>
      <c r="GFR1373" s="779"/>
      <c r="GFS1373" s="779"/>
      <c r="GFT1373" s="779"/>
      <c r="GFU1373" s="779"/>
      <c r="GFV1373" s="779"/>
      <c r="GFW1373" s="779"/>
      <c r="GFX1373" s="779"/>
      <c r="GFY1373" s="779"/>
      <c r="GFZ1373" s="779"/>
      <c r="GGA1373" s="779"/>
      <c r="GGB1373" s="779"/>
      <c r="GGC1373" s="779"/>
      <c r="GGD1373" s="779"/>
      <c r="GGE1373" s="779"/>
      <c r="GGF1373" s="779"/>
      <c r="GGG1373" s="779"/>
      <c r="GGH1373" s="779"/>
      <c r="GGI1373" s="779"/>
      <c r="GGJ1373" s="779"/>
      <c r="GGK1373" s="779"/>
      <c r="GGL1373" s="779"/>
      <c r="GGM1373" s="779"/>
      <c r="GGN1373" s="779"/>
      <c r="GGO1373" s="779"/>
      <c r="GGP1373" s="779"/>
      <c r="GGQ1373" s="779"/>
      <c r="GGR1373" s="779"/>
      <c r="GGS1373" s="779"/>
      <c r="GGT1373" s="779"/>
      <c r="GGU1373" s="779"/>
      <c r="GGV1373" s="779"/>
      <c r="GGW1373" s="779"/>
      <c r="GGX1373" s="779"/>
      <c r="GGY1373" s="779"/>
      <c r="GGZ1373" s="779"/>
      <c r="GHA1373" s="779"/>
      <c r="GHB1373" s="779"/>
      <c r="GHC1373" s="779"/>
      <c r="GHD1373" s="779"/>
      <c r="GHE1373" s="779"/>
      <c r="GHF1373" s="779"/>
      <c r="GHG1373" s="779"/>
      <c r="GHH1373" s="779"/>
      <c r="GHI1373" s="779"/>
      <c r="GHJ1373" s="779"/>
      <c r="GHK1373" s="779"/>
      <c r="GHL1373" s="779"/>
      <c r="GHM1373" s="779"/>
      <c r="GHN1373" s="779"/>
      <c r="GHO1373" s="779"/>
      <c r="GHP1373" s="779"/>
      <c r="GHQ1373" s="779"/>
      <c r="GHR1373" s="779"/>
      <c r="GHS1373" s="779"/>
      <c r="GHT1373" s="779"/>
      <c r="GHU1373" s="779"/>
      <c r="GHV1373" s="779"/>
      <c r="GHW1373" s="779"/>
      <c r="GHX1373" s="779"/>
      <c r="GHY1373" s="779"/>
      <c r="GHZ1373" s="779"/>
      <c r="GIA1373" s="779"/>
      <c r="GIB1373" s="779"/>
      <c r="GIC1373" s="779"/>
      <c r="GID1373" s="779"/>
      <c r="GIE1373" s="779"/>
      <c r="GIF1373" s="779"/>
      <c r="GIG1373" s="779"/>
      <c r="GIH1373" s="779"/>
      <c r="GII1373" s="779"/>
      <c r="GIJ1373" s="779"/>
      <c r="GIK1373" s="779"/>
      <c r="GIL1373" s="779"/>
      <c r="GIM1373" s="779"/>
      <c r="GIN1373" s="779"/>
      <c r="GIO1373" s="779"/>
      <c r="GIP1373" s="779"/>
      <c r="GIQ1373" s="779"/>
      <c r="GIR1373" s="779"/>
      <c r="GIS1373" s="779"/>
      <c r="GIT1373" s="779"/>
      <c r="GIU1373" s="779"/>
      <c r="GIV1373" s="779"/>
      <c r="GIW1373" s="779"/>
      <c r="GIX1373" s="779"/>
      <c r="GIY1373" s="779"/>
      <c r="GIZ1373" s="779"/>
      <c r="GJA1373" s="779"/>
      <c r="GJB1373" s="779"/>
      <c r="GJC1373" s="779"/>
      <c r="GJD1373" s="779"/>
      <c r="GJE1373" s="779"/>
      <c r="GJF1373" s="779"/>
      <c r="GJG1373" s="779"/>
      <c r="GJH1373" s="779"/>
      <c r="GJI1373" s="779"/>
      <c r="GJJ1373" s="779"/>
      <c r="GJK1373" s="779"/>
      <c r="GJL1373" s="779"/>
      <c r="GJM1373" s="779"/>
      <c r="GJN1373" s="779"/>
      <c r="GJO1373" s="779"/>
      <c r="GJP1373" s="779"/>
      <c r="GJQ1373" s="779"/>
      <c r="GJR1373" s="779"/>
      <c r="GJS1373" s="779"/>
      <c r="GJT1373" s="779"/>
      <c r="GJU1373" s="779"/>
      <c r="GJV1373" s="779"/>
      <c r="GJW1373" s="779"/>
      <c r="GJX1373" s="779"/>
      <c r="GJY1373" s="779"/>
      <c r="GJZ1373" s="779"/>
      <c r="GKA1373" s="779"/>
      <c r="GKB1373" s="779"/>
      <c r="GKC1373" s="779"/>
      <c r="GKD1373" s="779"/>
      <c r="GKE1373" s="779"/>
      <c r="GKF1373" s="779"/>
      <c r="GKG1373" s="779"/>
      <c r="GKH1373" s="779"/>
      <c r="GKI1373" s="779"/>
      <c r="GKJ1373" s="779"/>
      <c r="GKK1373" s="779"/>
      <c r="GKL1373" s="779"/>
      <c r="GKM1373" s="779"/>
      <c r="GKN1373" s="779"/>
      <c r="GKO1373" s="779"/>
      <c r="GKP1373" s="779"/>
      <c r="GKQ1373" s="779"/>
      <c r="GKR1373" s="779"/>
      <c r="GKS1373" s="779"/>
      <c r="GKT1373" s="779"/>
      <c r="GKU1373" s="779"/>
      <c r="GKV1373" s="779"/>
      <c r="GKW1373" s="779"/>
      <c r="GKX1373" s="779"/>
      <c r="GKY1373" s="779"/>
      <c r="GKZ1373" s="779"/>
      <c r="GLA1373" s="779"/>
      <c r="GLB1373" s="779"/>
      <c r="GLC1373" s="779"/>
      <c r="GLD1373" s="779"/>
      <c r="GLE1373" s="779"/>
      <c r="GLF1373" s="779"/>
      <c r="GLG1373" s="779"/>
      <c r="GLH1373" s="779"/>
      <c r="GLI1373" s="779"/>
      <c r="GLJ1373" s="779"/>
      <c r="GLK1373" s="779"/>
      <c r="GLL1373" s="779"/>
      <c r="GLM1373" s="779"/>
      <c r="GLN1373" s="779"/>
      <c r="GLO1373" s="779"/>
      <c r="GLP1373" s="779"/>
      <c r="GLQ1373" s="779"/>
      <c r="GLR1373" s="779"/>
      <c r="GLS1373" s="779"/>
      <c r="GLT1373" s="779"/>
      <c r="GLU1373" s="779"/>
      <c r="GLV1373" s="779"/>
      <c r="GLW1373" s="779"/>
      <c r="GLX1373" s="779"/>
      <c r="GLY1373" s="779"/>
      <c r="GLZ1373" s="779"/>
      <c r="GMA1373" s="779"/>
      <c r="GMB1373" s="779"/>
      <c r="GMC1373" s="779"/>
      <c r="GMD1373" s="779"/>
      <c r="GME1373" s="779"/>
      <c r="GMF1373" s="779"/>
      <c r="GMG1373" s="779"/>
      <c r="GMH1373" s="779"/>
      <c r="GMI1373" s="779"/>
      <c r="GMJ1373" s="779"/>
      <c r="GMK1373" s="779"/>
      <c r="GML1373" s="779"/>
      <c r="GMM1373" s="779"/>
      <c r="GMN1373" s="779"/>
      <c r="GMO1373" s="779"/>
      <c r="GMP1373" s="779"/>
      <c r="GMQ1373" s="779"/>
      <c r="GMR1373" s="779"/>
      <c r="GMS1373" s="779"/>
      <c r="GMT1373" s="779"/>
      <c r="GMU1373" s="779"/>
      <c r="GMV1373" s="779"/>
      <c r="GMW1373" s="779"/>
      <c r="GMX1373" s="779"/>
      <c r="GMY1373" s="779"/>
      <c r="GMZ1373" s="779"/>
      <c r="GNA1373" s="779"/>
      <c r="GNB1373" s="779"/>
      <c r="GNC1373" s="779"/>
      <c r="GND1373" s="779"/>
      <c r="GNE1373" s="779"/>
      <c r="GNF1373" s="779"/>
      <c r="GNG1373" s="779"/>
      <c r="GNH1373" s="779"/>
      <c r="GNI1373" s="779"/>
      <c r="GNJ1373" s="779"/>
      <c r="GNK1373" s="779"/>
      <c r="GNL1373" s="779"/>
      <c r="GNM1373" s="779"/>
      <c r="GNN1373" s="779"/>
      <c r="GNO1373" s="779"/>
      <c r="GNP1373" s="779"/>
      <c r="GNQ1373" s="779"/>
      <c r="GNR1373" s="779"/>
      <c r="GNS1373" s="779"/>
      <c r="GNT1373" s="779"/>
      <c r="GNU1373" s="779"/>
      <c r="GNV1373" s="779"/>
      <c r="GNW1373" s="779"/>
      <c r="GNX1373" s="779"/>
      <c r="GNY1373" s="779"/>
      <c r="GNZ1373" s="779"/>
      <c r="GOA1373" s="779"/>
      <c r="GOB1373" s="779"/>
      <c r="GOC1373" s="779"/>
      <c r="GOD1373" s="779"/>
      <c r="GOE1373" s="779"/>
      <c r="GOF1373" s="779"/>
      <c r="GOG1373" s="779"/>
      <c r="GOH1373" s="779"/>
      <c r="GOI1373" s="779"/>
      <c r="GOJ1373" s="779"/>
      <c r="GOK1373" s="779"/>
      <c r="GOL1373" s="779"/>
      <c r="GOM1373" s="779"/>
      <c r="GON1373" s="779"/>
      <c r="GOO1373" s="779"/>
      <c r="GOP1373" s="779"/>
      <c r="GOQ1373" s="779"/>
      <c r="GOR1373" s="779"/>
      <c r="GOS1373" s="779"/>
      <c r="GOT1373" s="779"/>
      <c r="GOU1373" s="779"/>
      <c r="GOV1373" s="779"/>
      <c r="GOW1373" s="779"/>
      <c r="GOX1373" s="779"/>
      <c r="GOY1373" s="779"/>
      <c r="GOZ1373" s="779"/>
      <c r="GPA1373" s="779"/>
      <c r="GPB1373" s="779"/>
      <c r="GPC1373" s="779"/>
      <c r="GPD1373" s="779"/>
      <c r="GPE1373" s="779"/>
      <c r="GPF1373" s="779"/>
      <c r="GPG1373" s="779"/>
      <c r="GPH1373" s="779"/>
      <c r="GPI1373" s="779"/>
      <c r="GPJ1373" s="779"/>
      <c r="GPK1373" s="779"/>
      <c r="GPL1373" s="779"/>
      <c r="GPM1373" s="779"/>
      <c r="GPN1373" s="779"/>
      <c r="GPO1373" s="779"/>
      <c r="GPP1373" s="779"/>
      <c r="GPQ1373" s="779"/>
      <c r="GPR1373" s="779"/>
      <c r="GPS1373" s="779"/>
      <c r="GPT1373" s="779"/>
      <c r="GPU1373" s="779"/>
      <c r="GPV1373" s="779"/>
      <c r="GPW1373" s="779"/>
      <c r="GPX1373" s="779"/>
      <c r="GPY1373" s="779"/>
      <c r="GPZ1373" s="779"/>
      <c r="GQA1373" s="779"/>
      <c r="GQB1373" s="779"/>
      <c r="GQC1373" s="779"/>
      <c r="GQD1373" s="779"/>
      <c r="GQE1373" s="779"/>
      <c r="GQF1373" s="779"/>
      <c r="GQG1373" s="779"/>
      <c r="GQH1373" s="779"/>
      <c r="GQI1373" s="779"/>
      <c r="GQJ1373" s="779"/>
      <c r="GQK1373" s="779"/>
      <c r="GQL1373" s="779"/>
      <c r="GQM1373" s="779"/>
      <c r="GQN1373" s="779"/>
      <c r="GQO1373" s="779"/>
      <c r="GQP1373" s="779"/>
      <c r="GQQ1373" s="779"/>
      <c r="GQR1373" s="779"/>
      <c r="GQS1373" s="779"/>
      <c r="GQT1373" s="779"/>
      <c r="GQU1373" s="779"/>
      <c r="GQV1373" s="779"/>
      <c r="GQW1373" s="779"/>
      <c r="GQX1373" s="779"/>
      <c r="GQY1373" s="779"/>
      <c r="GQZ1373" s="779"/>
      <c r="GRA1373" s="779"/>
      <c r="GRB1373" s="779"/>
      <c r="GRC1373" s="779"/>
      <c r="GRD1373" s="779"/>
      <c r="GRE1373" s="779"/>
      <c r="GRF1373" s="779"/>
      <c r="GRG1373" s="779"/>
      <c r="GRH1373" s="779"/>
      <c r="GRI1373" s="779"/>
      <c r="GRJ1373" s="779"/>
      <c r="GRK1373" s="779"/>
      <c r="GRL1373" s="779"/>
      <c r="GRM1373" s="779"/>
      <c r="GRN1373" s="779"/>
      <c r="GRO1373" s="779"/>
      <c r="GRP1373" s="779"/>
      <c r="GRQ1373" s="779"/>
      <c r="GRR1373" s="779"/>
      <c r="GRS1373" s="779"/>
      <c r="GRT1373" s="779"/>
      <c r="GRU1373" s="779"/>
      <c r="GRV1373" s="779"/>
      <c r="GRW1373" s="779"/>
      <c r="GRX1373" s="779"/>
      <c r="GRY1373" s="779"/>
      <c r="GRZ1373" s="779"/>
      <c r="GSA1373" s="779"/>
      <c r="GSB1373" s="779"/>
      <c r="GSC1373" s="779"/>
      <c r="GSD1373" s="779"/>
      <c r="GSE1373" s="779"/>
      <c r="GSF1373" s="779"/>
      <c r="GSG1373" s="779"/>
      <c r="GSH1373" s="779"/>
      <c r="GSI1373" s="779"/>
      <c r="GSJ1373" s="779"/>
      <c r="GSK1373" s="779"/>
      <c r="GSL1373" s="779"/>
      <c r="GSM1373" s="779"/>
      <c r="GSN1373" s="779"/>
      <c r="GSO1373" s="779"/>
      <c r="GSP1373" s="779"/>
      <c r="GSQ1373" s="779"/>
      <c r="GSR1373" s="779"/>
      <c r="GSS1373" s="779"/>
      <c r="GST1373" s="779"/>
      <c r="GSU1373" s="779"/>
      <c r="GSV1373" s="779"/>
      <c r="GSW1373" s="779"/>
      <c r="GSX1373" s="779"/>
      <c r="GSY1373" s="779"/>
      <c r="GSZ1373" s="779"/>
      <c r="GTA1373" s="779"/>
      <c r="GTB1373" s="779"/>
      <c r="GTC1373" s="779"/>
      <c r="GTD1373" s="779"/>
      <c r="GTE1373" s="779"/>
      <c r="GTF1373" s="779"/>
      <c r="GTG1373" s="779"/>
      <c r="GTH1373" s="779"/>
      <c r="GTI1373" s="779"/>
      <c r="GTJ1373" s="779"/>
      <c r="GTK1373" s="779"/>
      <c r="GTL1373" s="779"/>
      <c r="GTM1373" s="779"/>
      <c r="GTN1373" s="779"/>
      <c r="GTO1373" s="779"/>
      <c r="GTP1373" s="779"/>
      <c r="GTQ1373" s="779"/>
      <c r="GTR1373" s="779"/>
      <c r="GTS1373" s="779"/>
      <c r="GTT1373" s="779"/>
      <c r="GTU1373" s="779"/>
      <c r="GTV1373" s="779"/>
      <c r="GTW1373" s="779"/>
      <c r="GTX1373" s="779"/>
      <c r="GTY1373" s="779"/>
      <c r="GTZ1373" s="779"/>
      <c r="GUA1373" s="779"/>
      <c r="GUB1373" s="779"/>
      <c r="GUC1373" s="779"/>
      <c r="GUD1373" s="779"/>
      <c r="GUE1373" s="779"/>
      <c r="GUF1373" s="779"/>
      <c r="GUG1373" s="779"/>
      <c r="GUH1373" s="779"/>
      <c r="GUI1373" s="779"/>
      <c r="GUJ1373" s="779"/>
      <c r="GUK1373" s="779"/>
      <c r="GUL1373" s="779"/>
      <c r="GUM1373" s="779"/>
      <c r="GUN1373" s="779"/>
      <c r="GUO1373" s="779"/>
      <c r="GUP1373" s="779"/>
      <c r="GUQ1373" s="779"/>
      <c r="GUR1373" s="779"/>
      <c r="GUS1373" s="779"/>
      <c r="GUT1373" s="779"/>
      <c r="GUU1373" s="779"/>
      <c r="GUV1373" s="779"/>
      <c r="GUW1373" s="779"/>
      <c r="GUX1373" s="779"/>
      <c r="GUY1373" s="779"/>
      <c r="GUZ1373" s="779"/>
      <c r="GVA1373" s="779"/>
      <c r="GVB1373" s="779"/>
      <c r="GVC1373" s="779"/>
      <c r="GVD1373" s="779"/>
      <c r="GVE1373" s="779"/>
      <c r="GVF1373" s="779"/>
      <c r="GVG1373" s="779"/>
      <c r="GVH1373" s="779"/>
      <c r="GVI1373" s="779"/>
      <c r="GVJ1373" s="779"/>
      <c r="GVK1373" s="779"/>
      <c r="GVL1373" s="779"/>
      <c r="GVM1373" s="779"/>
      <c r="GVN1373" s="779"/>
      <c r="GVO1373" s="779"/>
      <c r="GVP1373" s="779"/>
      <c r="GVQ1373" s="779"/>
      <c r="GVR1373" s="779"/>
      <c r="GVS1373" s="779"/>
      <c r="GVT1373" s="779"/>
      <c r="GVU1373" s="779"/>
      <c r="GVV1373" s="779"/>
      <c r="GVW1373" s="779"/>
      <c r="GVX1373" s="779"/>
      <c r="GVY1373" s="779"/>
      <c r="GVZ1373" s="779"/>
      <c r="GWA1373" s="779"/>
      <c r="GWB1373" s="779"/>
      <c r="GWC1373" s="779"/>
      <c r="GWD1373" s="779"/>
      <c r="GWE1373" s="779"/>
      <c r="GWF1373" s="779"/>
      <c r="GWG1373" s="779"/>
      <c r="GWH1373" s="779"/>
      <c r="GWI1373" s="779"/>
      <c r="GWJ1373" s="779"/>
      <c r="GWK1373" s="779"/>
      <c r="GWL1373" s="779"/>
      <c r="GWM1373" s="779"/>
      <c r="GWN1373" s="779"/>
      <c r="GWO1373" s="779"/>
      <c r="GWP1373" s="779"/>
      <c r="GWQ1373" s="779"/>
      <c r="GWR1373" s="779"/>
      <c r="GWS1373" s="779"/>
      <c r="GWT1373" s="779"/>
      <c r="GWU1373" s="779"/>
      <c r="GWV1373" s="779"/>
      <c r="GWW1373" s="779"/>
      <c r="GWX1373" s="779"/>
      <c r="GWY1373" s="779"/>
      <c r="GWZ1373" s="779"/>
      <c r="GXA1373" s="779"/>
      <c r="GXB1373" s="779"/>
      <c r="GXC1373" s="779"/>
      <c r="GXD1373" s="779"/>
      <c r="GXE1373" s="779"/>
      <c r="GXF1373" s="779"/>
      <c r="GXG1373" s="779"/>
      <c r="GXH1373" s="779"/>
      <c r="GXI1373" s="779"/>
      <c r="GXJ1373" s="779"/>
      <c r="GXK1373" s="779"/>
      <c r="GXL1373" s="779"/>
      <c r="GXM1373" s="779"/>
      <c r="GXN1373" s="779"/>
      <c r="GXO1373" s="779"/>
      <c r="GXP1373" s="779"/>
      <c r="GXQ1373" s="779"/>
      <c r="GXR1373" s="779"/>
      <c r="GXS1373" s="779"/>
      <c r="GXT1373" s="779"/>
      <c r="GXU1373" s="779"/>
      <c r="GXV1373" s="779"/>
      <c r="GXW1373" s="779"/>
      <c r="GXX1373" s="779"/>
      <c r="GXY1373" s="779"/>
      <c r="GXZ1373" s="779"/>
      <c r="GYA1373" s="779"/>
      <c r="GYB1373" s="779"/>
      <c r="GYC1373" s="779"/>
      <c r="GYD1373" s="779"/>
      <c r="GYE1373" s="779"/>
      <c r="GYF1373" s="779"/>
      <c r="GYG1373" s="779"/>
      <c r="GYH1373" s="779"/>
      <c r="GYI1373" s="779"/>
      <c r="GYJ1373" s="779"/>
      <c r="GYK1373" s="779"/>
      <c r="GYL1373" s="779"/>
      <c r="GYM1373" s="779"/>
      <c r="GYN1373" s="779"/>
      <c r="GYO1373" s="779"/>
      <c r="GYP1373" s="779"/>
      <c r="GYQ1373" s="779"/>
      <c r="GYR1373" s="779"/>
      <c r="GYS1373" s="779"/>
      <c r="GYT1373" s="779"/>
      <c r="GYU1373" s="779"/>
      <c r="GYV1373" s="779"/>
      <c r="GYW1373" s="779"/>
      <c r="GYX1373" s="779"/>
      <c r="GYY1373" s="779"/>
      <c r="GYZ1373" s="779"/>
      <c r="GZA1373" s="779"/>
      <c r="GZB1373" s="779"/>
      <c r="GZC1373" s="779"/>
      <c r="GZD1373" s="779"/>
      <c r="GZE1373" s="779"/>
      <c r="GZF1373" s="779"/>
      <c r="GZG1373" s="779"/>
      <c r="GZH1373" s="779"/>
      <c r="GZI1373" s="779"/>
      <c r="GZJ1373" s="779"/>
      <c r="GZK1373" s="779"/>
      <c r="GZL1373" s="779"/>
      <c r="GZM1373" s="779"/>
      <c r="GZN1373" s="779"/>
      <c r="GZO1373" s="779"/>
      <c r="GZP1373" s="779"/>
      <c r="GZQ1373" s="779"/>
      <c r="GZR1373" s="779"/>
      <c r="GZS1373" s="779"/>
      <c r="GZT1373" s="779"/>
      <c r="GZU1373" s="779"/>
      <c r="GZV1373" s="779"/>
      <c r="GZW1373" s="779"/>
      <c r="GZX1373" s="779"/>
      <c r="GZY1373" s="779"/>
      <c r="GZZ1373" s="779"/>
      <c r="HAA1373" s="779"/>
      <c r="HAB1373" s="779"/>
      <c r="HAC1373" s="779"/>
      <c r="HAD1373" s="779"/>
      <c r="HAE1373" s="779"/>
      <c r="HAF1373" s="779"/>
      <c r="HAG1373" s="779"/>
      <c r="HAH1373" s="779"/>
      <c r="HAI1373" s="779"/>
      <c r="HAJ1373" s="779"/>
      <c r="HAK1373" s="779"/>
      <c r="HAL1373" s="779"/>
      <c r="HAM1373" s="779"/>
      <c r="HAN1373" s="779"/>
      <c r="HAO1373" s="779"/>
      <c r="HAP1373" s="779"/>
      <c r="HAQ1373" s="779"/>
      <c r="HAR1373" s="779"/>
      <c r="HAS1373" s="779"/>
      <c r="HAT1373" s="779"/>
      <c r="HAU1373" s="779"/>
      <c r="HAV1373" s="779"/>
      <c r="HAW1373" s="779"/>
      <c r="HAX1373" s="779"/>
      <c r="HAY1373" s="779"/>
      <c r="HAZ1373" s="779"/>
      <c r="HBA1373" s="779"/>
      <c r="HBB1373" s="779"/>
      <c r="HBC1373" s="779"/>
      <c r="HBD1373" s="779"/>
      <c r="HBE1373" s="779"/>
      <c r="HBF1373" s="779"/>
      <c r="HBG1373" s="779"/>
      <c r="HBH1373" s="779"/>
      <c r="HBI1373" s="779"/>
      <c r="HBJ1373" s="779"/>
      <c r="HBK1373" s="779"/>
      <c r="HBL1373" s="779"/>
      <c r="HBM1373" s="779"/>
      <c r="HBN1373" s="779"/>
      <c r="HBO1373" s="779"/>
      <c r="HBP1373" s="779"/>
      <c r="HBQ1373" s="779"/>
      <c r="HBR1373" s="779"/>
      <c r="HBS1373" s="779"/>
      <c r="HBT1373" s="779"/>
      <c r="HBU1373" s="779"/>
      <c r="HBV1373" s="779"/>
      <c r="HBW1373" s="779"/>
      <c r="HBX1373" s="779"/>
      <c r="HBY1373" s="779"/>
      <c r="HBZ1373" s="779"/>
      <c r="HCA1373" s="779"/>
      <c r="HCB1373" s="779"/>
      <c r="HCC1373" s="779"/>
      <c r="HCD1373" s="779"/>
      <c r="HCE1373" s="779"/>
      <c r="HCF1373" s="779"/>
      <c r="HCG1373" s="779"/>
      <c r="HCH1373" s="779"/>
      <c r="HCI1373" s="779"/>
      <c r="HCJ1373" s="779"/>
      <c r="HCK1373" s="779"/>
      <c r="HCL1373" s="779"/>
      <c r="HCM1373" s="779"/>
      <c r="HCN1373" s="779"/>
      <c r="HCO1373" s="779"/>
      <c r="HCP1373" s="779"/>
      <c r="HCQ1373" s="779"/>
      <c r="HCR1373" s="779"/>
      <c r="HCS1373" s="779"/>
      <c r="HCT1373" s="779"/>
      <c r="HCU1373" s="779"/>
      <c r="HCV1373" s="779"/>
      <c r="HCW1373" s="779"/>
      <c r="HCX1373" s="779"/>
      <c r="HCY1373" s="779"/>
      <c r="HCZ1373" s="779"/>
      <c r="HDA1373" s="779"/>
      <c r="HDB1373" s="779"/>
      <c r="HDC1373" s="779"/>
      <c r="HDD1373" s="779"/>
      <c r="HDE1373" s="779"/>
      <c r="HDF1373" s="779"/>
      <c r="HDG1373" s="779"/>
      <c r="HDH1373" s="779"/>
      <c r="HDI1373" s="779"/>
      <c r="HDJ1373" s="779"/>
      <c r="HDK1373" s="779"/>
      <c r="HDL1373" s="779"/>
      <c r="HDM1373" s="779"/>
      <c r="HDN1373" s="779"/>
      <c r="HDO1373" s="779"/>
      <c r="HDP1373" s="779"/>
      <c r="HDQ1373" s="779"/>
      <c r="HDR1373" s="779"/>
      <c r="HDS1373" s="779"/>
      <c r="HDT1373" s="779"/>
      <c r="HDU1373" s="779"/>
      <c r="HDV1373" s="779"/>
      <c r="HDW1373" s="779"/>
      <c r="HDX1373" s="779"/>
      <c r="HDY1373" s="779"/>
      <c r="HDZ1373" s="779"/>
      <c r="HEA1373" s="779"/>
      <c r="HEB1373" s="779"/>
      <c r="HEC1373" s="779"/>
      <c r="HED1373" s="779"/>
      <c r="HEE1373" s="779"/>
      <c r="HEF1373" s="779"/>
      <c r="HEG1373" s="779"/>
      <c r="HEH1373" s="779"/>
      <c r="HEI1373" s="779"/>
      <c r="HEJ1373" s="779"/>
      <c r="HEK1373" s="779"/>
      <c r="HEL1373" s="779"/>
      <c r="HEM1373" s="779"/>
      <c r="HEN1373" s="779"/>
      <c r="HEO1373" s="779"/>
      <c r="HEP1373" s="779"/>
      <c r="HEQ1373" s="779"/>
      <c r="HER1373" s="779"/>
      <c r="HES1373" s="779"/>
      <c r="HET1373" s="779"/>
      <c r="HEU1373" s="779"/>
      <c r="HEV1373" s="779"/>
      <c r="HEW1373" s="779"/>
      <c r="HEX1373" s="779"/>
      <c r="HEY1373" s="779"/>
      <c r="HEZ1373" s="779"/>
      <c r="HFA1373" s="779"/>
      <c r="HFB1373" s="779"/>
      <c r="HFC1373" s="779"/>
      <c r="HFD1373" s="779"/>
      <c r="HFE1373" s="779"/>
      <c r="HFF1373" s="779"/>
      <c r="HFG1373" s="779"/>
      <c r="HFH1373" s="779"/>
      <c r="HFI1373" s="779"/>
      <c r="HFJ1373" s="779"/>
      <c r="HFK1373" s="779"/>
      <c r="HFL1373" s="779"/>
      <c r="HFM1373" s="779"/>
      <c r="HFN1373" s="779"/>
      <c r="HFO1373" s="779"/>
      <c r="HFP1373" s="779"/>
      <c r="HFQ1373" s="779"/>
      <c r="HFR1373" s="779"/>
      <c r="HFS1373" s="779"/>
      <c r="HFT1373" s="779"/>
      <c r="HFU1373" s="779"/>
      <c r="HFV1373" s="779"/>
      <c r="HFW1373" s="779"/>
      <c r="HFX1373" s="779"/>
      <c r="HFY1373" s="779"/>
      <c r="HFZ1373" s="779"/>
      <c r="HGA1373" s="779"/>
      <c r="HGB1373" s="779"/>
      <c r="HGC1373" s="779"/>
      <c r="HGD1373" s="779"/>
      <c r="HGE1373" s="779"/>
      <c r="HGF1373" s="779"/>
      <c r="HGG1373" s="779"/>
      <c r="HGH1373" s="779"/>
      <c r="HGI1373" s="779"/>
      <c r="HGJ1373" s="779"/>
      <c r="HGK1373" s="779"/>
      <c r="HGL1373" s="779"/>
      <c r="HGM1373" s="779"/>
      <c r="HGN1373" s="779"/>
      <c r="HGO1373" s="779"/>
      <c r="HGP1373" s="779"/>
      <c r="HGQ1373" s="779"/>
      <c r="HGR1373" s="779"/>
      <c r="HGS1373" s="779"/>
      <c r="HGT1373" s="779"/>
      <c r="HGU1373" s="779"/>
      <c r="HGV1373" s="779"/>
      <c r="HGW1373" s="779"/>
      <c r="HGX1373" s="779"/>
      <c r="HGY1373" s="779"/>
      <c r="HGZ1373" s="779"/>
      <c r="HHA1373" s="779"/>
      <c r="HHB1373" s="779"/>
      <c r="HHC1373" s="779"/>
      <c r="HHD1373" s="779"/>
      <c r="HHE1373" s="779"/>
      <c r="HHF1373" s="779"/>
      <c r="HHG1373" s="779"/>
      <c r="HHH1373" s="779"/>
      <c r="HHI1373" s="779"/>
      <c r="HHJ1373" s="779"/>
      <c r="HHK1373" s="779"/>
      <c r="HHL1373" s="779"/>
      <c r="HHM1373" s="779"/>
      <c r="HHN1373" s="779"/>
      <c r="HHO1373" s="779"/>
      <c r="HHP1373" s="779"/>
      <c r="HHQ1373" s="779"/>
      <c r="HHR1373" s="779"/>
      <c r="HHS1373" s="779"/>
      <c r="HHT1373" s="779"/>
      <c r="HHU1373" s="779"/>
      <c r="HHV1373" s="779"/>
      <c r="HHW1373" s="779"/>
      <c r="HHX1373" s="779"/>
      <c r="HHY1373" s="779"/>
      <c r="HHZ1373" s="779"/>
      <c r="HIA1373" s="779"/>
      <c r="HIB1373" s="779"/>
      <c r="HIC1373" s="779"/>
      <c r="HID1373" s="779"/>
      <c r="HIE1373" s="779"/>
      <c r="HIF1373" s="779"/>
      <c r="HIG1373" s="779"/>
      <c r="HIH1373" s="779"/>
      <c r="HII1373" s="779"/>
      <c r="HIJ1373" s="779"/>
      <c r="HIK1373" s="779"/>
      <c r="HIL1373" s="779"/>
      <c r="HIM1373" s="779"/>
      <c r="HIN1373" s="779"/>
      <c r="HIO1373" s="779"/>
      <c r="HIP1373" s="779"/>
      <c r="HIQ1373" s="779"/>
      <c r="HIR1373" s="779"/>
      <c r="HIS1373" s="779"/>
      <c r="HIT1373" s="779"/>
      <c r="HIU1373" s="779"/>
      <c r="HIV1373" s="779"/>
      <c r="HIW1373" s="779"/>
      <c r="HIX1373" s="779"/>
      <c r="HIY1373" s="779"/>
      <c r="HIZ1373" s="779"/>
      <c r="HJA1373" s="779"/>
      <c r="HJB1373" s="779"/>
      <c r="HJC1373" s="779"/>
      <c r="HJD1373" s="779"/>
      <c r="HJE1373" s="779"/>
      <c r="HJF1373" s="779"/>
      <c r="HJG1373" s="779"/>
      <c r="HJH1373" s="779"/>
      <c r="HJI1373" s="779"/>
      <c r="HJJ1373" s="779"/>
      <c r="HJK1373" s="779"/>
      <c r="HJL1373" s="779"/>
      <c r="HJM1373" s="779"/>
      <c r="HJN1373" s="779"/>
      <c r="HJO1373" s="779"/>
      <c r="HJP1373" s="779"/>
      <c r="HJQ1373" s="779"/>
      <c r="HJR1373" s="779"/>
      <c r="HJS1373" s="779"/>
      <c r="HJT1373" s="779"/>
      <c r="HJU1373" s="779"/>
      <c r="HJV1373" s="779"/>
      <c r="HJW1373" s="779"/>
      <c r="HJX1373" s="779"/>
      <c r="HJY1373" s="779"/>
      <c r="HJZ1373" s="779"/>
      <c r="HKA1373" s="779"/>
      <c r="HKB1373" s="779"/>
      <c r="HKC1373" s="779"/>
      <c r="HKD1373" s="779"/>
      <c r="HKE1373" s="779"/>
      <c r="HKF1373" s="779"/>
      <c r="HKG1373" s="779"/>
      <c r="HKH1373" s="779"/>
      <c r="HKI1373" s="779"/>
      <c r="HKJ1373" s="779"/>
      <c r="HKK1373" s="779"/>
      <c r="HKL1373" s="779"/>
      <c r="HKM1373" s="779"/>
      <c r="HKN1373" s="779"/>
      <c r="HKO1373" s="779"/>
      <c r="HKP1373" s="779"/>
      <c r="HKQ1373" s="779"/>
      <c r="HKR1373" s="779"/>
      <c r="HKS1373" s="779"/>
      <c r="HKT1373" s="779"/>
      <c r="HKU1373" s="779"/>
      <c r="HKV1373" s="779"/>
      <c r="HKW1373" s="779"/>
      <c r="HKX1373" s="779"/>
      <c r="HKY1373" s="779"/>
      <c r="HKZ1373" s="779"/>
      <c r="HLA1373" s="779"/>
      <c r="HLB1373" s="779"/>
      <c r="HLC1373" s="779"/>
      <c r="HLD1373" s="779"/>
      <c r="HLE1373" s="779"/>
      <c r="HLF1373" s="779"/>
      <c r="HLG1373" s="779"/>
      <c r="HLH1373" s="779"/>
      <c r="HLI1373" s="779"/>
      <c r="HLJ1373" s="779"/>
      <c r="HLK1373" s="779"/>
      <c r="HLL1373" s="779"/>
      <c r="HLM1373" s="779"/>
      <c r="HLN1373" s="779"/>
      <c r="HLO1373" s="779"/>
      <c r="HLP1373" s="779"/>
      <c r="HLQ1373" s="779"/>
      <c r="HLR1373" s="779"/>
      <c r="HLS1373" s="779"/>
      <c r="HLT1373" s="779"/>
      <c r="HLU1373" s="779"/>
      <c r="HLV1373" s="779"/>
      <c r="HLW1373" s="779"/>
      <c r="HLX1373" s="779"/>
      <c r="HLY1373" s="779"/>
      <c r="HLZ1373" s="779"/>
      <c r="HMA1373" s="779"/>
      <c r="HMB1373" s="779"/>
      <c r="HMC1373" s="779"/>
      <c r="HMD1373" s="779"/>
      <c r="HME1373" s="779"/>
      <c r="HMF1373" s="779"/>
      <c r="HMG1373" s="779"/>
      <c r="HMH1373" s="779"/>
      <c r="HMI1373" s="779"/>
      <c r="HMJ1373" s="779"/>
      <c r="HMK1373" s="779"/>
      <c r="HML1373" s="779"/>
      <c r="HMM1373" s="779"/>
      <c r="HMN1373" s="779"/>
      <c r="HMO1373" s="779"/>
      <c r="HMP1373" s="779"/>
      <c r="HMQ1373" s="779"/>
      <c r="HMR1373" s="779"/>
      <c r="HMS1373" s="779"/>
      <c r="HMT1373" s="779"/>
      <c r="HMU1373" s="779"/>
      <c r="HMV1373" s="779"/>
      <c r="HMW1373" s="779"/>
      <c r="HMX1373" s="779"/>
      <c r="HMY1373" s="779"/>
      <c r="HMZ1373" s="779"/>
      <c r="HNA1373" s="779"/>
      <c r="HNB1373" s="779"/>
      <c r="HNC1373" s="779"/>
      <c r="HND1373" s="779"/>
      <c r="HNE1373" s="779"/>
      <c r="HNF1373" s="779"/>
      <c r="HNG1373" s="779"/>
      <c r="HNH1373" s="779"/>
      <c r="HNI1373" s="779"/>
      <c r="HNJ1373" s="779"/>
      <c r="HNK1373" s="779"/>
      <c r="HNL1373" s="779"/>
      <c r="HNM1373" s="779"/>
      <c r="HNN1373" s="779"/>
      <c r="HNO1373" s="779"/>
      <c r="HNP1373" s="779"/>
      <c r="HNQ1373" s="779"/>
      <c r="HNR1373" s="779"/>
      <c r="HNS1373" s="779"/>
      <c r="HNT1373" s="779"/>
      <c r="HNU1373" s="779"/>
      <c r="HNV1373" s="779"/>
      <c r="HNW1373" s="779"/>
      <c r="HNX1373" s="779"/>
      <c r="HNY1373" s="779"/>
      <c r="HNZ1373" s="779"/>
      <c r="HOA1373" s="779"/>
      <c r="HOB1373" s="779"/>
      <c r="HOC1373" s="779"/>
      <c r="HOD1373" s="779"/>
      <c r="HOE1373" s="779"/>
      <c r="HOF1373" s="779"/>
      <c r="HOG1373" s="779"/>
      <c r="HOH1373" s="779"/>
      <c r="HOI1373" s="779"/>
      <c r="HOJ1373" s="779"/>
      <c r="HOK1373" s="779"/>
      <c r="HOL1373" s="779"/>
      <c r="HOM1373" s="779"/>
      <c r="HON1373" s="779"/>
      <c r="HOO1373" s="779"/>
      <c r="HOP1373" s="779"/>
      <c r="HOQ1373" s="779"/>
      <c r="HOR1373" s="779"/>
      <c r="HOS1373" s="779"/>
      <c r="HOT1373" s="779"/>
      <c r="HOU1373" s="779"/>
      <c r="HOV1373" s="779"/>
      <c r="HOW1373" s="779"/>
      <c r="HOX1373" s="779"/>
      <c r="HOY1373" s="779"/>
      <c r="HOZ1373" s="779"/>
      <c r="HPA1373" s="779"/>
      <c r="HPB1373" s="779"/>
      <c r="HPC1373" s="779"/>
      <c r="HPD1373" s="779"/>
      <c r="HPE1373" s="779"/>
      <c r="HPF1373" s="779"/>
      <c r="HPG1373" s="779"/>
      <c r="HPH1373" s="779"/>
      <c r="HPI1373" s="779"/>
      <c r="HPJ1373" s="779"/>
      <c r="HPK1373" s="779"/>
      <c r="HPL1373" s="779"/>
      <c r="HPM1373" s="779"/>
      <c r="HPN1373" s="779"/>
      <c r="HPO1373" s="779"/>
      <c r="HPP1373" s="779"/>
      <c r="HPQ1373" s="779"/>
      <c r="HPR1373" s="779"/>
      <c r="HPS1373" s="779"/>
      <c r="HPT1373" s="779"/>
      <c r="HPU1373" s="779"/>
      <c r="HPV1373" s="779"/>
      <c r="HPW1373" s="779"/>
      <c r="HPX1373" s="779"/>
      <c r="HPY1373" s="779"/>
      <c r="HPZ1373" s="779"/>
      <c r="HQA1373" s="779"/>
      <c r="HQB1373" s="779"/>
      <c r="HQC1373" s="779"/>
      <c r="HQD1373" s="779"/>
      <c r="HQE1373" s="779"/>
      <c r="HQF1373" s="779"/>
      <c r="HQG1373" s="779"/>
      <c r="HQH1373" s="779"/>
      <c r="HQI1373" s="779"/>
      <c r="HQJ1373" s="779"/>
      <c r="HQK1373" s="779"/>
      <c r="HQL1373" s="779"/>
      <c r="HQM1373" s="779"/>
      <c r="HQN1373" s="779"/>
      <c r="HQO1373" s="779"/>
      <c r="HQP1373" s="779"/>
      <c r="HQQ1373" s="779"/>
      <c r="HQR1373" s="779"/>
      <c r="HQS1373" s="779"/>
      <c r="HQT1373" s="779"/>
      <c r="HQU1373" s="779"/>
      <c r="HQV1373" s="779"/>
      <c r="HQW1373" s="779"/>
      <c r="HQX1373" s="779"/>
      <c r="HQY1373" s="779"/>
      <c r="HQZ1373" s="779"/>
      <c r="HRA1373" s="779"/>
      <c r="HRB1373" s="779"/>
      <c r="HRC1373" s="779"/>
      <c r="HRD1373" s="779"/>
      <c r="HRE1373" s="779"/>
      <c r="HRF1373" s="779"/>
      <c r="HRG1373" s="779"/>
      <c r="HRH1373" s="779"/>
      <c r="HRI1373" s="779"/>
      <c r="HRJ1373" s="779"/>
      <c r="HRK1373" s="779"/>
      <c r="HRL1373" s="779"/>
      <c r="HRM1373" s="779"/>
      <c r="HRN1373" s="779"/>
      <c r="HRO1373" s="779"/>
      <c r="HRP1373" s="779"/>
      <c r="HRQ1373" s="779"/>
      <c r="HRR1373" s="779"/>
      <c r="HRS1373" s="779"/>
      <c r="HRT1373" s="779"/>
      <c r="HRU1373" s="779"/>
      <c r="HRV1373" s="779"/>
      <c r="HRW1373" s="779"/>
      <c r="HRX1373" s="779"/>
      <c r="HRY1373" s="779"/>
      <c r="HRZ1373" s="779"/>
      <c r="HSA1373" s="779"/>
      <c r="HSB1373" s="779"/>
      <c r="HSC1373" s="779"/>
      <c r="HSD1373" s="779"/>
      <c r="HSE1373" s="779"/>
      <c r="HSF1373" s="779"/>
      <c r="HSG1373" s="779"/>
      <c r="HSH1373" s="779"/>
      <c r="HSI1373" s="779"/>
      <c r="HSJ1373" s="779"/>
      <c r="HSK1373" s="779"/>
      <c r="HSL1373" s="779"/>
      <c r="HSM1373" s="779"/>
      <c r="HSN1373" s="779"/>
      <c r="HSO1373" s="779"/>
      <c r="HSP1373" s="779"/>
      <c r="HSQ1373" s="779"/>
      <c r="HSR1373" s="779"/>
      <c r="HSS1373" s="779"/>
      <c r="HST1373" s="779"/>
      <c r="HSU1373" s="779"/>
      <c r="HSV1373" s="779"/>
      <c r="HSW1373" s="779"/>
      <c r="HSX1373" s="779"/>
      <c r="HSY1373" s="779"/>
      <c r="HSZ1373" s="779"/>
      <c r="HTA1373" s="779"/>
      <c r="HTB1373" s="779"/>
      <c r="HTC1373" s="779"/>
      <c r="HTD1373" s="779"/>
      <c r="HTE1373" s="779"/>
      <c r="HTF1373" s="779"/>
      <c r="HTG1373" s="779"/>
      <c r="HTH1373" s="779"/>
      <c r="HTI1373" s="779"/>
      <c r="HTJ1373" s="779"/>
      <c r="HTK1373" s="779"/>
      <c r="HTL1373" s="779"/>
      <c r="HTM1373" s="779"/>
      <c r="HTN1373" s="779"/>
      <c r="HTO1373" s="779"/>
      <c r="HTP1373" s="779"/>
      <c r="HTQ1373" s="779"/>
      <c r="HTR1373" s="779"/>
      <c r="HTS1373" s="779"/>
      <c r="HTT1373" s="779"/>
      <c r="HTU1373" s="779"/>
      <c r="HTV1373" s="779"/>
      <c r="HTW1373" s="779"/>
      <c r="HTX1373" s="779"/>
      <c r="HTY1373" s="779"/>
      <c r="HTZ1373" s="779"/>
      <c r="HUA1373" s="779"/>
      <c r="HUB1373" s="779"/>
      <c r="HUC1373" s="779"/>
      <c r="HUD1373" s="779"/>
      <c r="HUE1373" s="779"/>
      <c r="HUF1373" s="779"/>
      <c r="HUG1373" s="779"/>
      <c r="HUH1373" s="779"/>
      <c r="HUI1373" s="779"/>
      <c r="HUJ1373" s="779"/>
      <c r="HUK1373" s="779"/>
      <c r="HUL1373" s="779"/>
      <c r="HUM1373" s="779"/>
      <c r="HUN1373" s="779"/>
      <c r="HUO1373" s="779"/>
      <c r="HUP1373" s="779"/>
      <c r="HUQ1373" s="779"/>
      <c r="HUR1373" s="779"/>
      <c r="HUS1373" s="779"/>
      <c r="HUT1373" s="779"/>
      <c r="HUU1373" s="779"/>
      <c r="HUV1373" s="779"/>
      <c r="HUW1373" s="779"/>
      <c r="HUX1373" s="779"/>
      <c r="HUY1373" s="779"/>
      <c r="HUZ1373" s="779"/>
      <c r="HVA1373" s="779"/>
      <c r="HVB1373" s="779"/>
      <c r="HVC1373" s="779"/>
      <c r="HVD1373" s="779"/>
      <c r="HVE1373" s="779"/>
      <c r="HVF1373" s="779"/>
      <c r="HVG1373" s="779"/>
      <c r="HVH1373" s="779"/>
      <c r="HVI1373" s="779"/>
      <c r="HVJ1373" s="779"/>
      <c r="HVK1373" s="779"/>
      <c r="HVL1373" s="779"/>
      <c r="HVM1373" s="779"/>
      <c r="HVN1373" s="779"/>
      <c r="HVO1373" s="779"/>
      <c r="HVP1373" s="779"/>
      <c r="HVQ1373" s="779"/>
      <c r="HVR1373" s="779"/>
      <c r="HVS1373" s="779"/>
      <c r="HVT1373" s="779"/>
      <c r="HVU1373" s="779"/>
      <c r="HVV1373" s="779"/>
      <c r="HVW1373" s="779"/>
      <c r="HVX1373" s="779"/>
      <c r="HVY1373" s="779"/>
      <c r="HVZ1373" s="779"/>
      <c r="HWA1373" s="779"/>
      <c r="HWB1373" s="779"/>
      <c r="HWC1373" s="779"/>
      <c r="HWD1373" s="779"/>
      <c r="HWE1373" s="779"/>
      <c r="HWF1373" s="779"/>
      <c r="HWG1373" s="779"/>
      <c r="HWH1373" s="779"/>
      <c r="HWI1373" s="779"/>
      <c r="HWJ1373" s="779"/>
      <c r="HWK1373" s="779"/>
      <c r="HWL1373" s="779"/>
      <c r="HWM1373" s="779"/>
      <c r="HWN1373" s="779"/>
      <c r="HWO1373" s="779"/>
      <c r="HWP1373" s="779"/>
      <c r="HWQ1373" s="779"/>
      <c r="HWR1373" s="779"/>
      <c r="HWS1373" s="779"/>
      <c r="HWT1373" s="779"/>
      <c r="HWU1373" s="779"/>
      <c r="HWV1373" s="779"/>
      <c r="HWW1373" s="779"/>
      <c r="HWX1373" s="779"/>
      <c r="HWY1373" s="779"/>
      <c r="HWZ1373" s="779"/>
      <c r="HXA1373" s="779"/>
      <c r="HXB1373" s="779"/>
      <c r="HXC1373" s="779"/>
      <c r="HXD1373" s="779"/>
      <c r="HXE1373" s="779"/>
      <c r="HXF1373" s="779"/>
      <c r="HXG1373" s="779"/>
      <c r="HXH1373" s="779"/>
      <c r="HXI1373" s="779"/>
      <c r="HXJ1373" s="779"/>
      <c r="HXK1373" s="779"/>
      <c r="HXL1373" s="779"/>
      <c r="HXM1373" s="779"/>
      <c r="HXN1373" s="779"/>
      <c r="HXO1373" s="779"/>
      <c r="HXP1373" s="779"/>
      <c r="HXQ1373" s="779"/>
      <c r="HXR1373" s="779"/>
      <c r="HXS1373" s="779"/>
      <c r="HXT1373" s="779"/>
      <c r="HXU1373" s="779"/>
      <c r="HXV1373" s="779"/>
      <c r="HXW1373" s="779"/>
      <c r="HXX1373" s="779"/>
      <c r="HXY1373" s="779"/>
      <c r="HXZ1373" s="779"/>
      <c r="HYA1373" s="779"/>
      <c r="HYB1373" s="779"/>
      <c r="HYC1373" s="779"/>
      <c r="HYD1373" s="779"/>
      <c r="HYE1373" s="779"/>
      <c r="HYF1373" s="779"/>
      <c r="HYG1373" s="779"/>
      <c r="HYH1373" s="779"/>
      <c r="HYI1373" s="779"/>
      <c r="HYJ1373" s="779"/>
      <c r="HYK1373" s="779"/>
      <c r="HYL1373" s="779"/>
      <c r="HYM1373" s="779"/>
      <c r="HYN1373" s="779"/>
      <c r="HYO1373" s="779"/>
      <c r="HYP1373" s="779"/>
      <c r="HYQ1373" s="779"/>
      <c r="HYR1373" s="779"/>
      <c r="HYS1373" s="779"/>
      <c r="HYT1373" s="779"/>
      <c r="HYU1373" s="779"/>
      <c r="HYV1373" s="779"/>
      <c r="HYW1373" s="779"/>
      <c r="HYX1373" s="779"/>
      <c r="HYY1373" s="779"/>
      <c r="HYZ1373" s="779"/>
      <c r="HZA1373" s="779"/>
      <c r="HZB1373" s="779"/>
      <c r="HZC1373" s="779"/>
      <c r="HZD1373" s="779"/>
      <c r="HZE1373" s="779"/>
      <c r="HZF1373" s="779"/>
      <c r="HZG1373" s="779"/>
      <c r="HZH1373" s="779"/>
      <c r="HZI1373" s="779"/>
      <c r="HZJ1373" s="779"/>
      <c r="HZK1373" s="779"/>
      <c r="HZL1373" s="779"/>
      <c r="HZM1373" s="779"/>
      <c r="HZN1373" s="779"/>
      <c r="HZO1373" s="779"/>
      <c r="HZP1373" s="779"/>
      <c r="HZQ1373" s="779"/>
      <c r="HZR1373" s="779"/>
      <c r="HZS1373" s="779"/>
      <c r="HZT1373" s="779"/>
      <c r="HZU1373" s="779"/>
      <c r="HZV1373" s="779"/>
      <c r="HZW1373" s="779"/>
      <c r="HZX1373" s="779"/>
      <c r="HZY1373" s="779"/>
      <c r="HZZ1373" s="779"/>
      <c r="IAA1373" s="779"/>
      <c r="IAB1373" s="779"/>
      <c r="IAC1373" s="779"/>
      <c r="IAD1373" s="779"/>
      <c r="IAE1373" s="779"/>
      <c r="IAF1373" s="779"/>
      <c r="IAG1373" s="779"/>
      <c r="IAH1373" s="779"/>
      <c r="IAI1373" s="779"/>
      <c r="IAJ1373" s="779"/>
      <c r="IAK1373" s="779"/>
      <c r="IAL1373" s="779"/>
      <c r="IAM1373" s="779"/>
      <c r="IAN1373" s="779"/>
      <c r="IAO1373" s="779"/>
      <c r="IAP1373" s="779"/>
      <c r="IAQ1373" s="779"/>
      <c r="IAR1373" s="779"/>
      <c r="IAS1373" s="779"/>
      <c r="IAT1373" s="779"/>
      <c r="IAU1373" s="779"/>
      <c r="IAV1373" s="779"/>
      <c r="IAW1373" s="779"/>
      <c r="IAX1373" s="779"/>
      <c r="IAY1373" s="779"/>
      <c r="IAZ1373" s="779"/>
      <c r="IBA1373" s="779"/>
      <c r="IBB1373" s="779"/>
      <c r="IBC1373" s="779"/>
      <c r="IBD1373" s="779"/>
      <c r="IBE1373" s="779"/>
      <c r="IBF1373" s="779"/>
      <c r="IBG1373" s="779"/>
      <c r="IBH1373" s="779"/>
      <c r="IBI1373" s="779"/>
      <c r="IBJ1373" s="779"/>
      <c r="IBK1373" s="779"/>
      <c r="IBL1373" s="779"/>
      <c r="IBM1373" s="779"/>
      <c r="IBN1373" s="779"/>
      <c r="IBO1373" s="779"/>
      <c r="IBP1373" s="779"/>
      <c r="IBQ1373" s="779"/>
      <c r="IBR1373" s="779"/>
      <c r="IBS1373" s="779"/>
      <c r="IBT1373" s="779"/>
      <c r="IBU1373" s="779"/>
      <c r="IBV1373" s="779"/>
      <c r="IBW1373" s="779"/>
      <c r="IBX1373" s="779"/>
      <c r="IBY1373" s="779"/>
      <c r="IBZ1373" s="779"/>
      <c r="ICA1373" s="779"/>
      <c r="ICB1373" s="779"/>
      <c r="ICC1373" s="779"/>
      <c r="ICD1373" s="779"/>
      <c r="ICE1373" s="779"/>
      <c r="ICF1373" s="779"/>
      <c r="ICG1373" s="779"/>
      <c r="ICH1373" s="779"/>
      <c r="ICI1373" s="779"/>
      <c r="ICJ1373" s="779"/>
      <c r="ICK1373" s="779"/>
      <c r="ICL1373" s="779"/>
      <c r="ICM1373" s="779"/>
      <c r="ICN1373" s="779"/>
      <c r="ICO1373" s="779"/>
      <c r="ICP1373" s="779"/>
      <c r="ICQ1373" s="779"/>
      <c r="ICR1373" s="779"/>
      <c r="ICS1373" s="779"/>
      <c r="ICT1373" s="779"/>
      <c r="ICU1373" s="779"/>
      <c r="ICV1373" s="779"/>
      <c r="ICW1373" s="779"/>
      <c r="ICX1373" s="779"/>
      <c r="ICY1373" s="779"/>
      <c r="ICZ1373" s="779"/>
      <c r="IDA1373" s="779"/>
      <c r="IDB1373" s="779"/>
      <c r="IDC1373" s="779"/>
      <c r="IDD1373" s="779"/>
      <c r="IDE1373" s="779"/>
      <c r="IDF1373" s="779"/>
      <c r="IDG1373" s="779"/>
      <c r="IDH1373" s="779"/>
      <c r="IDI1373" s="779"/>
      <c r="IDJ1373" s="779"/>
      <c r="IDK1373" s="779"/>
      <c r="IDL1373" s="779"/>
      <c r="IDM1373" s="779"/>
      <c r="IDN1373" s="779"/>
      <c r="IDO1373" s="779"/>
      <c r="IDP1373" s="779"/>
      <c r="IDQ1373" s="779"/>
      <c r="IDR1373" s="779"/>
      <c r="IDS1373" s="779"/>
      <c r="IDT1373" s="779"/>
      <c r="IDU1373" s="779"/>
      <c r="IDV1373" s="779"/>
      <c r="IDW1373" s="779"/>
      <c r="IDX1373" s="779"/>
      <c r="IDY1373" s="779"/>
      <c r="IDZ1373" s="779"/>
      <c r="IEA1373" s="779"/>
      <c r="IEB1373" s="779"/>
      <c r="IEC1373" s="779"/>
      <c r="IED1373" s="779"/>
      <c r="IEE1373" s="779"/>
      <c r="IEF1373" s="779"/>
      <c r="IEG1373" s="779"/>
      <c r="IEH1373" s="779"/>
      <c r="IEI1373" s="779"/>
      <c r="IEJ1373" s="779"/>
      <c r="IEK1373" s="779"/>
      <c r="IEL1373" s="779"/>
      <c r="IEM1373" s="779"/>
      <c r="IEN1373" s="779"/>
      <c r="IEO1373" s="779"/>
      <c r="IEP1373" s="779"/>
      <c r="IEQ1373" s="779"/>
      <c r="IER1373" s="779"/>
      <c r="IES1373" s="779"/>
      <c r="IET1373" s="779"/>
      <c r="IEU1373" s="779"/>
      <c r="IEV1373" s="779"/>
      <c r="IEW1373" s="779"/>
      <c r="IEX1373" s="779"/>
      <c r="IEY1373" s="779"/>
      <c r="IEZ1373" s="779"/>
      <c r="IFA1373" s="779"/>
      <c r="IFB1373" s="779"/>
      <c r="IFC1373" s="779"/>
      <c r="IFD1373" s="779"/>
      <c r="IFE1373" s="779"/>
      <c r="IFF1373" s="779"/>
      <c r="IFG1373" s="779"/>
      <c r="IFH1373" s="779"/>
      <c r="IFI1373" s="779"/>
      <c r="IFJ1373" s="779"/>
      <c r="IFK1373" s="779"/>
      <c r="IFL1373" s="779"/>
      <c r="IFM1373" s="779"/>
      <c r="IFN1373" s="779"/>
      <c r="IFO1373" s="779"/>
      <c r="IFP1373" s="779"/>
      <c r="IFQ1373" s="779"/>
      <c r="IFR1373" s="779"/>
      <c r="IFS1373" s="779"/>
      <c r="IFT1373" s="779"/>
      <c r="IFU1373" s="779"/>
      <c r="IFV1373" s="779"/>
      <c r="IFW1373" s="779"/>
      <c r="IFX1373" s="779"/>
      <c r="IFY1373" s="779"/>
      <c r="IFZ1373" s="779"/>
      <c r="IGA1373" s="779"/>
      <c r="IGB1373" s="779"/>
      <c r="IGC1373" s="779"/>
      <c r="IGD1373" s="779"/>
      <c r="IGE1373" s="779"/>
      <c r="IGF1373" s="779"/>
      <c r="IGG1373" s="779"/>
      <c r="IGH1373" s="779"/>
      <c r="IGI1373" s="779"/>
      <c r="IGJ1373" s="779"/>
      <c r="IGK1373" s="779"/>
      <c r="IGL1373" s="779"/>
      <c r="IGM1373" s="779"/>
      <c r="IGN1373" s="779"/>
      <c r="IGO1373" s="779"/>
      <c r="IGP1373" s="779"/>
      <c r="IGQ1373" s="779"/>
      <c r="IGR1373" s="779"/>
      <c r="IGS1373" s="779"/>
      <c r="IGT1373" s="779"/>
      <c r="IGU1373" s="779"/>
      <c r="IGV1373" s="779"/>
      <c r="IGW1373" s="779"/>
      <c r="IGX1373" s="779"/>
      <c r="IGY1373" s="779"/>
      <c r="IGZ1373" s="779"/>
      <c r="IHA1373" s="779"/>
      <c r="IHB1373" s="779"/>
      <c r="IHC1373" s="779"/>
      <c r="IHD1373" s="779"/>
      <c r="IHE1373" s="779"/>
      <c r="IHF1373" s="779"/>
      <c r="IHG1373" s="779"/>
      <c r="IHH1373" s="779"/>
      <c r="IHI1373" s="779"/>
      <c r="IHJ1373" s="779"/>
      <c r="IHK1373" s="779"/>
      <c r="IHL1373" s="779"/>
      <c r="IHM1373" s="779"/>
      <c r="IHN1373" s="779"/>
      <c r="IHO1373" s="779"/>
      <c r="IHP1373" s="779"/>
      <c r="IHQ1373" s="779"/>
      <c r="IHR1373" s="779"/>
      <c r="IHS1373" s="779"/>
      <c r="IHT1373" s="779"/>
      <c r="IHU1373" s="779"/>
      <c r="IHV1373" s="779"/>
      <c r="IHW1373" s="779"/>
      <c r="IHX1373" s="779"/>
      <c r="IHY1373" s="779"/>
      <c r="IHZ1373" s="779"/>
      <c r="IIA1373" s="779"/>
      <c r="IIB1373" s="779"/>
      <c r="IIC1373" s="779"/>
      <c r="IID1373" s="779"/>
      <c r="IIE1373" s="779"/>
      <c r="IIF1373" s="779"/>
      <c r="IIG1373" s="779"/>
      <c r="IIH1373" s="779"/>
      <c r="III1373" s="779"/>
      <c r="IIJ1373" s="779"/>
      <c r="IIK1373" s="779"/>
      <c r="IIL1373" s="779"/>
      <c r="IIM1373" s="779"/>
      <c r="IIN1373" s="779"/>
      <c r="IIO1373" s="779"/>
      <c r="IIP1373" s="779"/>
      <c r="IIQ1373" s="779"/>
      <c r="IIR1373" s="779"/>
      <c r="IIS1373" s="779"/>
      <c r="IIT1373" s="779"/>
      <c r="IIU1373" s="779"/>
      <c r="IIV1373" s="779"/>
      <c r="IIW1373" s="779"/>
      <c r="IIX1373" s="779"/>
      <c r="IIY1373" s="779"/>
      <c r="IIZ1373" s="779"/>
      <c r="IJA1373" s="779"/>
      <c r="IJB1373" s="779"/>
      <c r="IJC1373" s="779"/>
      <c r="IJD1373" s="779"/>
      <c r="IJE1373" s="779"/>
      <c r="IJF1373" s="779"/>
      <c r="IJG1373" s="779"/>
      <c r="IJH1373" s="779"/>
      <c r="IJI1373" s="779"/>
      <c r="IJJ1373" s="779"/>
      <c r="IJK1373" s="779"/>
      <c r="IJL1373" s="779"/>
      <c r="IJM1373" s="779"/>
      <c r="IJN1373" s="779"/>
      <c r="IJO1373" s="779"/>
      <c r="IJP1373" s="779"/>
      <c r="IJQ1373" s="779"/>
      <c r="IJR1373" s="779"/>
      <c r="IJS1373" s="779"/>
      <c r="IJT1373" s="779"/>
      <c r="IJU1373" s="779"/>
      <c r="IJV1373" s="779"/>
      <c r="IJW1373" s="779"/>
      <c r="IJX1373" s="779"/>
      <c r="IJY1373" s="779"/>
      <c r="IJZ1373" s="779"/>
      <c r="IKA1373" s="779"/>
      <c r="IKB1373" s="779"/>
      <c r="IKC1373" s="779"/>
      <c r="IKD1373" s="779"/>
      <c r="IKE1373" s="779"/>
      <c r="IKF1373" s="779"/>
      <c r="IKG1373" s="779"/>
      <c r="IKH1373" s="779"/>
      <c r="IKI1373" s="779"/>
      <c r="IKJ1373" s="779"/>
      <c r="IKK1373" s="779"/>
      <c r="IKL1373" s="779"/>
      <c r="IKM1373" s="779"/>
      <c r="IKN1373" s="779"/>
      <c r="IKO1373" s="779"/>
      <c r="IKP1373" s="779"/>
      <c r="IKQ1373" s="779"/>
      <c r="IKR1373" s="779"/>
      <c r="IKS1373" s="779"/>
      <c r="IKT1373" s="779"/>
      <c r="IKU1373" s="779"/>
      <c r="IKV1373" s="779"/>
      <c r="IKW1373" s="779"/>
      <c r="IKX1373" s="779"/>
      <c r="IKY1373" s="779"/>
      <c r="IKZ1373" s="779"/>
      <c r="ILA1373" s="779"/>
      <c r="ILB1373" s="779"/>
      <c r="ILC1373" s="779"/>
      <c r="ILD1373" s="779"/>
      <c r="ILE1373" s="779"/>
      <c r="ILF1373" s="779"/>
      <c r="ILG1373" s="779"/>
      <c r="ILH1373" s="779"/>
      <c r="ILI1373" s="779"/>
      <c r="ILJ1373" s="779"/>
      <c r="ILK1373" s="779"/>
      <c r="ILL1373" s="779"/>
      <c r="ILM1373" s="779"/>
      <c r="ILN1373" s="779"/>
      <c r="ILO1373" s="779"/>
      <c r="ILP1373" s="779"/>
      <c r="ILQ1373" s="779"/>
      <c r="ILR1373" s="779"/>
      <c r="ILS1373" s="779"/>
      <c r="ILT1373" s="779"/>
      <c r="ILU1373" s="779"/>
      <c r="ILV1373" s="779"/>
      <c r="ILW1373" s="779"/>
      <c r="ILX1373" s="779"/>
      <c r="ILY1373" s="779"/>
      <c r="ILZ1373" s="779"/>
      <c r="IMA1373" s="779"/>
      <c r="IMB1373" s="779"/>
      <c r="IMC1373" s="779"/>
      <c r="IMD1373" s="779"/>
      <c r="IME1373" s="779"/>
      <c r="IMF1373" s="779"/>
      <c r="IMG1373" s="779"/>
      <c r="IMH1373" s="779"/>
      <c r="IMI1373" s="779"/>
      <c r="IMJ1373" s="779"/>
      <c r="IMK1373" s="779"/>
      <c r="IML1373" s="779"/>
      <c r="IMM1373" s="779"/>
      <c r="IMN1373" s="779"/>
      <c r="IMO1373" s="779"/>
      <c r="IMP1373" s="779"/>
      <c r="IMQ1373" s="779"/>
      <c r="IMR1373" s="779"/>
      <c r="IMS1373" s="779"/>
      <c r="IMT1373" s="779"/>
      <c r="IMU1373" s="779"/>
      <c r="IMV1373" s="779"/>
      <c r="IMW1373" s="779"/>
      <c r="IMX1373" s="779"/>
      <c r="IMY1373" s="779"/>
      <c r="IMZ1373" s="779"/>
      <c r="INA1373" s="779"/>
      <c r="INB1373" s="779"/>
      <c r="INC1373" s="779"/>
      <c r="IND1373" s="779"/>
      <c r="INE1373" s="779"/>
      <c r="INF1373" s="779"/>
      <c r="ING1373" s="779"/>
      <c r="INH1373" s="779"/>
      <c r="INI1373" s="779"/>
      <c r="INJ1373" s="779"/>
      <c r="INK1373" s="779"/>
      <c r="INL1373" s="779"/>
      <c r="INM1373" s="779"/>
      <c r="INN1373" s="779"/>
      <c r="INO1373" s="779"/>
      <c r="INP1373" s="779"/>
      <c r="INQ1373" s="779"/>
      <c r="INR1373" s="779"/>
      <c r="INS1373" s="779"/>
      <c r="INT1373" s="779"/>
      <c r="INU1373" s="779"/>
      <c r="INV1373" s="779"/>
      <c r="INW1373" s="779"/>
      <c r="INX1373" s="779"/>
      <c r="INY1373" s="779"/>
      <c r="INZ1373" s="779"/>
      <c r="IOA1373" s="779"/>
      <c r="IOB1373" s="779"/>
      <c r="IOC1373" s="779"/>
      <c r="IOD1373" s="779"/>
      <c r="IOE1373" s="779"/>
      <c r="IOF1373" s="779"/>
      <c r="IOG1373" s="779"/>
      <c r="IOH1373" s="779"/>
      <c r="IOI1373" s="779"/>
      <c r="IOJ1373" s="779"/>
      <c r="IOK1373" s="779"/>
      <c r="IOL1373" s="779"/>
      <c r="IOM1373" s="779"/>
      <c r="ION1373" s="779"/>
      <c r="IOO1373" s="779"/>
      <c r="IOP1373" s="779"/>
      <c r="IOQ1373" s="779"/>
      <c r="IOR1373" s="779"/>
      <c r="IOS1373" s="779"/>
      <c r="IOT1373" s="779"/>
      <c r="IOU1373" s="779"/>
      <c r="IOV1373" s="779"/>
      <c r="IOW1373" s="779"/>
      <c r="IOX1373" s="779"/>
      <c r="IOY1373" s="779"/>
      <c r="IOZ1373" s="779"/>
      <c r="IPA1373" s="779"/>
      <c r="IPB1373" s="779"/>
      <c r="IPC1373" s="779"/>
      <c r="IPD1373" s="779"/>
      <c r="IPE1373" s="779"/>
      <c r="IPF1373" s="779"/>
      <c r="IPG1373" s="779"/>
      <c r="IPH1373" s="779"/>
      <c r="IPI1373" s="779"/>
      <c r="IPJ1373" s="779"/>
      <c r="IPK1373" s="779"/>
      <c r="IPL1373" s="779"/>
      <c r="IPM1373" s="779"/>
      <c r="IPN1373" s="779"/>
      <c r="IPO1373" s="779"/>
      <c r="IPP1373" s="779"/>
      <c r="IPQ1373" s="779"/>
      <c r="IPR1373" s="779"/>
      <c r="IPS1373" s="779"/>
      <c r="IPT1373" s="779"/>
      <c r="IPU1373" s="779"/>
      <c r="IPV1373" s="779"/>
      <c r="IPW1373" s="779"/>
      <c r="IPX1373" s="779"/>
      <c r="IPY1373" s="779"/>
      <c r="IPZ1373" s="779"/>
      <c r="IQA1373" s="779"/>
      <c r="IQB1373" s="779"/>
      <c r="IQC1373" s="779"/>
      <c r="IQD1373" s="779"/>
      <c r="IQE1373" s="779"/>
      <c r="IQF1373" s="779"/>
      <c r="IQG1373" s="779"/>
      <c r="IQH1373" s="779"/>
      <c r="IQI1373" s="779"/>
      <c r="IQJ1373" s="779"/>
      <c r="IQK1373" s="779"/>
      <c r="IQL1373" s="779"/>
      <c r="IQM1373" s="779"/>
      <c r="IQN1373" s="779"/>
      <c r="IQO1373" s="779"/>
      <c r="IQP1373" s="779"/>
      <c r="IQQ1373" s="779"/>
      <c r="IQR1373" s="779"/>
      <c r="IQS1373" s="779"/>
      <c r="IQT1373" s="779"/>
      <c r="IQU1373" s="779"/>
      <c r="IQV1373" s="779"/>
      <c r="IQW1373" s="779"/>
      <c r="IQX1373" s="779"/>
      <c r="IQY1373" s="779"/>
      <c r="IQZ1373" s="779"/>
      <c r="IRA1373" s="779"/>
      <c r="IRB1373" s="779"/>
      <c r="IRC1373" s="779"/>
      <c r="IRD1373" s="779"/>
      <c r="IRE1373" s="779"/>
      <c r="IRF1373" s="779"/>
      <c r="IRG1373" s="779"/>
      <c r="IRH1373" s="779"/>
      <c r="IRI1373" s="779"/>
      <c r="IRJ1373" s="779"/>
      <c r="IRK1373" s="779"/>
      <c r="IRL1373" s="779"/>
      <c r="IRM1373" s="779"/>
      <c r="IRN1373" s="779"/>
      <c r="IRO1373" s="779"/>
      <c r="IRP1373" s="779"/>
      <c r="IRQ1373" s="779"/>
      <c r="IRR1373" s="779"/>
      <c r="IRS1373" s="779"/>
      <c r="IRT1373" s="779"/>
      <c r="IRU1373" s="779"/>
      <c r="IRV1373" s="779"/>
      <c r="IRW1373" s="779"/>
      <c r="IRX1373" s="779"/>
      <c r="IRY1373" s="779"/>
      <c r="IRZ1373" s="779"/>
      <c r="ISA1373" s="779"/>
      <c r="ISB1373" s="779"/>
      <c r="ISC1373" s="779"/>
      <c r="ISD1373" s="779"/>
      <c r="ISE1373" s="779"/>
      <c r="ISF1373" s="779"/>
      <c r="ISG1373" s="779"/>
      <c r="ISH1373" s="779"/>
      <c r="ISI1373" s="779"/>
      <c r="ISJ1373" s="779"/>
      <c r="ISK1373" s="779"/>
      <c r="ISL1373" s="779"/>
      <c r="ISM1373" s="779"/>
      <c r="ISN1373" s="779"/>
      <c r="ISO1373" s="779"/>
      <c r="ISP1373" s="779"/>
      <c r="ISQ1373" s="779"/>
      <c r="ISR1373" s="779"/>
      <c r="ISS1373" s="779"/>
      <c r="IST1373" s="779"/>
      <c r="ISU1373" s="779"/>
      <c r="ISV1373" s="779"/>
      <c r="ISW1373" s="779"/>
      <c r="ISX1373" s="779"/>
      <c r="ISY1373" s="779"/>
      <c r="ISZ1373" s="779"/>
      <c r="ITA1373" s="779"/>
      <c r="ITB1373" s="779"/>
      <c r="ITC1373" s="779"/>
      <c r="ITD1373" s="779"/>
      <c r="ITE1373" s="779"/>
      <c r="ITF1373" s="779"/>
      <c r="ITG1373" s="779"/>
      <c r="ITH1373" s="779"/>
      <c r="ITI1373" s="779"/>
      <c r="ITJ1373" s="779"/>
      <c r="ITK1373" s="779"/>
      <c r="ITL1373" s="779"/>
      <c r="ITM1373" s="779"/>
      <c r="ITN1373" s="779"/>
      <c r="ITO1373" s="779"/>
      <c r="ITP1373" s="779"/>
      <c r="ITQ1373" s="779"/>
      <c r="ITR1373" s="779"/>
      <c r="ITS1373" s="779"/>
      <c r="ITT1373" s="779"/>
      <c r="ITU1373" s="779"/>
      <c r="ITV1373" s="779"/>
      <c r="ITW1373" s="779"/>
      <c r="ITX1373" s="779"/>
      <c r="ITY1373" s="779"/>
      <c r="ITZ1373" s="779"/>
      <c r="IUA1373" s="779"/>
      <c r="IUB1373" s="779"/>
      <c r="IUC1373" s="779"/>
      <c r="IUD1373" s="779"/>
      <c r="IUE1373" s="779"/>
      <c r="IUF1373" s="779"/>
      <c r="IUG1373" s="779"/>
      <c r="IUH1373" s="779"/>
      <c r="IUI1373" s="779"/>
      <c r="IUJ1373" s="779"/>
      <c r="IUK1373" s="779"/>
      <c r="IUL1373" s="779"/>
      <c r="IUM1373" s="779"/>
      <c r="IUN1373" s="779"/>
      <c r="IUO1373" s="779"/>
      <c r="IUP1373" s="779"/>
      <c r="IUQ1373" s="779"/>
      <c r="IUR1373" s="779"/>
      <c r="IUS1373" s="779"/>
      <c r="IUT1373" s="779"/>
      <c r="IUU1373" s="779"/>
      <c r="IUV1373" s="779"/>
      <c r="IUW1373" s="779"/>
      <c r="IUX1373" s="779"/>
      <c r="IUY1373" s="779"/>
      <c r="IUZ1373" s="779"/>
      <c r="IVA1373" s="779"/>
      <c r="IVB1373" s="779"/>
      <c r="IVC1373" s="779"/>
      <c r="IVD1373" s="779"/>
      <c r="IVE1373" s="779"/>
      <c r="IVF1373" s="779"/>
      <c r="IVG1373" s="779"/>
      <c r="IVH1373" s="779"/>
      <c r="IVI1373" s="779"/>
      <c r="IVJ1373" s="779"/>
      <c r="IVK1373" s="779"/>
      <c r="IVL1373" s="779"/>
      <c r="IVM1373" s="779"/>
      <c r="IVN1373" s="779"/>
      <c r="IVO1373" s="779"/>
      <c r="IVP1373" s="779"/>
      <c r="IVQ1373" s="779"/>
      <c r="IVR1373" s="779"/>
      <c r="IVS1373" s="779"/>
      <c r="IVT1373" s="779"/>
      <c r="IVU1373" s="779"/>
      <c r="IVV1373" s="779"/>
      <c r="IVW1373" s="779"/>
      <c r="IVX1373" s="779"/>
      <c r="IVY1373" s="779"/>
      <c r="IVZ1373" s="779"/>
      <c r="IWA1373" s="779"/>
      <c r="IWB1373" s="779"/>
      <c r="IWC1373" s="779"/>
      <c r="IWD1373" s="779"/>
      <c r="IWE1373" s="779"/>
      <c r="IWF1373" s="779"/>
      <c r="IWG1373" s="779"/>
      <c r="IWH1373" s="779"/>
      <c r="IWI1373" s="779"/>
      <c r="IWJ1373" s="779"/>
      <c r="IWK1373" s="779"/>
      <c r="IWL1373" s="779"/>
      <c r="IWM1373" s="779"/>
      <c r="IWN1373" s="779"/>
      <c r="IWO1373" s="779"/>
      <c r="IWP1373" s="779"/>
      <c r="IWQ1373" s="779"/>
      <c r="IWR1373" s="779"/>
      <c r="IWS1373" s="779"/>
      <c r="IWT1373" s="779"/>
      <c r="IWU1373" s="779"/>
      <c r="IWV1373" s="779"/>
      <c r="IWW1373" s="779"/>
      <c r="IWX1373" s="779"/>
      <c r="IWY1373" s="779"/>
      <c r="IWZ1373" s="779"/>
      <c r="IXA1373" s="779"/>
      <c r="IXB1373" s="779"/>
      <c r="IXC1373" s="779"/>
      <c r="IXD1373" s="779"/>
      <c r="IXE1373" s="779"/>
      <c r="IXF1373" s="779"/>
      <c r="IXG1373" s="779"/>
      <c r="IXH1373" s="779"/>
      <c r="IXI1373" s="779"/>
      <c r="IXJ1373" s="779"/>
      <c r="IXK1373" s="779"/>
      <c r="IXL1373" s="779"/>
      <c r="IXM1373" s="779"/>
      <c r="IXN1373" s="779"/>
      <c r="IXO1373" s="779"/>
      <c r="IXP1373" s="779"/>
      <c r="IXQ1373" s="779"/>
      <c r="IXR1373" s="779"/>
      <c r="IXS1373" s="779"/>
      <c r="IXT1373" s="779"/>
      <c r="IXU1373" s="779"/>
      <c r="IXV1373" s="779"/>
      <c r="IXW1373" s="779"/>
      <c r="IXX1373" s="779"/>
      <c r="IXY1373" s="779"/>
      <c r="IXZ1373" s="779"/>
      <c r="IYA1373" s="779"/>
      <c r="IYB1373" s="779"/>
      <c r="IYC1373" s="779"/>
      <c r="IYD1373" s="779"/>
      <c r="IYE1373" s="779"/>
      <c r="IYF1373" s="779"/>
      <c r="IYG1373" s="779"/>
      <c r="IYH1373" s="779"/>
      <c r="IYI1373" s="779"/>
      <c r="IYJ1373" s="779"/>
      <c r="IYK1373" s="779"/>
      <c r="IYL1373" s="779"/>
      <c r="IYM1373" s="779"/>
      <c r="IYN1373" s="779"/>
      <c r="IYO1373" s="779"/>
      <c r="IYP1373" s="779"/>
      <c r="IYQ1373" s="779"/>
      <c r="IYR1373" s="779"/>
      <c r="IYS1373" s="779"/>
      <c r="IYT1373" s="779"/>
      <c r="IYU1373" s="779"/>
      <c r="IYV1373" s="779"/>
      <c r="IYW1373" s="779"/>
      <c r="IYX1373" s="779"/>
      <c r="IYY1373" s="779"/>
      <c r="IYZ1373" s="779"/>
      <c r="IZA1373" s="779"/>
      <c r="IZB1373" s="779"/>
      <c r="IZC1373" s="779"/>
      <c r="IZD1373" s="779"/>
      <c r="IZE1373" s="779"/>
      <c r="IZF1373" s="779"/>
      <c r="IZG1373" s="779"/>
      <c r="IZH1373" s="779"/>
      <c r="IZI1373" s="779"/>
      <c r="IZJ1373" s="779"/>
      <c r="IZK1373" s="779"/>
      <c r="IZL1373" s="779"/>
      <c r="IZM1373" s="779"/>
      <c r="IZN1373" s="779"/>
      <c r="IZO1373" s="779"/>
      <c r="IZP1373" s="779"/>
      <c r="IZQ1373" s="779"/>
      <c r="IZR1373" s="779"/>
      <c r="IZS1373" s="779"/>
      <c r="IZT1373" s="779"/>
      <c r="IZU1373" s="779"/>
      <c r="IZV1373" s="779"/>
      <c r="IZW1373" s="779"/>
      <c r="IZX1373" s="779"/>
      <c r="IZY1373" s="779"/>
      <c r="IZZ1373" s="779"/>
      <c r="JAA1373" s="779"/>
      <c r="JAB1373" s="779"/>
      <c r="JAC1373" s="779"/>
      <c r="JAD1373" s="779"/>
      <c r="JAE1373" s="779"/>
      <c r="JAF1373" s="779"/>
      <c r="JAG1373" s="779"/>
      <c r="JAH1373" s="779"/>
      <c r="JAI1373" s="779"/>
      <c r="JAJ1373" s="779"/>
      <c r="JAK1373" s="779"/>
      <c r="JAL1373" s="779"/>
      <c r="JAM1373" s="779"/>
      <c r="JAN1373" s="779"/>
      <c r="JAO1373" s="779"/>
      <c r="JAP1373" s="779"/>
      <c r="JAQ1373" s="779"/>
      <c r="JAR1373" s="779"/>
      <c r="JAS1373" s="779"/>
      <c r="JAT1373" s="779"/>
      <c r="JAU1373" s="779"/>
      <c r="JAV1373" s="779"/>
      <c r="JAW1373" s="779"/>
      <c r="JAX1373" s="779"/>
      <c r="JAY1373" s="779"/>
      <c r="JAZ1373" s="779"/>
      <c r="JBA1373" s="779"/>
      <c r="JBB1373" s="779"/>
      <c r="JBC1373" s="779"/>
      <c r="JBD1373" s="779"/>
      <c r="JBE1373" s="779"/>
      <c r="JBF1373" s="779"/>
      <c r="JBG1373" s="779"/>
      <c r="JBH1373" s="779"/>
      <c r="JBI1373" s="779"/>
      <c r="JBJ1373" s="779"/>
      <c r="JBK1373" s="779"/>
      <c r="JBL1373" s="779"/>
      <c r="JBM1373" s="779"/>
      <c r="JBN1373" s="779"/>
      <c r="JBO1373" s="779"/>
      <c r="JBP1373" s="779"/>
      <c r="JBQ1373" s="779"/>
      <c r="JBR1373" s="779"/>
      <c r="JBS1373" s="779"/>
      <c r="JBT1373" s="779"/>
      <c r="JBU1373" s="779"/>
      <c r="JBV1373" s="779"/>
      <c r="JBW1373" s="779"/>
      <c r="JBX1373" s="779"/>
      <c r="JBY1373" s="779"/>
      <c r="JBZ1373" s="779"/>
      <c r="JCA1373" s="779"/>
      <c r="JCB1373" s="779"/>
      <c r="JCC1373" s="779"/>
      <c r="JCD1373" s="779"/>
      <c r="JCE1373" s="779"/>
      <c r="JCF1373" s="779"/>
      <c r="JCG1373" s="779"/>
      <c r="JCH1373" s="779"/>
      <c r="JCI1373" s="779"/>
      <c r="JCJ1373" s="779"/>
      <c r="JCK1373" s="779"/>
      <c r="JCL1373" s="779"/>
      <c r="JCM1373" s="779"/>
      <c r="JCN1373" s="779"/>
      <c r="JCO1373" s="779"/>
      <c r="JCP1373" s="779"/>
      <c r="JCQ1373" s="779"/>
      <c r="JCR1373" s="779"/>
      <c r="JCS1373" s="779"/>
      <c r="JCT1373" s="779"/>
      <c r="JCU1373" s="779"/>
      <c r="JCV1373" s="779"/>
      <c r="JCW1373" s="779"/>
      <c r="JCX1373" s="779"/>
      <c r="JCY1373" s="779"/>
      <c r="JCZ1373" s="779"/>
      <c r="JDA1373" s="779"/>
      <c r="JDB1373" s="779"/>
      <c r="JDC1373" s="779"/>
      <c r="JDD1373" s="779"/>
      <c r="JDE1373" s="779"/>
      <c r="JDF1373" s="779"/>
      <c r="JDG1373" s="779"/>
      <c r="JDH1373" s="779"/>
      <c r="JDI1373" s="779"/>
      <c r="JDJ1373" s="779"/>
      <c r="JDK1373" s="779"/>
      <c r="JDL1373" s="779"/>
      <c r="JDM1373" s="779"/>
      <c r="JDN1373" s="779"/>
      <c r="JDO1373" s="779"/>
      <c r="JDP1373" s="779"/>
      <c r="JDQ1373" s="779"/>
      <c r="JDR1373" s="779"/>
      <c r="JDS1373" s="779"/>
      <c r="JDT1373" s="779"/>
      <c r="JDU1373" s="779"/>
      <c r="JDV1373" s="779"/>
      <c r="JDW1373" s="779"/>
      <c r="JDX1373" s="779"/>
      <c r="JDY1373" s="779"/>
      <c r="JDZ1373" s="779"/>
      <c r="JEA1373" s="779"/>
      <c r="JEB1373" s="779"/>
      <c r="JEC1373" s="779"/>
      <c r="JED1373" s="779"/>
      <c r="JEE1373" s="779"/>
      <c r="JEF1373" s="779"/>
      <c r="JEG1373" s="779"/>
      <c r="JEH1373" s="779"/>
      <c r="JEI1373" s="779"/>
      <c r="JEJ1373" s="779"/>
      <c r="JEK1373" s="779"/>
      <c r="JEL1373" s="779"/>
      <c r="JEM1373" s="779"/>
      <c r="JEN1373" s="779"/>
      <c r="JEO1373" s="779"/>
      <c r="JEP1373" s="779"/>
      <c r="JEQ1373" s="779"/>
      <c r="JER1373" s="779"/>
      <c r="JES1373" s="779"/>
      <c r="JET1373" s="779"/>
      <c r="JEU1373" s="779"/>
      <c r="JEV1373" s="779"/>
      <c r="JEW1373" s="779"/>
      <c r="JEX1373" s="779"/>
      <c r="JEY1373" s="779"/>
      <c r="JEZ1373" s="779"/>
      <c r="JFA1373" s="779"/>
      <c r="JFB1373" s="779"/>
      <c r="JFC1373" s="779"/>
      <c r="JFD1373" s="779"/>
      <c r="JFE1373" s="779"/>
      <c r="JFF1373" s="779"/>
      <c r="JFG1373" s="779"/>
      <c r="JFH1373" s="779"/>
      <c r="JFI1373" s="779"/>
      <c r="JFJ1373" s="779"/>
      <c r="JFK1373" s="779"/>
      <c r="JFL1373" s="779"/>
      <c r="JFM1373" s="779"/>
      <c r="JFN1373" s="779"/>
      <c r="JFO1373" s="779"/>
      <c r="JFP1373" s="779"/>
      <c r="JFQ1373" s="779"/>
      <c r="JFR1373" s="779"/>
      <c r="JFS1373" s="779"/>
      <c r="JFT1373" s="779"/>
      <c r="JFU1373" s="779"/>
      <c r="JFV1373" s="779"/>
      <c r="JFW1373" s="779"/>
      <c r="JFX1373" s="779"/>
      <c r="JFY1373" s="779"/>
      <c r="JFZ1373" s="779"/>
      <c r="JGA1373" s="779"/>
      <c r="JGB1373" s="779"/>
      <c r="JGC1373" s="779"/>
      <c r="JGD1373" s="779"/>
      <c r="JGE1373" s="779"/>
      <c r="JGF1373" s="779"/>
      <c r="JGG1373" s="779"/>
      <c r="JGH1373" s="779"/>
      <c r="JGI1373" s="779"/>
      <c r="JGJ1373" s="779"/>
      <c r="JGK1373" s="779"/>
      <c r="JGL1373" s="779"/>
      <c r="JGM1373" s="779"/>
      <c r="JGN1373" s="779"/>
      <c r="JGO1373" s="779"/>
      <c r="JGP1373" s="779"/>
      <c r="JGQ1373" s="779"/>
      <c r="JGR1373" s="779"/>
      <c r="JGS1373" s="779"/>
      <c r="JGT1373" s="779"/>
      <c r="JGU1373" s="779"/>
      <c r="JGV1373" s="779"/>
      <c r="JGW1373" s="779"/>
      <c r="JGX1373" s="779"/>
      <c r="JGY1373" s="779"/>
      <c r="JGZ1373" s="779"/>
      <c r="JHA1373" s="779"/>
      <c r="JHB1373" s="779"/>
      <c r="JHC1373" s="779"/>
      <c r="JHD1373" s="779"/>
      <c r="JHE1373" s="779"/>
      <c r="JHF1373" s="779"/>
      <c r="JHG1373" s="779"/>
      <c r="JHH1373" s="779"/>
      <c r="JHI1373" s="779"/>
      <c r="JHJ1373" s="779"/>
      <c r="JHK1373" s="779"/>
      <c r="JHL1373" s="779"/>
      <c r="JHM1373" s="779"/>
      <c r="JHN1373" s="779"/>
      <c r="JHO1373" s="779"/>
      <c r="JHP1373" s="779"/>
      <c r="JHQ1373" s="779"/>
      <c r="JHR1373" s="779"/>
      <c r="JHS1373" s="779"/>
      <c r="JHT1373" s="779"/>
      <c r="JHU1373" s="779"/>
      <c r="JHV1373" s="779"/>
      <c r="JHW1373" s="779"/>
      <c r="JHX1373" s="779"/>
      <c r="JHY1373" s="779"/>
      <c r="JHZ1373" s="779"/>
      <c r="JIA1373" s="779"/>
      <c r="JIB1373" s="779"/>
      <c r="JIC1373" s="779"/>
      <c r="JID1373" s="779"/>
      <c r="JIE1373" s="779"/>
      <c r="JIF1373" s="779"/>
      <c r="JIG1373" s="779"/>
      <c r="JIH1373" s="779"/>
      <c r="JII1373" s="779"/>
      <c r="JIJ1373" s="779"/>
      <c r="JIK1373" s="779"/>
      <c r="JIL1373" s="779"/>
      <c r="JIM1373" s="779"/>
      <c r="JIN1373" s="779"/>
      <c r="JIO1373" s="779"/>
      <c r="JIP1373" s="779"/>
      <c r="JIQ1373" s="779"/>
      <c r="JIR1373" s="779"/>
      <c r="JIS1373" s="779"/>
      <c r="JIT1373" s="779"/>
      <c r="JIU1373" s="779"/>
      <c r="JIV1373" s="779"/>
      <c r="JIW1373" s="779"/>
      <c r="JIX1373" s="779"/>
      <c r="JIY1373" s="779"/>
      <c r="JIZ1373" s="779"/>
      <c r="JJA1373" s="779"/>
      <c r="JJB1373" s="779"/>
      <c r="JJC1373" s="779"/>
      <c r="JJD1373" s="779"/>
      <c r="JJE1373" s="779"/>
      <c r="JJF1373" s="779"/>
      <c r="JJG1373" s="779"/>
      <c r="JJH1373" s="779"/>
      <c r="JJI1373" s="779"/>
      <c r="JJJ1373" s="779"/>
      <c r="JJK1373" s="779"/>
      <c r="JJL1373" s="779"/>
      <c r="JJM1373" s="779"/>
      <c r="JJN1373" s="779"/>
      <c r="JJO1373" s="779"/>
      <c r="JJP1373" s="779"/>
      <c r="JJQ1373" s="779"/>
      <c r="JJR1373" s="779"/>
      <c r="JJS1373" s="779"/>
      <c r="JJT1373" s="779"/>
      <c r="JJU1373" s="779"/>
      <c r="JJV1373" s="779"/>
      <c r="JJW1373" s="779"/>
      <c r="JJX1373" s="779"/>
      <c r="JJY1373" s="779"/>
      <c r="JJZ1373" s="779"/>
      <c r="JKA1373" s="779"/>
      <c r="JKB1373" s="779"/>
      <c r="JKC1373" s="779"/>
      <c r="JKD1373" s="779"/>
      <c r="JKE1373" s="779"/>
      <c r="JKF1373" s="779"/>
      <c r="JKG1373" s="779"/>
      <c r="JKH1373" s="779"/>
      <c r="JKI1373" s="779"/>
      <c r="JKJ1373" s="779"/>
      <c r="JKK1373" s="779"/>
      <c r="JKL1373" s="779"/>
      <c r="JKM1373" s="779"/>
      <c r="JKN1373" s="779"/>
      <c r="JKO1373" s="779"/>
      <c r="JKP1373" s="779"/>
      <c r="JKQ1373" s="779"/>
      <c r="JKR1373" s="779"/>
      <c r="JKS1373" s="779"/>
      <c r="JKT1373" s="779"/>
      <c r="JKU1373" s="779"/>
      <c r="JKV1373" s="779"/>
      <c r="JKW1373" s="779"/>
      <c r="JKX1373" s="779"/>
      <c r="JKY1373" s="779"/>
      <c r="JKZ1373" s="779"/>
      <c r="JLA1373" s="779"/>
      <c r="JLB1373" s="779"/>
      <c r="JLC1373" s="779"/>
      <c r="JLD1373" s="779"/>
      <c r="JLE1373" s="779"/>
      <c r="JLF1373" s="779"/>
      <c r="JLG1373" s="779"/>
      <c r="JLH1373" s="779"/>
      <c r="JLI1373" s="779"/>
      <c r="JLJ1373" s="779"/>
      <c r="JLK1373" s="779"/>
      <c r="JLL1373" s="779"/>
      <c r="JLM1373" s="779"/>
      <c r="JLN1373" s="779"/>
      <c r="JLO1373" s="779"/>
      <c r="JLP1373" s="779"/>
      <c r="JLQ1373" s="779"/>
      <c r="JLR1373" s="779"/>
      <c r="JLS1373" s="779"/>
      <c r="JLT1373" s="779"/>
      <c r="JLU1373" s="779"/>
      <c r="JLV1373" s="779"/>
      <c r="JLW1373" s="779"/>
      <c r="JLX1373" s="779"/>
      <c r="JLY1373" s="779"/>
      <c r="JLZ1373" s="779"/>
      <c r="JMA1373" s="779"/>
      <c r="JMB1373" s="779"/>
      <c r="JMC1373" s="779"/>
      <c r="JMD1373" s="779"/>
      <c r="JME1373" s="779"/>
      <c r="JMF1373" s="779"/>
      <c r="JMG1373" s="779"/>
      <c r="JMH1373" s="779"/>
      <c r="JMI1373" s="779"/>
      <c r="JMJ1373" s="779"/>
      <c r="JMK1373" s="779"/>
      <c r="JML1373" s="779"/>
      <c r="JMM1373" s="779"/>
      <c r="JMN1373" s="779"/>
      <c r="JMO1373" s="779"/>
      <c r="JMP1373" s="779"/>
      <c r="JMQ1373" s="779"/>
      <c r="JMR1373" s="779"/>
      <c r="JMS1373" s="779"/>
      <c r="JMT1373" s="779"/>
      <c r="JMU1373" s="779"/>
      <c r="JMV1373" s="779"/>
      <c r="JMW1373" s="779"/>
      <c r="JMX1373" s="779"/>
      <c r="JMY1373" s="779"/>
      <c r="JMZ1373" s="779"/>
      <c r="JNA1373" s="779"/>
      <c r="JNB1373" s="779"/>
      <c r="JNC1373" s="779"/>
      <c r="JND1373" s="779"/>
      <c r="JNE1373" s="779"/>
      <c r="JNF1373" s="779"/>
      <c r="JNG1373" s="779"/>
      <c r="JNH1373" s="779"/>
      <c r="JNI1373" s="779"/>
      <c r="JNJ1373" s="779"/>
      <c r="JNK1373" s="779"/>
      <c r="JNL1373" s="779"/>
      <c r="JNM1373" s="779"/>
      <c r="JNN1373" s="779"/>
      <c r="JNO1373" s="779"/>
      <c r="JNP1373" s="779"/>
      <c r="JNQ1373" s="779"/>
      <c r="JNR1373" s="779"/>
      <c r="JNS1373" s="779"/>
      <c r="JNT1373" s="779"/>
      <c r="JNU1373" s="779"/>
      <c r="JNV1373" s="779"/>
      <c r="JNW1373" s="779"/>
      <c r="JNX1373" s="779"/>
      <c r="JNY1373" s="779"/>
      <c r="JNZ1373" s="779"/>
      <c r="JOA1373" s="779"/>
      <c r="JOB1373" s="779"/>
      <c r="JOC1373" s="779"/>
      <c r="JOD1373" s="779"/>
      <c r="JOE1373" s="779"/>
      <c r="JOF1373" s="779"/>
      <c r="JOG1373" s="779"/>
      <c r="JOH1373" s="779"/>
      <c r="JOI1373" s="779"/>
      <c r="JOJ1373" s="779"/>
      <c r="JOK1373" s="779"/>
      <c r="JOL1373" s="779"/>
      <c r="JOM1373" s="779"/>
      <c r="JON1373" s="779"/>
      <c r="JOO1373" s="779"/>
      <c r="JOP1373" s="779"/>
      <c r="JOQ1373" s="779"/>
      <c r="JOR1373" s="779"/>
      <c r="JOS1373" s="779"/>
      <c r="JOT1373" s="779"/>
      <c r="JOU1373" s="779"/>
      <c r="JOV1373" s="779"/>
      <c r="JOW1373" s="779"/>
      <c r="JOX1373" s="779"/>
      <c r="JOY1373" s="779"/>
      <c r="JOZ1373" s="779"/>
      <c r="JPA1373" s="779"/>
      <c r="JPB1373" s="779"/>
      <c r="JPC1373" s="779"/>
      <c r="JPD1373" s="779"/>
      <c r="JPE1373" s="779"/>
      <c r="JPF1373" s="779"/>
      <c r="JPG1373" s="779"/>
      <c r="JPH1373" s="779"/>
      <c r="JPI1373" s="779"/>
      <c r="JPJ1373" s="779"/>
      <c r="JPK1373" s="779"/>
      <c r="JPL1373" s="779"/>
      <c r="JPM1373" s="779"/>
      <c r="JPN1373" s="779"/>
      <c r="JPO1373" s="779"/>
      <c r="JPP1373" s="779"/>
      <c r="JPQ1373" s="779"/>
      <c r="JPR1373" s="779"/>
      <c r="JPS1373" s="779"/>
      <c r="JPT1373" s="779"/>
      <c r="JPU1373" s="779"/>
      <c r="JPV1373" s="779"/>
      <c r="JPW1373" s="779"/>
      <c r="JPX1373" s="779"/>
      <c r="JPY1373" s="779"/>
      <c r="JPZ1373" s="779"/>
      <c r="JQA1373" s="779"/>
      <c r="JQB1373" s="779"/>
      <c r="JQC1373" s="779"/>
      <c r="JQD1373" s="779"/>
      <c r="JQE1373" s="779"/>
      <c r="JQF1373" s="779"/>
      <c r="JQG1373" s="779"/>
      <c r="JQH1373" s="779"/>
      <c r="JQI1373" s="779"/>
      <c r="JQJ1373" s="779"/>
      <c r="JQK1373" s="779"/>
      <c r="JQL1373" s="779"/>
      <c r="JQM1373" s="779"/>
      <c r="JQN1373" s="779"/>
      <c r="JQO1373" s="779"/>
      <c r="JQP1373" s="779"/>
      <c r="JQQ1373" s="779"/>
      <c r="JQR1373" s="779"/>
      <c r="JQS1373" s="779"/>
      <c r="JQT1373" s="779"/>
      <c r="JQU1373" s="779"/>
      <c r="JQV1373" s="779"/>
      <c r="JQW1373" s="779"/>
      <c r="JQX1373" s="779"/>
      <c r="JQY1373" s="779"/>
      <c r="JQZ1373" s="779"/>
      <c r="JRA1373" s="779"/>
      <c r="JRB1373" s="779"/>
      <c r="JRC1373" s="779"/>
      <c r="JRD1373" s="779"/>
      <c r="JRE1373" s="779"/>
      <c r="JRF1373" s="779"/>
      <c r="JRG1373" s="779"/>
      <c r="JRH1373" s="779"/>
      <c r="JRI1373" s="779"/>
      <c r="JRJ1373" s="779"/>
      <c r="JRK1373" s="779"/>
      <c r="JRL1373" s="779"/>
      <c r="JRM1373" s="779"/>
      <c r="JRN1373" s="779"/>
      <c r="JRO1373" s="779"/>
      <c r="JRP1373" s="779"/>
      <c r="JRQ1373" s="779"/>
      <c r="JRR1373" s="779"/>
      <c r="JRS1373" s="779"/>
      <c r="JRT1373" s="779"/>
      <c r="JRU1373" s="779"/>
      <c r="JRV1373" s="779"/>
      <c r="JRW1373" s="779"/>
      <c r="JRX1373" s="779"/>
      <c r="JRY1373" s="779"/>
      <c r="JRZ1373" s="779"/>
      <c r="JSA1373" s="779"/>
      <c r="JSB1373" s="779"/>
      <c r="JSC1373" s="779"/>
      <c r="JSD1373" s="779"/>
      <c r="JSE1373" s="779"/>
      <c r="JSF1373" s="779"/>
      <c r="JSG1373" s="779"/>
      <c r="JSH1373" s="779"/>
      <c r="JSI1373" s="779"/>
      <c r="JSJ1373" s="779"/>
      <c r="JSK1373" s="779"/>
      <c r="JSL1373" s="779"/>
      <c r="JSM1373" s="779"/>
      <c r="JSN1373" s="779"/>
      <c r="JSO1373" s="779"/>
      <c r="JSP1373" s="779"/>
      <c r="JSQ1373" s="779"/>
      <c r="JSR1373" s="779"/>
      <c r="JSS1373" s="779"/>
      <c r="JST1373" s="779"/>
      <c r="JSU1373" s="779"/>
      <c r="JSV1373" s="779"/>
      <c r="JSW1373" s="779"/>
      <c r="JSX1373" s="779"/>
      <c r="JSY1373" s="779"/>
      <c r="JSZ1373" s="779"/>
      <c r="JTA1373" s="779"/>
      <c r="JTB1373" s="779"/>
      <c r="JTC1373" s="779"/>
      <c r="JTD1373" s="779"/>
      <c r="JTE1373" s="779"/>
      <c r="JTF1373" s="779"/>
      <c r="JTG1373" s="779"/>
      <c r="JTH1373" s="779"/>
      <c r="JTI1373" s="779"/>
      <c r="JTJ1373" s="779"/>
      <c r="JTK1373" s="779"/>
      <c r="JTL1373" s="779"/>
      <c r="JTM1373" s="779"/>
      <c r="JTN1373" s="779"/>
      <c r="JTO1373" s="779"/>
      <c r="JTP1373" s="779"/>
      <c r="JTQ1373" s="779"/>
      <c r="JTR1373" s="779"/>
      <c r="JTS1373" s="779"/>
      <c r="JTT1373" s="779"/>
      <c r="JTU1373" s="779"/>
      <c r="JTV1373" s="779"/>
      <c r="JTW1373" s="779"/>
      <c r="JTX1373" s="779"/>
      <c r="JTY1373" s="779"/>
      <c r="JTZ1373" s="779"/>
      <c r="JUA1373" s="779"/>
      <c r="JUB1373" s="779"/>
      <c r="JUC1373" s="779"/>
      <c r="JUD1373" s="779"/>
      <c r="JUE1373" s="779"/>
      <c r="JUF1373" s="779"/>
      <c r="JUG1373" s="779"/>
      <c r="JUH1373" s="779"/>
      <c r="JUI1373" s="779"/>
      <c r="JUJ1373" s="779"/>
      <c r="JUK1373" s="779"/>
      <c r="JUL1373" s="779"/>
      <c r="JUM1373" s="779"/>
      <c r="JUN1373" s="779"/>
      <c r="JUO1373" s="779"/>
      <c r="JUP1373" s="779"/>
      <c r="JUQ1373" s="779"/>
      <c r="JUR1373" s="779"/>
      <c r="JUS1373" s="779"/>
      <c r="JUT1373" s="779"/>
      <c r="JUU1373" s="779"/>
      <c r="JUV1373" s="779"/>
      <c r="JUW1373" s="779"/>
      <c r="JUX1373" s="779"/>
      <c r="JUY1373" s="779"/>
      <c r="JUZ1373" s="779"/>
      <c r="JVA1373" s="779"/>
      <c r="JVB1373" s="779"/>
      <c r="JVC1373" s="779"/>
      <c r="JVD1373" s="779"/>
      <c r="JVE1373" s="779"/>
      <c r="JVF1373" s="779"/>
      <c r="JVG1373" s="779"/>
      <c r="JVH1373" s="779"/>
      <c r="JVI1373" s="779"/>
      <c r="JVJ1373" s="779"/>
      <c r="JVK1373" s="779"/>
      <c r="JVL1373" s="779"/>
      <c r="JVM1373" s="779"/>
      <c r="JVN1373" s="779"/>
      <c r="JVO1373" s="779"/>
      <c r="JVP1373" s="779"/>
      <c r="JVQ1373" s="779"/>
      <c r="JVR1373" s="779"/>
      <c r="JVS1373" s="779"/>
      <c r="JVT1373" s="779"/>
      <c r="JVU1373" s="779"/>
      <c r="JVV1373" s="779"/>
      <c r="JVW1373" s="779"/>
      <c r="JVX1373" s="779"/>
      <c r="JVY1373" s="779"/>
      <c r="JVZ1373" s="779"/>
      <c r="JWA1373" s="779"/>
      <c r="JWB1373" s="779"/>
      <c r="JWC1373" s="779"/>
      <c r="JWD1373" s="779"/>
      <c r="JWE1373" s="779"/>
      <c r="JWF1373" s="779"/>
      <c r="JWG1373" s="779"/>
      <c r="JWH1373" s="779"/>
      <c r="JWI1373" s="779"/>
      <c r="JWJ1373" s="779"/>
      <c r="JWK1373" s="779"/>
      <c r="JWL1373" s="779"/>
      <c r="JWM1373" s="779"/>
      <c r="JWN1373" s="779"/>
      <c r="JWO1373" s="779"/>
      <c r="JWP1373" s="779"/>
      <c r="JWQ1373" s="779"/>
      <c r="JWR1373" s="779"/>
      <c r="JWS1373" s="779"/>
      <c r="JWT1373" s="779"/>
      <c r="JWU1373" s="779"/>
      <c r="JWV1373" s="779"/>
      <c r="JWW1373" s="779"/>
      <c r="JWX1373" s="779"/>
      <c r="JWY1373" s="779"/>
      <c r="JWZ1373" s="779"/>
      <c r="JXA1373" s="779"/>
      <c r="JXB1373" s="779"/>
      <c r="JXC1373" s="779"/>
      <c r="JXD1373" s="779"/>
      <c r="JXE1373" s="779"/>
      <c r="JXF1373" s="779"/>
      <c r="JXG1373" s="779"/>
      <c r="JXH1373" s="779"/>
      <c r="JXI1373" s="779"/>
      <c r="JXJ1373" s="779"/>
      <c r="JXK1373" s="779"/>
      <c r="JXL1373" s="779"/>
      <c r="JXM1373" s="779"/>
      <c r="JXN1373" s="779"/>
      <c r="JXO1373" s="779"/>
      <c r="JXP1373" s="779"/>
      <c r="JXQ1373" s="779"/>
      <c r="JXR1373" s="779"/>
      <c r="JXS1373" s="779"/>
      <c r="JXT1373" s="779"/>
      <c r="JXU1373" s="779"/>
      <c r="JXV1373" s="779"/>
      <c r="JXW1373" s="779"/>
      <c r="JXX1373" s="779"/>
      <c r="JXY1373" s="779"/>
      <c r="JXZ1373" s="779"/>
      <c r="JYA1373" s="779"/>
      <c r="JYB1373" s="779"/>
      <c r="JYC1373" s="779"/>
      <c r="JYD1373" s="779"/>
      <c r="JYE1373" s="779"/>
      <c r="JYF1373" s="779"/>
      <c r="JYG1373" s="779"/>
      <c r="JYH1373" s="779"/>
      <c r="JYI1373" s="779"/>
      <c r="JYJ1373" s="779"/>
      <c r="JYK1373" s="779"/>
      <c r="JYL1373" s="779"/>
      <c r="JYM1373" s="779"/>
      <c r="JYN1373" s="779"/>
      <c r="JYO1373" s="779"/>
      <c r="JYP1373" s="779"/>
      <c r="JYQ1373" s="779"/>
      <c r="JYR1373" s="779"/>
      <c r="JYS1373" s="779"/>
      <c r="JYT1373" s="779"/>
      <c r="JYU1373" s="779"/>
      <c r="JYV1373" s="779"/>
      <c r="JYW1373" s="779"/>
      <c r="JYX1373" s="779"/>
      <c r="JYY1373" s="779"/>
      <c r="JYZ1373" s="779"/>
      <c r="JZA1373" s="779"/>
      <c r="JZB1373" s="779"/>
      <c r="JZC1373" s="779"/>
      <c r="JZD1373" s="779"/>
      <c r="JZE1373" s="779"/>
      <c r="JZF1373" s="779"/>
      <c r="JZG1373" s="779"/>
      <c r="JZH1373" s="779"/>
      <c r="JZI1373" s="779"/>
      <c r="JZJ1373" s="779"/>
      <c r="JZK1373" s="779"/>
      <c r="JZL1373" s="779"/>
      <c r="JZM1373" s="779"/>
      <c r="JZN1373" s="779"/>
      <c r="JZO1373" s="779"/>
      <c r="JZP1373" s="779"/>
      <c r="JZQ1373" s="779"/>
      <c r="JZR1373" s="779"/>
      <c r="JZS1373" s="779"/>
      <c r="JZT1373" s="779"/>
      <c r="JZU1373" s="779"/>
      <c r="JZV1373" s="779"/>
      <c r="JZW1373" s="779"/>
      <c r="JZX1373" s="779"/>
      <c r="JZY1373" s="779"/>
      <c r="JZZ1373" s="779"/>
      <c r="KAA1373" s="779"/>
      <c r="KAB1373" s="779"/>
      <c r="KAC1373" s="779"/>
      <c r="KAD1373" s="779"/>
      <c r="KAE1373" s="779"/>
      <c r="KAF1373" s="779"/>
      <c r="KAG1373" s="779"/>
      <c r="KAH1373" s="779"/>
      <c r="KAI1373" s="779"/>
      <c r="KAJ1373" s="779"/>
      <c r="KAK1373" s="779"/>
      <c r="KAL1373" s="779"/>
      <c r="KAM1373" s="779"/>
      <c r="KAN1373" s="779"/>
      <c r="KAO1373" s="779"/>
      <c r="KAP1373" s="779"/>
      <c r="KAQ1373" s="779"/>
      <c r="KAR1373" s="779"/>
      <c r="KAS1373" s="779"/>
      <c r="KAT1373" s="779"/>
      <c r="KAU1373" s="779"/>
      <c r="KAV1373" s="779"/>
      <c r="KAW1373" s="779"/>
      <c r="KAX1373" s="779"/>
      <c r="KAY1373" s="779"/>
      <c r="KAZ1373" s="779"/>
      <c r="KBA1373" s="779"/>
      <c r="KBB1373" s="779"/>
      <c r="KBC1373" s="779"/>
      <c r="KBD1373" s="779"/>
      <c r="KBE1373" s="779"/>
      <c r="KBF1373" s="779"/>
      <c r="KBG1373" s="779"/>
      <c r="KBH1373" s="779"/>
      <c r="KBI1373" s="779"/>
      <c r="KBJ1373" s="779"/>
      <c r="KBK1373" s="779"/>
      <c r="KBL1373" s="779"/>
      <c r="KBM1373" s="779"/>
      <c r="KBN1373" s="779"/>
      <c r="KBO1373" s="779"/>
      <c r="KBP1373" s="779"/>
      <c r="KBQ1373" s="779"/>
      <c r="KBR1373" s="779"/>
      <c r="KBS1373" s="779"/>
      <c r="KBT1373" s="779"/>
      <c r="KBU1373" s="779"/>
      <c r="KBV1373" s="779"/>
      <c r="KBW1373" s="779"/>
      <c r="KBX1373" s="779"/>
      <c r="KBY1373" s="779"/>
      <c r="KBZ1373" s="779"/>
      <c r="KCA1373" s="779"/>
      <c r="KCB1373" s="779"/>
      <c r="KCC1373" s="779"/>
      <c r="KCD1373" s="779"/>
      <c r="KCE1373" s="779"/>
      <c r="KCF1373" s="779"/>
      <c r="KCG1373" s="779"/>
      <c r="KCH1373" s="779"/>
      <c r="KCI1373" s="779"/>
      <c r="KCJ1373" s="779"/>
      <c r="KCK1373" s="779"/>
      <c r="KCL1373" s="779"/>
      <c r="KCM1373" s="779"/>
      <c r="KCN1373" s="779"/>
      <c r="KCO1373" s="779"/>
      <c r="KCP1373" s="779"/>
      <c r="KCQ1373" s="779"/>
      <c r="KCR1373" s="779"/>
      <c r="KCS1373" s="779"/>
      <c r="KCT1373" s="779"/>
      <c r="KCU1373" s="779"/>
      <c r="KCV1373" s="779"/>
      <c r="KCW1373" s="779"/>
      <c r="KCX1373" s="779"/>
      <c r="KCY1373" s="779"/>
      <c r="KCZ1373" s="779"/>
      <c r="KDA1373" s="779"/>
      <c r="KDB1373" s="779"/>
      <c r="KDC1373" s="779"/>
      <c r="KDD1373" s="779"/>
      <c r="KDE1373" s="779"/>
      <c r="KDF1373" s="779"/>
      <c r="KDG1373" s="779"/>
      <c r="KDH1373" s="779"/>
      <c r="KDI1373" s="779"/>
      <c r="KDJ1373" s="779"/>
      <c r="KDK1373" s="779"/>
      <c r="KDL1373" s="779"/>
      <c r="KDM1373" s="779"/>
      <c r="KDN1373" s="779"/>
      <c r="KDO1373" s="779"/>
      <c r="KDP1373" s="779"/>
      <c r="KDQ1373" s="779"/>
      <c r="KDR1373" s="779"/>
      <c r="KDS1373" s="779"/>
      <c r="KDT1373" s="779"/>
      <c r="KDU1373" s="779"/>
      <c r="KDV1373" s="779"/>
      <c r="KDW1373" s="779"/>
      <c r="KDX1373" s="779"/>
      <c r="KDY1373" s="779"/>
      <c r="KDZ1373" s="779"/>
      <c r="KEA1373" s="779"/>
      <c r="KEB1373" s="779"/>
      <c r="KEC1373" s="779"/>
      <c r="KED1373" s="779"/>
      <c r="KEE1373" s="779"/>
      <c r="KEF1373" s="779"/>
      <c r="KEG1373" s="779"/>
      <c r="KEH1373" s="779"/>
      <c r="KEI1373" s="779"/>
      <c r="KEJ1373" s="779"/>
      <c r="KEK1373" s="779"/>
      <c r="KEL1373" s="779"/>
      <c r="KEM1373" s="779"/>
      <c r="KEN1373" s="779"/>
      <c r="KEO1373" s="779"/>
      <c r="KEP1373" s="779"/>
      <c r="KEQ1373" s="779"/>
      <c r="KER1373" s="779"/>
      <c r="KES1373" s="779"/>
      <c r="KET1373" s="779"/>
      <c r="KEU1373" s="779"/>
      <c r="KEV1373" s="779"/>
      <c r="KEW1373" s="779"/>
      <c r="KEX1373" s="779"/>
      <c r="KEY1373" s="779"/>
      <c r="KEZ1373" s="779"/>
      <c r="KFA1373" s="779"/>
      <c r="KFB1373" s="779"/>
      <c r="KFC1373" s="779"/>
      <c r="KFD1373" s="779"/>
      <c r="KFE1373" s="779"/>
      <c r="KFF1373" s="779"/>
      <c r="KFG1373" s="779"/>
      <c r="KFH1373" s="779"/>
      <c r="KFI1373" s="779"/>
      <c r="KFJ1373" s="779"/>
      <c r="KFK1373" s="779"/>
      <c r="KFL1373" s="779"/>
      <c r="KFM1373" s="779"/>
      <c r="KFN1373" s="779"/>
      <c r="KFO1373" s="779"/>
      <c r="KFP1373" s="779"/>
      <c r="KFQ1373" s="779"/>
      <c r="KFR1373" s="779"/>
      <c r="KFS1373" s="779"/>
      <c r="KFT1373" s="779"/>
      <c r="KFU1373" s="779"/>
      <c r="KFV1373" s="779"/>
      <c r="KFW1373" s="779"/>
      <c r="KFX1373" s="779"/>
      <c r="KFY1373" s="779"/>
      <c r="KFZ1373" s="779"/>
      <c r="KGA1373" s="779"/>
      <c r="KGB1373" s="779"/>
      <c r="KGC1373" s="779"/>
      <c r="KGD1373" s="779"/>
      <c r="KGE1373" s="779"/>
      <c r="KGF1373" s="779"/>
      <c r="KGG1373" s="779"/>
      <c r="KGH1373" s="779"/>
      <c r="KGI1373" s="779"/>
      <c r="KGJ1373" s="779"/>
      <c r="KGK1373" s="779"/>
      <c r="KGL1373" s="779"/>
      <c r="KGM1373" s="779"/>
      <c r="KGN1373" s="779"/>
      <c r="KGO1373" s="779"/>
      <c r="KGP1373" s="779"/>
      <c r="KGQ1373" s="779"/>
      <c r="KGR1373" s="779"/>
      <c r="KGS1373" s="779"/>
      <c r="KGT1373" s="779"/>
      <c r="KGU1373" s="779"/>
      <c r="KGV1373" s="779"/>
      <c r="KGW1373" s="779"/>
      <c r="KGX1373" s="779"/>
      <c r="KGY1373" s="779"/>
      <c r="KGZ1373" s="779"/>
      <c r="KHA1373" s="779"/>
      <c r="KHB1373" s="779"/>
      <c r="KHC1373" s="779"/>
      <c r="KHD1373" s="779"/>
      <c r="KHE1373" s="779"/>
      <c r="KHF1373" s="779"/>
      <c r="KHG1373" s="779"/>
      <c r="KHH1373" s="779"/>
      <c r="KHI1373" s="779"/>
      <c r="KHJ1373" s="779"/>
      <c r="KHK1373" s="779"/>
      <c r="KHL1373" s="779"/>
      <c r="KHM1373" s="779"/>
      <c r="KHN1373" s="779"/>
      <c r="KHO1373" s="779"/>
      <c r="KHP1373" s="779"/>
      <c r="KHQ1373" s="779"/>
      <c r="KHR1373" s="779"/>
      <c r="KHS1373" s="779"/>
      <c r="KHT1373" s="779"/>
      <c r="KHU1373" s="779"/>
      <c r="KHV1373" s="779"/>
      <c r="KHW1373" s="779"/>
      <c r="KHX1373" s="779"/>
      <c r="KHY1373" s="779"/>
      <c r="KHZ1373" s="779"/>
      <c r="KIA1373" s="779"/>
      <c r="KIB1373" s="779"/>
      <c r="KIC1373" s="779"/>
      <c r="KID1373" s="779"/>
      <c r="KIE1373" s="779"/>
      <c r="KIF1373" s="779"/>
      <c r="KIG1373" s="779"/>
      <c r="KIH1373" s="779"/>
      <c r="KII1373" s="779"/>
      <c r="KIJ1373" s="779"/>
      <c r="KIK1373" s="779"/>
      <c r="KIL1373" s="779"/>
      <c r="KIM1373" s="779"/>
      <c r="KIN1373" s="779"/>
      <c r="KIO1373" s="779"/>
      <c r="KIP1373" s="779"/>
      <c r="KIQ1373" s="779"/>
      <c r="KIR1373" s="779"/>
      <c r="KIS1373" s="779"/>
      <c r="KIT1373" s="779"/>
      <c r="KIU1373" s="779"/>
      <c r="KIV1373" s="779"/>
      <c r="KIW1373" s="779"/>
      <c r="KIX1373" s="779"/>
      <c r="KIY1373" s="779"/>
      <c r="KIZ1373" s="779"/>
      <c r="KJA1373" s="779"/>
      <c r="KJB1373" s="779"/>
      <c r="KJC1373" s="779"/>
      <c r="KJD1373" s="779"/>
      <c r="KJE1373" s="779"/>
      <c r="KJF1373" s="779"/>
      <c r="KJG1373" s="779"/>
      <c r="KJH1373" s="779"/>
      <c r="KJI1373" s="779"/>
      <c r="KJJ1373" s="779"/>
      <c r="KJK1373" s="779"/>
      <c r="KJL1373" s="779"/>
      <c r="KJM1373" s="779"/>
      <c r="KJN1373" s="779"/>
      <c r="KJO1373" s="779"/>
      <c r="KJP1373" s="779"/>
      <c r="KJQ1373" s="779"/>
      <c r="KJR1373" s="779"/>
      <c r="KJS1373" s="779"/>
      <c r="KJT1373" s="779"/>
      <c r="KJU1373" s="779"/>
      <c r="KJV1373" s="779"/>
      <c r="KJW1373" s="779"/>
      <c r="KJX1373" s="779"/>
      <c r="KJY1373" s="779"/>
      <c r="KJZ1373" s="779"/>
      <c r="KKA1373" s="779"/>
      <c r="KKB1373" s="779"/>
      <c r="KKC1373" s="779"/>
      <c r="KKD1373" s="779"/>
      <c r="KKE1373" s="779"/>
      <c r="KKF1373" s="779"/>
      <c r="KKG1373" s="779"/>
      <c r="KKH1373" s="779"/>
      <c r="KKI1373" s="779"/>
      <c r="KKJ1373" s="779"/>
      <c r="KKK1373" s="779"/>
      <c r="KKL1373" s="779"/>
      <c r="KKM1373" s="779"/>
      <c r="KKN1373" s="779"/>
      <c r="KKO1373" s="779"/>
      <c r="KKP1373" s="779"/>
      <c r="KKQ1373" s="779"/>
      <c r="KKR1373" s="779"/>
      <c r="KKS1373" s="779"/>
      <c r="KKT1373" s="779"/>
      <c r="KKU1373" s="779"/>
      <c r="KKV1373" s="779"/>
      <c r="KKW1373" s="779"/>
      <c r="KKX1373" s="779"/>
      <c r="KKY1373" s="779"/>
      <c r="KKZ1373" s="779"/>
      <c r="KLA1373" s="779"/>
      <c r="KLB1373" s="779"/>
      <c r="KLC1373" s="779"/>
      <c r="KLD1373" s="779"/>
      <c r="KLE1373" s="779"/>
      <c r="KLF1373" s="779"/>
      <c r="KLG1373" s="779"/>
      <c r="KLH1373" s="779"/>
      <c r="KLI1373" s="779"/>
      <c r="KLJ1373" s="779"/>
      <c r="KLK1373" s="779"/>
      <c r="KLL1373" s="779"/>
      <c r="KLM1373" s="779"/>
      <c r="KLN1373" s="779"/>
      <c r="KLO1373" s="779"/>
      <c r="KLP1373" s="779"/>
      <c r="KLQ1373" s="779"/>
      <c r="KLR1373" s="779"/>
      <c r="KLS1373" s="779"/>
      <c r="KLT1373" s="779"/>
      <c r="KLU1373" s="779"/>
      <c r="KLV1373" s="779"/>
      <c r="KLW1373" s="779"/>
      <c r="KLX1373" s="779"/>
      <c r="KLY1373" s="779"/>
      <c r="KLZ1373" s="779"/>
      <c r="KMA1373" s="779"/>
      <c r="KMB1373" s="779"/>
      <c r="KMC1373" s="779"/>
      <c r="KMD1373" s="779"/>
      <c r="KME1373" s="779"/>
      <c r="KMF1373" s="779"/>
      <c r="KMG1373" s="779"/>
      <c r="KMH1373" s="779"/>
      <c r="KMI1373" s="779"/>
      <c r="KMJ1373" s="779"/>
      <c r="KMK1373" s="779"/>
      <c r="KML1373" s="779"/>
      <c r="KMM1373" s="779"/>
      <c r="KMN1373" s="779"/>
      <c r="KMO1373" s="779"/>
      <c r="KMP1373" s="779"/>
      <c r="KMQ1373" s="779"/>
      <c r="KMR1373" s="779"/>
      <c r="KMS1373" s="779"/>
      <c r="KMT1373" s="779"/>
      <c r="KMU1373" s="779"/>
      <c r="KMV1373" s="779"/>
      <c r="KMW1373" s="779"/>
      <c r="KMX1373" s="779"/>
      <c r="KMY1373" s="779"/>
      <c r="KMZ1373" s="779"/>
      <c r="KNA1373" s="779"/>
      <c r="KNB1373" s="779"/>
      <c r="KNC1373" s="779"/>
      <c r="KND1373" s="779"/>
      <c r="KNE1373" s="779"/>
      <c r="KNF1373" s="779"/>
      <c r="KNG1373" s="779"/>
      <c r="KNH1373" s="779"/>
      <c r="KNI1373" s="779"/>
      <c r="KNJ1373" s="779"/>
      <c r="KNK1373" s="779"/>
      <c r="KNL1373" s="779"/>
      <c r="KNM1373" s="779"/>
      <c r="KNN1373" s="779"/>
      <c r="KNO1373" s="779"/>
      <c r="KNP1373" s="779"/>
      <c r="KNQ1373" s="779"/>
      <c r="KNR1373" s="779"/>
      <c r="KNS1373" s="779"/>
      <c r="KNT1373" s="779"/>
      <c r="KNU1373" s="779"/>
      <c r="KNV1373" s="779"/>
      <c r="KNW1373" s="779"/>
      <c r="KNX1373" s="779"/>
      <c r="KNY1373" s="779"/>
      <c r="KNZ1373" s="779"/>
      <c r="KOA1373" s="779"/>
      <c r="KOB1373" s="779"/>
      <c r="KOC1373" s="779"/>
      <c r="KOD1373" s="779"/>
      <c r="KOE1373" s="779"/>
      <c r="KOF1373" s="779"/>
      <c r="KOG1373" s="779"/>
      <c r="KOH1373" s="779"/>
      <c r="KOI1373" s="779"/>
      <c r="KOJ1373" s="779"/>
      <c r="KOK1373" s="779"/>
      <c r="KOL1373" s="779"/>
      <c r="KOM1373" s="779"/>
      <c r="KON1373" s="779"/>
      <c r="KOO1373" s="779"/>
      <c r="KOP1373" s="779"/>
      <c r="KOQ1373" s="779"/>
      <c r="KOR1373" s="779"/>
      <c r="KOS1373" s="779"/>
      <c r="KOT1373" s="779"/>
      <c r="KOU1373" s="779"/>
      <c r="KOV1373" s="779"/>
      <c r="KOW1373" s="779"/>
      <c r="KOX1373" s="779"/>
      <c r="KOY1373" s="779"/>
      <c r="KOZ1373" s="779"/>
      <c r="KPA1373" s="779"/>
      <c r="KPB1373" s="779"/>
      <c r="KPC1373" s="779"/>
      <c r="KPD1373" s="779"/>
      <c r="KPE1373" s="779"/>
      <c r="KPF1373" s="779"/>
      <c r="KPG1373" s="779"/>
      <c r="KPH1373" s="779"/>
      <c r="KPI1373" s="779"/>
      <c r="KPJ1373" s="779"/>
      <c r="KPK1373" s="779"/>
      <c r="KPL1373" s="779"/>
      <c r="KPM1373" s="779"/>
      <c r="KPN1373" s="779"/>
      <c r="KPO1373" s="779"/>
      <c r="KPP1373" s="779"/>
      <c r="KPQ1373" s="779"/>
      <c r="KPR1373" s="779"/>
      <c r="KPS1373" s="779"/>
      <c r="KPT1373" s="779"/>
      <c r="KPU1373" s="779"/>
      <c r="KPV1373" s="779"/>
      <c r="KPW1373" s="779"/>
      <c r="KPX1373" s="779"/>
      <c r="KPY1373" s="779"/>
      <c r="KPZ1373" s="779"/>
      <c r="KQA1373" s="779"/>
      <c r="KQB1373" s="779"/>
      <c r="KQC1373" s="779"/>
      <c r="KQD1373" s="779"/>
      <c r="KQE1373" s="779"/>
      <c r="KQF1373" s="779"/>
      <c r="KQG1373" s="779"/>
      <c r="KQH1373" s="779"/>
      <c r="KQI1373" s="779"/>
      <c r="KQJ1373" s="779"/>
      <c r="KQK1373" s="779"/>
      <c r="KQL1373" s="779"/>
      <c r="KQM1373" s="779"/>
      <c r="KQN1373" s="779"/>
      <c r="KQO1373" s="779"/>
      <c r="KQP1373" s="779"/>
      <c r="KQQ1373" s="779"/>
      <c r="KQR1373" s="779"/>
      <c r="KQS1373" s="779"/>
      <c r="KQT1373" s="779"/>
      <c r="KQU1373" s="779"/>
      <c r="KQV1373" s="779"/>
      <c r="KQW1373" s="779"/>
      <c r="KQX1373" s="779"/>
      <c r="KQY1373" s="779"/>
      <c r="KQZ1373" s="779"/>
      <c r="KRA1373" s="779"/>
      <c r="KRB1373" s="779"/>
      <c r="KRC1373" s="779"/>
      <c r="KRD1373" s="779"/>
      <c r="KRE1373" s="779"/>
      <c r="KRF1373" s="779"/>
      <c r="KRG1373" s="779"/>
      <c r="KRH1373" s="779"/>
      <c r="KRI1373" s="779"/>
      <c r="KRJ1373" s="779"/>
      <c r="KRK1373" s="779"/>
      <c r="KRL1373" s="779"/>
      <c r="KRM1373" s="779"/>
      <c r="KRN1373" s="779"/>
      <c r="KRO1373" s="779"/>
      <c r="KRP1373" s="779"/>
      <c r="KRQ1373" s="779"/>
      <c r="KRR1373" s="779"/>
      <c r="KRS1373" s="779"/>
      <c r="KRT1373" s="779"/>
      <c r="KRU1373" s="779"/>
      <c r="KRV1373" s="779"/>
      <c r="KRW1373" s="779"/>
      <c r="KRX1373" s="779"/>
      <c r="KRY1373" s="779"/>
      <c r="KRZ1373" s="779"/>
      <c r="KSA1373" s="779"/>
      <c r="KSB1373" s="779"/>
      <c r="KSC1373" s="779"/>
      <c r="KSD1373" s="779"/>
      <c r="KSE1373" s="779"/>
      <c r="KSF1373" s="779"/>
      <c r="KSG1373" s="779"/>
      <c r="KSH1373" s="779"/>
      <c r="KSI1373" s="779"/>
      <c r="KSJ1373" s="779"/>
      <c r="KSK1373" s="779"/>
      <c r="KSL1373" s="779"/>
      <c r="KSM1373" s="779"/>
      <c r="KSN1373" s="779"/>
      <c r="KSO1373" s="779"/>
      <c r="KSP1373" s="779"/>
      <c r="KSQ1373" s="779"/>
      <c r="KSR1373" s="779"/>
      <c r="KSS1373" s="779"/>
      <c r="KST1373" s="779"/>
      <c r="KSU1373" s="779"/>
      <c r="KSV1373" s="779"/>
      <c r="KSW1373" s="779"/>
      <c r="KSX1373" s="779"/>
      <c r="KSY1373" s="779"/>
      <c r="KSZ1373" s="779"/>
      <c r="KTA1373" s="779"/>
      <c r="KTB1373" s="779"/>
      <c r="KTC1373" s="779"/>
      <c r="KTD1373" s="779"/>
      <c r="KTE1373" s="779"/>
      <c r="KTF1373" s="779"/>
      <c r="KTG1373" s="779"/>
      <c r="KTH1373" s="779"/>
      <c r="KTI1373" s="779"/>
      <c r="KTJ1373" s="779"/>
      <c r="KTK1373" s="779"/>
      <c r="KTL1373" s="779"/>
      <c r="KTM1373" s="779"/>
      <c r="KTN1373" s="779"/>
      <c r="KTO1373" s="779"/>
      <c r="KTP1373" s="779"/>
      <c r="KTQ1373" s="779"/>
      <c r="KTR1373" s="779"/>
      <c r="KTS1373" s="779"/>
      <c r="KTT1373" s="779"/>
      <c r="KTU1373" s="779"/>
      <c r="KTV1373" s="779"/>
      <c r="KTW1373" s="779"/>
      <c r="KTX1373" s="779"/>
      <c r="KTY1373" s="779"/>
      <c r="KTZ1373" s="779"/>
      <c r="KUA1373" s="779"/>
      <c r="KUB1373" s="779"/>
      <c r="KUC1373" s="779"/>
      <c r="KUD1373" s="779"/>
      <c r="KUE1373" s="779"/>
      <c r="KUF1373" s="779"/>
      <c r="KUG1373" s="779"/>
      <c r="KUH1373" s="779"/>
      <c r="KUI1373" s="779"/>
      <c r="KUJ1373" s="779"/>
      <c r="KUK1373" s="779"/>
      <c r="KUL1373" s="779"/>
      <c r="KUM1373" s="779"/>
      <c r="KUN1373" s="779"/>
      <c r="KUO1373" s="779"/>
      <c r="KUP1373" s="779"/>
      <c r="KUQ1373" s="779"/>
      <c r="KUR1373" s="779"/>
      <c r="KUS1373" s="779"/>
      <c r="KUT1373" s="779"/>
      <c r="KUU1373" s="779"/>
      <c r="KUV1373" s="779"/>
      <c r="KUW1373" s="779"/>
      <c r="KUX1373" s="779"/>
      <c r="KUY1373" s="779"/>
      <c r="KUZ1373" s="779"/>
      <c r="KVA1373" s="779"/>
      <c r="KVB1373" s="779"/>
      <c r="KVC1373" s="779"/>
      <c r="KVD1373" s="779"/>
      <c r="KVE1373" s="779"/>
      <c r="KVF1373" s="779"/>
      <c r="KVG1373" s="779"/>
      <c r="KVH1373" s="779"/>
      <c r="KVI1373" s="779"/>
      <c r="KVJ1373" s="779"/>
      <c r="KVK1373" s="779"/>
      <c r="KVL1373" s="779"/>
      <c r="KVM1373" s="779"/>
      <c r="KVN1373" s="779"/>
      <c r="KVO1373" s="779"/>
      <c r="KVP1373" s="779"/>
      <c r="KVQ1373" s="779"/>
      <c r="KVR1373" s="779"/>
      <c r="KVS1373" s="779"/>
      <c r="KVT1373" s="779"/>
      <c r="KVU1373" s="779"/>
      <c r="KVV1373" s="779"/>
      <c r="KVW1373" s="779"/>
      <c r="KVX1373" s="779"/>
      <c r="KVY1373" s="779"/>
      <c r="KVZ1373" s="779"/>
      <c r="KWA1373" s="779"/>
      <c r="KWB1373" s="779"/>
      <c r="KWC1373" s="779"/>
      <c r="KWD1373" s="779"/>
      <c r="KWE1373" s="779"/>
      <c r="KWF1373" s="779"/>
      <c r="KWG1373" s="779"/>
      <c r="KWH1373" s="779"/>
      <c r="KWI1373" s="779"/>
      <c r="KWJ1373" s="779"/>
      <c r="KWK1373" s="779"/>
      <c r="KWL1373" s="779"/>
      <c r="KWM1373" s="779"/>
      <c r="KWN1373" s="779"/>
      <c r="KWO1373" s="779"/>
      <c r="KWP1373" s="779"/>
      <c r="KWQ1373" s="779"/>
      <c r="KWR1373" s="779"/>
      <c r="KWS1373" s="779"/>
      <c r="KWT1373" s="779"/>
      <c r="KWU1373" s="779"/>
      <c r="KWV1373" s="779"/>
      <c r="KWW1373" s="779"/>
      <c r="KWX1373" s="779"/>
      <c r="KWY1373" s="779"/>
      <c r="KWZ1373" s="779"/>
      <c r="KXA1373" s="779"/>
      <c r="KXB1373" s="779"/>
      <c r="KXC1373" s="779"/>
      <c r="KXD1373" s="779"/>
      <c r="KXE1373" s="779"/>
      <c r="KXF1373" s="779"/>
      <c r="KXG1373" s="779"/>
      <c r="KXH1373" s="779"/>
      <c r="KXI1373" s="779"/>
      <c r="KXJ1373" s="779"/>
      <c r="KXK1373" s="779"/>
      <c r="KXL1373" s="779"/>
      <c r="KXM1373" s="779"/>
      <c r="KXN1373" s="779"/>
      <c r="KXO1373" s="779"/>
      <c r="KXP1373" s="779"/>
      <c r="KXQ1373" s="779"/>
      <c r="KXR1373" s="779"/>
      <c r="KXS1373" s="779"/>
      <c r="KXT1373" s="779"/>
      <c r="KXU1373" s="779"/>
      <c r="KXV1373" s="779"/>
      <c r="KXW1373" s="779"/>
      <c r="KXX1373" s="779"/>
      <c r="KXY1373" s="779"/>
      <c r="KXZ1373" s="779"/>
      <c r="KYA1373" s="779"/>
      <c r="KYB1373" s="779"/>
      <c r="KYC1373" s="779"/>
      <c r="KYD1373" s="779"/>
      <c r="KYE1373" s="779"/>
      <c r="KYF1373" s="779"/>
      <c r="KYG1373" s="779"/>
      <c r="KYH1373" s="779"/>
      <c r="KYI1373" s="779"/>
      <c r="KYJ1373" s="779"/>
      <c r="KYK1373" s="779"/>
      <c r="KYL1373" s="779"/>
      <c r="KYM1373" s="779"/>
      <c r="KYN1373" s="779"/>
      <c r="KYO1373" s="779"/>
      <c r="KYP1373" s="779"/>
      <c r="KYQ1373" s="779"/>
      <c r="KYR1373" s="779"/>
      <c r="KYS1373" s="779"/>
      <c r="KYT1373" s="779"/>
      <c r="KYU1373" s="779"/>
      <c r="KYV1373" s="779"/>
      <c r="KYW1373" s="779"/>
      <c r="KYX1373" s="779"/>
      <c r="KYY1373" s="779"/>
      <c r="KYZ1373" s="779"/>
      <c r="KZA1373" s="779"/>
      <c r="KZB1373" s="779"/>
      <c r="KZC1373" s="779"/>
      <c r="KZD1373" s="779"/>
      <c r="KZE1373" s="779"/>
      <c r="KZF1373" s="779"/>
      <c r="KZG1373" s="779"/>
      <c r="KZH1373" s="779"/>
      <c r="KZI1373" s="779"/>
      <c r="KZJ1373" s="779"/>
      <c r="KZK1373" s="779"/>
      <c r="KZL1373" s="779"/>
      <c r="KZM1373" s="779"/>
      <c r="KZN1373" s="779"/>
      <c r="KZO1373" s="779"/>
      <c r="KZP1373" s="779"/>
      <c r="KZQ1373" s="779"/>
      <c r="KZR1373" s="779"/>
      <c r="KZS1373" s="779"/>
      <c r="KZT1373" s="779"/>
      <c r="KZU1373" s="779"/>
      <c r="KZV1373" s="779"/>
      <c r="KZW1373" s="779"/>
      <c r="KZX1373" s="779"/>
      <c r="KZY1373" s="779"/>
      <c r="KZZ1373" s="779"/>
      <c r="LAA1373" s="779"/>
      <c r="LAB1373" s="779"/>
      <c r="LAC1373" s="779"/>
      <c r="LAD1373" s="779"/>
      <c r="LAE1373" s="779"/>
      <c r="LAF1373" s="779"/>
      <c r="LAG1373" s="779"/>
      <c r="LAH1373" s="779"/>
      <c r="LAI1373" s="779"/>
      <c r="LAJ1373" s="779"/>
      <c r="LAK1373" s="779"/>
      <c r="LAL1373" s="779"/>
      <c r="LAM1373" s="779"/>
      <c r="LAN1373" s="779"/>
      <c r="LAO1373" s="779"/>
      <c r="LAP1373" s="779"/>
      <c r="LAQ1373" s="779"/>
      <c r="LAR1373" s="779"/>
      <c r="LAS1373" s="779"/>
      <c r="LAT1373" s="779"/>
      <c r="LAU1373" s="779"/>
      <c r="LAV1373" s="779"/>
      <c r="LAW1373" s="779"/>
      <c r="LAX1373" s="779"/>
      <c r="LAY1373" s="779"/>
      <c r="LAZ1373" s="779"/>
      <c r="LBA1373" s="779"/>
      <c r="LBB1373" s="779"/>
      <c r="LBC1373" s="779"/>
      <c r="LBD1373" s="779"/>
      <c r="LBE1373" s="779"/>
      <c r="LBF1373" s="779"/>
      <c r="LBG1373" s="779"/>
      <c r="LBH1373" s="779"/>
      <c r="LBI1373" s="779"/>
      <c r="LBJ1373" s="779"/>
      <c r="LBK1373" s="779"/>
      <c r="LBL1373" s="779"/>
      <c r="LBM1373" s="779"/>
      <c r="LBN1373" s="779"/>
      <c r="LBO1373" s="779"/>
      <c r="LBP1373" s="779"/>
      <c r="LBQ1373" s="779"/>
      <c r="LBR1373" s="779"/>
      <c r="LBS1373" s="779"/>
      <c r="LBT1373" s="779"/>
      <c r="LBU1373" s="779"/>
      <c r="LBV1373" s="779"/>
      <c r="LBW1373" s="779"/>
      <c r="LBX1373" s="779"/>
      <c r="LBY1373" s="779"/>
      <c r="LBZ1373" s="779"/>
      <c r="LCA1373" s="779"/>
      <c r="LCB1373" s="779"/>
      <c r="LCC1373" s="779"/>
      <c r="LCD1373" s="779"/>
      <c r="LCE1373" s="779"/>
      <c r="LCF1373" s="779"/>
      <c r="LCG1373" s="779"/>
      <c r="LCH1373" s="779"/>
      <c r="LCI1373" s="779"/>
      <c r="LCJ1373" s="779"/>
      <c r="LCK1373" s="779"/>
      <c r="LCL1373" s="779"/>
      <c r="LCM1373" s="779"/>
      <c r="LCN1373" s="779"/>
      <c r="LCO1373" s="779"/>
      <c r="LCP1373" s="779"/>
      <c r="LCQ1373" s="779"/>
      <c r="LCR1373" s="779"/>
      <c r="LCS1373" s="779"/>
      <c r="LCT1373" s="779"/>
      <c r="LCU1373" s="779"/>
      <c r="LCV1373" s="779"/>
      <c r="LCW1373" s="779"/>
      <c r="LCX1373" s="779"/>
      <c r="LCY1373" s="779"/>
      <c r="LCZ1373" s="779"/>
      <c r="LDA1373" s="779"/>
      <c r="LDB1373" s="779"/>
      <c r="LDC1373" s="779"/>
      <c r="LDD1373" s="779"/>
      <c r="LDE1373" s="779"/>
      <c r="LDF1373" s="779"/>
      <c r="LDG1373" s="779"/>
      <c r="LDH1373" s="779"/>
      <c r="LDI1373" s="779"/>
      <c r="LDJ1373" s="779"/>
      <c r="LDK1373" s="779"/>
      <c r="LDL1373" s="779"/>
      <c r="LDM1373" s="779"/>
      <c r="LDN1373" s="779"/>
      <c r="LDO1373" s="779"/>
      <c r="LDP1373" s="779"/>
      <c r="LDQ1373" s="779"/>
      <c r="LDR1373" s="779"/>
      <c r="LDS1373" s="779"/>
      <c r="LDT1373" s="779"/>
      <c r="LDU1373" s="779"/>
      <c r="LDV1373" s="779"/>
      <c r="LDW1373" s="779"/>
      <c r="LDX1373" s="779"/>
      <c r="LDY1373" s="779"/>
      <c r="LDZ1373" s="779"/>
      <c r="LEA1373" s="779"/>
      <c r="LEB1373" s="779"/>
      <c r="LEC1373" s="779"/>
      <c r="LED1373" s="779"/>
      <c r="LEE1373" s="779"/>
      <c r="LEF1373" s="779"/>
      <c r="LEG1373" s="779"/>
      <c r="LEH1373" s="779"/>
      <c r="LEI1373" s="779"/>
      <c r="LEJ1373" s="779"/>
      <c r="LEK1373" s="779"/>
      <c r="LEL1373" s="779"/>
      <c r="LEM1373" s="779"/>
      <c r="LEN1373" s="779"/>
      <c r="LEO1373" s="779"/>
      <c r="LEP1373" s="779"/>
      <c r="LEQ1373" s="779"/>
      <c r="LER1373" s="779"/>
      <c r="LES1373" s="779"/>
      <c r="LET1373" s="779"/>
      <c r="LEU1373" s="779"/>
      <c r="LEV1373" s="779"/>
      <c r="LEW1373" s="779"/>
      <c r="LEX1373" s="779"/>
      <c r="LEY1373" s="779"/>
      <c r="LEZ1373" s="779"/>
      <c r="LFA1373" s="779"/>
      <c r="LFB1373" s="779"/>
      <c r="LFC1373" s="779"/>
      <c r="LFD1373" s="779"/>
      <c r="LFE1373" s="779"/>
      <c r="LFF1373" s="779"/>
      <c r="LFG1373" s="779"/>
      <c r="LFH1373" s="779"/>
      <c r="LFI1373" s="779"/>
      <c r="LFJ1373" s="779"/>
      <c r="LFK1373" s="779"/>
      <c r="LFL1373" s="779"/>
      <c r="LFM1373" s="779"/>
      <c r="LFN1373" s="779"/>
      <c r="LFO1373" s="779"/>
      <c r="LFP1373" s="779"/>
      <c r="LFQ1373" s="779"/>
      <c r="LFR1373" s="779"/>
      <c r="LFS1373" s="779"/>
      <c r="LFT1373" s="779"/>
      <c r="LFU1373" s="779"/>
      <c r="LFV1373" s="779"/>
      <c r="LFW1373" s="779"/>
      <c r="LFX1373" s="779"/>
      <c r="LFY1373" s="779"/>
      <c r="LFZ1373" s="779"/>
      <c r="LGA1373" s="779"/>
      <c r="LGB1373" s="779"/>
      <c r="LGC1373" s="779"/>
      <c r="LGD1373" s="779"/>
      <c r="LGE1373" s="779"/>
      <c r="LGF1373" s="779"/>
      <c r="LGG1373" s="779"/>
      <c r="LGH1373" s="779"/>
      <c r="LGI1373" s="779"/>
      <c r="LGJ1373" s="779"/>
      <c r="LGK1373" s="779"/>
      <c r="LGL1373" s="779"/>
      <c r="LGM1373" s="779"/>
      <c r="LGN1373" s="779"/>
      <c r="LGO1373" s="779"/>
      <c r="LGP1373" s="779"/>
      <c r="LGQ1373" s="779"/>
      <c r="LGR1373" s="779"/>
      <c r="LGS1373" s="779"/>
      <c r="LGT1373" s="779"/>
      <c r="LGU1373" s="779"/>
      <c r="LGV1373" s="779"/>
      <c r="LGW1373" s="779"/>
      <c r="LGX1373" s="779"/>
      <c r="LGY1373" s="779"/>
      <c r="LGZ1373" s="779"/>
      <c r="LHA1373" s="779"/>
      <c r="LHB1373" s="779"/>
      <c r="LHC1373" s="779"/>
      <c r="LHD1373" s="779"/>
      <c r="LHE1373" s="779"/>
      <c r="LHF1373" s="779"/>
      <c r="LHG1373" s="779"/>
      <c r="LHH1373" s="779"/>
      <c r="LHI1373" s="779"/>
      <c r="LHJ1373" s="779"/>
      <c r="LHK1373" s="779"/>
      <c r="LHL1373" s="779"/>
      <c r="LHM1373" s="779"/>
      <c r="LHN1373" s="779"/>
      <c r="LHO1373" s="779"/>
      <c r="LHP1373" s="779"/>
      <c r="LHQ1373" s="779"/>
      <c r="LHR1373" s="779"/>
      <c r="LHS1373" s="779"/>
      <c r="LHT1373" s="779"/>
      <c r="LHU1373" s="779"/>
      <c r="LHV1373" s="779"/>
      <c r="LHW1373" s="779"/>
      <c r="LHX1373" s="779"/>
      <c r="LHY1373" s="779"/>
      <c r="LHZ1373" s="779"/>
      <c r="LIA1373" s="779"/>
      <c r="LIB1373" s="779"/>
      <c r="LIC1373" s="779"/>
      <c r="LID1373" s="779"/>
      <c r="LIE1373" s="779"/>
      <c r="LIF1373" s="779"/>
      <c r="LIG1373" s="779"/>
      <c r="LIH1373" s="779"/>
      <c r="LII1373" s="779"/>
      <c r="LIJ1373" s="779"/>
      <c r="LIK1373" s="779"/>
      <c r="LIL1373" s="779"/>
      <c r="LIM1373" s="779"/>
      <c r="LIN1373" s="779"/>
      <c r="LIO1373" s="779"/>
      <c r="LIP1373" s="779"/>
      <c r="LIQ1373" s="779"/>
      <c r="LIR1373" s="779"/>
      <c r="LIS1373" s="779"/>
      <c r="LIT1373" s="779"/>
      <c r="LIU1373" s="779"/>
      <c r="LIV1373" s="779"/>
      <c r="LIW1373" s="779"/>
      <c r="LIX1373" s="779"/>
      <c r="LIY1373" s="779"/>
      <c r="LIZ1373" s="779"/>
      <c r="LJA1373" s="779"/>
      <c r="LJB1373" s="779"/>
      <c r="LJC1373" s="779"/>
      <c r="LJD1373" s="779"/>
      <c r="LJE1373" s="779"/>
      <c r="LJF1373" s="779"/>
      <c r="LJG1373" s="779"/>
      <c r="LJH1373" s="779"/>
      <c r="LJI1373" s="779"/>
      <c r="LJJ1373" s="779"/>
      <c r="LJK1373" s="779"/>
      <c r="LJL1373" s="779"/>
      <c r="LJM1373" s="779"/>
      <c r="LJN1373" s="779"/>
      <c r="LJO1373" s="779"/>
      <c r="LJP1373" s="779"/>
      <c r="LJQ1373" s="779"/>
      <c r="LJR1373" s="779"/>
      <c r="LJS1373" s="779"/>
      <c r="LJT1373" s="779"/>
      <c r="LJU1373" s="779"/>
      <c r="LJV1373" s="779"/>
      <c r="LJW1373" s="779"/>
      <c r="LJX1373" s="779"/>
      <c r="LJY1373" s="779"/>
      <c r="LJZ1373" s="779"/>
      <c r="LKA1373" s="779"/>
      <c r="LKB1373" s="779"/>
      <c r="LKC1373" s="779"/>
      <c r="LKD1373" s="779"/>
      <c r="LKE1373" s="779"/>
      <c r="LKF1373" s="779"/>
      <c r="LKG1373" s="779"/>
      <c r="LKH1373" s="779"/>
      <c r="LKI1373" s="779"/>
      <c r="LKJ1373" s="779"/>
      <c r="LKK1373" s="779"/>
      <c r="LKL1373" s="779"/>
      <c r="LKM1373" s="779"/>
      <c r="LKN1373" s="779"/>
      <c r="LKO1373" s="779"/>
      <c r="LKP1373" s="779"/>
      <c r="LKQ1373" s="779"/>
      <c r="LKR1373" s="779"/>
      <c r="LKS1373" s="779"/>
      <c r="LKT1373" s="779"/>
      <c r="LKU1373" s="779"/>
      <c r="LKV1373" s="779"/>
      <c r="LKW1373" s="779"/>
      <c r="LKX1373" s="779"/>
      <c r="LKY1373" s="779"/>
      <c r="LKZ1373" s="779"/>
      <c r="LLA1373" s="779"/>
      <c r="LLB1373" s="779"/>
      <c r="LLC1373" s="779"/>
      <c r="LLD1373" s="779"/>
      <c r="LLE1373" s="779"/>
      <c r="LLF1373" s="779"/>
      <c r="LLG1373" s="779"/>
      <c r="LLH1373" s="779"/>
      <c r="LLI1373" s="779"/>
      <c r="LLJ1373" s="779"/>
      <c r="LLK1373" s="779"/>
      <c r="LLL1373" s="779"/>
      <c r="LLM1373" s="779"/>
      <c r="LLN1373" s="779"/>
      <c r="LLO1373" s="779"/>
      <c r="LLP1373" s="779"/>
      <c r="LLQ1373" s="779"/>
      <c r="LLR1373" s="779"/>
      <c r="LLS1373" s="779"/>
      <c r="LLT1373" s="779"/>
      <c r="LLU1373" s="779"/>
      <c r="LLV1373" s="779"/>
      <c r="LLW1373" s="779"/>
      <c r="LLX1373" s="779"/>
      <c r="LLY1373" s="779"/>
      <c r="LLZ1373" s="779"/>
      <c r="LMA1373" s="779"/>
      <c r="LMB1373" s="779"/>
      <c r="LMC1373" s="779"/>
      <c r="LMD1373" s="779"/>
      <c r="LME1373" s="779"/>
      <c r="LMF1373" s="779"/>
      <c r="LMG1373" s="779"/>
      <c r="LMH1373" s="779"/>
      <c r="LMI1373" s="779"/>
      <c r="LMJ1373" s="779"/>
      <c r="LMK1373" s="779"/>
      <c r="LML1373" s="779"/>
      <c r="LMM1373" s="779"/>
      <c r="LMN1373" s="779"/>
      <c r="LMO1373" s="779"/>
      <c r="LMP1373" s="779"/>
      <c r="LMQ1373" s="779"/>
      <c r="LMR1373" s="779"/>
      <c r="LMS1373" s="779"/>
      <c r="LMT1373" s="779"/>
      <c r="LMU1373" s="779"/>
      <c r="LMV1373" s="779"/>
      <c r="LMW1373" s="779"/>
      <c r="LMX1373" s="779"/>
      <c r="LMY1373" s="779"/>
      <c r="LMZ1373" s="779"/>
      <c r="LNA1373" s="779"/>
      <c r="LNB1373" s="779"/>
      <c r="LNC1373" s="779"/>
      <c r="LND1373" s="779"/>
      <c r="LNE1373" s="779"/>
      <c r="LNF1373" s="779"/>
      <c r="LNG1373" s="779"/>
      <c r="LNH1373" s="779"/>
      <c r="LNI1373" s="779"/>
      <c r="LNJ1373" s="779"/>
      <c r="LNK1373" s="779"/>
      <c r="LNL1373" s="779"/>
      <c r="LNM1373" s="779"/>
      <c r="LNN1373" s="779"/>
      <c r="LNO1373" s="779"/>
      <c r="LNP1373" s="779"/>
      <c r="LNQ1373" s="779"/>
      <c r="LNR1373" s="779"/>
      <c r="LNS1373" s="779"/>
      <c r="LNT1373" s="779"/>
      <c r="LNU1373" s="779"/>
      <c r="LNV1373" s="779"/>
      <c r="LNW1373" s="779"/>
      <c r="LNX1373" s="779"/>
      <c r="LNY1373" s="779"/>
      <c r="LNZ1373" s="779"/>
      <c r="LOA1373" s="779"/>
      <c r="LOB1373" s="779"/>
      <c r="LOC1373" s="779"/>
      <c r="LOD1373" s="779"/>
      <c r="LOE1373" s="779"/>
      <c r="LOF1373" s="779"/>
      <c r="LOG1373" s="779"/>
      <c r="LOH1373" s="779"/>
      <c r="LOI1373" s="779"/>
      <c r="LOJ1373" s="779"/>
      <c r="LOK1373" s="779"/>
      <c r="LOL1373" s="779"/>
      <c r="LOM1373" s="779"/>
      <c r="LON1373" s="779"/>
      <c r="LOO1373" s="779"/>
      <c r="LOP1373" s="779"/>
      <c r="LOQ1373" s="779"/>
      <c r="LOR1373" s="779"/>
      <c r="LOS1373" s="779"/>
      <c r="LOT1373" s="779"/>
      <c r="LOU1373" s="779"/>
      <c r="LOV1373" s="779"/>
      <c r="LOW1373" s="779"/>
      <c r="LOX1373" s="779"/>
      <c r="LOY1373" s="779"/>
      <c r="LOZ1373" s="779"/>
      <c r="LPA1373" s="779"/>
      <c r="LPB1373" s="779"/>
      <c r="LPC1373" s="779"/>
      <c r="LPD1373" s="779"/>
      <c r="LPE1373" s="779"/>
      <c r="LPF1373" s="779"/>
      <c r="LPG1373" s="779"/>
      <c r="LPH1373" s="779"/>
      <c r="LPI1373" s="779"/>
      <c r="LPJ1373" s="779"/>
      <c r="LPK1373" s="779"/>
      <c r="LPL1373" s="779"/>
      <c r="LPM1373" s="779"/>
      <c r="LPN1373" s="779"/>
      <c r="LPO1373" s="779"/>
      <c r="LPP1373" s="779"/>
      <c r="LPQ1373" s="779"/>
      <c r="LPR1373" s="779"/>
      <c r="LPS1373" s="779"/>
      <c r="LPT1373" s="779"/>
      <c r="LPU1373" s="779"/>
      <c r="LPV1373" s="779"/>
      <c r="LPW1373" s="779"/>
      <c r="LPX1373" s="779"/>
      <c r="LPY1373" s="779"/>
      <c r="LPZ1373" s="779"/>
      <c r="LQA1373" s="779"/>
      <c r="LQB1373" s="779"/>
      <c r="LQC1373" s="779"/>
      <c r="LQD1373" s="779"/>
      <c r="LQE1373" s="779"/>
      <c r="LQF1373" s="779"/>
      <c r="LQG1373" s="779"/>
      <c r="LQH1373" s="779"/>
      <c r="LQI1373" s="779"/>
      <c r="LQJ1373" s="779"/>
      <c r="LQK1373" s="779"/>
      <c r="LQL1373" s="779"/>
      <c r="LQM1373" s="779"/>
      <c r="LQN1373" s="779"/>
      <c r="LQO1373" s="779"/>
      <c r="LQP1373" s="779"/>
      <c r="LQQ1373" s="779"/>
      <c r="LQR1373" s="779"/>
      <c r="LQS1373" s="779"/>
      <c r="LQT1373" s="779"/>
      <c r="LQU1373" s="779"/>
      <c r="LQV1373" s="779"/>
      <c r="LQW1373" s="779"/>
      <c r="LQX1373" s="779"/>
      <c r="LQY1373" s="779"/>
      <c r="LQZ1373" s="779"/>
      <c r="LRA1373" s="779"/>
      <c r="LRB1373" s="779"/>
      <c r="LRC1373" s="779"/>
      <c r="LRD1373" s="779"/>
      <c r="LRE1373" s="779"/>
      <c r="LRF1373" s="779"/>
      <c r="LRG1373" s="779"/>
      <c r="LRH1373" s="779"/>
      <c r="LRI1373" s="779"/>
      <c r="LRJ1373" s="779"/>
      <c r="LRK1373" s="779"/>
      <c r="LRL1373" s="779"/>
      <c r="LRM1373" s="779"/>
      <c r="LRN1373" s="779"/>
      <c r="LRO1373" s="779"/>
      <c r="LRP1373" s="779"/>
      <c r="LRQ1373" s="779"/>
      <c r="LRR1373" s="779"/>
      <c r="LRS1373" s="779"/>
      <c r="LRT1373" s="779"/>
      <c r="LRU1373" s="779"/>
      <c r="LRV1373" s="779"/>
      <c r="LRW1373" s="779"/>
      <c r="LRX1373" s="779"/>
      <c r="LRY1373" s="779"/>
      <c r="LRZ1373" s="779"/>
      <c r="LSA1373" s="779"/>
      <c r="LSB1373" s="779"/>
      <c r="LSC1373" s="779"/>
      <c r="LSD1373" s="779"/>
      <c r="LSE1373" s="779"/>
      <c r="LSF1373" s="779"/>
      <c r="LSG1373" s="779"/>
      <c r="LSH1373" s="779"/>
      <c r="LSI1373" s="779"/>
      <c r="LSJ1373" s="779"/>
      <c r="LSK1373" s="779"/>
      <c r="LSL1373" s="779"/>
      <c r="LSM1373" s="779"/>
      <c r="LSN1373" s="779"/>
      <c r="LSO1373" s="779"/>
      <c r="LSP1373" s="779"/>
      <c r="LSQ1373" s="779"/>
      <c r="LSR1373" s="779"/>
      <c r="LSS1373" s="779"/>
      <c r="LST1373" s="779"/>
      <c r="LSU1373" s="779"/>
      <c r="LSV1373" s="779"/>
      <c r="LSW1373" s="779"/>
      <c r="LSX1373" s="779"/>
      <c r="LSY1373" s="779"/>
      <c r="LSZ1373" s="779"/>
      <c r="LTA1373" s="779"/>
      <c r="LTB1373" s="779"/>
      <c r="LTC1373" s="779"/>
      <c r="LTD1373" s="779"/>
      <c r="LTE1373" s="779"/>
      <c r="LTF1373" s="779"/>
      <c r="LTG1373" s="779"/>
      <c r="LTH1373" s="779"/>
      <c r="LTI1373" s="779"/>
      <c r="LTJ1373" s="779"/>
      <c r="LTK1373" s="779"/>
      <c r="LTL1373" s="779"/>
      <c r="LTM1373" s="779"/>
      <c r="LTN1373" s="779"/>
      <c r="LTO1373" s="779"/>
      <c r="LTP1373" s="779"/>
      <c r="LTQ1373" s="779"/>
      <c r="LTR1373" s="779"/>
      <c r="LTS1373" s="779"/>
      <c r="LTT1373" s="779"/>
      <c r="LTU1373" s="779"/>
      <c r="LTV1373" s="779"/>
      <c r="LTW1373" s="779"/>
      <c r="LTX1373" s="779"/>
      <c r="LTY1373" s="779"/>
      <c r="LTZ1373" s="779"/>
      <c r="LUA1373" s="779"/>
      <c r="LUB1373" s="779"/>
      <c r="LUC1373" s="779"/>
      <c r="LUD1373" s="779"/>
      <c r="LUE1373" s="779"/>
      <c r="LUF1373" s="779"/>
      <c r="LUG1373" s="779"/>
      <c r="LUH1373" s="779"/>
      <c r="LUI1373" s="779"/>
      <c r="LUJ1373" s="779"/>
      <c r="LUK1373" s="779"/>
      <c r="LUL1373" s="779"/>
      <c r="LUM1373" s="779"/>
      <c r="LUN1373" s="779"/>
      <c r="LUO1373" s="779"/>
      <c r="LUP1373" s="779"/>
      <c r="LUQ1373" s="779"/>
      <c r="LUR1373" s="779"/>
      <c r="LUS1373" s="779"/>
      <c r="LUT1373" s="779"/>
      <c r="LUU1373" s="779"/>
      <c r="LUV1373" s="779"/>
      <c r="LUW1373" s="779"/>
      <c r="LUX1373" s="779"/>
      <c r="LUY1373" s="779"/>
      <c r="LUZ1373" s="779"/>
      <c r="LVA1373" s="779"/>
      <c r="LVB1373" s="779"/>
      <c r="LVC1373" s="779"/>
      <c r="LVD1373" s="779"/>
      <c r="LVE1373" s="779"/>
      <c r="LVF1373" s="779"/>
      <c r="LVG1373" s="779"/>
      <c r="LVH1373" s="779"/>
      <c r="LVI1373" s="779"/>
      <c r="LVJ1373" s="779"/>
      <c r="LVK1373" s="779"/>
      <c r="LVL1373" s="779"/>
      <c r="LVM1373" s="779"/>
      <c r="LVN1373" s="779"/>
      <c r="LVO1373" s="779"/>
      <c r="LVP1373" s="779"/>
      <c r="LVQ1373" s="779"/>
      <c r="LVR1373" s="779"/>
      <c r="LVS1373" s="779"/>
      <c r="LVT1373" s="779"/>
      <c r="LVU1373" s="779"/>
      <c r="LVV1373" s="779"/>
      <c r="LVW1373" s="779"/>
      <c r="LVX1373" s="779"/>
      <c r="LVY1373" s="779"/>
      <c r="LVZ1373" s="779"/>
      <c r="LWA1373" s="779"/>
      <c r="LWB1373" s="779"/>
      <c r="LWC1373" s="779"/>
      <c r="LWD1373" s="779"/>
      <c r="LWE1373" s="779"/>
      <c r="LWF1373" s="779"/>
      <c r="LWG1373" s="779"/>
      <c r="LWH1373" s="779"/>
      <c r="LWI1373" s="779"/>
      <c r="LWJ1373" s="779"/>
      <c r="LWK1373" s="779"/>
      <c r="LWL1373" s="779"/>
      <c r="LWM1373" s="779"/>
      <c r="LWN1373" s="779"/>
      <c r="LWO1373" s="779"/>
      <c r="LWP1373" s="779"/>
      <c r="LWQ1373" s="779"/>
      <c r="LWR1373" s="779"/>
      <c r="LWS1373" s="779"/>
      <c r="LWT1373" s="779"/>
      <c r="LWU1373" s="779"/>
      <c r="LWV1373" s="779"/>
      <c r="LWW1373" s="779"/>
      <c r="LWX1373" s="779"/>
      <c r="LWY1373" s="779"/>
      <c r="LWZ1373" s="779"/>
      <c r="LXA1373" s="779"/>
      <c r="LXB1373" s="779"/>
      <c r="LXC1373" s="779"/>
      <c r="LXD1373" s="779"/>
      <c r="LXE1373" s="779"/>
      <c r="LXF1373" s="779"/>
      <c r="LXG1373" s="779"/>
      <c r="LXH1373" s="779"/>
      <c r="LXI1373" s="779"/>
      <c r="LXJ1373" s="779"/>
      <c r="LXK1373" s="779"/>
      <c r="LXL1373" s="779"/>
      <c r="LXM1373" s="779"/>
      <c r="LXN1373" s="779"/>
      <c r="LXO1373" s="779"/>
      <c r="LXP1373" s="779"/>
      <c r="LXQ1373" s="779"/>
      <c r="LXR1373" s="779"/>
      <c r="LXS1373" s="779"/>
      <c r="LXT1373" s="779"/>
      <c r="LXU1373" s="779"/>
      <c r="LXV1373" s="779"/>
      <c r="LXW1373" s="779"/>
      <c r="LXX1373" s="779"/>
      <c r="LXY1373" s="779"/>
      <c r="LXZ1373" s="779"/>
      <c r="LYA1373" s="779"/>
      <c r="LYB1373" s="779"/>
      <c r="LYC1373" s="779"/>
      <c r="LYD1373" s="779"/>
      <c r="LYE1373" s="779"/>
      <c r="LYF1373" s="779"/>
      <c r="LYG1373" s="779"/>
      <c r="LYH1373" s="779"/>
      <c r="LYI1373" s="779"/>
      <c r="LYJ1373" s="779"/>
      <c r="LYK1373" s="779"/>
      <c r="LYL1373" s="779"/>
      <c r="LYM1373" s="779"/>
      <c r="LYN1373" s="779"/>
      <c r="LYO1373" s="779"/>
      <c r="LYP1373" s="779"/>
      <c r="LYQ1373" s="779"/>
      <c r="LYR1373" s="779"/>
      <c r="LYS1373" s="779"/>
      <c r="LYT1373" s="779"/>
      <c r="LYU1373" s="779"/>
      <c r="LYV1373" s="779"/>
      <c r="LYW1373" s="779"/>
      <c r="LYX1373" s="779"/>
      <c r="LYY1373" s="779"/>
      <c r="LYZ1373" s="779"/>
      <c r="LZA1373" s="779"/>
      <c r="LZB1373" s="779"/>
      <c r="LZC1373" s="779"/>
      <c r="LZD1373" s="779"/>
      <c r="LZE1373" s="779"/>
      <c r="LZF1373" s="779"/>
      <c r="LZG1373" s="779"/>
      <c r="LZH1373" s="779"/>
      <c r="LZI1373" s="779"/>
      <c r="LZJ1373" s="779"/>
      <c r="LZK1373" s="779"/>
      <c r="LZL1373" s="779"/>
      <c r="LZM1373" s="779"/>
      <c r="LZN1373" s="779"/>
      <c r="LZO1373" s="779"/>
      <c r="LZP1373" s="779"/>
      <c r="LZQ1373" s="779"/>
      <c r="LZR1373" s="779"/>
      <c r="LZS1373" s="779"/>
      <c r="LZT1373" s="779"/>
      <c r="LZU1373" s="779"/>
      <c r="LZV1373" s="779"/>
      <c r="LZW1373" s="779"/>
      <c r="LZX1373" s="779"/>
      <c r="LZY1373" s="779"/>
      <c r="LZZ1373" s="779"/>
      <c r="MAA1373" s="779"/>
      <c r="MAB1373" s="779"/>
      <c r="MAC1373" s="779"/>
      <c r="MAD1373" s="779"/>
      <c r="MAE1373" s="779"/>
      <c r="MAF1373" s="779"/>
      <c r="MAG1373" s="779"/>
      <c r="MAH1373" s="779"/>
      <c r="MAI1373" s="779"/>
      <c r="MAJ1373" s="779"/>
      <c r="MAK1373" s="779"/>
      <c r="MAL1373" s="779"/>
      <c r="MAM1373" s="779"/>
      <c r="MAN1373" s="779"/>
      <c r="MAO1373" s="779"/>
      <c r="MAP1373" s="779"/>
      <c r="MAQ1373" s="779"/>
      <c r="MAR1373" s="779"/>
      <c r="MAS1373" s="779"/>
      <c r="MAT1373" s="779"/>
      <c r="MAU1373" s="779"/>
      <c r="MAV1373" s="779"/>
      <c r="MAW1373" s="779"/>
      <c r="MAX1373" s="779"/>
      <c r="MAY1373" s="779"/>
      <c r="MAZ1373" s="779"/>
      <c r="MBA1373" s="779"/>
      <c r="MBB1373" s="779"/>
      <c r="MBC1373" s="779"/>
      <c r="MBD1373" s="779"/>
      <c r="MBE1373" s="779"/>
      <c r="MBF1373" s="779"/>
      <c r="MBG1373" s="779"/>
      <c r="MBH1373" s="779"/>
      <c r="MBI1373" s="779"/>
      <c r="MBJ1373" s="779"/>
      <c r="MBK1373" s="779"/>
      <c r="MBL1373" s="779"/>
      <c r="MBM1373" s="779"/>
      <c r="MBN1373" s="779"/>
      <c r="MBO1373" s="779"/>
      <c r="MBP1373" s="779"/>
      <c r="MBQ1373" s="779"/>
      <c r="MBR1373" s="779"/>
      <c r="MBS1373" s="779"/>
      <c r="MBT1373" s="779"/>
      <c r="MBU1373" s="779"/>
      <c r="MBV1373" s="779"/>
      <c r="MBW1373" s="779"/>
      <c r="MBX1373" s="779"/>
      <c r="MBY1373" s="779"/>
      <c r="MBZ1373" s="779"/>
      <c r="MCA1373" s="779"/>
      <c r="MCB1373" s="779"/>
      <c r="MCC1373" s="779"/>
      <c r="MCD1373" s="779"/>
      <c r="MCE1373" s="779"/>
      <c r="MCF1373" s="779"/>
      <c r="MCG1373" s="779"/>
      <c r="MCH1373" s="779"/>
      <c r="MCI1373" s="779"/>
      <c r="MCJ1373" s="779"/>
      <c r="MCK1373" s="779"/>
      <c r="MCL1373" s="779"/>
      <c r="MCM1373" s="779"/>
      <c r="MCN1373" s="779"/>
      <c r="MCO1373" s="779"/>
      <c r="MCP1373" s="779"/>
      <c r="MCQ1373" s="779"/>
      <c r="MCR1373" s="779"/>
      <c r="MCS1373" s="779"/>
      <c r="MCT1373" s="779"/>
      <c r="MCU1373" s="779"/>
      <c r="MCV1373" s="779"/>
      <c r="MCW1373" s="779"/>
      <c r="MCX1373" s="779"/>
      <c r="MCY1373" s="779"/>
      <c r="MCZ1373" s="779"/>
      <c r="MDA1373" s="779"/>
      <c r="MDB1373" s="779"/>
      <c r="MDC1373" s="779"/>
      <c r="MDD1373" s="779"/>
      <c r="MDE1373" s="779"/>
      <c r="MDF1373" s="779"/>
      <c r="MDG1373" s="779"/>
      <c r="MDH1373" s="779"/>
      <c r="MDI1373" s="779"/>
      <c r="MDJ1373" s="779"/>
      <c r="MDK1373" s="779"/>
      <c r="MDL1373" s="779"/>
      <c r="MDM1373" s="779"/>
      <c r="MDN1373" s="779"/>
      <c r="MDO1373" s="779"/>
      <c r="MDP1373" s="779"/>
      <c r="MDQ1373" s="779"/>
      <c r="MDR1373" s="779"/>
      <c r="MDS1373" s="779"/>
      <c r="MDT1373" s="779"/>
      <c r="MDU1373" s="779"/>
      <c r="MDV1373" s="779"/>
      <c r="MDW1373" s="779"/>
      <c r="MDX1373" s="779"/>
      <c r="MDY1373" s="779"/>
      <c r="MDZ1373" s="779"/>
      <c r="MEA1373" s="779"/>
      <c r="MEB1373" s="779"/>
      <c r="MEC1373" s="779"/>
      <c r="MED1373" s="779"/>
      <c r="MEE1373" s="779"/>
      <c r="MEF1373" s="779"/>
      <c r="MEG1373" s="779"/>
      <c r="MEH1373" s="779"/>
      <c r="MEI1373" s="779"/>
      <c r="MEJ1373" s="779"/>
      <c r="MEK1373" s="779"/>
      <c r="MEL1373" s="779"/>
      <c r="MEM1373" s="779"/>
      <c r="MEN1373" s="779"/>
      <c r="MEO1373" s="779"/>
      <c r="MEP1373" s="779"/>
      <c r="MEQ1373" s="779"/>
      <c r="MER1373" s="779"/>
      <c r="MES1373" s="779"/>
      <c r="MET1373" s="779"/>
      <c r="MEU1373" s="779"/>
      <c r="MEV1373" s="779"/>
      <c r="MEW1373" s="779"/>
      <c r="MEX1373" s="779"/>
      <c r="MEY1373" s="779"/>
      <c r="MEZ1373" s="779"/>
      <c r="MFA1373" s="779"/>
      <c r="MFB1373" s="779"/>
      <c r="MFC1373" s="779"/>
      <c r="MFD1373" s="779"/>
      <c r="MFE1373" s="779"/>
      <c r="MFF1373" s="779"/>
      <c r="MFG1373" s="779"/>
      <c r="MFH1373" s="779"/>
      <c r="MFI1373" s="779"/>
      <c r="MFJ1373" s="779"/>
      <c r="MFK1373" s="779"/>
      <c r="MFL1373" s="779"/>
      <c r="MFM1373" s="779"/>
      <c r="MFN1373" s="779"/>
      <c r="MFO1373" s="779"/>
      <c r="MFP1373" s="779"/>
      <c r="MFQ1373" s="779"/>
      <c r="MFR1373" s="779"/>
      <c r="MFS1373" s="779"/>
      <c r="MFT1373" s="779"/>
      <c r="MFU1373" s="779"/>
      <c r="MFV1373" s="779"/>
      <c r="MFW1373" s="779"/>
      <c r="MFX1373" s="779"/>
      <c r="MFY1373" s="779"/>
      <c r="MFZ1373" s="779"/>
      <c r="MGA1373" s="779"/>
      <c r="MGB1373" s="779"/>
      <c r="MGC1373" s="779"/>
      <c r="MGD1373" s="779"/>
      <c r="MGE1373" s="779"/>
      <c r="MGF1373" s="779"/>
      <c r="MGG1373" s="779"/>
      <c r="MGH1373" s="779"/>
      <c r="MGI1373" s="779"/>
      <c r="MGJ1373" s="779"/>
      <c r="MGK1373" s="779"/>
      <c r="MGL1373" s="779"/>
      <c r="MGM1373" s="779"/>
      <c r="MGN1373" s="779"/>
      <c r="MGO1373" s="779"/>
      <c r="MGP1373" s="779"/>
      <c r="MGQ1373" s="779"/>
      <c r="MGR1373" s="779"/>
      <c r="MGS1373" s="779"/>
      <c r="MGT1373" s="779"/>
      <c r="MGU1373" s="779"/>
      <c r="MGV1373" s="779"/>
      <c r="MGW1373" s="779"/>
      <c r="MGX1373" s="779"/>
      <c r="MGY1373" s="779"/>
      <c r="MGZ1373" s="779"/>
      <c r="MHA1373" s="779"/>
      <c r="MHB1373" s="779"/>
      <c r="MHC1373" s="779"/>
      <c r="MHD1373" s="779"/>
      <c r="MHE1373" s="779"/>
      <c r="MHF1373" s="779"/>
      <c r="MHG1373" s="779"/>
      <c r="MHH1373" s="779"/>
      <c r="MHI1373" s="779"/>
      <c r="MHJ1373" s="779"/>
      <c r="MHK1373" s="779"/>
      <c r="MHL1373" s="779"/>
      <c r="MHM1373" s="779"/>
      <c r="MHN1373" s="779"/>
      <c r="MHO1373" s="779"/>
      <c r="MHP1373" s="779"/>
      <c r="MHQ1373" s="779"/>
      <c r="MHR1373" s="779"/>
      <c r="MHS1373" s="779"/>
      <c r="MHT1373" s="779"/>
      <c r="MHU1373" s="779"/>
      <c r="MHV1373" s="779"/>
      <c r="MHW1373" s="779"/>
      <c r="MHX1373" s="779"/>
      <c r="MHY1373" s="779"/>
      <c r="MHZ1373" s="779"/>
      <c r="MIA1373" s="779"/>
      <c r="MIB1373" s="779"/>
      <c r="MIC1373" s="779"/>
      <c r="MID1373" s="779"/>
      <c r="MIE1373" s="779"/>
      <c r="MIF1373" s="779"/>
      <c r="MIG1373" s="779"/>
      <c r="MIH1373" s="779"/>
      <c r="MII1373" s="779"/>
      <c r="MIJ1373" s="779"/>
      <c r="MIK1373" s="779"/>
      <c r="MIL1373" s="779"/>
      <c r="MIM1373" s="779"/>
      <c r="MIN1373" s="779"/>
      <c r="MIO1373" s="779"/>
      <c r="MIP1373" s="779"/>
      <c r="MIQ1373" s="779"/>
      <c r="MIR1373" s="779"/>
      <c r="MIS1373" s="779"/>
      <c r="MIT1373" s="779"/>
      <c r="MIU1373" s="779"/>
      <c r="MIV1373" s="779"/>
      <c r="MIW1373" s="779"/>
      <c r="MIX1373" s="779"/>
      <c r="MIY1373" s="779"/>
      <c r="MIZ1373" s="779"/>
      <c r="MJA1373" s="779"/>
      <c r="MJB1373" s="779"/>
      <c r="MJC1373" s="779"/>
      <c r="MJD1373" s="779"/>
      <c r="MJE1373" s="779"/>
      <c r="MJF1373" s="779"/>
      <c r="MJG1373" s="779"/>
      <c r="MJH1373" s="779"/>
      <c r="MJI1373" s="779"/>
      <c r="MJJ1373" s="779"/>
      <c r="MJK1373" s="779"/>
      <c r="MJL1373" s="779"/>
      <c r="MJM1373" s="779"/>
      <c r="MJN1373" s="779"/>
      <c r="MJO1373" s="779"/>
      <c r="MJP1373" s="779"/>
      <c r="MJQ1373" s="779"/>
      <c r="MJR1373" s="779"/>
      <c r="MJS1373" s="779"/>
      <c r="MJT1373" s="779"/>
      <c r="MJU1373" s="779"/>
      <c r="MJV1373" s="779"/>
      <c r="MJW1373" s="779"/>
      <c r="MJX1373" s="779"/>
      <c r="MJY1373" s="779"/>
      <c r="MJZ1373" s="779"/>
      <c r="MKA1373" s="779"/>
      <c r="MKB1373" s="779"/>
      <c r="MKC1373" s="779"/>
      <c r="MKD1373" s="779"/>
      <c r="MKE1373" s="779"/>
      <c r="MKF1373" s="779"/>
      <c r="MKG1373" s="779"/>
      <c r="MKH1373" s="779"/>
      <c r="MKI1373" s="779"/>
      <c r="MKJ1373" s="779"/>
      <c r="MKK1373" s="779"/>
      <c r="MKL1373" s="779"/>
      <c r="MKM1373" s="779"/>
      <c r="MKN1373" s="779"/>
      <c r="MKO1373" s="779"/>
      <c r="MKP1373" s="779"/>
      <c r="MKQ1373" s="779"/>
      <c r="MKR1373" s="779"/>
      <c r="MKS1373" s="779"/>
      <c r="MKT1373" s="779"/>
      <c r="MKU1373" s="779"/>
      <c r="MKV1373" s="779"/>
      <c r="MKW1373" s="779"/>
      <c r="MKX1373" s="779"/>
      <c r="MKY1373" s="779"/>
      <c r="MKZ1373" s="779"/>
      <c r="MLA1373" s="779"/>
      <c r="MLB1373" s="779"/>
      <c r="MLC1373" s="779"/>
      <c r="MLD1373" s="779"/>
      <c r="MLE1373" s="779"/>
      <c r="MLF1373" s="779"/>
      <c r="MLG1373" s="779"/>
      <c r="MLH1373" s="779"/>
      <c r="MLI1373" s="779"/>
      <c r="MLJ1373" s="779"/>
      <c r="MLK1373" s="779"/>
      <c r="MLL1373" s="779"/>
      <c r="MLM1373" s="779"/>
      <c r="MLN1373" s="779"/>
      <c r="MLO1373" s="779"/>
      <c r="MLP1373" s="779"/>
      <c r="MLQ1373" s="779"/>
      <c r="MLR1373" s="779"/>
      <c r="MLS1373" s="779"/>
      <c r="MLT1373" s="779"/>
      <c r="MLU1373" s="779"/>
      <c r="MLV1373" s="779"/>
      <c r="MLW1373" s="779"/>
      <c r="MLX1373" s="779"/>
      <c r="MLY1373" s="779"/>
      <c r="MLZ1373" s="779"/>
      <c r="MMA1373" s="779"/>
      <c r="MMB1373" s="779"/>
      <c r="MMC1373" s="779"/>
      <c r="MMD1373" s="779"/>
      <c r="MME1373" s="779"/>
      <c r="MMF1373" s="779"/>
      <c r="MMG1373" s="779"/>
      <c r="MMH1373" s="779"/>
      <c r="MMI1373" s="779"/>
      <c r="MMJ1373" s="779"/>
      <c r="MMK1373" s="779"/>
      <c r="MML1373" s="779"/>
      <c r="MMM1373" s="779"/>
      <c r="MMN1373" s="779"/>
      <c r="MMO1373" s="779"/>
      <c r="MMP1373" s="779"/>
      <c r="MMQ1373" s="779"/>
      <c r="MMR1373" s="779"/>
      <c r="MMS1373" s="779"/>
      <c r="MMT1373" s="779"/>
      <c r="MMU1373" s="779"/>
      <c r="MMV1373" s="779"/>
      <c r="MMW1373" s="779"/>
      <c r="MMX1373" s="779"/>
      <c r="MMY1373" s="779"/>
      <c r="MMZ1373" s="779"/>
      <c r="MNA1373" s="779"/>
      <c r="MNB1373" s="779"/>
      <c r="MNC1373" s="779"/>
      <c r="MND1373" s="779"/>
      <c r="MNE1373" s="779"/>
      <c r="MNF1373" s="779"/>
      <c r="MNG1373" s="779"/>
      <c r="MNH1373" s="779"/>
      <c r="MNI1373" s="779"/>
      <c r="MNJ1373" s="779"/>
      <c r="MNK1373" s="779"/>
      <c r="MNL1373" s="779"/>
      <c r="MNM1373" s="779"/>
      <c r="MNN1373" s="779"/>
      <c r="MNO1373" s="779"/>
      <c r="MNP1373" s="779"/>
      <c r="MNQ1373" s="779"/>
      <c r="MNR1373" s="779"/>
      <c r="MNS1373" s="779"/>
      <c r="MNT1373" s="779"/>
      <c r="MNU1373" s="779"/>
      <c r="MNV1373" s="779"/>
      <c r="MNW1373" s="779"/>
      <c r="MNX1373" s="779"/>
      <c r="MNY1373" s="779"/>
      <c r="MNZ1373" s="779"/>
      <c r="MOA1373" s="779"/>
      <c r="MOB1373" s="779"/>
      <c r="MOC1373" s="779"/>
      <c r="MOD1373" s="779"/>
      <c r="MOE1373" s="779"/>
      <c r="MOF1373" s="779"/>
      <c r="MOG1373" s="779"/>
      <c r="MOH1373" s="779"/>
      <c r="MOI1373" s="779"/>
      <c r="MOJ1373" s="779"/>
      <c r="MOK1373" s="779"/>
      <c r="MOL1373" s="779"/>
      <c r="MOM1373" s="779"/>
      <c r="MON1373" s="779"/>
      <c r="MOO1373" s="779"/>
      <c r="MOP1373" s="779"/>
      <c r="MOQ1373" s="779"/>
      <c r="MOR1373" s="779"/>
      <c r="MOS1373" s="779"/>
      <c r="MOT1373" s="779"/>
      <c r="MOU1373" s="779"/>
      <c r="MOV1373" s="779"/>
      <c r="MOW1373" s="779"/>
      <c r="MOX1373" s="779"/>
      <c r="MOY1373" s="779"/>
      <c r="MOZ1373" s="779"/>
      <c r="MPA1373" s="779"/>
      <c r="MPB1373" s="779"/>
      <c r="MPC1373" s="779"/>
      <c r="MPD1373" s="779"/>
      <c r="MPE1373" s="779"/>
      <c r="MPF1373" s="779"/>
      <c r="MPG1373" s="779"/>
      <c r="MPH1373" s="779"/>
      <c r="MPI1373" s="779"/>
      <c r="MPJ1373" s="779"/>
      <c r="MPK1373" s="779"/>
      <c r="MPL1373" s="779"/>
      <c r="MPM1373" s="779"/>
      <c r="MPN1373" s="779"/>
      <c r="MPO1373" s="779"/>
      <c r="MPP1373" s="779"/>
      <c r="MPQ1373" s="779"/>
      <c r="MPR1373" s="779"/>
      <c r="MPS1373" s="779"/>
      <c r="MPT1373" s="779"/>
      <c r="MPU1373" s="779"/>
      <c r="MPV1373" s="779"/>
      <c r="MPW1373" s="779"/>
      <c r="MPX1373" s="779"/>
      <c r="MPY1373" s="779"/>
      <c r="MPZ1373" s="779"/>
      <c r="MQA1373" s="779"/>
      <c r="MQB1373" s="779"/>
      <c r="MQC1373" s="779"/>
      <c r="MQD1373" s="779"/>
      <c r="MQE1373" s="779"/>
      <c r="MQF1373" s="779"/>
      <c r="MQG1373" s="779"/>
      <c r="MQH1373" s="779"/>
      <c r="MQI1373" s="779"/>
      <c r="MQJ1373" s="779"/>
      <c r="MQK1373" s="779"/>
      <c r="MQL1373" s="779"/>
      <c r="MQM1373" s="779"/>
      <c r="MQN1373" s="779"/>
      <c r="MQO1373" s="779"/>
      <c r="MQP1373" s="779"/>
      <c r="MQQ1373" s="779"/>
      <c r="MQR1373" s="779"/>
      <c r="MQS1373" s="779"/>
      <c r="MQT1373" s="779"/>
      <c r="MQU1373" s="779"/>
      <c r="MQV1373" s="779"/>
      <c r="MQW1373" s="779"/>
      <c r="MQX1373" s="779"/>
      <c r="MQY1373" s="779"/>
      <c r="MQZ1373" s="779"/>
      <c r="MRA1373" s="779"/>
      <c r="MRB1373" s="779"/>
      <c r="MRC1373" s="779"/>
      <c r="MRD1373" s="779"/>
      <c r="MRE1373" s="779"/>
      <c r="MRF1373" s="779"/>
      <c r="MRG1373" s="779"/>
      <c r="MRH1373" s="779"/>
      <c r="MRI1373" s="779"/>
      <c r="MRJ1373" s="779"/>
      <c r="MRK1373" s="779"/>
      <c r="MRL1373" s="779"/>
      <c r="MRM1373" s="779"/>
      <c r="MRN1373" s="779"/>
      <c r="MRO1373" s="779"/>
      <c r="MRP1373" s="779"/>
      <c r="MRQ1373" s="779"/>
      <c r="MRR1373" s="779"/>
      <c r="MRS1373" s="779"/>
      <c r="MRT1373" s="779"/>
      <c r="MRU1373" s="779"/>
      <c r="MRV1373" s="779"/>
      <c r="MRW1373" s="779"/>
      <c r="MRX1373" s="779"/>
      <c r="MRY1373" s="779"/>
      <c r="MRZ1373" s="779"/>
      <c r="MSA1373" s="779"/>
      <c r="MSB1373" s="779"/>
      <c r="MSC1373" s="779"/>
      <c r="MSD1373" s="779"/>
      <c r="MSE1373" s="779"/>
      <c r="MSF1373" s="779"/>
      <c r="MSG1373" s="779"/>
      <c r="MSH1373" s="779"/>
      <c r="MSI1373" s="779"/>
      <c r="MSJ1373" s="779"/>
      <c r="MSK1373" s="779"/>
      <c r="MSL1373" s="779"/>
      <c r="MSM1373" s="779"/>
      <c r="MSN1373" s="779"/>
      <c r="MSO1373" s="779"/>
      <c r="MSP1373" s="779"/>
      <c r="MSQ1373" s="779"/>
      <c r="MSR1373" s="779"/>
      <c r="MSS1373" s="779"/>
      <c r="MST1373" s="779"/>
      <c r="MSU1373" s="779"/>
      <c r="MSV1373" s="779"/>
      <c r="MSW1373" s="779"/>
      <c r="MSX1373" s="779"/>
      <c r="MSY1373" s="779"/>
      <c r="MSZ1373" s="779"/>
      <c r="MTA1373" s="779"/>
      <c r="MTB1373" s="779"/>
      <c r="MTC1373" s="779"/>
      <c r="MTD1373" s="779"/>
      <c r="MTE1373" s="779"/>
      <c r="MTF1373" s="779"/>
      <c r="MTG1373" s="779"/>
      <c r="MTH1373" s="779"/>
      <c r="MTI1373" s="779"/>
      <c r="MTJ1373" s="779"/>
      <c r="MTK1373" s="779"/>
      <c r="MTL1373" s="779"/>
      <c r="MTM1373" s="779"/>
      <c r="MTN1373" s="779"/>
      <c r="MTO1373" s="779"/>
      <c r="MTP1373" s="779"/>
      <c r="MTQ1373" s="779"/>
      <c r="MTR1373" s="779"/>
      <c r="MTS1373" s="779"/>
      <c r="MTT1373" s="779"/>
      <c r="MTU1373" s="779"/>
      <c r="MTV1373" s="779"/>
      <c r="MTW1373" s="779"/>
      <c r="MTX1373" s="779"/>
      <c r="MTY1373" s="779"/>
      <c r="MTZ1373" s="779"/>
      <c r="MUA1373" s="779"/>
      <c r="MUB1373" s="779"/>
      <c r="MUC1373" s="779"/>
      <c r="MUD1373" s="779"/>
      <c r="MUE1373" s="779"/>
      <c r="MUF1373" s="779"/>
      <c r="MUG1373" s="779"/>
      <c r="MUH1373" s="779"/>
      <c r="MUI1373" s="779"/>
      <c r="MUJ1373" s="779"/>
      <c r="MUK1373" s="779"/>
      <c r="MUL1373" s="779"/>
      <c r="MUM1373" s="779"/>
      <c r="MUN1373" s="779"/>
      <c r="MUO1373" s="779"/>
      <c r="MUP1373" s="779"/>
      <c r="MUQ1373" s="779"/>
      <c r="MUR1373" s="779"/>
      <c r="MUS1373" s="779"/>
      <c r="MUT1373" s="779"/>
      <c r="MUU1373" s="779"/>
      <c r="MUV1373" s="779"/>
      <c r="MUW1373" s="779"/>
      <c r="MUX1373" s="779"/>
      <c r="MUY1373" s="779"/>
      <c r="MUZ1373" s="779"/>
      <c r="MVA1373" s="779"/>
      <c r="MVB1373" s="779"/>
      <c r="MVC1373" s="779"/>
      <c r="MVD1373" s="779"/>
      <c r="MVE1373" s="779"/>
      <c r="MVF1373" s="779"/>
      <c r="MVG1373" s="779"/>
      <c r="MVH1373" s="779"/>
      <c r="MVI1373" s="779"/>
      <c r="MVJ1373" s="779"/>
      <c r="MVK1373" s="779"/>
      <c r="MVL1373" s="779"/>
      <c r="MVM1373" s="779"/>
      <c r="MVN1373" s="779"/>
      <c r="MVO1373" s="779"/>
      <c r="MVP1373" s="779"/>
      <c r="MVQ1373" s="779"/>
      <c r="MVR1373" s="779"/>
      <c r="MVS1373" s="779"/>
      <c r="MVT1373" s="779"/>
      <c r="MVU1373" s="779"/>
      <c r="MVV1373" s="779"/>
      <c r="MVW1373" s="779"/>
      <c r="MVX1373" s="779"/>
      <c r="MVY1373" s="779"/>
      <c r="MVZ1373" s="779"/>
      <c r="MWA1373" s="779"/>
      <c r="MWB1373" s="779"/>
      <c r="MWC1373" s="779"/>
      <c r="MWD1373" s="779"/>
      <c r="MWE1373" s="779"/>
      <c r="MWF1373" s="779"/>
      <c r="MWG1373" s="779"/>
      <c r="MWH1373" s="779"/>
      <c r="MWI1373" s="779"/>
      <c r="MWJ1373" s="779"/>
      <c r="MWK1373" s="779"/>
      <c r="MWL1373" s="779"/>
      <c r="MWM1373" s="779"/>
      <c r="MWN1373" s="779"/>
      <c r="MWO1373" s="779"/>
      <c r="MWP1373" s="779"/>
      <c r="MWQ1373" s="779"/>
      <c r="MWR1373" s="779"/>
      <c r="MWS1373" s="779"/>
      <c r="MWT1373" s="779"/>
      <c r="MWU1373" s="779"/>
      <c r="MWV1373" s="779"/>
      <c r="MWW1373" s="779"/>
      <c r="MWX1373" s="779"/>
      <c r="MWY1373" s="779"/>
      <c r="MWZ1373" s="779"/>
      <c r="MXA1373" s="779"/>
      <c r="MXB1373" s="779"/>
      <c r="MXC1373" s="779"/>
      <c r="MXD1373" s="779"/>
      <c r="MXE1373" s="779"/>
      <c r="MXF1373" s="779"/>
      <c r="MXG1373" s="779"/>
      <c r="MXH1373" s="779"/>
      <c r="MXI1373" s="779"/>
      <c r="MXJ1373" s="779"/>
      <c r="MXK1373" s="779"/>
      <c r="MXL1373" s="779"/>
      <c r="MXM1373" s="779"/>
      <c r="MXN1373" s="779"/>
      <c r="MXO1373" s="779"/>
      <c r="MXP1373" s="779"/>
      <c r="MXQ1373" s="779"/>
      <c r="MXR1373" s="779"/>
      <c r="MXS1373" s="779"/>
      <c r="MXT1373" s="779"/>
      <c r="MXU1373" s="779"/>
      <c r="MXV1373" s="779"/>
      <c r="MXW1373" s="779"/>
      <c r="MXX1373" s="779"/>
      <c r="MXY1373" s="779"/>
      <c r="MXZ1373" s="779"/>
      <c r="MYA1373" s="779"/>
      <c r="MYB1373" s="779"/>
      <c r="MYC1373" s="779"/>
      <c r="MYD1373" s="779"/>
      <c r="MYE1373" s="779"/>
      <c r="MYF1373" s="779"/>
      <c r="MYG1373" s="779"/>
      <c r="MYH1373" s="779"/>
      <c r="MYI1373" s="779"/>
      <c r="MYJ1373" s="779"/>
      <c r="MYK1373" s="779"/>
      <c r="MYL1373" s="779"/>
      <c r="MYM1373" s="779"/>
      <c r="MYN1373" s="779"/>
      <c r="MYO1373" s="779"/>
      <c r="MYP1373" s="779"/>
      <c r="MYQ1373" s="779"/>
      <c r="MYR1373" s="779"/>
      <c r="MYS1373" s="779"/>
      <c r="MYT1373" s="779"/>
      <c r="MYU1373" s="779"/>
      <c r="MYV1373" s="779"/>
      <c r="MYW1373" s="779"/>
      <c r="MYX1373" s="779"/>
      <c r="MYY1373" s="779"/>
      <c r="MYZ1373" s="779"/>
      <c r="MZA1373" s="779"/>
      <c r="MZB1373" s="779"/>
      <c r="MZC1373" s="779"/>
      <c r="MZD1373" s="779"/>
      <c r="MZE1373" s="779"/>
      <c r="MZF1373" s="779"/>
      <c r="MZG1373" s="779"/>
      <c r="MZH1373" s="779"/>
      <c r="MZI1373" s="779"/>
      <c r="MZJ1373" s="779"/>
      <c r="MZK1373" s="779"/>
      <c r="MZL1373" s="779"/>
      <c r="MZM1373" s="779"/>
      <c r="MZN1373" s="779"/>
      <c r="MZO1373" s="779"/>
      <c r="MZP1373" s="779"/>
      <c r="MZQ1373" s="779"/>
      <c r="MZR1373" s="779"/>
      <c r="MZS1373" s="779"/>
      <c r="MZT1373" s="779"/>
      <c r="MZU1373" s="779"/>
      <c r="MZV1373" s="779"/>
      <c r="MZW1373" s="779"/>
      <c r="MZX1373" s="779"/>
      <c r="MZY1373" s="779"/>
      <c r="MZZ1373" s="779"/>
      <c r="NAA1373" s="779"/>
      <c r="NAB1373" s="779"/>
      <c r="NAC1373" s="779"/>
      <c r="NAD1373" s="779"/>
      <c r="NAE1373" s="779"/>
      <c r="NAF1373" s="779"/>
      <c r="NAG1373" s="779"/>
      <c r="NAH1373" s="779"/>
      <c r="NAI1373" s="779"/>
      <c r="NAJ1373" s="779"/>
      <c r="NAK1373" s="779"/>
      <c r="NAL1373" s="779"/>
      <c r="NAM1373" s="779"/>
      <c r="NAN1373" s="779"/>
      <c r="NAO1373" s="779"/>
      <c r="NAP1373" s="779"/>
      <c r="NAQ1373" s="779"/>
      <c r="NAR1373" s="779"/>
      <c r="NAS1373" s="779"/>
      <c r="NAT1373" s="779"/>
      <c r="NAU1373" s="779"/>
      <c r="NAV1373" s="779"/>
      <c r="NAW1373" s="779"/>
      <c r="NAX1373" s="779"/>
      <c r="NAY1373" s="779"/>
      <c r="NAZ1373" s="779"/>
      <c r="NBA1373" s="779"/>
      <c r="NBB1373" s="779"/>
      <c r="NBC1373" s="779"/>
      <c r="NBD1373" s="779"/>
      <c r="NBE1373" s="779"/>
      <c r="NBF1373" s="779"/>
      <c r="NBG1373" s="779"/>
      <c r="NBH1373" s="779"/>
      <c r="NBI1373" s="779"/>
      <c r="NBJ1373" s="779"/>
      <c r="NBK1373" s="779"/>
      <c r="NBL1373" s="779"/>
      <c r="NBM1373" s="779"/>
      <c r="NBN1373" s="779"/>
      <c r="NBO1373" s="779"/>
      <c r="NBP1373" s="779"/>
      <c r="NBQ1373" s="779"/>
      <c r="NBR1373" s="779"/>
      <c r="NBS1373" s="779"/>
      <c r="NBT1373" s="779"/>
      <c r="NBU1373" s="779"/>
      <c r="NBV1373" s="779"/>
      <c r="NBW1373" s="779"/>
      <c r="NBX1373" s="779"/>
      <c r="NBY1373" s="779"/>
      <c r="NBZ1373" s="779"/>
      <c r="NCA1373" s="779"/>
      <c r="NCB1373" s="779"/>
      <c r="NCC1373" s="779"/>
      <c r="NCD1373" s="779"/>
      <c r="NCE1373" s="779"/>
      <c r="NCF1373" s="779"/>
      <c r="NCG1373" s="779"/>
      <c r="NCH1373" s="779"/>
      <c r="NCI1373" s="779"/>
      <c r="NCJ1373" s="779"/>
      <c r="NCK1373" s="779"/>
      <c r="NCL1373" s="779"/>
      <c r="NCM1373" s="779"/>
      <c r="NCN1373" s="779"/>
      <c r="NCO1373" s="779"/>
      <c r="NCP1373" s="779"/>
      <c r="NCQ1373" s="779"/>
      <c r="NCR1373" s="779"/>
      <c r="NCS1373" s="779"/>
      <c r="NCT1373" s="779"/>
      <c r="NCU1373" s="779"/>
      <c r="NCV1373" s="779"/>
      <c r="NCW1373" s="779"/>
      <c r="NCX1373" s="779"/>
      <c r="NCY1373" s="779"/>
      <c r="NCZ1373" s="779"/>
      <c r="NDA1373" s="779"/>
      <c r="NDB1373" s="779"/>
      <c r="NDC1373" s="779"/>
      <c r="NDD1373" s="779"/>
      <c r="NDE1373" s="779"/>
      <c r="NDF1373" s="779"/>
      <c r="NDG1373" s="779"/>
      <c r="NDH1373" s="779"/>
      <c r="NDI1373" s="779"/>
      <c r="NDJ1373" s="779"/>
      <c r="NDK1373" s="779"/>
      <c r="NDL1373" s="779"/>
      <c r="NDM1373" s="779"/>
      <c r="NDN1373" s="779"/>
      <c r="NDO1373" s="779"/>
      <c r="NDP1373" s="779"/>
      <c r="NDQ1373" s="779"/>
      <c r="NDR1373" s="779"/>
      <c r="NDS1373" s="779"/>
      <c r="NDT1373" s="779"/>
      <c r="NDU1373" s="779"/>
      <c r="NDV1373" s="779"/>
      <c r="NDW1373" s="779"/>
      <c r="NDX1373" s="779"/>
      <c r="NDY1373" s="779"/>
      <c r="NDZ1373" s="779"/>
      <c r="NEA1373" s="779"/>
      <c r="NEB1373" s="779"/>
      <c r="NEC1373" s="779"/>
      <c r="NED1373" s="779"/>
      <c r="NEE1373" s="779"/>
      <c r="NEF1373" s="779"/>
      <c r="NEG1373" s="779"/>
      <c r="NEH1373" s="779"/>
      <c r="NEI1373" s="779"/>
      <c r="NEJ1373" s="779"/>
      <c r="NEK1373" s="779"/>
      <c r="NEL1373" s="779"/>
      <c r="NEM1373" s="779"/>
      <c r="NEN1373" s="779"/>
      <c r="NEO1373" s="779"/>
      <c r="NEP1373" s="779"/>
      <c r="NEQ1373" s="779"/>
      <c r="NER1373" s="779"/>
      <c r="NES1373" s="779"/>
      <c r="NET1373" s="779"/>
      <c r="NEU1373" s="779"/>
      <c r="NEV1373" s="779"/>
      <c r="NEW1373" s="779"/>
      <c r="NEX1373" s="779"/>
      <c r="NEY1373" s="779"/>
      <c r="NEZ1373" s="779"/>
      <c r="NFA1373" s="779"/>
      <c r="NFB1373" s="779"/>
      <c r="NFC1373" s="779"/>
      <c r="NFD1373" s="779"/>
      <c r="NFE1373" s="779"/>
      <c r="NFF1373" s="779"/>
      <c r="NFG1373" s="779"/>
      <c r="NFH1373" s="779"/>
      <c r="NFI1373" s="779"/>
      <c r="NFJ1373" s="779"/>
      <c r="NFK1373" s="779"/>
      <c r="NFL1373" s="779"/>
      <c r="NFM1373" s="779"/>
      <c r="NFN1373" s="779"/>
      <c r="NFO1373" s="779"/>
      <c r="NFP1373" s="779"/>
      <c r="NFQ1373" s="779"/>
      <c r="NFR1373" s="779"/>
      <c r="NFS1373" s="779"/>
      <c r="NFT1373" s="779"/>
      <c r="NFU1373" s="779"/>
      <c r="NFV1373" s="779"/>
      <c r="NFW1373" s="779"/>
      <c r="NFX1373" s="779"/>
      <c r="NFY1373" s="779"/>
      <c r="NFZ1373" s="779"/>
      <c r="NGA1373" s="779"/>
      <c r="NGB1373" s="779"/>
      <c r="NGC1373" s="779"/>
      <c r="NGD1373" s="779"/>
      <c r="NGE1373" s="779"/>
      <c r="NGF1373" s="779"/>
      <c r="NGG1373" s="779"/>
      <c r="NGH1373" s="779"/>
      <c r="NGI1373" s="779"/>
      <c r="NGJ1373" s="779"/>
      <c r="NGK1373" s="779"/>
      <c r="NGL1373" s="779"/>
      <c r="NGM1373" s="779"/>
      <c r="NGN1373" s="779"/>
      <c r="NGO1373" s="779"/>
      <c r="NGP1373" s="779"/>
      <c r="NGQ1373" s="779"/>
      <c r="NGR1373" s="779"/>
      <c r="NGS1373" s="779"/>
      <c r="NGT1373" s="779"/>
      <c r="NGU1373" s="779"/>
      <c r="NGV1373" s="779"/>
      <c r="NGW1373" s="779"/>
      <c r="NGX1373" s="779"/>
      <c r="NGY1373" s="779"/>
      <c r="NGZ1373" s="779"/>
      <c r="NHA1373" s="779"/>
      <c r="NHB1373" s="779"/>
      <c r="NHC1373" s="779"/>
      <c r="NHD1373" s="779"/>
      <c r="NHE1373" s="779"/>
      <c r="NHF1373" s="779"/>
      <c r="NHG1373" s="779"/>
      <c r="NHH1373" s="779"/>
      <c r="NHI1373" s="779"/>
      <c r="NHJ1373" s="779"/>
      <c r="NHK1373" s="779"/>
      <c r="NHL1373" s="779"/>
      <c r="NHM1373" s="779"/>
      <c r="NHN1373" s="779"/>
      <c r="NHO1373" s="779"/>
      <c r="NHP1373" s="779"/>
      <c r="NHQ1373" s="779"/>
      <c r="NHR1373" s="779"/>
      <c r="NHS1373" s="779"/>
      <c r="NHT1373" s="779"/>
      <c r="NHU1373" s="779"/>
      <c r="NHV1373" s="779"/>
      <c r="NHW1373" s="779"/>
      <c r="NHX1373" s="779"/>
      <c r="NHY1373" s="779"/>
      <c r="NHZ1373" s="779"/>
      <c r="NIA1373" s="779"/>
      <c r="NIB1373" s="779"/>
      <c r="NIC1373" s="779"/>
      <c r="NID1373" s="779"/>
      <c r="NIE1373" s="779"/>
      <c r="NIF1373" s="779"/>
      <c r="NIG1373" s="779"/>
      <c r="NIH1373" s="779"/>
      <c r="NII1373" s="779"/>
      <c r="NIJ1373" s="779"/>
      <c r="NIK1373" s="779"/>
      <c r="NIL1373" s="779"/>
      <c r="NIM1373" s="779"/>
      <c r="NIN1373" s="779"/>
      <c r="NIO1373" s="779"/>
      <c r="NIP1373" s="779"/>
      <c r="NIQ1373" s="779"/>
      <c r="NIR1373" s="779"/>
      <c r="NIS1373" s="779"/>
      <c r="NIT1373" s="779"/>
      <c r="NIU1373" s="779"/>
      <c r="NIV1373" s="779"/>
      <c r="NIW1373" s="779"/>
      <c r="NIX1373" s="779"/>
      <c r="NIY1373" s="779"/>
      <c r="NIZ1373" s="779"/>
      <c r="NJA1373" s="779"/>
      <c r="NJB1373" s="779"/>
      <c r="NJC1373" s="779"/>
      <c r="NJD1373" s="779"/>
      <c r="NJE1373" s="779"/>
      <c r="NJF1373" s="779"/>
      <c r="NJG1373" s="779"/>
      <c r="NJH1373" s="779"/>
      <c r="NJI1373" s="779"/>
      <c r="NJJ1373" s="779"/>
      <c r="NJK1373" s="779"/>
      <c r="NJL1373" s="779"/>
      <c r="NJM1373" s="779"/>
      <c r="NJN1373" s="779"/>
      <c r="NJO1373" s="779"/>
      <c r="NJP1373" s="779"/>
      <c r="NJQ1373" s="779"/>
      <c r="NJR1373" s="779"/>
      <c r="NJS1373" s="779"/>
      <c r="NJT1373" s="779"/>
      <c r="NJU1373" s="779"/>
      <c r="NJV1373" s="779"/>
      <c r="NJW1373" s="779"/>
      <c r="NJX1373" s="779"/>
      <c r="NJY1373" s="779"/>
      <c r="NJZ1373" s="779"/>
      <c r="NKA1373" s="779"/>
      <c r="NKB1373" s="779"/>
      <c r="NKC1373" s="779"/>
      <c r="NKD1373" s="779"/>
      <c r="NKE1373" s="779"/>
      <c r="NKF1373" s="779"/>
      <c r="NKG1373" s="779"/>
      <c r="NKH1373" s="779"/>
      <c r="NKI1373" s="779"/>
      <c r="NKJ1373" s="779"/>
      <c r="NKK1373" s="779"/>
      <c r="NKL1373" s="779"/>
      <c r="NKM1373" s="779"/>
      <c r="NKN1373" s="779"/>
      <c r="NKO1373" s="779"/>
      <c r="NKP1373" s="779"/>
      <c r="NKQ1373" s="779"/>
      <c r="NKR1373" s="779"/>
      <c r="NKS1373" s="779"/>
      <c r="NKT1373" s="779"/>
      <c r="NKU1373" s="779"/>
      <c r="NKV1373" s="779"/>
      <c r="NKW1373" s="779"/>
      <c r="NKX1373" s="779"/>
      <c r="NKY1373" s="779"/>
      <c r="NKZ1373" s="779"/>
      <c r="NLA1373" s="779"/>
      <c r="NLB1373" s="779"/>
      <c r="NLC1373" s="779"/>
      <c r="NLD1373" s="779"/>
      <c r="NLE1373" s="779"/>
      <c r="NLF1373" s="779"/>
      <c r="NLG1373" s="779"/>
      <c r="NLH1373" s="779"/>
      <c r="NLI1373" s="779"/>
      <c r="NLJ1373" s="779"/>
      <c r="NLK1373" s="779"/>
      <c r="NLL1373" s="779"/>
      <c r="NLM1373" s="779"/>
      <c r="NLN1373" s="779"/>
      <c r="NLO1373" s="779"/>
      <c r="NLP1373" s="779"/>
      <c r="NLQ1373" s="779"/>
      <c r="NLR1373" s="779"/>
      <c r="NLS1373" s="779"/>
      <c r="NLT1373" s="779"/>
      <c r="NLU1373" s="779"/>
      <c r="NLV1373" s="779"/>
      <c r="NLW1373" s="779"/>
      <c r="NLX1373" s="779"/>
      <c r="NLY1373" s="779"/>
      <c r="NLZ1373" s="779"/>
      <c r="NMA1373" s="779"/>
      <c r="NMB1373" s="779"/>
      <c r="NMC1373" s="779"/>
      <c r="NMD1373" s="779"/>
      <c r="NME1373" s="779"/>
      <c r="NMF1373" s="779"/>
      <c r="NMG1373" s="779"/>
      <c r="NMH1373" s="779"/>
      <c r="NMI1373" s="779"/>
      <c r="NMJ1373" s="779"/>
      <c r="NMK1373" s="779"/>
      <c r="NML1373" s="779"/>
      <c r="NMM1373" s="779"/>
      <c r="NMN1373" s="779"/>
      <c r="NMO1373" s="779"/>
      <c r="NMP1373" s="779"/>
      <c r="NMQ1373" s="779"/>
      <c r="NMR1373" s="779"/>
      <c r="NMS1373" s="779"/>
      <c r="NMT1373" s="779"/>
      <c r="NMU1373" s="779"/>
      <c r="NMV1373" s="779"/>
      <c r="NMW1373" s="779"/>
      <c r="NMX1373" s="779"/>
      <c r="NMY1373" s="779"/>
      <c r="NMZ1373" s="779"/>
      <c r="NNA1373" s="779"/>
      <c r="NNB1373" s="779"/>
      <c r="NNC1373" s="779"/>
      <c r="NND1373" s="779"/>
      <c r="NNE1373" s="779"/>
      <c r="NNF1373" s="779"/>
      <c r="NNG1373" s="779"/>
      <c r="NNH1373" s="779"/>
      <c r="NNI1373" s="779"/>
      <c r="NNJ1373" s="779"/>
      <c r="NNK1373" s="779"/>
      <c r="NNL1373" s="779"/>
      <c r="NNM1373" s="779"/>
      <c r="NNN1373" s="779"/>
      <c r="NNO1373" s="779"/>
      <c r="NNP1373" s="779"/>
      <c r="NNQ1373" s="779"/>
      <c r="NNR1373" s="779"/>
      <c r="NNS1373" s="779"/>
      <c r="NNT1373" s="779"/>
      <c r="NNU1373" s="779"/>
      <c r="NNV1373" s="779"/>
      <c r="NNW1373" s="779"/>
      <c r="NNX1373" s="779"/>
      <c r="NNY1373" s="779"/>
      <c r="NNZ1373" s="779"/>
      <c r="NOA1373" s="779"/>
      <c r="NOB1373" s="779"/>
      <c r="NOC1373" s="779"/>
      <c r="NOD1373" s="779"/>
      <c r="NOE1373" s="779"/>
      <c r="NOF1373" s="779"/>
      <c r="NOG1373" s="779"/>
      <c r="NOH1373" s="779"/>
      <c r="NOI1373" s="779"/>
      <c r="NOJ1373" s="779"/>
      <c r="NOK1373" s="779"/>
      <c r="NOL1373" s="779"/>
      <c r="NOM1373" s="779"/>
      <c r="NON1373" s="779"/>
      <c r="NOO1373" s="779"/>
      <c r="NOP1373" s="779"/>
      <c r="NOQ1373" s="779"/>
      <c r="NOR1373" s="779"/>
      <c r="NOS1373" s="779"/>
      <c r="NOT1373" s="779"/>
      <c r="NOU1373" s="779"/>
      <c r="NOV1373" s="779"/>
      <c r="NOW1373" s="779"/>
      <c r="NOX1373" s="779"/>
      <c r="NOY1373" s="779"/>
      <c r="NOZ1373" s="779"/>
      <c r="NPA1373" s="779"/>
      <c r="NPB1373" s="779"/>
      <c r="NPC1373" s="779"/>
      <c r="NPD1373" s="779"/>
      <c r="NPE1373" s="779"/>
      <c r="NPF1373" s="779"/>
      <c r="NPG1373" s="779"/>
      <c r="NPH1373" s="779"/>
      <c r="NPI1373" s="779"/>
      <c r="NPJ1373" s="779"/>
      <c r="NPK1373" s="779"/>
      <c r="NPL1373" s="779"/>
      <c r="NPM1373" s="779"/>
      <c r="NPN1373" s="779"/>
      <c r="NPO1373" s="779"/>
      <c r="NPP1373" s="779"/>
      <c r="NPQ1373" s="779"/>
      <c r="NPR1373" s="779"/>
      <c r="NPS1373" s="779"/>
      <c r="NPT1373" s="779"/>
      <c r="NPU1373" s="779"/>
      <c r="NPV1373" s="779"/>
      <c r="NPW1373" s="779"/>
      <c r="NPX1373" s="779"/>
      <c r="NPY1373" s="779"/>
      <c r="NPZ1373" s="779"/>
      <c r="NQA1373" s="779"/>
      <c r="NQB1373" s="779"/>
      <c r="NQC1373" s="779"/>
      <c r="NQD1373" s="779"/>
      <c r="NQE1373" s="779"/>
      <c r="NQF1373" s="779"/>
      <c r="NQG1373" s="779"/>
      <c r="NQH1373" s="779"/>
      <c r="NQI1373" s="779"/>
      <c r="NQJ1373" s="779"/>
      <c r="NQK1373" s="779"/>
      <c r="NQL1373" s="779"/>
      <c r="NQM1373" s="779"/>
      <c r="NQN1373" s="779"/>
      <c r="NQO1373" s="779"/>
      <c r="NQP1373" s="779"/>
      <c r="NQQ1373" s="779"/>
      <c r="NQR1373" s="779"/>
      <c r="NQS1373" s="779"/>
      <c r="NQT1373" s="779"/>
      <c r="NQU1373" s="779"/>
      <c r="NQV1373" s="779"/>
      <c r="NQW1373" s="779"/>
      <c r="NQX1373" s="779"/>
      <c r="NQY1373" s="779"/>
      <c r="NQZ1373" s="779"/>
      <c r="NRA1373" s="779"/>
      <c r="NRB1373" s="779"/>
      <c r="NRC1373" s="779"/>
      <c r="NRD1373" s="779"/>
      <c r="NRE1373" s="779"/>
      <c r="NRF1373" s="779"/>
      <c r="NRG1373" s="779"/>
      <c r="NRH1373" s="779"/>
      <c r="NRI1373" s="779"/>
      <c r="NRJ1373" s="779"/>
      <c r="NRK1373" s="779"/>
      <c r="NRL1373" s="779"/>
      <c r="NRM1373" s="779"/>
      <c r="NRN1373" s="779"/>
      <c r="NRO1373" s="779"/>
      <c r="NRP1373" s="779"/>
      <c r="NRQ1373" s="779"/>
      <c r="NRR1373" s="779"/>
      <c r="NRS1373" s="779"/>
      <c r="NRT1373" s="779"/>
      <c r="NRU1373" s="779"/>
      <c r="NRV1373" s="779"/>
      <c r="NRW1373" s="779"/>
      <c r="NRX1373" s="779"/>
      <c r="NRY1373" s="779"/>
      <c r="NRZ1373" s="779"/>
      <c r="NSA1373" s="779"/>
      <c r="NSB1373" s="779"/>
      <c r="NSC1373" s="779"/>
      <c r="NSD1373" s="779"/>
      <c r="NSE1373" s="779"/>
      <c r="NSF1373" s="779"/>
      <c r="NSG1373" s="779"/>
      <c r="NSH1373" s="779"/>
      <c r="NSI1373" s="779"/>
      <c r="NSJ1373" s="779"/>
      <c r="NSK1373" s="779"/>
      <c r="NSL1373" s="779"/>
      <c r="NSM1373" s="779"/>
      <c r="NSN1373" s="779"/>
      <c r="NSO1373" s="779"/>
      <c r="NSP1373" s="779"/>
      <c r="NSQ1373" s="779"/>
      <c r="NSR1373" s="779"/>
      <c r="NSS1373" s="779"/>
      <c r="NST1373" s="779"/>
      <c r="NSU1373" s="779"/>
      <c r="NSV1373" s="779"/>
      <c r="NSW1373" s="779"/>
      <c r="NSX1373" s="779"/>
      <c r="NSY1373" s="779"/>
      <c r="NSZ1373" s="779"/>
      <c r="NTA1373" s="779"/>
      <c r="NTB1373" s="779"/>
      <c r="NTC1373" s="779"/>
      <c r="NTD1373" s="779"/>
      <c r="NTE1373" s="779"/>
      <c r="NTF1373" s="779"/>
      <c r="NTG1373" s="779"/>
      <c r="NTH1373" s="779"/>
      <c r="NTI1373" s="779"/>
      <c r="NTJ1373" s="779"/>
      <c r="NTK1373" s="779"/>
      <c r="NTL1373" s="779"/>
      <c r="NTM1373" s="779"/>
      <c r="NTN1373" s="779"/>
      <c r="NTO1373" s="779"/>
      <c r="NTP1373" s="779"/>
      <c r="NTQ1373" s="779"/>
      <c r="NTR1373" s="779"/>
      <c r="NTS1373" s="779"/>
      <c r="NTT1373" s="779"/>
      <c r="NTU1373" s="779"/>
      <c r="NTV1373" s="779"/>
      <c r="NTW1373" s="779"/>
      <c r="NTX1373" s="779"/>
      <c r="NTY1373" s="779"/>
      <c r="NTZ1373" s="779"/>
      <c r="NUA1373" s="779"/>
      <c r="NUB1373" s="779"/>
      <c r="NUC1373" s="779"/>
      <c r="NUD1373" s="779"/>
      <c r="NUE1373" s="779"/>
      <c r="NUF1373" s="779"/>
      <c r="NUG1373" s="779"/>
      <c r="NUH1373" s="779"/>
      <c r="NUI1373" s="779"/>
      <c r="NUJ1373" s="779"/>
      <c r="NUK1373" s="779"/>
      <c r="NUL1373" s="779"/>
      <c r="NUM1373" s="779"/>
      <c r="NUN1373" s="779"/>
      <c r="NUO1373" s="779"/>
      <c r="NUP1373" s="779"/>
      <c r="NUQ1373" s="779"/>
      <c r="NUR1373" s="779"/>
      <c r="NUS1373" s="779"/>
      <c r="NUT1373" s="779"/>
      <c r="NUU1373" s="779"/>
      <c r="NUV1373" s="779"/>
      <c r="NUW1373" s="779"/>
      <c r="NUX1373" s="779"/>
      <c r="NUY1373" s="779"/>
      <c r="NUZ1373" s="779"/>
      <c r="NVA1373" s="779"/>
      <c r="NVB1373" s="779"/>
      <c r="NVC1373" s="779"/>
      <c r="NVD1373" s="779"/>
      <c r="NVE1373" s="779"/>
      <c r="NVF1373" s="779"/>
      <c r="NVG1373" s="779"/>
      <c r="NVH1373" s="779"/>
      <c r="NVI1373" s="779"/>
      <c r="NVJ1373" s="779"/>
      <c r="NVK1373" s="779"/>
      <c r="NVL1373" s="779"/>
      <c r="NVM1373" s="779"/>
      <c r="NVN1373" s="779"/>
      <c r="NVO1373" s="779"/>
      <c r="NVP1373" s="779"/>
      <c r="NVQ1373" s="779"/>
      <c r="NVR1373" s="779"/>
      <c r="NVS1373" s="779"/>
      <c r="NVT1373" s="779"/>
      <c r="NVU1373" s="779"/>
      <c r="NVV1373" s="779"/>
      <c r="NVW1373" s="779"/>
      <c r="NVX1373" s="779"/>
      <c r="NVY1373" s="779"/>
      <c r="NVZ1373" s="779"/>
      <c r="NWA1373" s="779"/>
      <c r="NWB1373" s="779"/>
      <c r="NWC1373" s="779"/>
      <c r="NWD1373" s="779"/>
      <c r="NWE1373" s="779"/>
      <c r="NWF1373" s="779"/>
      <c r="NWG1373" s="779"/>
      <c r="NWH1373" s="779"/>
      <c r="NWI1373" s="779"/>
      <c r="NWJ1373" s="779"/>
      <c r="NWK1373" s="779"/>
      <c r="NWL1373" s="779"/>
      <c r="NWM1373" s="779"/>
      <c r="NWN1373" s="779"/>
      <c r="NWO1373" s="779"/>
      <c r="NWP1373" s="779"/>
      <c r="NWQ1373" s="779"/>
      <c r="NWR1373" s="779"/>
      <c r="NWS1373" s="779"/>
      <c r="NWT1373" s="779"/>
      <c r="NWU1373" s="779"/>
      <c r="NWV1373" s="779"/>
      <c r="NWW1373" s="779"/>
      <c r="NWX1373" s="779"/>
      <c r="NWY1373" s="779"/>
      <c r="NWZ1373" s="779"/>
      <c r="NXA1373" s="779"/>
      <c r="NXB1373" s="779"/>
      <c r="NXC1373" s="779"/>
      <c r="NXD1373" s="779"/>
      <c r="NXE1373" s="779"/>
      <c r="NXF1373" s="779"/>
      <c r="NXG1373" s="779"/>
      <c r="NXH1373" s="779"/>
      <c r="NXI1373" s="779"/>
      <c r="NXJ1373" s="779"/>
      <c r="NXK1373" s="779"/>
      <c r="NXL1373" s="779"/>
      <c r="NXM1373" s="779"/>
      <c r="NXN1373" s="779"/>
      <c r="NXO1373" s="779"/>
      <c r="NXP1373" s="779"/>
      <c r="NXQ1373" s="779"/>
      <c r="NXR1373" s="779"/>
      <c r="NXS1373" s="779"/>
      <c r="NXT1373" s="779"/>
      <c r="NXU1373" s="779"/>
      <c r="NXV1373" s="779"/>
      <c r="NXW1373" s="779"/>
      <c r="NXX1373" s="779"/>
      <c r="NXY1373" s="779"/>
      <c r="NXZ1373" s="779"/>
      <c r="NYA1373" s="779"/>
      <c r="NYB1373" s="779"/>
      <c r="NYC1373" s="779"/>
      <c r="NYD1373" s="779"/>
      <c r="NYE1373" s="779"/>
      <c r="NYF1373" s="779"/>
      <c r="NYG1373" s="779"/>
      <c r="NYH1373" s="779"/>
      <c r="NYI1373" s="779"/>
      <c r="NYJ1373" s="779"/>
      <c r="NYK1373" s="779"/>
      <c r="NYL1373" s="779"/>
      <c r="NYM1373" s="779"/>
      <c r="NYN1373" s="779"/>
      <c r="NYO1373" s="779"/>
      <c r="NYP1373" s="779"/>
      <c r="NYQ1373" s="779"/>
      <c r="NYR1373" s="779"/>
      <c r="NYS1373" s="779"/>
      <c r="NYT1373" s="779"/>
      <c r="NYU1373" s="779"/>
      <c r="NYV1373" s="779"/>
      <c r="NYW1373" s="779"/>
      <c r="NYX1373" s="779"/>
      <c r="NYY1373" s="779"/>
      <c r="NYZ1373" s="779"/>
      <c r="NZA1373" s="779"/>
      <c r="NZB1373" s="779"/>
      <c r="NZC1373" s="779"/>
      <c r="NZD1373" s="779"/>
      <c r="NZE1373" s="779"/>
      <c r="NZF1373" s="779"/>
      <c r="NZG1373" s="779"/>
      <c r="NZH1373" s="779"/>
      <c r="NZI1373" s="779"/>
      <c r="NZJ1373" s="779"/>
      <c r="NZK1373" s="779"/>
      <c r="NZL1373" s="779"/>
      <c r="NZM1373" s="779"/>
      <c r="NZN1373" s="779"/>
      <c r="NZO1373" s="779"/>
      <c r="NZP1373" s="779"/>
      <c r="NZQ1373" s="779"/>
      <c r="NZR1373" s="779"/>
      <c r="NZS1373" s="779"/>
      <c r="NZT1373" s="779"/>
      <c r="NZU1373" s="779"/>
      <c r="NZV1373" s="779"/>
      <c r="NZW1373" s="779"/>
      <c r="NZX1373" s="779"/>
      <c r="NZY1373" s="779"/>
      <c r="NZZ1373" s="779"/>
      <c r="OAA1373" s="779"/>
      <c r="OAB1373" s="779"/>
      <c r="OAC1373" s="779"/>
      <c r="OAD1373" s="779"/>
      <c r="OAE1373" s="779"/>
      <c r="OAF1373" s="779"/>
      <c r="OAG1373" s="779"/>
      <c r="OAH1373" s="779"/>
      <c r="OAI1373" s="779"/>
      <c r="OAJ1373" s="779"/>
      <c r="OAK1373" s="779"/>
      <c r="OAL1373" s="779"/>
      <c r="OAM1373" s="779"/>
      <c r="OAN1373" s="779"/>
      <c r="OAO1373" s="779"/>
      <c r="OAP1373" s="779"/>
      <c r="OAQ1373" s="779"/>
      <c r="OAR1373" s="779"/>
      <c r="OAS1373" s="779"/>
      <c r="OAT1373" s="779"/>
      <c r="OAU1373" s="779"/>
      <c r="OAV1373" s="779"/>
      <c r="OAW1373" s="779"/>
      <c r="OAX1373" s="779"/>
      <c r="OAY1373" s="779"/>
      <c r="OAZ1373" s="779"/>
      <c r="OBA1373" s="779"/>
      <c r="OBB1373" s="779"/>
      <c r="OBC1373" s="779"/>
      <c r="OBD1373" s="779"/>
      <c r="OBE1373" s="779"/>
      <c r="OBF1373" s="779"/>
      <c r="OBG1373" s="779"/>
      <c r="OBH1373" s="779"/>
      <c r="OBI1373" s="779"/>
      <c r="OBJ1373" s="779"/>
      <c r="OBK1373" s="779"/>
      <c r="OBL1373" s="779"/>
      <c r="OBM1373" s="779"/>
      <c r="OBN1373" s="779"/>
      <c r="OBO1373" s="779"/>
      <c r="OBP1373" s="779"/>
      <c r="OBQ1373" s="779"/>
      <c r="OBR1373" s="779"/>
      <c r="OBS1373" s="779"/>
      <c r="OBT1373" s="779"/>
      <c r="OBU1373" s="779"/>
      <c r="OBV1373" s="779"/>
      <c r="OBW1373" s="779"/>
      <c r="OBX1373" s="779"/>
      <c r="OBY1373" s="779"/>
      <c r="OBZ1373" s="779"/>
      <c r="OCA1373" s="779"/>
      <c r="OCB1373" s="779"/>
      <c r="OCC1373" s="779"/>
      <c r="OCD1373" s="779"/>
      <c r="OCE1373" s="779"/>
      <c r="OCF1373" s="779"/>
      <c r="OCG1373" s="779"/>
      <c r="OCH1373" s="779"/>
      <c r="OCI1373" s="779"/>
      <c r="OCJ1373" s="779"/>
      <c r="OCK1373" s="779"/>
      <c r="OCL1373" s="779"/>
      <c r="OCM1373" s="779"/>
      <c r="OCN1373" s="779"/>
      <c r="OCO1373" s="779"/>
      <c r="OCP1373" s="779"/>
      <c r="OCQ1373" s="779"/>
      <c r="OCR1373" s="779"/>
      <c r="OCS1373" s="779"/>
      <c r="OCT1373" s="779"/>
      <c r="OCU1373" s="779"/>
      <c r="OCV1373" s="779"/>
      <c r="OCW1373" s="779"/>
      <c r="OCX1373" s="779"/>
      <c r="OCY1373" s="779"/>
      <c r="OCZ1373" s="779"/>
      <c r="ODA1373" s="779"/>
      <c r="ODB1373" s="779"/>
      <c r="ODC1373" s="779"/>
      <c r="ODD1373" s="779"/>
      <c r="ODE1373" s="779"/>
      <c r="ODF1373" s="779"/>
      <c r="ODG1373" s="779"/>
      <c r="ODH1373" s="779"/>
      <c r="ODI1373" s="779"/>
      <c r="ODJ1373" s="779"/>
      <c r="ODK1373" s="779"/>
      <c r="ODL1373" s="779"/>
      <c r="ODM1373" s="779"/>
      <c r="ODN1373" s="779"/>
      <c r="ODO1373" s="779"/>
      <c r="ODP1373" s="779"/>
      <c r="ODQ1373" s="779"/>
      <c r="ODR1373" s="779"/>
      <c r="ODS1373" s="779"/>
      <c r="ODT1373" s="779"/>
      <c r="ODU1373" s="779"/>
      <c r="ODV1373" s="779"/>
      <c r="ODW1373" s="779"/>
      <c r="ODX1373" s="779"/>
      <c r="ODY1373" s="779"/>
      <c r="ODZ1373" s="779"/>
      <c r="OEA1373" s="779"/>
      <c r="OEB1373" s="779"/>
      <c r="OEC1373" s="779"/>
      <c r="OED1373" s="779"/>
      <c r="OEE1373" s="779"/>
      <c r="OEF1373" s="779"/>
      <c r="OEG1373" s="779"/>
      <c r="OEH1373" s="779"/>
      <c r="OEI1373" s="779"/>
      <c r="OEJ1373" s="779"/>
      <c r="OEK1373" s="779"/>
      <c r="OEL1373" s="779"/>
      <c r="OEM1373" s="779"/>
      <c r="OEN1373" s="779"/>
      <c r="OEO1373" s="779"/>
      <c r="OEP1373" s="779"/>
      <c r="OEQ1373" s="779"/>
      <c r="OER1373" s="779"/>
      <c r="OES1373" s="779"/>
      <c r="OET1373" s="779"/>
      <c r="OEU1373" s="779"/>
      <c r="OEV1373" s="779"/>
      <c r="OEW1373" s="779"/>
      <c r="OEX1373" s="779"/>
      <c r="OEY1373" s="779"/>
      <c r="OEZ1373" s="779"/>
      <c r="OFA1373" s="779"/>
      <c r="OFB1373" s="779"/>
      <c r="OFC1373" s="779"/>
      <c r="OFD1373" s="779"/>
      <c r="OFE1373" s="779"/>
      <c r="OFF1373" s="779"/>
      <c r="OFG1373" s="779"/>
      <c r="OFH1373" s="779"/>
      <c r="OFI1373" s="779"/>
      <c r="OFJ1373" s="779"/>
      <c r="OFK1373" s="779"/>
      <c r="OFL1373" s="779"/>
      <c r="OFM1373" s="779"/>
      <c r="OFN1373" s="779"/>
      <c r="OFO1373" s="779"/>
      <c r="OFP1373" s="779"/>
      <c r="OFQ1373" s="779"/>
      <c r="OFR1373" s="779"/>
      <c r="OFS1373" s="779"/>
      <c r="OFT1373" s="779"/>
      <c r="OFU1373" s="779"/>
      <c r="OFV1373" s="779"/>
      <c r="OFW1373" s="779"/>
      <c r="OFX1373" s="779"/>
      <c r="OFY1373" s="779"/>
      <c r="OFZ1373" s="779"/>
      <c r="OGA1373" s="779"/>
      <c r="OGB1373" s="779"/>
      <c r="OGC1373" s="779"/>
      <c r="OGD1373" s="779"/>
      <c r="OGE1373" s="779"/>
      <c r="OGF1373" s="779"/>
      <c r="OGG1373" s="779"/>
      <c r="OGH1373" s="779"/>
      <c r="OGI1373" s="779"/>
      <c r="OGJ1373" s="779"/>
      <c r="OGK1373" s="779"/>
      <c r="OGL1373" s="779"/>
      <c r="OGM1373" s="779"/>
      <c r="OGN1373" s="779"/>
      <c r="OGO1373" s="779"/>
      <c r="OGP1373" s="779"/>
      <c r="OGQ1373" s="779"/>
      <c r="OGR1373" s="779"/>
      <c r="OGS1373" s="779"/>
      <c r="OGT1373" s="779"/>
      <c r="OGU1373" s="779"/>
      <c r="OGV1373" s="779"/>
      <c r="OGW1373" s="779"/>
      <c r="OGX1373" s="779"/>
      <c r="OGY1373" s="779"/>
      <c r="OGZ1373" s="779"/>
      <c r="OHA1373" s="779"/>
      <c r="OHB1373" s="779"/>
      <c r="OHC1373" s="779"/>
      <c r="OHD1373" s="779"/>
      <c r="OHE1373" s="779"/>
      <c r="OHF1373" s="779"/>
      <c r="OHG1373" s="779"/>
      <c r="OHH1373" s="779"/>
      <c r="OHI1373" s="779"/>
      <c r="OHJ1373" s="779"/>
      <c r="OHK1373" s="779"/>
      <c r="OHL1373" s="779"/>
      <c r="OHM1373" s="779"/>
      <c r="OHN1373" s="779"/>
      <c r="OHO1373" s="779"/>
      <c r="OHP1373" s="779"/>
      <c r="OHQ1373" s="779"/>
      <c r="OHR1373" s="779"/>
      <c r="OHS1373" s="779"/>
      <c r="OHT1373" s="779"/>
      <c r="OHU1373" s="779"/>
      <c r="OHV1373" s="779"/>
      <c r="OHW1373" s="779"/>
      <c r="OHX1373" s="779"/>
      <c r="OHY1373" s="779"/>
      <c r="OHZ1373" s="779"/>
      <c r="OIA1373" s="779"/>
      <c r="OIB1373" s="779"/>
      <c r="OIC1373" s="779"/>
      <c r="OID1373" s="779"/>
      <c r="OIE1373" s="779"/>
      <c r="OIF1373" s="779"/>
      <c r="OIG1373" s="779"/>
      <c r="OIH1373" s="779"/>
      <c r="OII1373" s="779"/>
      <c r="OIJ1373" s="779"/>
      <c r="OIK1373" s="779"/>
      <c r="OIL1373" s="779"/>
      <c r="OIM1373" s="779"/>
      <c r="OIN1373" s="779"/>
      <c r="OIO1373" s="779"/>
      <c r="OIP1373" s="779"/>
      <c r="OIQ1373" s="779"/>
      <c r="OIR1373" s="779"/>
      <c r="OIS1373" s="779"/>
      <c r="OIT1373" s="779"/>
      <c r="OIU1373" s="779"/>
      <c r="OIV1373" s="779"/>
      <c r="OIW1373" s="779"/>
      <c r="OIX1373" s="779"/>
      <c r="OIY1373" s="779"/>
      <c r="OIZ1373" s="779"/>
      <c r="OJA1373" s="779"/>
      <c r="OJB1373" s="779"/>
      <c r="OJC1373" s="779"/>
      <c r="OJD1373" s="779"/>
      <c r="OJE1373" s="779"/>
      <c r="OJF1373" s="779"/>
      <c r="OJG1373" s="779"/>
      <c r="OJH1373" s="779"/>
      <c r="OJI1373" s="779"/>
      <c r="OJJ1373" s="779"/>
      <c r="OJK1373" s="779"/>
      <c r="OJL1373" s="779"/>
      <c r="OJM1373" s="779"/>
      <c r="OJN1373" s="779"/>
      <c r="OJO1373" s="779"/>
      <c r="OJP1373" s="779"/>
      <c r="OJQ1373" s="779"/>
      <c r="OJR1373" s="779"/>
      <c r="OJS1373" s="779"/>
      <c r="OJT1373" s="779"/>
      <c r="OJU1373" s="779"/>
      <c r="OJV1373" s="779"/>
      <c r="OJW1373" s="779"/>
      <c r="OJX1373" s="779"/>
      <c r="OJY1373" s="779"/>
      <c r="OJZ1373" s="779"/>
      <c r="OKA1373" s="779"/>
      <c r="OKB1373" s="779"/>
      <c r="OKC1373" s="779"/>
      <c r="OKD1373" s="779"/>
      <c r="OKE1373" s="779"/>
      <c r="OKF1373" s="779"/>
      <c r="OKG1373" s="779"/>
      <c r="OKH1373" s="779"/>
      <c r="OKI1373" s="779"/>
      <c r="OKJ1373" s="779"/>
      <c r="OKK1373" s="779"/>
      <c r="OKL1373" s="779"/>
      <c r="OKM1373" s="779"/>
      <c r="OKN1373" s="779"/>
      <c r="OKO1373" s="779"/>
      <c r="OKP1373" s="779"/>
      <c r="OKQ1373" s="779"/>
      <c r="OKR1373" s="779"/>
      <c r="OKS1373" s="779"/>
      <c r="OKT1373" s="779"/>
      <c r="OKU1373" s="779"/>
      <c r="OKV1373" s="779"/>
      <c r="OKW1373" s="779"/>
      <c r="OKX1373" s="779"/>
      <c r="OKY1373" s="779"/>
      <c r="OKZ1373" s="779"/>
      <c r="OLA1373" s="779"/>
      <c r="OLB1373" s="779"/>
      <c r="OLC1373" s="779"/>
      <c r="OLD1373" s="779"/>
      <c r="OLE1373" s="779"/>
      <c r="OLF1373" s="779"/>
      <c r="OLG1373" s="779"/>
      <c r="OLH1373" s="779"/>
      <c r="OLI1373" s="779"/>
      <c r="OLJ1373" s="779"/>
      <c r="OLK1373" s="779"/>
      <c r="OLL1373" s="779"/>
      <c r="OLM1373" s="779"/>
      <c r="OLN1373" s="779"/>
      <c r="OLO1373" s="779"/>
      <c r="OLP1373" s="779"/>
      <c r="OLQ1373" s="779"/>
      <c r="OLR1373" s="779"/>
      <c r="OLS1373" s="779"/>
      <c r="OLT1373" s="779"/>
      <c r="OLU1373" s="779"/>
      <c r="OLV1373" s="779"/>
      <c r="OLW1373" s="779"/>
      <c r="OLX1373" s="779"/>
      <c r="OLY1373" s="779"/>
      <c r="OLZ1373" s="779"/>
      <c r="OMA1373" s="779"/>
      <c r="OMB1373" s="779"/>
      <c r="OMC1373" s="779"/>
      <c r="OMD1373" s="779"/>
      <c r="OME1373" s="779"/>
      <c r="OMF1373" s="779"/>
      <c r="OMG1373" s="779"/>
      <c r="OMH1373" s="779"/>
      <c r="OMI1373" s="779"/>
      <c r="OMJ1373" s="779"/>
      <c r="OMK1373" s="779"/>
      <c r="OML1373" s="779"/>
      <c r="OMM1373" s="779"/>
      <c r="OMN1373" s="779"/>
      <c r="OMO1373" s="779"/>
      <c r="OMP1373" s="779"/>
      <c r="OMQ1373" s="779"/>
      <c r="OMR1373" s="779"/>
      <c r="OMS1373" s="779"/>
      <c r="OMT1373" s="779"/>
      <c r="OMU1373" s="779"/>
      <c r="OMV1373" s="779"/>
      <c r="OMW1373" s="779"/>
      <c r="OMX1373" s="779"/>
      <c r="OMY1373" s="779"/>
      <c r="OMZ1373" s="779"/>
      <c r="ONA1373" s="779"/>
      <c r="ONB1373" s="779"/>
      <c r="ONC1373" s="779"/>
      <c r="OND1373" s="779"/>
      <c r="ONE1373" s="779"/>
      <c r="ONF1373" s="779"/>
      <c r="ONG1373" s="779"/>
      <c r="ONH1373" s="779"/>
      <c r="ONI1373" s="779"/>
      <c r="ONJ1373" s="779"/>
      <c r="ONK1373" s="779"/>
      <c r="ONL1373" s="779"/>
      <c r="ONM1373" s="779"/>
      <c r="ONN1373" s="779"/>
      <c r="ONO1373" s="779"/>
      <c r="ONP1373" s="779"/>
      <c r="ONQ1373" s="779"/>
      <c r="ONR1373" s="779"/>
      <c r="ONS1373" s="779"/>
      <c r="ONT1373" s="779"/>
      <c r="ONU1373" s="779"/>
      <c r="ONV1373" s="779"/>
      <c r="ONW1373" s="779"/>
      <c r="ONX1373" s="779"/>
      <c r="ONY1373" s="779"/>
      <c r="ONZ1373" s="779"/>
      <c r="OOA1373" s="779"/>
      <c r="OOB1373" s="779"/>
      <c r="OOC1373" s="779"/>
      <c r="OOD1373" s="779"/>
      <c r="OOE1373" s="779"/>
      <c r="OOF1373" s="779"/>
      <c r="OOG1373" s="779"/>
      <c r="OOH1373" s="779"/>
      <c r="OOI1373" s="779"/>
      <c r="OOJ1373" s="779"/>
      <c r="OOK1373" s="779"/>
      <c r="OOL1373" s="779"/>
      <c r="OOM1373" s="779"/>
      <c r="OON1373" s="779"/>
      <c r="OOO1373" s="779"/>
      <c r="OOP1373" s="779"/>
      <c r="OOQ1373" s="779"/>
      <c r="OOR1373" s="779"/>
      <c r="OOS1373" s="779"/>
      <c r="OOT1373" s="779"/>
      <c r="OOU1373" s="779"/>
      <c r="OOV1373" s="779"/>
      <c r="OOW1373" s="779"/>
      <c r="OOX1373" s="779"/>
      <c r="OOY1373" s="779"/>
      <c r="OOZ1373" s="779"/>
      <c r="OPA1373" s="779"/>
      <c r="OPB1373" s="779"/>
      <c r="OPC1373" s="779"/>
      <c r="OPD1373" s="779"/>
      <c r="OPE1373" s="779"/>
      <c r="OPF1373" s="779"/>
      <c r="OPG1373" s="779"/>
      <c r="OPH1373" s="779"/>
      <c r="OPI1373" s="779"/>
      <c r="OPJ1373" s="779"/>
      <c r="OPK1373" s="779"/>
      <c r="OPL1373" s="779"/>
      <c r="OPM1373" s="779"/>
      <c r="OPN1373" s="779"/>
      <c r="OPO1373" s="779"/>
      <c r="OPP1373" s="779"/>
      <c r="OPQ1373" s="779"/>
      <c r="OPR1373" s="779"/>
      <c r="OPS1373" s="779"/>
      <c r="OPT1373" s="779"/>
      <c r="OPU1373" s="779"/>
      <c r="OPV1373" s="779"/>
      <c r="OPW1373" s="779"/>
      <c r="OPX1373" s="779"/>
      <c r="OPY1373" s="779"/>
      <c r="OPZ1373" s="779"/>
      <c r="OQA1373" s="779"/>
      <c r="OQB1373" s="779"/>
      <c r="OQC1373" s="779"/>
      <c r="OQD1373" s="779"/>
      <c r="OQE1373" s="779"/>
      <c r="OQF1373" s="779"/>
      <c r="OQG1373" s="779"/>
      <c r="OQH1373" s="779"/>
      <c r="OQI1373" s="779"/>
      <c r="OQJ1373" s="779"/>
      <c r="OQK1373" s="779"/>
      <c r="OQL1373" s="779"/>
      <c r="OQM1373" s="779"/>
      <c r="OQN1373" s="779"/>
      <c r="OQO1373" s="779"/>
      <c r="OQP1373" s="779"/>
      <c r="OQQ1373" s="779"/>
      <c r="OQR1373" s="779"/>
      <c r="OQS1373" s="779"/>
      <c r="OQT1373" s="779"/>
      <c r="OQU1373" s="779"/>
      <c r="OQV1373" s="779"/>
      <c r="OQW1373" s="779"/>
      <c r="OQX1373" s="779"/>
      <c r="OQY1373" s="779"/>
      <c r="OQZ1373" s="779"/>
      <c r="ORA1373" s="779"/>
      <c r="ORB1373" s="779"/>
      <c r="ORC1373" s="779"/>
      <c r="ORD1373" s="779"/>
      <c r="ORE1373" s="779"/>
      <c r="ORF1373" s="779"/>
      <c r="ORG1373" s="779"/>
      <c r="ORH1373" s="779"/>
      <c r="ORI1373" s="779"/>
      <c r="ORJ1373" s="779"/>
      <c r="ORK1373" s="779"/>
      <c r="ORL1373" s="779"/>
      <c r="ORM1373" s="779"/>
      <c r="ORN1373" s="779"/>
      <c r="ORO1373" s="779"/>
      <c r="ORP1373" s="779"/>
      <c r="ORQ1373" s="779"/>
      <c r="ORR1373" s="779"/>
      <c r="ORS1373" s="779"/>
      <c r="ORT1373" s="779"/>
      <c r="ORU1373" s="779"/>
      <c r="ORV1373" s="779"/>
      <c r="ORW1373" s="779"/>
      <c r="ORX1373" s="779"/>
      <c r="ORY1373" s="779"/>
      <c r="ORZ1373" s="779"/>
      <c r="OSA1373" s="779"/>
      <c r="OSB1373" s="779"/>
      <c r="OSC1373" s="779"/>
      <c r="OSD1373" s="779"/>
      <c r="OSE1373" s="779"/>
      <c r="OSF1373" s="779"/>
      <c r="OSG1373" s="779"/>
      <c r="OSH1373" s="779"/>
      <c r="OSI1373" s="779"/>
      <c r="OSJ1373" s="779"/>
      <c r="OSK1373" s="779"/>
      <c r="OSL1373" s="779"/>
      <c r="OSM1373" s="779"/>
      <c r="OSN1373" s="779"/>
      <c r="OSO1373" s="779"/>
      <c r="OSP1373" s="779"/>
      <c r="OSQ1373" s="779"/>
      <c r="OSR1373" s="779"/>
      <c r="OSS1373" s="779"/>
      <c r="OST1373" s="779"/>
      <c r="OSU1373" s="779"/>
      <c r="OSV1373" s="779"/>
      <c r="OSW1373" s="779"/>
      <c r="OSX1373" s="779"/>
      <c r="OSY1373" s="779"/>
      <c r="OSZ1373" s="779"/>
      <c r="OTA1373" s="779"/>
      <c r="OTB1373" s="779"/>
      <c r="OTC1373" s="779"/>
      <c r="OTD1373" s="779"/>
      <c r="OTE1373" s="779"/>
      <c r="OTF1373" s="779"/>
      <c r="OTG1373" s="779"/>
      <c r="OTH1373" s="779"/>
      <c r="OTI1373" s="779"/>
      <c r="OTJ1373" s="779"/>
      <c r="OTK1373" s="779"/>
      <c r="OTL1373" s="779"/>
      <c r="OTM1373" s="779"/>
      <c r="OTN1373" s="779"/>
      <c r="OTO1373" s="779"/>
      <c r="OTP1373" s="779"/>
      <c r="OTQ1373" s="779"/>
      <c r="OTR1373" s="779"/>
      <c r="OTS1373" s="779"/>
      <c r="OTT1373" s="779"/>
      <c r="OTU1373" s="779"/>
      <c r="OTV1373" s="779"/>
      <c r="OTW1373" s="779"/>
      <c r="OTX1373" s="779"/>
      <c r="OTY1373" s="779"/>
      <c r="OTZ1373" s="779"/>
      <c r="OUA1373" s="779"/>
      <c r="OUB1373" s="779"/>
      <c r="OUC1373" s="779"/>
      <c r="OUD1373" s="779"/>
      <c r="OUE1373" s="779"/>
      <c r="OUF1373" s="779"/>
      <c r="OUG1373" s="779"/>
      <c r="OUH1373" s="779"/>
      <c r="OUI1373" s="779"/>
      <c r="OUJ1373" s="779"/>
      <c r="OUK1373" s="779"/>
      <c r="OUL1373" s="779"/>
      <c r="OUM1373" s="779"/>
      <c r="OUN1373" s="779"/>
      <c r="OUO1373" s="779"/>
      <c r="OUP1373" s="779"/>
      <c r="OUQ1373" s="779"/>
      <c r="OUR1373" s="779"/>
      <c r="OUS1373" s="779"/>
      <c r="OUT1373" s="779"/>
      <c r="OUU1373" s="779"/>
      <c r="OUV1373" s="779"/>
      <c r="OUW1373" s="779"/>
      <c r="OUX1373" s="779"/>
      <c r="OUY1373" s="779"/>
      <c r="OUZ1373" s="779"/>
      <c r="OVA1373" s="779"/>
      <c r="OVB1373" s="779"/>
      <c r="OVC1373" s="779"/>
      <c r="OVD1373" s="779"/>
      <c r="OVE1373" s="779"/>
      <c r="OVF1373" s="779"/>
      <c r="OVG1373" s="779"/>
      <c r="OVH1373" s="779"/>
      <c r="OVI1373" s="779"/>
      <c r="OVJ1373" s="779"/>
      <c r="OVK1373" s="779"/>
      <c r="OVL1373" s="779"/>
      <c r="OVM1373" s="779"/>
      <c r="OVN1373" s="779"/>
      <c r="OVO1373" s="779"/>
      <c r="OVP1373" s="779"/>
      <c r="OVQ1373" s="779"/>
      <c r="OVR1373" s="779"/>
      <c r="OVS1373" s="779"/>
      <c r="OVT1373" s="779"/>
      <c r="OVU1373" s="779"/>
      <c r="OVV1373" s="779"/>
      <c r="OVW1373" s="779"/>
      <c r="OVX1373" s="779"/>
      <c r="OVY1373" s="779"/>
      <c r="OVZ1373" s="779"/>
      <c r="OWA1373" s="779"/>
      <c r="OWB1373" s="779"/>
      <c r="OWC1373" s="779"/>
      <c r="OWD1373" s="779"/>
      <c r="OWE1373" s="779"/>
      <c r="OWF1373" s="779"/>
      <c r="OWG1373" s="779"/>
      <c r="OWH1373" s="779"/>
      <c r="OWI1373" s="779"/>
      <c r="OWJ1373" s="779"/>
      <c r="OWK1373" s="779"/>
      <c r="OWL1373" s="779"/>
      <c r="OWM1373" s="779"/>
      <c r="OWN1373" s="779"/>
      <c r="OWO1373" s="779"/>
      <c r="OWP1373" s="779"/>
      <c r="OWQ1373" s="779"/>
      <c r="OWR1373" s="779"/>
      <c r="OWS1373" s="779"/>
      <c r="OWT1373" s="779"/>
      <c r="OWU1373" s="779"/>
      <c r="OWV1373" s="779"/>
      <c r="OWW1373" s="779"/>
      <c r="OWX1373" s="779"/>
      <c r="OWY1373" s="779"/>
      <c r="OWZ1373" s="779"/>
      <c r="OXA1373" s="779"/>
      <c r="OXB1373" s="779"/>
      <c r="OXC1373" s="779"/>
      <c r="OXD1373" s="779"/>
      <c r="OXE1373" s="779"/>
      <c r="OXF1373" s="779"/>
      <c r="OXG1373" s="779"/>
      <c r="OXH1373" s="779"/>
      <c r="OXI1373" s="779"/>
      <c r="OXJ1373" s="779"/>
      <c r="OXK1373" s="779"/>
      <c r="OXL1373" s="779"/>
      <c r="OXM1373" s="779"/>
      <c r="OXN1373" s="779"/>
      <c r="OXO1373" s="779"/>
      <c r="OXP1373" s="779"/>
      <c r="OXQ1373" s="779"/>
      <c r="OXR1373" s="779"/>
      <c r="OXS1373" s="779"/>
      <c r="OXT1373" s="779"/>
      <c r="OXU1373" s="779"/>
      <c r="OXV1373" s="779"/>
      <c r="OXW1373" s="779"/>
      <c r="OXX1373" s="779"/>
      <c r="OXY1373" s="779"/>
      <c r="OXZ1373" s="779"/>
      <c r="OYA1373" s="779"/>
      <c r="OYB1373" s="779"/>
      <c r="OYC1373" s="779"/>
      <c r="OYD1373" s="779"/>
      <c r="OYE1373" s="779"/>
      <c r="OYF1373" s="779"/>
      <c r="OYG1373" s="779"/>
      <c r="OYH1373" s="779"/>
      <c r="OYI1373" s="779"/>
      <c r="OYJ1373" s="779"/>
      <c r="OYK1373" s="779"/>
      <c r="OYL1373" s="779"/>
      <c r="OYM1373" s="779"/>
      <c r="OYN1373" s="779"/>
      <c r="OYO1373" s="779"/>
      <c r="OYP1373" s="779"/>
      <c r="OYQ1373" s="779"/>
      <c r="OYR1373" s="779"/>
      <c r="OYS1373" s="779"/>
      <c r="OYT1373" s="779"/>
      <c r="OYU1373" s="779"/>
      <c r="OYV1373" s="779"/>
      <c r="OYW1373" s="779"/>
      <c r="OYX1373" s="779"/>
      <c r="OYY1373" s="779"/>
      <c r="OYZ1373" s="779"/>
      <c r="OZA1373" s="779"/>
      <c r="OZB1373" s="779"/>
      <c r="OZC1373" s="779"/>
      <c r="OZD1373" s="779"/>
      <c r="OZE1373" s="779"/>
      <c r="OZF1373" s="779"/>
      <c r="OZG1373" s="779"/>
      <c r="OZH1373" s="779"/>
      <c r="OZI1373" s="779"/>
      <c r="OZJ1373" s="779"/>
      <c r="OZK1373" s="779"/>
      <c r="OZL1373" s="779"/>
      <c r="OZM1373" s="779"/>
      <c r="OZN1373" s="779"/>
      <c r="OZO1373" s="779"/>
      <c r="OZP1373" s="779"/>
      <c r="OZQ1373" s="779"/>
      <c r="OZR1373" s="779"/>
      <c r="OZS1373" s="779"/>
      <c r="OZT1373" s="779"/>
      <c r="OZU1373" s="779"/>
      <c r="OZV1373" s="779"/>
      <c r="OZW1373" s="779"/>
      <c r="OZX1373" s="779"/>
      <c r="OZY1373" s="779"/>
      <c r="OZZ1373" s="779"/>
      <c r="PAA1373" s="779"/>
      <c r="PAB1373" s="779"/>
      <c r="PAC1373" s="779"/>
      <c r="PAD1373" s="779"/>
      <c r="PAE1373" s="779"/>
      <c r="PAF1373" s="779"/>
      <c r="PAG1373" s="779"/>
      <c r="PAH1373" s="779"/>
      <c r="PAI1373" s="779"/>
      <c r="PAJ1373" s="779"/>
      <c r="PAK1373" s="779"/>
      <c r="PAL1373" s="779"/>
      <c r="PAM1373" s="779"/>
      <c r="PAN1373" s="779"/>
      <c r="PAO1373" s="779"/>
      <c r="PAP1373" s="779"/>
      <c r="PAQ1373" s="779"/>
      <c r="PAR1373" s="779"/>
      <c r="PAS1373" s="779"/>
      <c r="PAT1373" s="779"/>
      <c r="PAU1373" s="779"/>
      <c r="PAV1373" s="779"/>
      <c r="PAW1373" s="779"/>
      <c r="PAX1373" s="779"/>
      <c r="PAY1373" s="779"/>
      <c r="PAZ1373" s="779"/>
      <c r="PBA1373" s="779"/>
      <c r="PBB1373" s="779"/>
      <c r="PBC1373" s="779"/>
      <c r="PBD1373" s="779"/>
      <c r="PBE1373" s="779"/>
      <c r="PBF1373" s="779"/>
      <c r="PBG1373" s="779"/>
      <c r="PBH1373" s="779"/>
      <c r="PBI1373" s="779"/>
      <c r="PBJ1373" s="779"/>
      <c r="PBK1373" s="779"/>
      <c r="PBL1373" s="779"/>
      <c r="PBM1373" s="779"/>
      <c r="PBN1373" s="779"/>
      <c r="PBO1373" s="779"/>
      <c r="PBP1373" s="779"/>
      <c r="PBQ1373" s="779"/>
      <c r="PBR1373" s="779"/>
      <c r="PBS1373" s="779"/>
      <c r="PBT1373" s="779"/>
      <c r="PBU1373" s="779"/>
      <c r="PBV1373" s="779"/>
      <c r="PBW1373" s="779"/>
      <c r="PBX1373" s="779"/>
      <c r="PBY1373" s="779"/>
      <c r="PBZ1373" s="779"/>
      <c r="PCA1373" s="779"/>
      <c r="PCB1373" s="779"/>
      <c r="PCC1373" s="779"/>
      <c r="PCD1373" s="779"/>
      <c r="PCE1373" s="779"/>
      <c r="PCF1373" s="779"/>
      <c r="PCG1373" s="779"/>
      <c r="PCH1373" s="779"/>
      <c r="PCI1373" s="779"/>
      <c r="PCJ1373" s="779"/>
      <c r="PCK1373" s="779"/>
      <c r="PCL1373" s="779"/>
      <c r="PCM1373" s="779"/>
      <c r="PCN1373" s="779"/>
      <c r="PCO1373" s="779"/>
      <c r="PCP1373" s="779"/>
      <c r="PCQ1373" s="779"/>
      <c r="PCR1373" s="779"/>
      <c r="PCS1373" s="779"/>
      <c r="PCT1373" s="779"/>
      <c r="PCU1373" s="779"/>
      <c r="PCV1373" s="779"/>
      <c r="PCW1373" s="779"/>
      <c r="PCX1373" s="779"/>
      <c r="PCY1373" s="779"/>
      <c r="PCZ1373" s="779"/>
      <c r="PDA1373" s="779"/>
      <c r="PDB1373" s="779"/>
      <c r="PDC1373" s="779"/>
      <c r="PDD1373" s="779"/>
      <c r="PDE1373" s="779"/>
      <c r="PDF1373" s="779"/>
      <c r="PDG1373" s="779"/>
      <c r="PDH1373" s="779"/>
      <c r="PDI1373" s="779"/>
      <c r="PDJ1373" s="779"/>
      <c r="PDK1373" s="779"/>
      <c r="PDL1373" s="779"/>
      <c r="PDM1373" s="779"/>
      <c r="PDN1373" s="779"/>
      <c r="PDO1373" s="779"/>
      <c r="PDP1373" s="779"/>
      <c r="PDQ1373" s="779"/>
      <c r="PDR1373" s="779"/>
      <c r="PDS1373" s="779"/>
      <c r="PDT1373" s="779"/>
      <c r="PDU1373" s="779"/>
      <c r="PDV1373" s="779"/>
      <c r="PDW1373" s="779"/>
      <c r="PDX1373" s="779"/>
      <c r="PDY1373" s="779"/>
      <c r="PDZ1373" s="779"/>
      <c r="PEA1373" s="779"/>
      <c r="PEB1373" s="779"/>
      <c r="PEC1373" s="779"/>
      <c r="PED1373" s="779"/>
      <c r="PEE1373" s="779"/>
      <c r="PEF1373" s="779"/>
      <c r="PEG1373" s="779"/>
      <c r="PEH1373" s="779"/>
      <c r="PEI1373" s="779"/>
      <c r="PEJ1373" s="779"/>
      <c r="PEK1373" s="779"/>
      <c r="PEL1373" s="779"/>
      <c r="PEM1373" s="779"/>
      <c r="PEN1373" s="779"/>
      <c r="PEO1373" s="779"/>
      <c r="PEP1373" s="779"/>
      <c r="PEQ1373" s="779"/>
      <c r="PER1373" s="779"/>
      <c r="PES1373" s="779"/>
      <c r="PET1373" s="779"/>
      <c r="PEU1373" s="779"/>
      <c r="PEV1373" s="779"/>
      <c r="PEW1373" s="779"/>
      <c r="PEX1373" s="779"/>
      <c r="PEY1373" s="779"/>
      <c r="PEZ1373" s="779"/>
      <c r="PFA1373" s="779"/>
      <c r="PFB1373" s="779"/>
      <c r="PFC1373" s="779"/>
      <c r="PFD1373" s="779"/>
      <c r="PFE1373" s="779"/>
      <c r="PFF1373" s="779"/>
      <c r="PFG1373" s="779"/>
      <c r="PFH1373" s="779"/>
      <c r="PFI1373" s="779"/>
      <c r="PFJ1373" s="779"/>
      <c r="PFK1373" s="779"/>
      <c r="PFL1373" s="779"/>
      <c r="PFM1373" s="779"/>
      <c r="PFN1373" s="779"/>
      <c r="PFO1373" s="779"/>
      <c r="PFP1373" s="779"/>
      <c r="PFQ1373" s="779"/>
      <c r="PFR1373" s="779"/>
      <c r="PFS1373" s="779"/>
      <c r="PFT1373" s="779"/>
      <c r="PFU1373" s="779"/>
      <c r="PFV1373" s="779"/>
      <c r="PFW1373" s="779"/>
      <c r="PFX1373" s="779"/>
      <c r="PFY1373" s="779"/>
      <c r="PFZ1373" s="779"/>
      <c r="PGA1373" s="779"/>
      <c r="PGB1373" s="779"/>
      <c r="PGC1373" s="779"/>
      <c r="PGD1373" s="779"/>
      <c r="PGE1373" s="779"/>
      <c r="PGF1373" s="779"/>
      <c r="PGG1373" s="779"/>
      <c r="PGH1373" s="779"/>
      <c r="PGI1373" s="779"/>
      <c r="PGJ1373" s="779"/>
      <c r="PGK1373" s="779"/>
      <c r="PGL1373" s="779"/>
      <c r="PGM1373" s="779"/>
      <c r="PGN1373" s="779"/>
      <c r="PGO1373" s="779"/>
      <c r="PGP1373" s="779"/>
      <c r="PGQ1373" s="779"/>
      <c r="PGR1373" s="779"/>
      <c r="PGS1373" s="779"/>
      <c r="PGT1373" s="779"/>
      <c r="PGU1373" s="779"/>
      <c r="PGV1373" s="779"/>
      <c r="PGW1373" s="779"/>
      <c r="PGX1373" s="779"/>
      <c r="PGY1373" s="779"/>
      <c r="PGZ1373" s="779"/>
      <c r="PHA1373" s="779"/>
      <c r="PHB1373" s="779"/>
      <c r="PHC1373" s="779"/>
      <c r="PHD1373" s="779"/>
      <c r="PHE1373" s="779"/>
      <c r="PHF1373" s="779"/>
      <c r="PHG1373" s="779"/>
      <c r="PHH1373" s="779"/>
      <c r="PHI1373" s="779"/>
      <c r="PHJ1373" s="779"/>
      <c r="PHK1373" s="779"/>
      <c r="PHL1373" s="779"/>
      <c r="PHM1373" s="779"/>
      <c r="PHN1373" s="779"/>
      <c r="PHO1373" s="779"/>
      <c r="PHP1373" s="779"/>
      <c r="PHQ1373" s="779"/>
      <c r="PHR1373" s="779"/>
      <c r="PHS1373" s="779"/>
      <c r="PHT1373" s="779"/>
      <c r="PHU1373" s="779"/>
      <c r="PHV1373" s="779"/>
      <c r="PHW1373" s="779"/>
      <c r="PHX1373" s="779"/>
      <c r="PHY1373" s="779"/>
      <c r="PHZ1373" s="779"/>
      <c r="PIA1373" s="779"/>
      <c r="PIB1373" s="779"/>
      <c r="PIC1373" s="779"/>
      <c r="PID1373" s="779"/>
      <c r="PIE1373" s="779"/>
      <c r="PIF1373" s="779"/>
      <c r="PIG1373" s="779"/>
      <c r="PIH1373" s="779"/>
      <c r="PII1373" s="779"/>
      <c r="PIJ1373" s="779"/>
      <c r="PIK1373" s="779"/>
      <c r="PIL1373" s="779"/>
      <c r="PIM1373" s="779"/>
      <c r="PIN1373" s="779"/>
      <c r="PIO1373" s="779"/>
      <c r="PIP1373" s="779"/>
      <c r="PIQ1373" s="779"/>
      <c r="PIR1373" s="779"/>
      <c r="PIS1373" s="779"/>
      <c r="PIT1373" s="779"/>
      <c r="PIU1373" s="779"/>
      <c r="PIV1373" s="779"/>
      <c r="PIW1373" s="779"/>
      <c r="PIX1373" s="779"/>
      <c r="PIY1373" s="779"/>
      <c r="PIZ1373" s="779"/>
      <c r="PJA1373" s="779"/>
      <c r="PJB1373" s="779"/>
      <c r="PJC1373" s="779"/>
      <c r="PJD1373" s="779"/>
      <c r="PJE1373" s="779"/>
      <c r="PJF1373" s="779"/>
      <c r="PJG1373" s="779"/>
      <c r="PJH1373" s="779"/>
      <c r="PJI1373" s="779"/>
      <c r="PJJ1373" s="779"/>
      <c r="PJK1373" s="779"/>
      <c r="PJL1373" s="779"/>
      <c r="PJM1373" s="779"/>
      <c r="PJN1373" s="779"/>
      <c r="PJO1373" s="779"/>
      <c r="PJP1373" s="779"/>
      <c r="PJQ1373" s="779"/>
      <c r="PJR1373" s="779"/>
      <c r="PJS1373" s="779"/>
      <c r="PJT1373" s="779"/>
      <c r="PJU1373" s="779"/>
      <c r="PJV1373" s="779"/>
      <c r="PJW1373" s="779"/>
      <c r="PJX1373" s="779"/>
      <c r="PJY1373" s="779"/>
      <c r="PJZ1373" s="779"/>
      <c r="PKA1373" s="779"/>
      <c r="PKB1373" s="779"/>
      <c r="PKC1373" s="779"/>
      <c r="PKD1373" s="779"/>
      <c r="PKE1373" s="779"/>
      <c r="PKF1373" s="779"/>
      <c r="PKG1373" s="779"/>
      <c r="PKH1373" s="779"/>
      <c r="PKI1373" s="779"/>
      <c r="PKJ1373" s="779"/>
      <c r="PKK1373" s="779"/>
      <c r="PKL1373" s="779"/>
      <c r="PKM1373" s="779"/>
      <c r="PKN1373" s="779"/>
      <c r="PKO1373" s="779"/>
      <c r="PKP1373" s="779"/>
      <c r="PKQ1373" s="779"/>
      <c r="PKR1373" s="779"/>
      <c r="PKS1373" s="779"/>
      <c r="PKT1373" s="779"/>
      <c r="PKU1373" s="779"/>
      <c r="PKV1373" s="779"/>
      <c r="PKW1373" s="779"/>
      <c r="PKX1373" s="779"/>
      <c r="PKY1373" s="779"/>
      <c r="PKZ1373" s="779"/>
      <c r="PLA1373" s="779"/>
      <c r="PLB1373" s="779"/>
      <c r="PLC1373" s="779"/>
      <c r="PLD1373" s="779"/>
      <c r="PLE1373" s="779"/>
      <c r="PLF1373" s="779"/>
      <c r="PLG1373" s="779"/>
      <c r="PLH1373" s="779"/>
      <c r="PLI1373" s="779"/>
      <c r="PLJ1373" s="779"/>
      <c r="PLK1373" s="779"/>
      <c r="PLL1373" s="779"/>
      <c r="PLM1373" s="779"/>
      <c r="PLN1373" s="779"/>
      <c r="PLO1373" s="779"/>
      <c r="PLP1373" s="779"/>
      <c r="PLQ1373" s="779"/>
      <c r="PLR1373" s="779"/>
      <c r="PLS1373" s="779"/>
      <c r="PLT1373" s="779"/>
      <c r="PLU1373" s="779"/>
      <c r="PLV1373" s="779"/>
      <c r="PLW1373" s="779"/>
      <c r="PLX1373" s="779"/>
      <c r="PLY1373" s="779"/>
      <c r="PLZ1373" s="779"/>
      <c r="PMA1373" s="779"/>
      <c r="PMB1373" s="779"/>
      <c r="PMC1373" s="779"/>
      <c r="PMD1373" s="779"/>
      <c r="PME1373" s="779"/>
      <c r="PMF1373" s="779"/>
      <c r="PMG1373" s="779"/>
      <c r="PMH1373" s="779"/>
      <c r="PMI1373" s="779"/>
      <c r="PMJ1373" s="779"/>
      <c r="PMK1373" s="779"/>
      <c r="PML1373" s="779"/>
      <c r="PMM1373" s="779"/>
      <c r="PMN1373" s="779"/>
      <c r="PMO1373" s="779"/>
      <c r="PMP1373" s="779"/>
      <c r="PMQ1373" s="779"/>
      <c r="PMR1373" s="779"/>
      <c r="PMS1373" s="779"/>
      <c r="PMT1373" s="779"/>
      <c r="PMU1373" s="779"/>
      <c r="PMV1373" s="779"/>
      <c r="PMW1373" s="779"/>
      <c r="PMX1373" s="779"/>
      <c r="PMY1373" s="779"/>
      <c r="PMZ1373" s="779"/>
      <c r="PNA1373" s="779"/>
      <c r="PNB1373" s="779"/>
      <c r="PNC1373" s="779"/>
      <c r="PND1373" s="779"/>
      <c r="PNE1373" s="779"/>
      <c r="PNF1373" s="779"/>
      <c r="PNG1373" s="779"/>
      <c r="PNH1373" s="779"/>
      <c r="PNI1373" s="779"/>
      <c r="PNJ1373" s="779"/>
      <c r="PNK1373" s="779"/>
      <c r="PNL1373" s="779"/>
      <c r="PNM1373" s="779"/>
      <c r="PNN1373" s="779"/>
      <c r="PNO1373" s="779"/>
      <c r="PNP1373" s="779"/>
      <c r="PNQ1373" s="779"/>
      <c r="PNR1373" s="779"/>
      <c r="PNS1373" s="779"/>
      <c r="PNT1373" s="779"/>
      <c r="PNU1373" s="779"/>
      <c r="PNV1373" s="779"/>
      <c r="PNW1373" s="779"/>
      <c r="PNX1373" s="779"/>
      <c r="PNY1373" s="779"/>
      <c r="PNZ1373" s="779"/>
      <c r="POA1373" s="779"/>
      <c r="POB1373" s="779"/>
      <c r="POC1373" s="779"/>
      <c r="POD1373" s="779"/>
      <c r="POE1373" s="779"/>
      <c r="POF1373" s="779"/>
      <c r="POG1373" s="779"/>
      <c r="POH1373" s="779"/>
      <c r="POI1373" s="779"/>
      <c r="POJ1373" s="779"/>
      <c r="POK1373" s="779"/>
      <c r="POL1373" s="779"/>
      <c r="POM1373" s="779"/>
      <c r="PON1373" s="779"/>
      <c r="POO1373" s="779"/>
      <c r="POP1373" s="779"/>
      <c r="POQ1373" s="779"/>
      <c r="POR1373" s="779"/>
      <c r="POS1373" s="779"/>
      <c r="POT1373" s="779"/>
      <c r="POU1373" s="779"/>
      <c r="POV1373" s="779"/>
      <c r="POW1373" s="779"/>
      <c r="POX1373" s="779"/>
      <c r="POY1373" s="779"/>
      <c r="POZ1373" s="779"/>
      <c r="PPA1373" s="779"/>
      <c r="PPB1373" s="779"/>
      <c r="PPC1373" s="779"/>
      <c r="PPD1373" s="779"/>
      <c r="PPE1373" s="779"/>
      <c r="PPF1373" s="779"/>
      <c r="PPG1373" s="779"/>
      <c r="PPH1373" s="779"/>
      <c r="PPI1373" s="779"/>
      <c r="PPJ1373" s="779"/>
      <c r="PPK1373" s="779"/>
      <c r="PPL1373" s="779"/>
      <c r="PPM1373" s="779"/>
      <c r="PPN1373" s="779"/>
      <c r="PPO1373" s="779"/>
      <c r="PPP1373" s="779"/>
      <c r="PPQ1373" s="779"/>
      <c r="PPR1373" s="779"/>
      <c r="PPS1373" s="779"/>
      <c r="PPT1373" s="779"/>
      <c r="PPU1373" s="779"/>
      <c r="PPV1373" s="779"/>
      <c r="PPW1373" s="779"/>
      <c r="PPX1373" s="779"/>
      <c r="PPY1373" s="779"/>
      <c r="PPZ1373" s="779"/>
      <c r="PQA1373" s="779"/>
      <c r="PQB1373" s="779"/>
      <c r="PQC1373" s="779"/>
      <c r="PQD1373" s="779"/>
      <c r="PQE1373" s="779"/>
      <c r="PQF1373" s="779"/>
      <c r="PQG1373" s="779"/>
      <c r="PQH1373" s="779"/>
      <c r="PQI1373" s="779"/>
      <c r="PQJ1373" s="779"/>
      <c r="PQK1373" s="779"/>
      <c r="PQL1373" s="779"/>
      <c r="PQM1373" s="779"/>
      <c r="PQN1373" s="779"/>
      <c r="PQO1373" s="779"/>
      <c r="PQP1373" s="779"/>
      <c r="PQQ1373" s="779"/>
      <c r="PQR1373" s="779"/>
      <c r="PQS1373" s="779"/>
      <c r="PQT1373" s="779"/>
      <c r="PQU1373" s="779"/>
      <c r="PQV1373" s="779"/>
      <c r="PQW1373" s="779"/>
      <c r="PQX1373" s="779"/>
      <c r="PQY1373" s="779"/>
      <c r="PQZ1373" s="779"/>
      <c r="PRA1373" s="779"/>
      <c r="PRB1373" s="779"/>
      <c r="PRC1373" s="779"/>
      <c r="PRD1373" s="779"/>
      <c r="PRE1373" s="779"/>
      <c r="PRF1373" s="779"/>
      <c r="PRG1373" s="779"/>
      <c r="PRH1373" s="779"/>
      <c r="PRI1373" s="779"/>
      <c r="PRJ1373" s="779"/>
      <c r="PRK1373" s="779"/>
      <c r="PRL1373" s="779"/>
      <c r="PRM1373" s="779"/>
      <c r="PRN1373" s="779"/>
      <c r="PRO1373" s="779"/>
      <c r="PRP1373" s="779"/>
      <c r="PRQ1373" s="779"/>
      <c r="PRR1373" s="779"/>
      <c r="PRS1373" s="779"/>
      <c r="PRT1373" s="779"/>
      <c r="PRU1373" s="779"/>
      <c r="PRV1373" s="779"/>
      <c r="PRW1373" s="779"/>
      <c r="PRX1373" s="779"/>
      <c r="PRY1373" s="779"/>
      <c r="PRZ1373" s="779"/>
      <c r="PSA1373" s="779"/>
      <c r="PSB1373" s="779"/>
      <c r="PSC1373" s="779"/>
      <c r="PSD1373" s="779"/>
      <c r="PSE1373" s="779"/>
      <c r="PSF1373" s="779"/>
      <c r="PSG1373" s="779"/>
      <c r="PSH1373" s="779"/>
      <c r="PSI1373" s="779"/>
      <c r="PSJ1373" s="779"/>
      <c r="PSK1373" s="779"/>
      <c r="PSL1373" s="779"/>
      <c r="PSM1373" s="779"/>
      <c r="PSN1373" s="779"/>
      <c r="PSO1373" s="779"/>
      <c r="PSP1373" s="779"/>
      <c r="PSQ1373" s="779"/>
      <c r="PSR1373" s="779"/>
      <c r="PSS1373" s="779"/>
      <c r="PST1373" s="779"/>
      <c r="PSU1373" s="779"/>
      <c r="PSV1373" s="779"/>
      <c r="PSW1373" s="779"/>
      <c r="PSX1373" s="779"/>
      <c r="PSY1373" s="779"/>
      <c r="PSZ1373" s="779"/>
      <c r="PTA1373" s="779"/>
      <c r="PTB1373" s="779"/>
      <c r="PTC1373" s="779"/>
      <c r="PTD1373" s="779"/>
      <c r="PTE1373" s="779"/>
      <c r="PTF1373" s="779"/>
      <c r="PTG1373" s="779"/>
      <c r="PTH1373" s="779"/>
      <c r="PTI1373" s="779"/>
      <c r="PTJ1373" s="779"/>
      <c r="PTK1373" s="779"/>
      <c r="PTL1373" s="779"/>
      <c r="PTM1373" s="779"/>
      <c r="PTN1373" s="779"/>
      <c r="PTO1373" s="779"/>
      <c r="PTP1373" s="779"/>
      <c r="PTQ1373" s="779"/>
      <c r="PTR1373" s="779"/>
      <c r="PTS1373" s="779"/>
      <c r="PTT1373" s="779"/>
      <c r="PTU1373" s="779"/>
      <c r="PTV1373" s="779"/>
      <c r="PTW1373" s="779"/>
      <c r="PTX1373" s="779"/>
      <c r="PTY1373" s="779"/>
      <c r="PTZ1373" s="779"/>
      <c r="PUA1373" s="779"/>
      <c r="PUB1373" s="779"/>
      <c r="PUC1373" s="779"/>
      <c r="PUD1373" s="779"/>
      <c r="PUE1373" s="779"/>
      <c r="PUF1373" s="779"/>
      <c r="PUG1373" s="779"/>
      <c r="PUH1373" s="779"/>
      <c r="PUI1373" s="779"/>
      <c r="PUJ1373" s="779"/>
      <c r="PUK1373" s="779"/>
      <c r="PUL1373" s="779"/>
      <c r="PUM1373" s="779"/>
      <c r="PUN1373" s="779"/>
      <c r="PUO1373" s="779"/>
      <c r="PUP1373" s="779"/>
      <c r="PUQ1373" s="779"/>
      <c r="PUR1373" s="779"/>
      <c r="PUS1373" s="779"/>
      <c r="PUT1373" s="779"/>
      <c r="PUU1373" s="779"/>
      <c r="PUV1373" s="779"/>
      <c r="PUW1373" s="779"/>
      <c r="PUX1373" s="779"/>
      <c r="PUY1373" s="779"/>
      <c r="PUZ1373" s="779"/>
      <c r="PVA1373" s="779"/>
      <c r="PVB1373" s="779"/>
      <c r="PVC1373" s="779"/>
      <c r="PVD1373" s="779"/>
      <c r="PVE1373" s="779"/>
      <c r="PVF1373" s="779"/>
      <c r="PVG1373" s="779"/>
      <c r="PVH1373" s="779"/>
      <c r="PVI1373" s="779"/>
      <c r="PVJ1373" s="779"/>
      <c r="PVK1373" s="779"/>
      <c r="PVL1373" s="779"/>
      <c r="PVM1373" s="779"/>
      <c r="PVN1373" s="779"/>
      <c r="PVO1373" s="779"/>
      <c r="PVP1373" s="779"/>
      <c r="PVQ1373" s="779"/>
      <c r="PVR1373" s="779"/>
      <c r="PVS1373" s="779"/>
      <c r="PVT1373" s="779"/>
      <c r="PVU1373" s="779"/>
      <c r="PVV1373" s="779"/>
      <c r="PVW1373" s="779"/>
      <c r="PVX1373" s="779"/>
      <c r="PVY1373" s="779"/>
      <c r="PVZ1373" s="779"/>
      <c r="PWA1373" s="779"/>
      <c r="PWB1373" s="779"/>
      <c r="PWC1373" s="779"/>
      <c r="PWD1373" s="779"/>
      <c r="PWE1373" s="779"/>
      <c r="PWF1373" s="779"/>
      <c r="PWG1373" s="779"/>
      <c r="PWH1373" s="779"/>
      <c r="PWI1373" s="779"/>
      <c r="PWJ1373" s="779"/>
      <c r="PWK1373" s="779"/>
      <c r="PWL1373" s="779"/>
      <c r="PWM1373" s="779"/>
      <c r="PWN1373" s="779"/>
      <c r="PWO1373" s="779"/>
      <c r="PWP1373" s="779"/>
      <c r="PWQ1373" s="779"/>
      <c r="PWR1373" s="779"/>
      <c r="PWS1373" s="779"/>
      <c r="PWT1373" s="779"/>
      <c r="PWU1373" s="779"/>
      <c r="PWV1373" s="779"/>
      <c r="PWW1373" s="779"/>
      <c r="PWX1373" s="779"/>
      <c r="PWY1373" s="779"/>
      <c r="PWZ1373" s="779"/>
      <c r="PXA1373" s="779"/>
      <c r="PXB1373" s="779"/>
      <c r="PXC1373" s="779"/>
      <c r="PXD1373" s="779"/>
      <c r="PXE1373" s="779"/>
      <c r="PXF1373" s="779"/>
      <c r="PXG1373" s="779"/>
      <c r="PXH1373" s="779"/>
      <c r="PXI1373" s="779"/>
      <c r="PXJ1373" s="779"/>
      <c r="PXK1373" s="779"/>
      <c r="PXL1373" s="779"/>
      <c r="PXM1373" s="779"/>
      <c r="PXN1373" s="779"/>
      <c r="PXO1373" s="779"/>
      <c r="PXP1373" s="779"/>
      <c r="PXQ1373" s="779"/>
      <c r="PXR1373" s="779"/>
      <c r="PXS1373" s="779"/>
      <c r="PXT1373" s="779"/>
      <c r="PXU1373" s="779"/>
      <c r="PXV1373" s="779"/>
      <c r="PXW1373" s="779"/>
      <c r="PXX1373" s="779"/>
      <c r="PXY1373" s="779"/>
      <c r="PXZ1373" s="779"/>
      <c r="PYA1373" s="779"/>
      <c r="PYB1373" s="779"/>
      <c r="PYC1373" s="779"/>
      <c r="PYD1373" s="779"/>
      <c r="PYE1373" s="779"/>
      <c r="PYF1373" s="779"/>
      <c r="PYG1373" s="779"/>
      <c r="PYH1373" s="779"/>
      <c r="PYI1373" s="779"/>
      <c r="PYJ1373" s="779"/>
      <c r="PYK1373" s="779"/>
      <c r="PYL1373" s="779"/>
      <c r="PYM1373" s="779"/>
      <c r="PYN1373" s="779"/>
      <c r="PYO1373" s="779"/>
      <c r="PYP1373" s="779"/>
      <c r="PYQ1373" s="779"/>
      <c r="PYR1373" s="779"/>
      <c r="PYS1373" s="779"/>
      <c r="PYT1373" s="779"/>
      <c r="PYU1373" s="779"/>
      <c r="PYV1373" s="779"/>
      <c r="PYW1373" s="779"/>
      <c r="PYX1373" s="779"/>
      <c r="PYY1373" s="779"/>
      <c r="PYZ1373" s="779"/>
      <c r="PZA1373" s="779"/>
      <c r="PZB1373" s="779"/>
      <c r="PZC1373" s="779"/>
      <c r="PZD1373" s="779"/>
      <c r="PZE1373" s="779"/>
      <c r="PZF1373" s="779"/>
      <c r="PZG1373" s="779"/>
      <c r="PZH1373" s="779"/>
      <c r="PZI1373" s="779"/>
      <c r="PZJ1373" s="779"/>
      <c r="PZK1373" s="779"/>
      <c r="PZL1373" s="779"/>
      <c r="PZM1373" s="779"/>
      <c r="PZN1373" s="779"/>
      <c r="PZO1373" s="779"/>
      <c r="PZP1373" s="779"/>
      <c r="PZQ1373" s="779"/>
      <c r="PZR1373" s="779"/>
      <c r="PZS1373" s="779"/>
      <c r="PZT1373" s="779"/>
      <c r="PZU1373" s="779"/>
      <c r="PZV1373" s="779"/>
      <c r="PZW1373" s="779"/>
      <c r="PZX1373" s="779"/>
      <c r="PZY1373" s="779"/>
      <c r="PZZ1373" s="779"/>
      <c r="QAA1373" s="779"/>
      <c r="QAB1373" s="779"/>
      <c r="QAC1373" s="779"/>
      <c r="QAD1373" s="779"/>
      <c r="QAE1373" s="779"/>
      <c r="QAF1373" s="779"/>
      <c r="QAG1373" s="779"/>
      <c r="QAH1373" s="779"/>
      <c r="QAI1373" s="779"/>
      <c r="QAJ1373" s="779"/>
      <c r="QAK1373" s="779"/>
      <c r="QAL1373" s="779"/>
      <c r="QAM1373" s="779"/>
      <c r="QAN1373" s="779"/>
      <c r="QAO1373" s="779"/>
      <c r="QAP1373" s="779"/>
      <c r="QAQ1373" s="779"/>
      <c r="QAR1373" s="779"/>
      <c r="QAS1373" s="779"/>
      <c r="QAT1373" s="779"/>
      <c r="QAU1373" s="779"/>
      <c r="QAV1373" s="779"/>
      <c r="QAW1373" s="779"/>
      <c r="QAX1373" s="779"/>
      <c r="QAY1373" s="779"/>
      <c r="QAZ1373" s="779"/>
      <c r="QBA1373" s="779"/>
      <c r="QBB1373" s="779"/>
      <c r="QBC1373" s="779"/>
      <c r="QBD1373" s="779"/>
      <c r="QBE1373" s="779"/>
      <c r="QBF1373" s="779"/>
      <c r="QBG1373" s="779"/>
      <c r="QBH1373" s="779"/>
      <c r="QBI1373" s="779"/>
      <c r="QBJ1373" s="779"/>
      <c r="QBK1373" s="779"/>
      <c r="QBL1373" s="779"/>
      <c r="QBM1373" s="779"/>
      <c r="QBN1373" s="779"/>
      <c r="QBO1373" s="779"/>
      <c r="QBP1373" s="779"/>
      <c r="QBQ1373" s="779"/>
      <c r="QBR1373" s="779"/>
      <c r="QBS1373" s="779"/>
      <c r="QBT1373" s="779"/>
      <c r="QBU1373" s="779"/>
      <c r="QBV1373" s="779"/>
      <c r="QBW1373" s="779"/>
      <c r="QBX1373" s="779"/>
      <c r="QBY1373" s="779"/>
      <c r="QBZ1373" s="779"/>
      <c r="QCA1373" s="779"/>
      <c r="QCB1373" s="779"/>
      <c r="QCC1373" s="779"/>
      <c r="QCD1373" s="779"/>
      <c r="QCE1373" s="779"/>
      <c r="QCF1373" s="779"/>
      <c r="QCG1373" s="779"/>
      <c r="QCH1373" s="779"/>
      <c r="QCI1373" s="779"/>
      <c r="QCJ1373" s="779"/>
      <c r="QCK1373" s="779"/>
      <c r="QCL1373" s="779"/>
      <c r="QCM1373" s="779"/>
      <c r="QCN1373" s="779"/>
      <c r="QCO1373" s="779"/>
      <c r="QCP1373" s="779"/>
      <c r="QCQ1373" s="779"/>
      <c r="QCR1373" s="779"/>
      <c r="QCS1373" s="779"/>
      <c r="QCT1373" s="779"/>
      <c r="QCU1373" s="779"/>
      <c r="QCV1373" s="779"/>
      <c r="QCW1373" s="779"/>
      <c r="QCX1373" s="779"/>
      <c r="QCY1373" s="779"/>
      <c r="QCZ1373" s="779"/>
      <c r="QDA1373" s="779"/>
      <c r="QDB1373" s="779"/>
      <c r="QDC1373" s="779"/>
      <c r="QDD1373" s="779"/>
      <c r="QDE1373" s="779"/>
      <c r="QDF1373" s="779"/>
      <c r="QDG1373" s="779"/>
      <c r="QDH1373" s="779"/>
      <c r="QDI1373" s="779"/>
      <c r="QDJ1373" s="779"/>
      <c r="QDK1373" s="779"/>
      <c r="QDL1373" s="779"/>
      <c r="QDM1373" s="779"/>
      <c r="QDN1373" s="779"/>
      <c r="QDO1373" s="779"/>
      <c r="QDP1373" s="779"/>
      <c r="QDQ1373" s="779"/>
      <c r="QDR1373" s="779"/>
      <c r="QDS1373" s="779"/>
      <c r="QDT1373" s="779"/>
      <c r="QDU1373" s="779"/>
      <c r="QDV1373" s="779"/>
      <c r="QDW1373" s="779"/>
      <c r="QDX1373" s="779"/>
      <c r="QDY1373" s="779"/>
      <c r="QDZ1373" s="779"/>
      <c r="QEA1373" s="779"/>
      <c r="QEB1373" s="779"/>
      <c r="QEC1373" s="779"/>
      <c r="QED1373" s="779"/>
      <c r="QEE1373" s="779"/>
      <c r="QEF1373" s="779"/>
      <c r="QEG1373" s="779"/>
      <c r="QEH1373" s="779"/>
      <c r="QEI1373" s="779"/>
      <c r="QEJ1373" s="779"/>
      <c r="QEK1373" s="779"/>
      <c r="QEL1373" s="779"/>
      <c r="QEM1373" s="779"/>
      <c r="QEN1373" s="779"/>
      <c r="QEO1373" s="779"/>
      <c r="QEP1373" s="779"/>
      <c r="QEQ1373" s="779"/>
      <c r="QER1373" s="779"/>
      <c r="QES1373" s="779"/>
      <c r="QET1373" s="779"/>
      <c r="QEU1373" s="779"/>
      <c r="QEV1373" s="779"/>
      <c r="QEW1373" s="779"/>
      <c r="QEX1373" s="779"/>
      <c r="QEY1373" s="779"/>
      <c r="QEZ1373" s="779"/>
      <c r="QFA1373" s="779"/>
      <c r="QFB1373" s="779"/>
      <c r="QFC1373" s="779"/>
      <c r="QFD1373" s="779"/>
      <c r="QFE1373" s="779"/>
      <c r="QFF1373" s="779"/>
      <c r="QFG1373" s="779"/>
      <c r="QFH1373" s="779"/>
      <c r="QFI1373" s="779"/>
      <c r="QFJ1373" s="779"/>
      <c r="QFK1373" s="779"/>
      <c r="QFL1373" s="779"/>
      <c r="QFM1373" s="779"/>
      <c r="QFN1373" s="779"/>
      <c r="QFO1373" s="779"/>
      <c r="QFP1373" s="779"/>
      <c r="QFQ1373" s="779"/>
      <c r="QFR1373" s="779"/>
      <c r="QFS1373" s="779"/>
      <c r="QFT1373" s="779"/>
      <c r="QFU1373" s="779"/>
      <c r="QFV1373" s="779"/>
      <c r="QFW1373" s="779"/>
      <c r="QFX1373" s="779"/>
      <c r="QFY1373" s="779"/>
      <c r="QFZ1373" s="779"/>
      <c r="QGA1373" s="779"/>
      <c r="QGB1373" s="779"/>
      <c r="QGC1373" s="779"/>
      <c r="QGD1373" s="779"/>
      <c r="QGE1373" s="779"/>
      <c r="QGF1373" s="779"/>
      <c r="QGG1373" s="779"/>
      <c r="QGH1373" s="779"/>
      <c r="QGI1373" s="779"/>
      <c r="QGJ1373" s="779"/>
      <c r="QGK1373" s="779"/>
      <c r="QGL1373" s="779"/>
      <c r="QGM1373" s="779"/>
      <c r="QGN1373" s="779"/>
      <c r="QGO1373" s="779"/>
      <c r="QGP1373" s="779"/>
      <c r="QGQ1373" s="779"/>
      <c r="QGR1373" s="779"/>
      <c r="QGS1373" s="779"/>
      <c r="QGT1373" s="779"/>
      <c r="QGU1373" s="779"/>
      <c r="QGV1373" s="779"/>
      <c r="QGW1373" s="779"/>
      <c r="QGX1373" s="779"/>
      <c r="QGY1373" s="779"/>
      <c r="QGZ1373" s="779"/>
      <c r="QHA1373" s="779"/>
      <c r="QHB1373" s="779"/>
      <c r="QHC1373" s="779"/>
      <c r="QHD1373" s="779"/>
      <c r="QHE1373" s="779"/>
      <c r="QHF1373" s="779"/>
      <c r="QHG1373" s="779"/>
      <c r="QHH1373" s="779"/>
      <c r="QHI1373" s="779"/>
      <c r="QHJ1373" s="779"/>
      <c r="QHK1373" s="779"/>
      <c r="QHL1373" s="779"/>
      <c r="QHM1373" s="779"/>
      <c r="QHN1373" s="779"/>
      <c r="QHO1373" s="779"/>
      <c r="QHP1373" s="779"/>
      <c r="QHQ1373" s="779"/>
      <c r="QHR1373" s="779"/>
      <c r="QHS1373" s="779"/>
      <c r="QHT1373" s="779"/>
      <c r="QHU1373" s="779"/>
      <c r="QHV1373" s="779"/>
      <c r="QHW1373" s="779"/>
      <c r="QHX1373" s="779"/>
      <c r="QHY1373" s="779"/>
      <c r="QHZ1373" s="779"/>
      <c r="QIA1373" s="779"/>
      <c r="QIB1373" s="779"/>
      <c r="QIC1373" s="779"/>
      <c r="QID1373" s="779"/>
      <c r="QIE1373" s="779"/>
      <c r="QIF1373" s="779"/>
      <c r="QIG1373" s="779"/>
      <c r="QIH1373" s="779"/>
      <c r="QII1373" s="779"/>
      <c r="QIJ1373" s="779"/>
      <c r="QIK1373" s="779"/>
      <c r="QIL1373" s="779"/>
      <c r="QIM1373" s="779"/>
      <c r="QIN1373" s="779"/>
      <c r="QIO1373" s="779"/>
      <c r="QIP1373" s="779"/>
      <c r="QIQ1373" s="779"/>
      <c r="QIR1373" s="779"/>
      <c r="QIS1373" s="779"/>
      <c r="QIT1373" s="779"/>
      <c r="QIU1373" s="779"/>
      <c r="QIV1373" s="779"/>
      <c r="QIW1373" s="779"/>
      <c r="QIX1373" s="779"/>
      <c r="QIY1373" s="779"/>
      <c r="QIZ1373" s="779"/>
      <c r="QJA1373" s="779"/>
      <c r="QJB1373" s="779"/>
      <c r="QJC1373" s="779"/>
      <c r="QJD1373" s="779"/>
      <c r="QJE1373" s="779"/>
      <c r="QJF1373" s="779"/>
      <c r="QJG1373" s="779"/>
      <c r="QJH1373" s="779"/>
      <c r="QJI1373" s="779"/>
      <c r="QJJ1373" s="779"/>
      <c r="QJK1373" s="779"/>
      <c r="QJL1373" s="779"/>
      <c r="QJM1373" s="779"/>
      <c r="QJN1373" s="779"/>
      <c r="QJO1373" s="779"/>
      <c r="QJP1373" s="779"/>
      <c r="QJQ1373" s="779"/>
      <c r="QJR1373" s="779"/>
      <c r="QJS1373" s="779"/>
      <c r="QJT1373" s="779"/>
      <c r="QJU1373" s="779"/>
      <c r="QJV1373" s="779"/>
      <c r="QJW1373" s="779"/>
      <c r="QJX1373" s="779"/>
      <c r="QJY1373" s="779"/>
      <c r="QJZ1373" s="779"/>
      <c r="QKA1373" s="779"/>
      <c r="QKB1373" s="779"/>
      <c r="QKC1373" s="779"/>
      <c r="QKD1373" s="779"/>
      <c r="QKE1373" s="779"/>
      <c r="QKF1373" s="779"/>
      <c r="QKG1373" s="779"/>
      <c r="QKH1373" s="779"/>
      <c r="QKI1373" s="779"/>
      <c r="QKJ1373" s="779"/>
      <c r="QKK1373" s="779"/>
      <c r="QKL1373" s="779"/>
      <c r="QKM1373" s="779"/>
      <c r="QKN1373" s="779"/>
      <c r="QKO1373" s="779"/>
      <c r="QKP1373" s="779"/>
      <c r="QKQ1373" s="779"/>
      <c r="QKR1373" s="779"/>
      <c r="QKS1373" s="779"/>
      <c r="QKT1373" s="779"/>
      <c r="QKU1373" s="779"/>
      <c r="QKV1373" s="779"/>
      <c r="QKW1373" s="779"/>
      <c r="QKX1373" s="779"/>
      <c r="QKY1373" s="779"/>
      <c r="QKZ1373" s="779"/>
      <c r="QLA1373" s="779"/>
      <c r="QLB1373" s="779"/>
      <c r="QLC1373" s="779"/>
      <c r="QLD1373" s="779"/>
      <c r="QLE1373" s="779"/>
      <c r="QLF1373" s="779"/>
      <c r="QLG1373" s="779"/>
      <c r="QLH1373" s="779"/>
      <c r="QLI1373" s="779"/>
      <c r="QLJ1373" s="779"/>
      <c r="QLK1373" s="779"/>
      <c r="QLL1373" s="779"/>
      <c r="QLM1373" s="779"/>
      <c r="QLN1373" s="779"/>
      <c r="QLO1373" s="779"/>
      <c r="QLP1373" s="779"/>
      <c r="QLQ1373" s="779"/>
      <c r="QLR1373" s="779"/>
      <c r="QLS1373" s="779"/>
      <c r="QLT1373" s="779"/>
      <c r="QLU1373" s="779"/>
      <c r="QLV1373" s="779"/>
      <c r="QLW1373" s="779"/>
      <c r="QLX1373" s="779"/>
      <c r="QLY1373" s="779"/>
      <c r="QLZ1373" s="779"/>
      <c r="QMA1373" s="779"/>
      <c r="QMB1373" s="779"/>
      <c r="QMC1373" s="779"/>
      <c r="QMD1373" s="779"/>
      <c r="QME1373" s="779"/>
      <c r="QMF1373" s="779"/>
      <c r="QMG1373" s="779"/>
      <c r="QMH1373" s="779"/>
      <c r="QMI1373" s="779"/>
      <c r="QMJ1373" s="779"/>
      <c r="QMK1373" s="779"/>
      <c r="QML1373" s="779"/>
      <c r="QMM1373" s="779"/>
      <c r="QMN1373" s="779"/>
      <c r="QMO1373" s="779"/>
      <c r="QMP1373" s="779"/>
      <c r="QMQ1373" s="779"/>
      <c r="QMR1373" s="779"/>
      <c r="QMS1373" s="779"/>
      <c r="QMT1373" s="779"/>
      <c r="QMU1373" s="779"/>
      <c r="QMV1373" s="779"/>
      <c r="QMW1373" s="779"/>
      <c r="QMX1373" s="779"/>
      <c r="QMY1373" s="779"/>
      <c r="QMZ1373" s="779"/>
      <c r="QNA1373" s="779"/>
      <c r="QNB1373" s="779"/>
      <c r="QNC1373" s="779"/>
      <c r="QND1373" s="779"/>
      <c r="QNE1373" s="779"/>
      <c r="QNF1373" s="779"/>
      <c r="QNG1373" s="779"/>
      <c r="QNH1373" s="779"/>
      <c r="QNI1373" s="779"/>
      <c r="QNJ1373" s="779"/>
      <c r="QNK1373" s="779"/>
      <c r="QNL1373" s="779"/>
      <c r="QNM1373" s="779"/>
      <c r="QNN1373" s="779"/>
      <c r="QNO1373" s="779"/>
      <c r="QNP1373" s="779"/>
      <c r="QNQ1373" s="779"/>
      <c r="QNR1373" s="779"/>
      <c r="QNS1373" s="779"/>
      <c r="QNT1373" s="779"/>
      <c r="QNU1373" s="779"/>
      <c r="QNV1373" s="779"/>
      <c r="QNW1373" s="779"/>
      <c r="QNX1373" s="779"/>
      <c r="QNY1373" s="779"/>
      <c r="QNZ1373" s="779"/>
      <c r="QOA1373" s="779"/>
      <c r="QOB1373" s="779"/>
      <c r="QOC1373" s="779"/>
      <c r="QOD1373" s="779"/>
      <c r="QOE1373" s="779"/>
      <c r="QOF1373" s="779"/>
      <c r="QOG1373" s="779"/>
      <c r="QOH1373" s="779"/>
      <c r="QOI1373" s="779"/>
      <c r="QOJ1373" s="779"/>
      <c r="QOK1373" s="779"/>
      <c r="QOL1373" s="779"/>
      <c r="QOM1373" s="779"/>
      <c r="QON1373" s="779"/>
      <c r="QOO1373" s="779"/>
      <c r="QOP1373" s="779"/>
      <c r="QOQ1373" s="779"/>
      <c r="QOR1373" s="779"/>
      <c r="QOS1373" s="779"/>
      <c r="QOT1373" s="779"/>
      <c r="QOU1373" s="779"/>
      <c r="QOV1373" s="779"/>
      <c r="QOW1373" s="779"/>
      <c r="QOX1373" s="779"/>
      <c r="QOY1373" s="779"/>
      <c r="QOZ1373" s="779"/>
      <c r="QPA1373" s="779"/>
      <c r="QPB1373" s="779"/>
      <c r="QPC1373" s="779"/>
      <c r="QPD1373" s="779"/>
      <c r="QPE1373" s="779"/>
      <c r="QPF1373" s="779"/>
      <c r="QPG1373" s="779"/>
      <c r="QPH1373" s="779"/>
      <c r="QPI1373" s="779"/>
      <c r="QPJ1373" s="779"/>
      <c r="QPK1373" s="779"/>
      <c r="QPL1373" s="779"/>
      <c r="QPM1373" s="779"/>
      <c r="QPN1373" s="779"/>
      <c r="QPO1373" s="779"/>
      <c r="QPP1373" s="779"/>
      <c r="QPQ1373" s="779"/>
      <c r="QPR1373" s="779"/>
      <c r="QPS1373" s="779"/>
      <c r="QPT1373" s="779"/>
      <c r="QPU1373" s="779"/>
      <c r="QPV1373" s="779"/>
      <c r="QPW1373" s="779"/>
      <c r="QPX1373" s="779"/>
      <c r="QPY1373" s="779"/>
      <c r="QPZ1373" s="779"/>
      <c r="QQA1373" s="779"/>
      <c r="QQB1373" s="779"/>
      <c r="QQC1373" s="779"/>
      <c r="QQD1373" s="779"/>
      <c r="QQE1373" s="779"/>
      <c r="QQF1373" s="779"/>
      <c r="QQG1373" s="779"/>
      <c r="QQH1373" s="779"/>
      <c r="QQI1373" s="779"/>
      <c r="QQJ1373" s="779"/>
      <c r="QQK1373" s="779"/>
      <c r="QQL1373" s="779"/>
      <c r="QQM1373" s="779"/>
      <c r="QQN1373" s="779"/>
      <c r="QQO1373" s="779"/>
      <c r="QQP1373" s="779"/>
      <c r="QQQ1373" s="779"/>
      <c r="QQR1373" s="779"/>
      <c r="QQS1373" s="779"/>
      <c r="QQT1373" s="779"/>
      <c r="QQU1373" s="779"/>
      <c r="QQV1373" s="779"/>
      <c r="QQW1373" s="779"/>
      <c r="QQX1373" s="779"/>
      <c r="QQY1373" s="779"/>
      <c r="QQZ1373" s="779"/>
      <c r="QRA1373" s="779"/>
      <c r="QRB1373" s="779"/>
      <c r="QRC1373" s="779"/>
      <c r="QRD1373" s="779"/>
      <c r="QRE1373" s="779"/>
      <c r="QRF1373" s="779"/>
      <c r="QRG1373" s="779"/>
      <c r="QRH1373" s="779"/>
      <c r="QRI1373" s="779"/>
      <c r="QRJ1373" s="779"/>
      <c r="QRK1373" s="779"/>
      <c r="QRL1373" s="779"/>
      <c r="QRM1373" s="779"/>
      <c r="QRN1373" s="779"/>
      <c r="QRO1373" s="779"/>
      <c r="QRP1373" s="779"/>
      <c r="QRQ1373" s="779"/>
      <c r="QRR1373" s="779"/>
      <c r="QRS1373" s="779"/>
      <c r="QRT1373" s="779"/>
      <c r="QRU1373" s="779"/>
      <c r="QRV1373" s="779"/>
      <c r="QRW1373" s="779"/>
      <c r="QRX1373" s="779"/>
      <c r="QRY1373" s="779"/>
      <c r="QRZ1373" s="779"/>
      <c r="QSA1373" s="779"/>
      <c r="QSB1373" s="779"/>
      <c r="QSC1373" s="779"/>
      <c r="QSD1373" s="779"/>
      <c r="QSE1373" s="779"/>
      <c r="QSF1373" s="779"/>
      <c r="QSG1373" s="779"/>
      <c r="QSH1373" s="779"/>
      <c r="QSI1373" s="779"/>
      <c r="QSJ1373" s="779"/>
      <c r="QSK1373" s="779"/>
      <c r="QSL1373" s="779"/>
      <c r="QSM1373" s="779"/>
      <c r="QSN1373" s="779"/>
      <c r="QSO1373" s="779"/>
      <c r="QSP1373" s="779"/>
      <c r="QSQ1373" s="779"/>
      <c r="QSR1373" s="779"/>
      <c r="QSS1373" s="779"/>
      <c r="QST1373" s="779"/>
      <c r="QSU1373" s="779"/>
      <c r="QSV1373" s="779"/>
      <c r="QSW1373" s="779"/>
      <c r="QSX1373" s="779"/>
      <c r="QSY1373" s="779"/>
      <c r="QSZ1373" s="779"/>
      <c r="QTA1373" s="779"/>
      <c r="QTB1373" s="779"/>
      <c r="QTC1373" s="779"/>
      <c r="QTD1373" s="779"/>
      <c r="QTE1373" s="779"/>
      <c r="QTF1373" s="779"/>
      <c r="QTG1373" s="779"/>
      <c r="QTH1373" s="779"/>
      <c r="QTI1373" s="779"/>
      <c r="QTJ1373" s="779"/>
      <c r="QTK1373" s="779"/>
      <c r="QTL1373" s="779"/>
      <c r="QTM1373" s="779"/>
      <c r="QTN1373" s="779"/>
      <c r="QTO1373" s="779"/>
      <c r="QTP1373" s="779"/>
      <c r="QTQ1373" s="779"/>
      <c r="QTR1373" s="779"/>
      <c r="QTS1373" s="779"/>
      <c r="QTT1373" s="779"/>
      <c r="QTU1373" s="779"/>
      <c r="QTV1373" s="779"/>
      <c r="QTW1373" s="779"/>
      <c r="QTX1373" s="779"/>
      <c r="QTY1373" s="779"/>
      <c r="QTZ1373" s="779"/>
      <c r="QUA1373" s="779"/>
      <c r="QUB1373" s="779"/>
      <c r="QUC1373" s="779"/>
      <c r="QUD1373" s="779"/>
      <c r="QUE1373" s="779"/>
      <c r="QUF1373" s="779"/>
      <c r="QUG1373" s="779"/>
      <c r="QUH1373" s="779"/>
      <c r="QUI1373" s="779"/>
      <c r="QUJ1373" s="779"/>
      <c r="QUK1373" s="779"/>
      <c r="QUL1373" s="779"/>
      <c r="QUM1373" s="779"/>
      <c r="QUN1373" s="779"/>
      <c r="QUO1373" s="779"/>
      <c r="QUP1373" s="779"/>
      <c r="QUQ1373" s="779"/>
      <c r="QUR1373" s="779"/>
      <c r="QUS1373" s="779"/>
      <c r="QUT1373" s="779"/>
      <c r="QUU1373" s="779"/>
      <c r="QUV1373" s="779"/>
      <c r="QUW1373" s="779"/>
      <c r="QUX1373" s="779"/>
      <c r="QUY1373" s="779"/>
      <c r="QUZ1373" s="779"/>
      <c r="QVA1373" s="779"/>
      <c r="QVB1373" s="779"/>
      <c r="QVC1373" s="779"/>
      <c r="QVD1373" s="779"/>
      <c r="QVE1373" s="779"/>
      <c r="QVF1373" s="779"/>
      <c r="QVG1373" s="779"/>
      <c r="QVH1373" s="779"/>
      <c r="QVI1373" s="779"/>
      <c r="QVJ1373" s="779"/>
      <c r="QVK1373" s="779"/>
      <c r="QVL1373" s="779"/>
      <c r="QVM1373" s="779"/>
      <c r="QVN1373" s="779"/>
      <c r="QVO1373" s="779"/>
      <c r="QVP1373" s="779"/>
      <c r="QVQ1373" s="779"/>
      <c r="QVR1373" s="779"/>
      <c r="QVS1373" s="779"/>
      <c r="QVT1373" s="779"/>
      <c r="QVU1373" s="779"/>
      <c r="QVV1373" s="779"/>
      <c r="QVW1373" s="779"/>
      <c r="QVX1373" s="779"/>
      <c r="QVY1373" s="779"/>
      <c r="QVZ1373" s="779"/>
      <c r="QWA1373" s="779"/>
      <c r="QWB1373" s="779"/>
      <c r="QWC1373" s="779"/>
      <c r="QWD1373" s="779"/>
      <c r="QWE1373" s="779"/>
      <c r="QWF1373" s="779"/>
      <c r="QWG1373" s="779"/>
      <c r="QWH1373" s="779"/>
      <c r="QWI1373" s="779"/>
      <c r="QWJ1373" s="779"/>
      <c r="QWK1373" s="779"/>
      <c r="QWL1373" s="779"/>
      <c r="QWM1373" s="779"/>
      <c r="QWN1373" s="779"/>
      <c r="QWO1373" s="779"/>
      <c r="QWP1373" s="779"/>
      <c r="QWQ1373" s="779"/>
      <c r="QWR1373" s="779"/>
      <c r="QWS1373" s="779"/>
      <c r="QWT1373" s="779"/>
      <c r="QWU1373" s="779"/>
      <c r="QWV1373" s="779"/>
      <c r="QWW1373" s="779"/>
      <c r="QWX1373" s="779"/>
      <c r="QWY1373" s="779"/>
      <c r="QWZ1373" s="779"/>
      <c r="QXA1373" s="779"/>
      <c r="QXB1373" s="779"/>
      <c r="QXC1373" s="779"/>
      <c r="QXD1373" s="779"/>
      <c r="QXE1373" s="779"/>
      <c r="QXF1373" s="779"/>
      <c r="QXG1373" s="779"/>
      <c r="QXH1373" s="779"/>
      <c r="QXI1373" s="779"/>
      <c r="QXJ1373" s="779"/>
      <c r="QXK1373" s="779"/>
      <c r="QXL1373" s="779"/>
      <c r="QXM1373" s="779"/>
      <c r="QXN1373" s="779"/>
      <c r="QXO1373" s="779"/>
      <c r="QXP1373" s="779"/>
      <c r="QXQ1373" s="779"/>
      <c r="QXR1373" s="779"/>
      <c r="QXS1373" s="779"/>
      <c r="QXT1373" s="779"/>
      <c r="QXU1373" s="779"/>
      <c r="QXV1373" s="779"/>
      <c r="QXW1373" s="779"/>
      <c r="QXX1373" s="779"/>
      <c r="QXY1373" s="779"/>
      <c r="QXZ1373" s="779"/>
      <c r="QYA1373" s="779"/>
      <c r="QYB1373" s="779"/>
      <c r="QYC1373" s="779"/>
      <c r="QYD1373" s="779"/>
      <c r="QYE1373" s="779"/>
      <c r="QYF1373" s="779"/>
      <c r="QYG1373" s="779"/>
      <c r="QYH1373" s="779"/>
      <c r="QYI1373" s="779"/>
      <c r="QYJ1373" s="779"/>
      <c r="QYK1373" s="779"/>
      <c r="QYL1373" s="779"/>
      <c r="QYM1373" s="779"/>
      <c r="QYN1373" s="779"/>
      <c r="QYO1373" s="779"/>
      <c r="QYP1373" s="779"/>
      <c r="QYQ1373" s="779"/>
      <c r="QYR1373" s="779"/>
      <c r="QYS1373" s="779"/>
      <c r="QYT1373" s="779"/>
      <c r="QYU1373" s="779"/>
      <c r="QYV1373" s="779"/>
      <c r="QYW1373" s="779"/>
      <c r="QYX1373" s="779"/>
      <c r="QYY1373" s="779"/>
      <c r="QYZ1373" s="779"/>
      <c r="QZA1373" s="779"/>
      <c r="QZB1373" s="779"/>
      <c r="QZC1373" s="779"/>
      <c r="QZD1373" s="779"/>
      <c r="QZE1373" s="779"/>
      <c r="QZF1373" s="779"/>
      <c r="QZG1373" s="779"/>
      <c r="QZH1373" s="779"/>
      <c r="QZI1373" s="779"/>
      <c r="QZJ1373" s="779"/>
      <c r="QZK1373" s="779"/>
      <c r="QZL1373" s="779"/>
      <c r="QZM1373" s="779"/>
      <c r="QZN1373" s="779"/>
      <c r="QZO1373" s="779"/>
      <c r="QZP1373" s="779"/>
      <c r="QZQ1373" s="779"/>
      <c r="QZR1373" s="779"/>
      <c r="QZS1373" s="779"/>
      <c r="QZT1373" s="779"/>
      <c r="QZU1373" s="779"/>
      <c r="QZV1373" s="779"/>
      <c r="QZW1373" s="779"/>
      <c r="QZX1373" s="779"/>
      <c r="QZY1373" s="779"/>
      <c r="QZZ1373" s="779"/>
      <c r="RAA1373" s="779"/>
      <c r="RAB1373" s="779"/>
      <c r="RAC1373" s="779"/>
      <c r="RAD1373" s="779"/>
      <c r="RAE1373" s="779"/>
      <c r="RAF1373" s="779"/>
      <c r="RAG1373" s="779"/>
      <c r="RAH1373" s="779"/>
      <c r="RAI1373" s="779"/>
      <c r="RAJ1373" s="779"/>
      <c r="RAK1373" s="779"/>
      <c r="RAL1373" s="779"/>
      <c r="RAM1373" s="779"/>
      <c r="RAN1373" s="779"/>
      <c r="RAO1373" s="779"/>
      <c r="RAP1373" s="779"/>
      <c r="RAQ1373" s="779"/>
      <c r="RAR1373" s="779"/>
      <c r="RAS1373" s="779"/>
      <c r="RAT1373" s="779"/>
      <c r="RAU1373" s="779"/>
      <c r="RAV1373" s="779"/>
      <c r="RAW1373" s="779"/>
      <c r="RAX1373" s="779"/>
      <c r="RAY1373" s="779"/>
      <c r="RAZ1373" s="779"/>
      <c r="RBA1373" s="779"/>
      <c r="RBB1373" s="779"/>
      <c r="RBC1373" s="779"/>
      <c r="RBD1373" s="779"/>
      <c r="RBE1373" s="779"/>
      <c r="RBF1373" s="779"/>
      <c r="RBG1373" s="779"/>
      <c r="RBH1373" s="779"/>
      <c r="RBI1373" s="779"/>
      <c r="RBJ1373" s="779"/>
      <c r="RBK1373" s="779"/>
      <c r="RBL1373" s="779"/>
      <c r="RBM1373" s="779"/>
      <c r="RBN1373" s="779"/>
      <c r="RBO1373" s="779"/>
      <c r="RBP1373" s="779"/>
      <c r="RBQ1373" s="779"/>
      <c r="RBR1373" s="779"/>
      <c r="RBS1373" s="779"/>
      <c r="RBT1373" s="779"/>
      <c r="RBU1373" s="779"/>
      <c r="RBV1373" s="779"/>
      <c r="RBW1373" s="779"/>
      <c r="RBX1373" s="779"/>
      <c r="RBY1373" s="779"/>
      <c r="RBZ1373" s="779"/>
      <c r="RCA1373" s="779"/>
      <c r="RCB1373" s="779"/>
      <c r="RCC1373" s="779"/>
      <c r="RCD1373" s="779"/>
      <c r="RCE1373" s="779"/>
      <c r="RCF1373" s="779"/>
      <c r="RCG1373" s="779"/>
      <c r="RCH1373" s="779"/>
      <c r="RCI1373" s="779"/>
      <c r="RCJ1373" s="779"/>
      <c r="RCK1373" s="779"/>
      <c r="RCL1373" s="779"/>
      <c r="RCM1373" s="779"/>
      <c r="RCN1373" s="779"/>
      <c r="RCO1373" s="779"/>
      <c r="RCP1373" s="779"/>
      <c r="RCQ1373" s="779"/>
      <c r="RCR1373" s="779"/>
      <c r="RCS1373" s="779"/>
      <c r="RCT1373" s="779"/>
      <c r="RCU1373" s="779"/>
      <c r="RCV1373" s="779"/>
      <c r="RCW1373" s="779"/>
      <c r="RCX1373" s="779"/>
      <c r="RCY1373" s="779"/>
      <c r="RCZ1373" s="779"/>
      <c r="RDA1373" s="779"/>
      <c r="RDB1373" s="779"/>
      <c r="RDC1373" s="779"/>
      <c r="RDD1373" s="779"/>
      <c r="RDE1373" s="779"/>
      <c r="RDF1373" s="779"/>
      <c r="RDG1373" s="779"/>
      <c r="RDH1373" s="779"/>
      <c r="RDI1373" s="779"/>
      <c r="RDJ1373" s="779"/>
      <c r="RDK1373" s="779"/>
      <c r="RDL1373" s="779"/>
      <c r="RDM1373" s="779"/>
      <c r="RDN1373" s="779"/>
      <c r="RDO1373" s="779"/>
      <c r="RDP1373" s="779"/>
      <c r="RDQ1373" s="779"/>
      <c r="RDR1373" s="779"/>
      <c r="RDS1373" s="779"/>
      <c r="RDT1373" s="779"/>
      <c r="RDU1373" s="779"/>
      <c r="RDV1373" s="779"/>
      <c r="RDW1373" s="779"/>
      <c r="RDX1373" s="779"/>
      <c r="RDY1373" s="779"/>
      <c r="RDZ1373" s="779"/>
      <c r="REA1373" s="779"/>
      <c r="REB1373" s="779"/>
      <c r="REC1373" s="779"/>
      <c r="RED1373" s="779"/>
      <c r="REE1373" s="779"/>
      <c r="REF1373" s="779"/>
      <c r="REG1373" s="779"/>
      <c r="REH1373" s="779"/>
      <c r="REI1373" s="779"/>
      <c r="REJ1373" s="779"/>
      <c r="REK1373" s="779"/>
      <c r="REL1373" s="779"/>
      <c r="REM1373" s="779"/>
      <c r="REN1373" s="779"/>
      <c r="REO1373" s="779"/>
      <c r="REP1373" s="779"/>
      <c r="REQ1373" s="779"/>
      <c r="RER1373" s="779"/>
      <c r="RES1373" s="779"/>
      <c r="RET1373" s="779"/>
      <c r="REU1373" s="779"/>
      <c r="REV1373" s="779"/>
      <c r="REW1373" s="779"/>
      <c r="REX1373" s="779"/>
      <c r="REY1373" s="779"/>
      <c r="REZ1373" s="779"/>
      <c r="RFA1373" s="779"/>
      <c r="RFB1373" s="779"/>
      <c r="RFC1373" s="779"/>
      <c r="RFD1373" s="779"/>
      <c r="RFE1373" s="779"/>
      <c r="RFF1373" s="779"/>
      <c r="RFG1373" s="779"/>
      <c r="RFH1373" s="779"/>
      <c r="RFI1373" s="779"/>
      <c r="RFJ1373" s="779"/>
      <c r="RFK1373" s="779"/>
      <c r="RFL1373" s="779"/>
      <c r="RFM1373" s="779"/>
      <c r="RFN1373" s="779"/>
      <c r="RFO1373" s="779"/>
      <c r="RFP1373" s="779"/>
      <c r="RFQ1373" s="779"/>
      <c r="RFR1373" s="779"/>
      <c r="RFS1373" s="779"/>
      <c r="RFT1373" s="779"/>
      <c r="RFU1373" s="779"/>
      <c r="RFV1373" s="779"/>
      <c r="RFW1373" s="779"/>
      <c r="RFX1373" s="779"/>
      <c r="RFY1373" s="779"/>
      <c r="RFZ1373" s="779"/>
      <c r="RGA1373" s="779"/>
      <c r="RGB1373" s="779"/>
      <c r="RGC1373" s="779"/>
      <c r="RGD1373" s="779"/>
      <c r="RGE1373" s="779"/>
      <c r="RGF1373" s="779"/>
      <c r="RGG1373" s="779"/>
      <c r="RGH1373" s="779"/>
      <c r="RGI1373" s="779"/>
      <c r="RGJ1373" s="779"/>
      <c r="RGK1373" s="779"/>
      <c r="RGL1373" s="779"/>
      <c r="RGM1373" s="779"/>
      <c r="RGN1373" s="779"/>
      <c r="RGO1373" s="779"/>
      <c r="RGP1373" s="779"/>
      <c r="RGQ1373" s="779"/>
      <c r="RGR1373" s="779"/>
      <c r="RGS1373" s="779"/>
      <c r="RGT1373" s="779"/>
      <c r="RGU1373" s="779"/>
      <c r="RGV1373" s="779"/>
      <c r="RGW1373" s="779"/>
      <c r="RGX1373" s="779"/>
      <c r="RGY1373" s="779"/>
      <c r="RGZ1373" s="779"/>
      <c r="RHA1373" s="779"/>
      <c r="RHB1373" s="779"/>
      <c r="RHC1373" s="779"/>
      <c r="RHD1373" s="779"/>
      <c r="RHE1373" s="779"/>
      <c r="RHF1373" s="779"/>
      <c r="RHG1373" s="779"/>
      <c r="RHH1373" s="779"/>
      <c r="RHI1373" s="779"/>
      <c r="RHJ1373" s="779"/>
      <c r="RHK1373" s="779"/>
      <c r="RHL1373" s="779"/>
      <c r="RHM1373" s="779"/>
      <c r="RHN1373" s="779"/>
      <c r="RHO1373" s="779"/>
      <c r="RHP1373" s="779"/>
      <c r="RHQ1373" s="779"/>
      <c r="RHR1373" s="779"/>
      <c r="RHS1373" s="779"/>
      <c r="RHT1373" s="779"/>
      <c r="RHU1373" s="779"/>
      <c r="RHV1373" s="779"/>
      <c r="RHW1373" s="779"/>
      <c r="RHX1373" s="779"/>
      <c r="RHY1373" s="779"/>
      <c r="RHZ1373" s="779"/>
      <c r="RIA1373" s="779"/>
      <c r="RIB1373" s="779"/>
      <c r="RIC1373" s="779"/>
      <c r="RID1373" s="779"/>
      <c r="RIE1373" s="779"/>
      <c r="RIF1373" s="779"/>
      <c r="RIG1373" s="779"/>
      <c r="RIH1373" s="779"/>
      <c r="RII1373" s="779"/>
      <c r="RIJ1373" s="779"/>
      <c r="RIK1373" s="779"/>
      <c r="RIL1373" s="779"/>
      <c r="RIM1373" s="779"/>
      <c r="RIN1373" s="779"/>
      <c r="RIO1373" s="779"/>
      <c r="RIP1373" s="779"/>
      <c r="RIQ1373" s="779"/>
      <c r="RIR1373" s="779"/>
      <c r="RIS1373" s="779"/>
      <c r="RIT1373" s="779"/>
      <c r="RIU1373" s="779"/>
      <c r="RIV1373" s="779"/>
      <c r="RIW1373" s="779"/>
      <c r="RIX1373" s="779"/>
      <c r="RIY1373" s="779"/>
      <c r="RIZ1373" s="779"/>
      <c r="RJA1373" s="779"/>
      <c r="RJB1373" s="779"/>
      <c r="RJC1373" s="779"/>
      <c r="RJD1373" s="779"/>
      <c r="RJE1373" s="779"/>
      <c r="RJF1373" s="779"/>
      <c r="RJG1373" s="779"/>
      <c r="RJH1373" s="779"/>
      <c r="RJI1373" s="779"/>
      <c r="RJJ1373" s="779"/>
      <c r="RJK1373" s="779"/>
      <c r="RJL1373" s="779"/>
      <c r="RJM1373" s="779"/>
      <c r="RJN1373" s="779"/>
      <c r="RJO1373" s="779"/>
      <c r="RJP1373" s="779"/>
      <c r="RJQ1373" s="779"/>
      <c r="RJR1373" s="779"/>
      <c r="RJS1373" s="779"/>
      <c r="RJT1373" s="779"/>
      <c r="RJU1373" s="779"/>
      <c r="RJV1373" s="779"/>
      <c r="RJW1373" s="779"/>
      <c r="RJX1373" s="779"/>
      <c r="RJY1373" s="779"/>
      <c r="RJZ1373" s="779"/>
      <c r="RKA1373" s="779"/>
      <c r="RKB1373" s="779"/>
      <c r="RKC1373" s="779"/>
      <c r="RKD1373" s="779"/>
      <c r="RKE1373" s="779"/>
      <c r="RKF1373" s="779"/>
      <c r="RKG1373" s="779"/>
      <c r="RKH1373" s="779"/>
      <c r="RKI1373" s="779"/>
      <c r="RKJ1373" s="779"/>
      <c r="RKK1373" s="779"/>
      <c r="RKL1373" s="779"/>
      <c r="RKM1373" s="779"/>
      <c r="RKN1373" s="779"/>
      <c r="RKO1373" s="779"/>
      <c r="RKP1373" s="779"/>
      <c r="RKQ1373" s="779"/>
      <c r="RKR1373" s="779"/>
      <c r="RKS1373" s="779"/>
      <c r="RKT1373" s="779"/>
      <c r="RKU1373" s="779"/>
      <c r="RKV1373" s="779"/>
      <c r="RKW1373" s="779"/>
      <c r="RKX1373" s="779"/>
      <c r="RKY1373" s="779"/>
      <c r="RKZ1373" s="779"/>
      <c r="RLA1373" s="779"/>
      <c r="RLB1373" s="779"/>
      <c r="RLC1373" s="779"/>
      <c r="RLD1373" s="779"/>
      <c r="RLE1373" s="779"/>
      <c r="RLF1373" s="779"/>
      <c r="RLG1373" s="779"/>
      <c r="RLH1373" s="779"/>
      <c r="RLI1373" s="779"/>
      <c r="RLJ1373" s="779"/>
      <c r="RLK1373" s="779"/>
      <c r="RLL1373" s="779"/>
      <c r="RLM1373" s="779"/>
      <c r="RLN1373" s="779"/>
      <c r="RLO1373" s="779"/>
      <c r="RLP1373" s="779"/>
      <c r="RLQ1373" s="779"/>
      <c r="RLR1373" s="779"/>
      <c r="RLS1373" s="779"/>
      <c r="RLT1373" s="779"/>
      <c r="RLU1373" s="779"/>
      <c r="RLV1373" s="779"/>
      <c r="RLW1373" s="779"/>
      <c r="RLX1373" s="779"/>
      <c r="RLY1373" s="779"/>
      <c r="RLZ1373" s="779"/>
      <c r="RMA1373" s="779"/>
      <c r="RMB1373" s="779"/>
      <c r="RMC1373" s="779"/>
      <c r="RMD1373" s="779"/>
      <c r="RME1373" s="779"/>
      <c r="RMF1373" s="779"/>
      <c r="RMG1373" s="779"/>
      <c r="RMH1373" s="779"/>
      <c r="RMI1373" s="779"/>
      <c r="RMJ1373" s="779"/>
      <c r="RMK1373" s="779"/>
      <c r="RML1373" s="779"/>
      <c r="RMM1373" s="779"/>
      <c r="RMN1373" s="779"/>
      <c r="RMO1373" s="779"/>
      <c r="RMP1373" s="779"/>
      <c r="RMQ1373" s="779"/>
      <c r="RMR1373" s="779"/>
      <c r="RMS1373" s="779"/>
      <c r="RMT1373" s="779"/>
      <c r="RMU1373" s="779"/>
      <c r="RMV1373" s="779"/>
      <c r="RMW1373" s="779"/>
      <c r="RMX1373" s="779"/>
      <c r="RMY1373" s="779"/>
      <c r="RMZ1373" s="779"/>
      <c r="RNA1373" s="779"/>
      <c r="RNB1373" s="779"/>
      <c r="RNC1373" s="779"/>
      <c r="RND1373" s="779"/>
      <c r="RNE1373" s="779"/>
      <c r="RNF1373" s="779"/>
      <c r="RNG1373" s="779"/>
      <c r="RNH1373" s="779"/>
      <c r="RNI1373" s="779"/>
      <c r="RNJ1373" s="779"/>
      <c r="RNK1373" s="779"/>
      <c r="RNL1373" s="779"/>
      <c r="RNM1373" s="779"/>
      <c r="RNN1373" s="779"/>
      <c r="RNO1373" s="779"/>
      <c r="RNP1373" s="779"/>
      <c r="RNQ1373" s="779"/>
      <c r="RNR1373" s="779"/>
      <c r="RNS1373" s="779"/>
      <c r="RNT1373" s="779"/>
      <c r="RNU1373" s="779"/>
      <c r="RNV1373" s="779"/>
      <c r="RNW1373" s="779"/>
      <c r="RNX1373" s="779"/>
      <c r="RNY1373" s="779"/>
      <c r="RNZ1373" s="779"/>
      <c r="ROA1373" s="779"/>
      <c r="ROB1373" s="779"/>
      <c r="ROC1373" s="779"/>
      <c r="ROD1373" s="779"/>
      <c r="ROE1373" s="779"/>
      <c r="ROF1373" s="779"/>
      <c r="ROG1373" s="779"/>
      <c r="ROH1373" s="779"/>
      <c r="ROI1373" s="779"/>
      <c r="ROJ1373" s="779"/>
      <c r="ROK1373" s="779"/>
      <c r="ROL1373" s="779"/>
      <c r="ROM1373" s="779"/>
      <c r="RON1373" s="779"/>
      <c r="ROO1373" s="779"/>
      <c r="ROP1373" s="779"/>
      <c r="ROQ1373" s="779"/>
      <c r="ROR1373" s="779"/>
      <c r="ROS1373" s="779"/>
      <c r="ROT1373" s="779"/>
      <c r="ROU1373" s="779"/>
      <c r="ROV1373" s="779"/>
      <c r="ROW1373" s="779"/>
      <c r="ROX1373" s="779"/>
      <c r="ROY1373" s="779"/>
      <c r="ROZ1373" s="779"/>
      <c r="RPA1373" s="779"/>
      <c r="RPB1373" s="779"/>
      <c r="RPC1373" s="779"/>
      <c r="RPD1373" s="779"/>
      <c r="RPE1373" s="779"/>
      <c r="RPF1373" s="779"/>
      <c r="RPG1373" s="779"/>
      <c r="RPH1373" s="779"/>
      <c r="RPI1373" s="779"/>
      <c r="RPJ1373" s="779"/>
      <c r="RPK1373" s="779"/>
      <c r="RPL1373" s="779"/>
      <c r="RPM1373" s="779"/>
      <c r="RPN1373" s="779"/>
      <c r="RPO1373" s="779"/>
      <c r="RPP1373" s="779"/>
      <c r="RPQ1373" s="779"/>
      <c r="RPR1373" s="779"/>
      <c r="RPS1373" s="779"/>
      <c r="RPT1373" s="779"/>
      <c r="RPU1373" s="779"/>
      <c r="RPV1373" s="779"/>
      <c r="RPW1373" s="779"/>
      <c r="RPX1373" s="779"/>
      <c r="RPY1373" s="779"/>
      <c r="RPZ1373" s="779"/>
      <c r="RQA1373" s="779"/>
      <c r="RQB1373" s="779"/>
      <c r="RQC1373" s="779"/>
      <c r="RQD1373" s="779"/>
      <c r="RQE1373" s="779"/>
      <c r="RQF1373" s="779"/>
      <c r="RQG1373" s="779"/>
      <c r="RQH1373" s="779"/>
      <c r="RQI1373" s="779"/>
      <c r="RQJ1373" s="779"/>
      <c r="RQK1373" s="779"/>
      <c r="RQL1373" s="779"/>
      <c r="RQM1373" s="779"/>
      <c r="RQN1373" s="779"/>
      <c r="RQO1373" s="779"/>
      <c r="RQP1373" s="779"/>
      <c r="RQQ1373" s="779"/>
      <c r="RQR1373" s="779"/>
      <c r="RQS1373" s="779"/>
      <c r="RQT1373" s="779"/>
      <c r="RQU1373" s="779"/>
      <c r="RQV1373" s="779"/>
      <c r="RQW1373" s="779"/>
      <c r="RQX1373" s="779"/>
      <c r="RQY1373" s="779"/>
      <c r="RQZ1373" s="779"/>
      <c r="RRA1373" s="779"/>
      <c r="RRB1373" s="779"/>
      <c r="RRC1373" s="779"/>
      <c r="RRD1373" s="779"/>
      <c r="RRE1373" s="779"/>
      <c r="RRF1373" s="779"/>
      <c r="RRG1373" s="779"/>
      <c r="RRH1373" s="779"/>
      <c r="RRI1373" s="779"/>
      <c r="RRJ1373" s="779"/>
      <c r="RRK1373" s="779"/>
      <c r="RRL1373" s="779"/>
      <c r="RRM1373" s="779"/>
      <c r="RRN1373" s="779"/>
      <c r="RRO1373" s="779"/>
      <c r="RRP1373" s="779"/>
      <c r="RRQ1373" s="779"/>
      <c r="RRR1373" s="779"/>
      <c r="RRS1373" s="779"/>
      <c r="RRT1373" s="779"/>
      <c r="RRU1373" s="779"/>
      <c r="RRV1373" s="779"/>
      <c r="RRW1373" s="779"/>
      <c r="RRX1373" s="779"/>
      <c r="RRY1373" s="779"/>
      <c r="RRZ1373" s="779"/>
      <c r="RSA1373" s="779"/>
      <c r="RSB1373" s="779"/>
      <c r="RSC1373" s="779"/>
      <c r="RSD1373" s="779"/>
      <c r="RSE1373" s="779"/>
      <c r="RSF1373" s="779"/>
      <c r="RSG1373" s="779"/>
      <c r="RSH1373" s="779"/>
      <c r="RSI1373" s="779"/>
      <c r="RSJ1373" s="779"/>
      <c r="RSK1373" s="779"/>
      <c r="RSL1373" s="779"/>
      <c r="RSM1373" s="779"/>
      <c r="RSN1373" s="779"/>
      <c r="RSO1373" s="779"/>
      <c r="RSP1373" s="779"/>
      <c r="RSQ1373" s="779"/>
      <c r="RSR1373" s="779"/>
      <c r="RSS1373" s="779"/>
      <c r="RST1373" s="779"/>
      <c r="RSU1373" s="779"/>
      <c r="RSV1373" s="779"/>
      <c r="RSW1373" s="779"/>
      <c r="RSX1373" s="779"/>
      <c r="RSY1373" s="779"/>
      <c r="RSZ1373" s="779"/>
      <c r="RTA1373" s="779"/>
      <c r="RTB1373" s="779"/>
      <c r="RTC1373" s="779"/>
      <c r="RTD1373" s="779"/>
      <c r="RTE1373" s="779"/>
      <c r="RTF1373" s="779"/>
      <c r="RTG1373" s="779"/>
      <c r="RTH1373" s="779"/>
      <c r="RTI1373" s="779"/>
      <c r="RTJ1373" s="779"/>
      <c r="RTK1373" s="779"/>
      <c r="RTL1373" s="779"/>
      <c r="RTM1373" s="779"/>
      <c r="RTN1373" s="779"/>
      <c r="RTO1373" s="779"/>
      <c r="RTP1373" s="779"/>
      <c r="RTQ1373" s="779"/>
      <c r="RTR1373" s="779"/>
      <c r="RTS1373" s="779"/>
      <c r="RTT1373" s="779"/>
      <c r="RTU1373" s="779"/>
      <c r="RTV1373" s="779"/>
      <c r="RTW1373" s="779"/>
      <c r="RTX1373" s="779"/>
      <c r="RTY1373" s="779"/>
      <c r="RTZ1373" s="779"/>
      <c r="RUA1373" s="779"/>
      <c r="RUB1373" s="779"/>
      <c r="RUC1373" s="779"/>
      <c r="RUD1373" s="779"/>
      <c r="RUE1373" s="779"/>
      <c r="RUF1373" s="779"/>
      <c r="RUG1373" s="779"/>
      <c r="RUH1373" s="779"/>
      <c r="RUI1373" s="779"/>
      <c r="RUJ1373" s="779"/>
      <c r="RUK1373" s="779"/>
      <c r="RUL1373" s="779"/>
      <c r="RUM1373" s="779"/>
      <c r="RUN1373" s="779"/>
      <c r="RUO1373" s="779"/>
      <c r="RUP1373" s="779"/>
      <c r="RUQ1373" s="779"/>
      <c r="RUR1373" s="779"/>
      <c r="RUS1373" s="779"/>
      <c r="RUT1373" s="779"/>
      <c r="RUU1373" s="779"/>
      <c r="RUV1373" s="779"/>
      <c r="RUW1373" s="779"/>
      <c r="RUX1373" s="779"/>
      <c r="RUY1373" s="779"/>
      <c r="RUZ1373" s="779"/>
      <c r="RVA1373" s="779"/>
      <c r="RVB1373" s="779"/>
      <c r="RVC1373" s="779"/>
      <c r="RVD1373" s="779"/>
      <c r="RVE1373" s="779"/>
      <c r="RVF1373" s="779"/>
      <c r="RVG1373" s="779"/>
      <c r="RVH1373" s="779"/>
      <c r="RVI1373" s="779"/>
      <c r="RVJ1373" s="779"/>
      <c r="RVK1373" s="779"/>
      <c r="RVL1373" s="779"/>
      <c r="RVM1373" s="779"/>
      <c r="RVN1373" s="779"/>
      <c r="RVO1373" s="779"/>
      <c r="RVP1373" s="779"/>
      <c r="RVQ1373" s="779"/>
      <c r="RVR1373" s="779"/>
      <c r="RVS1373" s="779"/>
      <c r="RVT1373" s="779"/>
      <c r="RVU1373" s="779"/>
      <c r="RVV1373" s="779"/>
      <c r="RVW1373" s="779"/>
      <c r="RVX1373" s="779"/>
      <c r="RVY1373" s="779"/>
      <c r="RVZ1373" s="779"/>
      <c r="RWA1373" s="779"/>
      <c r="RWB1373" s="779"/>
      <c r="RWC1373" s="779"/>
      <c r="RWD1373" s="779"/>
      <c r="RWE1373" s="779"/>
      <c r="RWF1373" s="779"/>
      <c r="RWG1373" s="779"/>
      <c r="RWH1373" s="779"/>
      <c r="RWI1373" s="779"/>
      <c r="RWJ1373" s="779"/>
      <c r="RWK1373" s="779"/>
      <c r="RWL1373" s="779"/>
      <c r="RWM1373" s="779"/>
      <c r="RWN1373" s="779"/>
      <c r="RWO1373" s="779"/>
      <c r="RWP1373" s="779"/>
      <c r="RWQ1373" s="779"/>
      <c r="RWR1373" s="779"/>
      <c r="RWS1373" s="779"/>
      <c r="RWT1373" s="779"/>
      <c r="RWU1373" s="779"/>
      <c r="RWV1373" s="779"/>
      <c r="RWW1373" s="779"/>
      <c r="RWX1373" s="779"/>
      <c r="RWY1373" s="779"/>
      <c r="RWZ1373" s="779"/>
      <c r="RXA1373" s="779"/>
      <c r="RXB1373" s="779"/>
      <c r="RXC1373" s="779"/>
      <c r="RXD1373" s="779"/>
      <c r="RXE1373" s="779"/>
      <c r="RXF1373" s="779"/>
      <c r="RXG1373" s="779"/>
      <c r="RXH1373" s="779"/>
      <c r="RXI1373" s="779"/>
      <c r="RXJ1373" s="779"/>
      <c r="RXK1373" s="779"/>
      <c r="RXL1373" s="779"/>
      <c r="RXM1373" s="779"/>
      <c r="RXN1373" s="779"/>
      <c r="RXO1373" s="779"/>
      <c r="RXP1373" s="779"/>
      <c r="RXQ1373" s="779"/>
      <c r="RXR1373" s="779"/>
      <c r="RXS1373" s="779"/>
      <c r="RXT1373" s="779"/>
      <c r="RXU1373" s="779"/>
      <c r="RXV1373" s="779"/>
      <c r="RXW1373" s="779"/>
      <c r="RXX1373" s="779"/>
      <c r="RXY1373" s="779"/>
      <c r="RXZ1373" s="779"/>
      <c r="RYA1373" s="779"/>
      <c r="RYB1373" s="779"/>
      <c r="RYC1373" s="779"/>
      <c r="RYD1373" s="779"/>
      <c r="RYE1373" s="779"/>
      <c r="RYF1373" s="779"/>
      <c r="RYG1373" s="779"/>
      <c r="RYH1373" s="779"/>
      <c r="RYI1373" s="779"/>
      <c r="RYJ1373" s="779"/>
      <c r="RYK1373" s="779"/>
      <c r="RYL1373" s="779"/>
      <c r="RYM1373" s="779"/>
      <c r="RYN1373" s="779"/>
      <c r="RYO1373" s="779"/>
      <c r="RYP1373" s="779"/>
      <c r="RYQ1373" s="779"/>
      <c r="RYR1373" s="779"/>
      <c r="RYS1373" s="779"/>
      <c r="RYT1373" s="779"/>
      <c r="RYU1373" s="779"/>
      <c r="RYV1373" s="779"/>
      <c r="RYW1373" s="779"/>
      <c r="RYX1373" s="779"/>
      <c r="RYY1373" s="779"/>
      <c r="RYZ1373" s="779"/>
      <c r="RZA1373" s="779"/>
      <c r="RZB1373" s="779"/>
      <c r="RZC1373" s="779"/>
      <c r="RZD1373" s="779"/>
      <c r="RZE1373" s="779"/>
      <c r="RZF1373" s="779"/>
      <c r="RZG1373" s="779"/>
      <c r="RZH1373" s="779"/>
      <c r="RZI1373" s="779"/>
      <c r="RZJ1373" s="779"/>
      <c r="RZK1373" s="779"/>
      <c r="RZL1373" s="779"/>
      <c r="RZM1373" s="779"/>
      <c r="RZN1373" s="779"/>
      <c r="RZO1373" s="779"/>
      <c r="RZP1373" s="779"/>
      <c r="RZQ1373" s="779"/>
      <c r="RZR1373" s="779"/>
      <c r="RZS1373" s="779"/>
      <c r="RZT1373" s="779"/>
      <c r="RZU1373" s="779"/>
      <c r="RZV1373" s="779"/>
      <c r="RZW1373" s="779"/>
      <c r="RZX1373" s="779"/>
      <c r="RZY1373" s="779"/>
      <c r="RZZ1373" s="779"/>
      <c r="SAA1373" s="779"/>
      <c r="SAB1373" s="779"/>
      <c r="SAC1373" s="779"/>
      <c r="SAD1373" s="779"/>
      <c r="SAE1373" s="779"/>
      <c r="SAF1373" s="779"/>
      <c r="SAG1373" s="779"/>
      <c r="SAH1373" s="779"/>
      <c r="SAI1373" s="779"/>
      <c r="SAJ1373" s="779"/>
      <c r="SAK1373" s="779"/>
      <c r="SAL1373" s="779"/>
      <c r="SAM1373" s="779"/>
      <c r="SAN1373" s="779"/>
      <c r="SAO1373" s="779"/>
      <c r="SAP1373" s="779"/>
      <c r="SAQ1373" s="779"/>
      <c r="SAR1373" s="779"/>
      <c r="SAS1373" s="779"/>
      <c r="SAT1373" s="779"/>
      <c r="SAU1373" s="779"/>
      <c r="SAV1373" s="779"/>
      <c r="SAW1373" s="779"/>
      <c r="SAX1373" s="779"/>
      <c r="SAY1373" s="779"/>
      <c r="SAZ1373" s="779"/>
      <c r="SBA1373" s="779"/>
      <c r="SBB1373" s="779"/>
      <c r="SBC1373" s="779"/>
      <c r="SBD1373" s="779"/>
      <c r="SBE1373" s="779"/>
      <c r="SBF1373" s="779"/>
      <c r="SBG1373" s="779"/>
      <c r="SBH1373" s="779"/>
      <c r="SBI1373" s="779"/>
      <c r="SBJ1373" s="779"/>
      <c r="SBK1373" s="779"/>
      <c r="SBL1373" s="779"/>
      <c r="SBM1373" s="779"/>
      <c r="SBN1373" s="779"/>
      <c r="SBO1373" s="779"/>
      <c r="SBP1373" s="779"/>
      <c r="SBQ1373" s="779"/>
      <c r="SBR1373" s="779"/>
      <c r="SBS1373" s="779"/>
      <c r="SBT1373" s="779"/>
      <c r="SBU1373" s="779"/>
      <c r="SBV1373" s="779"/>
      <c r="SBW1373" s="779"/>
      <c r="SBX1373" s="779"/>
      <c r="SBY1373" s="779"/>
      <c r="SBZ1373" s="779"/>
      <c r="SCA1373" s="779"/>
      <c r="SCB1373" s="779"/>
      <c r="SCC1373" s="779"/>
      <c r="SCD1373" s="779"/>
      <c r="SCE1373" s="779"/>
      <c r="SCF1373" s="779"/>
      <c r="SCG1373" s="779"/>
      <c r="SCH1373" s="779"/>
      <c r="SCI1373" s="779"/>
      <c r="SCJ1373" s="779"/>
      <c r="SCK1373" s="779"/>
      <c r="SCL1373" s="779"/>
      <c r="SCM1373" s="779"/>
      <c r="SCN1373" s="779"/>
      <c r="SCO1373" s="779"/>
      <c r="SCP1373" s="779"/>
      <c r="SCQ1373" s="779"/>
      <c r="SCR1373" s="779"/>
      <c r="SCS1373" s="779"/>
      <c r="SCT1373" s="779"/>
      <c r="SCU1373" s="779"/>
      <c r="SCV1373" s="779"/>
      <c r="SCW1373" s="779"/>
      <c r="SCX1373" s="779"/>
      <c r="SCY1373" s="779"/>
      <c r="SCZ1373" s="779"/>
      <c r="SDA1373" s="779"/>
      <c r="SDB1373" s="779"/>
      <c r="SDC1373" s="779"/>
      <c r="SDD1373" s="779"/>
      <c r="SDE1373" s="779"/>
      <c r="SDF1373" s="779"/>
      <c r="SDG1373" s="779"/>
      <c r="SDH1373" s="779"/>
      <c r="SDI1373" s="779"/>
      <c r="SDJ1373" s="779"/>
      <c r="SDK1373" s="779"/>
      <c r="SDL1373" s="779"/>
      <c r="SDM1373" s="779"/>
      <c r="SDN1373" s="779"/>
      <c r="SDO1373" s="779"/>
      <c r="SDP1373" s="779"/>
      <c r="SDQ1373" s="779"/>
      <c r="SDR1373" s="779"/>
      <c r="SDS1373" s="779"/>
      <c r="SDT1373" s="779"/>
      <c r="SDU1373" s="779"/>
      <c r="SDV1373" s="779"/>
      <c r="SDW1373" s="779"/>
      <c r="SDX1373" s="779"/>
      <c r="SDY1373" s="779"/>
      <c r="SDZ1373" s="779"/>
      <c r="SEA1373" s="779"/>
      <c r="SEB1373" s="779"/>
      <c r="SEC1373" s="779"/>
      <c r="SED1373" s="779"/>
      <c r="SEE1373" s="779"/>
      <c r="SEF1373" s="779"/>
      <c r="SEG1373" s="779"/>
      <c r="SEH1373" s="779"/>
      <c r="SEI1373" s="779"/>
      <c r="SEJ1373" s="779"/>
      <c r="SEK1373" s="779"/>
      <c r="SEL1373" s="779"/>
      <c r="SEM1373" s="779"/>
      <c r="SEN1373" s="779"/>
      <c r="SEO1373" s="779"/>
      <c r="SEP1373" s="779"/>
      <c r="SEQ1373" s="779"/>
      <c r="SER1373" s="779"/>
      <c r="SES1373" s="779"/>
      <c r="SET1373" s="779"/>
      <c r="SEU1373" s="779"/>
      <c r="SEV1373" s="779"/>
      <c r="SEW1373" s="779"/>
      <c r="SEX1373" s="779"/>
      <c r="SEY1373" s="779"/>
      <c r="SEZ1373" s="779"/>
      <c r="SFA1373" s="779"/>
      <c r="SFB1373" s="779"/>
      <c r="SFC1373" s="779"/>
      <c r="SFD1373" s="779"/>
      <c r="SFE1373" s="779"/>
      <c r="SFF1373" s="779"/>
      <c r="SFG1373" s="779"/>
      <c r="SFH1373" s="779"/>
      <c r="SFI1373" s="779"/>
      <c r="SFJ1373" s="779"/>
      <c r="SFK1373" s="779"/>
      <c r="SFL1373" s="779"/>
      <c r="SFM1373" s="779"/>
      <c r="SFN1373" s="779"/>
      <c r="SFO1373" s="779"/>
      <c r="SFP1373" s="779"/>
      <c r="SFQ1373" s="779"/>
      <c r="SFR1373" s="779"/>
      <c r="SFS1373" s="779"/>
      <c r="SFT1373" s="779"/>
      <c r="SFU1373" s="779"/>
      <c r="SFV1373" s="779"/>
      <c r="SFW1373" s="779"/>
      <c r="SFX1373" s="779"/>
      <c r="SFY1373" s="779"/>
      <c r="SFZ1373" s="779"/>
      <c r="SGA1373" s="779"/>
      <c r="SGB1373" s="779"/>
      <c r="SGC1373" s="779"/>
      <c r="SGD1373" s="779"/>
      <c r="SGE1373" s="779"/>
      <c r="SGF1373" s="779"/>
      <c r="SGG1373" s="779"/>
      <c r="SGH1373" s="779"/>
      <c r="SGI1373" s="779"/>
      <c r="SGJ1373" s="779"/>
      <c r="SGK1373" s="779"/>
      <c r="SGL1373" s="779"/>
      <c r="SGM1373" s="779"/>
      <c r="SGN1373" s="779"/>
      <c r="SGO1373" s="779"/>
      <c r="SGP1373" s="779"/>
      <c r="SGQ1373" s="779"/>
      <c r="SGR1373" s="779"/>
      <c r="SGS1373" s="779"/>
      <c r="SGT1373" s="779"/>
      <c r="SGU1373" s="779"/>
      <c r="SGV1373" s="779"/>
      <c r="SGW1373" s="779"/>
      <c r="SGX1373" s="779"/>
      <c r="SGY1373" s="779"/>
      <c r="SGZ1373" s="779"/>
      <c r="SHA1373" s="779"/>
      <c r="SHB1373" s="779"/>
      <c r="SHC1373" s="779"/>
      <c r="SHD1373" s="779"/>
      <c r="SHE1373" s="779"/>
      <c r="SHF1373" s="779"/>
      <c r="SHG1373" s="779"/>
      <c r="SHH1373" s="779"/>
      <c r="SHI1373" s="779"/>
      <c r="SHJ1373" s="779"/>
      <c r="SHK1373" s="779"/>
      <c r="SHL1373" s="779"/>
      <c r="SHM1373" s="779"/>
      <c r="SHN1373" s="779"/>
      <c r="SHO1373" s="779"/>
      <c r="SHP1373" s="779"/>
      <c r="SHQ1373" s="779"/>
      <c r="SHR1373" s="779"/>
      <c r="SHS1373" s="779"/>
      <c r="SHT1373" s="779"/>
      <c r="SHU1373" s="779"/>
      <c r="SHV1373" s="779"/>
      <c r="SHW1373" s="779"/>
      <c r="SHX1373" s="779"/>
      <c r="SHY1373" s="779"/>
      <c r="SHZ1373" s="779"/>
      <c r="SIA1373" s="779"/>
      <c r="SIB1373" s="779"/>
      <c r="SIC1373" s="779"/>
      <c r="SID1373" s="779"/>
      <c r="SIE1373" s="779"/>
      <c r="SIF1373" s="779"/>
      <c r="SIG1373" s="779"/>
      <c r="SIH1373" s="779"/>
      <c r="SII1373" s="779"/>
      <c r="SIJ1373" s="779"/>
      <c r="SIK1373" s="779"/>
      <c r="SIL1373" s="779"/>
      <c r="SIM1373" s="779"/>
      <c r="SIN1373" s="779"/>
      <c r="SIO1373" s="779"/>
      <c r="SIP1373" s="779"/>
      <c r="SIQ1373" s="779"/>
      <c r="SIR1373" s="779"/>
      <c r="SIS1373" s="779"/>
      <c r="SIT1373" s="779"/>
      <c r="SIU1373" s="779"/>
      <c r="SIV1373" s="779"/>
      <c r="SIW1373" s="779"/>
      <c r="SIX1373" s="779"/>
      <c r="SIY1373" s="779"/>
      <c r="SIZ1373" s="779"/>
      <c r="SJA1373" s="779"/>
      <c r="SJB1373" s="779"/>
      <c r="SJC1373" s="779"/>
      <c r="SJD1373" s="779"/>
      <c r="SJE1373" s="779"/>
      <c r="SJF1373" s="779"/>
      <c r="SJG1373" s="779"/>
      <c r="SJH1373" s="779"/>
      <c r="SJI1373" s="779"/>
      <c r="SJJ1373" s="779"/>
      <c r="SJK1373" s="779"/>
      <c r="SJL1373" s="779"/>
      <c r="SJM1373" s="779"/>
      <c r="SJN1373" s="779"/>
      <c r="SJO1373" s="779"/>
      <c r="SJP1373" s="779"/>
      <c r="SJQ1373" s="779"/>
      <c r="SJR1373" s="779"/>
      <c r="SJS1373" s="779"/>
      <c r="SJT1373" s="779"/>
      <c r="SJU1373" s="779"/>
      <c r="SJV1373" s="779"/>
      <c r="SJW1373" s="779"/>
      <c r="SJX1373" s="779"/>
      <c r="SJY1373" s="779"/>
      <c r="SJZ1373" s="779"/>
      <c r="SKA1373" s="779"/>
      <c r="SKB1373" s="779"/>
      <c r="SKC1373" s="779"/>
      <c r="SKD1373" s="779"/>
      <c r="SKE1373" s="779"/>
      <c r="SKF1373" s="779"/>
      <c r="SKG1373" s="779"/>
      <c r="SKH1373" s="779"/>
      <c r="SKI1373" s="779"/>
      <c r="SKJ1373" s="779"/>
      <c r="SKK1373" s="779"/>
      <c r="SKL1373" s="779"/>
      <c r="SKM1373" s="779"/>
      <c r="SKN1373" s="779"/>
      <c r="SKO1373" s="779"/>
      <c r="SKP1373" s="779"/>
      <c r="SKQ1373" s="779"/>
      <c r="SKR1373" s="779"/>
      <c r="SKS1373" s="779"/>
      <c r="SKT1373" s="779"/>
      <c r="SKU1373" s="779"/>
      <c r="SKV1373" s="779"/>
      <c r="SKW1373" s="779"/>
      <c r="SKX1373" s="779"/>
      <c r="SKY1373" s="779"/>
      <c r="SKZ1373" s="779"/>
      <c r="SLA1373" s="779"/>
      <c r="SLB1373" s="779"/>
      <c r="SLC1373" s="779"/>
      <c r="SLD1373" s="779"/>
      <c r="SLE1373" s="779"/>
      <c r="SLF1373" s="779"/>
      <c r="SLG1373" s="779"/>
      <c r="SLH1373" s="779"/>
      <c r="SLI1373" s="779"/>
      <c r="SLJ1373" s="779"/>
      <c r="SLK1373" s="779"/>
      <c r="SLL1373" s="779"/>
      <c r="SLM1373" s="779"/>
      <c r="SLN1373" s="779"/>
      <c r="SLO1373" s="779"/>
      <c r="SLP1373" s="779"/>
      <c r="SLQ1373" s="779"/>
      <c r="SLR1373" s="779"/>
      <c r="SLS1373" s="779"/>
      <c r="SLT1373" s="779"/>
      <c r="SLU1373" s="779"/>
      <c r="SLV1373" s="779"/>
      <c r="SLW1373" s="779"/>
      <c r="SLX1373" s="779"/>
      <c r="SLY1373" s="779"/>
      <c r="SLZ1373" s="779"/>
      <c r="SMA1373" s="779"/>
      <c r="SMB1373" s="779"/>
      <c r="SMC1373" s="779"/>
      <c r="SMD1373" s="779"/>
      <c r="SME1373" s="779"/>
      <c r="SMF1373" s="779"/>
      <c r="SMG1373" s="779"/>
      <c r="SMH1373" s="779"/>
      <c r="SMI1373" s="779"/>
      <c r="SMJ1373" s="779"/>
      <c r="SMK1373" s="779"/>
      <c r="SML1373" s="779"/>
      <c r="SMM1373" s="779"/>
      <c r="SMN1373" s="779"/>
      <c r="SMO1373" s="779"/>
      <c r="SMP1373" s="779"/>
      <c r="SMQ1373" s="779"/>
      <c r="SMR1373" s="779"/>
      <c r="SMS1373" s="779"/>
      <c r="SMT1373" s="779"/>
      <c r="SMU1373" s="779"/>
      <c r="SMV1373" s="779"/>
      <c r="SMW1373" s="779"/>
      <c r="SMX1373" s="779"/>
      <c r="SMY1373" s="779"/>
      <c r="SMZ1373" s="779"/>
      <c r="SNA1373" s="779"/>
      <c r="SNB1373" s="779"/>
      <c r="SNC1373" s="779"/>
      <c r="SND1373" s="779"/>
      <c r="SNE1373" s="779"/>
      <c r="SNF1373" s="779"/>
      <c r="SNG1373" s="779"/>
      <c r="SNH1373" s="779"/>
      <c r="SNI1373" s="779"/>
      <c r="SNJ1373" s="779"/>
      <c r="SNK1373" s="779"/>
      <c r="SNL1373" s="779"/>
      <c r="SNM1373" s="779"/>
      <c r="SNN1373" s="779"/>
      <c r="SNO1373" s="779"/>
      <c r="SNP1373" s="779"/>
      <c r="SNQ1373" s="779"/>
      <c r="SNR1373" s="779"/>
      <c r="SNS1373" s="779"/>
      <c r="SNT1373" s="779"/>
      <c r="SNU1373" s="779"/>
      <c r="SNV1373" s="779"/>
      <c r="SNW1373" s="779"/>
      <c r="SNX1373" s="779"/>
      <c r="SNY1373" s="779"/>
      <c r="SNZ1373" s="779"/>
      <c r="SOA1373" s="779"/>
      <c r="SOB1373" s="779"/>
      <c r="SOC1373" s="779"/>
      <c r="SOD1373" s="779"/>
      <c r="SOE1373" s="779"/>
      <c r="SOF1373" s="779"/>
      <c r="SOG1373" s="779"/>
      <c r="SOH1373" s="779"/>
      <c r="SOI1373" s="779"/>
      <c r="SOJ1373" s="779"/>
      <c r="SOK1373" s="779"/>
      <c r="SOL1373" s="779"/>
      <c r="SOM1373" s="779"/>
      <c r="SON1373" s="779"/>
      <c r="SOO1373" s="779"/>
      <c r="SOP1373" s="779"/>
      <c r="SOQ1373" s="779"/>
      <c r="SOR1373" s="779"/>
      <c r="SOS1373" s="779"/>
      <c r="SOT1373" s="779"/>
      <c r="SOU1373" s="779"/>
      <c r="SOV1373" s="779"/>
      <c r="SOW1373" s="779"/>
      <c r="SOX1373" s="779"/>
      <c r="SOY1373" s="779"/>
      <c r="SOZ1373" s="779"/>
      <c r="SPA1373" s="779"/>
      <c r="SPB1373" s="779"/>
      <c r="SPC1373" s="779"/>
      <c r="SPD1373" s="779"/>
      <c r="SPE1373" s="779"/>
      <c r="SPF1373" s="779"/>
      <c r="SPG1373" s="779"/>
      <c r="SPH1373" s="779"/>
      <c r="SPI1373" s="779"/>
      <c r="SPJ1373" s="779"/>
      <c r="SPK1373" s="779"/>
      <c r="SPL1373" s="779"/>
      <c r="SPM1373" s="779"/>
      <c r="SPN1373" s="779"/>
      <c r="SPO1373" s="779"/>
      <c r="SPP1373" s="779"/>
      <c r="SPQ1373" s="779"/>
      <c r="SPR1373" s="779"/>
      <c r="SPS1373" s="779"/>
      <c r="SPT1373" s="779"/>
      <c r="SPU1373" s="779"/>
      <c r="SPV1373" s="779"/>
      <c r="SPW1373" s="779"/>
      <c r="SPX1373" s="779"/>
      <c r="SPY1373" s="779"/>
      <c r="SPZ1373" s="779"/>
      <c r="SQA1373" s="779"/>
      <c r="SQB1373" s="779"/>
      <c r="SQC1373" s="779"/>
      <c r="SQD1373" s="779"/>
      <c r="SQE1373" s="779"/>
      <c r="SQF1373" s="779"/>
      <c r="SQG1373" s="779"/>
      <c r="SQH1373" s="779"/>
      <c r="SQI1373" s="779"/>
      <c r="SQJ1373" s="779"/>
      <c r="SQK1373" s="779"/>
      <c r="SQL1373" s="779"/>
      <c r="SQM1373" s="779"/>
      <c r="SQN1373" s="779"/>
      <c r="SQO1373" s="779"/>
      <c r="SQP1373" s="779"/>
      <c r="SQQ1373" s="779"/>
      <c r="SQR1373" s="779"/>
      <c r="SQS1373" s="779"/>
      <c r="SQT1373" s="779"/>
      <c r="SQU1373" s="779"/>
      <c r="SQV1373" s="779"/>
      <c r="SQW1373" s="779"/>
      <c r="SQX1373" s="779"/>
      <c r="SQY1373" s="779"/>
      <c r="SQZ1373" s="779"/>
      <c r="SRA1373" s="779"/>
      <c r="SRB1373" s="779"/>
      <c r="SRC1373" s="779"/>
      <c r="SRD1373" s="779"/>
      <c r="SRE1373" s="779"/>
      <c r="SRF1373" s="779"/>
      <c r="SRG1373" s="779"/>
      <c r="SRH1373" s="779"/>
      <c r="SRI1373" s="779"/>
      <c r="SRJ1373" s="779"/>
      <c r="SRK1373" s="779"/>
      <c r="SRL1373" s="779"/>
      <c r="SRM1373" s="779"/>
      <c r="SRN1373" s="779"/>
      <c r="SRO1373" s="779"/>
      <c r="SRP1373" s="779"/>
      <c r="SRQ1373" s="779"/>
      <c r="SRR1373" s="779"/>
      <c r="SRS1373" s="779"/>
      <c r="SRT1373" s="779"/>
      <c r="SRU1373" s="779"/>
      <c r="SRV1373" s="779"/>
      <c r="SRW1373" s="779"/>
      <c r="SRX1373" s="779"/>
      <c r="SRY1373" s="779"/>
      <c r="SRZ1373" s="779"/>
      <c r="SSA1373" s="779"/>
      <c r="SSB1373" s="779"/>
      <c r="SSC1373" s="779"/>
      <c r="SSD1373" s="779"/>
      <c r="SSE1373" s="779"/>
      <c r="SSF1373" s="779"/>
      <c r="SSG1373" s="779"/>
      <c r="SSH1373" s="779"/>
      <c r="SSI1373" s="779"/>
      <c r="SSJ1373" s="779"/>
      <c r="SSK1373" s="779"/>
      <c r="SSL1373" s="779"/>
      <c r="SSM1373" s="779"/>
      <c r="SSN1373" s="779"/>
      <c r="SSO1373" s="779"/>
      <c r="SSP1373" s="779"/>
      <c r="SSQ1373" s="779"/>
      <c r="SSR1373" s="779"/>
      <c r="SSS1373" s="779"/>
      <c r="SST1373" s="779"/>
      <c r="SSU1373" s="779"/>
      <c r="SSV1373" s="779"/>
      <c r="SSW1373" s="779"/>
      <c r="SSX1373" s="779"/>
      <c r="SSY1373" s="779"/>
      <c r="SSZ1373" s="779"/>
      <c r="STA1373" s="779"/>
      <c r="STB1373" s="779"/>
      <c r="STC1373" s="779"/>
      <c r="STD1373" s="779"/>
      <c r="STE1373" s="779"/>
      <c r="STF1373" s="779"/>
      <c r="STG1373" s="779"/>
      <c r="STH1373" s="779"/>
      <c r="STI1373" s="779"/>
      <c r="STJ1373" s="779"/>
      <c r="STK1373" s="779"/>
      <c r="STL1373" s="779"/>
      <c r="STM1373" s="779"/>
      <c r="STN1373" s="779"/>
      <c r="STO1373" s="779"/>
      <c r="STP1373" s="779"/>
      <c r="STQ1373" s="779"/>
      <c r="STR1373" s="779"/>
      <c r="STS1373" s="779"/>
      <c r="STT1373" s="779"/>
      <c r="STU1373" s="779"/>
      <c r="STV1373" s="779"/>
      <c r="STW1373" s="779"/>
      <c r="STX1373" s="779"/>
      <c r="STY1373" s="779"/>
      <c r="STZ1373" s="779"/>
      <c r="SUA1373" s="779"/>
      <c r="SUB1373" s="779"/>
      <c r="SUC1373" s="779"/>
      <c r="SUD1373" s="779"/>
      <c r="SUE1373" s="779"/>
      <c r="SUF1373" s="779"/>
      <c r="SUG1373" s="779"/>
      <c r="SUH1373" s="779"/>
      <c r="SUI1373" s="779"/>
      <c r="SUJ1373" s="779"/>
      <c r="SUK1373" s="779"/>
      <c r="SUL1373" s="779"/>
      <c r="SUM1373" s="779"/>
      <c r="SUN1373" s="779"/>
      <c r="SUO1373" s="779"/>
      <c r="SUP1373" s="779"/>
      <c r="SUQ1373" s="779"/>
      <c r="SUR1373" s="779"/>
      <c r="SUS1373" s="779"/>
      <c r="SUT1373" s="779"/>
      <c r="SUU1373" s="779"/>
      <c r="SUV1373" s="779"/>
      <c r="SUW1373" s="779"/>
      <c r="SUX1373" s="779"/>
      <c r="SUY1373" s="779"/>
      <c r="SUZ1373" s="779"/>
      <c r="SVA1373" s="779"/>
      <c r="SVB1373" s="779"/>
      <c r="SVC1373" s="779"/>
      <c r="SVD1373" s="779"/>
      <c r="SVE1373" s="779"/>
      <c r="SVF1373" s="779"/>
      <c r="SVG1373" s="779"/>
      <c r="SVH1373" s="779"/>
      <c r="SVI1373" s="779"/>
      <c r="SVJ1373" s="779"/>
      <c r="SVK1373" s="779"/>
      <c r="SVL1373" s="779"/>
      <c r="SVM1373" s="779"/>
      <c r="SVN1373" s="779"/>
      <c r="SVO1373" s="779"/>
      <c r="SVP1373" s="779"/>
      <c r="SVQ1373" s="779"/>
      <c r="SVR1373" s="779"/>
      <c r="SVS1373" s="779"/>
      <c r="SVT1373" s="779"/>
      <c r="SVU1373" s="779"/>
      <c r="SVV1373" s="779"/>
      <c r="SVW1373" s="779"/>
      <c r="SVX1373" s="779"/>
      <c r="SVY1373" s="779"/>
      <c r="SVZ1373" s="779"/>
      <c r="SWA1373" s="779"/>
      <c r="SWB1373" s="779"/>
      <c r="SWC1373" s="779"/>
      <c r="SWD1373" s="779"/>
      <c r="SWE1373" s="779"/>
      <c r="SWF1373" s="779"/>
      <c r="SWG1373" s="779"/>
      <c r="SWH1373" s="779"/>
      <c r="SWI1373" s="779"/>
      <c r="SWJ1373" s="779"/>
      <c r="SWK1373" s="779"/>
      <c r="SWL1373" s="779"/>
      <c r="SWM1373" s="779"/>
      <c r="SWN1373" s="779"/>
      <c r="SWO1373" s="779"/>
      <c r="SWP1373" s="779"/>
      <c r="SWQ1373" s="779"/>
      <c r="SWR1373" s="779"/>
      <c r="SWS1373" s="779"/>
      <c r="SWT1373" s="779"/>
      <c r="SWU1373" s="779"/>
      <c r="SWV1373" s="779"/>
      <c r="SWW1373" s="779"/>
      <c r="SWX1373" s="779"/>
      <c r="SWY1373" s="779"/>
      <c r="SWZ1373" s="779"/>
      <c r="SXA1373" s="779"/>
      <c r="SXB1373" s="779"/>
      <c r="SXC1373" s="779"/>
      <c r="SXD1373" s="779"/>
      <c r="SXE1373" s="779"/>
      <c r="SXF1373" s="779"/>
      <c r="SXG1373" s="779"/>
      <c r="SXH1373" s="779"/>
      <c r="SXI1373" s="779"/>
      <c r="SXJ1373" s="779"/>
      <c r="SXK1373" s="779"/>
      <c r="SXL1373" s="779"/>
      <c r="SXM1373" s="779"/>
      <c r="SXN1373" s="779"/>
      <c r="SXO1373" s="779"/>
      <c r="SXP1373" s="779"/>
      <c r="SXQ1373" s="779"/>
      <c r="SXR1373" s="779"/>
      <c r="SXS1373" s="779"/>
      <c r="SXT1373" s="779"/>
      <c r="SXU1373" s="779"/>
      <c r="SXV1373" s="779"/>
      <c r="SXW1373" s="779"/>
      <c r="SXX1373" s="779"/>
      <c r="SXY1373" s="779"/>
      <c r="SXZ1373" s="779"/>
      <c r="SYA1373" s="779"/>
      <c r="SYB1373" s="779"/>
      <c r="SYC1373" s="779"/>
      <c r="SYD1373" s="779"/>
      <c r="SYE1373" s="779"/>
      <c r="SYF1373" s="779"/>
      <c r="SYG1373" s="779"/>
      <c r="SYH1373" s="779"/>
      <c r="SYI1373" s="779"/>
      <c r="SYJ1373" s="779"/>
      <c r="SYK1373" s="779"/>
      <c r="SYL1373" s="779"/>
      <c r="SYM1373" s="779"/>
      <c r="SYN1373" s="779"/>
      <c r="SYO1373" s="779"/>
      <c r="SYP1373" s="779"/>
      <c r="SYQ1373" s="779"/>
      <c r="SYR1373" s="779"/>
      <c r="SYS1373" s="779"/>
      <c r="SYT1373" s="779"/>
      <c r="SYU1373" s="779"/>
      <c r="SYV1373" s="779"/>
      <c r="SYW1373" s="779"/>
      <c r="SYX1373" s="779"/>
      <c r="SYY1373" s="779"/>
      <c r="SYZ1373" s="779"/>
      <c r="SZA1373" s="779"/>
      <c r="SZB1373" s="779"/>
      <c r="SZC1373" s="779"/>
      <c r="SZD1373" s="779"/>
      <c r="SZE1373" s="779"/>
      <c r="SZF1373" s="779"/>
      <c r="SZG1373" s="779"/>
      <c r="SZH1373" s="779"/>
      <c r="SZI1373" s="779"/>
      <c r="SZJ1373" s="779"/>
      <c r="SZK1373" s="779"/>
      <c r="SZL1373" s="779"/>
      <c r="SZM1373" s="779"/>
      <c r="SZN1373" s="779"/>
      <c r="SZO1373" s="779"/>
      <c r="SZP1373" s="779"/>
      <c r="SZQ1373" s="779"/>
      <c r="SZR1373" s="779"/>
      <c r="SZS1373" s="779"/>
      <c r="SZT1373" s="779"/>
      <c r="SZU1373" s="779"/>
      <c r="SZV1373" s="779"/>
      <c r="SZW1373" s="779"/>
      <c r="SZX1373" s="779"/>
      <c r="SZY1373" s="779"/>
      <c r="SZZ1373" s="779"/>
      <c r="TAA1373" s="779"/>
      <c r="TAB1373" s="779"/>
      <c r="TAC1373" s="779"/>
      <c r="TAD1373" s="779"/>
      <c r="TAE1373" s="779"/>
      <c r="TAF1373" s="779"/>
      <c r="TAG1373" s="779"/>
      <c r="TAH1373" s="779"/>
      <c r="TAI1373" s="779"/>
      <c r="TAJ1373" s="779"/>
      <c r="TAK1373" s="779"/>
      <c r="TAL1373" s="779"/>
      <c r="TAM1373" s="779"/>
      <c r="TAN1373" s="779"/>
      <c r="TAO1373" s="779"/>
      <c r="TAP1373" s="779"/>
      <c r="TAQ1373" s="779"/>
      <c r="TAR1373" s="779"/>
      <c r="TAS1373" s="779"/>
      <c r="TAT1373" s="779"/>
      <c r="TAU1373" s="779"/>
      <c r="TAV1373" s="779"/>
      <c r="TAW1373" s="779"/>
      <c r="TAX1373" s="779"/>
      <c r="TAY1373" s="779"/>
      <c r="TAZ1373" s="779"/>
      <c r="TBA1373" s="779"/>
      <c r="TBB1373" s="779"/>
      <c r="TBC1373" s="779"/>
      <c r="TBD1373" s="779"/>
      <c r="TBE1373" s="779"/>
      <c r="TBF1373" s="779"/>
      <c r="TBG1373" s="779"/>
      <c r="TBH1373" s="779"/>
      <c r="TBI1373" s="779"/>
      <c r="TBJ1373" s="779"/>
      <c r="TBK1373" s="779"/>
      <c r="TBL1373" s="779"/>
      <c r="TBM1373" s="779"/>
      <c r="TBN1373" s="779"/>
      <c r="TBO1373" s="779"/>
      <c r="TBP1373" s="779"/>
      <c r="TBQ1373" s="779"/>
      <c r="TBR1373" s="779"/>
      <c r="TBS1373" s="779"/>
      <c r="TBT1373" s="779"/>
      <c r="TBU1373" s="779"/>
      <c r="TBV1373" s="779"/>
      <c r="TBW1373" s="779"/>
      <c r="TBX1373" s="779"/>
      <c r="TBY1373" s="779"/>
      <c r="TBZ1373" s="779"/>
      <c r="TCA1373" s="779"/>
      <c r="TCB1373" s="779"/>
      <c r="TCC1373" s="779"/>
      <c r="TCD1373" s="779"/>
      <c r="TCE1373" s="779"/>
      <c r="TCF1373" s="779"/>
      <c r="TCG1373" s="779"/>
      <c r="TCH1373" s="779"/>
      <c r="TCI1373" s="779"/>
      <c r="TCJ1373" s="779"/>
      <c r="TCK1373" s="779"/>
      <c r="TCL1373" s="779"/>
      <c r="TCM1373" s="779"/>
      <c r="TCN1373" s="779"/>
      <c r="TCO1373" s="779"/>
      <c r="TCP1373" s="779"/>
      <c r="TCQ1373" s="779"/>
      <c r="TCR1373" s="779"/>
      <c r="TCS1373" s="779"/>
      <c r="TCT1373" s="779"/>
      <c r="TCU1373" s="779"/>
      <c r="TCV1373" s="779"/>
      <c r="TCW1373" s="779"/>
      <c r="TCX1373" s="779"/>
      <c r="TCY1373" s="779"/>
      <c r="TCZ1373" s="779"/>
      <c r="TDA1373" s="779"/>
      <c r="TDB1373" s="779"/>
      <c r="TDC1373" s="779"/>
      <c r="TDD1373" s="779"/>
      <c r="TDE1373" s="779"/>
      <c r="TDF1373" s="779"/>
      <c r="TDG1373" s="779"/>
      <c r="TDH1373" s="779"/>
      <c r="TDI1373" s="779"/>
      <c r="TDJ1373" s="779"/>
      <c r="TDK1373" s="779"/>
      <c r="TDL1373" s="779"/>
      <c r="TDM1373" s="779"/>
      <c r="TDN1373" s="779"/>
      <c r="TDO1373" s="779"/>
      <c r="TDP1373" s="779"/>
      <c r="TDQ1373" s="779"/>
      <c r="TDR1373" s="779"/>
      <c r="TDS1373" s="779"/>
      <c r="TDT1373" s="779"/>
      <c r="TDU1373" s="779"/>
      <c r="TDV1373" s="779"/>
      <c r="TDW1373" s="779"/>
      <c r="TDX1373" s="779"/>
      <c r="TDY1373" s="779"/>
      <c r="TDZ1373" s="779"/>
      <c r="TEA1373" s="779"/>
      <c r="TEB1373" s="779"/>
      <c r="TEC1373" s="779"/>
      <c r="TED1373" s="779"/>
      <c r="TEE1373" s="779"/>
      <c r="TEF1373" s="779"/>
      <c r="TEG1373" s="779"/>
      <c r="TEH1373" s="779"/>
      <c r="TEI1373" s="779"/>
      <c r="TEJ1373" s="779"/>
      <c r="TEK1373" s="779"/>
      <c r="TEL1373" s="779"/>
      <c r="TEM1373" s="779"/>
      <c r="TEN1373" s="779"/>
      <c r="TEO1373" s="779"/>
      <c r="TEP1373" s="779"/>
      <c r="TEQ1373" s="779"/>
      <c r="TER1373" s="779"/>
      <c r="TES1373" s="779"/>
      <c r="TET1373" s="779"/>
      <c r="TEU1373" s="779"/>
      <c r="TEV1373" s="779"/>
      <c r="TEW1373" s="779"/>
      <c r="TEX1373" s="779"/>
      <c r="TEY1373" s="779"/>
      <c r="TEZ1373" s="779"/>
      <c r="TFA1373" s="779"/>
      <c r="TFB1373" s="779"/>
      <c r="TFC1373" s="779"/>
      <c r="TFD1373" s="779"/>
      <c r="TFE1373" s="779"/>
      <c r="TFF1373" s="779"/>
      <c r="TFG1373" s="779"/>
      <c r="TFH1373" s="779"/>
      <c r="TFI1373" s="779"/>
      <c r="TFJ1373" s="779"/>
      <c r="TFK1373" s="779"/>
      <c r="TFL1373" s="779"/>
      <c r="TFM1373" s="779"/>
      <c r="TFN1373" s="779"/>
      <c r="TFO1373" s="779"/>
      <c r="TFP1373" s="779"/>
      <c r="TFQ1373" s="779"/>
      <c r="TFR1373" s="779"/>
      <c r="TFS1373" s="779"/>
      <c r="TFT1373" s="779"/>
      <c r="TFU1373" s="779"/>
      <c r="TFV1373" s="779"/>
      <c r="TFW1373" s="779"/>
      <c r="TFX1373" s="779"/>
      <c r="TFY1373" s="779"/>
      <c r="TFZ1373" s="779"/>
      <c r="TGA1373" s="779"/>
      <c r="TGB1373" s="779"/>
      <c r="TGC1373" s="779"/>
      <c r="TGD1373" s="779"/>
      <c r="TGE1373" s="779"/>
      <c r="TGF1373" s="779"/>
      <c r="TGG1373" s="779"/>
      <c r="TGH1373" s="779"/>
      <c r="TGI1373" s="779"/>
      <c r="TGJ1373" s="779"/>
      <c r="TGK1373" s="779"/>
      <c r="TGL1373" s="779"/>
      <c r="TGM1373" s="779"/>
      <c r="TGN1373" s="779"/>
      <c r="TGO1373" s="779"/>
      <c r="TGP1373" s="779"/>
      <c r="TGQ1373" s="779"/>
      <c r="TGR1373" s="779"/>
      <c r="TGS1373" s="779"/>
      <c r="TGT1373" s="779"/>
      <c r="TGU1373" s="779"/>
      <c r="TGV1373" s="779"/>
      <c r="TGW1373" s="779"/>
      <c r="TGX1373" s="779"/>
      <c r="TGY1373" s="779"/>
      <c r="TGZ1373" s="779"/>
      <c r="THA1373" s="779"/>
      <c r="THB1373" s="779"/>
      <c r="THC1373" s="779"/>
      <c r="THD1373" s="779"/>
      <c r="THE1373" s="779"/>
      <c r="THF1373" s="779"/>
      <c r="THG1373" s="779"/>
      <c r="THH1373" s="779"/>
      <c r="THI1373" s="779"/>
      <c r="THJ1373" s="779"/>
      <c r="THK1373" s="779"/>
      <c r="THL1373" s="779"/>
      <c r="THM1373" s="779"/>
      <c r="THN1373" s="779"/>
      <c r="THO1373" s="779"/>
      <c r="THP1373" s="779"/>
      <c r="THQ1373" s="779"/>
      <c r="THR1373" s="779"/>
      <c r="THS1373" s="779"/>
      <c r="THT1373" s="779"/>
      <c r="THU1373" s="779"/>
      <c r="THV1373" s="779"/>
      <c r="THW1373" s="779"/>
      <c r="THX1373" s="779"/>
      <c r="THY1373" s="779"/>
      <c r="THZ1373" s="779"/>
      <c r="TIA1373" s="779"/>
      <c r="TIB1373" s="779"/>
      <c r="TIC1373" s="779"/>
      <c r="TID1373" s="779"/>
      <c r="TIE1373" s="779"/>
      <c r="TIF1373" s="779"/>
      <c r="TIG1373" s="779"/>
      <c r="TIH1373" s="779"/>
      <c r="TII1373" s="779"/>
      <c r="TIJ1373" s="779"/>
      <c r="TIK1373" s="779"/>
      <c r="TIL1373" s="779"/>
      <c r="TIM1373" s="779"/>
      <c r="TIN1373" s="779"/>
      <c r="TIO1373" s="779"/>
      <c r="TIP1373" s="779"/>
      <c r="TIQ1373" s="779"/>
      <c r="TIR1373" s="779"/>
      <c r="TIS1373" s="779"/>
      <c r="TIT1373" s="779"/>
      <c r="TIU1373" s="779"/>
      <c r="TIV1373" s="779"/>
      <c r="TIW1373" s="779"/>
      <c r="TIX1373" s="779"/>
      <c r="TIY1373" s="779"/>
      <c r="TIZ1373" s="779"/>
      <c r="TJA1373" s="779"/>
      <c r="TJB1373" s="779"/>
      <c r="TJC1373" s="779"/>
      <c r="TJD1373" s="779"/>
      <c r="TJE1373" s="779"/>
      <c r="TJF1373" s="779"/>
      <c r="TJG1373" s="779"/>
      <c r="TJH1373" s="779"/>
      <c r="TJI1373" s="779"/>
      <c r="TJJ1373" s="779"/>
      <c r="TJK1373" s="779"/>
      <c r="TJL1373" s="779"/>
      <c r="TJM1373" s="779"/>
      <c r="TJN1373" s="779"/>
      <c r="TJO1373" s="779"/>
      <c r="TJP1373" s="779"/>
      <c r="TJQ1373" s="779"/>
      <c r="TJR1373" s="779"/>
      <c r="TJS1373" s="779"/>
      <c r="TJT1373" s="779"/>
      <c r="TJU1373" s="779"/>
      <c r="TJV1373" s="779"/>
      <c r="TJW1373" s="779"/>
      <c r="TJX1373" s="779"/>
      <c r="TJY1373" s="779"/>
      <c r="TJZ1373" s="779"/>
      <c r="TKA1373" s="779"/>
      <c r="TKB1373" s="779"/>
      <c r="TKC1373" s="779"/>
      <c r="TKD1373" s="779"/>
      <c r="TKE1373" s="779"/>
      <c r="TKF1373" s="779"/>
      <c r="TKG1373" s="779"/>
      <c r="TKH1373" s="779"/>
      <c r="TKI1373" s="779"/>
      <c r="TKJ1373" s="779"/>
      <c r="TKK1373" s="779"/>
      <c r="TKL1373" s="779"/>
      <c r="TKM1373" s="779"/>
      <c r="TKN1373" s="779"/>
      <c r="TKO1373" s="779"/>
      <c r="TKP1373" s="779"/>
      <c r="TKQ1373" s="779"/>
      <c r="TKR1373" s="779"/>
      <c r="TKS1373" s="779"/>
      <c r="TKT1373" s="779"/>
      <c r="TKU1373" s="779"/>
      <c r="TKV1373" s="779"/>
      <c r="TKW1373" s="779"/>
      <c r="TKX1373" s="779"/>
      <c r="TKY1373" s="779"/>
      <c r="TKZ1373" s="779"/>
      <c r="TLA1373" s="779"/>
      <c r="TLB1373" s="779"/>
      <c r="TLC1373" s="779"/>
      <c r="TLD1373" s="779"/>
      <c r="TLE1373" s="779"/>
      <c r="TLF1373" s="779"/>
      <c r="TLG1373" s="779"/>
      <c r="TLH1373" s="779"/>
      <c r="TLI1373" s="779"/>
      <c r="TLJ1373" s="779"/>
      <c r="TLK1373" s="779"/>
      <c r="TLL1373" s="779"/>
      <c r="TLM1373" s="779"/>
      <c r="TLN1373" s="779"/>
      <c r="TLO1373" s="779"/>
      <c r="TLP1373" s="779"/>
      <c r="TLQ1373" s="779"/>
      <c r="TLR1373" s="779"/>
      <c r="TLS1373" s="779"/>
      <c r="TLT1373" s="779"/>
      <c r="TLU1373" s="779"/>
      <c r="TLV1373" s="779"/>
      <c r="TLW1373" s="779"/>
      <c r="TLX1373" s="779"/>
      <c r="TLY1373" s="779"/>
      <c r="TLZ1373" s="779"/>
      <c r="TMA1373" s="779"/>
      <c r="TMB1373" s="779"/>
      <c r="TMC1373" s="779"/>
      <c r="TMD1373" s="779"/>
      <c r="TME1373" s="779"/>
      <c r="TMF1373" s="779"/>
      <c r="TMG1373" s="779"/>
      <c r="TMH1373" s="779"/>
      <c r="TMI1373" s="779"/>
      <c r="TMJ1373" s="779"/>
      <c r="TMK1373" s="779"/>
      <c r="TML1373" s="779"/>
      <c r="TMM1373" s="779"/>
      <c r="TMN1373" s="779"/>
      <c r="TMO1373" s="779"/>
      <c r="TMP1373" s="779"/>
      <c r="TMQ1373" s="779"/>
      <c r="TMR1373" s="779"/>
      <c r="TMS1373" s="779"/>
      <c r="TMT1373" s="779"/>
      <c r="TMU1373" s="779"/>
      <c r="TMV1373" s="779"/>
      <c r="TMW1373" s="779"/>
      <c r="TMX1373" s="779"/>
      <c r="TMY1373" s="779"/>
      <c r="TMZ1373" s="779"/>
      <c r="TNA1373" s="779"/>
      <c r="TNB1373" s="779"/>
      <c r="TNC1373" s="779"/>
      <c r="TND1373" s="779"/>
      <c r="TNE1373" s="779"/>
      <c r="TNF1373" s="779"/>
      <c r="TNG1373" s="779"/>
      <c r="TNH1373" s="779"/>
      <c r="TNI1373" s="779"/>
      <c r="TNJ1373" s="779"/>
      <c r="TNK1373" s="779"/>
      <c r="TNL1373" s="779"/>
      <c r="TNM1373" s="779"/>
      <c r="TNN1373" s="779"/>
      <c r="TNO1373" s="779"/>
      <c r="TNP1373" s="779"/>
      <c r="TNQ1373" s="779"/>
      <c r="TNR1373" s="779"/>
      <c r="TNS1373" s="779"/>
      <c r="TNT1373" s="779"/>
      <c r="TNU1373" s="779"/>
      <c r="TNV1373" s="779"/>
      <c r="TNW1373" s="779"/>
      <c r="TNX1373" s="779"/>
      <c r="TNY1373" s="779"/>
      <c r="TNZ1373" s="779"/>
      <c r="TOA1373" s="779"/>
      <c r="TOB1373" s="779"/>
      <c r="TOC1373" s="779"/>
      <c r="TOD1373" s="779"/>
      <c r="TOE1373" s="779"/>
      <c r="TOF1373" s="779"/>
      <c r="TOG1373" s="779"/>
      <c r="TOH1373" s="779"/>
      <c r="TOI1373" s="779"/>
      <c r="TOJ1373" s="779"/>
      <c r="TOK1373" s="779"/>
      <c r="TOL1373" s="779"/>
      <c r="TOM1373" s="779"/>
      <c r="TON1373" s="779"/>
      <c r="TOO1373" s="779"/>
      <c r="TOP1373" s="779"/>
      <c r="TOQ1373" s="779"/>
      <c r="TOR1373" s="779"/>
      <c r="TOS1373" s="779"/>
      <c r="TOT1373" s="779"/>
      <c r="TOU1373" s="779"/>
      <c r="TOV1373" s="779"/>
      <c r="TOW1373" s="779"/>
      <c r="TOX1373" s="779"/>
      <c r="TOY1373" s="779"/>
      <c r="TOZ1373" s="779"/>
      <c r="TPA1373" s="779"/>
      <c r="TPB1373" s="779"/>
      <c r="TPC1373" s="779"/>
      <c r="TPD1373" s="779"/>
      <c r="TPE1373" s="779"/>
      <c r="TPF1373" s="779"/>
      <c r="TPG1373" s="779"/>
      <c r="TPH1373" s="779"/>
      <c r="TPI1373" s="779"/>
      <c r="TPJ1373" s="779"/>
      <c r="TPK1373" s="779"/>
      <c r="TPL1373" s="779"/>
      <c r="TPM1373" s="779"/>
      <c r="TPN1373" s="779"/>
      <c r="TPO1373" s="779"/>
      <c r="TPP1373" s="779"/>
      <c r="TPQ1373" s="779"/>
      <c r="TPR1373" s="779"/>
      <c r="TPS1373" s="779"/>
      <c r="TPT1373" s="779"/>
      <c r="TPU1373" s="779"/>
      <c r="TPV1373" s="779"/>
      <c r="TPW1373" s="779"/>
      <c r="TPX1373" s="779"/>
      <c r="TPY1373" s="779"/>
      <c r="TPZ1373" s="779"/>
      <c r="TQA1373" s="779"/>
      <c r="TQB1373" s="779"/>
      <c r="TQC1373" s="779"/>
      <c r="TQD1373" s="779"/>
      <c r="TQE1373" s="779"/>
      <c r="TQF1373" s="779"/>
      <c r="TQG1373" s="779"/>
      <c r="TQH1373" s="779"/>
      <c r="TQI1373" s="779"/>
      <c r="TQJ1373" s="779"/>
      <c r="TQK1373" s="779"/>
      <c r="TQL1373" s="779"/>
      <c r="TQM1373" s="779"/>
      <c r="TQN1373" s="779"/>
      <c r="TQO1373" s="779"/>
      <c r="TQP1373" s="779"/>
      <c r="TQQ1373" s="779"/>
      <c r="TQR1373" s="779"/>
      <c r="TQS1373" s="779"/>
      <c r="TQT1373" s="779"/>
      <c r="TQU1373" s="779"/>
      <c r="TQV1373" s="779"/>
      <c r="TQW1373" s="779"/>
      <c r="TQX1373" s="779"/>
      <c r="TQY1373" s="779"/>
      <c r="TQZ1373" s="779"/>
      <c r="TRA1373" s="779"/>
      <c r="TRB1373" s="779"/>
      <c r="TRC1373" s="779"/>
      <c r="TRD1373" s="779"/>
      <c r="TRE1373" s="779"/>
      <c r="TRF1373" s="779"/>
      <c r="TRG1373" s="779"/>
      <c r="TRH1373" s="779"/>
      <c r="TRI1373" s="779"/>
      <c r="TRJ1373" s="779"/>
      <c r="TRK1373" s="779"/>
      <c r="TRL1373" s="779"/>
      <c r="TRM1373" s="779"/>
      <c r="TRN1373" s="779"/>
      <c r="TRO1373" s="779"/>
      <c r="TRP1373" s="779"/>
      <c r="TRQ1373" s="779"/>
      <c r="TRR1373" s="779"/>
      <c r="TRS1373" s="779"/>
      <c r="TRT1373" s="779"/>
      <c r="TRU1373" s="779"/>
      <c r="TRV1373" s="779"/>
      <c r="TRW1373" s="779"/>
      <c r="TRX1373" s="779"/>
      <c r="TRY1373" s="779"/>
      <c r="TRZ1373" s="779"/>
      <c r="TSA1373" s="779"/>
      <c r="TSB1373" s="779"/>
      <c r="TSC1373" s="779"/>
      <c r="TSD1373" s="779"/>
      <c r="TSE1373" s="779"/>
      <c r="TSF1373" s="779"/>
      <c r="TSG1373" s="779"/>
      <c r="TSH1373" s="779"/>
      <c r="TSI1373" s="779"/>
      <c r="TSJ1373" s="779"/>
      <c r="TSK1373" s="779"/>
      <c r="TSL1373" s="779"/>
      <c r="TSM1373" s="779"/>
      <c r="TSN1373" s="779"/>
      <c r="TSO1373" s="779"/>
      <c r="TSP1373" s="779"/>
      <c r="TSQ1373" s="779"/>
      <c r="TSR1373" s="779"/>
      <c r="TSS1373" s="779"/>
      <c r="TST1373" s="779"/>
      <c r="TSU1373" s="779"/>
      <c r="TSV1373" s="779"/>
      <c r="TSW1373" s="779"/>
      <c r="TSX1373" s="779"/>
      <c r="TSY1373" s="779"/>
      <c r="TSZ1373" s="779"/>
      <c r="TTA1373" s="779"/>
      <c r="TTB1373" s="779"/>
      <c r="TTC1373" s="779"/>
      <c r="TTD1373" s="779"/>
      <c r="TTE1373" s="779"/>
      <c r="TTF1373" s="779"/>
      <c r="TTG1373" s="779"/>
      <c r="TTH1373" s="779"/>
      <c r="TTI1373" s="779"/>
      <c r="TTJ1373" s="779"/>
      <c r="TTK1373" s="779"/>
      <c r="TTL1373" s="779"/>
      <c r="TTM1373" s="779"/>
      <c r="TTN1373" s="779"/>
      <c r="TTO1373" s="779"/>
      <c r="TTP1373" s="779"/>
      <c r="TTQ1373" s="779"/>
      <c r="TTR1373" s="779"/>
      <c r="TTS1373" s="779"/>
      <c r="TTT1373" s="779"/>
      <c r="TTU1373" s="779"/>
      <c r="TTV1373" s="779"/>
      <c r="TTW1373" s="779"/>
      <c r="TTX1373" s="779"/>
      <c r="TTY1373" s="779"/>
      <c r="TTZ1373" s="779"/>
      <c r="TUA1373" s="779"/>
      <c r="TUB1373" s="779"/>
      <c r="TUC1373" s="779"/>
      <c r="TUD1373" s="779"/>
      <c r="TUE1373" s="779"/>
      <c r="TUF1373" s="779"/>
      <c r="TUG1373" s="779"/>
      <c r="TUH1373" s="779"/>
      <c r="TUI1373" s="779"/>
      <c r="TUJ1373" s="779"/>
      <c r="TUK1373" s="779"/>
      <c r="TUL1373" s="779"/>
      <c r="TUM1373" s="779"/>
      <c r="TUN1373" s="779"/>
      <c r="TUO1373" s="779"/>
      <c r="TUP1373" s="779"/>
      <c r="TUQ1373" s="779"/>
      <c r="TUR1373" s="779"/>
      <c r="TUS1373" s="779"/>
      <c r="TUT1373" s="779"/>
      <c r="TUU1373" s="779"/>
      <c r="TUV1373" s="779"/>
      <c r="TUW1373" s="779"/>
      <c r="TUX1373" s="779"/>
      <c r="TUY1373" s="779"/>
      <c r="TUZ1373" s="779"/>
      <c r="TVA1373" s="779"/>
      <c r="TVB1373" s="779"/>
      <c r="TVC1373" s="779"/>
      <c r="TVD1373" s="779"/>
      <c r="TVE1373" s="779"/>
      <c r="TVF1373" s="779"/>
      <c r="TVG1373" s="779"/>
      <c r="TVH1373" s="779"/>
      <c r="TVI1373" s="779"/>
      <c r="TVJ1373" s="779"/>
      <c r="TVK1373" s="779"/>
      <c r="TVL1373" s="779"/>
      <c r="TVM1373" s="779"/>
      <c r="TVN1373" s="779"/>
      <c r="TVO1373" s="779"/>
      <c r="TVP1373" s="779"/>
      <c r="TVQ1373" s="779"/>
      <c r="TVR1373" s="779"/>
      <c r="TVS1373" s="779"/>
      <c r="TVT1373" s="779"/>
      <c r="TVU1373" s="779"/>
      <c r="TVV1373" s="779"/>
      <c r="TVW1373" s="779"/>
      <c r="TVX1373" s="779"/>
      <c r="TVY1373" s="779"/>
      <c r="TVZ1373" s="779"/>
      <c r="TWA1373" s="779"/>
      <c r="TWB1373" s="779"/>
      <c r="TWC1373" s="779"/>
      <c r="TWD1373" s="779"/>
      <c r="TWE1373" s="779"/>
      <c r="TWF1373" s="779"/>
      <c r="TWG1373" s="779"/>
      <c r="TWH1373" s="779"/>
      <c r="TWI1373" s="779"/>
      <c r="TWJ1373" s="779"/>
      <c r="TWK1373" s="779"/>
      <c r="TWL1373" s="779"/>
      <c r="TWM1373" s="779"/>
      <c r="TWN1373" s="779"/>
      <c r="TWO1373" s="779"/>
      <c r="TWP1373" s="779"/>
      <c r="TWQ1373" s="779"/>
      <c r="TWR1373" s="779"/>
      <c r="TWS1373" s="779"/>
      <c r="TWT1373" s="779"/>
      <c r="TWU1373" s="779"/>
      <c r="TWV1373" s="779"/>
      <c r="TWW1373" s="779"/>
      <c r="TWX1373" s="779"/>
      <c r="TWY1373" s="779"/>
      <c r="TWZ1373" s="779"/>
      <c r="TXA1373" s="779"/>
      <c r="TXB1373" s="779"/>
      <c r="TXC1373" s="779"/>
      <c r="TXD1373" s="779"/>
      <c r="TXE1373" s="779"/>
      <c r="TXF1373" s="779"/>
      <c r="TXG1373" s="779"/>
      <c r="TXH1373" s="779"/>
      <c r="TXI1373" s="779"/>
      <c r="TXJ1373" s="779"/>
      <c r="TXK1373" s="779"/>
      <c r="TXL1373" s="779"/>
      <c r="TXM1373" s="779"/>
      <c r="TXN1373" s="779"/>
      <c r="TXO1373" s="779"/>
      <c r="TXP1373" s="779"/>
      <c r="TXQ1373" s="779"/>
      <c r="TXR1373" s="779"/>
      <c r="TXS1373" s="779"/>
      <c r="TXT1373" s="779"/>
      <c r="TXU1373" s="779"/>
      <c r="TXV1373" s="779"/>
      <c r="TXW1373" s="779"/>
      <c r="TXX1373" s="779"/>
      <c r="TXY1373" s="779"/>
      <c r="TXZ1373" s="779"/>
      <c r="TYA1373" s="779"/>
      <c r="TYB1373" s="779"/>
      <c r="TYC1373" s="779"/>
      <c r="TYD1373" s="779"/>
      <c r="TYE1373" s="779"/>
      <c r="TYF1373" s="779"/>
      <c r="TYG1373" s="779"/>
      <c r="TYH1373" s="779"/>
      <c r="TYI1373" s="779"/>
      <c r="TYJ1373" s="779"/>
      <c r="TYK1373" s="779"/>
      <c r="TYL1373" s="779"/>
      <c r="TYM1373" s="779"/>
      <c r="TYN1373" s="779"/>
      <c r="TYO1373" s="779"/>
      <c r="TYP1373" s="779"/>
      <c r="TYQ1373" s="779"/>
      <c r="TYR1373" s="779"/>
      <c r="TYS1373" s="779"/>
      <c r="TYT1373" s="779"/>
      <c r="TYU1373" s="779"/>
      <c r="TYV1373" s="779"/>
      <c r="TYW1373" s="779"/>
      <c r="TYX1373" s="779"/>
      <c r="TYY1373" s="779"/>
      <c r="TYZ1373" s="779"/>
      <c r="TZA1373" s="779"/>
      <c r="TZB1373" s="779"/>
      <c r="TZC1373" s="779"/>
      <c r="TZD1373" s="779"/>
      <c r="TZE1373" s="779"/>
      <c r="TZF1373" s="779"/>
      <c r="TZG1373" s="779"/>
      <c r="TZH1373" s="779"/>
      <c r="TZI1373" s="779"/>
      <c r="TZJ1373" s="779"/>
      <c r="TZK1373" s="779"/>
      <c r="TZL1373" s="779"/>
      <c r="TZM1373" s="779"/>
      <c r="TZN1373" s="779"/>
      <c r="TZO1373" s="779"/>
      <c r="TZP1373" s="779"/>
      <c r="TZQ1373" s="779"/>
      <c r="TZR1373" s="779"/>
      <c r="TZS1373" s="779"/>
      <c r="TZT1373" s="779"/>
      <c r="TZU1373" s="779"/>
      <c r="TZV1373" s="779"/>
      <c r="TZW1373" s="779"/>
      <c r="TZX1373" s="779"/>
      <c r="TZY1373" s="779"/>
      <c r="TZZ1373" s="779"/>
      <c r="UAA1373" s="779"/>
      <c r="UAB1373" s="779"/>
      <c r="UAC1373" s="779"/>
      <c r="UAD1373" s="779"/>
      <c r="UAE1373" s="779"/>
      <c r="UAF1373" s="779"/>
      <c r="UAG1373" s="779"/>
      <c r="UAH1373" s="779"/>
      <c r="UAI1373" s="779"/>
      <c r="UAJ1373" s="779"/>
      <c r="UAK1373" s="779"/>
      <c r="UAL1373" s="779"/>
      <c r="UAM1373" s="779"/>
      <c r="UAN1373" s="779"/>
      <c r="UAO1373" s="779"/>
      <c r="UAP1373" s="779"/>
      <c r="UAQ1373" s="779"/>
      <c r="UAR1373" s="779"/>
      <c r="UAS1373" s="779"/>
      <c r="UAT1373" s="779"/>
      <c r="UAU1373" s="779"/>
      <c r="UAV1373" s="779"/>
      <c r="UAW1373" s="779"/>
      <c r="UAX1373" s="779"/>
      <c r="UAY1373" s="779"/>
      <c r="UAZ1373" s="779"/>
      <c r="UBA1373" s="779"/>
      <c r="UBB1373" s="779"/>
      <c r="UBC1373" s="779"/>
      <c r="UBD1373" s="779"/>
      <c r="UBE1373" s="779"/>
      <c r="UBF1373" s="779"/>
      <c r="UBG1373" s="779"/>
      <c r="UBH1373" s="779"/>
      <c r="UBI1373" s="779"/>
      <c r="UBJ1373" s="779"/>
      <c r="UBK1373" s="779"/>
      <c r="UBL1373" s="779"/>
      <c r="UBM1373" s="779"/>
      <c r="UBN1373" s="779"/>
      <c r="UBO1373" s="779"/>
      <c r="UBP1373" s="779"/>
      <c r="UBQ1373" s="779"/>
      <c r="UBR1373" s="779"/>
      <c r="UBS1373" s="779"/>
      <c r="UBT1373" s="779"/>
      <c r="UBU1373" s="779"/>
      <c r="UBV1373" s="779"/>
      <c r="UBW1373" s="779"/>
      <c r="UBX1373" s="779"/>
      <c r="UBY1373" s="779"/>
      <c r="UBZ1373" s="779"/>
      <c r="UCA1373" s="779"/>
      <c r="UCB1373" s="779"/>
      <c r="UCC1373" s="779"/>
      <c r="UCD1373" s="779"/>
      <c r="UCE1373" s="779"/>
      <c r="UCF1373" s="779"/>
      <c r="UCG1373" s="779"/>
      <c r="UCH1373" s="779"/>
      <c r="UCI1373" s="779"/>
      <c r="UCJ1373" s="779"/>
      <c r="UCK1373" s="779"/>
      <c r="UCL1373" s="779"/>
      <c r="UCM1373" s="779"/>
      <c r="UCN1373" s="779"/>
      <c r="UCO1373" s="779"/>
      <c r="UCP1373" s="779"/>
      <c r="UCQ1373" s="779"/>
      <c r="UCR1373" s="779"/>
      <c r="UCS1373" s="779"/>
      <c r="UCT1373" s="779"/>
      <c r="UCU1373" s="779"/>
      <c r="UCV1373" s="779"/>
      <c r="UCW1373" s="779"/>
      <c r="UCX1373" s="779"/>
      <c r="UCY1373" s="779"/>
      <c r="UCZ1373" s="779"/>
      <c r="UDA1373" s="779"/>
      <c r="UDB1373" s="779"/>
      <c r="UDC1373" s="779"/>
      <c r="UDD1373" s="779"/>
      <c r="UDE1373" s="779"/>
      <c r="UDF1373" s="779"/>
      <c r="UDG1373" s="779"/>
      <c r="UDH1373" s="779"/>
      <c r="UDI1373" s="779"/>
      <c r="UDJ1373" s="779"/>
      <c r="UDK1373" s="779"/>
      <c r="UDL1373" s="779"/>
      <c r="UDM1373" s="779"/>
      <c r="UDN1373" s="779"/>
      <c r="UDO1373" s="779"/>
      <c r="UDP1373" s="779"/>
      <c r="UDQ1373" s="779"/>
      <c r="UDR1373" s="779"/>
      <c r="UDS1373" s="779"/>
      <c r="UDT1373" s="779"/>
      <c r="UDU1373" s="779"/>
      <c r="UDV1373" s="779"/>
      <c r="UDW1373" s="779"/>
      <c r="UDX1373" s="779"/>
      <c r="UDY1373" s="779"/>
      <c r="UDZ1373" s="779"/>
      <c r="UEA1373" s="779"/>
      <c r="UEB1373" s="779"/>
      <c r="UEC1373" s="779"/>
      <c r="UED1373" s="779"/>
      <c r="UEE1373" s="779"/>
      <c r="UEF1373" s="779"/>
      <c r="UEG1373" s="779"/>
      <c r="UEH1373" s="779"/>
      <c r="UEI1373" s="779"/>
      <c r="UEJ1373" s="779"/>
      <c r="UEK1373" s="779"/>
      <c r="UEL1373" s="779"/>
      <c r="UEM1373" s="779"/>
      <c r="UEN1373" s="779"/>
      <c r="UEO1373" s="779"/>
      <c r="UEP1373" s="779"/>
      <c r="UEQ1373" s="779"/>
      <c r="UER1373" s="779"/>
      <c r="UES1373" s="779"/>
      <c r="UET1373" s="779"/>
      <c r="UEU1373" s="779"/>
      <c r="UEV1373" s="779"/>
      <c r="UEW1373" s="779"/>
      <c r="UEX1373" s="779"/>
      <c r="UEY1373" s="779"/>
      <c r="UEZ1373" s="779"/>
      <c r="UFA1373" s="779"/>
      <c r="UFB1373" s="779"/>
      <c r="UFC1373" s="779"/>
      <c r="UFD1373" s="779"/>
      <c r="UFE1373" s="779"/>
      <c r="UFF1373" s="779"/>
      <c r="UFG1373" s="779"/>
      <c r="UFH1373" s="779"/>
      <c r="UFI1373" s="779"/>
      <c r="UFJ1373" s="779"/>
      <c r="UFK1373" s="779"/>
      <c r="UFL1373" s="779"/>
      <c r="UFM1373" s="779"/>
      <c r="UFN1373" s="779"/>
      <c r="UFO1373" s="779"/>
      <c r="UFP1373" s="779"/>
      <c r="UFQ1373" s="779"/>
      <c r="UFR1373" s="779"/>
      <c r="UFS1373" s="779"/>
      <c r="UFT1373" s="779"/>
      <c r="UFU1373" s="779"/>
      <c r="UFV1373" s="779"/>
      <c r="UFW1373" s="779"/>
      <c r="UFX1373" s="779"/>
      <c r="UFY1373" s="779"/>
      <c r="UFZ1373" s="779"/>
      <c r="UGA1373" s="779"/>
      <c r="UGB1373" s="779"/>
      <c r="UGC1373" s="779"/>
      <c r="UGD1373" s="779"/>
      <c r="UGE1373" s="779"/>
      <c r="UGF1373" s="779"/>
      <c r="UGG1373" s="779"/>
      <c r="UGH1373" s="779"/>
      <c r="UGI1373" s="779"/>
      <c r="UGJ1373" s="779"/>
      <c r="UGK1373" s="779"/>
      <c r="UGL1373" s="779"/>
      <c r="UGM1373" s="779"/>
      <c r="UGN1373" s="779"/>
      <c r="UGO1373" s="779"/>
      <c r="UGP1373" s="779"/>
      <c r="UGQ1373" s="779"/>
      <c r="UGR1373" s="779"/>
      <c r="UGS1373" s="779"/>
      <c r="UGT1373" s="779"/>
      <c r="UGU1373" s="779"/>
      <c r="UGV1373" s="779"/>
      <c r="UGW1373" s="779"/>
      <c r="UGX1373" s="779"/>
      <c r="UGY1373" s="779"/>
      <c r="UGZ1373" s="779"/>
      <c r="UHA1373" s="779"/>
      <c r="UHB1373" s="779"/>
      <c r="UHC1373" s="779"/>
      <c r="UHD1373" s="779"/>
      <c r="UHE1373" s="779"/>
      <c r="UHF1373" s="779"/>
      <c r="UHG1373" s="779"/>
      <c r="UHH1373" s="779"/>
      <c r="UHI1373" s="779"/>
      <c r="UHJ1373" s="779"/>
      <c r="UHK1373" s="779"/>
      <c r="UHL1373" s="779"/>
      <c r="UHM1373" s="779"/>
      <c r="UHN1373" s="779"/>
      <c r="UHO1373" s="779"/>
      <c r="UHP1373" s="779"/>
      <c r="UHQ1373" s="779"/>
      <c r="UHR1373" s="779"/>
      <c r="UHS1373" s="779"/>
      <c r="UHT1373" s="779"/>
      <c r="UHU1373" s="779"/>
      <c r="UHV1373" s="779"/>
      <c r="UHW1373" s="779"/>
      <c r="UHX1373" s="779"/>
      <c r="UHY1373" s="779"/>
      <c r="UHZ1373" s="779"/>
      <c r="UIA1373" s="779"/>
      <c r="UIB1373" s="779"/>
      <c r="UIC1373" s="779"/>
      <c r="UID1373" s="779"/>
      <c r="UIE1373" s="779"/>
      <c r="UIF1373" s="779"/>
      <c r="UIG1373" s="779"/>
      <c r="UIH1373" s="779"/>
      <c r="UII1373" s="779"/>
      <c r="UIJ1373" s="779"/>
      <c r="UIK1373" s="779"/>
      <c r="UIL1373" s="779"/>
      <c r="UIM1373" s="779"/>
      <c r="UIN1373" s="779"/>
      <c r="UIO1373" s="779"/>
      <c r="UIP1373" s="779"/>
      <c r="UIQ1373" s="779"/>
      <c r="UIR1373" s="779"/>
      <c r="UIS1373" s="779"/>
      <c r="UIT1373" s="779"/>
      <c r="UIU1373" s="779"/>
      <c r="UIV1373" s="779"/>
      <c r="UIW1373" s="779"/>
      <c r="UIX1373" s="779"/>
      <c r="UIY1373" s="779"/>
      <c r="UIZ1373" s="779"/>
      <c r="UJA1373" s="779"/>
      <c r="UJB1373" s="779"/>
      <c r="UJC1373" s="779"/>
      <c r="UJD1373" s="779"/>
      <c r="UJE1373" s="779"/>
      <c r="UJF1373" s="779"/>
      <c r="UJG1373" s="779"/>
      <c r="UJH1373" s="779"/>
      <c r="UJI1373" s="779"/>
      <c r="UJJ1373" s="779"/>
      <c r="UJK1373" s="779"/>
      <c r="UJL1373" s="779"/>
      <c r="UJM1373" s="779"/>
      <c r="UJN1373" s="779"/>
      <c r="UJO1373" s="779"/>
      <c r="UJP1373" s="779"/>
      <c r="UJQ1373" s="779"/>
      <c r="UJR1373" s="779"/>
      <c r="UJS1373" s="779"/>
      <c r="UJT1373" s="779"/>
      <c r="UJU1373" s="779"/>
      <c r="UJV1373" s="779"/>
      <c r="UJW1373" s="779"/>
      <c r="UJX1373" s="779"/>
      <c r="UJY1373" s="779"/>
      <c r="UJZ1373" s="779"/>
      <c r="UKA1373" s="779"/>
      <c r="UKB1373" s="779"/>
      <c r="UKC1373" s="779"/>
      <c r="UKD1373" s="779"/>
      <c r="UKE1373" s="779"/>
      <c r="UKF1373" s="779"/>
      <c r="UKG1373" s="779"/>
      <c r="UKH1373" s="779"/>
      <c r="UKI1373" s="779"/>
      <c r="UKJ1373" s="779"/>
      <c r="UKK1373" s="779"/>
      <c r="UKL1373" s="779"/>
      <c r="UKM1373" s="779"/>
      <c r="UKN1373" s="779"/>
      <c r="UKO1373" s="779"/>
      <c r="UKP1373" s="779"/>
      <c r="UKQ1373" s="779"/>
      <c r="UKR1373" s="779"/>
      <c r="UKS1373" s="779"/>
      <c r="UKT1373" s="779"/>
      <c r="UKU1373" s="779"/>
      <c r="UKV1373" s="779"/>
      <c r="UKW1373" s="779"/>
      <c r="UKX1373" s="779"/>
      <c r="UKY1373" s="779"/>
      <c r="UKZ1373" s="779"/>
      <c r="ULA1373" s="779"/>
      <c r="ULB1373" s="779"/>
      <c r="ULC1373" s="779"/>
      <c r="ULD1373" s="779"/>
      <c r="ULE1373" s="779"/>
      <c r="ULF1373" s="779"/>
      <c r="ULG1373" s="779"/>
      <c r="ULH1373" s="779"/>
      <c r="ULI1373" s="779"/>
      <c r="ULJ1373" s="779"/>
      <c r="ULK1373" s="779"/>
      <c r="ULL1373" s="779"/>
      <c r="ULM1373" s="779"/>
      <c r="ULN1373" s="779"/>
      <c r="ULO1373" s="779"/>
      <c r="ULP1373" s="779"/>
      <c r="ULQ1373" s="779"/>
      <c r="ULR1373" s="779"/>
      <c r="ULS1373" s="779"/>
      <c r="ULT1373" s="779"/>
      <c r="ULU1373" s="779"/>
      <c r="ULV1373" s="779"/>
      <c r="ULW1373" s="779"/>
      <c r="ULX1373" s="779"/>
      <c r="ULY1373" s="779"/>
      <c r="ULZ1373" s="779"/>
      <c r="UMA1373" s="779"/>
      <c r="UMB1373" s="779"/>
      <c r="UMC1373" s="779"/>
      <c r="UMD1373" s="779"/>
      <c r="UME1373" s="779"/>
      <c r="UMF1373" s="779"/>
      <c r="UMG1373" s="779"/>
      <c r="UMH1373" s="779"/>
      <c r="UMI1373" s="779"/>
      <c r="UMJ1373" s="779"/>
      <c r="UMK1373" s="779"/>
      <c r="UML1373" s="779"/>
      <c r="UMM1373" s="779"/>
      <c r="UMN1373" s="779"/>
      <c r="UMO1373" s="779"/>
      <c r="UMP1373" s="779"/>
      <c r="UMQ1373" s="779"/>
      <c r="UMR1373" s="779"/>
      <c r="UMS1373" s="779"/>
      <c r="UMT1373" s="779"/>
      <c r="UMU1373" s="779"/>
      <c r="UMV1373" s="779"/>
      <c r="UMW1373" s="779"/>
      <c r="UMX1373" s="779"/>
      <c r="UMY1373" s="779"/>
      <c r="UMZ1373" s="779"/>
      <c r="UNA1373" s="779"/>
      <c r="UNB1373" s="779"/>
      <c r="UNC1373" s="779"/>
      <c r="UND1373" s="779"/>
      <c r="UNE1373" s="779"/>
      <c r="UNF1373" s="779"/>
      <c r="UNG1373" s="779"/>
      <c r="UNH1373" s="779"/>
      <c r="UNI1373" s="779"/>
      <c r="UNJ1373" s="779"/>
      <c r="UNK1373" s="779"/>
      <c r="UNL1373" s="779"/>
      <c r="UNM1373" s="779"/>
      <c r="UNN1373" s="779"/>
      <c r="UNO1373" s="779"/>
      <c r="UNP1373" s="779"/>
      <c r="UNQ1373" s="779"/>
      <c r="UNR1373" s="779"/>
      <c r="UNS1373" s="779"/>
      <c r="UNT1373" s="779"/>
      <c r="UNU1373" s="779"/>
      <c r="UNV1373" s="779"/>
      <c r="UNW1373" s="779"/>
      <c r="UNX1373" s="779"/>
      <c r="UNY1373" s="779"/>
      <c r="UNZ1373" s="779"/>
      <c r="UOA1373" s="779"/>
      <c r="UOB1373" s="779"/>
      <c r="UOC1373" s="779"/>
      <c r="UOD1373" s="779"/>
      <c r="UOE1373" s="779"/>
      <c r="UOF1373" s="779"/>
      <c r="UOG1373" s="779"/>
      <c r="UOH1373" s="779"/>
      <c r="UOI1373" s="779"/>
      <c r="UOJ1373" s="779"/>
      <c r="UOK1373" s="779"/>
      <c r="UOL1373" s="779"/>
      <c r="UOM1373" s="779"/>
      <c r="UON1373" s="779"/>
      <c r="UOO1373" s="779"/>
      <c r="UOP1373" s="779"/>
      <c r="UOQ1373" s="779"/>
      <c r="UOR1373" s="779"/>
      <c r="UOS1373" s="779"/>
      <c r="UOT1373" s="779"/>
      <c r="UOU1373" s="779"/>
      <c r="UOV1373" s="779"/>
      <c r="UOW1373" s="779"/>
      <c r="UOX1373" s="779"/>
      <c r="UOY1373" s="779"/>
      <c r="UOZ1373" s="779"/>
      <c r="UPA1373" s="779"/>
      <c r="UPB1373" s="779"/>
      <c r="UPC1373" s="779"/>
      <c r="UPD1373" s="779"/>
      <c r="UPE1373" s="779"/>
      <c r="UPF1373" s="779"/>
      <c r="UPG1373" s="779"/>
      <c r="UPH1373" s="779"/>
      <c r="UPI1373" s="779"/>
      <c r="UPJ1373" s="779"/>
      <c r="UPK1373" s="779"/>
      <c r="UPL1373" s="779"/>
      <c r="UPM1373" s="779"/>
      <c r="UPN1373" s="779"/>
      <c r="UPO1373" s="779"/>
      <c r="UPP1373" s="779"/>
      <c r="UPQ1373" s="779"/>
      <c r="UPR1373" s="779"/>
      <c r="UPS1373" s="779"/>
      <c r="UPT1373" s="779"/>
      <c r="UPU1373" s="779"/>
      <c r="UPV1373" s="779"/>
      <c r="UPW1373" s="779"/>
      <c r="UPX1373" s="779"/>
      <c r="UPY1373" s="779"/>
      <c r="UPZ1373" s="779"/>
      <c r="UQA1373" s="779"/>
      <c r="UQB1373" s="779"/>
      <c r="UQC1373" s="779"/>
      <c r="UQD1373" s="779"/>
      <c r="UQE1373" s="779"/>
      <c r="UQF1373" s="779"/>
      <c r="UQG1373" s="779"/>
      <c r="UQH1373" s="779"/>
      <c r="UQI1373" s="779"/>
      <c r="UQJ1373" s="779"/>
      <c r="UQK1373" s="779"/>
      <c r="UQL1373" s="779"/>
      <c r="UQM1373" s="779"/>
      <c r="UQN1373" s="779"/>
      <c r="UQO1373" s="779"/>
      <c r="UQP1373" s="779"/>
      <c r="UQQ1373" s="779"/>
      <c r="UQR1373" s="779"/>
      <c r="UQS1373" s="779"/>
      <c r="UQT1373" s="779"/>
      <c r="UQU1373" s="779"/>
      <c r="UQV1373" s="779"/>
      <c r="UQW1373" s="779"/>
      <c r="UQX1373" s="779"/>
      <c r="UQY1373" s="779"/>
      <c r="UQZ1373" s="779"/>
      <c r="URA1373" s="779"/>
      <c r="URB1373" s="779"/>
      <c r="URC1373" s="779"/>
      <c r="URD1373" s="779"/>
      <c r="URE1373" s="779"/>
      <c r="URF1373" s="779"/>
      <c r="URG1373" s="779"/>
      <c r="URH1373" s="779"/>
      <c r="URI1373" s="779"/>
      <c r="URJ1373" s="779"/>
      <c r="URK1373" s="779"/>
      <c r="URL1373" s="779"/>
      <c r="URM1373" s="779"/>
      <c r="URN1373" s="779"/>
      <c r="URO1373" s="779"/>
      <c r="URP1373" s="779"/>
      <c r="URQ1373" s="779"/>
      <c r="URR1373" s="779"/>
      <c r="URS1373" s="779"/>
      <c r="URT1373" s="779"/>
      <c r="URU1373" s="779"/>
      <c r="URV1373" s="779"/>
      <c r="URW1373" s="779"/>
      <c r="URX1373" s="779"/>
      <c r="URY1373" s="779"/>
      <c r="URZ1373" s="779"/>
      <c r="USA1373" s="779"/>
      <c r="USB1373" s="779"/>
      <c r="USC1373" s="779"/>
      <c r="USD1373" s="779"/>
      <c r="USE1373" s="779"/>
      <c r="USF1373" s="779"/>
      <c r="USG1373" s="779"/>
      <c r="USH1373" s="779"/>
      <c r="USI1373" s="779"/>
      <c r="USJ1373" s="779"/>
      <c r="USK1373" s="779"/>
      <c r="USL1373" s="779"/>
      <c r="USM1373" s="779"/>
      <c r="USN1373" s="779"/>
      <c r="USO1373" s="779"/>
      <c r="USP1373" s="779"/>
      <c r="USQ1373" s="779"/>
      <c r="USR1373" s="779"/>
      <c r="USS1373" s="779"/>
      <c r="UST1373" s="779"/>
      <c r="USU1373" s="779"/>
      <c r="USV1373" s="779"/>
      <c r="USW1373" s="779"/>
      <c r="USX1373" s="779"/>
      <c r="USY1373" s="779"/>
      <c r="USZ1373" s="779"/>
      <c r="UTA1373" s="779"/>
      <c r="UTB1373" s="779"/>
      <c r="UTC1373" s="779"/>
      <c r="UTD1373" s="779"/>
      <c r="UTE1373" s="779"/>
      <c r="UTF1373" s="779"/>
      <c r="UTG1373" s="779"/>
      <c r="UTH1373" s="779"/>
      <c r="UTI1373" s="779"/>
      <c r="UTJ1373" s="779"/>
      <c r="UTK1373" s="779"/>
      <c r="UTL1373" s="779"/>
      <c r="UTM1373" s="779"/>
      <c r="UTN1373" s="779"/>
      <c r="UTO1373" s="779"/>
      <c r="UTP1373" s="779"/>
      <c r="UTQ1373" s="779"/>
      <c r="UTR1373" s="779"/>
      <c r="UTS1373" s="779"/>
      <c r="UTT1373" s="779"/>
      <c r="UTU1373" s="779"/>
      <c r="UTV1373" s="779"/>
      <c r="UTW1373" s="779"/>
      <c r="UTX1373" s="779"/>
      <c r="UTY1373" s="779"/>
      <c r="UTZ1373" s="779"/>
      <c r="UUA1373" s="779"/>
      <c r="UUB1373" s="779"/>
      <c r="UUC1373" s="779"/>
      <c r="UUD1373" s="779"/>
      <c r="UUE1373" s="779"/>
      <c r="UUF1373" s="779"/>
      <c r="UUG1373" s="779"/>
      <c r="UUH1373" s="779"/>
      <c r="UUI1373" s="779"/>
      <c r="UUJ1373" s="779"/>
      <c r="UUK1373" s="779"/>
      <c r="UUL1373" s="779"/>
      <c r="UUM1373" s="779"/>
      <c r="UUN1373" s="779"/>
      <c r="UUO1373" s="779"/>
      <c r="UUP1373" s="779"/>
      <c r="UUQ1373" s="779"/>
      <c r="UUR1373" s="779"/>
      <c r="UUS1373" s="779"/>
      <c r="UUT1373" s="779"/>
      <c r="UUU1373" s="779"/>
      <c r="UUV1373" s="779"/>
      <c r="UUW1373" s="779"/>
      <c r="UUX1373" s="779"/>
      <c r="UUY1373" s="779"/>
      <c r="UUZ1373" s="779"/>
      <c r="UVA1373" s="779"/>
      <c r="UVB1373" s="779"/>
      <c r="UVC1373" s="779"/>
      <c r="UVD1373" s="779"/>
      <c r="UVE1373" s="779"/>
      <c r="UVF1373" s="779"/>
      <c r="UVG1373" s="779"/>
      <c r="UVH1373" s="779"/>
      <c r="UVI1373" s="779"/>
      <c r="UVJ1373" s="779"/>
      <c r="UVK1373" s="779"/>
      <c r="UVL1373" s="779"/>
      <c r="UVM1373" s="779"/>
      <c r="UVN1373" s="779"/>
      <c r="UVO1373" s="779"/>
      <c r="UVP1373" s="779"/>
      <c r="UVQ1373" s="779"/>
      <c r="UVR1373" s="779"/>
      <c r="UVS1373" s="779"/>
      <c r="UVT1373" s="779"/>
      <c r="UVU1373" s="779"/>
      <c r="UVV1373" s="779"/>
      <c r="UVW1373" s="779"/>
      <c r="UVX1373" s="779"/>
      <c r="UVY1373" s="779"/>
      <c r="UVZ1373" s="779"/>
      <c r="UWA1373" s="779"/>
      <c r="UWB1373" s="779"/>
      <c r="UWC1373" s="779"/>
      <c r="UWD1373" s="779"/>
      <c r="UWE1373" s="779"/>
      <c r="UWF1373" s="779"/>
      <c r="UWG1373" s="779"/>
      <c r="UWH1373" s="779"/>
      <c r="UWI1373" s="779"/>
      <c r="UWJ1373" s="779"/>
      <c r="UWK1373" s="779"/>
      <c r="UWL1373" s="779"/>
      <c r="UWM1373" s="779"/>
      <c r="UWN1373" s="779"/>
      <c r="UWO1373" s="779"/>
      <c r="UWP1373" s="779"/>
      <c r="UWQ1373" s="779"/>
      <c r="UWR1373" s="779"/>
      <c r="UWS1373" s="779"/>
      <c r="UWT1373" s="779"/>
      <c r="UWU1373" s="779"/>
      <c r="UWV1373" s="779"/>
      <c r="UWW1373" s="779"/>
      <c r="UWX1373" s="779"/>
      <c r="UWY1373" s="779"/>
      <c r="UWZ1373" s="779"/>
      <c r="UXA1373" s="779"/>
      <c r="UXB1373" s="779"/>
      <c r="UXC1373" s="779"/>
      <c r="UXD1373" s="779"/>
      <c r="UXE1373" s="779"/>
      <c r="UXF1373" s="779"/>
      <c r="UXG1373" s="779"/>
      <c r="UXH1373" s="779"/>
      <c r="UXI1373" s="779"/>
      <c r="UXJ1373" s="779"/>
      <c r="UXK1373" s="779"/>
      <c r="UXL1373" s="779"/>
      <c r="UXM1373" s="779"/>
      <c r="UXN1373" s="779"/>
      <c r="UXO1373" s="779"/>
      <c r="UXP1373" s="779"/>
      <c r="UXQ1373" s="779"/>
      <c r="UXR1373" s="779"/>
      <c r="UXS1373" s="779"/>
      <c r="UXT1373" s="779"/>
      <c r="UXU1373" s="779"/>
      <c r="UXV1373" s="779"/>
      <c r="UXW1373" s="779"/>
      <c r="UXX1373" s="779"/>
      <c r="UXY1373" s="779"/>
      <c r="UXZ1373" s="779"/>
      <c r="UYA1373" s="779"/>
      <c r="UYB1373" s="779"/>
      <c r="UYC1373" s="779"/>
      <c r="UYD1373" s="779"/>
      <c r="UYE1373" s="779"/>
      <c r="UYF1373" s="779"/>
      <c r="UYG1373" s="779"/>
      <c r="UYH1373" s="779"/>
      <c r="UYI1373" s="779"/>
      <c r="UYJ1373" s="779"/>
      <c r="UYK1373" s="779"/>
      <c r="UYL1373" s="779"/>
      <c r="UYM1373" s="779"/>
      <c r="UYN1373" s="779"/>
      <c r="UYO1373" s="779"/>
      <c r="UYP1373" s="779"/>
      <c r="UYQ1373" s="779"/>
      <c r="UYR1373" s="779"/>
      <c r="UYS1373" s="779"/>
      <c r="UYT1373" s="779"/>
      <c r="UYU1373" s="779"/>
      <c r="UYV1373" s="779"/>
      <c r="UYW1373" s="779"/>
      <c r="UYX1373" s="779"/>
      <c r="UYY1373" s="779"/>
      <c r="UYZ1373" s="779"/>
      <c r="UZA1373" s="779"/>
      <c r="UZB1373" s="779"/>
      <c r="UZC1373" s="779"/>
      <c r="UZD1373" s="779"/>
      <c r="UZE1373" s="779"/>
      <c r="UZF1373" s="779"/>
      <c r="UZG1373" s="779"/>
      <c r="UZH1373" s="779"/>
      <c r="UZI1373" s="779"/>
      <c r="UZJ1373" s="779"/>
      <c r="UZK1373" s="779"/>
      <c r="UZL1373" s="779"/>
      <c r="UZM1373" s="779"/>
      <c r="UZN1373" s="779"/>
      <c r="UZO1373" s="779"/>
      <c r="UZP1373" s="779"/>
      <c r="UZQ1373" s="779"/>
      <c r="UZR1373" s="779"/>
      <c r="UZS1373" s="779"/>
      <c r="UZT1373" s="779"/>
      <c r="UZU1373" s="779"/>
      <c r="UZV1373" s="779"/>
      <c r="UZW1373" s="779"/>
      <c r="UZX1373" s="779"/>
      <c r="UZY1373" s="779"/>
      <c r="UZZ1373" s="779"/>
      <c r="VAA1373" s="779"/>
      <c r="VAB1373" s="779"/>
      <c r="VAC1373" s="779"/>
      <c r="VAD1373" s="779"/>
      <c r="VAE1373" s="779"/>
      <c r="VAF1373" s="779"/>
      <c r="VAG1373" s="779"/>
      <c r="VAH1373" s="779"/>
      <c r="VAI1373" s="779"/>
      <c r="VAJ1373" s="779"/>
      <c r="VAK1373" s="779"/>
      <c r="VAL1373" s="779"/>
      <c r="VAM1373" s="779"/>
      <c r="VAN1373" s="779"/>
      <c r="VAO1373" s="779"/>
      <c r="VAP1373" s="779"/>
      <c r="VAQ1373" s="779"/>
      <c r="VAR1373" s="779"/>
      <c r="VAS1373" s="779"/>
      <c r="VAT1373" s="779"/>
      <c r="VAU1373" s="779"/>
      <c r="VAV1373" s="779"/>
      <c r="VAW1373" s="779"/>
      <c r="VAX1373" s="779"/>
      <c r="VAY1373" s="779"/>
      <c r="VAZ1373" s="779"/>
      <c r="VBA1373" s="779"/>
      <c r="VBB1373" s="779"/>
      <c r="VBC1373" s="779"/>
      <c r="VBD1373" s="779"/>
      <c r="VBE1373" s="779"/>
      <c r="VBF1373" s="779"/>
      <c r="VBG1373" s="779"/>
      <c r="VBH1373" s="779"/>
      <c r="VBI1373" s="779"/>
      <c r="VBJ1373" s="779"/>
      <c r="VBK1373" s="779"/>
      <c r="VBL1373" s="779"/>
      <c r="VBM1373" s="779"/>
      <c r="VBN1373" s="779"/>
      <c r="VBO1373" s="779"/>
      <c r="VBP1373" s="779"/>
      <c r="VBQ1373" s="779"/>
      <c r="VBR1373" s="779"/>
      <c r="VBS1373" s="779"/>
      <c r="VBT1373" s="779"/>
      <c r="VBU1373" s="779"/>
      <c r="VBV1373" s="779"/>
      <c r="VBW1373" s="779"/>
      <c r="VBX1373" s="779"/>
      <c r="VBY1373" s="779"/>
      <c r="VBZ1373" s="779"/>
      <c r="VCA1373" s="779"/>
      <c r="VCB1373" s="779"/>
      <c r="VCC1373" s="779"/>
      <c r="VCD1373" s="779"/>
      <c r="VCE1373" s="779"/>
      <c r="VCF1373" s="779"/>
      <c r="VCG1373" s="779"/>
      <c r="VCH1373" s="779"/>
      <c r="VCI1373" s="779"/>
      <c r="VCJ1373" s="779"/>
      <c r="VCK1373" s="779"/>
      <c r="VCL1373" s="779"/>
      <c r="VCM1373" s="779"/>
      <c r="VCN1373" s="779"/>
      <c r="VCO1373" s="779"/>
      <c r="VCP1373" s="779"/>
      <c r="VCQ1373" s="779"/>
      <c r="VCR1373" s="779"/>
      <c r="VCS1373" s="779"/>
      <c r="VCT1373" s="779"/>
      <c r="VCU1373" s="779"/>
      <c r="VCV1373" s="779"/>
      <c r="VCW1373" s="779"/>
      <c r="VCX1373" s="779"/>
      <c r="VCY1373" s="779"/>
      <c r="VCZ1373" s="779"/>
      <c r="VDA1373" s="779"/>
      <c r="VDB1373" s="779"/>
      <c r="VDC1373" s="779"/>
      <c r="VDD1373" s="779"/>
      <c r="VDE1373" s="779"/>
      <c r="VDF1373" s="779"/>
      <c r="VDG1373" s="779"/>
      <c r="VDH1373" s="779"/>
      <c r="VDI1373" s="779"/>
      <c r="VDJ1373" s="779"/>
      <c r="VDK1373" s="779"/>
      <c r="VDL1373" s="779"/>
      <c r="VDM1373" s="779"/>
      <c r="VDN1373" s="779"/>
      <c r="VDO1373" s="779"/>
      <c r="VDP1373" s="779"/>
      <c r="VDQ1373" s="779"/>
      <c r="VDR1373" s="779"/>
      <c r="VDS1373" s="779"/>
      <c r="VDT1373" s="779"/>
      <c r="VDU1373" s="779"/>
      <c r="VDV1373" s="779"/>
      <c r="VDW1373" s="779"/>
      <c r="VDX1373" s="779"/>
      <c r="VDY1373" s="779"/>
      <c r="VDZ1373" s="779"/>
      <c r="VEA1373" s="779"/>
      <c r="VEB1373" s="779"/>
      <c r="VEC1373" s="779"/>
      <c r="VED1373" s="779"/>
      <c r="VEE1373" s="779"/>
      <c r="VEF1373" s="779"/>
      <c r="VEG1373" s="779"/>
      <c r="VEH1373" s="779"/>
      <c r="VEI1373" s="779"/>
      <c r="VEJ1373" s="779"/>
      <c r="VEK1373" s="779"/>
      <c r="VEL1373" s="779"/>
      <c r="VEM1373" s="779"/>
      <c r="VEN1373" s="779"/>
      <c r="VEO1373" s="779"/>
      <c r="VEP1373" s="779"/>
      <c r="VEQ1373" s="779"/>
      <c r="VER1373" s="779"/>
      <c r="VES1373" s="779"/>
      <c r="VET1373" s="779"/>
      <c r="VEU1373" s="779"/>
      <c r="VEV1373" s="779"/>
      <c r="VEW1373" s="779"/>
      <c r="VEX1373" s="779"/>
      <c r="VEY1373" s="779"/>
      <c r="VEZ1373" s="779"/>
      <c r="VFA1373" s="779"/>
      <c r="VFB1373" s="779"/>
      <c r="VFC1373" s="779"/>
      <c r="VFD1373" s="779"/>
      <c r="VFE1373" s="779"/>
      <c r="VFF1373" s="779"/>
      <c r="VFG1373" s="779"/>
      <c r="VFH1373" s="779"/>
      <c r="VFI1373" s="779"/>
      <c r="VFJ1373" s="779"/>
      <c r="VFK1373" s="779"/>
      <c r="VFL1373" s="779"/>
      <c r="VFM1373" s="779"/>
      <c r="VFN1373" s="779"/>
      <c r="VFO1373" s="779"/>
      <c r="VFP1373" s="779"/>
      <c r="VFQ1373" s="779"/>
      <c r="VFR1373" s="779"/>
      <c r="VFS1373" s="779"/>
      <c r="VFT1373" s="779"/>
      <c r="VFU1373" s="779"/>
      <c r="VFV1373" s="779"/>
      <c r="VFW1373" s="779"/>
      <c r="VFX1373" s="779"/>
      <c r="VFY1373" s="779"/>
      <c r="VFZ1373" s="779"/>
      <c r="VGA1373" s="779"/>
      <c r="VGB1373" s="779"/>
      <c r="VGC1373" s="779"/>
      <c r="VGD1373" s="779"/>
      <c r="VGE1373" s="779"/>
      <c r="VGF1373" s="779"/>
      <c r="VGG1373" s="779"/>
      <c r="VGH1373" s="779"/>
      <c r="VGI1373" s="779"/>
      <c r="VGJ1373" s="779"/>
      <c r="VGK1373" s="779"/>
      <c r="VGL1373" s="779"/>
      <c r="VGM1373" s="779"/>
      <c r="VGN1373" s="779"/>
      <c r="VGO1373" s="779"/>
      <c r="VGP1373" s="779"/>
      <c r="VGQ1373" s="779"/>
      <c r="VGR1373" s="779"/>
      <c r="VGS1373" s="779"/>
      <c r="VGT1373" s="779"/>
      <c r="VGU1373" s="779"/>
      <c r="VGV1373" s="779"/>
      <c r="VGW1373" s="779"/>
      <c r="VGX1373" s="779"/>
      <c r="VGY1373" s="779"/>
      <c r="VGZ1373" s="779"/>
      <c r="VHA1373" s="779"/>
      <c r="VHB1373" s="779"/>
      <c r="VHC1373" s="779"/>
      <c r="VHD1373" s="779"/>
      <c r="VHE1373" s="779"/>
      <c r="VHF1373" s="779"/>
      <c r="VHG1373" s="779"/>
      <c r="VHH1373" s="779"/>
      <c r="VHI1373" s="779"/>
      <c r="VHJ1373" s="779"/>
      <c r="VHK1373" s="779"/>
      <c r="VHL1373" s="779"/>
      <c r="VHM1373" s="779"/>
      <c r="VHN1373" s="779"/>
      <c r="VHO1373" s="779"/>
      <c r="VHP1373" s="779"/>
      <c r="VHQ1373" s="779"/>
      <c r="VHR1373" s="779"/>
      <c r="VHS1373" s="779"/>
      <c r="VHT1373" s="779"/>
      <c r="VHU1373" s="779"/>
      <c r="VHV1373" s="779"/>
      <c r="VHW1373" s="779"/>
      <c r="VHX1373" s="779"/>
      <c r="VHY1373" s="779"/>
      <c r="VHZ1373" s="779"/>
      <c r="VIA1373" s="779"/>
      <c r="VIB1373" s="779"/>
      <c r="VIC1373" s="779"/>
      <c r="VID1373" s="779"/>
      <c r="VIE1373" s="779"/>
      <c r="VIF1373" s="779"/>
      <c r="VIG1373" s="779"/>
      <c r="VIH1373" s="779"/>
      <c r="VII1373" s="779"/>
      <c r="VIJ1373" s="779"/>
      <c r="VIK1373" s="779"/>
      <c r="VIL1373" s="779"/>
      <c r="VIM1373" s="779"/>
      <c r="VIN1373" s="779"/>
      <c r="VIO1373" s="779"/>
      <c r="VIP1373" s="779"/>
      <c r="VIQ1373" s="779"/>
      <c r="VIR1373" s="779"/>
      <c r="VIS1373" s="779"/>
      <c r="VIT1373" s="779"/>
      <c r="VIU1373" s="779"/>
      <c r="VIV1373" s="779"/>
      <c r="VIW1373" s="779"/>
      <c r="VIX1373" s="779"/>
      <c r="VIY1373" s="779"/>
      <c r="VIZ1373" s="779"/>
      <c r="VJA1373" s="779"/>
      <c r="VJB1373" s="779"/>
      <c r="VJC1373" s="779"/>
      <c r="VJD1373" s="779"/>
      <c r="VJE1373" s="779"/>
      <c r="VJF1373" s="779"/>
      <c r="VJG1373" s="779"/>
      <c r="VJH1373" s="779"/>
      <c r="VJI1373" s="779"/>
      <c r="VJJ1373" s="779"/>
      <c r="VJK1373" s="779"/>
      <c r="VJL1373" s="779"/>
      <c r="VJM1373" s="779"/>
      <c r="VJN1373" s="779"/>
      <c r="VJO1373" s="779"/>
      <c r="VJP1373" s="779"/>
      <c r="VJQ1373" s="779"/>
      <c r="VJR1373" s="779"/>
      <c r="VJS1373" s="779"/>
      <c r="VJT1373" s="779"/>
      <c r="VJU1373" s="779"/>
      <c r="VJV1373" s="779"/>
      <c r="VJW1373" s="779"/>
      <c r="VJX1373" s="779"/>
      <c r="VJY1373" s="779"/>
      <c r="VJZ1373" s="779"/>
      <c r="VKA1373" s="779"/>
      <c r="VKB1373" s="779"/>
      <c r="VKC1373" s="779"/>
      <c r="VKD1373" s="779"/>
      <c r="VKE1373" s="779"/>
      <c r="VKF1373" s="779"/>
      <c r="VKG1373" s="779"/>
      <c r="VKH1373" s="779"/>
      <c r="VKI1373" s="779"/>
      <c r="VKJ1373" s="779"/>
      <c r="VKK1373" s="779"/>
      <c r="VKL1373" s="779"/>
      <c r="VKM1373" s="779"/>
      <c r="VKN1373" s="779"/>
      <c r="VKO1373" s="779"/>
      <c r="VKP1373" s="779"/>
      <c r="VKQ1373" s="779"/>
      <c r="VKR1373" s="779"/>
      <c r="VKS1373" s="779"/>
      <c r="VKT1373" s="779"/>
      <c r="VKU1373" s="779"/>
      <c r="VKV1373" s="779"/>
      <c r="VKW1373" s="779"/>
      <c r="VKX1373" s="779"/>
      <c r="VKY1373" s="779"/>
      <c r="VKZ1373" s="779"/>
      <c r="VLA1373" s="779"/>
      <c r="VLB1373" s="779"/>
      <c r="VLC1373" s="779"/>
      <c r="VLD1373" s="779"/>
      <c r="VLE1373" s="779"/>
      <c r="VLF1373" s="779"/>
      <c r="VLG1373" s="779"/>
      <c r="VLH1373" s="779"/>
      <c r="VLI1373" s="779"/>
      <c r="VLJ1373" s="779"/>
      <c r="VLK1373" s="779"/>
      <c r="VLL1373" s="779"/>
      <c r="VLM1373" s="779"/>
      <c r="VLN1373" s="779"/>
      <c r="VLO1373" s="779"/>
      <c r="VLP1373" s="779"/>
      <c r="VLQ1373" s="779"/>
      <c r="VLR1373" s="779"/>
      <c r="VLS1373" s="779"/>
      <c r="VLT1373" s="779"/>
      <c r="VLU1373" s="779"/>
      <c r="VLV1373" s="779"/>
      <c r="VLW1373" s="779"/>
      <c r="VLX1373" s="779"/>
      <c r="VLY1373" s="779"/>
      <c r="VLZ1373" s="779"/>
      <c r="VMA1373" s="779"/>
      <c r="VMB1373" s="779"/>
      <c r="VMC1373" s="779"/>
      <c r="VMD1373" s="779"/>
      <c r="VME1373" s="779"/>
      <c r="VMF1373" s="779"/>
      <c r="VMG1373" s="779"/>
      <c r="VMH1373" s="779"/>
      <c r="VMI1373" s="779"/>
      <c r="VMJ1373" s="779"/>
      <c r="VMK1373" s="779"/>
      <c r="VML1373" s="779"/>
      <c r="VMM1373" s="779"/>
      <c r="VMN1373" s="779"/>
      <c r="VMO1373" s="779"/>
      <c r="VMP1373" s="779"/>
      <c r="VMQ1373" s="779"/>
      <c r="VMR1373" s="779"/>
      <c r="VMS1373" s="779"/>
      <c r="VMT1373" s="779"/>
      <c r="VMU1373" s="779"/>
      <c r="VMV1373" s="779"/>
      <c r="VMW1373" s="779"/>
      <c r="VMX1373" s="779"/>
      <c r="VMY1373" s="779"/>
      <c r="VMZ1373" s="779"/>
      <c r="VNA1373" s="779"/>
      <c r="VNB1373" s="779"/>
      <c r="VNC1373" s="779"/>
      <c r="VND1373" s="779"/>
      <c r="VNE1373" s="779"/>
      <c r="VNF1373" s="779"/>
      <c r="VNG1373" s="779"/>
      <c r="VNH1373" s="779"/>
      <c r="VNI1373" s="779"/>
      <c r="VNJ1373" s="779"/>
      <c r="VNK1373" s="779"/>
      <c r="VNL1373" s="779"/>
      <c r="VNM1373" s="779"/>
      <c r="VNN1373" s="779"/>
      <c r="VNO1373" s="779"/>
      <c r="VNP1373" s="779"/>
      <c r="VNQ1373" s="779"/>
      <c r="VNR1373" s="779"/>
      <c r="VNS1373" s="779"/>
      <c r="VNT1373" s="779"/>
      <c r="VNU1373" s="779"/>
      <c r="VNV1373" s="779"/>
      <c r="VNW1373" s="779"/>
      <c r="VNX1373" s="779"/>
      <c r="VNY1373" s="779"/>
      <c r="VNZ1373" s="779"/>
      <c r="VOA1373" s="779"/>
      <c r="VOB1373" s="779"/>
      <c r="VOC1373" s="779"/>
      <c r="VOD1373" s="779"/>
      <c r="VOE1373" s="779"/>
      <c r="VOF1373" s="779"/>
      <c r="VOG1373" s="779"/>
      <c r="VOH1373" s="779"/>
      <c r="VOI1373" s="779"/>
      <c r="VOJ1373" s="779"/>
      <c r="VOK1373" s="779"/>
      <c r="VOL1373" s="779"/>
      <c r="VOM1373" s="779"/>
      <c r="VON1373" s="779"/>
      <c r="VOO1373" s="779"/>
      <c r="VOP1373" s="779"/>
      <c r="VOQ1373" s="779"/>
      <c r="VOR1373" s="779"/>
      <c r="VOS1373" s="779"/>
      <c r="VOT1373" s="779"/>
      <c r="VOU1373" s="779"/>
      <c r="VOV1373" s="779"/>
      <c r="VOW1373" s="779"/>
      <c r="VOX1373" s="779"/>
      <c r="VOY1373" s="779"/>
      <c r="VOZ1373" s="779"/>
      <c r="VPA1373" s="779"/>
      <c r="VPB1373" s="779"/>
      <c r="VPC1373" s="779"/>
      <c r="VPD1373" s="779"/>
      <c r="VPE1373" s="779"/>
      <c r="VPF1373" s="779"/>
      <c r="VPG1373" s="779"/>
      <c r="VPH1373" s="779"/>
      <c r="VPI1373" s="779"/>
      <c r="VPJ1373" s="779"/>
      <c r="VPK1373" s="779"/>
      <c r="VPL1373" s="779"/>
      <c r="VPM1373" s="779"/>
      <c r="VPN1373" s="779"/>
      <c r="VPO1373" s="779"/>
      <c r="VPP1373" s="779"/>
      <c r="VPQ1373" s="779"/>
      <c r="VPR1373" s="779"/>
      <c r="VPS1373" s="779"/>
      <c r="VPT1373" s="779"/>
      <c r="VPU1373" s="779"/>
      <c r="VPV1373" s="779"/>
      <c r="VPW1373" s="779"/>
      <c r="VPX1373" s="779"/>
      <c r="VPY1373" s="779"/>
      <c r="VPZ1373" s="779"/>
      <c r="VQA1373" s="779"/>
      <c r="VQB1373" s="779"/>
      <c r="VQC1373" s="779"/>
      <c r="VQD1373" s="779"/>
      <c r="VQE1373" s="779"/>
      <c r="VQF1373" s="779"/>
      <c r="VQG1373" s="779"/>
      <c r="VQH1373" s="779"/>
      <c r="VQI1373" s="779"/>
      <c r="VQJ1373" s="779"/>
      <c r="VQK1373" s="779"/>
      <c r="VQL1373" s="779"/>
      <c r="VQM1373" s="779"/>
      <c r="VQN1373" s="779"/>
      <c r="VQO1373" s="779"/>
      <c r="VQP1373" s="779"/>
      <c r="VQQ1373" s="779"/>
      <c r="VQR1373" s="779"/>
      <c r="VQS1373" s="779"/>
      <c r="VQT1373" s="779"/>
      <c r="VQU1373" s="779"/>
      <c r="VQV1373" s="779"/>
      <c r="VQW1373" s="779"/>
      <c r="VQX1373" s="779"/>
      <c r="VQY1373" s="779"/>
      <c r="VQZ1373" s="779"/>
      <c r="VRA1373" s="779"/>
      <c r="VRB1373" s="779"/>
      <c r="VRC1373" s="779"/>
      <c r="VRD1373" s="779"/>
      <c r="VRE1373" s="779"/>
      <c r="VRF1373" s="779"/>
      <c r="VRG1373" s="779"/>
      <c r="VRH1373" s="779"/>
      <c r="VRI1373" s="779"/>
      <c r="VRJ1373" s="779"/>
      <c r="VRK1373" s="779"/>
      <c r="VRL1373" s="779"/>
      <c r="VRM1373" s="779"/>
      <c r="VRN1373" s="779"/>
      <c r="VRO1373" s="779"/>
      <c r="VRP1373" s="779"/>
      <c r="VRQ1373" s="779"/>
      <c r="VRR1373" s="779"/>
      <c r="VRS1373" s="779"/>
      <c r="VRT1373" s="779"/>
      <c r="VRU1373" s="779"/>
      <c r="VRV1373" s="779"/>
      <c r="VRW1373" s="779"/>
      <c r="VRX1373" s="779"/>
      <c r="VRY1373" s="779"/>
      <c r="VRZ1373" s="779"/>
      <c r="VSA1373" s="779"/>
      <c r="VSB1373" s="779"/>
      <c r="VSC1373" s="779"/>
      <c r="VSD1373" s="779"/>
      <c r="VSE1373" s="779"/>
      <c r="VSF1373" s="779"/>
      <c r="VSG1373" s="779"/>
      <c r="VSH1373" s="779"/>
      <c r="VSI1373" s="779"/>
      <c r="VSJ1373" s="779"/>
      <c r="VSK1373" s="779"/>
      <c r="VSL1373" s="779"/>
      <c r="VSM1373" s="779"/>
      <c r="VSN1373" s="779"/>
      <c r="VSO1373" s="779"/>
      <c r="VSP1373" s="779"/>
      <c r="VSQ1373" s="779"/>
      <c r="VSR1373" s="779"/>
      <c r="VSS1373" s="779"/>
      <c r="VST1373" s="779"/>
      <c r="VSU1373" s="779"/>
      <c r="VSV1373" s="779"/>
      <c r="VSW1373" s="779"/>
      <c r="VSX1373" s="779"/>
      <c r="VSY1373" s="779"/>
      <c r="VSZ1373" s="779"/>
      <c r="VTA1373" s="779"/>
      <c r="VTB1373" s="779"/>
      <c r="VTC1373" s="779"/>
      <c r="VTD1373" s="779"/>
      <c r="VTE1373" s="779"/>
      <c r="VTF1373" s="779"/>
      <c r="VTG1373" s="779"/>
      <c r="VTH1373" s="779"/>
      <c r="VTI1373" s="779"/>
      <c r="VTJ1373" s="779"/>
      <c r="VTK1373" s="779"/>
      <c r="VTL1373" s="779"/>
      <c r="VTM1373" s="779"/>
      <c r="VTN1373" s="779"/>
      <c r="VTO1373" s="779"/>
      <c r="VTP1373" s="779"/>
      <c r="VTQ1373" s="779"/>
      <c r="VTR1373" s="779"/>
      <c r="VTS1373" s="779"/>
      <c r="VTT1373" s="779"/>
      <c r="VTU1373" s="779"/>
      <c r="VTV1373" s="779"/>
      <c r="VTW1373" s="779"/>
      <c r="VTX1373" s="779"/>
      <c r="VTY1373" s="779"/>
      <c r="VTZ1373" s="779"/>
      <c r="VUA1373" s="779"/>
      <c r="VUB1373" s="779"/>
      <c r="VUC1373" s="779"/>
      <c r="VUD1373" s="779"/>
      <c r="VUE1373" s="779"/>
      <c r="VUF1373" s="779"/>
      <c r="VUG1373" s="779"/>
      <c r="VUH1373" s="779"/>
      <c r="VUI1373" s="779"/>
      <c r="VUJ1373" s="779"/>
      <c r="VUK1373" s="779"/>
      <c r="VUL1373" s="779"/>
      <c r="VUM1373" s="779"/>
      <c r="VUN1373" s="779"/>
      <c r="VUO1373" s="779"/>
      <c r="VUP1373" s="779"/>
      <c r="VUQ1373" s="779"/>
      <c r="VUR1373" s="779"/>
      <c r="VUS1373" s="779"/>
      <c r="VUT1373" s="779"/>
      <c r="VUU1373" s="779"/>
      <c r="VUV1373" s="779"/>
      <c r="VUW1373" s="779"/>
      <c r="VUX1373" s="779"/>
      <c r="VUY1373" s="779"/>
      <c r="VUZ1373" s="779"/>
      <c r="VVA1373" s="779"/>
      <c r="VVB1373" s="779"/>
      <c r="VVC1373" s="779"/>
      <c r="VVD1373" s="779"/>
      <c r="VVE1373" s="779"/>
      <c r="VVF1373" s="779"/>
      <c r="VVG1373" s="779"/>
      <c r="VVH1373" s="779"/>
      <c r="VVI1373" s="779"/>
      <c r="VVJ1373" s="779"/>
      <c r="VVK1373" s="779"/>
      <c r="VVL1373" s="779"/>
      <c r="VVM1373" s="779"/>
      <c r="VVN1373" s="779"/>
      <c r="VVO1373" s="779"/>
      <c r="VVP1373" s="779"/>
      <c r="VVQ1373" s="779"/>
      <c r="VVR1373" s="779"/>
      <c r="VVS1373" s="779"/>
      <c r="VVT1373" s="779"/>
      <c r="VVU1373" s="779"/>
      <c r="VVV1373" s="779"/>
      <c r="VVW1373" s="779"/>
      <c r="VVX1373" s="779"/>
      <c r="VVY1373" s="779"/>
      <c r="VVZ1373" s="779"/>
      <c r="VWA1373" s="779"/>
      <c r="VWB1373" s="779"/>
      <c r="VWC1373" s="779"/>
      <c r="VWD1373" s="779"/>
      <c r="VWE1373" s="779"/>
      <c r="VWF1373" s="779"/>
      <c r="VWG1373" s="779"/>
      <c r="VWH1373" s="779"/>
      <c r="VWI1373" s="779"/>
      <c r="VWJ1373" s="779"/>
      <c r="VWK1373" s="779"/>
      <c r="VWL1373" s="779"/>
      <c r="VWM1373" s="779"/>
      <c r="VWN1373" s="779"/>
      <c r="VWO1373" s="779"/>
      <c r="VWP1373" s="779"/>
      <c r="VWQ1373" s="779"/>
      <c r="VWR1373" s="779"/>
      <c r="VWS1373" s="779"/>
      <c r="VWT1373" s="779"/>
      <c r="VWU1373" s="779"/>
      <c r="VWV1373" s="779"/>
      <c r="VWW1373" s="779"/>
      <c r="VWX1373" s="779"/>
      <c r="VWY1373" s="779"/>
      <c r="VWZ1373" s="779"/>
      <c r="VXA1373" s="779"/>
      <c r="VXB1373" s="779"/>
      <c r="VXC1373" s="779"/>
      <c r="VXD1373" s="779"/>
      <c r="VXE1373" s="779"/>
      <c r="VXF1373" s="779"/>
      <c r="VXG1373" s="779"/>
      <c r="VXH1373" s="779"/>
      <c r="VXI1373" s="779"/>
      <c r="VXJ1373" s="779"/>
      <c r="VXK1373" s="779"/>
      <c r="VXL1373" s="779"/>
      <c r="VXM1373" s="779"/>
      <c r="VXN1373" s="779"/>
      <c r="VXO1373" s="779"/>
      <c r="VXP1373" s="779"/>
      <c r="VXQ1373" s="779"/>
      <c r="VXR1373" s="779"/>
      <c r="VXS1373" s="779"/>
      <c r="VXT1373" s="779"/>
      <c r="VXU1373" s="779"/>
      <c r="VXV1373" s="779"/>
      <c r="VXW1373" s="779"/>
      <c r="VXX1373" s="779"/>
      <c r="VXY1373" s="779"/>
      <c r="VXZ1373" s="779"/>
      <c r="VYA1373" s="779"/>
      <c r="VYB1373" s="779"/>
      <c r="VYC1373" s="779"/>
      <c r="VYD1373" s="779"/>
      <c r="VYE1373" s="779"/>
      <c r="VYF1373" s="779"/>
      <c r="VYG1373" s="779"/>
      <c r="VYH1373" s="779"/>
      <c r="VYI1373" s="779"/>
      <c r="VYJ1373" s="779"/>
      <c r="VYK1373" s="779"/>
      <c r="VYL1373" s="779"/>
      <c r="VYM1373" s="779"/>
      <c r="VYN1373" s="779"/>
      <c r="VYO1373" s="779"/>
      <c r="VYP1373" s="779"/>
      <c r="VYQ1373" s="779"/>
      <c r="VYR1373" s="779"/>
      <c r="VYS1373" s="779"/>
      <c r="VYT1373" s="779"/>
      <c r="VYU1373" s="779"/>
      <c r="VYV1373" s="779"/>
      <c r="VYW1373" s="779"/>
      <c r="VYX1373" s="779"/>
      <c r="VYY1373" s="779"/>
      <c r="VYZ1373" s="779"/>
      <c r="VZA1373" s="779"/>
      <c r="VZB1373" s="779"/>
      <c r="VZC1373" s="779"/>
      <c r="VZD1373" s="779"/>
      <c r="VZE1373" s="779"/>
      <c r="VZF1373" s="779"/>
      <c r="VZG1373" s="779"/>
      <c r="VZH1373" s="779"/>
      <c r="VZI1373" s="779"/>
      <c r="VZJ1373" s="779"/>
      <c r="VZK1373" s="779"/>
      <c r="VZL1373" s="779"/>
      <c r="VZM1373" s="779"/>
      <c r="VZN1373" s="779"/>
      <c r="VZO1373" s="779"/>
      <c r="VZP1373" s="779"/>
      <c r="VZQ1373" s="779"/>
      <c r="VZR1373" s="779"/>
      <c r="VZS1373" s="779"/>
      <c r="VZT1373" s="779"/>
      <c r="VZU1373" s="779"/>
      <c r="VZV1373" s="779"/>
      <c r="VZW1373" s="779"/>
      <c r="VZX1373" s="779"/>
      <c r="VZY1373" s="779"/>
      <c r="VZZ1373" s="779"/>
      <c r="WAA1373" s="779"/>
      <c r="WAB1373" s="779"/>
      <c r="WAC1373" s="779"/>
      <c r="WAD1373" s="779"/>
      <c r="WAE1373" s="779"/>
      <c r="WAF1373" s="779"/>
      <c r="WAG1373" s="779"/>
      <c r="WAH1373" s="779"/>
      <c r="WAI1373" s="779"/>
      <c r="WAJ1373" s="779"/>
      <c r="WAK1373" s="779"/>
      <c r="WAL1373" s="779"/>
      <c r="WAM1373" s="779"/>
      <c r="WAN1373" s="779"/>
      <c r="WAO1373" s="779"/>
      <c r="WAP1373" s="779"/>
      <c r="WAQ1373" s="779"/>
      <c r="WAR1373" s="779"/>
      <c r="WAS1373" s="779"/>
      <c r="WAT1373" s="779"/>
      <c r="WAU1373" s="779"/>
      <c r="WAV1373" s="779"/>
      <c r="WAW1373" s="779"/>
      <c r="WAX1373" s="779"/>
      <c r="WAY1373" s="779"/>
      <c r="WAZ1373" s="779"/>
      <c r="WBA1373" s="779"/>
      <c r="WBB1373" s="779"/>
      <c r="WBC1373" s="779"/>
      <c r="WBD1373" s="779"/>
      <c r="WBE1373" s="779"/>
      <c r="WBF1373" s="779"/>
      <c r="WBG1373" s="779"/>
      <c r="WBH1373" s="779"/>
      <c r="WBI1373" s="779"/>
      <c r="WBJ1373" s="779"/>
      <c r="WBK1373" s="779"/>
      <c r="WBL1373" s="779"/>
      <c r="WBM1373" s="779"/>
      <c r="WBN1373" s="779"/>
      <c r="WBO1373" s="779"/>
      <c r="WBP1373" s="779"/>
      <c r="WBQ1373" s="779"/>
      <c r="WBR1373" s="779"/>
      <c r="WBS1373" s="779"/>
      <c r="WBT1373" s="779"/>
      <c r="WBU1373" s="779"/>
      <c r="WBV1373" s="779"/>
      <c r="WBW1373" s="779"/>
      <c r="WBX1373" s="779"/>
      <c r="WBY1373" s="779"/>
      <c r="WBZ1373" s="779"/>
      <c r="WCA1373" s="779"/>
      <c r="WCB1373" s="779"/>
      <c r="WCC1373" s="779"/>
      <c r="WCD1373" s="779"/>
      <c r="WCE1373" s="779"/>
      <c r="WCF1373" s="779"/>
      <c r="WCG1373" s="779"/>
      <c r="WCH1373" s="779"/>
      <c r="WCI1373" s="779"/>
      <c r="WCJ1373" s="779"/>
      <c r="WCK1373" s="779"/>
      <c r="WCL1373" s="779"/>
      <c r="WCM1373" s="779"/>
      <c r="WCN1373" s="779"/>
      <c r="WCO1373" s="779"/>
      <c r="WCP1373" s="779"/>
      <c r="WCQ1373" s="779"/>
      <c r="WCR1373" s="779"/>
      <c r="WCS1373" s="779"/>
      <c r="WCT1373" s="779"/>
      <c r="WCU1373" s="779"/>
      <c r="WCV1373" s="779"/>
      <c r="WCW1373" s="779"/>
      <c r="WCX1373" s="779"/>
      <c r="WCY1373" s="779"/>
      <c r="WCZ1373" s="779"/>
      <c r="WDA1373" s="779"/>
      <c r="WDB1373" s="779"/>
      <c r="WDC1373" s="779"/>
      <c r="WDD1373" s="779"/>
      <c r="WDE1373" s="779"/>
      <c r="WDF1373" s="779"/>
      <c r="WDG1373" s="779"/>
      <c r="WDH1373" s="779"/>
      <c r="WDI1373" s="779"/>
      <c r="WDJ1373" s="779"/>
      <c r="WDK1373" s="779"/>
      <c r="WDL1373" s="779"/>
      <c r="WDM1373" s="779"/>
      <c r="WDN1373" s="779"/>
      <c r="WDO1373" s="779"/>
      <c r="WDP1373" s="779"/>
      <c r="WDQ1373" s="779"/>
      <c r="WDR1373" s="779"/>
      <c r="WDS1373" s="779"/>
      <c r="WDT1373" s="779"/>
      <c r="WDU1373" s="779"/>
      <c r="WDV1373" s="779"/>
      <c r="WDW1373" s="779"/>
      <c r="WDX1373" s="779"/>
      <c r="WDY1373" s="779"/>
      <c r="WDZ1373" s="779"/>
      <c r="WEA1373" s="779"/>
      <c r="WEB1373" s="779"/>
      <c r="WEC1373" s="779"/>
      <c r="WED1373" s="779"/>
      <c r="WEE1373" s="779"/>
      <c r="WEF1373" s="779"/>
      <c r="WEG1373" s="779"/>
      <c r="WEH1373" s="779"/>
      <c r="WEI1373" s="779"/>
      <c r="WEJ1373" s="779"/>
      <c r="WEK1373" s="779"/>
      <c r="WEL1373" s="779"/>
      <c r="WEM1373" s="779"/>
      <c r="WEN1373" s="779"/>
      <c r="WEO1373" s="779"/>
      <c r="WEP1373" s="779"/>
      <c r="WEQ1373" s="779"/>
      <c r="WER1373" s="779"/>
      <c r="WES1373" s="779"/>
      <c r="WET1373" s="779"/>
      <c r="WEU1373" s="779"/>
      <c r="WEV1373" s="779"/>
      <c r="WEW1373" s="779"/>
      <c r="WEX1373" s="779"/>
      <c r="WEY1373" s="779"/>
      <c r="WEZ1373" s="779"/>
      <c r="WFA1373" s="779"/>
      <c r="WFB1373" s="779"/>
      <c r="WFC1373" s="779"/>
      <c r="WFD1373" s="779"/>
      <c r="WFE1373" s="779"/>
      <c r="WFF1373" s="779"/>
      <c r="WFG1373" s="779"/>
      <c r="WFH1373" s="779"/>
      <c r="WFI1373" s="779"/>
      <c r="WFJ1373" s="779"/>
      <c r="WFK1373" s="779"/>
      <c r="WFL1373" s="779"/>
      <c r="WFM1373" s="779"/>
      <c r="WFN1373" s="779"/>
      <c r="WFO1373" s="779"/>
      <c r="WFP1373" s="779"/>
      <c r="WFQ1373" s="779"/>
      <c r="WFR1373" s="779"/>
      <c r="WFS1373" s="779"/>
      <c r="WFT1373" s="779"/>
      <c r="WFU1373" s="779"/>
      <c r="WFV1373" s="779"/>
      <c r="WFW1373" s="779"/>
      <c r="WFX1373" s="779"/>
      <c r="WFY1373" s="779"/>
      <c r="WFZ1373" s="779"/>
      <c r="WGA1373" s="779"/>
      <c r="WGB1373" s="779"/>
      <c r="WGC1373" s="779"/>
      <c r="WGD1373" s="779"/>
      <c r="WGE1373" s="779"/>
      <c r="WGF1373" s="779"/>
      <c r="WGG1373" s="779"/>
      <c r="WGH1373" s="779"/>
      <c r="WGI1373" s="779"/>
      <c r="WGJ1373" s="779"/>
      <c r="WGK1373" s="779"/>
      <c r="WGL1373" s="779"/>
      <c r="WGM1373" s="779"/>
      <c r="WGN1373" s="779"/>
      <c r="WGO1373" s="779"/>
      <c r="WGP1373" s="779"/>
      <c r="WGQ1373" s="779"/>
      <c r="WGR1373" s="779"/>
      <c r="WGS1373" s="779"/>
      <c r="WGT1373" s="779"/>
      <c r="WGU1373" s="779"/>
      <c r="WGV1373" s="779"/>
      <c r="WGW1373" s="779"/>
      <c r="WGX1373" s="779"/>
      <c r="WGY1373" s="779"/>
      <c r="WGZ1373" s="779"/>
      <c r="WHA1373" s="779"/>
      <c r="WHB1373" s="779"/>
      <c r="WHC1373" s="779"/>
      <c r="WHD1373" s="779"/>
      <c r="WHE1373" s="779"/>
      <c r="WHF1373" s="779"/>
      <c r="WHG1373" s="779"/>
      <c r="WHH1373" s="779"/>
      <c r="WHI1373" s="779"/>
      <c r="WHJ1373" s="779"/>
      <c r="WHK1373" s="779"/>
      <c r="WHL1373" s="779"/>
      <c r="WHM1373" s="779"/>
      <c r="WHN1373" s="779"/>
      <c r="WHO1373" s="779"/>
      <c r="WHP1373" s="779"/>
      <c r="WHQ1373" s="779"/>
      <c r="WHR1373" s="779"/>
      <c r="WHS1373" s="779"/>
      <c r="WHT1373" s="779"/>
      <c r="WHU1373" s="779"/>
      <c r="WHV1373" s="779"/>
      <c r="WHW1373" s="779"/>
      <c r="WHX1373" s="779"/>
      <c r="WHY1373" s="779"/>
      <c r="WHZ1373" s="779"/>
      <c r="WIA1373" s="779"/>
      <c r="WIB1373" s="779"/>
      <c r="WIC1373" s="779"/>
      <c r="WID1373" s="779"/>
      <c r="WIE1373" s="779"/>
      <c r="WIF1373" s="779"/>
      <c r="WIG1373" s="779"/>
      <c r="WIH1373" s="779"/>
      <c r="WII1373" s="779"/>
      <c r="WIJ1373" s="779"/>
      <c r="WIK1373" s="779"/>
      <c r="WIL1373" s="779"/>
      <c r="WIM1373" s="779"/>
      <c r="WIN1373" s="779"/>
      <c r="WIO1373" s="779"/>
      <c r="WIP1373" s="779"/>
      <c r="WIQ1373" s="779"/>
      <c r="WIR1373" s="779"/>
      <c r="WIS1373" s="779"/>
      <c r="WIT1373" s="779"/>
      <c r="WIU1373" s="779"/>
      <c r="WIV1373" s="779"/>
      <c r="WIW1373" s="779"/>
      <c r="WIX1373" s="779"/>
      <c r="WIY1373" s="779"/>
      <c r="WIZ1373" s="779"/>
      <c r="WJA1373" s="779"/>
      <c r="WJB1373" s="779"/>
      <c r="WJC1373" s="779"/>
      <c r="WJD1373" s="779"/>
      <c r="WJE1373" s="779"/>
      <c r="WJF1373" s="779"/>
      <c r="WJG1373" s="779"/>
      <c r="WJH1373" s="779"/>
      <c r="WJI1373" s="779"/>
      <c r="WJJ1373" s="779"/>
      <c r="WJK1373" s="779"/>
      <c r="WJL1373" s="779"/>
      <c r="WJM1373" s="779"/>
      <c r="WJN1373" s="779"/>
      <c r="WJO1373" s="779"/>
      <c r="WJP1373" s="779"/>
      <c r="WJQ1373" s="779"/>
      <c r="WJR1373" s="779"/>
      <c r="WJS1373" s="779"/>
      <c r="WJT1373" s="779"/>
      <c r="WJU1373" s="779"/>
      <c r="WJV1373" s="779"/>
      <c r="WJW1373" s="779"/>
      <c r="WJX1373" s="779"/>
      <c r="WJY1373" s="779"/>
      <c r="WJZ1373" s="779"/>
      <c r="WKA1373" s="779"/>
      <c r="WKB1373" s="779"/>
      <c r="WKC1373" s="779"/>
      <c r="WKD1373" s="779"/>
      <c r="WKE1373" s="779"/>
      <c r="WKF1373" s="779"/>
      <c r="WKG1373" s="779"/>
      <c r="WKH1373" s="779"/>
      <c r="WKI1373" s="779"/>
      <c r="WKJ1373" s="779"/>
      <c r="WKK1373" s="779"/>
      <c r="WKL1373" s="779"/>
      <c r="WKM1373" s="779"/>
      <c r="WKN1373" s="779"/>
      <c r="WKO1373" s="779"/>
      <c r="WKP1373" s="779"/>
      <c r="WKQ1373" s="779"/>
      <c r="WKR1373" s="779"/>
      <c r="WKS1373" s="779"/>
      <c r="WKT1373" s="779"/>
      <c r="WKU1373" s="779"/>
      <c r="WKV1373" s="779"/>
      <c r="WKW1373" s="779"/>
      <c r="WKX1373" s="779"/>
      <c r="WKY1373" s="779"/>
      <c r="WKZ1373" s="779"/>
      <c r="WLA1373" s="779"/>
      <c r="WLB1373" s="779"/>
      <c r="WLC1373" s="779"/>
      <c r="WLD1373" s="779"/>
      <c r="WLE1373" s="779"/>
      <c r="WLF1373" s="779"/>
      <c r="WLG1373" s="779"/>
      <c r="WLH1373" s="779"/>
      <c r="WLI1373" s="779"/>
      <c r="WLJ1373" s="779"/>
      <c r="WLK1373" s="779"/>
      <c r="WLL1373" s="779"/>
      <c r="WLM1373" s="779"/>
      <c r="WLN1373" s="779"/>
      <c r="WLO1373" s="779"/>
      <c r="WLP1373" s="779"/>
      <c r="WLQ1373" s="779"/>
      <c r="WLR1373" s="779"/>
      <c r="WLS1373" s="779"/>
      <c r="WLT1373" s="779"/>
      <c r="WLU1373" s="779"/>
      <c r="WLV1373" s="779"/>
      <c r="WLW1373" s="779"/>
      <c r="WLX1373" s="779"/>
      <c r="WLY1373" s="779"/>
      <c r="WLZ1373" s="779"/>
      <c r="WMA1373" s="779"/>
      <c r="WMB1373" s="779"/>
      <c r="WMC1373" s="779"/>
      <c r="WMD1373" s="779"/>
      <c r="WME1373" s="779"/>
      <c r="WMF1373" s="779"/>
      <c r="WMG1373" s="779"/>
      <c r="WMH1373" s="779"/>
      <c r="WMI1373" s="779"/>
      <c r="WMJ1373" s="779"/>
      <c r="WMK1373" s="779"/>
      <c r="WML1373" s="779"/>
      <c r="WMM1373" s="779"/>
      <c r="WMN1373" s="779"/>
      <c r="WMO1373" s="779"/>
      <c r="WMP1373" s="779"/>
      <c r="WMQ1373" s="779"/>
      <c r="WMR1373" s="779"/>
      <c r="WMS1373" s="779"/>
      <c r="WMT1373" s="779"/>
      <c r="WMU1373" s="779"/>
      <c r="WMV1373" s="779"/>
      <c r="WMW1373" s="779"/>
      <c r="WMX1373" s="779"/>
      <c r="WMY1373" s="779"/>
      <c r="WMZ1373" s="779"/>
      <c r="WNA1373" s="779"/>
      <c r="WNB1373" s="779"/>
      <c r="WNC1373" s="779"/>
      <c r="WND1373" s="779"/>
      <c r="WNE1373" s="779"/>
      <c r="WNF1373" s="779"/>
      <c r="WNG1373" s="779"/>
      <c r="WNH1373" s="779"/>
      <c r="WNI1373" s="779"/>
      <c r="WNJ1373" s="779"/>
      <c r="WNK1373" s="779"/>
      <c r="WNL1373" s="779"/>
      <c r="WNM1373" s="779"/>
      <c r="WNN1373" s="779"/>
      <c r="WNO1373" s="779"/>
      <c r="WNP1373" s="779"/>
      <c r="WNQ1373" s="779"/>
      <c r="WNR1373" s="779"/>
      <c r="WNS1373" s="779"/>
      <c r="WNT1373" s="779"/>
      <c r="WNU1373" s="779"/>
      <c r="WNV1373" s="779"/>
      <c r="WNW1373" s="779"/>
      <c r="WNX1373" s="779"/>
      <c r="WNY1373" s="779"/>
      <c r="WNZ1373" s="779"/>
      <c r="WOA1373" s="779"/>
      <c r="WOB1373" s="779"/>
      <c r="WOC1373" s="779"/>
      <c r="WOD1373" s="779"/>
      <c r="WOE1373" s="779"/>
      <c r="WOF1373" s="779"/>
      <c r="WOG1373" s="779"/>
      <c r="WOH1373" s="779"/>
      <c r="WOI1373" s="779"/>
      <c r="WOJ1373" s="779"/>
      <c r="WOK1373" s="779"/>
      <c r="WOL1373" s="779"/>
      <c r="WOM1373" s="779"/>
      <c r="WON1373" s="779"/>
      <c r="WOO1373" s="779"/>
      <c r="WOP1373" s="779"/>
      <c r="WOQ1373" s="779"/>
      <c r="WOR1373" s="779"/>
      <c r="WOS1373" s="779"/>
      <c r="WOT1373" s="779"/>
      <c r="WOU1373" s="779"/>
      <c r="WOV1373" s="779"/>
      <c r="WOW1373" s="779"/>
      <c r="WOX1373" s="779"/>
      <c r="WOY1373" s="779"/>
      <c r="WOZ1373" s="779"/>
      <c r="WPA1373" s="779"/>
      <c r="WPB1373" s="779"/>
      <c r="WPC1373" s="779"/>
      <c r="WPD1373" s="779"/>
      <c r="WPE1373" s="779"/>
      <c r="WPF1373" s="779"/>
      <c r="WPG1373" s="779"/>
      <c r="WPH1373" s="779"/>
      <c r="WPI1373" s="779"/>
      <c r="WPJ1373" s="779"/>
      <c r="WPK1373" s="779"/>
      <c r="WPL1373" s="779"/>
      <c r="WPM1373" s="779"/>
      <c r="WPN1373" s="779"/>
      <c r="WPO1373" s="779"/>
      <c r="WPP1373" s="779"/>
      <c r="WPQ1373" s="779"/>
      <c r="WPR1373" s="779"/>
      <c r="WPS1373" s="779"/>
      <c r="WPT1373" s="779"/>
      <c r="WPU1373" s="779"/>
      <c r="WPV1373" s="779"/>
      <c r="WPW1373" s="779"/>
      <c r="WPX1373" s="779"/>
      <c r="WPY1373" s="779"/>
      <c r="WPZ1373" s="779"/>
      <c r="WQA1373" s="779"/>
      <c r="WQB1373" s="779"/>
      <c r="WQC1373" s="779"/>
      <c r="WQD1373" s="779"/>
      <c r="WQE1373" s="779"/>
      <c r="WQF1373" s="779"/>
      <c r="WQG1373" s="779"/>
      <c r="WQH1373" s="779"/>
      <c r="WQI1373" s="779"/>
      <c r="WQJ1373" s="779"/>
      <c r="WQK1373" s="779"/>
      <c r="WQL1373" s="779"/>
      <c r="WQM1373" s="779"/>
      <c r="WQN1373" s="779"/>
      <c r="WQO1373" s="779"/>
      <c r="WQP1373" s="779"/>
      <c r="WQQ1373" s="779"/>
      <c r="WQR1373" s="779"/>
      <c r="WQS1373" s="779"/>
      <c r="WQT1373" s="779"/>
      <c r="WQU1373" s="779"/>
      <c r="WQV1373" s="779"/>
      <c r="WQW1373" s="779"/>
      <c r="WQX1373" s="779"/>
      <c r="WQY1373" s="779"/>
      <c r="WQZ1373" s="779"/>
      <c r="WRA1373" s="779"/>
      <c r="WRB1373" s="779"/>
      <c r="WRC1373" s="779"/>
      <c r="WRD1373" s="779"/>
      <c r="WRE1373" s="779"/>
      <c r="WRF1373" s="779"/>
      <c r="WRG1373" s="779"/>
      <c r="WRH1373" s="779"/>
      <c r="WRI1373" s="779"/>
      <c r="WRJ1373" s="779"/>
      <c r="WRK1373" s="779"/>
      <c r="WRL1373" s="779"/>
      <c r="WRM1373" s="779"/>
      <c r="WRN1373" s="779"/>
      <c r="WRO1373" s="779"/>
      <c r="WRP1373" s="779"/>
      <c r="WRQ1373" s="779"/>
      <c r="WRR1373" s="779"/>
      <c r="WRS1373" s="779"/>
      <c r="WRT1373" s="779"/>
      <c r="WRU1373" s="779"/>
      <c r="WRV1373" s="779"/>
      <c r="WRW1373" s="779"/>
      <c r="WRX1373" s="779"/>
      <c r="WRY1373" s="779"/>
      <c r="WRZ1373" s="779"/>
      <c r="WSA1373" s="779"/>
      <c r="WSB1373" s="779"/>
      <c r="WSC1373" s="779"/>
      <c r="WSD1373" s="779"/>
      <c r="WSE1373" s="779"/>
      <c r="WSF1373" s="779"/>
      <c r="WSG1373" s="779"/>
      <c r="WSH1373" s="779"/>
      <c r="WSI1373" s="779"/>
      <c r="WSJ1373" s="779"/>
      <c r="WSK1373" s="779"/>
      <c r="WSL1373" s="779"/>
      <c r="WSM1373" s="779"/>
      <c r="WSN1373" s="779"/>
      <c r="WSO1373" s="779"/>
      <c r="WSP1373" s="779"/>
      <c r="WSQ1373" s="779"/>
      <c r="WSR1373" s="779"/>
      <c r="WSS1373" s="779"/>
      <c r="WST1373" s="779"/>
      <c r="WSU1373" s="779"/>
      <c r="WSV1373" s="779"/>
      <c r="WSW1373" s="779"/>
      <c r="WSX1373" s="779"/>
      <c r="WSY1373" s="779"/>
      <c r="WSZ1373" s="779"/>
      <c r="WTA1373" s="779"/>
      <c r="WTB1373" s="779"/>
      <c r="WTC1373" s="779"/>
      <c r="WTD1373" s="779"/>
      <c r="WTE1373" s="779"/>
      <c r="WTF1373" s="779"/>
      <c r="WTG1373" s="779"/>
      <c r="WTH1373" s="779"/>
      <c r="WTI1373" s="779"/>
      <c r="WTJ1373" s="779"/>
      <c r="WTK1373" s="779"/>
      <c r="WTL1373" s="779"/>
      <c r="WTM1373" s="779"/>
      <c r="WTN1373" s="779"/>
      <c r="WTO1373" s="779"/>
      <c r="WTP1373" s="779"/>
      <c r="WTQ1373" s="779"/>
      <c r="WTR1373" s="779"/>
      <c r="WTS1373" s="779"/>
      <c r="WTT1373" s="779"/>
      <c r="WTU1373" s="779"/>
      <c r="WTV1373" s="779"/>
      <c r="WTW1373" s="779"/>
      <c r="WTX1373" s="779"/>
      <c r="WTY1373" s="779"/>
      <c r="WTZ1373" s="779"/>
      <c r="WUA1373" s="779"/>
      <c r="WUB1373" s="779"/>
      <c r="WUC1373" s="779"/>
      <c r="WUD1373" s="779"/>
      <c r="WUE1373" s="779"/>
      <c r="WUF1373" s="779"/>
      <c r="WUG1373" s="779"/>
      <c r="WUH1373" s="779"/>
      <c r="WUI1373" s="779"/>
      <c r="WUJ1373" s="779"/>
      <c r="WUK1373" s="779"/>
      <c r="WUL1373" s="779"/>
      <c r="WUM1373" s="779"/>
      <c r="WUN1373" s="779"/>
      <c r="WUO1373" s="779"/>
      <c r="WUP1373" s="779"/>
      <c r="WUQ1373" s="779"/>
      <c r="WUR1373" s="779"/>
      <c r="WUS1373" s="779"/>
      <c r="WUT1373" s="779"/>
      <c r="WUU1373" s="779"/>
      <c r="WUV1373" s="779"/>
      <c r="WUW1373" s="779"/>
      <c r="WUX1373" s="779"/>
      <c r="WUY1373" s="779"/>
      <c r="WUZ1373" s="779"/>
      <c r="WVA1373" s="779"/>
      <c r="WVB1373" s="779"/>
      <c r="WVC1373" s="779"/>
      <c r="WVD1373" s="779"/>
      <c r="WVE1373" s="779"/>
      <c r="WVF1373" s="779"/>
      <c r="WVG1373" s="779"/>
      <c r="WVH1373" s="779"/>
      <c r="WVI1373" s="779"/>
      <c r="WVJ1373" s="779"/>
      <c r="WVK1373" s="779"/>
      <c r="WVL1373" s="779"/>
      <c r="WVM1373" s="779"/>
      <c r="WVN1373" s="779"/>
      <c r="WVO1373" s="779"/>
      <c r="WVP1373" s="779"/>
      <c r="WVQ1373" s="779"/>
      <c r="WVR1373" s="779"/>
      <c r="WVS1373" s="779"/>
      <c r="WVT1373" s="779"/>
      <c r="WVU1373" s="779"/>
      <c r="WVV1373" s="779"/>
      <c r="WVW1373" s="779"/>
      <c r="WVX1373" s="779"/>
      <c r="WVY1373" s="779"/>
      <c r="WVZ1373" s="779"/>
      <c r="WWA1373" s="779"/>
      <c r="WWB1373" s="779"/>
      <c r="WWC1373" s="779"/>
      <c r="WWD1373" s="779"/>
      <c r="WWE1373" s="779"/>
      <c r="WWF1373" s="779"/>
      <c r="WWG1373" s="779"/>
      <c r="WWH1373" s="779"/>
      <c r="WWI1373" s="779"/>
      <c r="WWJ1373" s="779"/>
      <c r="WWK1373" s="779"/>
      <c r="WWL1373" s="779"/>
      <c r="WWM1373" s="779"/>
      <c r="WWN1373" s="779"/>
      <c r="WWO1373" s="779"/>
      <c r="WWP1373" s="779"/>
      <c r="WWQ1373" s="779"/>
      <c r="WWR1373" s="779"/>
      <c r="WWS1373" s="779"/>
      <c r="WWT1373" s="779"/>
      <c r="WWU1373" s="779"/>
      <c r="WWV1373" s="779"/>
      <c r="WWW1373" s="779"/>
      <c r="WWX1373" s="779"/>
      <c r="WWY1373" s="779"/>
      <c r="WWZ1373" s="779"/>
      <c r="WXA1373" s="779"/>
      <c r="WXB1373" s="779"/>
      <c r="WXC1373" s="779"/>
      <c r="WXD1373" s="779"/>
      <c r="WXE1373" s="779"/>
      <c r="WXF1373" s="779"/>
      <c r="WXG1373" s="779"/>
      <c r="WXH1373" s="779"/>
      <c r="WXI1373" s="779"/>
      <c r="WXJ1373" s="779"/>
      <c r="WXK1373" s="779"/>
      <c r="WXL1373" s="779"/>
      <c r="WXM1373" s="779"/>
      <c r="WXN1373" s="779"/>
      <c r="WXO1373" s="779"/>
      <c r="WXP1373" s="779"/>
      <c r="WXQ1373" s="779"/>
      <c r="WXR1373" s="779"/>
      <c r="WXS1373" s="779"/>
      <c r="WXT1373" s="779"/>
      <c r="WXU1373" s="779"/>
      <c r="WXV1373" s="779"/>
      <c r="WXW1373" s="779"/>
      <c r="WXX1373" s="779"/>
      <c r="WXY1373" s="779"/>
      <c r="WXZ1373" s="779"/>
      <c r="WYA1373" s="779"/>
      <c r="WYB1373" s="779"/>
      <c r="WYC1373" s="779"/>
      <c r="WYD1373" s="779"/>
      <c r="WYE1373" s="779"/>
      <c r="WYF1373" s="779"/>
      <c r="WYG1373" s="779"/>
      <c r="WYH1373" s="779"/>
      <c r="WYI1373" s="779"/>
      <c r="WYJ1373" s="779"/>
      <c r="WYK1373" s="779"/>
      <c r="WYL1373" s="779"/>
      <c r="WYM1373" s="779"/>
      <c r="WYN1373" s="779"/>
      <c r="WYO1373" s="779"/>
      <c r="WYP1373" s="779"/>
      <c r="WYQ1373" s="779"/>
      <c r="WYR1373" s="779"/>
      <c r="WYS1373" s="779"/>
      <c r="WYT1373" s="779"/>
      <c r="WYU1373" s="779"/>
      <c r="WYV1373" s="779"/>
      <c r="WYW1373" s="779"/>
      <c r="WYX1373" s="779"/>
      <c r="WYY1373" s="779"/>
      <c r="WYZ1373" s="779"/>
      <c r="WZA1373" s="779"/>
      <c r="WZB1373" s="779"/>
      <c r="WZC1373" s="779"/>
      <c r="WZD1373" s="779"/>
      <c r="WZE1373" s="779"/>
      <c r="WZF1373" s="779"/>
      <c r="WZG1373" s="779"/>
      <c r="WZH1373" s="779"/>
      <c r="WZI1373" s="779"/>
      <c r="WZJ1373" s="779"/>
      <c r="WZK1373" s="779"/>
      <c r="WZL1373" s="779"/>
      <c r="WZM1373" s="779"/>
      <c r="WZN1373" s="779"/>
      <c r="WZO1373" s="779"/>
      <c r="WZP1373" s="779"/>
      <c r="WZQ1373" s="779"/>
      <c r="WZR1373" s="779"/>
      <c r="WZS1373" s="779"/>
      <c r="WZT1373" s="779"/>
      <c r="WZU1373" s="779"/>
      <c r="WZV1373" s="779"/>
      <c r="WZW1373" s="779"/>
      <c r="WZX1373" s="779"/>
      <c r="WZY1373" s="779"/>
      <c r="WZZ1373" s="779"/>
      <c r="XAA1373" s="779"/>
      <c r="XAB1373" s="779"/>
      <c r="XAC1373" s="779"/>
      <c r="XAD1373" s="779"/>
      <c r="XAE1373" s="779"/>
      <c r="XAF1373" s="779"/>
      <c r="XAG1373" s="779"/>
      <c r="XAH1373" s="779"/>
      <c r="XAI1373" s="779"/>
      <c r="XAJ1373" s="779"/>
      <c r="XAK1373" s="779"/>
      <c r="XAL1373" s="779"/>
      <c r="XAM1373" s="779"/>
      <c r="XAN1373" s="779"/>
      <c r="XAO1373" s="779"/>
      <c r="XAP1373" s="779"/>
      <c r="XAQ1373" s="779"/>
      <c r="XAR1373" s="779"/>
      <c r="XAS1373" s="779"/>
      <c r="XAT1373" s="779"/>
      <c r="XAU1373" s="779"/>
      <c r="XAV1373" s="779"/>
      <c r="XAW1373" s="779"/>
      <c r="XAX1373" s="779"/>
      <c r="XAY1373" s="779"/>
      <c r="XAZ1373" s="779"/>
      <c r="XBA1373" s="779"/>
      <c r="XBB1373" s="779"/>
      <c r="XBC1373" s="779"/>
      <c r="XBD1373" s="779"/>
      <c r="XBE1373" s="779"/>
      <c r="XBF1373" s="779"/>
      <c r="XBG1373" s="779"/>
      <c r="XBH1373" s="779"/>
      <c r="XBI1373" s="779"/>
      <c r="XBJ1373" s="779"/>
      <c r="XBK1373" s="779"/>
      <c r="XBL1373" s="779"/>
      <c r="XBM1373" s="779"/>
      <c r="XBN1373" s="779"/>
      <c r="XBO1373" s="779"/>
      <c r="XBP1373" s="779"/>
      <c r="XBQ1373" s="779"/>
      <c r="XBR1373" s="779"/>
      <c r="XBS1373" s="779"/>
      <c r="XBT1373" s="779"/>
      <c r="XBU1373" s="779"/>
      <c r="XBV1373" s="779"/>
      <c r="XBW1373" s="779"/>
      <c r="XBX1373" s="779"/>
      <c r="XBY1373" s="779"/>
      <c r="XBZ1373" s="779"/>
      <c r="XCA1373" s="779"/>
      <c r="XCB1373" s="779"/>
      <c r="XCC1373" s="779"/>
      <c r="XCD1373" s="779"/>
      <c r="XCE1373" s="779"/>
      <c r="XCF1373" s="779"/>
      <c r="XCG1373" s="779"/>
      <c r="XCH1373" s="779"/>
      <c r="XCI1373" s="779"/>
      <c r="XCJ1373" s="779"/>
      <c r="XCK1373" s="779"/>
      <c r="XCL1373" s="779"/>
      <c r="XCM1373" s="779"/>
      <c r="XCN1373" s="779"/>
      <c r="XCO1373" s="779"/>
      <c r="XCP1373" s="779"/>
      <c r="XCQ1373" s="779"/>
      <c r="XCR1373" s="779"/>
      <c r="XCS1373" s="779"/>
      <c r="XCT1373" s="779"/>
      <c r="XCU1373" s="779"/>
      <c r="XCV1373" s="779"/>
      <c r="XCW1373" s="779"/>
      <c r="XCX1373" s="779"/>
      <c r="XCY1373" s="779"/>
      <c r="XCZ1373" s="779"/>
      <c r="XDA1373" s="779"/>
      <c r="XDB1373" s="779"/>
      <c r="XDC1373" s="779"/>
      <c r="XDD1373" s="779"/>
      <c r="XDE1373" s="779"/>
      <c r="XDF1373" s="779"/>
      <c r="XDG1373" s="779"/>
      <c r="XDH1373" s="779"/>
      <c r="XDI1373" s="779"/>
      <c r="XDJ1373" s="779"/>
      <c r="XDK1373" s="779"/>
      <c r="XDL1373" s="779"/>
      <c r="XDM1373" s="779"/>
      <c r="XDN1373" s="779"/>
      <c r="XDO1373" s="779"/>
      <c r="XDP1373" s="779"/>
      <c r="XDQ1373" s="779"/>
      <c r="XDR1373" s="779"/>
      <c r="XDS1373" s="779"/>
      <c r="XDT1373" s="779"/>
      <c r="XDU1373" s="779"/>
      <c r="XDV1373" s="779"/>
      <c r="XDW1373" s="779"/>
      <c r="XDX1373" s="779"/>
      <c r="XDY1373" s="779"/>
      <c r="XDZ1373" s="779"/>
      <c r="XEA1373" s="779"/>
      <c r="XEB1373" s="779"/>
      <c r="XEC1373" s="779"/>
      <c r="XED1373" s="779"/>
      <c r="XEE1373" s="779"/>
      <c r="XEF1373" s="779"/>
      <c r="XEG1373" s="779"/>
      <c r="XEH1373" s="779"/>
      <c r="XEI1373" s="779"/>
      <c r="XEJ1373" s="779"/>
      <c r="XEK1373" s="779"/>
      <c r="XEL1373" s="779"/>
      <c r="XEM1373" s="779"/>
      <c r="XEN1373" s="779"/>
      <c r="XEO1373" s="779"/>
      <c r="XEP1373" s="779"/>
      <c r="XEQ1373" s="779"/>
      <c r="XER1373" s="779"/>
      <c r="XES1373" s="779"/>
      <c r="XET1373" s="779"/>
      <c r="XEU1373" s="779"/>
      <c r="XEV1373" s="779"/>
      <c r="XEW1373" s="779"/>
      <c r="XEX1373" s="779"/>
      <c r="XEY1373" s="779"/>
      <c r="XEZ1373" s="779"/>
      <c r="XFA1373" s="779"/>
      <c r="XFB1373" s="779"/>
      <c r="XFC1373" s="779"/>
      <c r="XFD1373" s="779"/>
    </row>
    <row r="1374" spans="1:16384" s="161" customFormat="1" ht="12.6" customHeight="1" x14ac:dyDescent="0.25"/>
    <row r="1375" spans="1:16384" s="133" customFormat="1" ht="12.6" customHeight="1" x14ac:dyDescent="0.25">
      <c r="A1375" s="142" t="s">
        <v>1975</v>
      </c>
      <c r="B1375" s="159"/>
      <c r="C1375" s="159"/>
      <c r="D1375" s="159"/>
      <c r="E1375" s="159"/>
      <c r="F1375" s="159"/>
      <c r="G1375" s="159"/>
      <c r="H1375" s="159"/>
      <c r="I1375" s="159"/>
      <c r="J1375" s="159"/>
      <c r="K1375" s="159"/>
      <c r="L1375" s="159"/>
      <c r="M1375" s="159"/>
      <c r="N1375" s="159"/>
      <c r="O1375" s="159"/>
      <c r="P1375" s="159"/>
      <c r="Q1375" s="159"/>
      <c r="R1375" s="159"/>
      <c r="S1375" s="159"/>
      <c r="T1375" s="159"/>
      <c r="U1375" s="159"/>
      <c r="V1375" s="159"/>
      <c r="W1375" s="159"/>
      <c r="X1375" s="159"/>
      <c r="Y1375" s="159"/>
      <c r="Z1375" s="159"/>
      <c r="AA1375" s="159"/>
      <c r="AB1375" s="159"/>
      <c r="AC1375" s="159"/>
      <c r="AD1375" s="159"/>
      <c r="AE1375" s="159"/>
      <c r="AF1375" s="159"/>
      <c r="AG1375" s="159"/>
      <c r="AH1375" s="159"/>
      <c r="AI1375" s="159"/>
      <c r="AJ1375" s="159"/>
      <c r="AK1375" s="159"/>
      <c r="AL1375" s="159"/>
      <c r="AM1375" s="159"/>
      <c r="AN1375" s="159"/>
      <c r="AO1375" s="159"/>
      <c r="AP1375" s="159"/>
      <c r="AQ1375" s="159"/>
      <c r="AR1375" s="159"/>
      <c r="AS1375" s="159"/>
      <c r="AT1375" s="159"/>
      <c r="AU1375" s="159"/>
      <c r="AV1375" s="159"/>
      <c r="AW1375" s="159"/>
      <c r="AX1375" s="159"/>
      <c r="AY1375" s="159"/>
      <c r="AZ1375" s="159"/>
      <c r="BA1375" s="159"/>
      <c r="BB1375" s="159"/>
    </row>
    <row r="1376" spans="1:16384" s="133" customFormat="1" ht="12.6" customHeight="1" x14ac:dyDescent="0.25">
      <c r="A1376" s="130" t="s">
        <v>1396</v>
      </c>
      <c r="B1376" s="159"/>
      <c r="C1376" s="159"/>
      <c r="D1376" s="159"/>
      <c r="E1376" s="159"/>
      <c r="F1376" s="159"/>
      <c r="G1376" s="159"/>
      <c r="H1376" s="159"/>
      <c r="I1376" s="159"/>
      <c r="J1376" s="159"/>
      <c r="K1376" s="159"/>
      <c r="L1376" s="159"/>
      <c r="M1376" s="159"/>
      <c r="N1376" s="159"/>
      <c r="O1376" s="159"/>
      <c r="P1376" s="159"/>
      <c r="Q1376" s="159"/>
      <c r="R1376" s="159"/>
      <c r="S1376" s="159"/>
      <c r="T1376" s="159"/>
      <c r="U1376" s="159"/>
      <c r="V1376" s="159"/>
      <c r="W1376" s="159"/>
      <c r="X1376" s="159"/>
      <c r="Y1376" s="159"/>
      <c r="Z1376" s="159"/>
      <c r="AA1376" s="159"/>
      <c r="AB1376" s="159"/>
      <c r="AC1376" s="159"/>
      <c r="AD1376" s="159"/>
      <c r="AE1376" s="159"/>
      <c r="AF1376" s="159"/>
      <c r="AG1376" s="159"/>
      <c r="AH1376" s="159"/>
      <c r="AI1376" s="159"/>
      <c r="AJ1376" s="159"/>
      <c r="AK1376" s="159"/>
      <c r="AL1376" s="159"/>
      <c r="AM1376" s="159"/>
      <c r="AN1376" s="159"/>
      <c r="AO1376" s="159"/>
      <c r="AP1376" s="159"/>
      <c r="AQ1376" s="159"/>
      <c r="AR1376" s="159"/>
      <c r="AS1376" s="159"/>
      <c r="AT1376" s="159"/>
      <c r="AU1376" s="159"/>
      <c r="AV1376" s="159"/>
      <c r="AW1376" s="159"/>
      <c r="AX1376" s="159"/>
      <c r="AY1376" s="159"/>
      <c r="AZ1376" s="159"/>
      <c r="BA1376" s="159"/>
      <c r="BB1376" s="159"/>
    </row>
    <row r="1377" spans="1:54" s="133" customFormat="1" ht="12.6" customHeight="1" x14ac:dyDescent="0.25">
      <c r="A1377" s="1203" t="s">
        <v>1976</v>
      </c>
      <c r="B1377" s="1203"/>
      <c r="C1377" s="1203"/>
      <c r="D1377" s="1203"/>
      <c r="E1377" s="1203"/>
      <c r="F1377" s="1203"/>
      <c r="G1377" s="1203"/>
      <c r="H1377" s="1203"/>
      <c r="I1377" s="1203"/>
      <c r="J1377" s="1203"/>
      <c r="K1377" s="1203"/>
      <c r="L1377" s="1203"/>
      <c r="M1377" s="1203"/>
      <c r="N1377" s="1203"/>
      <c r="O1377" s="1203"/>
      <c r="P1377" s="1203"/>
      <c r="Q1377" s="1203"/>
      <c r="R1377" s="1203"/>
      <c r="S1377" s="1203"/>
      <c r="T1377" s="1203"/>
      <c r="U1377" s="1203"/>
      <c r="V1377" s="1203"/>
      <c r="W1377" s="1203"/>
      <c r="X1377" s="1204" t="s">
        <v>1977</v>
      </c>
      <c r="Y1377" s="1204"/>
      <c r="Z1377" s="1204"/>
      <c r="AA1377" s="1204"/>
      <c r="AB1377" s="1204"/>
      <c r="AC1377" s="1204"/>
      <c r="AD1377" s="1204"/>
      <c r="AE1377" s="1202" t="s">
        <v>1978</v>
      </c>
      <c r="AF1377" s="1202"/>
      <c r="AG1377" s="1202"/>
      <c r="AH1377" s="1202"/>
      <c r="AI1377" s="1202"/>
      <c r="AJ1377" s="1202"/>
      <c r="AK1377" s="1202"/>
      <c r="AL1377" s="1202"/>
      <c r="AM1377" s="1202"/>
      <c r="AN1377" s="1202"/>
      <c r="AO1377" s="1202"/>
      <c r="AP1377" s="1202"/>
      <c r="AQ1377" s="1202"/>
      <c r="AR1377" s="1202"/>
      <c r="AS1377" s="1202"/>
      <c r="AT1377" s="1202"/>
      <c r="AU1377" s="1202"/>
      <c r="AV1377" s="1202"/>
      <c r="AW1377" s="1202"/>
      <c r="AX1377" s="1202"/>
      <c r="AY1377" s="1202"/>
      <c r="AZ1377" s="1202"/>
      <c r="BA1377" s="159"/>
      <c r="BB1377" s="159"/>
    </row>
    <row r="1378" spans="1:54" s="133" customFormat="1" ht="25.5" customHeight="1" x14ac:dyDescent="0.25">
      <c r="A1378" s="1203"/>
      <c r="B1378" s="1203"/>
      <c r="C1378" s="1203"/>
      <c r="D1378" s="1203"/>
      <c r="E1378" s="1203"/>
      <c r="F1378" s="1203"/>
      <c r="G1378" s="1203"/>
      <c r="H1378" s="1203"/>
      <c r="I1378" s="1203"/>
      <c r="J1378" s="1203"/>
      <c r="K1378" s="1203"/>
      <c r="L1378" s="1203"/>
      <c r="M1378" s="1203"/>
      <c r="N1378" s="1203"/>
      <c r="O1378" s="1203"/>
      <c r="P1378" s="1203"/>
      <c r="Q1378" s="1203"/>
      <c r="R1378" s="1203"/>
      <c r="S1378" s="1203"/>
      <c r="T1378" s="1203"/>
      <c r="U1378" s="1203"/>
      <c r="V1378" s="1203"/>
      <c r="W1378" s="1203"/>
      <c r="X1378" s="1204"/>
      <c r="Y1378" s="1204"/>
      <c r="Z1378" s="1204"/>
      <c r="AA1378" s="1204"/>
      <c r="AB1378" s="1204"/>
      <c r="AC1378" s="1204"/>
      <c r="AD1378" s="1204"/>
      <c r="AE1378" s="1204" t="s">
        <v>1265</v>
      </c>
      <c r="AF1378" s="1204"/>
      <c r="AG1378" s="1204"/>
      <c r="AH1378" s="1204"/>
      <c r="AI1378" s="1204"/>
      <c r="AJ1378" s="1204"/>
      <c r="AK1378" s="1204"/>
      <c r="AL1378" s="1204"/>
      <c r="AM1378" s="1204"/>
      <c r="AN1378" s="1204"/>
      <c r="AO1378" s="1204"/>
      <c r="AP1378" s="1204" t="s">
        <v>1979</v>
      </c>
      <c r="AQ1378" s="1204"/>
      <c r="AR1378" s="1204"/>
      <c r="AS1378" s="1204"/>
      <c r="AT1378" s="1204"/>
      <c r="AU1378" s="1204"/>
      <c r="AV1378" s="1204"/>
      <c r="AW1378" s="1204"/>
      <c r="AX1378" s="1204"/>
      <c r="AY1378" s="1204"/>
      <c r="AZ1378" s="1204"/>
      <c r="BA1378" s="159"/>
      <c r="BB1378" s="159"/>
    </row>
    <row r="1379" spans="1:54" s="133" customFormat="1" ht="12.6" customHeight="1" x14ac:dyDescent="0.25">
      <c r="A1379" s="1201" t="s">
        <v>1415</v>
      </c>
      <c r="B1379" s="1201"/>
      <c r="C1379" s="1201"/>
      <c r="D1379" s="1201"/>
      <c r="E1379" s="1201"/>
      <c r="F1379" s="1201"/>
      <c r="G1379" s="1201"/>
      <c r="H1379" s="1201"/>
      <c r="I1379" s="1201"/>
      <c r="J1379" s="1201"/>
      <c r="K1379" s="1201"/>
      <c r="L1379" s="1201"/>
      <c r="M1379" s="1201"/>
      <c r="N1379" s="1201"/>
      <c r="O1379" s="1201"/>
      <c r="P1379" s="1201"/>
      <c r="Q1379" s="1201"/>
      <c r="R1379" s="1201"/>
      <c r="S1379" s="1201"/>
      <c r="T1379" s="1201"/>
      <c r="U1379" s="1201"/>
      <c r="V1379" s="1201"/>
      <c r="W1379" s="1201"/>
      <c r="X1379" s="1202" t="s">
        <v>1416</v>
      </c>
      <c r="Y1379" s="1202"/>
      <c r="Z1379" s="1202"/>
      <c r="AA1379" s="1202"/>
      <c r="AB1379" s="1202"/>
      <c r="AC1379" s="1202"/>
      <c r="AD1379" s="1202"/>
      <c r="AE1379" s="1202" t="s">
        <v>1417</v>
      </c>
      <c r="AF1379" s="1202"/>
      <c r="AG1379" s="1202"/>
      <c r="AH1379" s="1202"/>
      <c r="AI1379" s="1202"/>
      <c r="AJ1379" s="1202"/>
      <c r="AK1379" s="1202"/>
      <c r="AL1379" s="1202"/>
      <c r="AM1379" s="1202"/>
      <c r="AN1379" s="1202"/>
      <c r="AO1379" s="1202"/>
      <c r="AP1379" s="1202" t="s">
        <v>1418</v>
      </c>
      <c r="AQ1379" s="1202"/>
      <c r="AR1379" s="1202"/>
      <c r="AS1379" s="1202"/>
      <c r="AT1379" s="1202"/>
      <c r="AU1379" s="1202"/>
      <c r="AV1379" s="1202"/>
      <c r="AW1379" s="1202"/>
      <c r="AX1379" s="1202"/>
      <c r="AY1379" s="1202"/>
      <c r="AZ1379" s="1202"/>
      <c r="BA1379" s="159"/>
      <c r="BB1379" s="159"/>
    </row>
    <row r="1380" spans="1:54" s="133" customFormat="1" ht="12.6" customHeight="1" x14ac:dyDescent="0.25">
      <c r="A1380" s="1201"/>
      <c r="B1380" s="1201"/>
      <c r="C1380" s="1201"/>
      <c r="D1380" s="1201"/>
      <c r="E1380" s="1201"/>
      <c r="F1380" s="1201"/>
      <c r="G1380" s="1201"/>
      <c r="H1380" s="1201"/>
      <c r="I1380" s="1201"/>
      <c r="J1380" s="1201"/>
      <c r="K1380" s="1201"/>
      <c r="L1380" s="1201"/>
      <c r="M1380" s="1201"/>
      <c r="N1380" s="1201"/>
      <c r="O1380" s="1201"/>
      <c r="P1380" s="1201"/>
      <c r="Q1380" s="1201"/>
      <c r="R1380" s="1201"/>
      <c r="S1380" s="1201"/>
      <c r="T1380" s="1201"/>
      <c r="U1380" s="1201"/>
      <c r="V1380" s="1201"/>
      <c r="W1380" s="1201"/>
      <c r="X1380" s="1202"/>
      <c r="Y1380" s="1202"/>
      <c r="Z1380" s="1202"/>
      <c r="AA1380" s="1202"/>
      <c r="AB1380" s="1202"/>
      <c r="AC1380" s="1202"/>
      <c r="AD1380" s="1202"/>
      <c r="AE1380" s="1202"/>
      <c r="AF1380" s="1202"/>
      <c r="AG1380" s="1202"/>
      <c r="AH1380" s="1202"/>
      <c r="AI1380" s="1202"/>
      <c r="AJ1380" s="1202"/>
      <c r="AK1380" s="1202"/>
      <c r="AL1380" s="1202"/>
      <c r="AM1380" s="1202"/>
      <c r="AN1380" s="1202"/>
      <c r="AO1380" s="1202"/>
      <c r="AP1380" s="1202"/>
      <c r="AQ1380" s="1202"/>
      <c r="AR1380" s="1202"/>
      <c r="AS1380" s="1202"/>
      <c r="AT1380" s="1202"/>
      <c r="AU1380" s="1202"/>
      <c r="AV1380" s="1202"/>
      <c r="AW1380" s="1202"/>
      <c r="AX1380" s="1202"/>
      <c r="AY1380" s="1202"/>
      <c r="AZ1380" s="1202"/>
      <c r="BA1380" s="159"/>
      <c r="BB1380" s="159"/>
    </row>
    <row r="1381" spans="1:54" s="133" customFormat="1" ht="12.6" customHeight="1" x14ac:dyDescent="0.25">
      <c r="A1381" s="1201"/>
      <c r="B1381" s="1201"/>
      <c r="C1381" s="1201"/>
      <c r="D1381" s="1201"/>
      <c r="E1381" s="1201"/>
      <c r="F1381" s="1201"/>
      <c r="G1381" s="1201"/>
      <c r="H1381" s="1201"/>
      <c r="I1381" s="1201"/>
      <c r="J1381" s="1201"/>
      <c r="K1381" s="1201"/>
      <c r="L1381" s="1201"/>
      <c r="M1381" s="1201"/>
      <c r="N1381" s="1201"/>
      <c r="O1381" s="1201"/>
      <c r="P1381" s="1201"/>
      <c r="Q1381" s="1201"/>
      <c r="R1381" s="1201"/>
      <c r="S1381" s="1201"/>
      <c r="T1381" s="1201"/>
      <c r="U1381" s="1201"/>
      <c r="V1381" s="1201"/>
      <c r="W1381" s="1201"/>
      <c r="X1381" s="1202"/>
      <c r="Y1381" s="1202"/>
      <c r="Z1381" s="1202"/>
      <c r="AA1381" s="1202"/>
      <c r="AB1381" s="1202"/>
      <c r="AC1381" s="1202"/>
      <c r="AD1381" s="1202"/>
      <c r="AE1381" s="1202"/>
      <c r="AF1381" s="1202"/>
      <c r="AG1381" s="1202"/>
      <c r="AH1381" s="1202"/>
      <c r="AI1381" s="1202"/>
      <c r="AJ1381" s="1202"/>
      <c r="AK1381" s="1202"/>
      <c r="AL1381" s="1202"/>
      <c r="AM1381" s="1202"/>
      <c r="AN1381" s="1202"/>
      <c r="AO1381" s="1202"/>
      <c r="AP1381" s="1202"/>
      <c r="AQ1381" s="1202"/>
      <c r="AR1381" s="1202"/>
      <c r="AS1381" s="1202"/>
      <c r="AT1381" s="1202"/>
      <c r="AU1381" s="1202"/>
      <c r="AV1381" s="1202"/>
      <c r="AW1381" s="1202"/>
      <c r="AX1381" s="1202"/>
      <c r="AY1381" s="1202"/>
      <c r="AZ1381" s="1202"/>
      <c r="BA1381" s="159"/>
      <c r="BB1381" s="159"/>
    </row>
    <row r="1382" spans="1:54" s="133" customFormat="1" ht="12.6" customHeight="1" x14ac:dyDescent="0.25">
      <c r="A1382" s="1201"/>
      <c r="B1382" s="1201"/>
      <c r="C1382" s="1201"/>
      <c r="D1382" s="1201"/>
      <c r="E1382" s="1201"/>
      <c r="F1382" s="1201"/>
      <c r="G1382" s="1201"/>
      <c r="H1382" s="1201"/>
      <c r="I1382" s="1201"/>
      <c r="J1382" s="1201"/>
      <c r="K1382" s="1201"/>
      <c r="L1382" s="1201"/>
      <c r="M1382" s="1201"/>
      <c r="N1382" s="1201"/>
      <c r="O1382" s="1201"/>
      <c r="P1382" s="1201"/>
      <c r="Q1382" s="1201"/>
      <c r="R1382" s="1201"/>
      <c r="S1382" s="1201"/>
      <c r="T1382" s="1201"/>
      <c r="U1382" s="1201"/>
      <c r="V1382" s="1201"/>
      <c r="W1382" s="1201"/>
      <c r="X1382" s="1202"/>
      <c r="Y1382" s="1202"/>
      <c r="Z1382" s="1202"/>
      <c r="AA1382" s="1202"/>
      <c r="AB1382" s="1202"/>
      <c r="AC1382" s="1202"/>
      <c r="AD1382" s="1202"/>
      <c r="AE1382" s="1202"/>
      <c r="AF1382" s="1202"/>
      <c r="AG1382" s="1202"/>
      <c r="AH1382" s="1202"/>
      <c r="AI1382" s="1202"/>
      <c r="AJ1382" s="1202"/>
      <c r="AK1382" s="1202"/>
      <c r="AL1382" s="1202"/>
      <c r="AM1382" s="1202"/>
      <c r="AN1382" s="1202"/>
      <c r="AO1382" s="1202"/>
      <c r="AP1382" s="1202"/>
      <c r="AQ1382" s="1202"/>
      <c r="AR1382" s="1202"/>
      <c r="AS1382" s="1202"/>
      <c r="AT1382" s="1202"/>
      <c r="AU1382" s="1202"/>
      <c r="AV1382" s="1202"/>
      <c r="AW1382" s="1202"/>
      <c r="AX1382" s="1202"/>
      <c r="AY1382" s="1202"/>
      <c r="AZ1382" s="1202"/>
      <c r="BA1382" s="159"/>
      <c r="BB1382" s="159"/>
    </row>
    <row r="1383" spans="1:54" s="133" customFormat="1" ht="12.6" customHeight="1" x14ac:dyDescent="0.25">
      <c r="A1383" s="1201"/>
      <c r="B1383" s="1201"/>
      <c r="C1383" s="1201"/>
      <c r="D1383" s="1201"/>
      <c r="E1383" s="1201"/>
      <c r="F1383" s="1201"/>
      <c r="G1383" s="1201"/>
      <c r="H1383" s="1201"/>
      <c r="I1383" s="1201"/>
      <c r="J1383" s="1201"/>
      <c r="K1383" s="1201"/>
      <c r="L1383" s="1201"/>
      <c r="M1383" s="1201"/>
      <c r="N1383" s="1201"/>
      <c r="O1383" s="1201"/>
      <c r="P1383" s="1201"/>
      <c r="Q1383" s="1201"/>
      <c r="R1383" s="1201"/>
      <c r="S1383" s="1201"/>
      <c r="T1383" s="1201"/>
      <c r="U1383" s="1201"/>
      <c r="V1383" s="1201"/>
      <c r="W1383" s="1201"/>
      <c r="X1383" s="1202"/>
      <c r="Y1383" s="1202"/>
      <c r="Z1383" s="1202"/>
      <c r="AA1383" s="1202"/>
      <c r="AB1383" s="1202"/>
      <c r="AC1383" s="1202"/>
      <c r="AD1383" s="1202"/>
      <c r="AE1383" s="1202"/>
      <c r="AF1383" s="1202"/>
      <c r="AG1383" s="1202"/>
      <c r="AH1383" s="1202"/>
      <c r="AI1383" s="1202"/>
      <c r="AJ1383" s="1202"/>
      <c r="AK1383" s="1202"/>
      <c r="AL1383" s="1202"/>
      <c r="AM1383" s="1202"/>
      <c r="AN1383" s="1202"/>
      <c r="AO1383" s="1202"/>
      <c r="AP1383" s="1202"/>
      <c r="AQ1383" s="1202"/>
      <c r="AR1383" s="1202"/>
      <c r="AS1383" s="1202"/>
      <c r="AT1383" s="1202"/>
      <c r="AU1383" s="1202"/>
      <c r="AV1383" s="1202"/>
      <c r="AW1383" s="1202"/>
      <c r="AX1383" s="1202"/>
      <c r="AY1383" s="1202"/>
      <c r="AZ1383" s="1202"/>
      <c r="BA1383" s="159"/>
      <c r="BB1383" s="159"/>
    </row>
    <row r="1384" spans="1:54" s="133" customFormat="1" ht="12.6" customHeight="1" x14ac:dyDescent="0.25">
      <c r="A1384" s="1201"/>
      <c r="B1384" s="1201"/>
      <c r="C1384" s="1201"/>
      <c r="D1384" s="1201"/>
      <c r="E1384" s="1201"/>
      <c r="F1384" s="1201"/>
      <c r="G1384" s="1201"/>
      <c r="H1384" s="1201"/>
      <c r="I1384" s="1201"/>
      <c r="J1384" s="1201"/>
      <c r="K1384" s="1201"/>
      <c r="L1384" s="1201"/>
      <c r="M1384" s="1201"/>
      <c r="N1384" s="1201"/>
      <c r="O1384" s="1201"/>
      <c r="P1384" s="1201"/>
      <c r="Q1384" s="1201"/>
      <c r="R1384" s="1201"/>
      <c r="S1384" s="1201"/>
      <c r="T1384" s="1201"/>
      <c r="U1384" s="1201"/>
      <c r="V1384" s="1201"/>
      <c r="W1384" s="1201"/>
      <c r="X1384" s="1202"/>
      <c r="Y1384" s="1202"/>
      <c r="Z1384" s="1202"/>
      <c r="AA1384" s="1202"/>
      <c r="AB1384" s="1202"/>
      <c r="AC1384" s="1202"/>
      <c r="AD1384" s="1202"/>
      <c r="AE1384" s="1202"/>
      <c r="AF1384" s="1202"/>
      <c r="AG1384" s="1202"/>
      <c r="AH1384" s="1202"/>
      <c r="AI1384" s="1202"/>
      <c r="AJ1384" s="1202"/>
      <c r="AK1384" s="1202"/>
      <c r="AL1384" s="1202"/>
      <c r="AM1384" s="1202"/>
      <c r="AN1384" s="1202"/>
      <c r="AO1384" s="1202"/>
      <c r="AP1384" s="1202"/>
      <c r="AQ1384" s="1202"/>
      <c r="AR1384" s="1202"/>
      <c r="AS1384" s="1202"/>
      <c r="AT1384" s="1202"/>
      <c r="AU1384" s="1202"/>
      <c r="AV1384" s="1202"/>
      <c r="AW1384" s="1202"/>
      <c r="AX1384" s="1202"/>
      <c r="AY1384" s="1202"/>
      <c r="AZ1384" s="1202"/>
      <c r="BA1384" s="159"/>
      <c r="BB1384" s="159"/>
    </row>
    <row r="1385" spans="1:54" s="133" customFormat="1" ht="12.6" customHeight="1" x14ac:dyDescent="0.25">
      <c r="A1385" s="1201"/>
      <c r="B1385" s="1201"/>
      <c r="C1385" s="1201"/>
      <c r="D1385" s="1201"/>
      <c r="E1385" s="1201"/>
      <c r="F1385" s="1201"/>
      <c r="G1385" s="1201"/>
      <c r="H1385" s="1201"/>
      <c r="I1385" s="1201"/>
      <c r="J1385" s="1201"/>
      <c r="K1385" s="1201"/>
      <c r="L1385" s="1201"/>
      <c r="M1385" s="1201"/>
      <c r="N1385" s="1201"/>
      <c r="O1385" s="1201"/>
      <c r="P1385" s="1201"/>
      <c r="Q1385" s="1201"/>
      <c r="R1385" s="1201"/>
      <c r="S1385" s="1201"/>
      <c r="T1385" s="1201"/>
      <c r="U1385" s="1201"/>
      <c r="V1385" s="1201"/>
      <c r="W1385" s="1201"/>
      <c r="X1385" s="1202"/>
      <c r="Y1385" s="1202"/>
      <c r="Z1385" s="1202"/>
      <c r="AA1385" s="1202"/>
      <c r="AB1385" s="1202"/>
      <c r="AC1385" s="1202"/>
      <c r="AD1385" s="1202"/>
      <c r="AE1385" s="1202"/>
      <c r="AF1385" s="1202"/>
      <c r="AG1385" s="1202"/>
      <c r="AH1385" s="1202"/>
      <c r="AI1385" s="1202"/>
      <c r="AJ1385" s="1202"/>
      <c r="AK1385" s="1202"/>
      <c r="AL1385" s="1202"/>
      <c r="AM1385" s="1202"/>
      <c r="AN1385" s="1202"/>
      <c r="AO1385" s="1202"/>
      <c r="AP1385" s="1202"/>
      <c r="AQ1385" s="1202"/>
      <c r="AR1385" s="1202"/>
      <c r="AS1385" s="1202"/>
      <c r="AT1385" s="1202"/>
      <c r="AU1385" s="1202"/>
      <c r="AV1385" s="1202"/>
      <c r="AW1385" s="1202"/>
      <c r="AX1385" s="1202"/>
      <c r="AY1385" s="1202"/>
      <c r="AZ1385" s="1202"/>
      <c r="BA1385" s="159"/>
      <c r="BB1385" s="159"/>
    </row>
    <row r="1386" spans="1:54" s="133" customFormat="1" ht="12.6" customHeight="1" x14ac:dyDescent="0.25">
      <c r="A1386" s="1201"/>
      <c r="B1386" s="1201"/>
      <c r="C1386" s="1201"/>
      <c r="D1386" s="1201"/>
      <c r="E1386" s="1201"/>
      <c r="F1386" s="1201"/>
      <c r="G1386" s="1201"/>
      <c r="H1386" s="1201"/>
      <c r="I1386" s="1201"/>
      <c r="J1386" s="1201"/>
      <c r="K1386" s="1201"/>
      <c r="L1386" s="1201"/>
      <c r="M1386" s="1201"/>
      <c r="N1386" s="1201"/>
      <c r="O1386" s="1201"/>
      <c r="P1386" s="1201"/>
      <c r="Q1386" s="1201"/>
      <c r="R1386" s="1201"/>
      <c r="S1386" s="1201"/>
      <c r="T1386" s="1201"/>
      <c r="U1386" s="1201"/>
      <c r="V1386" s="1201"/>
      <c r="W1386" s="1201"/>
      <c r="X1386" s="1202"/>
      <c r="Y1386" s="1202"/>
      <c r="Z1386" s="1202"/>
      <c r="AA1386" s="1202"/>
      <c r="AB1386" s="1202"/>
      <c r="AC1386" s="1202"/>
      <c r="AD1386" s="1202"/>
      <c r="AE1386" s="1202"/>
      <c r="AF1386" s="1202"/>
      <c r="AG1386" s="1202"/>
      <c r="AH1386" s="1202"/>
      <c r="AI1386" s="1202"/>
      <c r="AJ1386" s="1202"/>
      <c r="AK1386" s="1202"/>
      <c r="AL1386" s="1202"/>
      <c r="AM1386" s="1202"/>
      <c r="AN1386" s="1202"/>
      <c r="AO1386" s="1202"/>
      <c r="AP1386" s="1202"/>
      <c r="AQ1386" s="1202"/>
      <c r="AR1386" s="1202"/>
      <c r="AS1386" s="1202"/>
      <c r="AT1386" s="1202"/>
      <c r="AU1386" s="1202"/>
      <c r="AV1386" s="1202"/>
      <c r="AW1386" s="1202"/>
      <c r="AX1386" s="1202"/>
      <c r="AY1386" s="1202"/>
      <c r="AZ1386" s="1202"/>
      <c r="BA1386" s="159"/>
      <c r="BB1386" s="159"/>
    </row>
    <row r="1387" spans="1:54" s="133" customFormat="1" ht="12.6" customHeight="1" x14ac:dyDescent="0.25">
      <c r="A1387" s="1201"/>
      <c r="B1387" s="1201"/>
      <c r="C1387" s="1201"/>
      <c r="D1387" s="1201"/>
      <c r="E1387" s="1201"/>
      <c r="F1387" s="1201"/>
      <c r="G1387" s="1201"/>
      <c r="H1387" s="1201"/>
      <c r="I1387" s="1201"/>
      <c r="J1387" s="1201"/>
      <c r="K1387" s="1201"/>
      <c r="L1387" s="1201"/>
      <c r="M1387" s="1201"/>
      <c r="N1387" s="1201"/>
      <c r="O1387" s="1201"/>
      <c r="P1387" s="1201"/>
      <c r="Q1387" s="1201"/>
      <c r="R1387" s="1201"/>
      <c r="S1387" s="1201"/>
      <c r="T1387" s="1201"/>
      <c r="U1387" s="1201"/>
      <c r="V1387" s="1201"/>
      <c r="W1387" s="1201"/>
      <c r="X1387" s="1202"/>
      <c r="Y1387" s="1202"/>
      <c r="Z1387" s="1202"/>
      <c r="AA1387" s="1202"/>
      <c r="AB1387" s="1202"/>
      <c r="AC1387" s="1202"/>
      <c r="AD1387" s="1202"/>
      <c r="AE1387" s="1202"/>
      <c r="AF1387" s="1202"/>
      <c r="AG1387" s="1202"/>
      <c r="AH1387" s="1202"/>
      <c r="AI1387" s="1202"/>
      <c r="AJ1387" s="1202"/>
      <c r="AK1387" s="1202"/>
      <c r="AL1387" s="1202"/>
      <c r="AM1387" s="1202"/>
      <c r="AN1387" s="1202"/>
      <c r="AO1387" s="1202"/>
      <c r="AP1387" s="1202"/>
      <c r="AQ1387" s="1202"/>
      <c r="AR1387" s="1202"/>
      <c r="AS1387" s="1202"/>
      <c r="AT1387" s="1202"/>
      <c r="AU1387" s="1202"/>
      <c r="AV1387" s="1202"/>
      <c r="AW1387" s="1202"/>
      <c r="AX1387" s="1202"/>
      <c r="AY1387" s="1202"/>
      <c r="AZ1387" s="1202"/>
      <c r="BA1387" s="159"/>
      <c r="BB1387" s="159"/>
    </row>
    <row r="1388" spans="1:54" s="133" customFormat="1" ht="12.6" customHeight="1" x14ac:dyDescent="0.25">
      <c r="A1388" s="1201"/>
      <c r="B1388" s="1201"/>
      <c r="C1388" s="1201"/>
      <c r="D1388" s="1201"/>
      <c r="E1388" s="1201"/>
      <c r="F1388" s="1201"/>
      <c r="G1388" s="1201"/>
      <c r="H1388" s="1201"/>
      <c r="I1388" s="1201"/>
      <c r="J1388" s="1201"/>
      <c r="K1388" s="1201"/>
      <c r="L1388" s="1201"/>
      <c r="M1388" s="1201"/>
      <c r="N1388" s="1201"/>
      <c r="O1388" s="1201"/>
      <c r="P1388" s="1201"/>
      <c r="Q1388" s="1201"/>
      <c r="R1388" s="1201"/>
      <c r="S1388" s="1201"/>
      <c r="T1388" s="1201"/>
      <c r="U1388" s="1201"/>
      <c r="V1388" s="1201"/>
      <c r="W1388" s="1201"/>
      <c r="X1388" s="1202"/>
      <c r="Y1388" s="1202"/>
      <c r="Z1388" s="1202"/>
      <c r="AA1388" s="1202"/>
      <c r="AB1388" s="1202"/>
      <c r="AC1388" s="1202"/>
      <c r="AD1388" s="1202"/>
      <c r="AE1388" s="1202"/>
      <c r="AF1388" s="1202"/>
      <c r="AG1388" s="1202"/>
      <c r="AH1388" s="1202"/>
      <c r="AI1388" s="1202"/>
      <c r="AJ1388" s="1202"/>
      <c r="AK1388" s="1202"/>
      <c r="AL1388" s="1202"/>
      <c r="AM1388" s="1202"/>
      <c r="AN1388" s="1202"/>
      <c r="AO1388" s="1202"/>
      <c r="AP1388" s="1202"/>
      <c r="AQ1388" s="1202"/>
      <c r="AR1388" s="1202"/>
      <c r="AS1388" s="1202"/>
      <c r="AT1388" s="1202"/>
      <c r="AU1388" s="1202"/>
      <c r="AV1388" s="1202"/>
      <c r="AW1388" s="1202"/>
      <c r="AX1388" s="1202"/>
      <c r="AY1388" s="1202"/>
      <c r="AZ1388" s="1202"/>
      <c r="BA1388" s="159"/>
      <c r="BB1388" s="159"/>
    </row>
    <row r="1389" spans="1:54" s="133" customFormat="1" ht="12.6" customHeight="1" x14ac:dyDescent="0.25">
      <c r="A1389" s="1201"/>
      <c r="B1389" s="1201"/>
      <c r="C1389" s="1201"/>
      <c r="D1389" s="1201"/>
      <c r="E1389" s="1201"/>
      <c r="F1389" s="1201"/>
      <c r="G1389" s="1201"/>
      <c r="H1389" s="1201"/>
      <c r="I1389" s="1201"/>
      <c r="J1389" s="1201"/>
      <c r="K1389" s="1201"/>
      <c r="L1389" s="1201"/>
      <c r="M1389" s="1201"/>
      <c r="N1389" s="1201"/>
      <c r="O1389" s="1201"/>
      <c r="P1389" s="1201"/>
      <c r="Q1389" s="1201"/>
      <c r="R1389" s="1201"/>
      <c r="S1389" s="1201"/>
      <c r="T1389" s="1201"/>
      <c r="U1389" s="1201"/>
      <c r="V1389" s="1201"/>
      <c r="W1389" s="1201"/>
      <c r="X1389" s="1202"/>
      <c r="Y1389" s="1202"/>
      <c r="Z1389" s="1202"/>
      <c r="AA1389" s="1202"/>
      <c r="AB1389" s="1202"/>
      <c r="AC1389" s="1202"/>
      <c r="AD1389" s="1202"/>
      <c r="AE1389" s="1202"/>
      <c r="AF1389" s="1202"/>
      <c r="AG1389" s="1202"/>
      <c r="AH1389" s="1202"/>
      <c r="AI1389" s="1202"/>
      <c r="AJ1389" s="1202"/>
      <c r="AK1389" s="1202"/>
      <c r="AL1389" s="1202"/>
      <c r="AM1389" s="1202"/>
      <c r="AN1389" s="1202"/>
      <c r="AO1389" s="1202"/>
      <c r="AP1389" s="1202"/>
      <c r="AQ1389" s="1202"/>
      <c r="AR1389" s="1202"/>
      <c r="AS1389" s="1202"/>
      <c r="AT1389" s="1202"/>
      <c r="AU1389" s="1202"/>
      <c r="AV1389" s="1202"/>
      <c r="AW1389" s="1202"/>
      <c r="AX1389" s="1202"/>
      <c r="AY1389" s="1202"/>
      <c r="AZ1389" s="1202"/>
      <c r="BA1389" s="159"/>
      <c r="BB1389" s="159"/>
    </row>
    <row r="1390" spans="1:54" s="133" customFormat="1" ht="12.6" customHeight="1" x14ac:dyDescent="0.25">
      <c r="A1390" s="232"/>
      <c r="B1390" s="232"/>
      <c r="C1390" s="232"/>
      <c r="D1390" s="232"/>
      <c r="E1390" s="232"/>
      <c r="F1390" s="232"/>
      <c r="G1390" s="232"/>
      <c r="H1390" s="232"/>
      <c r="I1390" s="232"/>
      <c r="J1390" s="232"/>
      <c r="K1390" s="232"/>
      <c r="L1390" s="232"/>
      <c r="M1390" s="232"/>
      <c r="N1390" s="232"/>
      <c r="O1390" s="232"/>
      <c r="P1390" s="232"/>
      <c r="Q1390" s="232"/>
      <c r="R1390" s="232"/>
      <c r="S1390" s="232"/>
      <c r="T1390" s="232"/>
      <c r="U1390" s="232"/>
      <c r="V1390" s="232"/>
      <c r="W1390" s="232"/>
      <c r="X1390" s="233"/>
      <c r="Y1390" s="233"/>
      <c r="Z1390" s="233"/>
      <c r="AA1390" s="233"/>
      <c r="AB1390" s="233"/>
      <c r="AC1390" s="233"/>
      <c r="AD1390" s="233"/>
      <c r="AE1390" s="233"/>
      <c r="AF1390" s="233"/>
      <c r="AG1390" s="233"/>
      <c r="AH1390" s="233"/>
      <c r="AI1390" s="233"/>
      <c r="AJ1390" s="233"/>
      <c r="AK1390" s="233"/>
      <c r="AL1390" s="233"/>
      <c r="AM1390" s="233"/>
      <c r="AN1390" s="233"/>
      <c r="AO1390" s="233"/>
      <c r="AP1390" s="233"/>
      <c r="AQ1390" s="233"/>
      <c r="AR1390" s="233"/>
      <c r="AS1390" s="233"/>
      <c r="AT1390" s="233"/>
      <c r="AU1390" s="233"/>
      <c r="AV1390" s="233"/>
      <c r="AW1390" s="233"/>
      <c r="AX1390" s="233"/>
      <c r="AY1390" s="233"/>
      <c r="AZ1390" s="233"/>
      <c r="BA1390" s="159"/>
      <c r="BB1390" s="159"/>
    </row>
    <row r="1391" spans="1:54" s="133" customFormat="1" ht="12.6" customHeight="1" x14ac:dyDescent="0.25">
      <c r="A1391" s="130" t="s">
        <v>1434</v>
      </c>
      <c r="B1391" s="159"/>
      <c r="C1391" s="159"/>
      <c r="D1391" s="159"/>
      <c r="E1391" s="159"/>
      <c r="F1391" s="159"/>
      <c r="G1391" s="159"/>
      <c r="H1391" s="159"/>
      <c r="I1391" s="159"/>
      <c r="J1391" s="159"/>
      <c r="K1391" s="159"/>
      <c r="L1391" s="159"/>
      <c r="M1391" s="159"/>
      <c r="N1391" s="159"/>
      <c r="O1391" s="159"/>
      <c r="P1391" s="159"/>
      <c r="Q1391" s="159"/>
      <c r="R1391" s="159"/>
      <c r="S1391" s="159"/>
      <c r="T1391" s="159"/>
      <c r="U1391" s="159"/>
      <c r="V1391" s="159"/>
      <c r="W1391" s="159"/>
      <c r="X1391" s="159"/>
      <c r="Y1391" s="159"/>
      <c r="Z1391" s="159"/>
      <c r="AA1391" s="159"/>
      <c r="AB1391" s="159"/>
      <c r="AC1391" s="159"/>
      <c r="AD1391" s="159"/>
      <c r="AE1391" s="159"/>
      <c r="AF1391" s="159"/>
      <c r="AG1391" s="159"/>
      <c r="AH1391" s="159"/>
      <c r="AI1391" s="159"/>
      <c r="AJ1391" s="159"/>
      <c r="AK1391" s="159"/>
      <c r="AL1391" s="159"/>
      <c r="AM1391" s="159"/>
      <c r="AN1391" s="159"/>
      <c r="AO1391" s="159"/>
      <c r="AP1391" s="159"/>
      <c r="AQ1391" s="159"/>
      <c r="AR1391" s="159"/>
      <c r="AS1391" s="159"/>
      <c r="AT1391" s="159"/>
      <c r="AU1391" s="159"/>
      <c r="AV1391" s="159"/>
      <c r="AW1391" s="159"/>
      <c r="AX1391" s="159"/>
      <c r="AY1391" s="159"/>
      <c r="AZ1391" s="159"/>
      <c r="BA1391" s="159"/>
      <c r="BB1391" s="159"/>
    </row>
    <row r="1392" spans="1:54" s="133" customFormat="1" ht="12.6" customHeight="1" x14ac:dyDescent="0.25">
      <c r="A1392" s="1203" t="s">
        <v>1980</v>
      </c>
      <c r="B1392" s="1203"/>
      <c r="C1392" s="1203"/>
      <c r="D1392" s="1203"/>
      <c r="E1392" s="1203"/>
      <c r="F1392" s="1203"/>
      <c r="G1392" s="1203"/>
      <c r="H1392" s="1203"/>
      <c r="I1392" s="1203"/>
      <c r="J1392" s="1203"/>
      <c r="K1392" s="1203"/>
      <c r="L1392" s="1203"/>
      <c r="M1392" s="1203"/>
      <c r="N1392" s="1203"/>
      <c r="O1392" s="1203"/>
      <c r="P1392" s="1203"/>
      <c r="Q1392" s="1203"/>
      <c r="R1392" s="1203"/>
      <c r="S1392" s="1203"/>
      <c r="T1392" s="1203"/>
      <c r="U1392" s="1203"/>
      <c r="V1392" s="1203"/>
      <c r="W1392" s="1203"/>
      <c r="X1392" s="1204" t="s">
        <v>1977</v>
      </c>
      <c r="Y1392" s="1204"/>
      <c r="Z1392" s="1204"/>
      <c r="AA1392" s="1204"/>
      <c r="AB1392" s="1204"/>
      <c r="AC1392" s="1204"/>
      <c r="AD1392" s="1204"/>
      <c r="AE1392" s="1202" t="s">
        <v>1978</v>
      </c>
      <c r="AF1392" s="1202"/>
      <c r="AG1392" s="1202"/>
      <c r="AH1392" s="1202"/>
      <c r="AI1392" s="1202"/>
      <c r="AJ1392" s="1202"/>
      <c r="AK1392" s="1202"/>
      <c r="AL1392" s="1202"/>
      <c r="AM1392" s="1202"/>
      <c r="AN1392" s="1202"/>
      <c r="AO1392" s="1202"/>
      <c r="AP1392" s="1202"/>
      <c r="AQ1392" s="1202"/>
      <c r="AR1392" s="1202"/>
      <c r="AS1392" s="1202"/>
      <c r="AT1392" s="1202"/>
      <c r="AU1392" s="1202"/>
      <c r="AV1392" s="1202"/>
      <c r="AW1392" s="1202"/>
      <c r="AX1392" s="1202"/>
      <c r="AY1392" s="1202"/>
      <c r="AZ1392" s="1202"/>
      <c r="BA1392" s="159"/>
      <c r="BB1392" s="159"/>
    </row>
    <row r="1393" spans="1:54" s="133" customFormat="1" ht="12.6" customHeight="1" x14ac:dyDescent="0.25">
      <c r="A1393" s="1203"/>
      <c r="B1393" s="1203"/>
      <c r="C1393" s="1203"/>
      <c r="D1393" s="1203"/>
      <c r="E1393" s="1203"/>
      <c r="F1393" s="1203"/>
      <c r="G1393" s="1203"/>
      <c r="H1393" s="1203"/>
      <c r="I1393" s="1203"/>
      <c r="J1393" s="1203"/>
      <c r="K1393" s="1203"/>
      <c r="L1393" s="1203"/>
      <c r="M1393" s="1203"/>
      <c r="N1393" s="1203"/>
      <c r="O1393" s="1203"/>
      <c r="P1393" s="1203"/>
      <c r="Q1393" s="1203"/>
      <c r="R1393" s="1203"/>
      <c r="S1393" s="1203"/>
      <c r="T1393" s="1203"/>
      <c r="U1393" s="1203"/>
      <c r="V1393" s="1203"/>
      <c r="W1393" s="1203"/>
      <c r="X1393" s="1204"/>
      <c r="Y1393" s="1204"/>
      <c r="Z1393" s="1204"/>
      <c r="AA1393" s="1204"/>
      <c r="AB1393" s="1204"/>
      <c r="AC1393" s="1204"/>
      <c r="AD1393" s="1204"/>
      <c r="AE1393" s="1204" t="s">
        <v>1265</v>
      </c>
      <c r="AF1393" s="1204"/>
      <c r="AG1393" s="1204"/>
      <c r="AH1393" s="1204"/>
      <c r="AI1393" s="1204"/>
      <c r="AJ1393" s="1204"/>
      <c r="AK1393" s="1204"/>
      <c r="AL1393" s="1204"/>
      <c r="AM1393" s="1204"/>
      <c r="AN1393" s="1204"/>
      <c r="AO1393" s="1204"/>
      <c r="AP1393" s="1204" t="s">
        <v>1979</v>
      </c>
      <c r="AQ1393" s="1204"/>
      <c r="AR1393" s="1204"/>
      <c r="AS1393" s="1204"/>
      <c r="AT1393" s="1204"/>
      <c r="AU1393" s="1204"/>
      <c r="AV1393" s="1204"/>
      <c r="AW1393" s="1204"/>
      <c r="AX1393" s="1204"/>
      <c r="AY1393" s="1204"/>
      <c r="AZ1393" s="1204"/>
      <c r="BA1393" s="159"/>
      <c r="BB1393" s="159"/>
    </row>
    <row r="1394" spans="1:54" s="133" customFormat="1" ht="12.6" customHeight="1" x14ac:dyDescent="0.25">
      <c r="A1394" s="1201" t="s">
        <v>1415</v>
      </c>
      <c r="B1394" s="1201"/>
      <c r="C1394" s="1201"/>
      <c r="D1394" s="1201"/>
      <c r="E1394" s="1201"/>
      <c r="F1394" s="1201"/>
      <c r="G1394" s="1201"/>
      <c r="H1394" s="1201"/>
      <c r="I1394" s="1201"/>
      <c r="J1394" s="1201"/>
      <c r="K1394" s="1201"/>
      <c r="L1394" s="1201"/>
      <c r="M1394" s="1201"/>
      <c r="N1394" s="1201"/>
      <c r="O1394" s="1201"/>
      <c r="P1394" s="1201"/>
      <c r="Q1394" s="1201"/>
      <c r="R1394" s="1201"/>
      <c r="S1394" s="1201"/>
      <c r="T1394" s="1201"/>
      <c r="U1394" s="1201"/>
      <c r="V1394" s="1201"/>
      <c r="W1394" s="1201"/>
      <c r="X1394" s="1202" t="s">
        <v>1416</v>
      </c>
      <c r="Y1394" s="1202"/>
      <c r="Z1394" s="1202"/>
      <c r="AA1394" s="1202"/>
      <c r="AB1394" s="1202"/>
      <c r="AC1394" s="1202"/>
      <c r="AD1394" s="1202"/>
      <c r="AE1394" s="1202" t="s">
        <v>1417</v>
      </c>
      <c r="AF1394" s="1202"/>
      <c r="AG1394" s="1202"/>
      <c r="AH1394" s="1202"/>
      <c r="AI1394" s="1202"/>
      <c r="AJ1394" s="1202"/>
      <c r="AK1394" s="1202"/>
      <c r="AL1394" s="1202"/>
      <c r="AM1394" s="1202"/>
      <c r="AN1394" s="1202"/>
      <c r="AO1394" s="1202"/>
      <c r="AP1394" s="1202" t="s">
        <v>1418</v>
      </c>
      <c r="AQ1394" s="1202"/>
      <c r="AR1394" s="1202"/>
      <c r="AS1394" s="1202"/>
      <c r="AT1394" s="1202"/>
      <c r="AU1394" s="1202"/>
      <c r="AV1394" s="1202"/>
      <c r="AW1394" s="1202"/>
      <c r="AX1394" s="1202"/>
      <c r="AY1394" s="1202"/>
      <c r="AZ1394" s="1202"/>
      <c r="BA1394" s="159"/>
      <c r="BB1394" s="159"/>
    </row>
    <row r="1395" spans="1:54" s="133" customFormat="1" ht="12.6" customHeight="1" x14ac:dyDescent="0.25">
      <c r="A1395" s="1201"/>
      <c r="B1395" s="1201"/>
      <c r="C1395" s="1201"/>
      <c r="D1395" s="1201"/>
      <c r="E1395" s="1201"/>
      <c r="F1395" s="1201"/>
      <c r="G1395" s="1201"/>
      <c r="H1395" s="1201"/>
      <c r="I1395" s="1201"/>
      <c r="J1395" s="1201"/>
      <c r="K1395" s="1201"/>
      <c r="L1395" s="1201"/>
      <c r="M1395" s="1201"/>
      <c r="N1395" s="1201"/>
      <c r="O1395" s="1201"/>
      <c r="P1395" s="1201"/>
      <c r="Q1395" s="1201"/>
      <c r="R1395" s="1201"/>
      <c r="S1395" s="1201"/>
      <c r="T1395" s="1201"/>
      <c r="U1395" s="1201"/>
      <c r="V1395" s="1201"/>
      <c r="W1395" s="1201"/>
      <c r="X1395" s="1202"/>
      <c r="Y1395" s="1202"/>
      <c r="Z1395" s="1202"/>
      <c r="AA1395" s="1202"/>
      <c r="AB1395" s="1202"/>
      <c r="AC1395" s="1202"/>
      <c r="AD1395" s="1202"/>
      <c r="AE1395" s="1202"/>
      <c r="AF1395" s="1202"/>
      <c r="AG1395" s="1202"/>
      <c r="AH1395" s="1202"/>
      <c r="AI1395" s="1202"/>
      <c r="AJ1395" s="1202"/>
      <c r="AK1395" s="1202"/>
      <c r="AL1395" s="1202"/>
      <c r="AM1395" s="1202"/>
      <c r="AN1395" s="1202"/>
      <c r="AO1395" s="1202"/>
      <c r="AP1395" s="1202"/>
      <c r="AQ1395" s="1202"/>
      <c r="AR1395" s="1202"/>
      <c r="AS1395" s="1202"/>
      <c r="AT1395" s="1202"/>
      <c r="AU1395" s="1202"/>
      <c r="AV1395" s="1202"/>
      <c r="AW1395" s="1202"/>
      <c r="AX1395" s="1202"/>
      <c r="AY1395" s="1202"/>
      <c r="AZ1395" s="1202"/>
      <c r="BA1395" s="159"/>
      <c r="BB1395" s="159"/>
    </row>
    <row r="1396" spans="1:54" s="133" customFormat="1" ht="12.6" customHeight="1" x14ac:dyDescent="0.25">
      <c r="A1396" s="1201"/>
      <c r="B1396" s="1201"/>
      <c r="C1396" s="1201"/>
      <c r="D1396" s="1201"/>
      <c r="E1396" s="1201"/>
      <c r="F1396" s="1201"/>
      <c r="G1396" s="1201"/>
      <c r="H1396" s="1201"/>
      <c r="I1396" s="1201"/>
      <c r="J1396" s="1201"/>
      <c r="K1396" s="1201"/>
      <c r="L1396" s="1201"/>
      <c r="M1396" s="1201"/>
      <c r="N1396" s="1201"/>
      <c r="O1396" s="1201"/>
      <c r="P1396" s="1201"/>
      <c r="Q1396" s="1201"/>
      <c r="R1396" s="1201"/>
      <c r="S1396" s="1201"/>
      <c r="T1396" s="1201"/>
      <c r="U1396" s="1201"/>
      <c r="V1396" s="1201"/>
      <c r="W1396" s="1201"/>
      <c r="X1396" s="1202"/>
      <c r="Y1396" s="1202"/>
      <c r="Z1396" s="1202"/>
      <c r="AA1396" s="1202"/>
      <c r="AB1396" s="1202"/>
      <c r="AC1396" s="1202"/>
      <c r="AD1396" s="1202"/>
      <c r="AE1396" s="1202"/>
      <c r="AF1396" s="1202"/>
      <c r="AG1396" s="1202"/>
      <c r="AH1396" s="1202"/>
      <c r="AI1396" s="1202"/>
      <c r="AJ1396" s="1202"/>
      <c r="AK1396" s="1202"/>
      <c r="AL1396" s="1202"/>
      <c r="AM1396" s="1202"/>
      <c r="AN1396" s="1202"/>
      <c r="AO1396" s="1202"/>
      <c r="AP1396" s="1202"/>
      <c r="AQ1396" s="1202"/>
      <c r="AR1396" s="1202"/>
      <c r="AS1396" s="1202"/>
      <c r="AT1396" s="1202"/>
      <c r="AU1396" s="1202"/>
      <c r="AV1396" s="1202"/>
      <c r="AW1396" s="1202"/>
      <c r="AX1396" s="1202"/>
      <c r="AY1396" s="1202"/>
      <c r="AZ1396" s="1202"/>
      <c r="BA1396" s="159"/>
      <c r="BB1396" s="159"/>
    </row>
    <row r="1397" spans="1:54" s="133" customFormat="1" ht="12.6" customHeight="1" x14ac:dyDescent="0.25">
      <c r="A1397" s="1201"/>
      <c r="B1397" s="1201"/>
      <c r="C1397" s="1201"/>
      <c r="D1397" s="1201"/>
      <c r="E1397" s="1201"/>
      <c r="F1397" s="1201"/>
      <c r="G1397" s="1201"/>
      <c r="H1397" s="1201"/>
      <c r="I1397" s="1201"/>
      <c r="J1397" s="1201"/>
      <c r="K1397" s="1201"/>
      <c r="L1397" s="1201"/>
      <c r="M1397" s="1201"/>
      <c r="N1397" s="1201"/>
      <c r="O1397" s="1201"/>
      <c r="P1397" s="1201"/>
      <c r="Q1397" s="1201"/>
      <c r="R1397" s="1201"/>
      <c r="S1397" s="1201"/>
      <c r="T1397" s="1201"/>
      <c r="U1397" s="1201"/>
      <c r="V1397" s="1201"/>
      <c r="W1397" s="1201"/>
      <c r="X1397" s="1202"/>
      <c r="Y1397" s="1202"/>
      <c r="Z1397" s="1202"/>
      <c r="AA1397" s="1202"/>
      <c r="AB1397" s="1202"/>
      <c r="AC1397" s="1202"/>
      <c r="AD1397" s="1202"/>
      <c r="AE1397" s="1202"/>
      <c r="AF1397" s="1202"/>
      <c r="AG1397" s="1202"/>
      <c r="AH1397" s="1202"/>
      <c r="AI1397" s="1202"/>
      <c r="AJ1397" s="1202"/>
      <c r="AK1397" s="1202"/>
      <c r="AL1397" s="1202"/>
      <c r="AM1397" s="1202"/>
      <c r="AN1397" s="1202"/>
      <c r="AO1397" s="1202"/>
      <c r="AP1397" s="1202"/>
      <c r="AQ1397" s="1202"/>
      <c r="AR1397" s="1202"/>
      <c r="AS1397" s="1202"/>
      <c r="AT1397" s="1202"/>
      <c r="AU1397" s="1202"/>
      <c r="AV1397" s="1202"/>
      <c r="AW1397" s="1202"/>
      <c r="AX1397" s="1202"/>
      <c r="AY1397" s="1202"/>
      <c r="AZ1397" s="1202"/>
      <c r="BA1397" s="159"/>
      <c r="BB1397" s="159"/>
    </row>
    <row r="1398" spans="1:54" s="133" customFormat="1" ht="12.6" customHeight="1" x14ac:dyDescent="0.25">
      <c r="A1398" s="1201"/>
      <c r="B1398" s="1201"/>
      <c r="C1398" s="1201"/>
      <c r="D1398" s="1201"/>
      <c r="E1398" s="1201"/>
      <c r="F1398" s="1201"/>
      <c r="G1398" s="1201"/>
      <c r="H1398" s="1201"/>
      <c r="I1398" s="1201"/>
      <c r="J1398" s="1201"/>
      <c r="K1398" s="1201"/>
      <c r="L1398" s="1201"/>
      <c r="M1398" s="1201"/>
      <c r="N1398" s="1201"/>
      <c r="O1398" s="1201"/>
      <c r="P1398" s="1201"/>
      <c r="Q1398" s="1201"/>
      <c r="R1398" s="1201"/>
      <c r="S1398" s="1201"/>
      <c r="T1398" s="1201"/>
      <c r="U1398" s="1201"/>
      <c r="V1398" s="1201"/>
      <c r="W1398" s="1201"/>
      <c r="X1398" s="1202"/>
      <c r="Y1398" s="1202"/>
      <c r="Z1398" s="1202"/>
      <c r="AA1398" s="1202"/>
      <c r="AB1398" s="1202"/>
      <c r="AC1398" s="1202"/>
      <c r="AD1398" s="1202"/>
      <c r="AE1398" s="1202"/>
      <c r="AF1398" s="1202"/>
      <c r="AG1398" s="1202"/>
      <c r="AH1398" s="1202"/>
      <c r="AI1398" s="1202"/>
      <c r="AJ1398" s="1202"/>
      <c r="AK1398" s="1202"/>
      <c r="AL1398" s="1202"/>
      <c r="AM1398" s="1202"/>
      <c r="AN1398" s="1202"/>
      <c r="AO1398" s="1202"/>
      <c r="AP1398" s="1202"/>
      <c r="AQ1398" s="1202"/>
      <c r="AR1398" s="1202"/>
      <c r="AS1398" s="1202"/>
      <c r="AT1398" s="1202"/>
      <c r="AU1398" s="1202"/>
      <c r="AV1398" s="1202"/>
      <c r="AW1398" s="1202"/>
      <c r="AX1398" s="1202"/>
      <c r="AY1398" s="1202"/>
      <c r="AZ1398" s="1202"/>
      <c r="BA1398" s="159"/>
      <c r="BB1398" s="159"/>
    </row>
    <row r="1399" spans="1:54" s="133" customFormat="1" ht="12.6" customHeight="1" x14ac:dyDescent="0.25">
      <c r="A1399" s="1201"/>
      <c r="B1399" s="1201"/>
      <c r="C1399" s="1201"/>
      <c r="D1399" s="1201"/>
      <c r="E1399" s="1201"/>
      <c r="F1399" s="1201"/>
      <c r="G1399" s="1201"/>
      <c r="H1399" s="1201"/>
      <c r="I1399" s="1201"/>
      <c r="J1399" s="1201"/>
      <c r="K1399" s="1201"/>
      <c r="L1399" s="1201"/>
      <c r="M1399" s="1201"/>
      <c r="N1399" s="1201"/>
      <c r="O1399" s="1201"/>
      <c r="P1399" s="1201"/>
      <c r="Q1399" s="1201"/>
      <c r="R1399" s="1201"/>
      <c r="S1399" s="1201"/>
      <c r="T1399" s="1201"/>
      <c r="U1399" s="1201"/>
      <c r="V1399" s="1201"/>
      <c r="W1399" s="1201"/>
      <c r="X1399" s="1202"/>
      <c r="Y1399" s="1202"/>
      <c r="Z1399" s="1202"/>
      <c r="AA1399" s="1202"/>
      <c r="AB1399" s="1202"/>
      <c r="AC1399" s="1202"/>
      <c r="AD1399" s="1202"/>
      <c r="AE1399" s="1202"/>
      <c r="AF1399" s="1202"/>
      <c r="AG1399" s="1202"/>
      <c r="AH1399" s="1202"/>
      <c r="AI1399" s="1202"/>
      <c r="AJ1399" s="1202"/>
      <c r="AK1399" s="1202"/>
      <c r="AL1399" s="1202"/>
      <c r="AM1399" s="1202"/>
      <c r="AN1399" s="1202"/>
      <c r="AO1399" s="1202"/>
      <c r="AP1399" s="1202"/>
      <c r="AQ1399" s="1202"/>
      <c r="AR1399" s="1202"/>
      <c r="AS1399" s="1202"/>
      <c r="AT1399" s="1202"/>
      <c r="AU1399" s="1202"/>
      <c r="AV1399" s="1202"/>
      <c r="AW1399" s="1202"/>
      <c r="AX1399" s="1202"/>
      <c r="AY1399" s="1202"/>
      <c r="AZ1399" s="1202"/>
      <c r="BA1399" s="159"/>
      <c r="BB1399" s="159"/>
    </row>
    <row r="1400" spans="1:54" s="133" customFormat="1" ht="12.6" customHeight="1" x14ac:dyDescent="0.25">
      <c r="A1400" s="1201"/>
      <c r="B1400" s="1201"/>
      <c r="C1400" s="1201"/>
      <c r="D1400" s="1201"/>
      <c r="E1400" s="1201"/>
      <c r="F1400" s="1201"/>
      <c r="G1400" s="1201"/>
      <c r="H1400" s="1201"/>
      <c r="I1400" s="1201"/>
      <c r="J1400" s="1201"/>
      <c r="K1400" s="1201"/>
      <c r="L1400" s="1201"/>
      <c r="M1400" s="1201"/>
      <c r="N1400" s="1201"/>
      <c r="O1400" s="1201"/>
      <c r="P1400" s="1201"/>
      <c r="Q1400" s="1201"/>
      <c r="R1400" s="1201"/>
      <c r="S1400" s="1201"/>
      <c r="T1400" s="1201"/>
      <c r="U1400" s="1201"/>
      <c r="V1400" s="1201"/>
      <c r="W1400" s="1201"/>
      <c r="X1400" s="1202"/>
      <c r="Y1400" s="1202"/>
      <c r="Z1400" s="1202"/>
      <c r="AA1400" s="1202"/>
      <c r="AB1400" s="1202"/>
      <c r="AC1400" s="1202"/>
      <c r="AD1400" s="1202"/>
      <c r="AE1400" s="1202"/>
      <c r="AF1400" s="1202"/>
      <c r="AG1400" s="1202"/>
      <c r="AH1400" s="1202"/>
      <c r="AI1400" s="1202"/>
      <c r="AJ1400" s="1202"/>
      <c r="AK1400" s="1202"/>
      <c r="AL1400" s="1202"/>
      <c r="AM1400" s="1202"/>
      <c r="AN1400" s="1202"/>
      <c r="AO1400" s="1202"/>
      <c r="AP1400" s="1202"/>
      <c r="AQ1400" s="1202"/>
      <c r="AR1400" s="1202"/>
      <c r="AS1400" s="1202"/>
      <c r="AT1400" s="1202"/>
      <c r="AU1400" s="1202"/>
      <c r="AV1400" s="1202"/>
      <c r="AW1400" s="1202"/>
      <c r="AX1400" s="1202"/>
      <c r="AY1400" s="1202"/>
      <c r="AZ1400" s="1202"/>
      <c r="BA1400" s="159"/>
      <c r="BB1400" s="159"/>
    </row>
    <row r="1401" spans="1:54" s="133" customFormat="1" ht="12.6" customHeight="1" x14ac:dyDescent="0.25">
      <c r="A1401" s="1201"/>
      <c r="B1401" s="1201"/>
      <c r="C1401" s="1201"/>
      <c r="D1401" s="1201"/>
      <c r="E1401" s="1201"/>
      <c r="F1401" s="1201"/>
      <c r="G1401" s="1201"/>
      <c r="H1401" s="1201"/>
      <c r="I1401" s="1201"/>
      <c r="J1401" s="1201"/>
      <c r="K1401" s="1201"/>
      <c r="L1401" s="1201"/>
      <c r="M1401" s="1201"/>
      <c r="N1401" s="1201"/>
      <c r="O1401" s="1201"/>
      <c r="P1401" s="1201"/>
      <c r="Q1401" s="1201"/>
      <c r="R1401" s="1201"/>
      <c r="S1401" s="1201"/>
      <c r="T1401" s="1201"/>
      <c r="U1401" s="1201"/>
      <c r="V1401" s="1201"/>
      <c r="W1401" s="1201"/>
      <c r="X1401" s="1202"/>
      <c r="Y1401" s="1202"/>
      <c r="Z1401" s="1202"/>
      <c r="AA1401" s="1202"/>
      <c r="AB1401" s="1202"/>
      <c r="AC1401" s="1202"/>
      <c r="AD1401" s="1202"/>
      <c r="AE1401" s="1202"/>
      <c r="AF1401" s="1202"/>
      <c r="AG1401" s="1202"/>
      <c r="AH1401" s="1202"/>
      <c r="AI1401" s="1202"/>
      <c r="AJ1401" s="1202"/>
      <c r="AK1401" s="1202"/>
      <c r="AL1401" s="1202"/>
      <c r="AM1401" s="1202"/>
      <c r="AN1401" s="1202"/>
      <c r="AO1401" s="1202"/>
      <c r="AP1401" s="1202"/>
      <c r="AQ1401" s="1202"/>
      <c r="AR1401" s="1202"/>
      <c r="AS1401" s="1202"/>
      <c r="AT1401" s="1202"/>
      <c r="AU1401" s="1202"/>
      <c r="AV1401" s="1202"/>
      <c r="AW1401" s="1202"/>
      <c r="AX1401" s="1202"/>
      <c r="AY1401" s="1202"/>
      <c r="AZ1401" s="1202"/>
      <c r="BA1401" s="159"/>
      <c r="BB1401" s="159"/>
    </row>
    <row r="1402" spans="1:54" s="133" customFormat="1" ht="12.6" customHeight="1" x14ac:dyDescent="0.25">
      <c r="A1402" s="1201"/>
      <c r="B1402" s="1201"/>
      <c r="C1402" s="1201"/>
      <c r="D1402" s="1201"/>
      <c r="E1402" s="1201"/>
      <c r="F1402" s="1201"/>
      <c r="G1402" s="1201"/>
      <c r="H1402" s="1201"/>
      <c r="I1402" s="1201"/>
      <c r="J1402" s="1201"/>
      <c r="K1402" s="1201"/>
      <c r="L1402" s="1201"/>
      <c r="M1402" s="1201"/>
      <c r="N1402" s="1201"/>
      <c r="O1402" s="1201"/>
      <c r="P1402" s="1201"/>
      <c r="Q1402" s="1201"/>
      <c r="R1402" s="1201"/>
      <c r="S1402" s="1201"/>
      <c r="T1402" s="1201"/>
      <c r="U1402" s="1201"/>
      <c r="V1402" s="1201"/>
      <c r="W1402" s="1201"/>
      <c r="X1402" s="1202"/>
      <c r="Y1402" s="1202"/>
      <c r="Z1402" s="1202"/>
      <c r="AA1402" s="1202"/>
      <c r="AB1402" s="1202"/>
      <c r="AC1402" s="1202"/>
      <c r="AD1402" s="1202"/>
      <c r="AE1402" s="1202"/>
      <c r="AF1402" s="1202"/>
      <c r="AG1402" s="1202"/>
      <c r="AH1402" s="1202"/>
      <c r="AI1402" s="1202"/>
      <c r="AJ1402" s="1202"/>
      <c r="AK1402" s="1202"/>
      <c r="AL1402" s="1202"/>
      <c r="AM1402" s="1202"/>
      <c r="AN1402" s="1202"/>
      <c r="AO1402" s="1202"/>
      <c r="AP1402" s="1202"/>
      <c r="AQ1402" s="1202"/>
      <c r="AR1402" s="1202"/>
      <c r="AS1402" s="1202"/>
      <c r="AT1402" s="1202"/>
      <c r="AU1402" s="1202"/>
      <c r="AV1402" s="1202"/>
      <c r="AW1402" s="1202"/>
      <c r="AX1402" s="1202"/>
      <c r="AY1402" s="1202"/>
      <c r="AZ1402" s="1202"/>
      <c r="BA1402" s="159"/>
      <c r="BB1402" s="159"/>
    </row>
    <row r="1403" spans="1:54" s="133" customFormat="1" ht="12.6" customHeight="1" x14ac:dyDescent="0.25">
      <c r="A1403" s="1201"/>
      <c r="B1403" s="1201"/>
      <c r="C1403" s="1201"/>
      <c r="D1403" s="1201"/>
      <c r="E1403" s="1201"/>
      <c r="F1403" s="1201"/>
      <c r="G1403" s="1201"/>
      <c r="H1403" s="1201"/>
      <c r="I1403" s="1201"/>
      <c r="J1403" s="1201"/>
      <c r="K1403" s="1201"/>
      <c r="L1403" s="1201"/>
      <c r="M1403" s="1201"/>
      <c r="N1403" s="1201"/>
      <c r="O1403" s="1201"/>
      <c r="P1403" s="1201"/>
      <c r="Q1403" s="1201"/>
      <c r="R1403" s="1201"/>
      <c r="S1403" s="1201"/>
      <c r="T1403" s="1201"/>
      <c r="U1403" s="1201"/>
      <c r="V1403" s="1201"/>
      <c r="W1403" s="1201"/>
      <c r="X1403" s="1202"/>
      <c r="Y1403" s="1202"/>
      <c r="Z1403" s="1202"/>
      <c r="AA1403" s="1202"/>
      <c r="AB1403" s="1202"/>
      <c r="AC1403" s="1202"/>
      <c r="AD1403" s="1202"/>
      <c r="AE1403" s="1202"/>
      <c r="AF1403" s="1202"/>
      <c r="AG1403" s="1202"/>
      <c r="AH1403" s="1202"/>
      <c r="AI1403" s="1202"/>
      <c r="AJ1403" s="1202"/>
      <c r="AK1403" s="1202"/>
      <c r="AL1403" s="1202"/>
      <c r="AM1403" s="1202"/>
      <c r="AN1403" s="1202"/>
      <c r="AO1403" s="1202"/>
      <c r="AP1403" s="1202"/>
      <c r="AQ1403" s="1202"/>
      <c r="AR1403" s="1202"/>
      <c r="AS1403" s="1202"/>
      <c r="AT1403" s="1202"/>
      <c r="AU1403" s="1202"/>
      <c r="AV1403" s="1202"/>
      <c r="AW1403" s="1202"/>
      <c r="AX1403" s="1202"/>
      <c r="AY1403" s="1202"/>
      <c r="AZ1403" s="1202"/>
      <c r="BA1403" s="159"/>
      <c r="BB1403" s="159"/>
    </row>
    <row r="1404" spans="1:54" s="133" customFormat="1" ht="12.6" customHeight="1" x14ac:dyDescent="0.25">
      <c r="A1404" s="1201"/>
      <c r="B1404" s="1201"/>
      <c r="C1404" s="1201"/>
      <c r="D1404" s="1201"/>
      <c r="E1404" s="1201"/>
      <c r="F1404" s="1201"/>
      <c r="G1404" s="1201"/>
      <c r="H1404" s="1201"/>
      <c r="I1404" s="1201"/>
      <c r="J1404" s="1201"/>
      <c r="K1404" s="1201"/>
      <c r="L1404" s="1201"/>
      <c r="M1404" s="1201"/>
      <c r="N1404" s="1201"/>
      <c r="O1404" s="1201"/>
      <c r="P1404" s="1201"/>
      <c r="Q1404" s="1201"/>
      <c r="R1404" s="1201"/>
      <c r="S1404" s="1201"/>
      <c r="T1404" s="1201"/>
      <c r="U1404" s="1201"/>
      <c r="V1404" s="1201"/>
      <c r="W1404" s="1201"/>
      <c r="X1404" s="1202"/>
      <c r="Y1404" s="1202"/>
      <c r="Z1404" s="1202"/>
      <c r="AA1404" s="1202"/>
      <c r="AB1404" s="1202"/>
      <c r="AC1404" s="1202"/>
      <c r="AD1404" s="1202"/>
      <c r="AE1404" s="1202"/>
      <c r="AF1404" s="1202"/>
      <c r="AG1404" s="1202"/>
      <c r="AH1404" s="1202"/>
      <c r="AI1404" s="1202"/>
      <c r="AJ1404" s="1202"/>
      <c r="AK1404" s="1202"/>
      <c r="AL1404" s="1202"/>
      <c r="AM1404" s="1202"/>
      <c r="AN1404" s="1202"/>
      <c r="AO1404" s="1202"/>
      <c r="AP1404" s="1202"/>
      <c r="AQ1404" s="1202"/>
      <c r="AR1404" s="1202"/>
      <c r="AS1404" s="1202"/>
      <c r="AT1404" s="1202"/>
      <c r="AU1404" s="1202"/>
      <c r="AV1404" s="1202"/>
      <c r="AW1404" s="1202"/>
      <c r="AX1404" s="1202"/>
      <c r="AY1404" s="1202"/>
      <c r="AZ1404" s="1202"/>
      <c r="BA1404" s="159"/>
      <c r="BB1404" s="159"/>
    </row>
    <row r="1405" spans="1:54" ht="12.6" customHeight="1" x14ac:dyDescent="0.25">
      <c r="A1405" s="142" t="s">
        <v>5207</v>
      </c>
    </row>
    <row r="1406" spans="1:54" ht="15" customHeight="1" x14ac:dyDescent="0.25">
      <c r="A1406" s="863"/>
      <c r="B1406" s="864"/>
      <c r="C1406" s="864"/>
      <c r="D1406" s="864"/>
      <c r="E1406" s="864"/>
      <c r="F1406" s="864"/>
      <c r="G1406" s="864"/>
      <c r="H1406" s="864"/>
      <c r="I1406" s="864"/>
      <c r="J1406" s="864"/>
      <c r="K1406" s="864"/>
      <c r="L1406" s="864"/>
      <c r="M1406" s="864"/>
      <c r="N1406" s="864"/>
      <c r="O1406" s="864"/>
      <c r="P1406" s="864"/>
      <c r="Q1406" s="864"/>
      <c r="R1406" s="864"/>
      <c r="S1406" s="864"/>
      <c r="T1406" s="864"/>
      <c r="U1406" s="864"/>
      <c r="V1406" s="864"/>
      <c r="W1406" s="864"/>
      <c r="X1406" s="864"/>
      <c r="Y1406" s="864"/>
      <c r="Z1406" s="864"/>
      <c r="AA1406" s="864"/>
      <c r="AB1406" s="864"/>
      <c r="AC1406" s="864"/>
      <c r="AD1406" s="864"/>
      <c r="AE1406" s="864"/>
      <c r="AF1406" s="864"/>
      <c r="AG1406" s="864"/>
      <c r="AH1406" s="864"/>
      <c r="AI1406" s="864"/>
      <c r="AJ1406" s="864"/>
      <c r="AK1406" s="864"/>
      <c r="AL1406" s="864"/>
      <c r="AM1406" s="864"/>
      <c r="AN1406" s="864"/>
      <c r="AO1406" s="864"/>
      <c r="AP1406" s="864"/>
      <c r="AQ1406" s="864"/>
      <c r="AR1406" s="864"/>
      <c r="AS1406" s="864"/>
      <c r="AT1406" s="864"/>
      <c r="AU1406" s="864"/>
      <c r="AV1406" s="864"/>
      <c r="AW1406" s="864"/>
      <c r="AX1406" s="864"/>
      <c r="AY1406" s="497"/>
      <c r="AZ1406" s="497"/>
      <c r="BA1406" s="497"/>
      <c r="BB1406" s="497"/>
    </row>
    <row r="1407" spans="1:54" ht="15" customHeight="1" x14ac:dyDescent="0.25">
      <c r="A1407" s="865"/>
      <c r="B1407" s="866"/>
      <c r="C1407" s="866"/>
      <c r="D1407" s="866"/>
      <c r="E1407" s="866"/>
      <c r="F1407" s="866"/>
      <c r="G1407" s="866"/>
      <c r="H1407" s="866"/>
      <c r="I1407" s="866"/>
      <c r="J1407" s="866"/>
      <c r="K1407" s="866"/>
      <c r="L1407" s="866"/>
      <c r="M1407" s="866"/>
      <c r="N1407" s="866"/>
      <c r="O1407" s="866"/>
      <c r="P1407" s="866"/>
      <c r="Q1407" s="866"/>
      <c r="R1407" s="866"/>
      <c r="S1407" s="866"/>
      <c r="T1407" s="866"/>
      <c r="U1407" s="866"/>
      <c r="V1407" s="866"/>
      <c r="W1407" s="866"/>
      <c r="X1407" s="866"/>
      <c r="Y1407" s="866"/>
      <c r="Z1407" s="866"/>
      <c r="AA1407" s="866"/>
      <c r="AB1407" s="866"/>
      <c r="AC1407" s="866"/>
      <c r="AD1407" s="866"/>
      <c r="AE1407" s="866"/>
      <c r="AF1407" s="866"/>
      <c r="AG1407" s="866"/>
      <c r="AH1407" s="866"/>
      <c r="AI1407" s="866"/>
      <c r="AJ1407" s="866"/>
      <c r="AK1407" s="866"/>
      <c r="AL1407" s="866"/>
      <c r="AM1407" s="866"/>
      <c r="AN1407" s="866"/>
      <c r="AO1407" s="866"/>
      <c r="AP1407" s="866"/>
      <c r="AQ1407" s="866"/>
      <c r="AR1407" s="866"/>
      <c r="AS1407" s="866"/>
      <c r="AT1407" s="866"/>
      <c r="AU1407" s="866"/>
      <c r="AV1407" s="866"/>
      <c r="AW1407" s="866"/>
      <c r="AX1407" s="866"/>
      <c r="AY1407" s="497"/>
      <c r="AZ1407" s="497"/>
      <c r="BA1407" s="497"/>
      <c r="BB1407" s="497"/>
    </row>
    <row r="1408" spans="1:54" s="133" customFormat="1" ht="12.6" customHeight="1" x14ac:dyDescent="0.25">
      <c r="A1408" s="158" t="s">
        <v>1981</v>
      </c>
      <c r="B1408" s="159"/>
      <c r="C1408" s="159"/>
      <c r="D1408" s="159"/>
      <c r="E1408" s="159"/>
      <c r="F1408" s="159"/>
      <c r="G1408" s="159"/>
      <c r="H1408" s="159"/>
      <c r="I1408" s="159"/>
      <c r="J1408" s="159"/>
      <c r="K1408" s="159"/>
      <c r="L1408" s="159"/>
      <c r="M1408" s="159"/>
      <c r="N1408" s="159"/>
      <c r="O1408" s="159"/>
      <c r="P1408" s="159"/>
      <c r="Q1408" s="159"/>
      <c r="R1408" s="159"/>
      <c r="S1408" s="159"/>
      <c r="T1408" s="159"/>
      <c r="U1408" s="159"/>
      <c r="V1408" s="159"/>
      <c r="W1408" s="159"/>
      <c r="X1408" s="159"/>
      <c r="Y1408" s="159"/>
      <c r="Z1408" s="159"/>
      <c r="AA1408" s="159"/>
      <c r="AB1408" s="159"/>
      <c r="AC1408" s="159"/>
      <c r="AD1408" s="159"/>
      <c r="AE1408" s="159"/>
      <c r="AF1408" s="159"/>
      <c r="AG1408" s="159"/>
      <c r="AH1408" s="159"/>
      <c r="AI1408" s="159"/>
      <c r="AJ1408" s="159"/>
      <c r="AK1408" s="159"/>
      <c r="AL1408" s="159"/>
      <c r="AM1408" s="159"/>
      <c r="AN1408" s="159"/>
      <c r="AO1408" s="159"/>
      <c r="AP1408" s="159"/>
      <c r="AQ1408" s="159"/>
      <c r="AR1408" s="159"/>
      <c r="AS1408" s="159"/>
      <c r="AT1408" s="159"/>
      <c r="AU1408" s="159"/>
      <c r="AV1408" s="159"/>
      <c r="AW1408" s="159"/>
      <c r="AX1408" s="159"/>
      <c r="AY1408" s="159"/>
      <c r="AZ1408" s="159"/>
      <c r="BA1408" s="159"/>
      <c r="BB1408" s="159"/>
    </row>
    <row r="1409" spans="1:54" s="133" customFormat="1" ht="12.6" customHeight="1" x14ac:dyDescent="0.25">
      <c r="A1409" s="158"/>
      <c r="B1409" s="159"/>
      <c r="C1409" s="159"/>
      <c r="D1409" s="159"/>
      <c r="E1409" s="159"/>
      <c r="F1409" s="159"/>
      <c r="G1409" s="159"/>
      <c r="H1409" s="159"/>
      <c r="I1409" s="159"/>
      <c r="J1409" s="159"/>
      <c r="K1409" s="159"/>
      <c r="L1409" s="159"/>
      <c r="M1409" s="159"/>
      <c r="N1409" s="159"/>
      <c r="O1409" s="159"/>
      <c r="P1409" s="159"/>
      <c r="Q1409" s="159"/>
      <c r="R1409" s="159"/>
      <c r="S1409" s="159"/>
      <c r="T1409" s="159"/>
      <c r="U1409" s="159"/>
      <c r="V1409" s="159"/>
      <c r="W1409" s="159"/>
      <c r="X1409" s="159"/>
      <c r="Y1409" s="159"/>
      <c r="Z1409" s="159"/>
      <c r="AA1409" s="159"/>
      <c r="AB1409" s="159"/>
      <c r="AC1409" s="159"/>
      <c r="AD1409" s="159"/>
      <c r="AE1409" s="159"/>
      <c r="AF1409" s="159"/>
      <c r="AG1409" s="159"/>
      <c r="AH1409" s="159"/>
      <c r="AI1409" s="159"/>
      <c r="AJ1409" s="159"/>
      <c r="AK1409" s="159"/>
      <c r="AL1409" s="159"/>
      <c r="AM1409" s="159"/>
      <c r="AN1409" s="159"/>
      <c r="AO1409" s="159"/>
      <c r="AP1409" s="159"/>
      <c r="AQ1409" s="159"/>
      <c r="AR1409" s="159"/>
      <c r="AS1409" s="159"/>
      <c r="AT1409" s="159"/>
      <c r="AU1409" s="159"/>
      <c r="AV1409" s="159"/>
      <c r="AW1409" s="159"/>
      <c r="AX1409" s="159"/>
      <c r="AY1409" s="159"/>
      <c r="AZ1409" s="159"/>
      <c r="BA1409" s="159"/>
      <c r="BB1409" s="159"/>
    </row>
    <row r="1410" spans="1:54" ht="15" customHeight="1" x14ac:dyDescent="0.25">
      <c r="A1410" s="863"/>
      <c r="B1410" s="864"/>
      <c r="C1410" s="864"/>
      <c r="D1410" s="864"/>
      <c r="E1410" s="864"/>
      <c r="F1410" s="864"/>
      <c r="G1410" s="864"/>
      <c r="H1410" s="864"/>
      <c r="I1410" s="864"/>
      <c r="J1410" s="864"/>
      <c r="K1410" s="864"/>
      <c r="L1410" s="864"/>
      <c r="M1410" s="864"/>
      <c r="N1410" s="864"/>
      <c r="O1410" s="864"/>
      <c r="P1410" s="864"/>
      <c r="Q1410" s="864"/>
      <c r="R1410" s="864"/>
      <c r="S1410" s="864"/>
      <c r="T1410" s="864"/>
      <c r="U1410" s="864"/>
      <c r="V1410" s="864"/>
      <c r="W1410" s="864"/>
      <c r="X1410" s="864"/>
      <c r="Y1410" s="864"/>
      <c r="Z1410" s="864"/>
      <c r="AA1410" s="864"/>
      <c r="AB1410" s="864"/>
      <c r="AC1410" s="864"/>
      <c r="AD1410" s="864"/>
      <c r="AE1410" s="864"/>
      <c r="AF1410" s="864"/>
      <c r="AG1410" s="864"/>
      <c r="AH1410" s="864"/>
      <c r="AI1410" s="864"/>
      <c r="AJ1410" s="864"/>
      <c r="AK1410" s="864"/>
      <c r="AL1410" s="864"/>
      <c r="AM1410" s="864"/>
      <c r="AN1410" s="864"/>
      <c r="AO1410" s="864"/>
      <c r="AP1410" s="864"/>
      <c r="AQ1410" s="864"/>
      <c r="AR1410" s="864"/>
      <c r="AS1410" s="864"/>
      <c r="AT1410" s="864"/>
      <c r="AU1410" s="864"/>
      <c r="AV1410" s="864"/>
      <c r="AW1410" s="864"/>
      <c r="AX1410" s="864"/>
      <c r="AY1410" s="497"/>
      <c r="AZ1410" s="497"/>
      <c r="BA1410" s="497"/>
      <c r="BB1410" s="497"/>
    </row>
    <row r="1411" spans="1:54" ht="15" customHeight="1" x14ac:dyDescent="0.25">
      <c r="A1411" s="865"/>
      <c r="B1411" s="866"/>
      <c r="C1411" s="866"/>
      <c r="D1411" s="866"/>
      <c r="E1411" s="866"/>
      <c r="F1411" s="866"/>
      <c r="G1411" s="866"/>
      <c r="H1411" s="866"/>
      <c r="I1411" s="866"/>
      <c r="J1411" s="866"/>
      <c r="K1411" s="866"/>
      <c r="L1411" s="866"/>
      <c r="M1411" s="866"/>
      <c r="N1411" s="866"/>
      <c r="O1411" s="866"/>
      <c r="P1411" s="866"/>
      <c r="Q1411" s="866"/>
      <c r="R1411" s="866"/>
      <c r="S1411" s="866"/>
      <c r="T1411" s="866"/>
      <c r="U1411" s="866"/>
      <c r="V1411" s="866"/>
      <c r="W1411" s="866"/>
      <c r="X1411" s="866"/>
      <c r="Y1411" s="866"/>
      <c r="Z1411" s="866"/>
      <c r="AA1411" s="866"/>
      <c r="AB1411" s="866"/>
      <c r="AC1411" s="866"/>
      <c r="AD1411" s="866"/>
      <c r="AE1411" s="866"/>
      <c r="AF1411" s="866"/>
      <c r="AG1411" s="866"/>
      <c r="AH1411" s="866"/>
      <c r="AI1411" s="866"/>
      <c r="AJ1411" s="866"/>
      <c r="AK1411" s="866"/>
      <c r="AL1411" s="866"/>
      <c r="AM1411" s="866"/>
      <c r="AN1411" s="866"/>
      <c r="AO1411" s="866"/>
      <c r="AP1411" s="866"/>
      <c r="AQ1411" s="866"/>
      <c r="AR1411" s="866"/>
      <c r="AS1411" s="866"/>
      <c r="AT1411" s="866"/>
      <c r="AU1411" s="866"/>
      <c r="AV1411" s="866"/>
      <c r="AW1411" s="866"/>
      <c r="AX1411" s="866"/>
      <c r="AY1411" s="497"/>
      <c r="AZ1411" s="497"/>
      <c r="BA1411" s="497"/>
      <c r="BB1411" s="497"/>
    </row>
    <row r="1414" spans="1:54" s="133" customFormat="1" ht="12.6" customHeight="1" x14ac:dyDescent="0.25">
      <c r="A1414" s="158" t="s">
        <v>1982</v>
      </c>
      <c r="B1414" s="159"/>
      <c r="C1414" s="159"/>
      <c r="D1414" s="159"/>
      <c r="E1414" s="159"/>
      <c r="F1414" s="159"/>
      <c r="G1414" s="159"/>
      <c r="H1414" s="159"/>
      <c r="I1414" s="159"/>
      <c r="J1414" s="159"/>
      <c r="K1414" s="159"/>
      <c r="L1414" s="159"/>
      <c r="M1414" s="159"/>
      <c r="N1414" s="159"/>
      <c r="O1414" s="159"/>
      <c r="P1414" s="159"/>
      <c r="Q1414" s="159"/>
      <c r="R1414" s="159"/>
      <c r="S1414" s="159"/>
      <c r="T1414" s="159"/>
      <c r="U1414" s="159"/>
      <c r="V1414" s="159"/>
      <c r="W1414" s="159"/>
      <c r="X1414" s="159"/>
      <c r="Y1414" s="159"/>
      <c r="Z1414" s="159"/>
      <c r="AA1414" s="159"/>
      <c r="AB1414" s="159"/>
      <c r="AC1414" s="159"/>
      <c r="AD1414" s="159"/>
      <c r="AE1414" s="159"/>
      <c r="AF1414" s="159"/>
      <c r="AG1414" s="159"/>
      <c r="AH1414" s="159"/>
      <c r="AI1414" s="159"/>
      <c r="AJ1414" s="159"/>
      <c r="AK1414" s="159"/>
      <c r="AL1414" s="159"/>
      <c r="AM1414" s="159"/>
      <c r="AN1414" s="159"/>
      <c r="AO1414" s="159"/>
      <c r="AP1414" s="159"/>
      <c r="AQ1414" s="159"/>
      <c r="AR1414" s="159"/>
      <c r="AS1414" s="159"/>
      <c r="AT1414" s="159"/>
      <c r="AU1414" s="159"/>
      <c r="AV1414" s="159"/>
      <c r="AW1414" s="159"/>
      <c r="AX1414" s="159"/>
      <c r="AY1414" s="159"/>
      <c r="AZ1414" s="159"/>
      <c r="BA1414" s="159"/>
      <c r="BB1414" s="159"/>
    </row>
    <row r="1415" spans="1:54" ht="12.6" customHeight="1" x14ac:dyDescent="0.25">
      <c r="A1415" s="142" t="s">
        <v>1983</v>
      </c>
    </row>
    <row r="1416" spans="1:54" ht="12.6" customHeight="1" x14ac:dyDescent="0.25">
      <c r="A1416" s="130" t="s">
        <v>1396</v>
      </c>
    </row>
    <row r="1417" spans="1:54" ht="12.6" customHeight="1" x14ac:dyDescent="0.25">
      <c r="A1417" s="171"/>
      <c r="B1417" s="172"/>
      <c r="C1417" s="172"/>
      <c r="D1417" s="172"/>
      <c r="E1417" s="172"/>
      <c r="F1417" s="172"/>
      <c r="G1417" s="172"/>
      <c r="H1417" s="172"/>
      <c r="I1417" s="172"/>
      <c r="J1417" s="172"/>
      <c r="K1417" s="172"/>
      <c r="L1417" s="184"/>
      <c r="M1417" s="207" t="s">
        <v>1265</v>
      </c>
      <c r="N1417" s="200"/>
      <c r="O1417" s="200"/>
      <c r="P1417" s="200"/>
      <c r="Q1417" s="200"/>
      <c r="R1417" s="200"/>
      <c r="S1417" s="200"/>
      <c r="T1417" s="200"/>
      <c r="U1417" s="200"/>
      <c r="V1417" s="200"/>
      <c r="W1417" s="200"/>
      <c r="X1417" s="200"/>
      <c r="Y1417" s="200"/>
      <c r="Z1417" s="200"/>
      <c r="AA1417" s="200"/>
      <c r="AB1417" s="200"/>
      <c r="AC1417" s="200"/>
      <c r="AD1417" s="200"/>
      <c r="AE1417" s="200"/>
      <c r="AF1417" s="200"/>
      <c r="AG1417" s="200"/>
      <c r="AH1417" s="200"/>
      <c r="AI1417" s="200"/>
      <c r="AJ1417" s="200"/>
      <c r="AK1417" s="200"/>
      <c r="AL1417" s="200"/>
      <c r="AM1417" s="200"/>
      <c r="AN1417" s="200"/>
      <c r="AO1417" s="200"/>
      <c r="AP1417" s="200"/>
      <c r="AQ1417" s="200"/>
      <c r="AR1417" s="200"/>
      <c r="AS1417" s="200"/>
      <c r="AT1417" s="200"/>
      <c r="AU1417" s="200"/>
      <c r="AV1417" s="214"/>
      <c r="AW1417" s="141"/>
      <c r="AX1417" s="142"/>
      <c r="AY1417" s="142"/>
      <c r="AZ1417" s="142"/>
      <c r="BA1417" s="142"/>
      <c r="BB1417" s="142"/>
    </row>
    <row r="1418" spans="1:54" ht="12.6" customHeight="1" x14ac:dyDescent="0.25">
      <c r="A1418" s="141"/>
      <c r="B1418" s="142"/>
      <c r="C1418" s="142"/>
      <c r="D1418" s="142"/>
      <c r="E1418" s="142"/>
      <c r="F1418" s="142"/>
      <c r="G1418" s="142"/>
      <c r="H1418" s="142"/>
      <c r="I1418" s="142"/>
      <c r="J1418" s="142"/>
      <c r="K1418" s="142"/>
      <c r="L1418" s="185"/>
      <c r="M1418" s="171"/>
      <c r="N1418" s="172"/>
      <c r="O1418" s="172"/>
      <c r="P1418" s="172"/>
      <c r="Q1418" s="172"/>
      <c r="R1418" s="172"/>
      <c r="S1418" s="172"/>
      <c r="T1418" s="184"/>
      <c r="U1418" s="171"/>
      <c r="V1418" s="172"/>
      <c r="W1418" s="172"/>
      <c r="X1418" s="172"/>
      <c r="Y1418" s="172"/>
      <c r="Z1418" s="172"/>
      <c r="AA1418" s="184"/>
      <c r="AB1418" s="171"/>
      <c r="AC1418" s="172"/>
      <c r="AD1418" s="172"/>
      <c r="AE1418" s="172"/>
      <c r="AF1418" s="172"/>
      <c r="AG1418" s="172"/>
      <c r="AH1418" s="184"/>
      <c r="AI1418" s="171"/>
      <c r="AJ1418" s="172"/>
      <c r="AK1418" s="172"/>
      <c r="AL1418" s="172"/>
      <c r="AM1418" s="172"/>
      <c r="AN1418" s="172"/>
      <c r="AO1418" s="184"/>
      <c r="AP1418" s="171" t="s">
        <v>1472</v>
      </c>
      <c r="AQ1418" s="172"/>
      <c r="AR1418" s="172"/>
      <c r="AS1418" s="172"/>
      <c r="AT1418" s="172"/>
      <c r="AU1418" s="172"/>
      <c r="AV1418" s="184"/>
      <c r="AW1418" s="142"/>
      <c r="AX1418" s="142"/>
      <c r="AY1418" s="142"/>
      <c r="AZ1418" s="142"/>
      <c r="BA1418" s="142"/>
      <c r="BB1418" s="142"/>
    </row>
    <row r="1419" spans="1:54" ht="12.6" customHeight="1" x14ac:dyDescent="0.25">
      <c r="A1419" s="799" t="s">
        <v>1984</v>
      </c>
      <c r="B1419" s="800"/>
      <c r="C1419" s="800"/>
      <c r="D1419" s="800"/>
      <c r="E1419" s="800"/>
      <c r="F1419" s="800"/>
      <c r="G1419" s="800"/>
      <c r="H1419" s="800"/>
      <c r="I1419" s="800"/>
      <c r="J1419" s="800"/>
      <c r="K1419" s="800"/>
      <c r="L1419" s="802"/>
      <c r="M1419" s="799" t="s">
        <v>1425</v>
      </c>
      <c r="N1419" s="800"/>
      <c r="O1419" s="800"/>
      <c r="P1419" s="800"/>
      <c r="Q1419" s="800"/>
      <c r="R1419" s="800"/>
      <c r="S1419" s="800"/>
      <c r="T1419" s="802"/>
      <c r="U1419" s="799" t="s">
        <v>1427</v>
      </c>
      <c r="V1419" s="800"/>
      <c r="W1419" s="800"/>
      <c r="X1419" s="800"/>
      <c r="Y1419" s="800"/>
      <c r="Z1419" s="800"/>
      <c r="AA1419" s="802"/>
      <c r="AB1419" s="799" t="s">
        <v>1428</v>
      </c>
      <c r="AC1419" s="800"/>
      <c r="AD1419" s="800"/>
      <c r="AE1419" s="800"/>
      <c r="AF1419" s="800"/>
      <c r="AG1419" s="800"/>
      <c r="AH1419" s="802"/>
      <c r="AI1419" s="799" t="s">
        <v>1429</v>
      </c>
      <c r="AJ1419" s="800"/>
      <c r="AK1419" s="800"/>
      <c r="AL1419" s="800"/>
      <c r="AM1419" s="800"/>
      <c r="AN1419" s="800"/>
      <c r="AO1419" s="802"/>
      <c r="AP1419" s="141" t="s">
        <v>1531</v>
      </c>
      <c r="AQ1419" s="142"/>
      <c r="AR1419" s="142"/>
      <c r="AS1419" s="142"/>
      <c r="AT1419" s="142"/>
      <c r="AU1419" s="142"/>
      <c r="AV1419" s="185"/>
      <c r="AW1419" s="142"/>
      <c r="AX1419" s="142"/>
      <c r="AY1419" s="142"/>
      <c r="AZ1419" s="142"/>
      <c r="BA1419" s="142"/>
      <c r="BB1419" s="142"/>
    </row>
    <row r="1420" spans="1:54" ht="12.6" customHeight="1" x14ac:dyDescent="0.25">
      <c r="A1420" s="799" t="s">
        <v>1985</v>
      </c>
      <c r="B1420" s="800"/>
      <c r="C1420" s="800"/>
      <c r="D1420" s="800"/>
      <c r="E1420" s="800"/>
      <c r="F1420" s="800"/>
      <c r="G1420" s="800"/>
      <c r="H1420" s="800"/>
      <c r="I1420" s="800"/>
      <c r="J1420" s="800"/>
      <c r="K1420" s="800"/>
      <c r="L1420" s="802"/>
      <c r="M1420" s="799" t="s">
        <v>1426</v>
      </c>
      <c r="N1420" s="800"/>
      <c r="O1420" s="800"/>
      <c r="P1420" s="800"/>
      <c r="Q1420" s="800"/>
      <c r="R1420" s="800"/>
      <c r="S1420" s="800"/>
      <c r="T1420" s="802"/>
      <c r="U1420" s="141"/>
      <c r="V1420" s="142"/>
      <c r="W1420" s="142"/>
      <c r="X1420" s="142"/>
      <c r="Y1420" s="142"/>
      <c r="Z1420" s="142"/>
      <c r="AA1420" s="185"/>
      <c r="AB1420" s="141"/>
      <c r="AC1420" s="142"/>
      <c r="AD1420" s="142"/>
      <c r="AE1420" s="142"/>
      <c r="AF1420" s="142"/>
      <c r="AG1420" s="142"/>
      <c r="AH1420" s="185"/>
      <c r="AI1420" s="141"/>
      <c r="AJ1420" s="142"/>
      <c r="AK1420" s="142"/>
      <c r="AL1420" s="142"/>
      <c r="AM1420" s="142"/>
      <c r="AN1420" s="142"/>
      <c r="AO1420" s="185"/>
      <c r="AP1420" s="141" t="s">
        <v>1474</v>
      </c>
      <c r="AQ1420" s="142"/>
      <c r="AR1420" s="142"/>
      <c r="AS1420" s="142"/>
      <c r="AT1420" s="142"/>
      <c r="AU1420" s="142"/>
      <c r="AV1420" s="185"/>
      <c r="AW1420" s="142"/>
      <c r="AX1420" s="142"/>
      <c r="AY1420" s="142"/>
      <c r="AZ1420" s="142"/>
      <c r="BA1420" s="142"/>
      <c r="BB1420" s="142"/>
    </row>
    <row r="1421" spans="1:54" ht="12.6" customHeight="1" x14ac:dyDescent="0.25">
      <c r="A1421" s="141"/>
      <c r="B1421" s="142"/>
      <c r="C1421" s="142"/>
      <c r="D1421" s="142"/>
      <c r="E1421" s="142"/>
      <c r="F1421" s="142"/>
      <c r="G1421" s="142"/>
      <c r="H1421" s="142"/>
      <c r="I1421" s="142"/>
      <c r="J1421" s="142"/>
      <c r="K1421" s="142"/>
      <c r="L1421" s="185"/>
      <c r="M1421" s="141"/>
      <c r="N1421" s="142"/>
      <c r="O1421" s="142"/>
      <c r="P1421" s="142"/>
      <c r="Q1421" s="142"/>
      <c r="R1421" s="142"/>
      <c r="S1421" s="142"/>
      <c r="T1421" s="185"/>
      <c r="U1421" s="141"/>
      <c r="V1421" s="142"/>
      <c r="W1421" s="142"/>
      <c r="X1421" s="142"/>
      <c r="Y1421" s="142"/>
      <c r="Z1421" s="142"/>
      <c r="AA1421" s="185"/>
      <c r="AB1421" s="141"/>
      <c r="AC1421" s="142"/>
      <c r="AD1421" s="142"/>
      <c r="AE1421" s="142"/>
      <c r="AF1421" s="142"/>
      <c r="AG1421" s="142"/>
      <c r="AH1421" s="185"/>
      <c r="AI1421" s="141"/>
      <c r="AJ1421" s="142"/>
      <c r="AK1421" s="142"/>
      <c r="AL1421" s="142"/>
      <c r="AM1421" s="142"/>
      <c r="AN1421" s="142"/>
      <c r="AO1421" s="185"/>
      <c r="AP1421" s="141" t="s">
        <v>1475</v>
      </c>
      <c r="AQ1421" s="142"/>
      <c r="AR1421" s="142"/>
      <c r="AS1421" s="142"/>
      <c r="AT1421" s="142"/>
      <c r="AU1421" s="142"/>
      <c r="AV1421" s="185"/>
      <c r="AW1421" s="142"/>
      <c r="AX1421" s="142"/>
      <c r="AY1421" s="142"/>
      <c r="AZ1421" s="142"/>
      <c r="BA1421" s="142"/>
      <c r="BB1421" s="142"/>
    </row>
    <row r="1422" spans="1:54" ht="12.6" customHeight="1" x14ac:dyDescent="0.25">
      <c r="A1422" s="799" t="s">
        <v>1415</v>
      </c>
      <c r="B1422" s="800"/>
      <c r="C1422" s="800"/>
      <c r="D1422" s="800"/>
      <c r="E1422" s="800"/>
      <c r="F1422" s="800"/>
      <c r="G1422" s="800"/>
      <c r="H1422" s="800"/>
      <c r="I1422" s="800"/>
      <c r="J1422" s="800"/>
      <c r="K1422" s="800"/>
      <c r="L1422" s="802"/>
      <c r="M1422" s="799" t="s">
        <v>1416</v>
      </c>
      <c r="N1422" s="800"/>
      <c r="O1422" s="800"/>
      <c r="P1422" s="800"/>
      <c r="Q1422" s="800"/>
      <c r="R1422" s="800"/>
      <c r="S1422" s="800"/>
      <c r="T1422" s="802"/>
      <c r="U1422" s="799" t="s">
        <v>1417</v>
      </c>
      <c r="V1422" s="800"/>
      <c r="W1422" s="800"/>
      <c r="X1422" s="800"/>
      <c r="Y1422" s="800"/>
      <c r="Z1422" s="800"/>
      <c r="AA1422" s="802"/>
      <c r="AB1422" s="799" t="s">
        <v>1418</v>
      </c>
      <c r="AC1422" s="800"/>
      <c r="AD1422" s="800"/>
      <c r="AE1422" s="800"/>
      <c r="AF1422" s="800"/>
      <c r="AG1422" s="800"/>
      <c r="AH1422" s="802"/>
      <c r="AI1422" s="799" t="s">
        <v>1419</v>
      </c>
      <c r="AJ1422" s="800"/>
      <c r="AK1422" s="800"/>
      <c r="AL1422" s="800"/>
      <c r="AM1422" s="800"/>
      <c r="AN1422" s="800"/>
      <c r="AO1422" s="802"/>
      <c r="AP1422" s="174" t="s">
        <v>1420</v>
      </c>
      <c r="AQ1422" s="208"/>
      <c r="AR1422" s="208"/>
      <c r="AS1422" s="208"/>
      <c r="AT1422" s="208"/>
      <c r="AU1422" s="208"/>
      <c r="AV1422" s="209"/>
      <c r="AW1422" s="142"/>
      <c r="AX1422" s="142"/>
      <c r="AY1422" s="142"/>
      <c r="AZ1422" s="142"/>
      <c r="BA1422" s="142"/>
      <c r="BB1422" s="142"/>
    </row>
    <row r="1423" spans="1:54" ht="12.6" customHeight="1" x14ac:dyDescent="0.25">
      <c r="A1423" s="143" t="s">
        <v>1986</v>
      </c>
      <c r="B1423" s="144"/>
      <c r="C1423" s="144"/>
      <c r="D1423" s="144"/>
      <c r="E1423" s="144"/>
      <c r="F1423" s="144"/>
      <c r="G1423" s="144"/>
      <c r="H1423" s="144"/>
      <c r="I1423" s="144"/>
      <c r="J1423" s="144"/>
      <c r="K1423" s="144"/>
      <c r="L1423" s="145"/>
      <c r="M1423" s="1205">
        <f>'HL KNIHA VYPOC'!$D$215*-1</f>
        <v>0</v>
      </c>
      <c r="N1423" s="1205"/>
      <c r="O1423" s="1205"/>
      <c r="P1423" s="1205"/>
      <c r="Q1423" s="1205"/>
      <c r="R1423" s="1205"/>
      <c r="S1423" s="1205"/>
      <c r="T1423" s="1205"/>
      <c r="U1423" s="1205">
        <f>'HL KNIHA VYPOC'!$F$215</f>
        <v>0</v>
      </c>
      <c r="V1423" s="1205"/>
      <c r="W1423" s="1205"/>
      <c r="X1423" s="1205"/>
      <c r="Y1423" s="1205"/>
      <c r="Z1423" s="1205"/>
      <c r="AA1423" s="1205"/>
      <c r="AB1423" s="1205">
        <f>'HL KNIHA VYPOC'!$E$215</f>
        <v>0</v>
      </c>
      <c r="AC1423" s="1205"/>
      <c r="AD1423" s="1205"/>
      <c r="AE1423" s="1205"/>
      <c r="AF1423" s="1205"/>
      <c r="AG1423" s="1205"/>
      <c r="AH1423" s="1205"/>
      <c r="AI1423" s="1205"/>
      <c r="AJ1423" s="1205"/>
      <c r="AK1423" s="1205"/>
      <c r="AL1423" s="1205"/>
      <c r="AM1423" s="1205"/>
      <c r="AN1423" s="1205"/>
      <c r="AO1423" s="1205"/>
      <c r="AP1423" s="1112">
        <f>SUM(M1423+U1423-AB1423+AI1423)</f>
        <v>0</v>
      </c>
      <c r="AQ1423" s="1113"/>
      <c r="AR1423" s="1113"/>
      <c r="AS1423" s="1113"/>
      <c r="AT1423" s="1113"/>
      <c r="AU1423" s="1113"/>
      <c r="AV1423" s="1114"/>
      <c r="AW1423" s="147"/>
      <c r="AX1423" s="147"/>
      <c r="AY1423" s="147"/>
      <c r="AZ1423" s="147"/>
      <c r="BA1423" s="147"/>
      <c r="BB1423" s="147"/>
    </row>
    <row r="1424" spans="1:54" ht="12.6" customHeight="1" x14ac:dyDescent="0.25">
      <c r="A1424" s="148" t="s">
        <v>1987</v>
      </c>
      <c r="B1424" s="149"/>
      <c r="C1424" s="149"/>
      <c r="D1424" s="149"/>
      <c r="E1424" s="149"/>
      <c r="F1424" s="149"/>
      <c r="G1424" s="149"/>
      <c r="H1424" s="149"/>
      <c r="I1424" s="149"/>
      <c r="J1424" s="149"/>
      <c r="K1424" s="149"/>
      <c r="L1424" s="150"/>
      <c r="M1424" s="1205"/>
      <c r="N1424" s="1205"/>
      <c r="O1424" s="1205"/>
      <c r="P1424" s="1205"/>
      <c r="Q1424" s="1205"/>
      <c r="R1424" s="1205"/>
      <c r="S1424" s="1205"/>
      <c r="T1424" s="1205"/>
      <c r="U1424" s="1205"/>
      <c r="V1424" s="1205"/>
      <c r="W1424" s="1205"/>
      <c r="X1424" s="1205"/>
      <c r="Y1424" s="1205"/>
      <c r="Z1424" s="1205"/>
      <c r="AA1424" s="1205"/>
      <c r="AB1424" s="1205"/>
      <c r="AC1424" s="1205"/>
      <c r="AD1424" s="1205"/>
      <c r="AE1424" s="1205"/>
      <c r="AF1424" s="1205"/>
      <c r="AG1424" s="1205"/>
      <c r="AH1424" s="1205"/>
      <c r="AI1424" s="1205"/>
      <c r="AJ1424" s="1205"/>
      <c r="AK1424" s="1205"/>
      <c r="AL1424" s="1205"/>
      <c r="AM1424" s="1205"/>
      <c r="AN1424" s="1205"/>
      <c r="AO1424" s="1205"/>
      <c r="AP1424" s="1206">
        <f>SUM(M1424+U1424-AB1424+AI1424)</f>
        <v>0</v>
      </c>
      <c r="AQ1424" s="1207"/>
      <c r="AR1424" s="1207"/>
      <c r="AS1424" s="1207"/>
      <c r="AT1424" s="1207"/>
      <c r="AU1424" s="1207"/>
      <c r="AV1424" s="1208"/>
      <c r="AW1424" s="147"/>
      <c r="AX1424" s="147"/>
      <c r="AY1424" s="147"/>
      <c r="AZ1424" s="147"/>
      <c r="BA1424" s="147"/>
      <c r="BB1424" s="147"/>
    </row>
    <row r="1425" spans="1:54" ht="12.6" customHeight="1" x14ac:dyDescent="0.25">
      <c r="A1425" s="151" t="s">
        <v>1988</v>
      </c>
      <c r="B1425" s="152"/>
      <c r="C1425" s="152"/>
      <c r="D1425" s="152"/>
      <c r="E1425" s="152"/>
      <c r="F1425" s="152"/>
      <c r="G1425" s="152"/>
      <c r="H1425" s="152"/>
      <c r="I1425" s="152"/>
      <c r="J1425" s="152"/>
      <c r="K1425" s="152"/>
      <c r="L1425" s="153"/>
      <c r="M1425" s="1205"/>
      <c r="N1425" s="1205"/>
      <c r="O1425" s="1205"/>
      <c r="P1425" s="1205"/>
      <c r="Q1425" s="1205"/>
      <c r="R1425" s="1205"/>
      <c r="S1425" s="1205"/>
      <c r="T1425" s="1205"/>
      <c r="U1425" s="1205"/>
      <c r="V1425" s="1205"/>
      <c r="W1425" s="1205"/>
      <c r="X1425" s="1205"/>
      <c r="Y1425" s="1205"/>
      <c r="Z1425" s="1205"/>
      <c r="AA1425" s="1205"/>
      <c r="AB1425" s="1205"/>
      <c r="AC1425" s="1205"/>
      <c r="AD1425" s="1205"/>
      <c r="AE1425" s="1205"/>
      <c r="AF1425" s="1205"/>
      <c r="AG1425" s="1205"/>
      <c r="AH1425" s="1205"/>
      <c r="AI1425" s="1205"/>
      <c r="AJ1425" s="1205"/>
      <c r="AK1425" s="1205"/>
      <c r="AL1425" s="1205"/>
      <c r="AM1425" s="1205"/>
      <c r="AN1425" s="1205"/>
      <c r="AO1425" s="1205"/>
      <c r="AP1425" s="1209"/>
      <c r="AQ1425" s="1210"/>
      <c r="AR1425" s="1210"/>
      <c r="AS1425" s="1210"/>
      <c r="AT1425" s="1210"/>
      <c r="AU1425" s="1210"/>
      <c r="AV1425" s="1211"/>
      <c r="AW1425" s="147"/>
      <c r="AX1425" s="147"/>
      <c r="AY1425" s="147"/>
      <c r="AZ1425" s="147"/>
      <c r="BA1425" s="147"/>
      <c r="BB1425" s="147"/>
    </row>
    <row r="1426" spans="1:54" ht="12.6" customHeight="1" x14ac:dyDescent="0.25">
      <c r="A1426" s="148" t="s">
        <v>1989</v>
      </c>
      <c r="B1426" s="149"/>
      <c r="C1426" s="149"/>
      <c r="D1426" s="149"/>
      <c r="E1426" s="149"/>
      <c r="F1426" s="149"/>
      <c r="G1426" s="149"/>
      <c r="H1426" s="149"/>
      <c r="I1426" s="149"/>
      <c r="J1426" s="149"/>
      <c r="K1426" s="149"/>
      <c r="L1426" s="150"/>
      <c r="M1426" s="1112">
        <f>SUM('HL KNIHA VYPOC'!D223)*-1</f>
        <v>0</v>
      </c>
      <c r="N1426" s="1113"/>
      <c r="O1426" s="1113"/>
      <c r="P1426" s="1113"/>
      <c r="Q1426" s="1113"/>
      <c r="R1426" s="1113"/>
      <c r="S1426" s="1113"/>
      <c r="T1426" s="1114"/>
      <c r="U1426" s="1112">
        <f>SUM('HL KNIHA VYPOC'!F223)</f>
        <v>0</v>
      </c>
      <c r="V1426" s="1113"/>
      <c r="W1426" s="1113"/>
      <c r="X1426" s="1113"/>
      <c r="Y1426" s="1113"/>
      <c r="Z1426" s="1113"/>
      <c r="AA1426" s="1114"/>
      <c r="AB1426" s="1112">
        <f>SUM('HL KNIHA VYPOC'!E223)</f>
        <v>0</v>
      </c>
      <c r="AC1426" s="1113"/>
      <c r="AD1426" s="1113"/>
      <c r="AE1426" s="1113"/>
      <c r="AF1426" s="1113"/>
      <c r="AG1426" s="1113"/>
      <c r="AH1426" s="1114"/>
      <c r="AI1426" s="1112"/>
      <c r="AJ1426" s="1113"/>
      <c r="AK1426" s="1113"/>
      <c r="AL1426" s="1113"/>
      <c r="AM1426" s="1113"/>
      <c r="AN1426" s="1113"/>
      <c r="AO1426" s="1114"/>
      <c r="AP1426" s="1112">
        <f>SUM(M1426+U1426-AB1426+AI1426)</f>
        <v>0</v>
      </c>
      <c r="AQ1426" s="1113"/>
      <c r="AR1426" s="1113"/>
      <c r="AS1426" s="1113"/>
      <c r="AT1426" s="1113"/>
      <c r="AU1426" s="1113"/>
      <c r="AV1426" s="1114"/>
      <c r="AW1426" s="147"/>
      <c r="AX1426" s="147"/>
      <c r="AY1426" s="147"/>
      <c r="AZ1426" s="147"/>
      <c r="BA1426" s="147"/>
      <c r="BB1426" s="147"/>
    </row>
    <row r="1427" spans="1:54" ht="12.6" customHeight="1" x14ac:dyDescent="0.25">
      <c r="A1427" s="148" t="s">
        <v>1990</v>
      </c>
      <c r="B1427" s="149"/>
      <c r="C1427" s="149"/>
      <c r="D1427" s="149"/>
      <c r="E1427" s="149"/>
      <c r="F1427" s="149"/>
      <c r="G1427" s="149"/>
      <c r="H1427" s="149"/>
      <c r="I1427" s="149"/>
      <c r="J1427" s="149"/>
      <c r="K1427" s="149"/>
      <c r="L1427" s="150"/>
      <c r="M1427" s="1205">
        <f>SUM('HL KNIHA VYPOC'!D172)</f>
        <v>0</v>
      </c>
      <c r="N1427" s="1205"/>
      <c r="O1427" s="1205"/>
      <c r="P1427" s="1205"/>
      <c r="Q1427" s="1205"/>
      <c r="R1427" s="1205"/>
      <c r="S1427" s="1205"/>
      <c r="T1427" s="1205"/>
      <c r="U1427" s="1205">
        <f>SUM('HL KNIHA VYPOC'!F172)</f>
        <v>0</v>
      </c>
      <c r="V1427" s="1205"/>
      <c r="W1427" s="1205"/>
      <c r="X1427" s="1205"/>
      <c r="Y1427" s="1205"/>
      <c r="Z1427" s="1205"/>
      <c r="AA1427" s="1205"/>
      <c r="AB1427" s="1205">
        <f>SUM('HL KNIHA VYPOC'!E172)</f>
        <v>0</v>
      </c>
      <c r="AC1427" s="1205"/>
      <c r="AD1427" s="1205"/>
      <c r="AE1427" s="1205"/>
      <c r="AF1427" s="1205"/>
      <c r="AG1427" s="1205"/>
      <c r="AH1427" s="1205"/>
      <c r="AI1427" s="1205"/>
      <c r="AJ1427" s="1205"/>
      <c r="AK1427" s="1205"/>
      <c r="AL1427" s="1205"/>
      <c r="AM1427" s="1205"/>
      <c r="AN1427" s="1205"/>
      <c r="AO1427" s="1205"/>
      <c r="AP1427" s="1206">
        <f>SUM('HL KNIHA VYPOC'!G172)</f>
        <v>0</v>
      </c>
      <c r="AQ1427" s="1207"/>
      <c r="AR1427" s="1207"/>
      <c r="AS1427" s="1207"/>
      <c r="AT1427" s="1207"/>
      <c r="AU1427" s="1207"/>
      <c r="AV1427" s="1208"/>
      <c r="AW1427" s="147"/>
      <c r="AX1427" s="147"/>
      <c r="AY1427" s="147"/>
      <c r="AZ1427" s="147"/>
      <c r="BA1427" s="147"/>
      <c r="BB1427" s="147"/>
    </row>
    <row r="1428" spans="1:54" ht="12.6" customHeight="1" x14ac:dyDescent="0.25">
      <c r="A1428" s="151" t="s">
        <v>1991</v>
      </c>
      <c r="B1428" s="152"/>
      <c r="C1428" s="152"/>
      <c r="D1428" s="152"/>
      <c r="E1428" s="152"/>
      <c r="F1428" s="152"/>
      <c r="G1428" s="152"/>
      <c r="H1428" s="152"/>
      <c r="I1428" s="152"/>
      <c r="J1428" s="152"/>
      <c r="K1428" s="152"/>
      <c r="L1428" s="153"/>
      <c r="M1428" s="1205"/>
      <c r="N1428" s="1205"/>
      <c r="O1428" s="1205"/>
      <c r="P1428" s="1205"/>
      <c r="Q1428" s="1205"/>
      <c r="R1428" s="1205"/>
      <c r="S1428" s="1205"/>
      <c r="T1428" s="1205"/>
      <c r="U1428" s="1205"/>
      <c r="V1428" s="1205"/>
      <c r="W1428" s="1205"/>
      <c r="X1428" s="1205"/>
      <c r="Y1428" s="1205"/>
      <c r="Z1428" s="1205"/>
      <c r="AA1428" s="1205"/>
      <c r="AB1428" s="1205"/>
      <c r="AC1428" s="1205"/>
      <c r="AD1428" s="1205"/>
      <c r="AE1428" s="1205"/>
      <c r="AF1428" s="1205"/>
      <c r="AG1428" s="1205"/>
      <c r="AH1428" s="1205"/>
      <c r="AI1428" s="1205"/>
      <c r="AJ1428" s="1205"/>
      <c r="AK1428" s="1205"/>
      <c r="AL1428" s="1205"/>
      <c r="AM1428" s="1205"/>
      <c r="AN1428" s="1205"/>
      <c r="AO1428" s="1205"/>
      <c r="AP1428" s="1209"/>
      <c r="AQ1428" s="1210"/>
      <c r="AR1428" s="1210"/>
      <c r="AS1428" s="1210"/>
      <c r="AT1428" s="1210"/>
      <c r="AU1428" s="1210"/>
      <c r="AV1428" s="1211"/>
      <c r="AW1428" s="147"/>
      <c r="AX1428" s="147"/>
      <c r="AY1428" s="147"/>
      <c r="AZ1428" s="147"/>
      <c r="BA1428" s="147"/>
      <c r="BB1428" s="147"/>
    </row>
    <row r="1429" spans="1:54" ht="12.6" customHeight="1" x14ac:dyDescent="0.25">
      <c r="A1429" s="143" t="s">
        <v>1992</v>
      </c>
      <c r="B1429" s="144"/>
      <c r="C1429" s="144"/>
      <c r="D1429" s="144"/>
      <c r="E1429" s="144"/>
      <c r="F1429" s="144"/>
      <c r="G1429" s="144"/>
      <c r="H1429" s="144"/>
      <c r="I1429" s="144"/>
      <c r="J1429" s="144"/>
      <c r="K1429" s="144"/>
      <c r="L1429" s="145"/>
      <c r="M1429" s="1205">
        <f>SUM('HL KNIHA VYPOC'!D216)*-1</f>
        <v>0</v>
      </c>
      <c r="N1429" s="1205"/>
      <c r="O1429" s="1205"/>
      <c r="P1429" s="1205"/>
      <c r="Q1429" s="1205"/>
      <c r="R1429" s="1205"/>
      <c r="S1429" s="1205"/>
      <c r="T1429" s="1205"/>
      <c r="U1429" s="1205">
        <f>SUM('HL KNIHA VYPOC'!F216)</f>
        <v>0</v>
      </c>
      <c r="V1429" s="1205"/>
      <c r="W1429" s="1205"/>
      <c r="X1429" s="1205"/>
      <c r="Y1429" s="1205"/>
      <c r="Z1429" s="1205"/>
      <c r="AA1429" s="1205"/>
      <c r="AB1429" s="1205">
        <f>SUM('HL KNIHA VYPOC'!E216)</f>
        <v>0</v>
      </c>
      <c r="AC1429" s="1205"/>
      <c r="AD1429" s="1205"/>
      <c r="AE1429" s="1205"/>
      <c r="AF1429" s="1205"/>
      <c r="AG1429" s="1205"/>
      <c r="AH1429" s="1205"/>
      <c r="AI1429" s="1205"/>
      <c r="AJ1429" s="1205"/>
      <c r="AK1429" s="1205"/>
      <c r="AL1429" s="1205"/>
      <c r="AM1429" s="1205"/>
      <c r="AN1429" s="1205"/>
      <c r="AO1429" s="1205"/>
      <c r="AP1429" s="1112">
        <f t="shared" ref="AP1429:AP1435" si="2">SUM(M1429+U1429-AB1429+AI1429)</f>
        <v>0</v>
      </c>
      <c r="AQ1429" s="1113"/>
      <c r="AR1429" s="1113"/>
      <c r="AS1429" s="1113"/>
      <c r="AT1429" s="1113"/>
      <c r="AU1429" s="1113"/>
      <c r="AV1429" s="1114"/>
      <c r="AW1429" s="147"/>
      <c r="AX1429" s="147"/>
      <c r="AY1429" s="147"/>
      <c r="AZ1429" s="147"/>
      <c r="BA1429" s="147"/>
      <c r="BB1429" s="147"/>
    </row>
    <row r="1430" spans="1:54" ht="12.6" customHeight="1" x14ac:dyDescent="0.25">
      <c r="A1430" s="143" t="s">
        <v>1993</v>
      </c>
      <c r="B1430" s="144"/>
      <c r="C1430" s="144"/>
      <c r="D1430" s="144"/>
      <c r="E1430" s="144"/>
      <c r="F1430" s="144"/>
      <c r="G1430" s="144"/>
      <c r="H1430" s="144"/>
      <c r="I1430" s="144"/>
      <c r="J1430" s="144"/>
      <c r="K1430" s="144"/>
      <c r="L1430" s="145"/>
      <c r="M1430" s="1112">
        <f>SUM('HL KNIHA VYPOC'!D217)*-1</f>
        <v>0</v>
      </c>
      <c r="N1430" s="1113"/>
      <c r="O1430" s="1113"/>
      <c r="P1430" s="1113"/>
      <c r="Q1430" s="1113"/>
      <c r="R1430" s="1113"/>
      <c r="S1430" s="1113"/>
      <c r="T1430" s="1114"/>
      <c r="U1430" s="1112">
        <f>SUM('HL KNIHA VYPOC'!F217)</f>
        <v>0</v>
      </c>
      <c r="V1430" s="1113"/>
      <c r="W1430" s="1113"/>
      <c r="X1430" s="1113"/>
      <c r="Y1430" s="1113"/>
      <c r="Z1430" s="1113"/>
      <c r="AA1430" s="1114"/>
      <c r="AB1430" s="1112">
        <f>SUM('HL KNIHA VYPOC'!E217)</f>
        <v>0</v>
      </c>
      <c r="AC1430" s="1113"/>
      <c r="AD1430" s="1113"/>
      <c r="AE1430" s="1113"/>
      <c r="AF1430" s="1113"/>
      <c r="AG1430" s="1113"/>
      <c r="AH1430" s="1114"/>
      <c r="AI1430" s="1112"/>
      <c r="AJ1430" s="1113"/>
      <c r="AK1430" s="1113"/>
      <c r="AL1430" s="1113"/>
      <c r="AM1430" s="1113"/>
      <c r="AN1430" s="1113"/>
      <c r="AO1430" s="1114"/>
      <c r="AP1430" s="1112">
        <f t="shared" si="2"/>
        <v>0</v>
      </c>
      <c r="AQ1430" s="1113"/>
      <c r="AR1430" s="1113"/>
      <c r="AS1430" s="1113"/>
      <c r="AT1430" s="1113"/>
      <c r="AU1430" s="1113"/>
      <c r="AV1430" s="1114"/>
      <c r="AW1430" s="147"/>
      <c r="AX1430" s="147"/>
      <c r="AY1430" s="147"/>
      <c r="AZ1430" s="147"/>
      <c r="BA1430" s="147"/>
      <c r="BB1430" s="147"/>
    </row>
    <row r="1431" spans="1:54" ht="27" customHeight="1" x14ac:dyDescent="0.25">
      <c r="A1431" s="987" t="s">
        <v>1994</v>
      </c>
      <c r="B1431" s="988"/>
      <c r="C1431" s="988"/>
      <c r="D1431" s="988"/>
      <c r="E1431" s="988"/>
      <c r="F1431" s="988"/>
      <c r="G1431" s="988"/>
      <c r="H1431" s="988"/>
      <c r="I1431" s="988"/>
      <c r="J1431" s="988"/>
      <c r="K1431" s="988"/>
      <c r="L1431" s="989"/>
      <c r="M1431" s="1112">
        <f>SUM('HL KNIHA VYPOC'!D222+'HL KNIHA VYPOC'!D227)*-1</f>
        <v>0</v>
      </c>
      <c r="N1431" s="1113"/>
      <c r="O1431" s="1113"/>
      <c r="P1431" s="1113"/>
      <c r="Q1431" s="1113"/>
      <c r="R1431" s="1113"/>
      <c r="S1431" s="1113"/>
      <c r="T1431" s="1114"/>
      <c r="U1431" s="1112">
        <f>SUM('HL KNIHA VYPOC'!F222+'HL KNIHA VYPOC'!F227)</f>
        <v>0</v>
      </c>
      <c r="V1431" s="1113"/>
      <c r="W1431" s="1113"/>
      <c r="X1431" s="1113"/>
      <c r="Y1431" s="1113"/>
      <c r="Z1431" s="1113"/>
      <c r="AA1431" s="1114"/>
      <c r="AB1431" s="1112">
        <f>SUM('HL KNIHA VYPOC'!E222+'HL KNIHA VYPOC'!E227)</f>
        <v>0</v>
      </c>
      <c r="AC1431" s="1113"/>
      <c r="AD1431" s="1113"/>
      <c r="AE1431" s="1113"/>
      <c r="AF1431" s="1113"/>
      <c r="AG1431" s="1113"/>
      <c r="AH1431" s="1114"/>
      <c r="AI1431" s="1112"/>
      <c r="AJ1431" s="1113"/>
      <c r="AK1431" s="1113"/>
      <c r="AL1431" s="1113"/>
      <c r="AM1431" s="1113"/>
      <c r="AN1431" s="1113"/>
      <c r="AO1431" s="1114"/>
      <c r="AP1431" s="1112">
        <f t="shared" si="2"/>
        <v>0</v>
      </c>
      <c r="AQ1431" s="1113"/>
      <c r="AR1431" s="1113"/>
      <c r="AS1431" s="1113"/>
      <c r="AT1431" s="1113"/>
      <c r="AU1431" s="1113"/>
      <c r="AV1431" s="1114"/>
      <c r="AW1431" s="147"/>
      <c r="AX1431" s="147"/>
      <c r="AY1431" s="147"/>
      <c r="AZ1431" s="147"/>
      <c r="BA1431" s="147"/>
      <c r="BB1431" s="147"/>
    </row>
    <row r="1432" spans="1:54" ht="24.75" customHeight="1" x14ac:dyDescent="0.25">
      <c r="A1432" s="987" t="s">
        <v>1995</v>
      </c>
      <c r="B1432" s="988"/>
      <c r="C1432" s="988"/>
      <c r="D1432" s="988"/>
      <c r="E1432" s="988"/>
      <c r="F1432" s="988"/>
      <c r="G1432" s="988"/>
      <c r="H1432" s="988"/>
      <c r="I1432" s="988"/>
      <c r="J1432" s="988"/>
      <c r="K1432" s="988"/>
      <c r="L1432" s="989"/>
      <c r="M1432" s="1112">
        <f>SUM('HL KNIHA VYPOC'!D221+'HL KNIHA VYPOC'!D226)*-1</f>
        <v>0</v>
      </c>
      <c r="N1432" s="1113"/>
      <c r="O1432" s="1113"/>
      <c r="P1432" s="1113"/>
      <c r="Q1432" s="1113"/>
      <c r="R1432" s="1113"/>
      <c r="S1432" s="1113"/>
      <c r="T1432" s="1114"/>
      <c r="U1432" s="1112">
        <f>SUM('HL KNIHA VYPOC'!F221+'HL KNIHA VYPOC'!F226)</f>
        <v>0</v>
      </c>
      <c r="V1432" s="1113"/>
      <c r="W1432" s="1113"/>
      <c r="X1432" s="1113"/>
      <c r="Y1432" s="1113"/>
      <c r="Z1432" s="1113"/>
      <c r="AA1432" s="1114"/>
      <c r="AB1432" s="1112">
        <f>SUM('HL KNIHA VYPOC'!E221+'HL KNIHA VYPOC'!E226)</f>
        <v>0</v>
      </c>
      <c r="AC1432" s="1113"/>
      <c r="AD1432" s="1113"/>
      <c r="AE1432" s="1113"/>
      <c r="AF1432" s="1113"/>
      <c r="AG1432" s="1113"/>
      <c r="AH1432" s="1114"/>
      <c r="AI1432" s="1112"/>
      <c r="AJ1432" s="1113"/>
      <c r="AK1432" s="1113"/>
      <c r="AL1432" s="1113"/>
      <c r="AM1432" s="1113"/>
      <c r="AN1432" s="1113"/>
      <c r="AO1432" s="1114"/>
      <c r="AP1432" s="1112">
        <f t="shared" si="2"/>
        <v>0</v>
      </c>
      <c r="AQ1432" s="1113"/>
      <c r="AR1432" s="1113"/>
      <c r="AS1432" s="1113"/>
      <c r="AT1432" s="1113"/>
      <c r="AU1432" s="1113"/>
      <c r="AV1432" s="1114"/>
      <c r="AW1432" s="147"/>
      <c r="AX1432" s="147"/>
      <c r="AY1432" s="147"/>
      <c r="AZ1432" s="147"/>
      <c r="BA1432" s="147"/>
      <c r="BB1432" s="147"/>
    </row>
    <row r="1433" spans="1:54" ht="12.6" customHeight="1" x14ac:dyDescent="0.25">
      <c r="A1433" s="143" t="s">
        <v>1996</v>
      </c>
      <c r="B1433" s="144"/>
      <c r="C1433" s="144"/>
      <c r="D1433" s="144"/>
      <c r="E1433" s="144"/>
      <c r="F1433" s="144"/>
      <c r="G1433" s="144"/>
      <c r="H1433" s="144"/>
      <c r="I1433" s="144"/>
      <c r="J1433" s="144"/>
      <c r="K1433" s="144"/>
      <c r="L1433" s="145"/>
      <c r="M1433" s="1011">
        <f>SUM('HL KNIHA VYPOC'!D228)*-1</f>
        <v>0</v>
      </c>
      <c r="N1433" s="1011"/>
      <c r="O1433" s="1011"/>
      <c r="P1433" s="1011"/>
      <c r="Q1433" s="1011"/>
      <c r="R1433" s="1011"/>
      <c r="S1433" s="1011"/>
      <c r="T1433" s="1011"/>
      <c r="U1433" s="1011">
        <f>SUM('HL KNIHA VYPOC'!F228)</f>
        <v>0</v>
      </c>
      <c r="V1433" s="1011"/>
      <c r="W1433" s="1011"/>
      <c r="X1433" s="1011"/>
      <c r="Y1433" s="1011"/>
      <c r="Z1433" s="1011"/>
      <c r="AA1433" s="1011"/>
      <c r="AB1433" s="1011">
        <f>SUM('HL KNIHA VYPOC'!F228)</f>
        <v>0</v>
      </c>
      <c r="AC1433" s="1011"/>
      <c r="AD1433" s="1011"/>
      <c r="AE1433" s="1011"/>
      <c r="AF1433" s="1011"/>
      <c r="AG1433" s="1011"/>
      <c r="AH1433" s="1011"/>
      <c r="AI1433" s="1011"/>
      <c r="AJ1433" s="1011"/>
      <c r="AK1433" s="1011"/>
      <c r="AL1433" s="1011"/>
      <c r="AM1433" s="1011"/>
      <c r="AN1433" s="1011"/>
      <c r="AO1433" s="1011"/>
      <c r="AP1433" s="1212">
        <f t="shared" si="2"/>
        <v>0</v>
      </c>
      <c r="AQ1433" s="1213"/>
      <c r="AR1433" s="1213"/>
      <c r="AS1433" s="1213"/>
      <c r="AT1433" s="1213"/>
      <c r="AU1433" s="1213"/>
      <c r="AV1433" s="1010"/>
      <c r="AW1433" s="147"/>
      <c r="AX1433" s="147"/>
      <c r="AY1433" s="147"/>
      <c r="AZ1433" s="147"/>
      <c r="BA1433" s="147"/>
      <c r="BB1433" s="147"/>
    </row>
    <row r="1434" spans="1:54" ht="12.6" customHeight="1" x14ac:dyDescent="0.25">
      <c r="A1434" s="151" t="s">
        <v>1997</v>
      </c>
      <c r="B1434" s="152"/>
      <c r="C1434" s="152"/>
      <c r="D1434" s="152"/>
      <c r="E1434" s="152"/>
      <c r="F1434" s="152"/>
      <c r="G1434" s="152"/>
      <c r="H1434" s="152"/>
      <c r="I1434" s="152"/>
      <c r="J1434" s="152"/>
      <c r="K1434" s="152"/>
      <c r="L1434" s="153"/>
      <c r="M1434" s="1011">
        <f>SUM('HL KNIHA VYPOC'!D229)*-1</f>
        <v>0</v>
      </c>
      <c r="N1434" s="1011"/>
      <c r="O1434" s="1011"/>
      <c r="P1434" s="1011"/>
      <c r="Q1434" s="1011"/>
      <c r="R1434" s="1011"/>
      <c r="S1434" s="1011"/>
      <c r="T1434" s="1011"/>
      <c r="U1434" s="1011">
        <f>SUM('HL KNIHA VYPOC'!F229)</f>
        <v>0</v>
      </c>
      <c r="V1434" s="1011"/>
      <c r="W1434" s="1011"/>
      <c r="X1434" s="1011"/>
      <c r="Y1434" s="1011"/>
      <c r="Z1434" s="1011"/>
      <c r="AA1434" s="1011"/>
      <c r="AB1434" s="1011">
        <f>SUM('HL KNIHA VYPOC'!E229)</f>
        <v>0</v>
      </c>
      <c r="AC1434" s="1011"/>
      <c r="AD1434" s="1011"/>
      <c r="AE1434" s="1011"/>
      <c r="AF1434" s="1011"/>
      <c r="AG1434" s="1011"/>
      <c r="AH1434" s="1011"/>
      <c r="AI1434" s="1011"/>
      <c r="AJ1434" s="1011"/>
      <c r="AK1434" s="1011"/>
      <c r="AL1434" s="1011"/>
      <c r="AM1434" s="1011"/>
      <c r="AN1434" s="1011"/>
      <c r="AO1434" s="1011"/>
      <c r="AP1434" s="1212">
        <f t="shared" si="2"/>
        <v>0</v>
      </c>
      <c r="AQ1434" s="1213"/>
      <c r="AR1434" s="1213"/>
      <c r="AS1434" s="1213"/>
      <c r="AT1434" s="1213"/>
      <c r="AU1434" s="1213"/>
      <c r="AV1434" s="1010"/>
      <c r="AW1434" s="147"/>
      <c r="AX1434" s="147"/>
      <c r="AY1434" s="147"/>
      <c r="AZ1434" s="147"/>
      <c r="BA1434" s="147"/>
      <c r="BB1434" s="147"/>
    </row>
    <row r="1435" spans="1:54" ht="12.6" customHeight="1" x14ac:dyDescent="0.25">
      <c r="A1435" s="148" t="s">
        <v>1998</v>
      </c>
      <c r="B1435" s="149"/>
      <c r="C1435" s="149"/>
      <c r="D1435" s="149"/>
      <c r="E1435" s="149"/>
      <c r="F1435" s="149"/>
      <c r="G1435" s="149"/>
      <c r="H1435" s="149"/>
      <c r="I1435" s="149"/>
      <c r="J1435" s="149"/>
      <c r="K1435" s="149"/>
      <c r="L1435" s="150"/>
      <c r="M1435" s="1011">
        <f>SUM('HL KNIHA VYPOC'!D218)*-1</f>
        <v>0</v>
      </c>
      <c r="N1435" s="1011"/>
      <c r="O1435" s="1011"/>
      <c r="P1435" s="1011"/>
      <c r="Q1435" s="1011"/>
      <c r="R1435" s="1011"/>
      <c r="S1435" s="1011"/>
      <c r="T1435" s="1011"/>
      <c r="U1435" s="1011">
        <f>SUM('HL KNIHA VYPOC'!F218)</f>
        <v>0</v>
      </c>
      <c r="V1435" s="1011"/>
      <c r="W1435" s="1011"/>
      <c r="X1435" s="1011"/>
      <c r="Y1435" s="1011"/>
      <c r="Z1435" s="1011"/>
      <c r="AA1435" s="1011"/>
      <c r="AB1435" s="1011">
        <f>SUM('HL KNIHA VYPOC'!E218)</f>
        <v>0</v>
      </c>
      <c r="AC1435" s="1011"/>
      <c r="AD1435" s="1011"/>
      <c r="AE1435" s="1011"/>
      <c r="AF1435" s="1011"/>
      <c r="AG1435" s="1011"/>
      <c r="AH1435" s="1011"/>
      <c r="AI1435" s="1011"/>
      <c r="AJ1435" s="1011"/>
      <c r="AK1435" s="1011"/>
      <c r="AL1435" s="1011"/>
      <c r="AM1435" s="1011"/>
      <c r="AN1435" s="1011"/>
      <c r="AO1435" s="1011"/>
      <c r="AP1435" s="1214">
        <f t="shared" si="2"/>
        <v>0</v>
      </c>
      <c r="AQ1435" s="1215"/>
      <c r="AR1435" s="1215"/>
      <c r="AS1435" s="1215"/>
      <c r="AT1435" s="1215"/>
      <c r="AU1435" s="1215"/>
      <c r="AV1435" s="1216"/>
      <c r="AW1435" s="147"/>
      <c r="AX1435" s="147"/>
      <c r="AY1435" s="147"/>
      <c r="AZ1435" s="147"/>
      <c r="BA1435" s="147"/>
      <c r="BB1435" s="147"/>
    </row>
    <row r="1436" spans="1:54" ht="12.6" customHeight="1" x14ac:dyDescent="0.25">
      <c r="A1436" s="197" t="s">
        <v>1999</v>
      </c>
      <c r="L1436" s="173"/>
      <c r="M1436" s="1011"/>
      <c r="N1436" s="1011"/>
      <c r="O1436" s="1011"/>
      <c r="P1436" s="1011"/>
      <c r="Q1436" s="1011"/>
      <c r="R1436" s="1011"/>
      <c r="S1436" s="1011"/>
      <c r="T1436" s="1011"/>
      <c r="U1436" s="1011"/>
      <c r="V1436" s="1011"/>
      <c r="W1436" s="1011"/>
      <c r="X1436" s="1011"/>
      <c r="Y1436" s="1011"/>
      <c r="Z1436" s="1011"/>
      <c r="AA1436" s="1011"/>
      <c r="AB1436" s="1011"/>
      <c r="AC1436" s="1011"/>
      <c r="AD1436" s="1011"/>
      <c r="AE1436" s="1011"/>
      <c r="AF1436" s="1011"/>
      <c r="AG1436" s="1011"/>
      <c r="AH1436" s="1011"/>
      <c r="AI1436" s="1011"/>
      <c r="AJ1436" s="1011"/>
      <c r="AK1436" s="1011"/>
      <c r="AL1436" s="1011"/>
      <c r="AM1436" s="1011"/>
      <c r="AN1436" s="1011"/>
      <c r="AO1436" s="1011"/>
      <c r="AP1436" s="1217"/>
      <c r="AQ1436" s="1218"/>
      <c r="AR1436" s="1218"/>
      <c r="AS1436" s="1218"/>
      <c r="AT1436" s="1218"/>
      <c r="AU1436" s="1218"/>
      <c r="AV1436" s="1219"/>
      <c r="AW1436" s="147"/>
      <c r="AX1436" s="147"/>
      <c r="AY1436" s="147"/>
      <c r="AZ1436" s="147"/>
      <c r="BA1436" s="147"/>
      <c r="BB1436" s="147"/>
    </row>
    <row r="1437" spans="1:54" ht="12.6" customHeight="1" x14ac:dyDescent="0.25">
      <c r="A1437" s="151" t="s">
        <v>2000</v>
      </c>
      <c r="B1437" s="152"/>
      <c r="C1437" s="152"/>
      <c r="D1437" s="152"/>
      <c r="E1437" s="152"/>
      <c r="F1437" s="152"/>
      <c r="G1437" s="152"/>
      <c r="H1437" s="152"/>
      <c r="I1437" s="152"/>
      <c r="J1437" s="152"/>
      <c r="K1437" s="152"/>
      <c r="L1437" s="153"/>
      <c r="M1437" s="1011"/>
      <c r="N1437" s="1011"/>
      <c r="O1437" s="1011"/>
      <c r="P1437" s="1011"/>
      <c r="Q1437" s="1011"/>
      <c r="R1437" s="1011"/>
      <c r="S1437" s="1011"/>
      <c r="T1437" s="1011"/>
      <c r="U1437" s="1011"/>
      <c r="V1437" s="1011"/>
      <c r="W1437" s="1011"/>
      <c r="X1437" s="1011"/>
      <c r="Y1437" s="1011"/>
      <c r="Z1437" s="1011"/>
      <c r="AA1437" s="1011"/>
      <c r="AB1437" s="1011"/>
      <c r="AC1437" s="1011"/>
      <c r="AD1437" s="1011"/>
      <c r="AE1437" s="1011"/>
      <c r="AF1437" s="1011"/>
      <c r="AG1437" s="1011"/>
      <c r="AH1437" s="1011"/>
      <c r="AI1437" s="1011"/>
      <c r="AJ1437" s="1011"/>
      <c r="AK1437" s="1011"/>
      <c r="AL1437" s="1011"/>
      <c r="AM1437" s="1011"/>
      <c r="AN1437" s="1011"/>
      <c r="AO1437" s="1011"/>
      <c r="AP1437" s="1220"/>
      <c r="AQ1437" s="1221"/>
      <c r="AR1437" s="1221"/>
      <c r="AS1437" s="1221"/>
      <c r="AT1437" s="1221"/>
      <c r="AU1437" s="1221"/>
      <c r="AV1437" s="1030"/>
      <c r="AW1437" s="147"/>
      <c r="AX1437" s="147"/>
      <c r="AY1437" s="147"/>
      <c r="AZ1437" s="147"/>
      <c r="BA1437" s="147"/>
      <c r="BB1437" s="147"/>
    </row>
    <row r="1438" spans="1:54" ht="12.6" customHeight="1" x14ac:dyDescent="0.25">
      <c r="A1438" s="148" t="s">
        <v>1998</v>
      </c>
      <c r="B1438" s="149"/>
      <c r="C1438" s="149"/>
      <c r="D1438" s="149"/>
      <c r="E1438" s="149"/>
      <c r="F1438" s="149"/>
      <c r="G1438" s="149"/>
      <c r="H1438" s="149"/>
      <c r="I1438" s="149"/>
      <c r="J1438" s="149"/>
      <c r="K1438" s="149"/>
      <c r="L1438" s="150"/>
      <c r="M1438" s="1011">
        <f>SUM('HL KNIHA VYPOC'!D219)*-1</f>
        <v>0</v>
      </c>
      <c r="N1438" s="1011"/>
      <c r="O1438" s="1011"/>
      <c r="P1438" s="1011"/>
      <c r="Q1438" s="1011"/>
      <c r="R1438" s="1011"/>
      <c r="S1438" s="1011"/>
      <c r="T1438" s="1011"/>
      <c r="U1438" s="1011">
        <f>SUM('HL KNIHA VYPOC'!F219)</f>
        <v>0</v>
      </c>
      <c r="V1438" s="1011"/>
      <c r="W1438" s="1011"/>
      <c r="X1438" s="1011"/>
      <c r="Y1438" s="1011"/>
      <c r="Z1438" s="1011"/>
      <c r="AA1438" s="1011"/>
      <c r="AB1438" s="1011">
        <f>SUM('HL KNIHA VYPOC'!E219)</f>
        <v>0</v>
      </c>
      <c r="AC1438" s="1011"/>
      <c r="AD1438" s="1011"/>
      <c r="AE1438" s="1011"/>
      <c r="AF1438" s="1011"/>
      <c r="AG1438" s="1011"/>
      <c r="AH1438" s="1011"/>
      <c r="AI1438" s="1011"/>
      <c r="AJ1438" s="1011"/>
      <c r="AK1438" s="1011"/>
      <c r="AL1438" s="1011"/>
      <c r="AM1438" s="1011"/>
      <c r="AN1438" s="1011"/>
      <c r="AO1438" s="1011"/>
      <c r="AP1438" s="1214">
        <f>SUM(M1438+U1438-AB1438+AI1438)</f>
        <v>0</v>
      </c>
      <c r="AQ1438" s="1215"/>
      <c r="AR1438" s="1215"/>
      <c r="AS1438" s="1215"/>
      <c r="AT1438" s="1215"/>
      <c r="AU1438" s="1215"/>
      <c r="AV1438" s="1216"/>
      <c r="AW1438" s="147"/>
      <c r="AX1438" s="147"/>
      <c r="AY1438" s="147"/>
      <c r="AZ1438" s="147"/>
      <c r="BA1438" s="147"/>
      <c r="BB1438" s="147"/>
    </row>
    <row r="1439" spans="1:54" ht="12.6" customHeight="1" x14ac:dyDescent="0.25">
      <c r="A1439" s="151" t="s">
        <v>2001</v>
      </c>
      <c r="B1439" s="152"/>
      <c r="C1439" s="152"/>
      <c r="D1439" s="152"/>
      <c r="E1439" s="152"/>
      <c r="F1439" s="152"/>
      <c r="G1439" s="152"/>
      <c r="H1439" s="152"/>
      <c r="I1439" s="152"/>
      <c r="J1439" s="152"/>
      <c r="K1439" s="152"/>
      <c r="L1439" s="153"/>
      <c r="M1439" s="1011"/>
      <c r="N1439" s="1011"/>
      <c r="O1439" s="1011"/>
      <c r="P1439" s="1011"/>
      <c r="Q1439" s="1011"/>
      <c r="R1439" s="1011"/>
      <c r="S1439" s="1011"/>
      <c r="T1439" s="1011"/>
      <c r="U1439" s="1011"/>
      <c r="V1439" s="1011"/>
      <c r="W1439" s="1011"/>
      <c r="X1439" s="1011"/>
      <c r="Y1439" s="1011"/>
      <c r="Z1439" s="1011"/>
      <c r="AA1439" s="1011"/>
      <c r="AB1439" s="1011"/>
      <c r="AC1439" s="1011"/>
      <c r="AD1439" s="1011"/>
      <c r="AE1439" s="1011"/>
      <c r="AF1439" s="1011"/>
      <c r="AG1439" s="1011"/>
      <c r="AH1439" s="1011"/>
      <c r="AI1439" s="1011"/>
      <c r="AJ1439" s="1011"/>
      <c r="AK1439" s="1011"/>
      <c r="AL1439" s="1011"/>
      <c r="AM1439" s="1011"/>
      <c r="AN1439" s="1011"/>
      <c r="AO1439" s="1011"/>
      <c r="AP1439" s="1220"/>
      <c r="AQ1439" s="1221"/>
      <c r="AR1439" s="1221"/>
      <c r="AS1439" s="1221"/>
      <c r="AT1439" s="1221"/>
      <c r="AU1439" s="1221"/>
      <c r="AV1439" s="1030"/>
      <c r="AW1439" s="147"/>
      <c r="AX1439" s="147"/>
      <c r="AY1439" s="147"/>
      <c r="AZ1439" s="147"/>
      <c r="BA1439" s="147"/>
      <c r="BB1439" s="147"/>
    </row>
    <row r="1440" spans="1:54" ht="12.6" customHeight="1" x14ac:dyDescent="0.25">
      <c r="A1440" s="148" t="s">
        <v>1998</v>
      </c>
      <c r="B1440" s="149"/>
      <c r="C1440" s="149"/>
      <c r="D1440" s="149"/>
      <c r="E1440" s="149"/>
      <c r="F1440" s="149"/>
      <c r="G1440" s="149"/>
      <c r="H1440" s="149"/>
      <c r="I1440" s="149"/>
      <c r="J1440" s="149"/>
      <c r="K1440" s="149"/>
      <c r="L1440" s="150"/>
      <c r="M1440" s="1011">
        <f>SUM('HL KNIHA VYPOC'!D220)*-1</f>
        <v>0</v>
      </c>
      <c r="N1440" s="1011"/>
      <c r="O1440" s="1011"/>
      <c r="P1440" s="1011"/>
      <c r="Q1440" s="1011"/>
      <c r="R1440" s="1011"/>
      <c r="S1440" s="1011"/>
      <c r="T1440" s="1011"/>
      <c r="U1440" s="1011">
        <f>SUM('HL KNIHA VYPOC'!F220)</f>
        <v>0</v>
      </c>
      <c r="V1440" s="1011"/>
      <c r="W1440" s="1011"/>
      <c r="X1440" s="1011"/>
      <c r="Y1440" s="1011"/>
      <c r="Z1440" s="1011"/>
      <c r="AA1440" s="1011"/>
      <c r="AB1440" s="1011">
        <f>SUM('HL KNIHA VYPOC'!E220)</f>
        <v>0</v>
      </c>
      <c r="AC1440" s="1011"/>
      <c r="AD1440" s="1011"/>
      <c r="AE1440" s="1011"/>
      <c r="AF1440" s="1011"/>
      <c r="AG1440" s="1011"/>
      <c r="AH1440" s="1011"/>
      <c r="AI1440" s="1011"/>
      <c r="AJ1440" s="1011"/>
      <c r="AK1440" s="1011"/>
      <c r="AL1440" s="1011"/>
      <c r="AM1440" s="1011"/>
      <c r="AN1440" s="1011"/>
      <c r="AO1440" s="1011"/>
      <c r="AP1440" s="1214">
        <f>SUM(M1440+U1440-AB1440+AI1440)</f>
        <v>0</v>
      </c>
      <c r="AQ1440" s="1215"/>
      <c r="AR1440" s="1215"/>
      <c r="AS1440" s="1215"/>
      <c r="AT1440" s="1215"/>
      <c r="AU1440" s="1215"/>
      <c r="AV1440" s="1216"/>
      <c r="AW1440" s="147"/>
      <c r="AX1440" s="147"/>
      <c r="AY1440" s="147"/>
      <c r="AZ1440" s="147"/>
      <c r="BA1440" s="147"/>
      <c r="BB1440" s="147"/>
    </row>
    <row r="1441" spans="1:54" ht="12.6" customHeight="1" x14ac:dyDescent="0.25">
      <c r="A1441" s="197" t="s">
        <v>2002</v>
      </c>
      <c r="L1441" s="173"/>
      <c r="M1441" s="1011"/>
      <c r="N1441" s="1011"/>
      <c r="O1441" s="1011"/>
      <c r="P1441" s="1011"/>
      <c r="Q1441" s="1011"/>
      <c r="R1441" s="1011"/>
      <c r="S1441" s="1011"/>
      <c r="T1441" s="1011"/>
      <c r="U1441" s="1011"/>
      <c r="V1441" s="1011"/>
      <c r="W1441" s="1011"/>
      <c r="X1441" s="1011"/>
      <c r="Y1441" s="1011"/>
      <c r="Z1441" s="1011"/>
      <c r="AA1441" s="1011"/>
      <c r="AB1441" s="1011"/>
      <c r="AC1441" s="1011"/>
      <c r="AD1441" s="1011"/>
      <c r="AE1441" s="1011"/>
      <c r="AF1441" s="1011"/>
      <c r="AG1441" s="1011"/>
      <c r="AH1441" s="1011"/>
      <c r="AI1441" s="1011"/>
      <c r="AJ1441" s="1011"/>
      <c r="AK1441" s="1011"/>
      <c r="AL1441" s="1011"/>
      <c r="AM1441" s="1011"/>
      <c r="AN1441" s="1011"/>
      <c r="AO1441" s="1011"/>
      <c r="AP1441" s="1217"/>
      <c r="AQ1441" s="1218"/>
      <c r="AR1441" s="1218"/>
      <c r="AS1441" s="1218"/>
      <c r="AT1441" s="1218"/>
      <c r="AU1441" s="1218"/>
      <c r="AV1441" s="1219"/>
      <c r="AW1441" s="147"/>
      <c r="AX1441" s="147"/>
      <c r="AY1441" s="147"/>
      <c r="AZ1441" s="147"/>
      <c r="BA1441" s="147"/>
      <c r="BB1441" s="147"/>
    </row>
    <row r="1442" spans="1:54" ht="12.6" customHeight="1" x14ac:dyDescent="0.25">
      <c r="A1442" s="197" t="s">
        <v>2003</v>
      </c>
      <c r="L1442" s="173"/>
      <c r="M1442" s="1011"/>
      <c r="N1442" s="1011"/>
      <c r="O1442" s="1011"/>
      <c r="P1442" s="1011"/>
      <c r="Q1442" s="1011"/>
      <c r="R1442" s="1011"/>
      <c r="S1442" s="1011"/>
      <c r="T1442" s="1011"/>
      <c r="U1442" s="1011"/>
      <c r="V1442" s="1011"/>
      <c r="W1442" s="1011"/>
      <c r="X1442" s="1011"/>
      <c r="Y1442" s="1011"/>
      <c r="Z1442" s="1011"/>
      <c r="AA1442" s="1011"/>
      <c r="AB1442" s="1011"/>
      <c r="AC1442" s="1011"/>
      <c r="AD1442" s="1011"/>
      <c r="AE1442" s="1011"/>
      <c r="AF1442" s="1011"/>
      <c r="AG1442" s="1011"/>
      <c r="AH1442" s="1011"/>
      <c r="AI1442" s="1011"/>
      <c r="AJ1442" s="1011"/>
      <c r="AK1442" s="1011"/>
      <c r="AL1442" s="1011"/>
      <c r="AM1442" s="1011"/>
      <c r="AN1442" s="1011"/>
      <c r="AO1442" s="1011"/>
      <c r="AP1442" s="1217"/>
      <c r="AQ1442" s="1218"/>
      <c r="AR1442" s="1218"/>
      <c r="AS1442" s="1218"/>
      <c r="AT1442" s="1218"/>
      <c r="AU1442" s="1218"/>
      <c r="AV1442" s="1219"/>
      <c r="AW1442" s="147"/>
      <c r="AX1442" s="147"/>
      <c r="AY1442" s="147"/>
      <c r="AZ1442" s="147"/>
      <c r="BA1442" s="147"/>
      <c r="BB1442" s="147"/>
    </row>
    <row r="1443" spans="1:54" ht="12.6" customHeight="1" x14ac:dyDescent="0.25">
      <c r="A1443" s="151" t="s">
        <v>2004</v>
      </c>
      <c r="B1443" s="152"/>
      <c r="C1443" s="152"/>
      <c r="D1443" s="152"/>
      <c r="E1443" s="152"/>
      <c r="F1443" s="152"/>
      <c r="G1443" s="152"/>
      <c r="H1443" s="152"/>
      <c r="I1443" s="152"/>
      <c r="J1443" s="152"/>
      <c r="K1443" s="152"/>
      <c r="L1443" s="153"/>
      <c r="M1443" s="1011"/>
      <c r="N1443" s="1011"/>
      <c r="O1443" s="1011"/>
      <c r="P1443" s="1011"/>
      <c r="Q1443" s="1011"/>
      <c r="R1443" s="1011"/>
      <c r="S1443" s="1011"/>
      <c r="T1443" s="1011"/>
      <c r="U1443" s="1011"/>
      <c r="V1443" s="1011"/>
      <c r="W1443" s="1011"/>
      <c r="X1443" s="1011"/>
      <c r="Y1443" s="1011"/>
      <c r="Z1443" s="1011"/>
      <c r="AA1443" s="1011"/>
      <c r="AB1443" s="1011"/>
      <c r="AC1443" s="1011"/>
      <c r="AD1443" s="1011"/>
      <c r="AE1443" s="1011"/>
      <c r="AF1443" s="1011"/>
      <c r="AG1443" s="1011"/>
      <c r="AH1443" s="1011"/>
      <c r="AI1443" s="1011"/>
      <c r="AJ1443" s="1011"/>
      <c r="AK1443" s="1011"/>
      <c r="AL1443" s="1011"/>
      <c r="AM1443" s="1011"/>
      <c r="AN1443" s="1011"/>
      <c r="AO1443" s="1011"/>
      <c r="AP1443" s="1220"/>
      <c r="AQ1443" s="1221"/>
      <c r="AR1443" s="1221"/>
      <c r="AS1443" s="1221"/>
      <c r="AT1443" s="1221"/>
      <c r="AU1443" s="1221"/>
      <c r="AV1443" s="1030"/>
      <c r="AW1443" s="147"/>
      <c r="AX1443" s="147"/>
      <c r="AY1443" s="147"/>
      <c r="AZ1443" s="147"/>
      <c r="BA1443" s="147"/>
      <c r="BB1443" s="147"/>
    </row>
    <row r="1444" spans="1:54" ht="12.6" customHeight="1" x14ac:dyDescent="0.25">
      <c r="A1444" s="148" t="s">
        <v>2005</v>
      </c>
      <c r="B1444" s="149"/>
      <c r="C1444" s="149"/>
      <c r="D1444" s="149"/>
      <c r="E1444" s="149"/>
      <c r="F1444" s="149"/>
      <c r="G1444" s="149"/>
      <c r="H1444" s="149"/>
      <c r="I1444" s="149"/>
      <c r="J1444" s="149"/>
      <c r="K1444" s="149"/>
      <c r="L1444" s="150"/>
      <c r="M1444" s="1011">
        <f>SUM('HL KNIHA VYPOC'!D230)*-1</f>
        <v>0</v>
      </c>
      <c r="N1444" s="1011"/>
      <c r="O1444" s="1011"/>
      <c r="P1444" s="1011"/>
      <c r="Q1444" s="1011"/>
      <c r="R1444" s="1011"/>
      <c r="S1444" s="1011"/>
      <c r="T1444" s="1011"/>
      <c r="U1444" s="1011">
        <f>SUM('HL KNIHA VYPOC'!F230)</f>
        <v>0</v>
      </c>
      <c r="V1444" s="1011"/>
      <c r="W1444" s="1011"/>
      <c r="X1444" s="1011"/>
      <c r="Y1444" s="1011"/>
      <c r="Z1444" s="1011"/>
      <c r="AA1444" s="1011"/>
      <c r="AB1444" s="1011">
        <f>SUM('HL KNIHA VYPOC'!E230)</f>
        <v>0</v>
      </c>
      <c r="AC1444" s="1011"/>
      <c r="AD1444" s="1011"/>
      <c r="AE1444" s="1011"/>
      <c r="AF1444" s="1011"/>
      <c r="AG1444" s="1011"/>
      <c r="AH1444" s="1011"/>
      <c r="AI1444" s="1011"/>
      <c r="AJ1444" s="1011"/>
      <c r="AK1444" s="1011"/>
      <c r="AL1444" s="1011"/>
      <c r="AM1444" s="1011"/>
      <c r="AN1444" s="1011"/>
      <c r="AO1444" s="1011"/>
      <c r="AP1444" s="1214">
        <f>SUM(M1444+U1444-AB1444+AI1444)</f>
        <v>0</v>
      </c>
      <c r="AQ1444" s="1215"/>
      <c r="AR1444" s="1215"/>
      <c r="AS1444" s="1215"/>
      <c r="AT1444" s="1215"/>
      <c r="AU1444" s="1215"/>
      <c r="AV1444" s="1216"/>
      <c r="AW1444" s="147"/>
      <c r="AX1444" s="147"/>
      <c r="AY1444" s="147"/>
      <c r="AZ1444" s="147"/>
      <c r="BA1444" s="147"/>
      <c r="BB1444" s="147"/>
    </row>
    <row r="1445" spans="1:54" ht="12.6" customHeight="1" x14ac:dyDescent="0.25">
      <c r="A1445" s="151" t="s">
        <v>2006</v>
      </c>
      <c r="B1445" s="152"/>
      <c r="C1445" s="152"/>
      <c r="D1445" s="152"/>
      <c r="E1445" s="152"/>
      <c r="F1445" s="152"/>
      <c r="G1445" s="152"/>
      <c r="H1445" s="152"/>
      <c r="I1445" s="152"/>
      <c r="J1445" s="152"/>
      <c r="K1445" s="152"/>
      <c r="L1445" s="153"/>
      <c r="M1445" s="1011"/>
      <c r="N1445" s="1011"/>
      <c r="O1445" s="1011"/>
      <c r="P1445" s="1011"/>
      <c r="Q1445" s="1011"/>
      <c r="R1445" s="1011"/>
      <c r="S1445" s="1011"/>
      <c r="T1445" s="1011"/>
      <c r="U1445" s="1011"/>
      <c r="V1445" s="1011"/>
      <c r="W1445" s="1011"/>
      <c r="X1445" s="1011"/>
      <c r="Y1445" s="1011"/>
      <c r="Z1445" s="1011"/>
      <c r="AA1445" s="1011"/>
      <c r="AB1445" s="1011"/>
      <c r="AC1445" s="1011"/>
      <c r="AD1445" s="1011"/>
      <c r="AE1445" s="1011"/>
      <c r="AF1445" s="1011"/>
      <c r="AG1445" s="1011"/>
      <c r="AH1445" s="1011"/>
      <c r="AI1445" s="1011"/>
      <c r="AJ1445" s="1011"/>
      <c r="AK1445" s="1011"/>
      <c r="AL1445" s="1011"/>
      <c r="AM1445" s="1011"/>
      <c r="AN1445" s="1011"/>
      <c r="AO1445" s="1011"/>
      <c r="AP1445" s="1220"/>
      <c r="AQ1445" s="1221"/>
      <c r="AR1445" s="1221"/>
      <c r="AS1445" s="1221"/>
      <c r="AT1445" s="1221"/>
      <c r="AU1445" s="1221"/>
      <c r="AV1445" s="1030"/>
      <c r="AW1445" s="147"/>
      <c r="AX1445" s="147"/>
      <c r="AY1445" s="147"/>
      <c r="AZ1445" s="147"/>
      <c r="BA1445" s="147"/>
      <c r="BB1445" s="147"/>
    </row>
    <row r="1446" spans="1:54" ht="12.6" customHeight="1" x14ac:dyDescent="0.25">
      <c r="A1446" s="148" t="s">
        <v>2007</v>
      </c>
      <c r="B1446" s="149"/>
      <c r="C1446" s="149"/>
      <c r="D1446" s="149"/>
      <c r="E1446" s="149"/>
      <c r="F1446" s="149"/>
      <c r="G1446" s="149"/>
      <c r="H1446" s="149"/>
      <c r="I1446" s="149"/>
      <c r="J1446" s="149"/>
      <c r="K1446" s="149"/>
      <c r="L1446" s="150"/>
      <c r="M1446" s="1011">
        <f>SUM('HL KNIHA VYPOC'!D231)*-1</f>
        <v>0</v>
      </c>
      <c r="N1446" s="1011"/>
      <c r="O1446" s="1011"/>
      <c r="P1446" s="1011"/>
      <c r="Q1446" s="1011"/>
      <c r="R1446" s="1011"/>
      <c r="S1446" s="1011"/>
      <c r="T1446" s="1011"/>
      <c r="U1446" s="1011">
        <f>SUM('HL KNIHA VYPOC'!F231)</f>
        <v>0</v>
      </c>
      <c r="V1446" s="1011"/>
      <c r="W1446" s="1011"/>
      <c r="X1446" s="1011"/>
      <c r="Y1446" s="1011"/>
      <c r="Z1446" s="1011"/>
      <c r="AA1446" s="1011"/>
      <c r="AB1446" s="1011">
        <f>SUM('HL KNIHA VYPOC'!E231)</f>
        <v>0</v>
      </c>
      <c r="AC1446" s="1011"/>
      <c r="AD1446" s="1011"/>
      <c r="AE1446" s="1011"/>
      <c r="AF1446" s="1011"/>
      <c r="AG1446" s="1011"/>
      <c r="AH1446" s="1011"/>
      <c r="AI1446" s="1011"/>
      <c r="AJ1446" s="1011"/>
      <c r="AK1446" s="1011"/>
      <c r="AL1446" s="1011"/>
      <c r="AM1446" s="1011"/>
      <c r="AN1446" s="1011"/>
      <c r="AO1446" s="1011"/>
      <c r="AP1446" s="1214">
        <f>SUM(M1446+U1446-AB1446+AI1446)</f>
        <v>0</v>
      </c>
      <c r="AQ1446" s="1215"/>
      <c r="AR1446" s="1215"/>
      <c r="AS1446" s="1215"/>
      <c r="AT1446" s="1215"/>
      <c r="AU1446" s="1215"/>
      <c r="AV1446" s="1216"/>
      <c r="AW1446" s="147"/>
      <c r="AX1446" s="147"/>
      <c r="AY1446" s="147"/>
      <c r="AZ1446" s="147"/>
      <c r="BA1446" s="147"/>
      <c r="BB1446" s="147"/>
    </row>
    <row r="1447" spans="1:54" ht="12.6" customHeight="1" x14ac:dyDescent="0.25">
      <c r="A1447" s="151" t="s">
        <v>2008</v>
      </c>
      <c r="B1447" s="152"/>
      <c r="C1447" s="152"/>
      <c r="D1447" s="152"/>
      <c r="E1447" s="152"/>
      <c r="F1447" s="152"/>
      <c r="G1447" s="152"/>
      <c r="H1447" s="152"/>
      <c r="I1447" s="152"/>
      <c r="J1447" s="152"/>
      <c r="K1447" s="152"/>
      <c r="L1447" s="153"/>
      <c r="M1447" s="1011"/>
      <c r="N1447" s="1011"/>
      <c r="O1447" s="1011"/>
      <c r="P1447" s="1011"/>
      <c r="Q1447" s="1011"/>
      <c r="R1447" s="1011"/>
      <c r="S1447" s="1011"/>
      <c r="T1447" s="1011"/>
      <c r="U1447" s="1011"/>
      <c r="V1447" s="1011"/>
      <c r="W1447" s="1011"/>
      <c r="X1447" s="1011"/>
      <c r="Y1447" s="1011"/>
      <c r="Z1447" s="1011"/>
      <c r="AA1447" s="1011"/>
      <c r="AB1447" s="1011"/>
      <c r="AC1447" s="1011"/>
      <c r="AD1447" s="1011"/>
      <c r="AE1447" s="1011"/>
      <c r="AF1447" s="1011"/>
      <c r="AG1447" s="1011"/>
      <c r="AH1447" s="1011"/>
      <c r="AI1447" s="1011"/>
      <c r="AJ1447" s="1011"/>
      <c r="AK1447" s="1011"/>
      <c r="AL1447" s="1011"/>
      <c r="AM1447" s="1011"/>
      <c r="AN1447" s="1011"/>
      <c r="AO1447" s="1011"/>
      <c r="AP1447" s="1220"/>
      <c r="AQ1447" s="1221"/>
      <c r="AR1447" s="1221"/>
      <c r="AS1447" s="1221"/>
      <c r="AT1447" s="1221"/>
      <c r="AU1447" s="1221"/>
      <c r="AV1447" s="1030"/>
      <c r="AW1447" s="147"/>
      <c r="AX1447" s="147"/>
      <c r="AY1447" s="147"/>
      <c r="AZ1447" s="147"/>
      <c r="BA1447" s="147"/>
      <c r="BB1447" s="147"/>
    </row>
    <row r="1448" spans="1:54" ht="12.6" customHeight="1" x14ac:dyDescent="0.25">
      <c r="A1448" s="148" t="s">
        <v>1509</v>
      </c>
      <c r="B1448" s="149"/>
      <c r="C1448" s="149"/>
      <c r="D1448" s="149"/>
      <c r="E1448" s="149"/>
      <c r="F1448" s="149"/>
      <c r="G1448" s="149"/>
      <c r="H1448" s="149"/>
      <c r="I1448" s="149"/>
      <c r="J1448" s="149"/>
      <c r="K1448" s="149"/>
      <c r="L1448" s="150"/>
      <c r="M1448" s="1011">
        <f>SUVAHAVUJ!$X$102</f>
        <v>0</v>
      </c>
      <c r="N1448" s="1011"/>
      <c r="O1448" s="1011"/>
      <c r="P1448" s="1011"/>
      <c r="Q1448" s="1011"/>
      <c r="R1448" s="1011"/>
      <c r="S1448" s="1011"/>
      <c r="T1448" s="1011"/>
      <c r="U1448" s="1011"/>
      <c r="V1448" s="1011"/>
      <c r="W1448" s="1011"/>
      <c r="X1448" s="1011"/>
      <c r="Y1448" s="1011"/>
      <c r="Z1448" s="1011"/>
      <c r="AA1448" s="1011"/>
      <c r="AB1448" s="1011"/>
      <c r="AC1448" s="1011"/>
      <c r="AD1448" s="1011"/>
      <c r="AE1448" s="1011"/>
      <c r="AF1448" s="1011"/>
      <c r="AG1448" s="1011"/>
      <c r="AH1448" s="1011"/>
      <c r="AI1448" s="1011"/>
      <c r="AJ1448" s="1011"/>
      <c r="AK1448" s="1011"/>
      <c r="AL1448" s="1011"/>
      <c r="AM1448" s="1011"/>
      <c r="AN1448" s="1011"/>
      <c r="AO1448" s="1011"/>
      <c r="AP1448" s="1214">
        <f>SUVAHAVUJ!$N$102</f>
        <v>0</v>
      </c>
      <c r="AQ1448" s="1215"/>
      <c r="AR1448" s="1215"/>
      <c r="AS1448" s="1215"/>
      <c r="AT1448" s="1215"/>
      <c r="AU1448" s="1215"/>
      <c r="AV1448" s="1216"/>
      <c r="AW1448" s="147"/>
      <c r="AX1448" s="147"/>
      <c r="AY1448" s="147"/>
      <c r="AZ1448" s="147"/>
      <c r="BA1448" s="147"/>
      <c r="BB1448" s="147"/>
    </row>
    <row r="1449" spans="1:54" ht="12.6" customHeight="1" x14ac:dyDescent="0.25">
      <c r="A1449" s="197" t="s">
        <v>2009</v>
      </c>
      <c r="L1449" s="173"/>
      <c r="M1449" s="1011"/>
      <c r="N1449" s="1011"/>
      <c r="O1449" s="1011"/>
      <c r="P1449" s="1011"/>
      <c r="Q1449" s="1011"/>
      <c r="R1449" s="1011"/>
      <c r="S1449" s="1011"/>
      <c r="T1449" s="1011"/>
      <c r="U1449" s="1011"/>
      <c r="V1449" s="1011"/>
      <c r="W1449" s="1011"/>
      <c r="X1449" s="1011"/>
      <c r="Y1449" s="1011"/>
      <c r="Z1449" s="1011"/>
      <c r="AA1449" s="1011"/>
      <c r="AB1449" s="1011"/>
      <c r="AC1449" s="1011"/>
      <c r="AD1449" s="1011"/>
      <c r="AE1449" s="1011"/>
      <c r="AF1449" s="1011"/>
      <c r="AG1449" s="1011"/>
      <c r="AH1449" s="1011"/>
      <c r="AI1449" s="1011"/>
      <c r="AJ1449" s="1011"/>
      <c r="AK1449" s="1011"/>
      <c r="AL1449" s="1011"/>
      <c r="AM1449" s="1011"/>
      <c r="AN1449" s="1011"/>
      <c r="AO1449" s="1011"/>
      <c r="AP1449" s="1217"/>
      <c r="AQ1449" s="1218"/>
      <c r="AR1449" s="1218"/>
      <c r="AS1449" s="1218"/>
      <c r="AT1449" s="1218"/>
      <c r="AU1449" s="1218"/>
      <c r="AV1449" s="1219"/>
      <c r="AW1449" s="147"/>
      <c r="AX1449" s="147"/>
      <c r="AY1449" s="147"/>
      <c r="AZ1449" s="147"/>
      <c r="BA1449" s="147"/>
      <c r="BB1449" s="147"/>
    </row>
    <row r="1450" spans="1:54" ht="12.6" customHeight="1" x14ac:dyDescent="0.25">
      <c r="A1450" s="151" t="s">
        <v>1426</v>
      </c>
      <c r="B1450" s="152"/>
      <c r="C1450" s="152"/>
      <c r="D1450" s="152"/>
      <c r="E1450" s="152"/>
      <c r="F1450" s="152"/>
      <c r="G1450" s="152"/>
      <c r="H1450" s="152"/>
      <c r="I1450" s="152"/>
      <c r="J1450" s="152"/>
      <c r="K1450" s="152"/>
      <c r="L1450" s="153"/>
      <c r="M1450" s="1011"/>
      <c r="N1450" s="1011"/>
      <c r="O1450" s="1011"/>
      <c r="P1450" s="1011"/>
      <c r="Q1450" s="1011"/>
      <c r="R1450" s="1011"/>
      <c r="S1450" s="1011"/>
      <c r="T1450" s="1011"/>
      <c r="U1450" s="1011"/>
      <c r="V1450" s="1011"/>
      <c r="W1450" s="1011"/>
      <c r="X1450" s="1011"/>
      <c r="Y1450" s="1011"/>
      <c r="Z1450" s="1011"/>
      <c r="AA1450" s="1011"/>
      <c r="AB1450" s="1011"/>
      <c r="AC1450" s="1011"/>
      <c r="AD1450" s="1011"/>
      <c r="AE1450" s="1011"/>
      <c r="AF1450" s="1011"/>
      <c r="AG1450" s="1011"/>
      <c r="AH1450" s="1011"/>
      <c r="AI1450" s="1011"/>
      <c r="AJ1450" s="1011"/>
      <c r="AK1450" s="1011"/>
      <c r="AL1450" s="1011"/>
      <c r="AM1450" s="1011"/>
      <c r="AN1450" s="1011"/>
      <c r="AO1450" s="1011"/>
      <c r="AP1450" s="1220"/>
      <c r="AQ1450" s="1221"/>
      <c r="AR1450" s="1221"/>
      <c r="AS1450" s="1221"/>
      <c r="AT1450" s="1221"/>
      <c r="AU1450" s="1221"/>
      <c r="AV1450" s="1030"/>
      <c r="AW1450" s="147"/>
      <c r="AX1450" s="147"/>
      <c r="AY1450" s="147"/>
      <c r="AZ1450" s="147"/>
      <c r="BA1450" s="147"/>
      <c r="BB1450" s="147"/>
    </row>
    <row r="1451" spans="1:54" ht="12.6" customHeight="1" x14ac:dyDescent="0.25">
      <c r="A1451" s="148" t="s">
        <v>2010</v>
      </c>
      <c r="B1451" s="149"/>
      <c r="C1451" s="149"/>
      <c r="D1451" s="149"/>
      <c r="E1451" s="149"/>
      <c r="F1451" s="149"/>
      <c r="G1451" s="149"/>
      <c r="H1451" s="149"/>
      <c r="I1451" s="149"/>
      <c r="J1451" s="149"/>
      <c r="K1451" s="149"/>
      <c r="L1451" s="150"/>
      <c r="M1451" s="1011"/>
      <c r="N1451" s="1011"/>
      <c r="O1451" s="1011"/>
      <c r="P1451" s="1011"/>
      <c r="Q1451" s="1011"/>
      <c r="R1451" s="1011"/>
      <c r="S1451" s="1011"/>
      <c r="T1451" s="1011"/>
      <c r="U1451" s="1011"/>
      <c r="V1451" s="1011"/>
      <c r="W1451" s="1011"/>
      <c r="X1451" s="1011"/>
      <c r="Y1451" s="1011"/>
      <c r="Z1451" s="1011"/>
      <c r="AA1451" s="1011"/>
      <c r="AB1451" s="1011"/>
      <c r="AC1451" s="1011"/>
      <c r="AD1451" s="1011"/>
      <c r="AE1451" s="1011"/>
      <c r="AF1451" s="1011"/>
      <c r="AG1451" s="1011"/>
      <c r="AH1451" s="1011"/>
      <c r="AI1451" s="1011"/>
      <c r="AJ1451" s="1011"/>
      <c r="AK1451" s="1011"/>
      <c r="AL1451" s="1011"/>
      <c r="AM1451" s="1011"/>
      <c r="AN1451" s="1011"/>
      <c r="AO1451" s="1011"/>
      <c r="AP1451" s="1214">
        <f>SUM(M1451+U1451-AB1451+AI1451)</f>
        <v>0</v>
      </c>
      <c r="AQ1451" s="1215"/>
      <c r="AR1451" s="1215"/>
      <c r="AS1451" s="1215"/>
      <c r="AT1451" s="1215"/>
      <c r="AU1451" s="1215"/>
      <c r="AV1451" s="1216"/>
      <c r="AW1451" s="147"/>
      <c r="AX1451" s="147"/>
      <c r="AY1451" s="147"/>
      <c r="AZ1451" s="147"/>
      <c r="BA1451" s="147"/>
      <c r="BB1451" s="147"/>
    </row>
    <row r="1452" spans="1:54" ht="12.6" customHeight="1" x14ac:dyDescent="0.25">
      <c r="A1452" s="151" t="s">
        <v>2011</v>
      </c>
      <c r="B1452" s="152"/>
      <c r="C1452" s="152"/>
      <c r="D1452" s="152"/>
      <c r="E1452" s="152"/>
      <c r="F1452" s="152"/>
      <c r="G1452" s="152"/>
      <c r="H1452" s="152"/>
      <c r="I1452" s="152"/>
      <c r="J1452" s="152"/>
      <c r="K1452" s="152"/>
      <c r="L1452" s="153"/>
      <c r="M1452" s="1011"/>
      <c r="N1452" s="1011"/>
      <c r="O1452" s="1011"/>
      <c r="P1452" s="1011"/>
      <c r="Q1452" s="1011"/>
      <c r="R1452" s="1011"/>
      <c r="S1452" s="1011"/>
      <c r="T1452" s="1011"/>
      <c r="U1452" s="1011"/>
      <c r="V1452" s="1011"/>
      <c r="W1452" s="1011"/>
      <c r="X1452" s="1011"/>
      <c r="Y1452" s="1011"/>
      <c r="Z1452" s="1011"/>
      <c r="AA1452" s="1011"/>
      <c r="AB1452" s="1011"/>
      <c r="AC1452" s="1011"/>
      <c r="AD1452" s="1011"/>
      <c r="AE1452" s="1011"/>
      <c r="AF1452" s="1011"/>
      <c r="AG1452" s="1011"/>
      <c r="AH1452" s="1011"/>
      <c r="AI1452" s="1011"/>
      <c r="AJ1452" s="1011"/>
      <c r="AK1452" s="1011"/>
      <c r="AL1452" s="1011"/>
      <c r="AM1452" s="1011"/>
      <c r="AN1452" s="1011"/>
      <c r="AO1452" s="1011"/>
      <c r="AP1452" s="1220"/>
      <c r="AQ1452" s="1221"/>
      <c r="AR1452" s="1221"/>
      <c r="AS1452" s="1221"/>
      <c r="AT1452" s="1221"/>
      <c r="AU1452" s="1221"/>
      <c r="AV1452" s="1030"/>
      <c r="AW1452" s="147"/>
      <c r="AX1452" s="147"/>
      <c r="AY1452" s="147"/>
      <c r="AZ1452" s="147"/>
      <c r="BA1452" s="147"/>
      <c r="BB1452" s="147"/>
    </row>
    <row r="1453" spans="1:54" ht="12.6" customHeight="1" x14ac:dyDescent="0.25">
      <c r="A1453" s="148" t="s">
        <v>2012</v>
      </c>
      <c r="B1453" s="149"/>
      <c r="C1453" s="149"/>
      <c r="D1453" s="149"/>
      <c r="E1453" s="149"/>
      <c r="F1453" s="149"/>
      <c r="G1453" s="149"/>
      <c r="H1453" s="149"/>
      <c r="I1453" s="149"/>
      <c r="J1453" s="149"/>
      <c r="K1453" s="149"/>
      <c r="L1453" s="150"/>
      <c r="M1453" s="1011"/>
      <c r="N1453" s="1011"/>
      <c r="O1453" s="1011"/>
      <c r="P1453" s="1011"/>
      <c r="Q1453" s="1011"/>
      <c r="R1453" s="1011"/>
      <c r="S1453" s="1011"/>
      <c r="T1453" s="1011"/>
      <c r="U1453" s="1011"/>
      <c r="V1453" s="1011"/>
      <c r="W1453" s="1011"/>
      <c r="X1453" s="1011"/>
      <c r="Y1453" s="1011"/>
      <c r="Z1453" s="1011"/>
      <c r="AA1453" s="1011"/>
      <c r="AB1453" s="1011"/>
      <c r="AC1453" s="1011"/>
      <c r="AD1453" s="1011"/>
      <c r="AE1453" s="1011"/>
      <c r="AF1453" s="1011"/>
      <c r="AG1453" s="1011"/>
      <c r="AH1453" s="1011"/>
      <c r="AI1453" s="1011"/>
      <c r="AJ1453" s="1011"/>
      <c r="AK1453" s="1011"/>
      <c r="AL1453" s="1011"/>
      <c r="AM1453" s="1011"/>
      <c r="AN1453" s="1011"/>
      <c r="AO1453" s="1011"/>
      <c r="AP1453" s="1214">
        <f>SUM(M1453+U1453-AB1453+AI1453)</f>
        <v>0</v>
      </c>
      <c r="AQ1453" s="1215"/>
      <c r="AR1453" s="1215"/>
      <c r="AS1453" s="1215"/>
      <c r="AT1453" s="1215"/>
      <c r="AU1453" s="1215"/>
      <c r="AV1453" s="1216"/>
      <c r="AW1453" s="147"/>
      <c r="AX1453" s="147"/>
      <c r="AY1453" s="147"/>
      <c r="AZ1453" s="147"/>
      <c r="BA1453" s="147"/>
      <c r="BB1453" s="147"/>
    </row>
    <row r="1454" spans="1:54" ht="12.6" customHeight="1" x14ac:dyDescent="0.25">
      <c r="A1454" s="197" t="s">
        <v>2013</v>
      </c>
      <c r="L1454" s="173"/>
      <c r="M1454" s="1011"/>
      <c r="N1454" s="1011"/>
      <c r="O1454" s="1011"/>
      <c r="P1454" s="1011"/>
      <c r="Q1454" s="1011"/>
      <c r="R1454" s="1011"/>
      <c r="S1454" s="1011"/>
      <c r="T1454" s="1011"/>
      <c r="U1454" s="1011"/>
      <c r="V1454" s="1011"/>
      <c r="W1454" s="1011"/>
      <c r="X1454" s="1011"/>
      <c r="Y1454" s="1011"/>
      <c r="Z1454" s="1011"/>
      <c r="AA1454" s="1011"/>
      <c r="AB1454" s="1011"/>
      <c r="AC1454" s="1011"/>
      <c r="AD1454" s="1011"/>
      <c r="AE1454" s="1011"/>
      <c r="AF1454" s="1011"/>
      <c r="AG1454" s="1011"/>
      <c r="AH1454" s="1011"/>
      <c r="AI1454" s="1011"/>
      <c r="AJ1454" s="1011"/>
      <c r="AK1454" s="1011"/>
      <c r="AL1454" s="1011"/>
      <c r="AM1454" s="1011"/>
      <c r="AN1454" s="1011"/>
      <c r="AO1454" s="1011"/>
      <c r="AP1454" s="1217"/>
      <c r="AQ1454" s="1218"/>
      <c r="AR1454" s="1218"/>
      <c r="AS1454" s="1218"/>
      <c r="AT1454" s="1218"/>
      <c r="AU1454" s="1218"/>
      <c r="AV1454" s="1219"/>
      <c r="AW1454" s="147"/>
      <c r="AX1454" s="147"/>
      <c r="AY1454" s="147"/>
      <c r="AZ1454" s="147"/>
      <c r="BA1454" s="147"/>
      <c r="BB1454" s="147"/>
    </row>
    <row r="1455" spans="1:54" ht="12.6" customHeight="1" x14ac:dyDescent="0.25">
      <c r="A1455" s="151" t="s">
        <v>2014</v>
      </c>
      <c r="B1455" s="152"/>
      <c r="C1455" s="152"/>
      <c r="D1455" s="152"/>
      <c r="E1455" s="152"/>
      <c r="F1455" s="152"/>
      <c r="G1455" s="152"/>
      <c r="H1455" s="152"/>
      <c r="I1455" s="152"/>
      <c r="J1455" s="152"/>
      <c r="K1455" s="152"/>
      <c r="L1455" s="153"/>
      <c r="M1455" s="1011"/>
      <c r="N1455" s="1011"/>
      <c r="O1455" s="1011"/>
      <c r="P1455" s="1011"/>
      <c r="Q1455" s="1011"/>
      <c r="R1455" s="1011"/>
      <c r="S1455" s="1011"/>
      <c r="T1455" s="1011"/>
      <c r="U1455" s="1011"/>
      <c r="V1455" s="1011"/>
      <c r="W1455" s="1011"/>
      <c r="X1455" s="1011"/>
      <c r="Y1455" s="1011"/>
      <c r="Z1455" s="1011"/>
      <c r="AA1455" s="1011"/>
      <c r="AB1455" s="1011"/>
      <c r="AC1455" s="1011"/>
      <c r="AD1455" s="1011"/>
      <c r="AE1455" s="1011"/>
      <c r="AF1455" s="1011"/>
      <c r="AG1455" s="1011"/>
      <c r="AH1455" s="1011"/>
      <c r="AI1455" s="1011"/>
      <c r="AJ1455" s="1011"/>
      <c r="AK1455" s="1011"/>
      <c r="AL1455" s="1011"/>
      <c r="AM1455" s="1011"/>
      <c r="AN1455" s="1011"/>
      <c r="AO1455" s="1011"/>
      <c r="AP1455" s="1220"/>
      <c r="AQ1455" s="1221"/>
      <c r="AR1455" s="1221"/>
      <c r="AS1455" s="1221"/>
      <c r="AT1455" s="1221"/>
      <c r="AU1455" s="1221"/>
      <c r="AV1455" s="1030"/>
      <c r="AW1455" s="147"/>
      <c r="AX1455" s="147"/>
      <c r="AY1455" s="147"/>
      <c r="AZ1455" s="147"/>
      <c r="BA1455" s="147"/>
      <c r="BB1455" s="147"/>
    </row>
    <row r="1456" spans="1:54" ht="12.6" customHeight="1" x14ac:dyDescent="0.25">
      <c r="A1456" s="142" t="s">
        <v>5207</v>
      </c>
      <c r="M1456" s="183"/>
      <c r="N1456" s="183"/>
      <c r="O1456" s="183"/>
      <c r="P1456" s="183"/>
      <c r="Q1456" s="183"/>
      <c r="R1456" s="183"/>
      <c r="S1456" s="183"/>
      <c r="T1456" s="183"/>
      <c r="U1456" s="183"/>
      <c r="V1456" s="183"/>
      <c r="W1456" s="183"/>
      <c r="X1456" s="183"/>
      <c r="Y1456" s="183"/>
      <c r="Z1456" s="183"/>
      <c r="AA1456" s="183"/>
      <c r="AB1456" s="183"/>
      <c r="AC1456" s="183"/>
      <c r="AD1456" s="183"/>
      <c r="AE1456" s="183"/>
      <c r="AF1456" s="183"/>
      <c r="AG1456" s="183"/>
      <c r="AH1456" s="183"/>
      <c r="AI1456" s="183"/>
      <c r="AJ1456" s="183"/>
      <c r="AK1456" s="183"/>
      <c r="AL1456" s="183"/>
      <c r="AM1456" s="183"/>
      <c r="AN1456" s="183"/>
      <c r="AO1456" s="183"/>
      <c r="AP1456" s="183"/>
      <c r="AQ1456" s="183"/>
      <c r="AR1456" s="183"/>
      <c r="AS1456" s="183"/>
      <c r="AT1456" s="183"/>
      <c r="AU1456" s="183"/>
      <c r="AV1456" s="183"/>
      <c r="AW1456" s="183"/>
      <c r="AX1456" s="183"/>
      <c r="AY1456" s="183"/>
      <c r="AZ1456" s="183"/>
      <c r="BA1456" s="183"/>
      <c r="BB1456" s="183"/>
    </row>
    <row r="1457" spans="1:54" ht="15" customHeight="1" x14ac:dyDescent="0.25">
      <c r="A1457" s="863"/>
      <c r="B1457" s="864"/>
      <c r="C1457" s="864"/>
      <c r="D1457" s="864"/>
      <c r="E1457" s="864"/>
      <c r="F1457" s="864"/>
      <c r="G1457" s="864"/>
      <c r="H1457" s="864"/>
      <c r="I1457" s="864"/>
      <c r="J1457" s="864"/>
      <c r="K1457" s="864"/>
      <c r="L1457" s="864"/>
      <c r="M1457" s="864"/>
      <c r="N1457" s="864"/>
      <c r="O1457" s="864"/>
      <c r="P1457" s="864"/>
      <c r="Q1457" s="864"/>
      <c r="R1457" s="864"/>
      <c r="S1457" s="864"/>
      <c r="T1457" s="864"/>
      <c r="U1457" s="864"/>
      <c r="V1457" s="864"/>
      <c r="W1457" s="864"/>
      <c r="X1457" s="864"/>
      <c r="Y1457" s="864"/>
      <c r="Z1457" s="864"/>
      <c r="AA1457" s="864"/>
      <c r="AB1457" s="864"/>
      <c r="AC1457" s="864"/>
      <c r="AD1457" s="864"/>
      <c r="AE1457" s="864"/>
      <c r="AF1457" s="864"/>
      <c r="AG1457" s="864"/>
      <c r="AH1457" s="864"/>
      <c r="AI1457" s="864"/>
      <c r="AJ1457" s="864"/>
      <c r="AK1457" s="864"/>
      <c r="AL1457" s="864"/>
      <c r="AM1457" s="864"/>
      <c r="AN1457" s="864"/>
      <c r="AO1457" s="864"/>
      <c r="AP1457" s="864"/>
      <c r="AQ1457" s="864"/>
      <c r="AR1457" s="864"/>
      <c r="AS1457" s="864"/>
      <c r="AT1457" s="864"/>
      <c r="AU1457" s="864"/>
      <c r="AV1457" s="864"/>
      <c r="AW1457" s="864"/>
      <c r="AX1457" s="864"/>
      <c r="AY1457" s="497"/>
      <c r="AZ1457" s="497"/>
      <c r="BA1457" s="497"/>
      <c r="BB1457" s="497"/>
    </row>
    <row r="1458" spans="1:54" ht="15" customHeight="1" x14ac:dyDescent="0.25">
      <c r="A1458" s="865"/>
      <c r="B1458" s="866"/>
      <c r="C1458" s="866"/>
      <c r="D1458" s="866"/>
      <c r="E1458" s="866"/>
      <c r="F1458" s="866"/>
      <c r="G1458" s="866"/>
      <c r="H1458" s="866"/>
      <c r="I1458" s="866"/>
      <c r="J1458" s="866"/>
      <c r="K1458" s="866"/>
      <c r="L1458" s="866"/>
      <c r="M1458" s="866"/>
      <c r="N1458" s="866"/>
      <c r="O1458" s="866"/>
      <c r="P1458" s="866"/>
      <c r="Q1458" s="866"/>
      <c r="R1458" s="866"/>
      <c r="S1458" s="866"/>
      <c r="T1458" s="866"/>
      <c r="U1458" s="866"/>
      <c r="V1458" s="866"/>
      <c r="W1458" s="866"/>
      <c r="X1458" s="866"/>
      <c r="Y1458" s="866"/>
      <c r="Z1458" s="866"/>
      <c r="AA1458" s="866"/>
      <c r="AB1458" s="866"/>
      <c r="AC1458" s="866"/>
      <c r="AD1458" s="866"/>
      <c r="AE1458" s="866"/>
      <c r="AF1458" s="866"/>
      <c r="AG1458" s="866"/>
      <c r="AH1458" s="866"/>
      <c r="AI1458" s="866"/>
      <c r="AJ1458" s="866"/>
      <c r="AK1458" s="866"/>
      <c r="AL1458" s="866"/>
      <c r="AM1458" s="866"/>
      <c r="AN1458" s="866"/>
      <c r="AO1458" s="866"/>
      <c r="AP1458" s="866"/>
      <c r="AQ1458" s="866"/>
      <c r="AR1458" s="866"/>
      <c r="AS1458" s="866"/>
      <c r="AT1458" s="866"/>
      <c r="AU1458" s="866"/>
      <c r="AV1458" s="866"/>
      <c r="AW1458" s="866"/>
      <c r="AX1458" s="866"/>
      <c r="AY1458" s="497"/>
      <c r="AZ1458" s="497"/>
      <c r="BA1458" s="497"/>
      <c r="BB1458" s="497"/>
    </row>
    <row r="1460" spans="1:54" ht="12.6" customHeight="1" x14ac:dyDescent="0.25">
      <c r="A1460" s="130" t="s">
        <v>1434</v>
      </c>
    </row>
    <row r="1461" spans="1:54" ht="12.6" customHeight="1" x14ac:dyDescent="0.25">
      <c r="A1461" s="171"/>
      <c r="B1461" s="172"/>
      <c r="C1461" s="172"/>
      <c r="D1461" s="172"/>
      <c r="E1461" s="172"/>
      <c r="F1461" s="172"/>
      <c r="G1461" s="172"/>
      <c r="H1461" s="172"/>
      <c r="I1461" s="172"/>
      <c r="J1461" s="172"/>
      <c r="K1461" s="172"/>
      <c r="L1461" s="184"/>
      <c r="M1461" s="207" t="s">
        <v>1279</v>
      </c>
      <c r="N1461" s="200"/>
      <c r="O1461" s="200"/>
      <c r="P1461" s="200"/>
      <c r="Q1461" s="200"/>
      <c r="R1461" s="200"/>
      <c r="S1461" s="200"/>
      <c r="T1461" s="200"/>
      <c r="U1461" s="200"/>
      <c r="V1461" s="200"/>
      <c r="W1461" s="200"/>
      <c r="X1461" s="200"/>
      <c r="Y1461" s="200"/>
      <c r="Z1461" s="200"/>
      <c r="AA1461" s="200"/>
      <c r="AB1461" s="200"/>
      <c r="AC1461" s="200"/>
      <c r="AD1461" s="200"/>
      <c r="AE1461" s="200"/>
      <c r="AF1461" s="200"/>
      <c r="AG1461" s="200"/>
      <c r="AH1461" s="200"/>
      <c r="AI1461" s="200"/>
      <c r="AJ1461" s="200"/>
      <c r="AK1461" s="200"/>
      <c r="AL1461" s="200"/>
      <c r="AM1461" s="200"/>
      <c r="AN1461" s="200"/>
      <c r="AO1461" s="200"/>
      <c r="AP1461" s="200"/>
      <c r="AQ1461" s="200"/>
      <c r="AR1461" s="200"/>
      <c r="AS1461" s="200"/>
      <c r="AT1461" s="200"/>
      <c r="AU1461" s="200"/>
      <c r="AV1461" s="214"/>
      <c r="AW1461" s="1226"/>
      <c r="AX1461" s="1227"/>
      <c r="AY1461" s="1227"/>
      <c r="AZ1461" s="1227"/>
      <c r="BA1461" s="1227"/>
      <c r="BB1461" s="142"/>
    </row>
    <row r="1462" spans="1:54" ht="12.6" customHeight="1" x14ac:dyDescent="0.25">
      <c r="A1462" s="141"/>
      <c r="B1462" s="142"/>
      <c r="C1462" s="142"/>
      <c r="D1462" s="142"/>
      <c r="E1462" s="142"/>
      <c r="F1462" s="142"/>
      <c r="G1462" s="142"/>
      <c r="H1462" s="142"/>
      <c r="I1462" s="142"/>
      <c r="J1462" s="142"/>
      <c r="K1462" s="142"/>
      <c r="L1462" s="185"/>
      <c r="M1462" s="171"/>
      <c r="N1462" s="172"/>
      <c r="O1462" s="172"/>
      <c r="P1462" s="172"/>
      <c r="Q1462" s="172"/>
      <c r="R1462" s="172"/>
      <c r="S1462" s="172"/>
      <c r="T1462" s="184"/>
      <c r="U1462" s="171"/>
      <c r="V1462" s="172"/>
      <c r="W1462" s="172"/>
      <c r="X1462" s="172"/>
      <c r="Y1462" s="172"/>
      <c r="Z1462" s="172"/>
      <c r="AA1462" s="184"/>
      <c r="AB1462" s="171"/>
      <c r="AC1462" s="172"/>
      <c r="AD1462" s="172"/>
      <c r="AE1462" s="172"/>
      <c r="AF1462" s="172"/>
      <c r="AG1462" s="172"/>
      <c r="AH1462" s="184"/>
      <c r="AI1462" s="171"/>
      <c r="AJ1462" s="172"/>
      <c r="AK1462" s="172"/>
      <c r="AL1462" s="172"/>
      <c r="AM1462" s="172"/>
      <c r="AN1462" s="172"/>
      <c r="AO1462" s="184"/>
      <c r="AP1462" s="171" t="s">
        <v>1472</v>
      </c>
      <c r="AQ1462" s="172"/>
      <c r="AR1462" s="172"/>
      <c r="AS1462" s="172"/>
      <c r="AT1462" s="172"/>
      <c r="AU1462" s="172"/>
      <c r="AV1462" s="184"/>
      <c r="AW1462" s="141"/>
      <c r="AX1462" s="142"/>
      <c r="AY1462" s="142"/>
      <c r="AZ1462" s="142"/>
      <c r="BA1462" s="142"/>
      <c r="BB1462" s="142"/>
    </row>
    <row r="1463" spans="1:54" ht="12.6" customHeight="1" x14ac:dyDescent="0.25">
      <c r="A1463" s="799" t="s">
        <v>1984</v>
      </c>
      <c r="B1463" s="800"/>
      <c r="C1463" s="800"/>
      <c r="D1463" s="800"/>
      <c r="E1463" s="800"/>
      <c r="F1463" s="800"/>
      <c r="G1463" s="800"/>
      <c r="H1463" s="800"/>
      <c r="I1463" s="800"/>
      <c r="J1463" s="800"/>
      <c r="K1463" s="800"/>
      <c r="L1463" s="802"/>
      <c r="M1463" s="799" t="s">
        <v>1425</v>
      </c>
      <c r="N1463" s="800"/>
      <c r="O1463" s="800"/>
      <c r="P1463" s="800"/>
      <c r="Q1463" s="800"/>
      <c r="R1463" s="800"/>
      <c r="S1463" s="800"/>
      <c r="T1463" s="802"/>
      <c r="U1463" s="799" t="s">
        <v>1427</v>
      </c>
      <c r="V1463" s="800"/>
      <c r="W1463" s="800"/>
      <c r="X1463" s="800"/>
      <c r="Y1463" s="800"/>
      <c r="Z1463" s="800"/>
      <c r="AA1463" s="802"/>
      <c r="AB1463" s="799" t="s">
        <v>1428</v>
      </c>
      <c r="AC1463" s="800"/>
      <c r="AD1463" s="800"/>
      <c r="AE1463" s="800"/>
      <c r="AF1463" s="800"/>
      <c r="AG1463" s="800"/>
      <c r="AH1463" s="802"/>
      <c r="AI1463" s="799" t="s">
        <v>1429</v>
      </c>
      <c r="AJ1463" s="800"/>
      <c r="AK1463" s="800"/>
      <c r="AL1463" s="800"/>
      <c r="AM1463" s="800"/>
      <c r="AN1463" s="800"/>
      <c r="AO1463" s="802"/>
      <c r="AP1463" s="141" t="s">
        <v>1531</v>
      </c>
      <c r="AQ1463" s="142"/>
      <c r="AR1463" s="142"/>
      <c r="AS1463" s="142"/>
      <c r="AT1463" s="142"/>
      <c r="AU1463" s="142"/>
      <c r="AV1463" s="185"/>
      <c r="AW1463" s="141"/>
      <c r="AX1463" s="142"/>
      <c r="AY1463" s="142"/>
      <c r="AZ1463" s="142"/>
      <c r="BA1463" s="142"/>
      <c r="BB1463" s="142"/>
    </row>
    <row r="1464" spans="1:54" ht="12.6" customHeight="1" x14ac:dyDescent="0.25">
      <c r="A1464" s="799" t="s">
        <v>1985</v>
      </c>
      <c r="B1464" s="800"/>
      <c r="C1464" s="800"/>
      <c r="D1464" s="800"/>
      <c r="E1464" s="800"/>
      <c r="F1464" s="800"/>
      <c r="G1464" s="800"/>
      <c r="H1464" s="800"/>
      <c r="I1464" s="800"/>
      <c r="J1464" s="800"/>
      <c r="K1464" s="800"/>
      <c r="L1464" s="802"/>
      <c r="M1464" s="799" t="s">
        <v>1426</v>
      </c>
      <c r="N1464" s="800"/>
      <c r="O1464" s="800"/>
      <c r="P1464" s="800"/>
      <c r="Q1464" s="800"/>
      <c r="R1464" s="800"/>
      <c r="S1464" s="800"/>
      <c r="T1464" s="802"/>
      <c r="U1464" s="141"/>
      <c r="V1464" s="142"/>
      <c r="W1464" s="142"/>
      <c r="X1464" s="142"/>
      <c r="Y1464" s="142"/>
      <c r="Z1464" s="142"/>
      <c r="AA1464" s="185"/>
      <c r="AB1464" s="141"/>
      <c r="AC1464" s="142"/>
      <c r="AD1464" s="142"/>
      <c r="AE1464" s="142"/>
      <c r="AF1464" s="142"/>
      <c r="AG1464" s="142"/>
      <c r="AH1464" s="185"/>
      <c r="AI1464" s="141"/>
      <c r="AJ1464" s="142"/>
      <c r="AK1464" s="142"/>
      <c r="AL1464" s="142"/>
      <c r="AM1464" s="142"/>
      <c r="AN1464" s="142"/>
      <c r="AO1464" s="185"/>
      <c r="AP1464" s="141" t="s">
        <v>1474</v>
      </c>
      <c r="AQ1464" s="142"/>
      <c r="AR1464" s="142"/>
      <c r="AS1464" s="142"/>
      <c r="AT1464" s="142"/>
      <c r="AU1464" s="142"/>
      <c r="AV1464" s="185"/>
      <c r="AW1464" s="141"/>
      <c r="AX1464" s="142"/>
      <c r="AY1464" s="142"/>
      <c r="AZ1464" s="142"/>
      <c r="BA1464" s="142"/>
      <c r="BB1464" s="142"/>
    </row>
    <row r="1465" spans="1:54" ht="12.6" customHeight="1" x14ac:dyDescent="0.25">
      <c r="A1465" s="141"/>
      <c r="B1465" s="142"/>
      <c r="C1465" s="142"/>
      <c r="D1465" s="142"/>
      <c r="E1465" s="142"/>
      <c r="F1465" s="142"/>
      <c r="G1465" s="142"/>
      <c r="H1465" s="142"/>
      <c r="I1465" s="142"/>
      <c r="J1465" s="142"/>
      <c r="K1465" s="142"/>
      <c r="L1465" s="185"/>
      <c r="M1465" s="141"/>
      <c r="N1465" s="142"/>
      <c r="O1465" s="142"/>
      <c r="P1465" s="142"/>
      <c r="Q1465" s="142"/>
      <c r="R1465" s="142"/>
      <c r="S1465" s="142"/>
      <c r="T1465" s="185"/>
      <c r="U1465" s="141"/>
      <c r="V1465" s="142"/>
      <c r="W1465" s="142"/>
      <c r="X1465" s="142"/>
      <c r="Y1465" s="142"/>
      <c r="Z1465" s="142"/>
      <c r="AA1465" s="185"/>
      <c r="AB1465" s="141"/>
      <c r="AC1465" s="142"/>
      <c r="AD1465" s="142"/>
      <c r="AE1465" s="142"/>
      <c r="AF1465" s="142"/>
      <c r="AG1465" s="142"/>
      <c r="AH1465" s="185"/>
      <c r="AI1465" s="141"/>
      <c r="AJ1465" s="142"/>
      <c r="AK1465" s="142"/>
      <c r="AL1465" s="142"/>
      <c r="AM1465" s="142"/>
      <c r="AN1465" s="142"/>
      <c r="AO1465" s="185"/>
      <c r="AP1465" s="141" t="s">
        <v>1475</v>
      </c>
      <c r="AQ1465" s="142"/>
      <c r="AR1465" s="142"/>
      <c r="AS1465" s="142"/>
      <c r="AT1465" s="142"/>
      <c r="AU1465" s="142"/>
      <c r="AV1465" s="185"/>
      <c r="AW1465" s="141"/>
      <c r="AX1465" s="142"/>
      <c r="AY1465" s="142"/>
      <c r="AZ1465" s="142"/>
      <c r="BA1465" s="142"/>
      <c r="BB1465" s="142"/>
    </row>
    <row r="1466" spans="1:54" ht="12.6" customHeight="1" x14ac:dyDescent="0.25">
      <c r="A1466" s="809" t="s">
        <v>1415</v>
      </c>
      <c r="B1466" s="810"/>
      <c r="C1466" s="810"/>
      <c r="D1466" s="810"/>
      <c r="E1466" s="810"/>
      <c r="F1466" s="810"/>
      <c r="G1466" s="810"/>
      <c r="H1466" s="810"/>
      <c r="I1466" s="810"/>
      <c r="J1466" s="810"/>
      <c r="K1466" s="810"/>
      <c r="L1466" s="811"/>
      <c r="M1466" s="809" t="s">
        <v>1416</v>
      </c>
      <c r="N1466" s="810"/>
      <c r="O1466" s="810"/>
      <c r="P1466" s="810"/>
      <c r="Q1466" s="810"/>
      <c r="R1466" s="810"/>
      <c r="S1466" s="810"/>
      <c r="T1466" s="811"/>
      <c r="U1466" s="809" t="s">
        <v>1417</v>
      </c>
      <c r="V1466" s="810"/>
      <c r="W1466" s="810"/>
      <c r="X1466" s="810"/>
      <c r="Y1466" s="810"/>
      <c r="Z1466" s="810"/>
      <c r="AA1466" s="811"/>
      <c r="AB1466" s="809" t="s">
        <v>1418</v>
      </c>
      <c r="AC1466" s="810"/>
      <c r="AD1466" s="810"/>
      <c r="AE1466" s="810"/>
      <c r="AF1466" s="810"/>
      <c r="AG1466" s="810"/>
      <c r="AH1466" s="811"/>
      <c r="AI1466" s="809" t="s">
        <v>1419</v>
      </c>
      <c r="AJ1466" s="810"/>
      <c r="AK1466" s="810"/>
      <c r="AL1466" s="810"/>
      <c r="AM1466" s="810"/>
      <c r="AN1466" s="810"/>
      <c r="AO1466" s="811"/>
      <c r="AP1466" s="174" t="s">
        <v>1420</v>
      </c>
      <c r="AQ1466" s="208"/>
      <c r="AR1466" s="208"/>
      <c r="AS1466" s="208"/>
      <c r="AT1466" s="208"/>
      <c r="AU1466" s="208"/>
      <c r="AV1466" s="209"/>
      <c r="AW1466" s="141"/>
      <c r="AX1466" s="142"/>
      <c r="AY1466" s="142"/>
      <c r="AZ1466" s="142"/>
      <c r="BA1466" s="142"/>
      <c r="BB1466" s="142"/>
    </row>
    <row r="1467" spans="1:54" ht="12.6" customHeight="1" x14ac:dyDescent="0.25">
      <c r="A1467" s="143" t="s">
        <v>1986</v>
      </c>
      <c r="B1467" s="144"/>
      <c r="C1467" s="144"/>
      <c r="D1467" s="144"/>
      <c r="E1467" s="144"/>
      <c r="F1467" s="144"/>
      <c r="G1467" s="144"/>
      <c r="H1467" s="144"/>
      <c r="I1467" s="144"/>
      <c r="J1467" s="144"/>
      <c r="K1467" s="144"/>
      <c r="L1467" s="145"/>
      <c r="M1467" s="1222">
        <f>'HL KNIHA VYPOC'!$H$215*-1</f>
        <v>0</v>
      </c>
      <c r="N1467" s="1222"/>
      <c r="O1467" s="1222"/>
      <c r="P1467" s="1222"/>
      <c r="Q1467" s="1222"/>
      <c r="R1467" s="1222"/>
      <c r="S1467" s="1222"/>
      <c r="T1467" s="1222"/>
      <c r="U1467" s="1222">
        <f>'HL KNIHA VYPOC'!$J$215</f>
        <v>0</v>
      </c>
      <c r="V1467" s="1222"/>
      <c r="W1467" s="1222"/>
      <c r="X1467" s="1222"/>
      <c r="Y1467" s="1222"/>
      <c r="Z1467" s="1222"/>
      <c r="AA1467" s="1222"/>
      <c r="AB1467" s="1222">
        <f>'HL KNIHA VYPOC'!$I$215</f>
        <v>0</v>
      </c>
      <c r="AC1467" s="1222"/>
      <c r="AD1467" s="1222"/>
      <c r="AE1467" s="1222"/>
      <c r="AF1467" s="1222"/>
      <c r="AG1467" s="1222"/>
      <c r="AH1467" s="1222"/>
      <c r="AI1467" s="1222"/>
      <c r="AJ1467" s="1222"/>
      <c r="AK1467" s="1222"/>
      <c r="AL1467" s="1222"/>
      <c r="AM1467" s="1222"/>
      <c r="AN1467" s="1222"/>
      <c r="AO1467" s="1222"/>
      <c r="AP1467" s="1223">
        <f>SUM(M1467+U1467-AB1467+AI1467)</f>
        <v>0</v>
      </c>
      <c r="AQ1467" s="1224"/>
      <c r="AR1467" s="1224"/>
      <c r="AS1467" s="1224"/>
      <c r="AT1467" s="1224"/>
      <c r="AU1467" s="1224"/>
      <c r="AV1467" s="1225"/>
      <c r="AW1467" s="146"/>
      <c r="AX1467" s="147"/>
      <c r="AY1467" s="147"/>
      <c r="AZ1467" s="147"/>
      <c r="BA1467" s="147"/>
      <c r="BB1467" s="147"/>
    </row>
    <row r="1468" spans="1:54" ht="12.6" customHeight="1" x14ac:dyDescent="0.25">
      <c r="A1468" s="148" t="s">
        <v>1987</v>
      </c>
      <c r="B1468" s="149"/>
      <c r="C1468" s="149"/>
      <c r="D1468" s="149"/>
      <c r="E1468" s="149"/>
      <c r="F1468" s="149"/>
      <c r="G1468" s="149"/>
      <c r="H1468" s="149"/>
      <c r="I1468" s="149"/>
      <c r="J1468" s="149"/>
      <c r="K1468" s="149"/>
      <c r="L1468" s="150"/>
      <c r="M1468" s="1222"/>
      <c r="N1468" s="1222"/>
      <c r="O1468" s="1222"/>
      <c r="P1468" s="1222"/>
      <c r="Q1468" s="1222"/>
      <c r="R1468" s="1222"/>
      <c r="S1468" s="1222"/>
      <c r="T1468" s="1222"/>
      <c r="U1468" s="1222"/>
      <c r="V1468" s="1222"/>
      <c r="W1468" s="1222"/>
      <c r="X1468" s="1222"/>
      <c r="Y1468" s="1222"/>
      <c r="Z1468" s="1222"/>
      <c r="AA1468" s="1222"/>
      <c r="AB1468" s="1222"/>
      <c r="AC1468" s="1222"/>
      <c r="AD1468" s="1222"/>
      <c r="AE1468" s="1222"/>
      <c r="AF1468" s="1222"/>
      <c r="AG1468" s="1222"/>
      <c r="AH1468" s="1222"/>
      <c r="AI1468" s="1222"/>
      <c r="AJ1468" s="1222"/>
      <c r="AK1468" s="1222"/>
      <c r="AL1468" s="1222"/>
      <c r="AM1468" s="1222"/>
      <c r="AN1468" s="1222"/>
      <c r="AO1468" s="1222"/>
      <c r="AP1468" s="1228">
        <f>SUM(M1468+U1468-AB1468+AI1468)</f>
        <v>0</v>
      </c>
      <c r="AQ1468" s="1229"/>
      <c r="AR1468" s="1229"/>
      <c r="AS1468" s="1229"/>
      <c r="AT1468" s="1229"/>
      <c r="AU1468" s="1229"/>
      <c r="AV1468" s="1230"/>
      <c r="AW1468" s="146"/>
      <c r="AX1468" s="147"/>
      <c r="AY1468" s="147"/>
      <c r="AZ1468" s="147"/>
      <c r="BA1468" s="147"/>
      <c r="BB1468" s="147"/>
    </row>
    <row r="1469" spans="1:54" ht="12.6" customHeight="1" x14ac:dyDescent="0.25">
      <c r="A1469" s="151" t="s">
        <v>1988</v>
      </c>
      <c r="B1469" s="152"/>
      <c r="C1469" s="152"/>
      <c r="D1469" s="152"/>
      <c r="E1469" s="152"/>
      <c r="F1469" s="152"/>
      <c r="G1469" s="152"/>
      <c r="H1469" s="152"/>
      <c r="I1469" s="152"/>
      <c r="J1469" s="152"/>
      <c r="K1469" s="152"/>
      <c r="L1469" s="153"/>
      <c r="M1469" s="1222"/>
      <c r="N1469" s="1222"/>
      <c r="O1469" s="1222"/>
      <c r="P1469" s="1222"/>
      <c r="Q1469" s="1222"/>
      <c r="R1469" s="1222"/>
      <c r="S1469" s="1222"/>
      <c r="T1469" s="1222"/>
      <c r="U1469" s="1222"/>
      <c r="V1469" s="1222"/>
      <c r="W1469" s="1222"/>
      <c r="X1469" s="1222"/>
      <c r="Y1469" s="1222"/>
      <c r="Z1469" s="1222"/>
      <c r="AA1469" s="1222"/>
      <c r="AB1469" s="1222"/>
      <c r="AC1469" s="1222"/>
      <c r="AD1469" s="1222"/>
      <c r="AE1469" s="1222"/>
      <c r="AF1469" s="1222"/>
      <c r="AG1469" s="1222"/>
      <c r="AH1469" s="1222"/>
      <c r="AI1469" s="1222"/>
      <c r="AJ1469" s="1222"/>
      <c r="AK1469" s="1222"/>
      <c r="AL1469" s="1222"/>
      <c r="AM1469" s="1222"/>
      <c r="AN1469" s="1222"/>
      <c r="AO1469" s="1222"/>
      <c r="AP1469" s="1231"/>
      <c r="AQ1469" s="1232"/>
      <c r="AR1469" s="1232"/>
      <c r="AS1469" s="1232"/>
      <c r="AT1469" s="1232"/>
      <c r="AU1469" s="1232"/>
      <c r="AV1469" s="1233"/>
      <c r="AW1469" s="146"/>
      <c r="AX1469" s="147"/>
      <c r="AY1469" s="147"/>
      <c r="AZ1469" s="147"/>
      <c r="BA1469" s="147"/>
      <c r="BB1469" s="147"/>
    </row>
    <row r="1470" spans="1:54" ht="12.6" customHeight="1" x14ac:dyDescent="0.25">
      <c r="A1470" s="148" t="s">
        <v>1989</v>
      </c>
      <c r="B1470" s="149"/>
      <c r="C1470" s="149"/>
      <c r="D1470" s="149"/>
      <c r="E1470" s="149"/>
      <c r="F1470" s="149"/>
      <c r="G1470" s="149"/>
      <c r="H1470" s="149"/>
      <c r="I1470" s="149"/>
      <c r="J1470" s="149"/>
      <c r="K1470" s="149"/>
      <c r="L1470" s="150"/>
      <c r="M1470" s="1223">
        <f>SUM('HL KNIHA VYPOC'!H223)*-1</f>
        <v>0</v>
      </c>
      <c r="N1470" s="1224"/>
      <c r="O1470" s="1224"/>
      <c r="P1470" s="1224"/>
      <c r="Q1470" s="1224"/>
      <c r="R1470" s="1224"/>
      <c r="S1470" s="1224"/>
      <c r="T1470" s="1225"/>
      <c r="U1470" s="1223">
        <f>SUM('HL KNIHA VYPOC'!J223)</f>
        <v>0</v>
      </c>
      <c r="V1470" s="1224"/>
      <c r="W1470" s="1224"/>
      <c r="X1470" s="1224"/>
      <c r="Y1470" s="1224"/>
      <c r="Z1470" s="1224"/>
      <c r="AA1470" s="1225"/>
      <c r="AB1470" s="1223">
        <f>SUM('HL KNIHA VYPOC'!I223)</f>
        <v>0</v>
      </c>
      <c r="AC1470" s="1224"/>
      <c r="AD1470" s="1224"/>
      <c r="AE1470" s="1224"/>
      <c r="AF1470" s="1224"/>
      <c r="AG1470" s="1224"/>
      <c r="AH1470" s="1225"/>
      <c r="AI1470" s="1223"/>
      <c r="AJ1470" s="1224"/>
      <c r="AK1470" s="1224"/>
      <c r="AL1470" s="1224"/>
      <c r="AM1470" s="1224"/>
      <c r="AN1470" s="1224"/>
      <c r="AO1470" s="1225"/>
      <c r="AP1470" s="1223">
        <f>SUM(M1470+U1470-AB1470+AI1470)</f>
        <v>0</v>
      </c>
      <c r="AQ1470" s="1224"/>
      <c r="AR1470" s="1224"/>
      <c r="AS1470" s="1224"/>
      <c r="AT1470" s="1224"/>
      <c r="AU1470" s="1224"/>
      <c r="AV1470" s="1225"/>
      <c r="AW1470" s="146"/>
      <c r="AX1470" s="147"/>
      <c r="AY1470" s="147"/>
      <c r="AZ1470" s="147"/>
      <c r="BA1470" s="147"/>
      <c r="BB1470" s="147"/>
    </row>
    <row r="1471" spans="1:54" ht="12.6" customHeight="1" x14ac:dyDescent="0.25">
      <c r="A1471" s="148" t="s">
        <v>1990</v>
      </c>
      <c r="B1471" s="149"/>
      <c r="C1471" s="149"/>
      <c r="D1471" s="149"/>
      <c r="E1471" s="149"/>
      <c r="F1471" s="149"/>
      <c r="G1471" s="149"/>
      <c r="H1471" s="149"/>
      <c r="I1471" s="149"/>
      <c r="J1471" s="149"/>
      <c r="K1471" s="149"/>
      <c r="L1471" s="150"/>
      <c r="M1471" s="1222">
        <f>SUM('HL KNIHA VYPOC'!H172)</f>
        <v>0</v>
      </c>
      <c r="N1471" s="1222"/>
      <c r="O1471" s="1222"/>
      <c r="P1471" s="1222"/>
      <c r="Q1471" s="1222"/>
      <c r="R1471" s="1222"/>
      <c r="S1471" s="1222"/>
      <c r="T1471" s="1222"/>
      <c r="U1471" s="1222">
        <f>SUM('HL KNIHA VYPOC'!J172)</f>
        <v>0</v>
      </c>
      <c r="V1471" s="1222"/>
      <c r="W1471" s="1222"/>
      <c r="X1471" s="1222"/>
      <c r="Y1471" s="1222"/>
      <c r="Z1471" s="1222"/>
      <c r="AA1471" s="1222"/>
      <c r="AB1471" s="1222">
        <f>SUM('HL KNIHA VYPOC'!I172)</f>
        <v>0</v>
      </c>
      <c r="AC1471" s="1222"/>
      <c r="AD1471" s="1222"/>
      <c r="AE1471" s="1222"/>
      <c r="AF1471" s="1222"/>
      <c r="AG1471" s="1222"/>
      <c r="AH1471" s="1222"/>
      <c r="AI1471" s="1222"/>
      <c r="AJ1471" s="1222"/>
      <c r="AK1471" s="1222"/>
      <c r="AL1471" s="1222"/>
      <c r="AM1471" s="1222"/>
      <c r="AN1471" s="1222"/>
      <c r="AO1471" s="1222"/>
      <c r="AP1471" s="1228">
        <f>SUM('HL KNIHA VYPOC'!K172)</f>
        <v>0</v>
      </c>
      <c r="AQ1471" s="1229"/>
      <c r="AR1471" s="1229"/>
      <c r="AS1471" s="1229"/>
      <c r="AT1471" s="1229"/>
      <c r="AU1471" s="1229"/>
      <c r="AV1471" s="1230"/>
      <c r="AW1471" s="146"/>
      <c r="AX1471" s="147"/>
      <c r="AY1471" s="147"/>
      <c r="AZ1471" s="147"/>
      <c r="BA1471" s="147"/>
      <c r="BB1471" s="147"/>
    </row>
    <row r="1472" spans="1:54" ht="12.6" customHeight="1" x14ac:dyDescent="0.25">
      <c r="A1472" s="151" t="s">
        <v>1991</v>
      </c>
      <c r="B1472" s="152"/>
      <c r="C1472" s="152"/>
      <c r="D1472" s="152"/>
      <c r="E1472" s="152"/>
      <c r="F1472" s="152"/>
      <c r="G1472" s="152"/>
      <c r="H1472" s="152"/>
      <c r="I1472" s="152"/>
      <c r="J1472" s="152"/>
      <c r="K1472" s="152"/>
      <c r="L1472" s="153"/>
      <c r="M1472" s="1222"/>
      <c r="N1472" s="1222"/>
      <c r="O1472" s="1222"/>
      <c r="P1472" s="1222"/>
      <c r="Q1472" s="1222"/>
      <c r="R1472" s="1222"/>
      <c r="S1472" s="1222"/>
      <c r="T1472" s="1222"/>
      <c r="U1472" s="1222"/>
      <c r="V1472" s="1222"/>
      <c r="W1472" s="1222"/>
      <c r="X1472" s="1222"/>
      <c r="Y1472" s="1222"/>
      <c r="Z1472" s="1222"/>
      <c r="AA1472" s="1222"/>
      <c r="AB1472" s="1222"/>
      <c r="AC1472" s="1222"/>
      <c r="AD1472" s="1222"/>
      <c r="AE1472" s="1222"/>
      <c r="AF1472" s="1222"/>
      <c r="AG1472" s="1222"/>
      <c r="AH1472" s="1222"/>
      <c r="AI1472" s="1222"/>
      <c r="AJ1472" s="1222"/>
      <c r="AK1472" s="1222"/>
      <c r="AL1472" s="1222"/>
      <c r="AM1472" s="1222"/>
      <c r="AN1472" s="1222"/>
      <c r="AO1472" s="1222"/>
      <c r="AP1472" s="1231"/>
      <c r="AQ1472" s="1232"/>
      <c r="AR1472" s="1232"/>
      <c r="AS1472" s="1232"/>
      <c r="AT1472" s="1232"/>
      <c r="AU1472" s="1232"/>
      <c r="AV1472" s="1233"/>
      <c r="AW1472" s="146"/>
      <c r="AX1472" s="147"/>
      <c r="AY1472" s="147"/>
      <c r="AZ1472" s="147"/>
      <c r="BA1472" s="147"/>
      <c r="BB1472" s="147"/>
    </row>
    <row r="1473" spans="1:54" ht="12.6" customHeight="1" x14ac:dyDescent="0.25">
      <c r="A1473" s="143" t="s">
        <v>1992</v>
      </c>
      <c r="B1473" s="144"/>
      <c r="C1473" s="144"/>
      <c r="D1473" s="144"/>
      <c r="E1473" s="144"/>
      <c r="F1473" s="144"/>
      <c r="G1473" s="144"/>
      <c r="H1473" s="144"/>
      <c r="I1473" s="144"/>
      <c r="J1473" s="144"/>
      <c r="K1473" s="144"/>
      <c r="L1473" s="145"/>
      <c r="M1473" s="1222">
        <f>SUM('HL KNIHA VYPOC'!H216)*-1</f>
        <v>0</v>
      </c>
      <c r="N1473" s="1222"/>
      <c r="O1473" s="1222"/>
      <c r="P1473" s="1222"/>
      <c r="Q1473" s="1222"/>
      <c r="R1473" s="1222"/>
      <c r="S1473" s="1222"/>
      <c r="T1473" s="1222"/>
      <c r="U1473" s="1222">
        <f>SUM('HL KNIHA VYPOC'!J216)</f>
        <v>0</v>
      </c>
      <c r="V1473" s="1222"/>
      <c r="W1473" s="1222"/>
      <c r="X1473" s="1222"/>
      <c r="Y1473" s="1222"/>
      <c r="Z1473" s="1222"/>
      <c r="AA1473" s="1222"/>
      <c r="AB1473" s="1222">
        <f>SUM('HL KNIHA VYPOC'!I216)</f>
        <v>0</v>
      </c>
      <c r="AC1473" s="1222"/>
      <c r="AD1473" s="1222"/>
      <c r="AE1473" s="1222"/>
      <c r="AF1473" s="1222"/>
      <c r="AG1473" s="1222"/>
      <c r="AH1473" s="1222"/>
      <c r="AI1473" s="1222"/>
      <c r="AJ1473" s="1222"/>
      <c r="AK1473" s="1222"/>
      <c r="AL1473" s="1222"/>
      <c r="AM1473" s="1222"/>
      <c r="AN1473" s="1222"/>
      <c r="AO1473" s="1222"/>
      <c r="AP1473" s="1223">
        <f t="shared" ref="AP1473:AP1479" si="3">SUM(M1473+U1473-AB1473+AI1473)</f>
        <v>0</v>
      </c>
      <c r="AQ1473" s="1224"/>
      <c r="AR1473" s="1224"/>
      <c r="AS1473" s="1224"/>
      <c r="AT1473" s="1224"/>
      <c r="AU1473" s="1224"/>
      <c r="AV1473" s="1225"/>
      <c r="AW1473" s="146"/>
      <c r="AX1473" s="147"/>
      <c r="AY1473" s="147"/>
      <c r="AZ1473" s="147"/>
      <c r="BA1473" s="147"/>
      <c r="BB1473" s="147"/>
    </row>
    <row r="1474" spans="1:54" ht="12.6" customHeight="1" x14ac:dyDescent="0.25">
      <c r="A1474" s="143" t="s">
        <v>1993</v>
      </c>
      <c r="B1474" s="144"/>
      <c r="C1474" s="144"/>
      <c r="D1474" s="144"/>
      <c r="E1474" s="144"/>
      <c r="F1474" s="144"/>
      <c r="G1474" s="144"/>
      <c r="H1474" s="144"/>
      <c r="I1474" s="144"/>
      <c r="J1474" s="144"/>
      <c r="K1474" s="144"/>
      <c r="L1474" s="145"/>
      <c r="M1474" s="1228">
        <f>SUM('HL KNIHA VYPOC'!H217)*-1</f>
        <v>0</v>
      </c>
      <c r="N1474" s="1229"/>
      <c r="O1474" s="1229"/>
      <c r="P1474" s="1229"/>
      <c r="Q1474" s="1229"/>
      <c r="R1474" s="1229"/>
      <c r="S1474" s="1229"/>
      <c r="T1474" s="1230"/>
      <c r="U1474" s="1228">
        <f>SUM('HL KNIHA VYPOC'!J217)</f>
        <v>0</v>
      </c>
      <c r="V1474" s="1229"/>
      <c r="W1474" s="1229"/>
      <c r="X1474" s="1229"/>
      <c r="Y1474" s="1229"/>
      <c r="Z1474" s="1229"/>
      <c r="AA1474" s="1230"/>
      <c r="AB1474" s="1228">
        <f>SUM('HL KNIHA VYPOC'!I217)</f>
        <v>0</v>
      </c>
      <c r="AC1474" s="1229"/>
      <c r="AD1474" s="1229"/>
      <c r="AE1474" s="1229"/>
      <c r="AF1474" s="1229"/>
      <c r="AG1474" s="1229"/>
      <c r="AH1474" s="1230"/>
      <c r="AI1474" s="1228"/>
      <c r="AJ1474" s="1229"/>
      <c r="AK1474" s="1229"/>
      <c r="AL1474" s="1229"/>
      <c r="AM1474" s="1229"/>
      <c r="AN1474" s="1229"/>
      <c r="AO1474" s="1230"/>
      <c r="AP1474" s="1223">
        <f t="shared" si="3"/>
        <v>0</v>
      </c>
      <c r="AQ1474" s="1224"/>
      <c r="AR1474" s="1224"/>
      <c r="AS1474" s="1224"/>
      <c r="AT1474" s="1224"/>
      <c r="AU1474" s="1224"/>
      <c r="AV1474" s="1225"/>
      <c r="AW1474" s="146"/>
      <c r="AX1474" s="147"/>
      <c r="AY1474" s="147"/>
      <c r="AZ1474" s="147"/>
      <c r="BA1474" s="147"/>
      <c r="BB1474" s="147"/>
    </row>
    <row r="1475" spans="1:54" ht="27" customHeight="1" x14ac:dyDescent="0.25">
      <c r="A1475" s="987" t="s">
        <v>1994</v>
      </c>
      <c r="B1475" s="988"/>
      <c r="C1475" s="988"/>
      <c r="D1475" s="988"/>
      <c r="E1475" s="988"/>
      <c r="F1475" s="988"/>
      <c r="G1475" s="988"/>
      <c r="H1475" s="988"/>
      <c r="I1475" s="988"/>
      <c r="J1475" s="988"/>
      <c r="K1475" s="988"/>
      <c r="L1475" s="989"/>
      <c r="M1475" s="1228">
        <f>SUM('HL KNIHA VYPOC'!H222+'HL KNIHA VYPOC'!H227)*-1</f>
        <v>0</v>
      </c>
      <c r="N1475" s="1229"/>
      <c r="O1475" s="1229"/>
      <c r="P1475" s="1229"/>
      <c r="Q1475" s="1229"/>
      <c r="R1475" s="1229"/>
      <c r="S1475" s="1229"/>
      <c r="T1475" s="1230"/>
      <c r="U1475" s="1228">
        <f>SUM('HL KNIHA VYPOC'!J222+'HL KNIHA VYPOC'!J227)</f>
        <v>0</v>
      </c>
      <c r="V1475" s="1229"/>
      <c r="W1475" s="1229"/>
      <c r="X1475" s="1229"/>
      <c r="Y1475" s="1229"/>
      <c r="Z1475" s="1229"/>
      <c r="AA1475" s="1230"/>
      <c r="AB1475" s="1228">
        <f>SUM('HL KNIHA VYPOC'!I222+'HL KNIHA VYPOC'!I227)</f>
        <v>0</v>
      </c>
      <c r="AC1475" s="1229"/>
      <c r="AD1475" s="1229"/>
      <c r="AE1475" s="1229"/>
      <c r="AF1475" s="1229"/>
      <c r="AG1475" s="1229"/>
      <c r="AH1475" s="1230"/>
      <c r="AI1475" s="1228"/>
      <c r="AJ1475" s="1229"/>
      <c r="AK1475" s="1229"/>
      <c r="AL1475" s="1229"/>
      <c r="AM1475" s="1229"/>
      <c r="AN1475" s="1229"/>
      <c r="AO1475" s="1230"/>
      <c r="AP1475" s="1223">
        <f t="shared" si="3"/>
        <v>0</v>
      </c>
      <c r="AQ1475" s="1224"/>
      <c r="AR1475" s="1224"/>
      <c r="AS1475" s="1224"/>
      <c r="AT1475" s="1224"/>
      <c r="AU1475" s="1224"/>
      <c r="AV1475" s="1225"/>
      <c r="AW1475" s="146"/>
      <c r="AX1475" s="147"/>
      <c r="AY1475" s="147"/>
      <c r="AZ1475" s="147"/>
      <c r="BA1475" s="147"/>
      <c r="BB1475" s="147"/>
    </row>
    <row r="1476" spans="1:54" ht="27" customHeight="1" x14ac:dyDescent="0.25">
      <c r="A1476" s="987" t="s">
        <v>1995</v>
      </c>
      <c r="B1476" s="988"/>
      <c r="C1476" s="988"/>
      <c r="D1476" s="988"/>
      <c r="E1476" s="988"/>
      <c r="F1476" s="988"/>
      <c r="G1476" s="988"/>
      <c r="H1476" s="988"/>
      <c r="I1476" s="988"/>
      <c r="J1476" s="988"/>
      <c r="K1476" s="988"/>
      <c r="L1476" s="989"/>
      <c r="M1476" s="1223">
        <f>SUM('HL KNIHA VYPOC'!H221+'HL KNIHA VYPOC'!H226)*-1</f>
        <v>0</v>
      </c>
      <c r="N1476" s="1224"/>
      <c r="O1476" s="1224"/>
      <c r="P1476" s="1224"/>
      <c r="Q1476" s="1224"/>
      <c r="R1476" s="1224"/>
      <c r="S1476" s="1224"/>
      <c r="T1476" s="1225"/>
      <c r="U1476" s="1223">
        <f>SUM('HL KNIHA VYPOC'!J221+'HL KNIHA VYPOC'!J226)</f>
        <v>0</v>
      </c>
      <c r="V1476" s="1224"/>
      <c r="W1476" s="1224"/>
      <c r="X1476" s="1224"/>
      <c r="Y1476" s="1224"/>
      <c r="Z1476" s="1224"/>
      <c r="AA1476" s="1225"/>
      <c r="AB1476" s="1223">
        <f>SUM('HL KNIHA VYPOC'!I221+'HL KNIHA VYPOC'!I226)</f>
        <v>0</v>
      </c>
      <c r="AC1476" s="1224"/>
      <c r="AD1476" s="1224"/>
      <c r="AE1476" s="1224"/>
      <c r="AF1476" s="1224"/>
      <c r="AG1476" s="1224"/>
      <c r="AH1476" s="1225"/>
      <c r="AI1476" s="1223"/>
      <c r="AJ1476" s="1224"/>
      <c r="AK1476" s="1224"/>
      <c r="AL1476" s="1224"/>
      <c r="AM1476" s="1224"/>
      <c r="AN1476" s="1224"/>
      <c r="AO1476" s="1225"/>
      <c r="AP1476" s="1223">
        <f t="shared" si="3"/>
        <v>0</v>
      </c>
      <c r="AQ1476" s="1224"/>
      <c r="AR1476" s="1224"/>
      <c r="AS1476" s="1224"/>
      <c r="AT1476" s="1224"/>
      <c r="AU1476" s="1224"/>
      <c r="AV1476" s="1225"/>
      <c r="AW1476" s="146"/>
      <c r="AX1476" s="147"/>
      <c r="AY1476" s="147"/>
      <c r="AZ1476" s="147"/>
      <c r="BA1476" s="147"/>
      <c r="BB1476" s="147"/>
    </row>
    <row r="1477" spans="1:54" ht="12.6" customHeight="1" x14ac:dyDescent="0.25">
      <c r="A1477" s="143" t="s">
        <v>1996</v>
      </c>
      <c r="B1477" s="144"/>
      <c r="C1477" s="144"/>
      <c r="D1477" s="144"/>
      <c r="E1477" s="144"/>
      <c r="F1477" s="144"/>
      <c r="G1477" s="144"/>
      <c r="H1477" s="144"/>
      <c r="I1477" s="144"/>
      <c r="J1477" s="144"/>
      <c r="K1477" s="144"/>
      <c r="L1477" s="145"/>
      <c r="M1477" s="1228">
        <f>SUM('HL KNIHA VYPOC'!H228)*-1</f>
        <v>0</v>
      </c>
      <c r="N1477" s="1229"/>
      <c r="O1477" s="1229"/>
      <c r="P1477" s="1229"/>
      <c r="Q1477" s="1229"/>
      <c r="R1477" s="1229"/>
      <c r="S1477" s="1229"/>
      <c r="T1477" s="1230"/>
      <c r="U1477" s="1228">
        <f>SUM('HL KNIHA VYPOC'!J228)</f>
        <v>0</v>
      </c>
      <c r="V1477" s="1229"/>
      <c r="W1477" s="1229"/>
      <c r="X1477" s="1229"/>
      <c r="Y1477" s="1229"/>
      <c r="Z1477" s="1229"/>
      <c r="AA1477" s="1230"/>
      <c r="AB1477" s="1228">
        <f>SUM('HL KNIHA VYPOC'!I228)</f>
        <v>0</v>
      </c>
      <c r="AC1477" s="1229"/>
      <c r="AD1477" s="1229"/>
      <c r="AE1477" s="1229"/>
      <c r="AF1477" s="1229"/>
      <c r="AG1477" s="1229"/>
      <c r="AH1477" s="1230"/>
      <c r="AI1477" s="1228"/>
      <c r="AJ1477" s="1229"/>
      <c r="AK1477" s="1229"/>
      <c r="AL1477" s="1229"/>
      <c r="AM1477" s="1229"/>
      <c r="AN1477" s="1229"/>
      <c r="AO1477" s="1230"/>
      <c r="AP1477" s="1223">
        <f t="shared" si="3"/>
        <v>0</v>
      </c>
      <c r="AQ1477" s="1224"/>
      <c r="AR1477" s="1224"/>
      <c r="AS1477" s="1224"/>
      <c r="AT1477" s="1224"/>
      <c r="AU1477" s="1224"/>
      <c r="AV1477" s="1225"/>
      <c r="AW1477" s="146"/>
      <c r="AX1477" s="147"/>
      <c r="AY1477" s="147"/>
      <c r="AZ1477" s="147"/>
      <c r="BA1477" s="147"/>
      <c r="BB1477" s="147"/>
    </row>
    <row r="1478" spans="1:54" ht="12.6" customHeight="1" x14ac:dyDescent="0.25">
      <c r="A1478" s="151" t="s">
        <v>1997</v>
      </c>
      <c r="B1478" s="152"/>
      <c r="C1478" s="152"/>
      <c r="D1478" s="152"/>
      <c r="E1478" s="152"/>
      <c r="F1478" s="152"/>
      <c r="G1478" s="152"/>
      <c r="H1478" s="152"/>
      <c r="I1478" s="152"/>
      <c r="J1478" s="152"/>
      <c r="K1478" s="152"/>
      <c r="L1478" s="153"/>
      <c r="M1478" s="1228">
        <f>SUM('HL KNIHA VYPOC'!H229)*-1</f>
        <v>0</v>
      </c>
      <c r="N1478" s="1229"/>
      <c r="O1478" s="1229"/>
      <c r="P1478" s="1229"/>
      <c r="Q1478" s="1229"/>
      <c r="R1478" s="1229"/>
      <c r="S1478" s="1229"/>
      <c r="T1478" s="1230"/>
      <c r="U1478" s="1228">
        <f>SUM('HL KNIHA VYPOC'!J229)</f>
        <v>0</v>
      </c>
      <c r="V1478" s="1229"/>
      <c r="W1478" s="1229"/>
      <c r="X1478" s="1229"/>
      <c r="Y1478" s="1229"/>
      <c r="Z1478" s="1229"/>
      <c r="AA1478" s="1230"/>
      <c r="AB1478" s="1228">
        <f>SUM('HL KNIHA VYPOC'!I229)</f>
        <v>0</v>
      </c>
      <c r="AC1478" s="1229"/>
      <c r="AD1478" s="1229"/>
      <c r="AE1478" s="1229"/>
      <c r="AF1478" s="1229"/>
      <c r="AG1478" s="1229"/>
      <c r="AH1478" s="1230"/>
      <c r="AI1478" s="1228"/>
      <c r="AJ1478" s="1229"/>
      <c r="AK1478" s="1229"/>
      <c r="AL1478" s="1229"/>
      <c r="AM1478" s="1229"/>
      <c r="AN1478" s="1229"/>
      <c r="AO1478" s="1230"/>
      <c r="AP1478" s="1223">
        <f t="shared" si="3"/>
        <v>0</v>
      </c>
      <c r="AQ1478" s="1224"/>
      <c r="AR1478" s="1224"/>
      <c r="AS1478" s="1224"/>
      <c r="AT1478" s="1224"/>
      <c r="AU1478" s="1224"/>
      <c r="AV1478" s="1225"/>
      <c r="AW1478" s="146"/>
      <c r="AX1478" s="147"/>
      <c r="AY1478" s="147"/>
      <c r="AZ1478" s="147"/>
      <c r="BA1478" s="147"/>
      <c r="BB1478" s="147"/>
    </row>
    <row r="1479" spans="1:54" ht="12.6" customHeight="1" x14ac:dyDescent="0.25">
      <c r="A1479" s="148" t="s">
        <v>1998</v>
      </c>
      <c r="B1479" s="149"/>
      <c r="C1479" s="149"/>
      <c r="D1479" s="149"/>
      <c r="E1479" s="149"/>
      <c r="F1479" s="149"/>
      <c r="G1479" s="149"/>
      <c r="H1479" s="149"/>
      <c r="I1479" s="149"/>
      <c r="J1479" s="149"/>
      <c r="K1479" s="149"/>
      <c r="L1479" s="150"/>
      <c r="M1479" s="1222">
        <f>SUM('HL KNIHA VYPOC'!H218)*-1</f>
        <v>0</v>
      </c>
      <c r="N1479" s="1222"/>
      <c r="O1479" s="1222"/>
      <c r="P1479" s="1222"/>
      <c r="Q1479" s="1222"/>
      <c r="R1479" s="1222"/>
      <c r="S1479" s="1222"/>
      <c r="T1479" s="1222"/>
      <c r="U1479" s="1222">
        <f>SUM('HL KNIHA VYPOC'!J218)</f>
        <v>0</v>
      </c>
      <c r="V1479" s="1222"/>
      <c r="W1479" s="1222"/>
      <c r="X1479" s="1222"/>
      <c r="Y1479" s="1222"/>
      <c r="Z1479" s="1222"/>
      <c r="AA1479" s="1222"/>
      <c r="AB1479" s="1222">
        <f>SUM('HL KNIHA VYPOC'!I218)</f>
        <v>0</v>
      </c>
      <c r="AC1479" s="1222"/>
      <c r="AD1479" s="1222"/>
      <c r="AE1479" s="1222"/>
      <c r="AF1479" s="1222"/>
      <c r="AG1479" s="1222"/>
      <c r="AH1479" s="1222"/>
      <c r="AI1479" s="1222"/>
      <c r="AJ1479" s="1222"/>
      <c r="AK1479" s="1222"/>
      <c r="AL1479" s="1222"/>
      <c r="AM1479" s="1222"/>
      <c r="AN1479" s="1222"/>
      <c r="AO1479" s="1222"/>
      <c r="AP1479" s="1228">
        <f t="shared" si="3"/>
        <v>0</v>
      </c>
      <c r="AQ1479" s="1229"/>
      <c r="AR1479" s="1229"/>
      <c r="AS1479" s="1229"/>
      <c r="AT1479" s="1229"/>
      <c r="AU1479" s="1229"/>
      <c r="AV1479" s="1230"/>
      <c r="AW1479" s="146"/>
      <c r="AX1479" s="147"/>
      <c r="AY1479" s="147"/>
      <c r="AZ1479" s="147"/>
      <c r="BA1479" s="147"/>
      <c r="BB1479" s="147"/>
    </row>
    <row r="1480" spans="1:54" ht="12.6" customHeight="1" x14ac:dyDescent="0.25">
      <c r="A1480" s="197" t="s">
        <v>1999</v>
      </c>
      <c r="L1480" s="173"/>
      <c r="M1480" s="1222"/>
      <c r="N1480" s="1222"/>
      <c r="O1480" s="1222"/>
      <c r="P1480" s="1222"/>
      <c r="Q1480" s="1222"/>
      <c r="R1480" s="1222"/>
      <c r="S1480" s="1222"/>
      <c r="T1480" s="1222"/>
      <c r="U1480" s="1222"/>
      <c r="V1480" s="1222"/>
      <c r="W1480" s="1222"/>
      <c r="X1480" s="1222"/>
      <c r="Y1480" s="1222"/>
      <c r="Z1480" s="1222"/>
      <c r="AA1480" s="1222"/>
      <c r="AB1480" s="1222"/>
      <c r="AC1480" s="1222"/>
      <c r="AD1480" s="1222"/>
      <c r="AE1480" s="1222"/>
      <c r="AF1480" s="1222"/>
      <c r="AG1480" s="1222"/>
      <c r="AH1480" s="1222"/>
      <c r="AI1480" s="1222"/>
      <c r="AJ1480" s="1222"/>
      <c r="AK1480" s="1222"/>
      <c r="AL1480" s="1222"/>
      <c r="AM1480" s="1222"/>
      <c r="AN1480" s="1222"/>
      <c r="AO1480" s="1222"/>
      <c r="AP1480" s="1234"/>
      <c r="AQ1480" s="1235"/>
      <c r="AR1480" s="1235"/>
      <c r="AS1480" s="1235"/>
      <c r="AT1480" s="1235"/>
      <c r="AU1480" s="1235"/>
      <c r="AV1480" s="1236"/>
      <c r="AW1480" s="146"/>
      <c r="AX1480" s="147"/>
      <c r="AY1480" s="147"/>
      <c r="AZ1480" s="147"/>
      <c r="BA1480" s="147"/>
      <c r="BB1480" s="147"/>
    </row>
    <row r="1481" spans="1:54" ht="12.6" customHeight="1" x14ac:dyDescent="0.25">
      <c r="A1481" s="151" t="s">
        <v>2000</v>
      </c>
      <c r="B1481" s="152"/>
      <c r="C1481" s="152"/>
      <c r="D1481" s="152"/>
      <c r="E1481" s="152"/>
      <c r="F1481" s="152"/>
      <c r="G1481" s="152"/>
      <c r="H1481" s="152"/>
      <c r="I1481" s="152"/>
      <c r="J1481" s="152"/>
      <c r="K1481" s="152"/>
      <c r="L1481" s="153"/>
      <c r="M1481" s="1222"/>
      <c r="N1481" s="1222"/>
      <c r="O1481" s="1222"/>
      <c r="P1481" s="1222"/>
      <c r="Q1481" s="1222"/>
      <c r="R1481" s="1222"/>
      <c r="S1481" s="1222"/>
      <c r="T1481" s="1222"/>
      <c r="U1481" s="1222"/>
      <c r="V1481" s="1222"/>
      <c r="W1481" s="1222"/>
      <c r="X1481" s="1222"/>
      <c r="Y1481" s="1222"/>
      <c r="Z1481" s="1222"/>
      <c r="AA1481" s="1222"/>
      <c r="AB1481" s="1222"/>
      <c r="AC1481" s="1222"/>
      <c r="AD1481" s="1222"/>
      <c r="AE1481" s="1222"/>
      <c r="AF1481" s="1222"/>
      <c r="AG1481" s="1222"/>
      <c r="AH1481" s="1222"/>
      <c r="AI1481" s="1222"/>
      <c r="AJ1481" s="1222"/>
      <c r="AK1481" s="1222"/>
      <c r="AL1481" s="1222"/>
      <c r="AM1481" s="1222"/>
      <c r="AN1481" s="1222"/>
      <c r="AO1481" s="1222"/>
      <c r="AP1481" s="1231"/>
      <c r="AQ1481" s="1232"/>
      <c r="AR1481" s="1232"/>
      <c r="AS1481" s="1232"/>
      <c r="AT1481" s="1232"/>
      <c r="AU1481" s="1232"/>
      <c r="AV1481" s="1233"/>
      <c r="AW1481" s="146"/>
      <c r="AX1481" s="147"/>
      <c r="AY1481" s="147"/>
      <c r="AZ1481" s="147"/>
      <c r="BA1481" s="147"/>
      <c r="BB1481" s="147"/>
    </row>
    <row r="1482" spans="1:54" ht="12.6" customHeight="1" x14ac:dyDescent="0.25">
      <c r="A1482" s="148" t="s">
        <v>1998</v>
      </c>
      <c r="B1482" s="149"/>
      <c r="C1482" s="149"/>
      <c r="D1482" s="149"/>
      <c r="E1482" s="149"/>
      <c r="F1482" s="149"/>
      <c r="G1482" s="149"/>
      <c r="H1482" s="149"/>
      <c r="I1482" s="149"/>
      <c r="J1482" s="149"/>
      <c r="K1482" s="149"/>
      <c r="L1482" s="150"/>
      <c r="M1482" s="1222">
        <f>SUM('HL KNIHA VYPOC'!H219)*-1</f>
        <v>0</v>
      </c>
      <c r="N1482" s="1222"/>
      <c r="O1482" s="1222"/>
      <c r="P1482" s="1222"/>
      <c r="Q1482" s="1222"/>
      <c r="R1482" s="1222"/>
      <c r="S1482" s="1222"/>
      <c r="T1482" s="1222"/>
      <c r="U1482" s="1222">
        <f>SUM('HL KNIHA VYPOC'!J219)</f>
        <v>0</v>
      </c>
      <c r="V1482" s="1222"/>
      <c r="W1482" s="1222"/>
      <c r="X1482" s="1222"/>
      <c r="Y1482" s="1222"/>
      <c r="Z1482" s="1222"/>
      <c r="AA1482" s="1222"/>
      <c r="AB1482" s="1222">
        <f>SUM('HL KNIHA VYPOC'!I219)</f>
        <v>0</v>
      </c>
      <c r="AC1482" s="1222"/>
      <c r="AD1482" s="1222"/>
      <c r="AE1482" s="1222"/>
      <c r="AF1482" s="1222"/>
      <c r="AG1482" s="1222"/>
      <c r="AH1482" s="1222"/>
      <c r="AI1482" s="1222"/>
      <c r="AJ1482" s="1222"/>
      <c r="AK1482" s="1222"/>
      <c r="AL1482" s="1222"/>
      <c r="AM1482" s="1222"/>
      <c r="AN1482" s="1222"/>
      <c r="AO1482" s="1222"/>
      <c r="AP1482" s="1228">
        <f>SUM(M1482+U1482-AB1482+AI1482)</f>
        <v>0</v>
      </c>
      <c r="AQ1482" s="1229"/>
      <c r="AR1482" s="1229"/>
      <c r="AS1482" s="1229"/>
      <c r="AT1482" s="1229"/>
      <c r="AU1482" s="1229"/>
      <c r="AV1482" s="1230"/>
      <c r="AW1482" s="146"/>
      <c r="AX1482" s="147"/>
      <c r="AY1482" s="147"/>
      <c r="AZ1482" s="147"/>
      <c r="BA1482" s="147"/>
      <c r="BB1482" s="147"/>
    </row>
    <row r="1483" spans="1:54" ht="12.6" customHeight="1" x14ac:dyDescent="0.25">
      <c r="A1483" s="151" t="s">
        <v>2001</v>
      </c>
      <c r="B1483" s="152"/>
      <c r="C1483" s="152"/>
      <c r="D1483" s="152"/>
      <c r="E1483" s="152"/>
      <c r="F1483" s="152"/>
      <c r="G1483" s="152"/>
      <c r="H1483" s="152"/>
      <c r="I1483" s="152"/>
      <c r="J1483" s="152"/>
      <c r="K1483" s="152"/>
      <c r="L1483" s="153"/>
      <c r="M1483" s="1222"/>
      <c r="N1483" s="1222"/>
      <c r="O1483" s="1222"/>
      <c r="P1483" s="1222"/>
      <c r="Q1483" s="1222"/>
      <c r="R1483" s="1222"/>
      <c r="S1483" s="1222"/>
      <c r="T1483" s="1222"/>
      <c r="U1483" s="1222"/>
      <c r="V1483" s="1222"/>
      <c r="W1483" s="1222"/>
      <c r="X1483" s="1222"/>
      <c r="Y1483" s="1222"/>
      <c r="Z1483" s="1222"/>
      <c r="AA1483" s="1222"/>
      <c r="AB1483" s="1222"/>
      <c r="AC1483" s="1222"/>
      <c r="AD1483" s="1222"/>
      <c r="AE1483" s="1222"/>
      <c r="AF1483" s="1222"/>
      <c r="AG1483" s="1222"/>
      <c r="AH1483" s="1222"/>
      <c r="AI1483" s="1222"/>
      <c r="AJ1483" s="1222"/>
      <c r="AK1483" s="1222"/>
      <c r="AL1483" s="1222"/>
      <c r="AM1483" s="1222"/>
      <c r="AN1483" s="1222"/>
      <c r="AO1483" s="1222"/>
      <c r="AP1483" s="1231"/>
      <c r="AQ1483" s="1232"/>
      <c r="AR1483" s="1232"/>
      <c r="AS1483" s="1232"/>
      <c r="AT1483" s="1232"/>
      <c r="AU1483" s="1232"/>
      <c r="AV1483" s="1233"/>
      <c r="AW1483" s="146"/>
      <c r="AX1483" s="147"/>
      <c r="AY1483" s="147"/>
      <c r="AZ1483" s="147"/>
      <c r="BA1483" s="147"/>
      <c r="BB1483" s="147"/>
    </row>
    <row r="1484" spans="1:54" ht="12.6" customHeight="1" x14ac:dyDescent="0.25">
      <c r="A1484" s="148" t="s">
        <v>1998</v>
      </c>
      <c r="B1484" s="149"/>
      <c r="C1484" s="149"/>
      <c r="D1484" s="149"/>
      <c r="E1484" s="149"/>
      <c r="F1484" s="149"/>
      <c r="G1484" s="149"/>
      <c r="H1484" s="149"/>
      <c r="I1484" s="149"/>
      <c r="J1484" s="149"/>
      <c r="K1484" s="149"/>
      <c r="L1484" s="150"/>
      <c r="M1484" s="1222">
        <f>SUM('HL KNIHA VYPOC'!H220)*-1</f>
        <v>0</v>
      </c>
      <c r="N1484" s="1222"/>
      <c r="O1484" s="1222"/>
      <c r="P1484" s="1222"/>
      <c r="Q1484" s="1222"/>
      <c r="R1484" s="1222"/>
      <c r="S1484" s="1222"/>
      <c r="T1484" s="1222"/>
      <c r="U1484" s="1222">
        <f>SUM('HL KNIHA VYPOC'!J220)</f>
        <v>0</v>
      </c>
      <c r="V1484" s="1222"/>
      <c r="W1484" s="1222"/>
      <c r="X1484" s="1222"/>
      <c r="Y1484" s="1222"/>
      <c r="Z1484" s="1222"/>
      <c r="AA1484" s="1222"/>
      <c r="AB1484" s="1222">
        <f>SUM('HL KNIHA VYPOC'!I220)</f>
        <v>0</v>
      </c>
      <c r="AC1484" s="1222"/>
      <c r="AD1484" s="1222"/>
      <c r="AE1484" s="1222"/>
      <c r="AF1484" s="1222"/>
      <c r="AG1484" s="1222"/>
      <c r="AH1484" s="1222"/>
      <c r="AI1484" s="1222"/>
      <c r="AJ1484" s="1222"/>
      <c r="AK1484" s="1222"/>
      <c r="AL1484" s="1222"/>
      <c r="AM1484" s="1222"/>
      <c r="AN1484" s="1222"/>
      <c r="AO1484" s="1222"/>
      <c r="AP1484" s="1228">
        <f>SUM(M1484+U1484-AB1484+AI1484)</f>
        <v>0</v>
      </c>
      <c r="AQ1484" s="1229"/>
      <c r="AR1484" s="1229"/>
      <c r="AS1484" s="1229"/>
      <c r="AT1484" s="1229"/>
      <c r="AU1484" s="1229"/>
      <c r="AV1484" s="1230"/>
      <c r="AW1484" s="146"/>
      <c r="AX1484" s="147"/>
      <c r="AY1484" s="147"/>
      <c r="AZ1484" s="147"/>
      <c r="BA1484" s="147"/>
      <c r="BB1484" s="147"/>
    </row>
    <row r="1485" spans="1:54" ht="12.6" customHeight="1" x14ac:dyDescent="0.25">
      <c r="A1485" s="197" t="s">
        <v>2002</v>
      </c>
      <c r="L1485" s="173"/>
      <c r="M1485" s="1222"/>
      <c r="N1485" s="1222"/>
      <c r="O1485" s="1222"/>
      <c r="P1485" s="1222"/>
      <c r="Q1485" s="1222"/>
      <c r="R1485" s="1222"/>
      <c r="S1485" s="1222"/>
      <c r="T1485" s="1222"/>
      <c r="U1485" s="1222"/>
      <c r="V1485" s="1222"/>
      <c r="W1485" s="1222"/>
      <c r="X1485" s="1222"/>
      <c r="Y1485" s="1222"/>
      <c r="Z1485" s="1222"/>
      <c r="AA1485" s="1222"/>
      <c r="AB1485" s="1222"/>
      <c r="AC1485" s="1222"/>
      <c r="AD1485" s="1222"/>
      <c r="AE1485" s="1222"/>
      <c r="AF1485" s="1222"/>
      <c r="AG1485" s="1222"/>
      <c r="AH1485" s="1222"/>
      <c r="AI1485" s="1222"/>
      <c r="AJ1485" s="1222"/>
      <c r="AK1485" s="1222"/>
      <c r="AL1485" s="1222"/>
      <c r="AM1485" s="1222"/>
      <c r="AN1485" s="1222"/>
      <c r="AO1485" s="1222"/>
      <c r="AP1485" s="1234"/>
      <c r="AQ1485" s="1235"/>
      <c r="AR1485" s="1235"/>
      <c r="AS1485" s="1235"/>
      <c r="AT1485" s="1235"/>
      <c r="AU1485" s="1235"/>
      <c r="AV1485" s="1236"/>
      <c r="AW1485" s="146"/>
      <c r="AX1485" s="147"/>
      <c r="AY1485" s="147"/>
      <c r="AZ1485" s="147"/>
      <c r="BA1485" s="147"/>
      <c r="BB1485" s="147"/>
    </row>
    <row r="1486" spans="1:54" ht="12.6" customHeight="1" x14ac:dyDescent="0.25">
      <c r="A1486" s="197" t="s">
        <v>2003</v>
      </c>
      <c r="L1486" s="173"/>
      <c r="M1486" s="1222"/>
      <c r="N1486" s="1222"/>
      <c r="O1486" s="1222"/>
      <c r="P1486" s="1222"/>
      <c r="Q1486" s="1222"/>
      <c r="R1486" s="1222"/>
      <c r="S1486" s="1222"/>
      <c r="T1486" s="1222"/>
      <c r="U1486" s="1222"/>
      <c r="V1486" s="1222"/>
      <c r="W1486" s="1222"/>
      <c r="X1486" s="1222"/>
      <c r="Y1486" s="1222"/>
      <c r="Z1486" s="1222"/>
      <c r="AA1486" s="1222"/>
      <c r="AB1486" s="1222"/>
      <c r="AC1486" s="1222"/>
      <c r="AD1486" s="1222"/>
      <c r="AE1486" s="1222"/>
      <c r="AF1486" s="1222"/>
      <c r="AG1486" s="1222"/>
      <c r="AH1486" s="1222"/>
      <c r="AI1486" s="1222"/>
      <c r="AJ1486" s="1222"/>
      <c r="AK1486" s="1222"/>
      <c r="AL1486" s="1222"/>
      <c r="AM1486" s="1222"/>
      <c r="AN1486" s="1222"/>
      <c r="AO1486" s="1222"/>
      <c r="AP1486" s="1234"/>
      <c r="AQ1486" s="1235"/>
      <c r="AR1486" s="1235"/>
      <c r="AS1486" s="1235"/>
      <c r="AT1486" s="1235"/>
      <c r="AU1486" s="1235"/>
      <c r="AV1486" s="1236"/>
      <c r="AW1486" s="146"/>
      <c r="AX1486" s="147"/>
      <c r="AY1486" s="147"/>
      <c r="AZ1486" s="147"/>
      <c r="BA1486" s="147"/>
      <c r="BB1486" s="147"/>
    </row>
    <row r="1487" spans="1:54" ht="12.6" customHeight="1" x14ac:dyDescent="0.25">
      <c r="A1487" s="151" t="s">
        <v>2004</v>
      </c>
      <c r="B1487" s="152"/>
      <c r="C1487" s="152"/>
      <c r="D1487" s="152"/>
      <c r="E1487" s="152"/>
      <c r="F1487" s="152"/>
      <c r="G1487" s="152"/>
      <c r="H1487" s="152"/>
      <c r="I1487" s="152"/>
      <c r="J1487" s="152"/>
      <c r="K1487" s="152"/>
      <c r="L1487" s="153"/>
      <c r="M1487" s="1222"/>
      <c r="N1487" s="1222"/>
      <c r="O1487" s="1222"/>
      <c r="P1487" s="1222"/>
      <c r="Q1487" s="1222"/>
      <c r="R1487" s="1222"/>
      <c r="S1487" s="1222"/>
      <c r="T1487" s="1222"/>
      <c r="U1487" s="1222"/>
      <c r="V1487" s="1222"/>
      <c r="W1487" s="1222"/>
      <c r="X1487" s="1222"/>
      <c r="Y1487" s="1222"/>
      <c r="Z1487" s="1222"/>
      <c r="AA1487" s="1222"/>
      <c r="AB1487" s="1222"/>
      <c r="AC1487" s="1222"/>
      <c r="AD1487" s="1222"/>
      <c r="AE1487" s="1222"/>
      <c r="AF1487" s="1222"/>
      <c r="AG1487" s="1222"/>
      <c r="AH1487" s="1222"/>
      <c r="AI1487" s="1222"/>
      <c r="AJ1487" s="1222"/>
      <c r="AK1487" s="1222"/>
      <c r="AL1487" s="1222"/>
      <c r="AM1487" s="1222"/>
      <c r="AN1487" s="1222"/>
      <c r="AO1487" s="1222"/>
      <c r="AP1487" s="1231"/>
      <c r="AQ1487" s="1232"/>
      <c r="AR1487" s="1232"/>
      <c r="AS1487" s="1232"/>
      <c r="AT1487" s="1232"/>
      <c r="AU1487" s="1232"/>
      <c r="AV1487" s="1233"/>
      <c r="AW1487" s="146"/>
      <c r="AX1487" s="147"/>
      <c r="AY1487" s="147"/>
      <c r="AZ1487" s="147"/>
      <c r="BA1487" s="147"/>
      <c r="BB1487" s="147"/>
    </row>
    <row r="1488" spans="1:54" ht="12.6" customHeight="1" x14ac:dyDescent="0.25">
      <c r="A1488" s="148" t="s">
        <v>2005</v>
      </c>
      <c r="B1488" s="149"/>
      <c r="C1488" s="149"/>
      <c r="D1488" s="149"/>
      <c r="E1488" s="149"/>
      <c r="F1488" s="149"/>
      <c r="G1488" s="149"/>
      <c r="H1488" s="149"/>
      <c r="I1488" s="149"/>
      <c r="J1488" s="149"/>
      <c r="K1488" s="149"/>
      <c r="L1488" s="150"/>
      <c r="M1488" s="1222">
        <f>SUM('HL KNIHA VYPOC'!H230)*-1</f>
        <v>0</v>
      </c>
      <c r="N1488" s="1222"/>
      <c r="O1488" s="1222"/>
      <c r="P1488" s="1222"/>
      <c r="Q1488" s="1222"/>
      <c r="R1488" s="1222"/>
      <c r="S1488" s="1222"/>
      <c r="T1488" s="1222"/>
      <c r="U1488" s="1222">
        <f>SUM('HL KNIHA VYPOC'!J230)</f>
        <v>0</v>
      </c>
      <c r="V1488" s="1222"/>
      <c r="W1488" s="1222"/>
      <c r="X1488" s="1222"/>
      <c r="Y1488" s="1222"/>
      <c r="Z1488" s="1222"/>
      <c r="AA1488" s="1222"/>
      <c r="AB1488" s="1222">
        <f>SUM('HL KNIHA VYPOC'!I230)</f>
        <v>0</v>
      </c>
      <c r="AC1488" s="1222"/>
      <c r="AD1488" s="1222"/>
      <c r="AE1488" s="1222"/>
      <c r="AF1488" s="1222"/>
      <c r="AG1488" s="1222"/>
      <c r="AH1488" s="1222"/>
      <c r="AI1488" s="1222"/>
      <c r="AJ1488" s="1222"/>
      <c r="AK1488" s="1222"/>
      <c r="AL1488" s="1222"/>
      <c r="AM1488" s="1222"/>
      <c r="AN1488" s="1222"/>
      <c r="AO1488" s="1222"/>
      <c r="AP1488" s="1228">
        <f>SUM(M1488+U1488-AB1488+AI1488)</f>
        <v>0</v>
      </c>
      <c r="AQ1488" s="1229"/>
      <c r="AR1488" s="1229"/>
      <c r="AS1488" s="1229"/>
      <c r="AT1488" s="1229"/>
      <c r="AU1488" s="1229"/>
      <c r="AV1488" s="1230"/>
      <c r="AW1488" s="146"/>
      <c r="AX1488" s="147"/>
      <c r="AY1488" s="147"/>
      <c r="AZ1488" s="147"/>
      <c r="BA1488" s="147"/>
      <c r="BB1488" s="147"/>
    </row>
    <row r="1489" spans="1:54" ht="12.6" customHeight="1" x14ac:dyDescent="0.25">
      <c r="A1489" s="151" t="s">
        <v>2006</v>
      </c>
      <c r="B1489" s="152"/>
      <c r="C1489" s="152"/>
      <c r="D1489" s="152"/>
      <c r="E1489" s="152"/>
      <c r="F1489" s="152"/>
      <c r="G1489" s="152"/>
      <c r="H1489" s="152"/>
      <c r="I1489" s="152"/>
      <c r="J1489" s="152"/>
      <c r="K1489" s="152"/>
      <c r="L1489" s="153"/>
      <c r="M1489" s="1222"/>
      <c r="N1489" s="1222"/>
      <c r="O1489" s="1222"/>
      <c r="P1489" s="1222"/>
      <c r="Q1489" s="1222"/>
      <c r="R1489" s="1222"/>
      <c r="S1489" s="1222"/>
      <c r="T1489" s="1222"/>
      <c r="U1489" s="1222"/>
      <c r="V1489" s="1222"/>
      <c r="W1489" s="1222"/>
      <c r="X1489" s="1222"/>
      <c r="Y1489" s="1222"/>
      <c r="Z1489" s="1222"/>
      <c r="AA1489" s="1222"/>
      <c r="AB1489" s="1222"/>
      <c r="AC1489" s="1222"/>
      <c r="AD1489" s="1222"/>
      <c r="AE1489" s="1222"/>
      <c r="AF1489" s="1222"/>
      <c r="AG1489" s="1222"/>
      <c r="AH1489" s="1222"/>
      <c r="AI1489" s="1222"/>
      <c r="AJ1489" s="1222"/>
      <c r="AK1489" s="1222"/>
      <c r="AL1489" s="1222"/>
      <c r="AM1489" s="1222"/>
      <c r="AN1489" s="1222"/>
      <c r="AO1489" s="1222"/>
      <c r="AP1489" s="1231"/>
      <c r="AQ1489" s="1232"/>
      <c r="AR1489" s="1232"/>
      <c r="AS1489" s="1232"/>
      <c r="AT1489" s="1232"/>
      <c r="AU1489" s="1232"/>
      <c r="AV1489" s="1233"/>
      <c r="AW1489" s="146"/>
      <c r="AX1489" s="147"/>
      <c r="AY1489" s="147"/>
      <c r="AZ1489" s="147"/>
      <c r="BA1489" s="147"/>
      <c r="BB1489" s="147"/>
    </row>
    <row r="1490" spans="1:54" ht="12.6" customHeight="1" x14ac:dyDescent="0.25">
      <c r="A1490" s="148" t="s">
        <v>2007</v>
      </c>
      <c r="B1490" s="149"/>
      <c r="C1490" s="149"/>
      <c r="D1490" s="149"/>
      <c r="E1490" s="149"/>
      <c r="F1490" s="149"/>
      <c r="G1490" s="149"/>
      <c r="H1490" s="149"/>
      <c r="I1490" s="149"/>
      <c r="J1490" s="149"/>
      <c r="K1490" s="149"/>
      <c r="L1490" s="150"/>
      <c r="M1490" s="1222">
        <f>SUM('HL KNIHA VYPOC'!H231)*-1</f>
        <v>0</v>
      </c>
      <c r="N1490" s="1222"/>
      <c r="O1490" s="1222"/>
      <c r="P1490" s="1222"/>
      <c r="Q1490" s="1222"/>
      <c r="R1490" s="1222"/>
      <c r="S1490" s="1222"/>
      <c r="T1490" s="1222"/>
      <c r="U1490" s="1222">
        <f>SUM('HL KNIHA VYPOC'!J231)</f>
        <v>0</v>
      </c>
      <c r="V1490" s="1222"/>
      <c r="W1490" s="1222"/>
      <c r="X1490" s="1222"/>
      <c r="Y1490" s="1222"/>
      <c r="Z1490" s="1222"/>
      <c r="AA1490" s="1222"/>
      <c r="AB1490" s="1222">
        <f>SUM('HL KNIHA VYPOC'!I231)</f>
        <v>0</v>
      </c>
      <c r="AC1490" s="1222"/>
      <c r="AD1490" s="1222"/>
      <c r="AE1490" s="1222"/>
      <c r="AF1490" s="1222"/>
      <c r="AG1490" s="1222"/>
      <c r="AH1490" s="1222"/>
      <c r="AI1490" s="1222"/>
      <c r="AJ1490" s="1222"/>
      <c r="AK1490" s="1222"/>
      <c r="AL1490" s="1222"/>
      <c r="AM1490" s="1222"/>
      <c r="AN1490" s="1222"/>
      <c r="AO1490" s="1222"/>
      <c r="AP1490" s="1228">
        <f>SUM(M1490+U1490-AB1490+AI1490)</f>
        <v>0</v>
      </c>
      <c r="AQ1490" s="1229"/>
      <c r="AR1490" s="1229"/>
      <c r="AS1490" s="1229"/>
      <c r="AT1490" s="1229"/>
      <c r="AU1490" s="1229"/>
      <c r="AV1490" s="1230"/>
      <c r="AW1490" s="146"/>
      <c r="AX1490" s="147"/>
      <c r="AY1490" s="147"/>
      <c r="AZ1490" s="147"/>
      <c r="BA1490" s="147"/>
      <c r="BB1490" s="147"/>
    </row>
    <row r="1491" spans="1:54" ht="12.6" customHeight="1" x14ac:dyDescent="0.25">
      <c r="A1491" s="151" t="s">
        <v>2008</v>
      </c>
      <c r="B1491" s="152"/>
      <c r="C1491" s="152"/>
      <c r="D1491" s="152"/>
      <c r="E1491" s="152"/>
      <c r="F1491" s="152"/>
      <c r="G1491" s="152"/>
      <c r="H1491" s="152"/>
      <c r="I1491" s="152"/>
      <c r="J1491" s="152"/>
      <c r="K1491" s="152"/>
      <c r="L1491" s="153"/>
      <c r="M1491" s="1222"/>
      <c r="N1491" s="1222"/>
      <c r="O1491" s="1222"/>
      <c r="P1491" s="1222"/>
      <c r="Q1491" s="1222"/>
      <c r="R1491" s="1222"/>
      <c r="S1491" s="1222"/>
      <c r="T1491" s="1222"/>
      <c r="U1491" s="1222"/>
      <c r="V1491" s="1222"/>
      <c r="W1491" s="1222"/>
      <c r="X1491" s="1222"/>
      <c r="Y1491" s="1222"/>
      <c r="Z1491" s="1222"/>
      <c r="AA1491" s="1222"/>
      <c r="AB1491" s="1222"/>
      <c r="AC1491" s="1222"/>
      <c r="AD1491" s="1222"/>
      <c r="AE1491" s="1222"/>
      <c r="AF1491" s="1222"/>
      <c r="AG1491" s="1222"/>
      <c r="AH1491" s="1222"/>
      <c r="AI1491" s="1222"/>
      <c r="AJ1491" s="1222"/>
      <c r="AK1491" s="1222"/>
      <c r="AL1491" s="1222"/>
      <c r="AM1491" s="1222"/>
      <c r="AN1491" s="1222"/>
      <c r="AO1491" s="1222"/>
      <c r="AP1491" s="1231"/>
      <c r="AQ1491" s="1232"/>
      <c r="AR1491" s="1232"/>
      <c r="AS1491" s="1232"/>
      <c r="AT1491" s="1232"/>
      <c r="AU1491" s="1232"/>
      <c r="AV1491" s="1233"/>
      <c r="AW1491" s="146"/>
      <c r="AX1491" s="147"/>
      <c r="AY1491" s="147"/>
      <c r="AZ1491" s="147"/>
      <c r="BA1491" s="147"/>
      <c r="BB1491" s="147"/>
    </row>
    <row r="1492" spans="1:54" ht="12.6" customHeight="1" x14ac:dyDescent="0.25">
      <c r="A1492" s="148" t="s">
        <v>1509</v>
      </c>
      <c r="B1492" s="149"/>
      <c r="C1492" s="149"/>
      <c r="D1492" s="149"/>
      <c r="E1492" s="149"/>
      <c r="F1492" s="149"/>
      <c r="G1492" s="149"/>
      <c r="H1492" s="149"/>
      <c r="I1492" s="149"/>
      <c r="J1492" s="149"/>
      <c r="K1492" s="149"/>
      <c r="L1492" s="150"/>
      <c r="M1492" s="1222"/>
      <c r="N1492" s="1222"/>
      <c r="O1492" s="1222"/>
      <c r="P1492" s="1222"/>
      <c r="Q1492" s="1222"/>
      <c r="R1492" s="1222"/>
      <c r="S1492" s="1222"/>
      <c r="T1492" s="1222"/>
      <c r="U1492" s="1222"/>
      <c r="V1492" s="1222"/>
      <c r="W1492" s="1222"/>
      <c r="X1492" s="1222"/>
      <c r="Y1492" s="1222"/>
      <c r="Z1492" s="1222"/>
      <c r="AA1492" s="1222"/>
      <c r="AB1492" s="1222"/>
      <c r="AC1492" s="1222"/>
      <c r="AD1492" s="1222"/>
      <c r="AE1492" s="1222"/>
      <c r="AF1492" s="1222"/>
      <c r="AG1492" s="1222"/>
      <c r="AH1492" s="1222"/>
      <c r="AI1492" s="1222"/>
      <c r="AJ1492" s="1222"/>
      <c r="AK1492" s="1222"/>
      <c r="AL1492" s="1222"/>
      <c r="AM1492" s="1222"/>
      <c r="AN1492" s="1222"/>
      <c r="AO1492" s="1222"/>
      <c r="AP1492" s="1228">
        <f>SUVAHAVUJ!$X$102</f>
        <v>0</v>
      </c>
      <c r="AQ1492" s="1229"/>
      <c r="AR1492" s="1229"/>
      <c r="AS1492" s="1229"/>
      <c r="AT1492" s="1229"/>
      <c r="AU1492" s="1229"/>
      <c r="AV1492" s="1230"/>
      <c r="AW1492" s="146"/>
      <c r="AX1492" s="147"/>
      <c r="AY1492" s="147"/>
      <c r="AZ1492" s="147"/>
      <c r="BA1492" s="147"/>
      <c r="BB1492" s="147"/>
    </row>
    <row r="1493" spans="1:54" ht="12.6" customHeight="1" x14ac:dyDescent="0.25">
      <c r="A1493" s="197" t="s">
        <v>2009</v>
      </c>
      <c r="L1493" s="173"/>
      <c r="M1493" s="1222"/>
      <c r="N1493" s="1222"/>
      <c r="O1493" s="1222"/>
      <c r="P1493" s="1222"/>
      <c r="Q1493" s="1222"/>
      <c r="R1493" s="1222"/>
      <c r="S1493" s="1222"/>
      <c r="T1493" s="1222"/>
      <c r="U1493" s="1222"/>
      <c r="V1493" s="1222"/>
      <c r="W1493" s="1222"/>
      <c r="X1493" s="1222"/>
      <c r="Y1493" s="1222"/>
      <c r="Z1493" s="1222"/>
      <c r="AA1493" s="1222"/>
      <c r="AB1493" s="1222"/>
      <c r="AC1493" s="1222"/>
      <c r="AD1493" s="1222"/>
      <c r="AE1493" s="1222"/>
      <c r="AF1493" s="1222"/>
      <c r="AG1493" s="1222"/>
      <c r="AH1493" s="1222"/>
      <c r="AI1493" s="1222"/>
      <c r="AJ1493" s="1222"/>
      <c r="AK1493" s="1222"/>
      <c r="AL1493" s="1222"/>
      <c r="AM1493" s="1222"/>
      <c r="AN1493" s="1222"/>
      <c r="AO1493" s="1222"/>
      <c r="AP1493" s="1234"/>
      <c r="AQ1493" s="1235"/>
      <c r="AR1493" s="1235"/>
      <c r="AS1493" s="1235"/>
      <c r="AT1493" s="1235"/>
      <c r="AU1493" s="1235"/>
      <c r="AV1493" s="1236"/>
      <c r="AW1493" s="146"/>
      <c r="AX1493" s="147"/>
      <c r="AY1493" s="147"/>
      <c r="AZ1493" s="147"/>
      <c r="BA1493" s="147"/>
      <c r="BB1493" s="147"/>
    </row>
    <row r="1494" spans="1:54" ht="12.6" customHeight="1" x14ac:dyDescent="0.25">
      <c r="A1494" s="151" t="s">
        <v>2015</v>
      </c>
      <c r="B1494" s="152"/>
      <c r="C1494" s="152"/>
      <c r="D1494" s="152"/>
      <c r="E1494" s="152"/>
      <c r="F1494" s="152"/>
      <c r="G1494" s="152"/>
      <c r="H1494" s="152" t="s">
        <v>2016</v>
      </c>
      <c r="I1494" s="152"/>
      <c r="J1494" s="152"/>
      <c r="K1494" s="152"/>
      <c r="L1494" s="153"/>
      <c r="M1494" s="1222"/>
      <c r="N1494" s="1222"/>
      <c r="O1494" s="1222"/>
      <c r="P1494" s="1222"/>
      <c r="Q1494" s="1222"/>
      <c r="R1494" s="1222"/>
      <c r="S1494" s="1222"/>
      <c r="T1494" s="1222"/>
      <c r="U1494" s="1222"/>
      <c r="V1494" s="1222"/>
      <c r="W1494" s="1222"/>
      <c r="X1494" s="1222"/>
      <c r="Y1494" s="1222"/>
      <c r="Z1494" s="1222"/>
      <c r="AA1494" s="1222"/>
      <c r="AB1494" s="1222"/>
      <c r="AC1494" s="1222"/>
      <c r="AD1494" s="1222"/>
      <c r="AE1494" s="1222"/>
      <c r="AF1494" s="1222"/>
      <c r="AG1494" s="1222"/>
      <c r="AH1494" s="1222"/>
      <c r="AI1494" s="1222"/>
      <c r="AJ1494" s="1222"/>
      <c r="AK1494" s="1222"/>
      <c r="AL1494" s="1222"/>
      <c r="AM1494" s="1222"/>
      <c r="AN1494" s="1222"/>
      <c r="AO1494" s="1222"/>
      <c r="AP1494" s="1231"/>
      <c r="AQ1494" s="1232"/>
      <c r="AR1494" s="1232"/>
      <c r="AS1494" s="1232"/>
      <c r="AT1494" s="1232"/>
      <c r="AU1494" s="1232"/>
      <c r="AV1494" s="1233"/>
      <c r="AW1494" s="146"/>
      <c r="AX1494" s="147"/>
      <c r="AY1494" s="147"/>
      <c r="AZ1494" s="147"/>
      <c r="BA1494" s="147"/>
      <c r="BB1494" s="147"/>
    </row>
    <row r="1495" spans="1:54" ht="12.6" customHeight="1" x14ac:dyDescent="0.25">
      <c r="A1495" s="148" t="s">
        <v>2010</v>
      </c>
      <c r="B1495" s="149"/>
      <c r="C1495" s="149"/>
      <c r="D1495" s="149"/>
      <c r="E1495" s="149"/>
      <c r="F1495" s="149"/>
      <c r="G1495" s="149"/>
      <c r="H1495" s="149"/>
      <c r="I1495" s="149"/>
      <c r="J1495" s="149"/>
      <c r="K1495" s="149"/>
      <c r="L1495" s="150"/>
      <c r="M1495" s="1222"/>
      <c r="N1495" s="1222"/>
      <c r="O1495" s="1222"/>
      <c r="P1495" s="1222"/>
      <c r="Q1495" s="1222"/>
      <c r="R1495" s="1222"/>
      <c r="S1495" s="1222"/>
      <c r="T1495" s="1222"/>
      <c r="U1495" s="1222"/>
      <c r="V1495" s="1222"/>
      <c r="W1495" s="1222"/>
      <c r="X1495" s="1222"/>
      <c r="Y1495" s="1222"/>
      <c r="Z1495" s="1222"/>
      <c r="AA1495" s="1222"/>
      <c r="AB1495" s="1222"/>
      <c r="AC1495" s="1222"/>
      <c r="AD1495" s="1222"/>
      <c r="AE1495" s="1222"/>
      <c r="AF1495" s="1222"/>
      <c r="AG1495" s="1222"/>
      <c r="AH1495" s="1222"/>
      <c r="AI1495" s="1222"/>
      <c r="AJ1495" s="1222"/>
      <c r="AK1495" s="1222"/>
      <c r="AL1495" s="1222"/>
      <c r="AM1495" s="1222"/>
      <c r="AN1495" s="1222"/>
      <c r="AO1495" s="1222"/>
      <c r="AP1495" s="1228">
        <f>SUM(M1495+U1495-AB1495+AI1495)</f>
        <v>0</v>
      </c>
      <c r="AQ1495" s="1229"/>
      <c r="AR1495" s="1229"/>
      <c r="AS1495" s="1229"/>
      <c r="AT1495" s="1229"/>
      <c r="AU1495" s="1229"/>
      <c r="AV1495" s="1230"/>
      <c r="AW1495" s="146"/>
      <c r="AX1495" s="147"/>
      <c r="AY1495" s="147"/>
      <c r="AZ1495" s="147"/>
      <c r="BA1495" s="147"/>
      <c r="BB1495" s="147"/>
    </row>
    <row r="1496" spans="1:54" ht="12.6" customHeight="1" x14ac:dyDescent="0.25">
      <c r="A1496" s="151" t="s">
        <v>2011</v>
      </c>
      <c r="B1496" s="152"/>
      <c r="C1496" s="152"/>
      <c r="D1496" s="152"/>
      <c r="E1496" s="152"/>
      <c r="F1496" s="152"/>
      <c r="G1496" s="152"/>
      <c r="H1496" s="152"/>
      <c r="I1496" s="152"/>
      <c r="J1496" s="152"/>
      <c r="K1496" s="152"/>
      <c r="L1496" s="153"/>
      <c r="M1496" s="1222"/>
      <c r="N1496" s="1222"/>
      <c r="O1496" s="1222"/>
      <c r="P1496" s="1222"/>
      <c r="Q1496" s="1222"/>
      <c r="R1496" s="1222"/>
      <c r="S1496" s="1222"/>
      <c r="T1496" s="1222"/>
      <c r="U1496" s="1222"/>
      <c r="V1496" s="1222"/>
      <c r="W1496" s="1222"/>
      <c r="X1496" s="1222"/>
      <c r="Y1496" s="1222"/>
      <c r="Z1496" s="1222"/>
      <c r="AA1496" s="1222"/>
      <c r="AB1496" s="1222"/>
      <c r="AC1496" s="1222"/>
      <c r="AD1496" s="1222"/>
      <c r="AE1496" s="1222"/>
      <c r="AF1496" s="1222"/>
      <c r="AG1496" s="1222"/>
      <c r="AH1496" s="1222"/>
      <c r="AI1496" s="1222"/>
      <c r="AJ1496" s="1222"/>
      <c r="AK1496" s="1222"/>
      <c r="AL1496" s="1222"/>
      <c r="AM1496" s="1222"/>
      <c r="AN1496" s="1222"/>
      <c r="AO1496" s="1222"/>
      <c r="AP1496" s="1231"/>
      <c r="AQ1496" s="1232"/>
      <c r="AR1496" s="1232"/>
      <c r="AS1496" s="1232"/>
      <c r="AT1496" s="1232"/>
      <c r="AU1496" s="1232"/>
      <c r="AV1496" s="1233"/>
      <c r="AW1496" s="146"/>
      <c r="AX1496" s="147"/>
      <c r="AY1496" s="147"/>
      <c r="AZ1496" s="147"/>
      <c r="BA1496" s="147"/>
      <c r="BB1496" s="147"/>
    </row>
    <row r="1497" spans="1:54" ht="12.6" customHeight="1" x14ac:dyDescent="0.25">
      <c r="A1497" s="148" t="s">
        <v>2012</v>
      </c>
      <c r="B1497" s="149"/>
      <c r="C1497" s="149"/>
      <c r="D1497" s="149"/>
      <c r="E1497" s="149"/>
      <c r="F1497" s="149"/>
      <c r="G1497" s="149"/>
      <c r="H1497" s="149"/>
      <c r="I1497" s="149"/>
      <c r="J1497" s="149"/>
      <c r="K1497" s="149"/>
      <c r="L1497" s="150"/>
      <c r="M1497" s="1222"/>
      <c r="N1497" s="1222"/>
      <c r="O1497" s="1222"/>
      <c r="P1497" s="1222"/>
      <c r="Q1497" s="1222"/>
      <c r="R1497" s="1222"/>
      <c r="S1497" s="1222"/>
      <c r="T1497" s="1222"/>
      <c r="U1497" s="1222"/>
      <c r="V1497" s="1222"/>
      <c r="W1497" s="1222"/>
      <c r="X1497" s="1222"/>
      <c r="Y1497" s="1222"/>
      <c r="Z1497" s="1222"/>
      <c r="AA1497" s="1222"/>
      <c r="AB1497" s="1222"/>
      <c r="AC1497" s="1222"/>
      <c r="AD1497" s="1222"/>
      <c r="AE1497" s="1222"/>
      <c r="AF1497" s="1222"/>
      <c r="AG1497" s="1222"/>
      <c r="AH1497" s="1222"/>
      <c r="AI1497" s="1222"/>
      <c r="AJ1497" s="1222"/>
      <c r="AK1497" s="1222"/>
      <c r="AL1497" s="1222"/>
      <c r="AM1497" s="1222"/>
      <c r="AN1497" s="1222"/>
      <c r="AO1497" s="1222"/>
      <c r="AP1497" s="1228">
        <f>SUM(M1497+U1497-AB1497+AI1497)</f>
        <v>0</v>
      </c>
      <c r="AQ1497" s="1229"/>
      <c r="AR1497" s="1229"/>
      <c r="AS1497" s="1229"/>
      <c r="AT1497" s="1229"/>
      <c r="AU1497" s="1229"/>
      <c r="AV1497" s="1230"/>
      <c r="AW1497" s="146"/>
      <c r="AX1497" s="147"/>
      <c r="AY1497" s="147"/>
      <c r="AZ1497" s="147"/>
      <c r="BA1497" s="147"/>
      <c r="BB1497" s="147"/>
    </row>
    <row r="1498" spans="1:54" ht="12.6" customHeight="1" x14ac:dyDescent="0.25">
      <c r="A1498" s="197" t="s">
        <v>2013</v>
      </c>
      <c r="L1498" s="173"/>
      <c r="M1498" s="1222"/>
      <c r="N1498" s="1222"/>
      <c r="O1498" s="1222"/>
      <c r="P1498" s="1222"/>
      <c r="Q1498" s="1222"/>
      <c r="R1498" s="1222"/>
      <c r="S1498" s="1222"/>
      <c r="T1498" s="1222"/>
      <c r="U1498" s="1222"/>
      <c r="V1498" s="1222"/>
      <c r="W1498" s="1222"/>
      <c r="X1498" s="1222"/>
      <c r="Y1498" s="1222"/>
      <c r="Z1498" s="1222"/>
      <c r="AA1498" s="1222"/>
      <c r="AB1498" s="1222"/>
      <c r="AC1498" s="1222"/>
      <c r="AD1498" s="1222"/>
      <c r="AE1498" s="1222"/>
      <c r="AF1498" s="1222"/>
      <c r="AG1498" s="1222"/>
      <c r="AH1498" s="1222"/>
      <c r="AI1498" s="1222"/>
      <c r="AJ1498" s="1222"/>
      <c r="AK1498" s="1222"/>
      <c r="AL1498" s="1222"/>
      <c r="AM1498" s="1222"/>
      <c r="AN1498" s="1222"/>
      <c r="AO1498" s="1222"/>
      <c r="AP1498" s="1234"/>
      <c r="AQ1498" s="1235"/>
      <c r="AR1498" s="1235"/>
      <c r="AS1498" s="1235"/>
      <c r="AT1498" s="1235"/>
      <c r="AU1498" s="1235"/>
      <c r="AV1498" s="1236"/>
      <c r="AW1498" s="146"/>
      <c r="AX1498" s="147"/>
      <c r="AY1498" s="147"/>
      <c r="AZ1498" s="147"/>
      <c r="BA1498" s="147"/>
      <c r="BB1498" s="147"/>
    </row>
    <row r="1499" spans="1:54" ht="12.6" customHeight="1" x14ac:dyDescent="0.25">
      <c r="A1499" s="151" t="s">
        <v>2014</v>
      </c>
      <c r="B1499" s="152"/>
      <c r="C1499" s="152"/>
      <c r="D1499" s="152"/>
      <c r="E1499" s="152"/>
      <c r="F1499" s="152"/>
      <c r="G1499" s="152"/>
      <c r="H1499" s="152"/>
      <c r="I1499" s="152"/>
      <c r="J1499" s="152"/>
      <c r="K1499" s="152"/>
      <c r="L1499" s="153"/>
      <c r="M1499" s="1222"/>
      <c r="N1499" s="1222"/>
      <c r="O1499" s="1222"/>
      <c r="P1499" s="1222"/>
      <c r="Q1499" s="1222"/>
      <c r="R1499" s="1222"/>
      <c r="S1499" s="1222"/>
      <c r="T1499" s="1222"/>
      <c r="U1499" s="1222"/>
      <c r="V1499" s="1222"/>
      <c r="W1499" s="1222"/>
      <c r="X1499" s="1222"/>
      <c r="Y1499" s="1222"/>
      <c r="Z1499" s="1222"/>
      <c r="AA1499" s="1222"/>
      <c r="AB1499" s="1222"/>
      <c r="AC1499" s="1222"/>
      <c r="AD1499" s="1222"/>
      <c r="AE1499" s="1222"/>
      <c r="AF1499" s="1222"/>
      <c r="AG1499" s="1222"/>
      <c r="AH1499" s="1222"/>
      <c r="AI1499" s="1222"/>
      <c r="AJ1499" s="1222"/>
      <c r="AK1499" s="1222"/>
      <c r="AL1499" s="1222"/>
      <c r="AM1499" s="1222"/>
      <c r="AN1499" s="1222"/>
      <c r="AO1499" s="1222"/>
      <c r="AP1499" s="1231"/>
      <c r="AQ1499" s="1232"/>
      <c r="AR1499" s="1232"/>
      <c r="AS1499" s="1232"/>
      <c r="AT1499" s="1232"/>
      <c r="AU1499" s="1232"/>
      <c r="AV1499" s="1233"/>
      <c r="AW1499" s="146"/>
      <c r="AX1499" s="147"/>
      <c r="AY1499" s="147"/>
      <c r="AZ1499" s="147"/>
      <c r="BA1499" s="147"/>
      <c r="BB1499" s="147"/>
    </row>
    <row r="1500" spans="1:54" ht="12.6" customHeight="1" x14ac:dyDescent="0.25">
      <c r="A1500" s="142" t="s">
        <v>2017</v>
      </c>
      <c r="B1500" s="142"/>
    </row>
    <row r="1501" spans="1:54" ht="15" customHeight="1" x14ac:dyDescent="0.25">
      <c r="A1501" s="863"/>
      <c r="B1501" s="864"/>
      <c r="C1501" s="864"/>
      <c r="D1501" s="864"/>
      <c r="E1501" s="864"/>
      <c r="F1501" s="864"/>
      <c r="G1501" s="864"/>
      <c r="H1501" s="864"/>
      <c r="I1501" s="864"/>
      <c r="J1501" s="864"/>
      <c r="K1501" s="864"/>
      <c r="L1501" s="864"/>
      <c r="M1501" s="864"/>
      <c r="N1501" s="864"/>
      <c r="O1501" s="864"/>
      <c r="P1501" s="864"/>
      <c r="Q1501" s="864"/>
      <c r="R1501" s="864"/>
      <c r="S1501" s="864"/>
      <c r="T1501" s="864"/>
      <c r="U1501" s="864"/>
      <c r="V1501" s="864"/>
      <c r="W1501" s="864"/>
      <c r="X1501" s="864"/>
      <c r="Y1501" s="864"/>
      <c r="Z1501" s="864"/>
      <c r="AA1501" s="864"/>
      <c r="AB1501" s="864"/>
      <c r="AC1501" s="864"/>
      <c r="AD1501" s="864"/>
      <c r="AE1501" s="864"/>
      <c r="AF1501" s="864"/>
      <c r="AG1501" s="864"/>
      <c r="AH1501" s="864"/>
      <c r="AI1501" s="864"/>
      <c r="AJ1501" s="864"/>
      <c r="AK1501" s="864"/>
      <c r="AL1501" s="864"/>
      <c r="AM1501" s="864"/>
      <c r="AN1501" s="864"/>
      <c r="AO1501" s="864"/>
      <c r="AP1501" s="864"/>
      <c r="AQ1501" s="864"/>
      <c r="AR1501" s="864"/>
      <c r="AS1501" s="864"/>
      <c r="AT1501" s="864"/>
      <c r="AU1501" s="864"/>
      <c r="AV1501" s="864"/>
      <c r="AW1501" s="864"/>
      <c r="AX1501" s="864"/>
      <c r="AY1501" s="497"/>
      <c r="AZ1501" s="497"/>
      <c r="BA1501" s="497"/>
      <c r="BB1501" s="497"/>
    </row>
    <row r="1502" spans="1:54" ht="15" customHeight="1" x14ac:dyDescent="0.25">
      <c r="A1502" s="865"/>
      <c r="B1502" s="866"/>
      <c r="C1502" s="866"/>
      <c r="D1502" s="866"/>
      <c r="E1502" s="866"/>
      <c r="F1502" s="866"/>
      <c r="G1502" s="866"/>
      <c r="H1502" s="866"/>
      <c r="I1502" s="866"/>
      <c r="J1502" s="866"/>
      <c r="K1502" s="866"/>
      <c r="L1502" s="866"/>
      <c r="M1502" s="866"/>
      <c r="N1502" s="866"/>
      <c r="O1502" s="866"/>
      <c r="P1502" s="866"/>
      <c r="Q1502" s="866"/>
      <c r="R1502" s="866"/>
      <c r="S1502" s="866"/>
      <c r="T1502" s="866"/>
      <c r="U1502" s="866"/>
      <c r="V1502" s="866"/>
      <c r="W1502" s="866"/>
      <c r="X1502" s="866"/>
      <c r="Y1502" s="866"/>
      <c r="Z1502" s="866"/>
      <c r="AA1502" s="866"/>
      <c r="AB1502" s="866"/>
      <c r="AC1502" s="866"/>
      <c r="AD1502" s="866"/>
      <c r="AE1502" s="866"/>
      <c r="AF1502" s="866"/>
      <c r="AG1502" s="866"/>
      <c r="AH1502" s="866"/>
      <c r="AI1502" s="866"/>
      <c r="AJ1502" s="866"/>
      <c r="AK1502" s="866"/>
      <c r="AL1502" s="866"/>
      <c r="AM1502" s="866"/>
      <c r="AN1502" s="866"/>
      <c r="AO1502" s="866"/>
      <c r="AP1502" s="866"/>
      <c r="AQ1502" s="866"/>
      <c r="AR1502" s="866"/>
      <c r="AS1502" s="866"/>
      <c r="AT1502" s="866"/>
      <c r="AU1502" s="866"/>
      <c r="AV1502" s="866"/>
      <c r="AW1502" s="866"/>
      <c r="AX1502" s="866"/>
      <c r="AY1502" s="497"/>
      <c r="AZ1502" s="497"/>
      <c r="BA1502" s="497"/>
      <c r="BB1502" s="497"/>
    </row>
    <row r="1505" spans="1:54" s="133" customFormat="1" ht="12.6" customHeight="1" x14ac:dyDescent="0.25">
      <c r="A1505" s="158" t="s">
        <v>2018</v>
      </c>
      <c r="B1505" s="159"/>
      <c r="C1505" s="159"/>
      <c r="D1505" s="159"/>
      <c r="E1505" s="159"/>
      <c r="F1505" s="159"/>
      <c r="G1505" s="159"/>
      <c r="H1505" s="159"/>
      <c r="I1505" s="159"/>
      <c r="J1505" s="159"/>
      <c r="K1505" s="159"/>
      <c r="L1505" s="159"/>
      <c r="M1505" s="159"/>
      <c r="N1505" s="159"/>
      <c r="O1505" s="159"/>
      <c r="P1505" s="159"/>
      <c r="Q1505" s="159"/>
      <c r="R1505" s="159"/>
      <c r="S1505" s="159"/>
      <c r="T1505" s="159"/>
      <c r="U1505" s="159"/>
      <c r="V1505" s="159"/>
      <c r="W1505" s="159"/>
      <c r="X1505" s="159"/>
      <c r="Y1505" s="159"/>
      <c r="Z1505" s="159"/>
      <c r="AA1505" s="159"/>
      <c r="AB1505" s="159"/>
      <c r="AC1505" s="159"/>
      <c r="AD1505" s="159"/>
      <c r="AE1505" s="159"/>
      <c r="AF1505" s="159"/>
      <c r="AG1505" s="159"/>
      <c r="AH1505" s="159"/>
      <c r="AI1505" s="159"/>
      <c r="AJ1505" s="159"/>
      <c r="AK1505" s="159"/>
      <c r="AL1505" s="159"/>
      <c r="AM1505" s="159"/>
      <c r="AN1505" s="159"/>
      <c r="AO1505" s="159"/>
      <c r="AP1505" s="159"/>
      <c r="AQ1505" s="159"/>
      <c r="AR1505" s="159"/>
      <c r="AS1505" s="159"/>
      <c r="AT1505" s="159"/>
      <c r="AU1505" s="159"/>
      <c r="AV1505" s="159"/>
      <c r="AW1505" s="159"/>
      <c r="AX1505" s="159"/>
      <c r="AY1505" s="159"/>
      <c r="AZ1505" s="159"/>
      <c r="BA1505" s="159"/>
      <c r="BB1505" s="159"/>
    </row>
    <row r="1506" spans="1:54" ht="24.75" customHeight="1" x14ac:dyDescent="0.25">
      <c r="A1506" s="1241" t="s">
        <v>2019</v>
      </c>
      <c r="B1506" s="1241"/>
      <c r="C1506" s="1241"/>
      <c r="D1506" s="1241"/>
      <c r="E1506" s="1241"/>
      <c r="F1506" s="1241"/>
      <c r="G1506" s="1241"/>
      <c r="H1506" s="1241"/>
      <c r="I1506" s="1241"/>
      <c r="J1506" s="1241"/>
      <c r="K1506" s="1241"/>
      <c r="L1506" s="1241"/>
      <c r="M1506" s="1241"/>
      <c r="N1506" s="1241"/>
      <c r="O1506" s="1241"/>
      <c r="P1506" s="1241"/>
      <c r="Q1506" s="1241"/>
      <c r="R1506" s="1241"/>
      <c r="S1506" s="1241"/>
      <c r="T1506" s="1241"/>
      <c r="U1506" s="1241"/>
      <c r="V1506" s="1241"/>
      <c r="W1506" s="1241"/>
      <c r="X1506" s="1241"/>
      <c r="Y1506" s="1241"/>
      <c r="Z1506" s="1241"/>
      <c r="AA1506" s="1241"/>
      <c r="AB1506" s="1241"/>
      <c r="AC1506" s="1241"/>
      <c r="AD1506" s="1241"/>
      <c r="AE1506" s="1241"/>
      <c r="AF1506" s="1241"/>
      <c r="AG1506" s="1241"/>
      <c r="AH1506" s="1241"/>
      <c r="AI1506" s="1241"/>
      <c r="AJ1506" s="1241"/>
      <c r="AK1506" s="1241"/>
      <c r="AL1506" s="1241"/>
      <c r="AM1506" s="1241"/>
      <c r="AN1506" s="1241"/>
      <c r="AO1506" s="1241"/>
      <c r="AP1506" s="1241"/>
      <c r="AQ1506" s="1241"/>
      <c r="AR1506" s="1241"/>
      <c r="AS1506" s="1241"/>
      <c r="AT1506" s="1241"/>
      <c r="AU1506" s="1241"/>
      <c r="AV1506" s="1241"/>
      <c r="AW1506" s="1241"/>
      <c r="AX1506" s="1241"/>
      <c r="AY1506" s="1241"/>
      <c r="AZ1506" s="1241"/>
      <c r="BA1506" s="1241"/>
      <c r="BB1506" s="1241"/>
    </row>
    <row r="1507" spans="1:54" s="234" customFormat="1" ht="27" customHeight="1" x14ac:dyDescent="0.25">
      <c r="A1507" s="763" t="s">
        <v>2020</v>
      </c>
      <c r="B1507" s="763"/>
      <c r="C1507" s="763"/>
      <c r="D1507" s="763"/>
      <c r="E1507" s="763"/>
      <c r="F1507" s="763"/>
      <c r="G1507" s="763"/>
      <c r="H1507" s="763"/>
      <c r="I1507" s="763"/>
      <c r="J1507" s="763"/>
      <c r="K1507" s="763"/>
      <c r="L1507" s="763"/>
      <c r="M1507" s="763"/>
      <c r="N1507" s="763"/>
      <c r="O1507" s="763"/>
      <c r="P1507" s="763"/>
      <c r="Q1507" s="763"/>
      <c r="R1507" s="763"/>
      <c r="S1507" s="763"/>
      <c r="T1507" s="763"/>
      <c r="U1507" s="763"/>
      <c r="V1507" s="763"/>
      <c r="W1507" s="763"/>
      <c r="X1507" s="763"/>
      <c r="Y1507" s="763"/>
      <c r="Z1507" s="763"/>
      <c r="AA1507" s="763"/>
      <c r="AB1507" s="763"/>
      <c r="AC1507" s="763"/>
      <c r="AD1507" s="763"/>
      <c r="AE1507" s="763"/>
      <c r="AF1507" s="763"/>
      <c r="AG1507" s="763"/>
      <c r="AH1507" s="763"/>
      <c r="AI1507" s="763"/>
      <c r="AJ1507" s="763"/>
      <c r="AK1507" s="763"/>
      <c r="AL1507" s="763"/>
      <c r="AM1507" s="763"/>
      <c r="AN1507" s="763"/>
      <c r="AO1507" s="763"/>
      <c r="AP1507" s="763"/>
      <c r="AQ1507" s="763"/>
      <c r="AR1507" s="763"/>
      <c r="AS1507" s="763"/>
      <c r="AT1507" s="763"/>
      <c r="AU1507" s="763"/>
      <c r="AV1507" s="763"/>
      <c r="AW1507" s="763"/>
      <c r="AX1507" s="763"/>
      <c r="AY1507" s="763"/>
      <c r="AZ1507" s="763"/>
      <c r="BA1507" s="763"/>
      <c r="BB1507" s="763"/>
    </row>
    <row r="1508" spans="1:54" ht="12.6" customHeight="1" x14ac:dyDescent="0.25">
      <c r="A1508" s="235" t="s">
        <v>2021</v>
      </c>
    </row>
    <row r="1509" spans="1:54" s="236" customFormat="1" ht="45" customHeight="1" x14ac:dyDescent="0.25">
      <c r="A1509" s="1237"/>
      <c r="B1509" s="1238"/>
      <c r="C1509" s="1238"/>
      <c r="D1509" s="1238"/>
      <c r="E1509" s="1238"/>
      <c r="F1509" s="1238"/>
      <c r="G1509" s="1238"/>
      <c r="H1509" s="1238"/>
      <c r="I1509" s="1238"/>
      <c r="J1509" s="1238"/>
      <c r="K1509" s="1238"/>
      <c r="L1509" s="1238"/>
      <c r="M1509" s="1238"/>
      <c r="N1509" s="1238"/>
      <c r="O1509" s="1238"/>
      <c r="P1509" s="1238"/>
      <c r="Q1509" s="1238"/>
      <c r="R1509" s="1238"/>
      <c r="S1509" s="1238"/>
      <c r="T1509" s="1238"/>
      <c r="U1509" s="1238"/>
      <c r="V1509" s="1238"/>
      <c r="W1509" s="1238"/>
      <c r="X1509" s="1238"/>
      <c r="Y1509" s="1238"/>
      <c r="Z1509" s="1238"/>
      <c r="AA1509" s="1238"/>
      <c r="AB1509" s="1238"/>
      <c r="AC1509" s="1238"/>
      <c r="AD1509" s="1238"/>
      <c r="AE1509" s="1238"/>
      <c r="AF1509" s="1238"/>
      <c r="AG1509" s="1238"/>
      <c r="AH1509" s="1238"/>
      <c r="AI1509" s="1238"/>
      <c r="AJ1509" s="1238"/>
      <c r="AK1509" s="1238"/>
      <c r="AL1509" s="1238"/>
      <c r="AM1509" s="1238"/>
      <c r="AN1509" s="1238"/>
      <c r="AO1509" s="1238"/>
      <c r="AP1509" s="1238"/>
      <c r="AQ1509" s="1238"/>
      <c r="AR1509" s="1238"/>
      <c r="AS1509" s="1238"/>
      <c r="AT1509" s="1238"/>
      <c r="AU1509" s="1238"/>
      <c r="AV1509" s="1238"/>
      <c r="AW1509" s="1238"/>
      <c r="AX1509" s="1238"/>
      <c r="AY1509" s="1238"/>
      <c r="AZ1509" s="1238"/>
      <c r="BA1509" s="1238"/>
      <c r="BB1509" s="1239"/>
    </row>
    <row r="1510" spans="1:54" s="234" customFormat="1" ht="12.75" x14ac:dyDescent="0.25">
      <c r="A1510" s="763" t="s">
        <v>2022</v>
      </c>
      <c r="B1510" s="763"/>
      <c r="C1510" s="763"/>
      <c r="D1510" s="763"/>
      <c r="E1510" s="763"/>
      <c r="F1510" s="763"/>
      <c r="G1510" s="763"/>
      <c r="H1510" s="763"/>
      <c r="I1510" s="763"/>
      <c r="J1510" s="763"/>
      <c r="K1510" s="763"/>
      <c r="L1510" s="763"/>
      <c r="M1510" s="763"/>
      <c r="N1510" s="763"/>
      <c r="O1510" s="763"/>
      <c r="P1510" s="763"/>
      <c r="Q1510" s="763"/>
      <c r="R1510" s="763"/>
      <c r="S1510" s="763"/>
      <c r="T1510" s="763"/>
      <c r="U1510" s="763"/>
      <c r="V1510" s="763"/>
      <c r="W1510" s="763"/>
      <c r="X1510" s="763"/>
      <c r="Y1510" s="763"/>
      <c r="Z1510" s="763"/>
      <c r="AA1510" s="763"/>
      <c r="AB1510" s="763"/>
      <c r="AC1510" s="763"/>
      <c r="AD1510" s="763"/>
      <c r="AE1510" s="763"/>
      <c r="AF1510" s="763"/>
      <c r="AG1510" s="763"/>
      <c r="AH1510" s="763"/>
      <c r="AI1510" s="763"/>
      <c r="AJ1510" s="763"/>
      <c r="AK1510" s="763"/>
      <c r="AL1510" s="763"/>
      <c r="AM1510" s="763"/>
      <c r="AN1510" s="763"/>
      <c r="AO1510" s="763"/>
      <c r="AP1510" s="763"/>
      <c r="AQ1510" s="763"/>
      <c r="AR1510" s="763"/>
      <c r="AS1510" s="763"/>
      <c r="AT1510" s="763"/>
      <c r="AU1510" s="763"/>
      <c r="AV1510" s="763"/>
      <c r="AW1510" s="763"/>
      <c r="AX1510" s="763"/>
      <c r="AY1510" s="763"/>
      <c r="AZ1510" s="763"/>
      <c r="BA1510" s="763"/>
      <c r="BB1510" s="763"/>
    </row>
    <row r="1511" spans="1:54" ht="12.6" customHeight="1" x14ac:dyDescent="0.25">
      <c r="A1511" s="235" t="s">
        <v>2021</v>
      </c>
    </row>
    <row r="1512" spans="1:54" s="236" customFormat="1" ht="45" customHeight="1" x14ac:dyDescent="0.25">
      <c r="A1512" s="1237"/>
      <c r="B1512" s="1238"/>
      <c r="C1512" s="1238"/>
      <c r="D1512" s="1238"/>
      <c r="E1512" s="1238"/>
      <c r="F1512" s="1238"/>
      <c r="G1512" s="1238"/>
      <c r="H1512" s="1238"/>
      <c r="I1512" s="1238"/>
      <c r="J1512" s="1238"/>
      <c r="K1512" s="1238"/>
      <c r="L1512" s="1238"/>
      <c r="M1512" s="1238"/>
      <c r="N1512" s="1238"/>
      <c r="O1512" s="1238"/>
      <c r="P1512" s="1238"/>
      <c r="Q1512" s="1238"/>
      <c r="R1512" s="1238"/>
      <c r="S1512" s="1238"/>
      <c r="T1512" s="1238"/>
      <c r="U1512" s="1238"/>
      <c r="V1512" s="1238"/>
      <c r="W1512" s="1238"/>
      <c r="X1512" s="1238"/>
      <c r="Y1512" s="1238"/>
      <c r="Z1512" s="1238"/>
      <c r="AA1512" s="1238"/>
      <c r="AB1512" s="1238"/>
      <c r="AC1512" s="1238"/>
      <c r="AD1512" s="1238"/>
      <c r="AE1512" s="1238"/>
      <c r="AF1512" s="1238"/>
      <c r="AG1512" s="1238"/>
      <c r="AH1512" s="1238"/>
      <c r="AI1512" s="1238"/>
      <c r="AJ1512" s="1238"/>
      <c r="AK1512" s="1238"/>
      <c r="AL1512" s="1238"/>
      <c r="AM1512" s="1238"/>
      <c r="AN1512" s="1238"/>
      <c r="AO1512" s="1238"/>
      <c r="AP1512" s="1238"/>
      <c r="AQ1512" s="1238"/>
      <c r="AR1512" s="1238"/>
      <c r="AS1512" s="1238"/>
      <c r="AT1512" s="1238"/>
      <c r="AU1512" s="1238"/>
      <c r="AV1512" s="1238"/>
      <c r="AW1512" s="1238"/>
      <c r="AX1512" s="1238"/>
      <c r="AY1512" s="1238"/>
      <c r="AZ1512" s="1238"/>
      <c r="BA1512" s="1238"/>
      <c r="BB1512" s="1239"/>
    </row>
    <row r="1513" spans="1:54" s="234" customFormat="1" ht="12.6" customHeight="1" x14ac:dyDescent="0.25">
      <c r="A1513" s="234" t="s">
        <v>2023</v>
      </c>
    </row>
    <row r="1514" spans="1:54" ht="12.6" customHeight="1" x14ac:dyDescent="0.25">
      <c r="A1514" s="235" t="s">
        <v>2021</v>
      </c>
    </row>
    <row r="1515" spans="1:54" s="236" customFormat="1" ht="45" customHeight="1" x14ac:dyDescent="0.25">
      <c r="A1515" s="1237"/>
      <c r="B1515" s="1238"/>
      <c r="C1515" s="1238"/>
      <c r="D1515" s="1238"/>
      <c r="E1515" s="1238"/>
      <c r="F1515" s="1238"/>
      <c r="G1515" s="1238"/>
      <c r="H1515" s="1238"/>
      <c r="I1515" s="1238"/>
      <c r="J1515" s="1238"/>
      <c r="K1515" s="1238"/>
      <c r="L1515" s="1238"/>
      <c r="M1515" s="1238"/>
      <c r="N1515" s="1238"/>
      <c r="O1515" s="1238"/>
      <c r="P1515" s="1238"/>
      <c r="Q1515" s="1238"/>
      <c r="R1515" s="1238"/>
      <c r="S1515" s="1238"/>
      <c r="T1515" s="1238"/>
      <c r="U1515" s="1238"/>
      <c r="V1515" s="1238"/>
      <c r="W1515" s="1238"/>
      <c r="X1515" s="1238"/>
      <c r="Y1515" s="1238"/>
      <c r="Z1515" s="1238"/>
      <c r="AA1515" s="1238"/>
      <c r="AB1515" s="1238"/>
      <c r="AC1515" s="1238"/>
      <c r="AD1515" s="1238"/>
      <c r="AE1515" s="1238"/>
      <c r="AF1515" s="1238"/>
      <c r="AG1515" s="1238"/>
      <c r="AH1515" s="1238"/>
      <c r="AI1515" s="1238"/>
      <c r="AJ1515" s="1238"/>
      <c r="AK1515" s="1238"/>
      <c r="AL1515" s="1238"/>
      <c r="AM1515" s="1238"/>
      <c r="AN1515" s="1238"/>
      <c r="AO1515" s="1238"/>
      <c r="AP1515" s="1238"/>
      <c r="AQ1515" s="1238"/>
      <c r="AR1515" s="1238"/>
      <c r="AS1515" s="1238"/>
      <c r="AT1515" s="1238"/>
      <c r="AU1515" s="1238"/>
      <c r="AV1515" s="1238"/>
      <c r="AW1515" s="1238"/>
      <c r="AX1515" s="1238"/>
      <c r="AY1515" s="1238"/>
      <c r="AZ1515" s="1238"/>
      <c r="BA1515" s="1238"/>
      <c r="BB1515" s="1239"/>
    </row>
    <row r="1516" spans="1:54" s="234" customFormat="1" ht="12.6" customHeight="1" x14ac:dyDescent="0.25">
      <c r="A1516" s="234" t="s">
        <v>2024</v>
      </c>
    </row>
    <row r="1517" spans="1:54" ht="12.6" customHeight="1" x14ac:dyDescent="0.25">
      <c r="A1517" s="235" t="s">
        <v>2021</v>
      </c>
    </row>
    <row r="1518" spans="1:54" s="236" customFormat="1" ht="45" customHeight="1" x14ac:dyDescent="0.25">
      <c r="A1518" s="1237"/>
      <c r="B1518" s="1238"/>
      <c r="C1518" s="1238"/>
      <c r="D1518" s="1238"/>
      <c r="E1518" s="1238"/>
      <c r="F1518" s="1238"/>
      <c r="G1518" s="1238"/>
      <c r="H1518" s="1238"/>
      <c r="I1518" s="1238"/>
      <c r="J1518" s="1238"/>
      <c r="K1518" s="1238"/>
      <c r="L1518" s="1238"/>
      <c r="M1518" s="1238"/>
      <c r="N1518" s="1238"/>
      <c r="O1518" s="1238"/>
      <c r="P1518" s="1238"/>
      <c r="Q1518" s="1238"/>
      <c r="R1518" s="1238"/>
      <c r="S1518" s="1238"/>
      <c r="T1518" s="1238"/>
      <c r="U1518" s="1238"/>
      <c r="V1518" s="1238"/>
      <c r="W1518" s="1238"/>
      <c r="X1518" s="1238"/>
      <c r="Y1518" s="1238"/>
      <c r="Z1518" s="1238"/>
      <c r="AA1518" s="1238"/>
      <c r="AB1518" s="1238"/>
      <c r="AC1518" s="1238"/>
      <c r="AD1518" s="1238"/>
      <c r="AE1518" s="1238"/>
      <c r="AF1518" s="1238"/>
      <c r="AG1518" s="1238"/>
      <c r="AH1518" s="1238"/>
      <c r="AI1518" s="1238"/>
      <c r="AJ1518" s="1238"/>
      <c r="AK1518" s="1238"/>
      <c r="AL1518" s="1238"/>
      <c r="AM1518" s="1238"/>
      <c r="AN1518" s="1238"/>
      <c r="AO1518" s="1238"/>
      <c r="AP1518" s="1238"/>
      <c r="AQ1518" s="1238"/>
      <c r="AR1518" s="1238"/>
      <c r="AS1518" s="1238"/>
      <c r="AT1518" s="1238"/>
      <c r="AU1518" s="1238"/>
      <c r="AV1518" s="1238"/>
      <c r="AW1518" s="1238"/>
      <c r="AX1518" s="1238"/>
      <c r="AY1518" s="1238"/>
      <c r="AZ1518" s="1238"/>
      <c r="BA1518" s="1238"/>
      <c r="BB1518" s="1239"/>
    </row>
    <row r="1519" spans="1:54" s="234" customFormat="1" ht="12.6" customHeight="1" x14ac:dyDescent="0.25">
      <c r="A1519" s="234" t="s">
        <v>2025</v>
      </c>
    </row>
    <row r="1520" spans="1:54" ht="12.6" customHeight="1" x14ac:dyDescent="0.25">
      <c r="A1520" s="235" t="s">
        <v>2021</v>
      </c>
    </row>
    <row r="1521" spans="1:54" s="236" customFormat="1" ht="45" customHeight="1" x14ac:dyDescent="0.25">
      <c r="A1521" s="1237"/>
      <c r="B1521" s="1238"/>
      <c r="C1521" s="1238"/>
      <c r="D1521" s="1238"/>
      <c r="E1521" s="1238"/>
      <c r="F1521" s="1238"/>
      <c r="G1521" s="1238"/>
      <c r="H1521" s="1238"/>
      <c r="I1521" s="1238"/>
      <c r="J1521" s="1238"/>
      <c r="K1521" s="1238"/>
      <c r="L1521" s="1238"/>
      <c r="M1521" s="1238"/>
      <c r="N1521" s="1238"/>
      <c r="O1521" s="1238"/>
      <c r="P1521" s="1238"/>
      <c r="Q1521" s="1238"/>
      <c r="R1521" s="1238"/>
      <c r="S1521" s="1238"/>
      <c r="T1521" s="1238"/>
      <c r="U1521" s="1238"/>
      <c r="V1521" s="1238"/>
      <c r="W1521" s="1238"/>
      <c r="X1521" s="1238"/>
      <c r="Y1521" s="1238"/>
      <c r="Z1521" s="1238"/>
      <c r="AA1521" s="1238"/>
      <c r="AB1521" s="1238"/>
      <c r="AC1521" s="1238"/>
      <c r="AD1521" s="1238"/>
      <c r="AE1521" s="1238"/>
      <c r="AF1521" s="1238"/>
      <c r="AG1521" s="1238"/>
      <c r="AH1521" s="1238"/>
      <c r="AI1521" s="1238"/>
      <c r="AJ1521" s="1238"/>
      <c r="AK1521" s="1238"/>
      <c r="AL1521" s="1238"/>
      <c r="AM1521" s="1238"/>
      <c r="AN1521" s="1238"/>
      <c r="AO1521" s="1238"/>
      <c r="AP1521" s="1238"/>
      <c r="AQ1521" s="1238"/>
      <c r="AR1521" s="1238"/>
      <c r="AS1521" s="1238"/>
      <c r="AT1521" s="1238"/>
      <c r="AU1521" s="1238"/>
      <c r="AV1521" s="1238"/>
      <c r="AW1521" s="1238"/>
      <c r="AX1521" s="1238"/>
      <c r="AY1521" s="1238"/>
      <c r="AZ1521" s="1238"/>
      <c r="BA1521" s="1238"/>
      <c r="BB1521" s="1239"/>
    </row>
    <row r="1522" spans="1:54" s="234" customFormat="1" ht="12.6" customHeight="1" x14ac:dyDescent="0.25">
      <c r="A1522" s="234" t="s">
        <v>2026</v>
      </c>
    </row>
    <row r="1523" spans="1:54" ht="12.6" customHeight="1" x14ac:dyDescent="0.25">
      <c r="A1523" s="235" t="s">
        <v>2021</v>
      </c>
    </row>
    <row r="1524" spans="1:54" s="236" customFormat="1" ht="45" customHeight="1" x14ac:dyDescent="0.25">
      <c r="A1524" s="1237"/>
      <c r="B1524" s="1238"/>
      <c r="C1524" s="1238"/>
      <c r="D1524" s="1238"/>
      <c r="E1524" s="1238"/>
      <c r="F1524" s="1238"/>
      <c r="G1524" s="1238"/>
      <c r="H1524" s="1238"/>
      <c r="I1524" s="1238"/>
      <c r="J1524" s="1238"/>
      <c r="K1524" s="1238"/>
      <c r="L1524" s="1238"/>
      <c r="M1524" s="1238"/>
      <c r="N1524" s="1238"/>
      <c r="O1524" s="1238"/>
      <c r="P1524" s="1238"/>
      <c r="Q1524" s="1238"/>
      <c r="R1524" s="1238"/>
      <c r="S1524" s="1238"/>
      <c r="T1524" s="1238"/>
      <c r="U1524" s="1238"/>
      <c r="V1524" s="1238"/>
      <c r="W1524" s="1238"/>
      <c r="X1524" s="1238"/>
      <c r="Y1524" s="1238"/>
      <c r="Z1524" s="1238"/>
      <c r="AA1524" s="1238"/>
      <c r="AB1524" s="1238"/>
      <c r="AC1524" s="1238"/>
      <c r="AD1524" s="1238"/>
      <c r="AE1524" s="1238"/>
      <c r="AF1524" s="1238"/>
      <c r="AG1524" s="1238"/>
      <c r="AH1524" s="1238"/>
      <c r="AI1524" s="1238"/>
      <c r="AJ1524" s="1238"/>
      <c r="AK1524" s="1238"/>
      <c r="AL1524" s="1238"/>
      <c r="AM1524" s="1238"/>
      <c r="AN1524" s="1238"/>
      <c r="AO1524" s="1238"/>
      <c r="AP1524" s="1238"/>
      <c r="AQ1524" s="1238"/>
      <c r="AR1524" s="1238"/>
      <c r="AS1524" s="1238"/>
      <c r="AT1524" s="1238"/>
      <c r="AU1524" s="1238"/>
      <c r="AV1524" s="1238"/>
      <c r="AW1524" s="1238"/>
      <c r="AX1524" s="1238"/>
      <c r="AY1524" s="1238"/>
      <c r="AZ1524" s="1238"/>
      <c r="BA1524" s="1238"/>
      <c r="BB1524" s="1239"/>
    </row>
    <row r="1525" spans="1:54" s="234" customFormat="1" ht="12.6" customHeight="1" x14ac:dyDescent="0.25">
      <c r="A1525" s="234" t="s">
        <v>2027</v>
      </c>
    </row>
    <row r="1526" spans="1:54" ht="12.6" customHeight="1" x14ac:dyDescent="0.25">
      <c r="A1526" s="235" t="s">
        <v>2021</v>
      </c>
    </row>
    <row r="1527" spans="1:54" s="236" customFormat="1" ht="45" customHeight="1" x14ac:dyDescent="0.25">
      <c r="A1527" s="1237"/>
      <c r="B1527" s="1238"/>
      <c r="C1527" s="1238"/>
      <c r="D1527" s="1238"/>
      <c r="E1527" s="1238"/>
      <c r="F1527" s="1238"/>
      <c r="G1527" s="1238"/>
      <c r="H1527" s="1238"/>
      <c r="I1527" s="1238"/>
      <c r="J1527" s="1238"/>
      <c r="K1527" s="1238"/>
      <c r="L1527" s="1238"/>
      <c r="M1527" s="1238"/>
      <c r="N1527" s="1238"/>
      <c r="O1527" s="1238"/>
      <c r="P1527" s="1238"/>
      <c r="Q1527" s="1238"/>
      <c r="R1527" s="1238"/>
      <c r="S1527" s="1238"/>
      <c r="T1527" s="1238"/>
      <c r="U1527" s="1238"/>
      <c r="V1527" s="1238"/>
      <c r="W1527" s="1238"/>
      <c r="X1527" s="1238"/>
      <c r="Y1527" s="1238"/>
      <c r="Z1527" s="1238"/>
      <c r="AA1527" s="1238"/>
      <c r="AB1527" s="1238"/>
      <c r="AC1527" s="1238"/>
      <c r="AD1527" s="1238"/>
      <c r="AE1527" s="1238"/>
      <c r="AF1527" s="1238"/>
      <c r="AG1527" s="1238"/>
      <c r="AH1527" s="1238"/>
      <c r="AI1527" s="1238"/>
      <c r="AJ1527" s="1238"/>
      <c r="AK1527" s="1238"/>
      <c r="AL1527" s="1238"/>
      <c r="AM1527" s="1238"/>
      <c r="AN1527" s="1238"/>
      <c r="AO1527" s="1238"/>
      <c r="AP1527" s="1238"/>
      <c r="AQ1527" s="1238"/>
      <c r="AR1527" s="1238"/>
      <c r="AS1527" s="1238"/>
      <c r="AT1527" s="1238"/>
      <c r="AU1527" s="1238"/>
      <c r="AV1527" s="1238"/>
      <c r="AW1527" s="1238"/>
      <c r="AX1527" s="1238"/>
      <c r="AY1527" s="1238"/>
      <c r="AZ1527" s="1238"/>
      <c r="BA1527" s="1238"/>
      <c r="BB1527" s="1239"/>
    </row>
    <row r="1529" spans="1:54" s="133" customFormat="1" ht="12.6" customHeight="1" x14ac:dyDescent="0.25">
      <c r="A1529" s="158" t="s">
        <v>2028</v>
      </c>
      <c r="B1529" s="159"/>
      <c r="C1529" s="159"/>
      <c r="D1529" s="159"/>
      <c r="E1529" s="159"/>
      <c r="F1529" s="159"/>
      <c r="G1529" s="159"/>
      <c r="H1529" s="159"/>
      <c r="I1529" s="159"/>
      <c r="J1529" s="159"/>
      <c r="K1529" s="159"/>
      <c r="L1529" s="159"/>
      <c r="M1529" s="159"/>
      <c r="N1529" s="159"/>
      <c r="O1529" s="159"/>
      <c r="P1529" s="159"/>
      <c r="Q1529" s="159"/>
      <c r="R1529" s="159"/>
      <c r="S1529" s="159"/>
      <c r="T1529" s="159"/>
      <c r="U1529" s="159"/>
      <c r="V1529" s="159"/>
      <c r="W1529" s="159"/>
      <c r="X1529" s="159"/>
      <c r="Y1529" s="159"/>
      <c r="Z1529" s="159"/>
      <c r="AA1529" s="159"/>
      <c r="AB1529" s="159"/>
      <c r="AC1529" s="159"/>
      <c r="AD1529" s="159"/>
      <c r="AE1529" s="159"/>
      <c r="AF1529" s="159"/>
      <c r="AG1529" s="159"/>
      <c r="AH1529" s="159"/>
      <c r="AI1529" s="159"/>
      <c r="AJ1529" s="159"/>
      <c r="AK1529" s="159"/>
      <c r="AL1529" s="159"/>
      <c r="AM1529" s="159"/>
      <c r="AN1529" s="159"/>
      <c r="AO1529" s="159"/>
      <c r="AP1529" s="159"/>
      <c r="AQ1529" s="159"/>
      <c r="AR1529" s="159"/>
      <c r="AS1529" s="159"/>
      <c r="AT1529" s="159"/>
      <c r="AU1529" s="159"/>
      <c r="AV1529" s="159"/>
      <c r="AW1529" s="159"/>
      <c r="AX1529" s="159"/>
      <c r="AY1529" s="159"/>
      <c r="AZ1529" s="159"/>
      <c r="BA1529" s="159"/>
      <c r="BB1529" s="159"/>
    </row>
    <row r="1530" spans="1:54" ht="12.6" customHeight="1" x14ac:dyDescent="0.25">
      <c r="A1530" s="130" t="s">
        <v>2029</v>
      </c>
    </row>
    <row r="1531" spans="1:54" ht="12.6" customHeight="1" x14ac:dyDescent="0.25">
      <c r="A1531" s="142" t="s">
        <v>2030</v>
      </c>
    </row>
    <row r="1532" spans="1:54" ht="12.6" customHeight="1" x14ac:dyDescent="0.25">
      <c r="A1532" s="235" t="s">
        <v>2021</v>
      </c>
    </row>
    <row r="1533" spans="1:54" s="236" customFormat="1" ht="45" customHeight="1" x14ac:dyDescent="0.25">
      <c r="A1533" s="1237"/>
      <c r="B1533" s="1238"/>
      <c r="C1533" s="1238"/>
      <c r="D1533" s="1238"/>
      <c r="E1533" s="1238"/>
      <c r="F1533" s="1238"/>
      <c r="G1533" s="1238"/>
      <c r="H1533" s="1238"/>
      <c r="I1533" s="1238"/>
      <c r="J1533" s="1238"/>
      <c r="K1533" s="1238"/>
      <c r="L1533" s="1238"/>
      <c r="M1533" s="1238"/>
      <c r="N1533" s="1238"/>
      <c r="O1533" s="1238"/>
      <c r="P1533" s="1238"/>
      <c r="Q1533" s="1238"/>
      <c r="R1533" s="1238"/>
      <c r="S1533" s="1238"/>
      <c r="T1533" s="1238"/>
      <c r="U1533" s="1238"/>
      <c r="V1533" s="1238"/>
      <c r="W1533" s="1238"/>
      <c r="X1533" s="1238"/>
      <c r="Y1533" s="1238"/>
      <c r="Z1533" s="1238"/>
      <c r="AA1533" s="1238"/>
      <c r="AB1533" s="1238"/>
      <c r="AC1533" s="1238"/>
      <c r="AD1533" s="1238"/>
      <c r="AE1533" s="1238"/>
      <c r="AF1533" s="1238"/>
      <c r="AG1533" s="1238"/>
      <c r="AH1533" s="1238"/>
      <c r="AI1533" s="1238"/>
      <c r="AJ1533" s="1238"/>
      <c r="AK1533" s="1238"/>
      <c r="AL1533" s="1238"/>
      <c r="AM1533" s="1238"/>
      <c r="AN1533" s="1238"/>
      <c r="AO1533" s="1238"/>
      <c r="AP1533" s="1238"/>
      <c r="AQ1533" s="1238"/>
      <c r="AR1533" s="1238"/>
      <c r="AS1533" s="1238"/>
      <c r="AT1533" s="1238"/>
      <c r="AU1533" s="1238"/>
      <c r="AV1533" s="1238"/>
      <c r="AW1533" s="1238"/>
      <c r="AX1533" s="1238"/>
      <c r="AY1533" s="1238"/>
      <c r="AZ1533" s="1238"/>
      <c r="BA1533" s="1238"/>
      <c r="BB1533" s="1239"/>
    </row>
    <row r="1534" spans="1:54" s="234" customFormat="1" ht="12.6" customHeight="1" x14ac:dyDescent="0.25">
      <c r="A1534" s="234" t="s">
        <v>2031</v>
      </c>
    </row>
    <row r="1535" spans="1:54" ht="12.6" customHeight="1" x14ac:dyDescent="0.25">
      <c r="A1535" s="235" t="s">
        <v>2021</v>
      </c>
    </row>
    <row r="1536" spans="1:54" s="236" customFormat="1" ht="45" customHeight="1" x14ac:dyDescent="0.25">
      <c r="A1536" s="1237"/>
      <c r="B1536" s="1238"/>
      <c r="C1536" s="1238"/>
      <c r="D1536" s="1238"/>
      <c r="E1536" s="1238"/>
      <c r="F1536" s="1238"/>
      <c r="G1536" s="1238"/>
      <c r="H1536" s="1238"/>
      <c r="I1536" s="1238"/>
      <c r="J1536" s="1238"/>
      <c r="K1536" s="1238"/>
      <c r="L1536" s="1238"/>
      <c r="M1536" s="1238"/>
      <c r="N1536" s="1238"/>
      <c r="O1536" s="1238"/>
      <c r="P1536" s="1238"/>
      <c r="Q1536" s="1238"/>
      <c r="R1536" s="1238"/>
      <c r="S1536" s="1238"/>
      <c r="T1536" s="1238"/>
      <c r="U1536" s="1238"/>
      <c r="V1536" s="1238"/>
      <c r="W1536" s="1238"/>
      <c r="X1536" s="1238"/>
      <c r="Y1536" s="1238"/>
      <c r="Z1536" s="1238"/>
      <c r="AA1536" s="1238"/>
      <c r="AB1536" s="1238"/>
      <c r="AC1536" s="1238"/>
      <c r="AD1536" s="1238"/>
      <c r="AE1536" s="1238"/>
      <c r="AF1536" s="1238"/>
      <c r="AG1536" s="1238"/>
      <c r="AH1536" s="1238"/>
      <c r="AI1536" s="1238"/>
      <c r="AJ1536" s="1238"/>
      <c r="AK1536" s="1238"/>
      <c r="AL1536" s="1238"/>
      <c r="AM1536" s="1238"/>
      <c r="AN1536" s="1238"/>
      <c r="AO1536" s="1238"/>
      <c r="AP1536" s="1238"/>
      <c r="AQ1536" s="1238"/>
      <c r="AR1536" s="1238"/>
      <c r="AS1536" s="1238"/>
      <c r="AT1536" s="1238"/>
      <c r="AU1536" s="1238"/>
      <c r="AV1536" s="1238"/>
      <c r="AW1536" s="1238"/>
      <c r="AX1536" s="1238"/>
      <c r="AY1536" s="1238"/>
      <c r="AZ1536" s="1238"/>
      <c r="BA1536" s="1238"/>
      <c r="BB1536" s="1239"/>
    </row>
    <row r="1537" spans="1:54" s="234" customFormat="1" ht="12.6" customHeight="1" x14ac:dyDescent="0.25">
      <c r="A1537" s="234" t="s">
        <v>2032</v>
      </c>
    </row>
    <row r="1538" spans="1:54" ht="12.6" customHeight="1" x14ac:dyDescent="0.25">
      <c r="A1538" s="235" t="s">
        <v>2021</v>
      </c>
    </row>
    <row r="1539" spans="1:54" s="236" customFormat="1" ht="45" customHeight="1" x14ac:dyDescent="0.25">
      <c r="A1539" s="1237"/>
      <c r="B1539" s="1238"/>
      <c r="C1539" s="1238"/>
      <c r="D1539" s="1238"/>
      <c r="E1539" s="1238"/>
      <c r="F1539" s="1238"/>
      <c r="G1539" s="1238"/>
      <c r="H1539" s="1238"/>
      <c r="I1539" s="1238"/>
      <c r="J1539" s="1238"/>
      <c r="K1539" s="1238"/>
      <c r="L1539" s="1238"/>
      <c r="M1539" s="1238"/>
      <c r="N1539" s="1238"/>
      <c r="O1539" s="1238"/>
      <c r="P1539" s="1238"/>
      <c r="Q1539" s="1238"/>
      <c r="R1539" s="1238"/>
      <c r="S1539" s="1238"/>
      <c r="T1539" s="1238"/>
      <c r="U1539" s="1238"/>
      <c r="V1539" s="1238"/>
      <c r="W1539" s="1238"/>
      <c r="X1539" s="1238"/>
      <c r="Y1539" s="1238"/>
      <c r="Z1539" s="1238"/>
      <c r="AA1539" s="1238"/>
      <c r="AB1539" s="1238"/>
      <c r="AC1539" s="1238"/>
      <c r="AD1539" s="1238"/>
      <c r="AE1539" s="1238"/>
      <c r="AF1539" s="1238"/>
      <c r="AG1539" s="1238"/>
      <c r="AH1539" s="1238"/>
      <c r="AI1539" s="1238"/>
      <c r="AJ1539" s="1238"/>
      <c r="AK1539" s="1238"/>
      <c r="AL1539" s="1238"/>
      <c r="AM1539" s="1238"/>
      <c r="AN1539" s="1238"/>
      <c r="AO1539" s="1238"/>
      <c r="AP1539" s="1238"/>
      <c r="AQ1539" s="1238"/>
      <c r="AR1539" s="1238"/>
      <c r="AS1539" s="1238"/>
      <c r="AT1539" s="1238"/>
      <c r="AU1539" s="1238"/>
      <c r="AV1539" s="1238"/>
      <c r="AW1539" s="1238"/>
      <c r="AX1539" s="1238"/>
      <c r="AY1539" s="1238"/>
      <c r="AZ1539" s="1238"/>
      <c r="BA1539" s="1239"/>
    </row>
    <row r="1540" spans="1:54" s="234" customFormat="1" ht="12.6" customHeight="1" x14ac:dyDescent="0.25">
      <c r="A1540" s="234" t="s">
        <v>2033</v>
      </c>
    </row>
    <row r="1541" spans="1:54" ht="12.6" customHeight="1" x14ac:dyDescent="0.25">
      <c r="A1541" s="235" t="s">
        <v>2021</v>
      </c>
    </row>
    <row r="1542" spans="1:54" s="236" customFormat="1" ht="45" customHeight="1" x14ac:dyDescent="0.25">
      <c r="A1542" s="1237"/>
      <c r="B1542" s="1238"/>
      <c r="C1542" s="1238"/>
      <c r="D1542" s="1238"/>
      <c r="E1542" s="1238"/>
      <c r="F1542" s="1238"/>
      <c r="G1542" s="1238"/>
      <c r="H1542" s="1238"/>
      <c r="I1542" s="1238"/>
      <c r="J1542" s="1238"/>
      <c r="K1542" s="1238"/>
      <c r="L1542" s="1238"/>
      <c r="M1542" s="1238"/>
      <c r="N1542" s="1238"/>
      <c r="O1542" s="1238"/>
      <c r="P1542" s="1238"/>
      <c r="Q1542" s="1238"/>
      <c r="R1542" s="1238"/>
      <c r="S1542" s="1238"/>
      <c r="T1542" s="1238"/>
      <c r="U1542" s="1238"/>
      <c r="V1542" s="1238"/>
      <c r="W1542" s="1238"/>
      <c r="X1542" s="1238"/>
      <c r="Y1542" s="1238"/>
      <c r="Z1542" s="1238"/>
      <c r="AA1542" s="1238"/>
      <c r="AB1542" s="1238"/>
      <c r="AC1542" s="1238"/>
      <c r="AD1542" s="1238"/>
      <c r="AE1542" s="1238"/>
      <c r="AF1542" s="1238"/>
      <c r="AG1542" s="1238"/>
      <c r="AH1542" s="1238"/>
      <c r="AI1542" s="1238"/>
      <c r="AJ1542" s="1238"/>
      <c r="AK1542" s="1238"/>
      <c r="AL1542" s="1238"/>
      <c r="AM1542" s="1238"/>
      <c r="AN1542" s="1238"/>
      <c r="AO1542" s="1238"/>
      <c r="AP1542" s="1238"/>
      <c r="AQ1542" s="1238"/>
      <c r="AR1542" s="1238"/>
      <c r="AS1542" s="1238"/>
      <c r="AT1542" s="1238"/>
      <c r="AU1542" s="1238"/>
      <c r="AV1542" s="1238"/>
      <c r="AW1542" s="1238"/>
      <c r="AX1542" s="1238"/>
      <c r="AY1542" s="1238"/>
      <c r="AZ1542" s="1238"/>
      <c r="BA1542" s="1238"/>
      <c r="BB1542" s="1239"/>
    </row>
    <row r="1543" spans="1:54" s="234" customFormat="1" ht="12.6" customHeight="1" x14ac:dyDescent="0.25">
      <c r="A1543" s="234" t="s">
        <v>2034</v>
      </c>
    </row>
    <row r="1544" spans="1:54" ht="13.15" customHeight="1" x14ac:dyDescent="0.25">
      <c r="A1544" s="235" t="s">
        <v>2021</v>
      </c>
    </row>
    <row r="1545" spans="1:54" s="236" customFormat="1" ht="45" customHeight="1" x14ac:dyDescent="0.25">
      <c r="A1545" s="1237"/>
      <c r="B1545" s="1238"/>
      <c r="C1545" s="1238"/>
      <c r="D1545" s="1238"/>
      <c r="E1545" s="1238"/>
      <c r="F1545" s="1238"/>
      <c r="G1545" s="1238"/>
      <c r="H1545" s="1238"/>
      <c r="I1545" s="1238"/>
      <c r="J1545" s="1238"/>
      <c r="K1545" s="1238"/>
      <c r="L1545" s="1238"/>
      <c r="M1545" s="1238"/>
      <c r="N1545" s="1238"/>
      <c r="O1545" s="1238"/>
      <c r="P1545" s="1238"/>
      <c r="Q1545" s="1238"/>
      <c r="R1545" s="1238"/>
      <c r="S1545" s="1238"/>
      <c r="T1545" s="1238"/>
      <c r="U1545" s="1238"/>
      <c r="V1545" s="1238"/>
      <c r="W1545" s="1238"/>
      <c r="X1545" s="1238"/>
      <c r="Y1545" s="1238"/>
      <c r="Z1545" s="1238"/>
      <c r="AA1545" s="1238"/>
      <c r="AB1545" s="1238"/>
      <c r="AC1545" s="1238"/>
      <c r="AD1545" s="1238"/>
      <c r="AE1545" s="1238"/>
      <c r="AF1545" s="1238"/>
      <c r="AG1545" s="1238"/>
      <c r="AH1545" s="1238"/>
      <c r="AI1545" s="1238"/>
      <c r="AJ1545" s="1238"/>
      <c r="AK1545" s="1238"/>
      <c r="AL1545" s="1238"/>
      <c r="AM1545" s="1238"/>
      <c r="AN1545" s="1238"/>
      <c r="AO1545" s="1238"/>
      <c r="AP1545" s="1238"/>
      <c r="AQ1545" s="1238"/>
      <c r="AR1545" s="1238"/>
      <c r="AS1545" s="1238"/>
      <c r="AT1545" s="1238"/>
      <c r="AU1545" s="1238"/>
      <c r="AV1545" s="1238"/>
      <c r="AW1545" s="1238"/>
      <c r="AX1545" s="1238"/>
      <c r="AY1545" s="1238"/>
      <c r="AZ1545" s="1238"/>
      <c r="BA1545" s="1238"/>
      <c r="BB1545" s="1239"/>
    </row>
    <row r="1546" spans="1:54" s="234" customFormat="1" ht="12.6" customHeight="1" x14ac:dyDescent="0.25">
      <c r="A1546" s="234" t="s">
        <v>2035</v>
      </c>
    </row>
    <row r="1547" spans="1:54" ht="12.6" customHeight="1" x14ac:dyDescent="0.25">
      <c r="A1547" s="235" t="s">
        <v>2021</v>
      </c>
    </row>
    <row r="1548" spans="1:54" s="236" customFormat="1" ht="45" customHeight="1" x14ac:dyDescent="0.25">
      <c r="A1548" s="1237"/>
      <c r="B1548" s="1238"/>
      <c r="C1548" s="1238"/>
      <c r="D1548" s="1238"/>
      <c r="E1548" s="1238"/>
      <c r="F1548" s="1238"/>
      <c r="G1548" s="1238"/>
      <c r="H1548" s="1238"/>
      <c r="I1548" s="1238"/>
      <c r="J1548" s="1238"/>
      <c r="K1548" s="1238"/>
      <c r="L1548" s="1238"/>
      <c r="M1548" s="1238"/>
      <c r="N1548" s="1238"/>
      <c r="O1548" s="1238"/>
      <c r="P1548" s="1238"/>
      <c r="Q1548" s="1238"/>
      <c r="R1548" s="1238"/>
      <c r="S1548" s="1238"/>
      <c r="T1548" s="1238"/>
      <c r="U1548" s="1238"/>
      <c r="V1548" s="1238"/>
      <c r="W1548" s="1238"/>
      <c r="X1548" s="1238"/>
      <c r="Y1548" s="1238"/>
      <c r="Z1548" s="1238"/>
      <c r="AA1548" s="1238"/>
      <c r="AB1548" s="1238"/>
      <c r="AC1548" s="1238"/>
      <c r="AD1548" s="1238"/>
      <c r="AE1548" s="1238"/>
      <c r="AF1548" s="1238"/>
      <c r="AG1548" s="1238"/>
      <c r="AH1548" s="1238"/>
      <c r="AI1548" s="1238"/>
      <c r="AJ1548" s="1238"/>
      <c r="AK1548" s="1238"/>
      <c r="AL1548" s="1238"/>
      <c r="AM1548" s="1238"/>
      <c r="AN1548" s="1238"/>
      <c r="AO1548" s="1238"/>
      <c r="AP1548" s="1238"/>
      <c r="AQ1548" s="1238"/>
      <c r="AR1548" s="1238"/>
      <c r="AS1548" s="1238"/>
      <c r="AT1548" s="1238"/>
      <c r="AU1548" s="1238"/>
      <c r="AV1548" s="1238"/>
      <c r="AW1548" s="1238"/>
      <c r="AX1548" s="1238"/>
      <c r="AY1548" s="1238"/>
      <c r="AZ1548" s="1238"/>
      <c r="BA1548" s="1238"/>
      <c r="BB1548" s="1239"/>
    </row>
    <row r="1551" spans="1:54" s="133" customFormat="1" ht="28.5" customHeight="1" x14ac:dyDescent="0.25">
      <c r="A1551" s="1182" t="s">
        <v>2036</v>
      </c>
      <c r="B1551" s="1182"/>
      <c r="C1551" s="1182"/>
      <c r="D1551" s="1182"/>
      <c r="E1551" s="1182"/>
      <c r="F1551" s="1182"/>
      <c r="G1551" s="1182"/>
      <c r="H1551" s="1182"/>
      <c r="I1551" s="1182"/>
      <c r="J1551" s="1182"/>
      <c r="K1551" s="1182"/>
      <c r="L1551" s="1182"/>
      <c r="M1551" s="1182"/>
      <c r="N1551" s="1182"/>
      <c r="O1551" s="1182"/>
      <c r="P1551" s="1182"/>
      <c r="Q1551" s="1182"/>
      <c r="R1551" s="1182"/>
      <c r="S1551" s="1182"/>
      <c r="T1551" s="1182"/>
      <c r="U1551" s="1182"/>
      <c r="V1551" s="1182"/>
      <c r="W1551" s="1182"/>
      <c r="X1551" s="1182"/>
      <c r="Y1551" s="1182"/>
      <c r="Z1551" s="1182"/>
      <c r="AA1551" s="1182"/>
      <c r="AB1551" s="1182"/>
      <c r="AC1551" s="1182"/>
      <c r="AD1551" s="1182"/>
      <c r="AE1551" s="1182"/>
      <c r="AF1551" s="1182"/>
      <c r="AG1551" s="1182"/>
      <c r="AH1551" s="1182"/>
      <c r="AI1551" s="1182"/>
      <c r="AJ1551" s="1182"/>
      <c r="AK1551" s="1182"/>
      <c r="AL1551" s="1182"/>
      <c r="AM1551" s="1182"/>
      <c r="AN1551" s="1182"/>
      <c r="AO1551" s="1182"/>
      <c r="AP1551" s="1182"/>
      <c r="AQ1551" s="1182"/>
      <c r="AR1551" s="1182"/>
      <c r="AS1551" s="1182"/>
      <c r="AT1551" s="1182"/>
      <c r="AU1551" s="1182"/>
      <c r="AV1551" s="1182"/>
      <c r="AW1551" s="1182"/>
      <c r="AX1551" s="1182"/>
      <c r="AY1551" s="1182"/>
      <c r="AZ1551" s="1182"/>
      <c r="BA1551" s="159"/>
      <c r="BB1551" s="159"/>
    </row>
    <row r="1552" spans="1:54" s="142" customFormat="1" ht="12.6" customHeight="1" x14ac:dyDescent="0.25">
      <c r="A1552" s="142" t="s">
        <v>2037</v>
      </c>
    </row>
    <row r="1553" spans="1:54" ht="12.6" customHeight="1" x14ac:dyDescent="0.25">
      <c r="A1553" s="235" t="s">
        <v>2021</v>
      </c>
    </row>
    <row r="1554" spans="1:54" ht="45" customHeight="1" x14ac:dyDescent="0.25">
      <c r="A1554" s="1237"/>
      <c r="B1554" s="1238"/>
      <c r="C1554" s="1238"/>
      <c r="D1554" s="1238"/>
      <c r="E1554" s="1238"/>
      <c r="F1554" s="1238"/>
      <c r="G1554" s="1238"/>
      <c r="H1554" s="1238"/>
      <c r="I1554" s="1238"/>
      <c r="J1554" s="1238"/>
      <c r="K1554" s="1238"/>
      <c r="L1554" s="1238"/>
      <c r="M1554" s="1238"/>
      <c r="N1554" s="1238"/>
      <c r="O1554" s="1238"/>
      <c r="P1554" s="1238"/>
      <c r="Q1554" s="1238"/>
      <c r="R1554" s="1238"/>
      <c r="S1554" s="1238"/>
      <c r="T1554" s="1238"/>
      <c r="U1554" s="1238"/>
      <c r="V1554" s="1238"/>
      <c r="W1554" s="1238"/>
      <c r="X1554" s="1238"/>
      <c r="Y1554" s="1238"/>
      <c r="Z1554" s="1238"/>
      <c r="AA1554" s="1238"/>
      <c r="AB1554" s="1238"/>
      <c r="AC1554" s="1238"/>
      <c r="AD1554" s="1238"/>
      <c r="AE1554" s="1238"/>
      <c r="AF1554" s="1238"/>
      <c r="AG1554" s="1238"/>
      <c r="AH1554" s="1238"/>
      <c r="AI1554" s="1238"/>
      <c r="AJ1554" s="1238"/>
      <c r="AK1554" s="1238"/>
      <c r="AL1554" s="1238"/>
      <c r="AM1554" s="1238"/>
      <c r="AN1554" s="1238"/>
      <c r="AO1554" s="1238"/>
      <c r="AP1554" s="1238"/>
      <c r="AQ1554" s="1238"/>
      <c r="AR1554" s="1238"/>
      <c r="AS1554" s="1238"/>
      <c r="AT1554" s="1238"/>
      <c r="AU1554" s="1238"/>
      <c r="AV1554" s="1238"/>
      <c r="AW1554" s="1238"/>
      <c r="AX1554" s="1238"/>
      <c r="AY1554" s="1238"/>
      <c r="AZ1554" s="1238"/>
      <c r="BA1554" s="1238"/>
      <c r="BB1554" s="1239"/>
    </row>
    <row r="1555" spans="1:54" s="142" customFormat="1" ht="12.6" customHeight="1" x14ac:dyDescent="0.25">
      <c r="A1555" s="142" t="s">
        <v>2038</v>
      </c>
    </row>
    <row r="1556" spans="1:54" ht="12.6" customHeight="1" x14ac:dyDescent="0.25">
      <c r="A1556" s="235" t="s">
        <v>2021</v>
      </c>
    </row>
    <row r="1557" spans="1:54" ht="95.1" customHeight="1" x14ac:dyDescent="0.25">
      <c r="A1557" s="1237"/>
      <c r="B1557" s="1238"/>
      <c r="C1557" s="1238"/>
      <c r="D1557" s="1238"/>
      <c r="E1557" s="1238"/>
      <c r="F1557" s="1238"/>
      <c r="G1557" s="1238"/>
      <c r="H1557" s="1238"/>
      <c r="I1557" s="1238"/>
      <c r="J1557" s="1238"/>
      <c r="K1557" s="1238"/>
      <c r="L1557" s="1238"/>
      <c r="M1557" s="1238"/>
      <c r="N1557" s="1238"/>
      <c r="O1557" s="1238"/>
      <c r="P1557" s="1238"/>
      <c r="Q1557" s="1238"/>
      <c r="R1557" s="1238"/>
      <c r="S1557" s="1238"/>
      <c r="T1557" s="1238"/>
      <c r="U1557" s="1238"/>
      <c r="V1557" s="1238"/>
      <c r="W1557" s="1238"/>
      <c r="X1557" s="1238"/>
      <c r="Y1557" s="1238"/>
      <c r="Z1557" s="1238"/>
      <c r="AA1557" s="1238"/>
      <c r="AB1557" s="1238"/>
      <c r="AC1557" s="1238"/>
      <c r="AD1557" s="1238"/>
      <c r="AE1557" s="1238"/>
      <c r="AF1557" s="1238"/>
      <c r="AG1557" s="1238"/>
      <c r="AH1557" s="1238"/>
      <c r="AI1557" s="1238"/>
      <c r="AJ1557" s="1238"/>
      <c r="AK1557" s="1238"/>
      <c r="AL1557" s="1238"/>
      <c r="AM1557" s="1238"/>
      <c r="AN1557" s="1238"/>
      <c r="AO1557" s="1238"/>
      <c r="AP1557" s="1238"/>
      <c r="AQ1557" s="1238"/>
      <c r="AR1557" s="1238"/>
      <c r="AS1557" s="1238"/>
      <c r="AT1557" s="1238"/>
      <c r="AU1557" s="1238"/>
      <c r="AV1557" s="1238"/>
      <c r="AW1557" s="1238"/>
      <c r="AX1557" s="1238"/>
      <c r="AY1557" s="1238"/>
      <c r="AZ1557" s="1238"/>
      <c r="BA1557" s="1238"/>
      <c r="BB1557" s="1239"/>
    </row>
    <row r="1558" spans="1:54" s="142" customFormat="1" ht="12.6" customHeight="1" x14ac:dyDescent="0.25">
      <c r="A1558" s="142" t="s">
        <v>2039</v>
      </c>
    </row>
    <row r="1559" spans="1:54" ht="12.6" customHeight="1" x14ac:dyDescent="0.25">
      <c r="A1559" s="235" t="s">
        <v>2021</v>
      </c>
    </row>
    <row r="1560" spans="1:54" ht="45" customHeight="1" x14ac:dyDescent="0.25">
      <c r="A1560" s="1237"/>
      <c r="B1560" s="1238"/>
      <c r="C1560" s="1238"/>
      <c r="D1560" s="1238"/>
      <c r="E1560" s="1238"/>
      <c r="F1560" s="1238"/>
      <c r="G1560" s="1238"/>
      <c r="H1560" s="1238"/>
      <c r="I1560" s="1238"/>
      <c r="J1560" s="1238"/>
      <c r="K1560" s="1238"/>
      <c r="L1560" s="1238"/>
      <c r="M1560" s="1238"/>
      <c r="N1560" s="1238"/>
      <c r="O1560" s="1238"/>
      <c r="P1560" s="1238"/>
      <c r="Q1560" s="1238"/>
      <c r="R1560" s="1238"/>
      <c r="S1560" s="1238"/>
      <c r="T1560" s="1238"/>
      <c r="U1560" s="1238"/>
      <c r="V1560" s="1238"/>
      <c r="W1560" s="1238"/>
      <c r="X1560" s="1238"/>
      <c r="Y1560" s="1238"/>
      <c r="Z1560" s="1238"/>
      <c r="AA1560" s="1238"/>
      <c r="AB1560" s="1238"/>
      <c r="AC1560" s="1238"/>
      <c r="AD1560" s="1238"/>
      <c r="AE1560" s="1238"/>
      <c r="AF1560" s="1238"/>
      <c r="AG1560" s="1238"/>
      <c r="AH1560" s="1238"/>
      <c r="AI1560" s="1238"/>
      <c r="AJ1560" s="1238"/>
      <c r="AK1560" s="1238"/>
      <c r="AL1560" s="1238"/>
      <c r="AM1560" s="1238"/>
      <c r="AN1560" s="1238"/>
      <c r="AO1560" s="1238"/>
      <c r="AP1560" s="1238"/>
      <c r="AQ1560" s="1238"/>
      <c r="AR1560" s="1238"/>
      <c r="AS1560" s="1238"/>
      <c r="AT1560" s="1238"/>
      <c r="AU1560" s="1238"/>
      <c r="AV1560" s="1238"/>
      <c r="AW1560" s="1238"/>
      <c r="AX1560" s="1238"/>
      <c r="AY1560" s="1238"/>
      <c r="AZ1560" s="1238"/>
      <c r="BA1560" s="1238"/>
      <c r="BB1560" s="1239"/>
    </row>
    <row r="1561" spans="1:54" s="142" customFormat="1" ht="12.6" customHeight="1" x14ac:dyDescent="0.25">
      <c r="A1561" s="142" t="s">
        <v>2040</v>
      </c>
    </row>
    <row r="1562" spans="1:54" ht="12.6" customHeight="1" x14ac:dyDescent="0.25">
      <c r="A1562" s="235" t="s">
        <v>2021</v>
      </c>
    </row>
    <row r="1563" spans="1:54" ht="45" customHeight="1" x14ac:dyDescent="0.25">
      <c r="A1563" s="1237"/>
      <c r="B1563" s="1238"/>
      <c r="C1563" s="1238"/>
      <c r="D1563" s="1238"/>
      <c r="E1563" s="1238"/>
      <c r="F1563" s="1238"/>
      <c r="G1563" s="1238"/>
      <c r="H1563" s="1238"/>
      <c r="I1563" s="1238"/>
      <c r="J1563" s="1238"/>
      <c r="K1563" s="1238"/>
      <c r="L1563" s="1238"/>
      <c r="M1563" s="1238"/>
      <c r="N1563" s="1238"/>
      <c r="O1563" s="1238"/>
      <c r="P1563" s="1238"/>
      <c r="Q1563" s="1238"/>
      <c r="R1563" s="1238"/>
      <c r="S1563" s="1238"/>
      <c r="T1563" s="1238"/>
      <c r="U1563" s="1238"/>
      <c r="V1563" s="1238"/>
      <c r="W1563" s="1238"/>
      <c r="X1563" s="1238"/>
      <c r="Y1563" s="1238"/>
      <c r="Z1563" s="1238"/>
      <c r="AA1563" s="1238"/>
      <c r="AB1563" s="1238"/>
      <c r="AC1563" s="1238"/>
      <c r="AD1563" s="1238"/>
      <c r="AE1563" s="1238"/>
      <c r="AF1563" s="1238"/>
      <c r="AG1563" s="1238"/>
      <c r="AH1563" s="1238"/>
      <c r="AI1563" s="1238"/>
      <c r="AJ1563" s="1238"/>
      <c r="AK1563" s="1238"/>
      <c r="AL1563" s="1238"/>
      <c r="AM1563" s="1238"/>
      <c r="AN1563" s="1238"/>
      <c r="AO1563" s="1238"/>
      <c r="AP1563" s="1238"/>
      <c r="AQ1563" s="1238"/>
      <c r="AR1563" s="1238"/>
      <c r="AS1563" s="1238"/>
      <c r="AT1563" s="1238"/>
      <c r="AU1563" s="1238"/>
      <c r="AV1563" s="1238"/>
      <c r="AW1563" s="1238"/>
      <c r="AX1563" s="1238"/>
      <c r="AY1563" s="1238"/>
      <c r="AZ1563" s="1238"/>
      <c r="BA1563" s="1238"/>
      <c r="BB1563" s="1239"/>
    </row>
  </sheetData>
  <sheetProtection selectLockedCells="1" selectUnlockedCells="1"/>
  <mergeCells count="9880">
    <mergeCell ref="A1323:AX1324"/>
    <mergeCell ref="A1341:AX1342"/>
    <mergeCell ref="A1368:AX1369"/>
    <mergeCell ref="A1110:AX1111"/>
    <mergeCell ref="A1127:AX1128"/>
    <mergeCell ref="A1152:AX1153"/>
    <mergeCell ref="A1174:AX1175"/>
    <mergeCell ref="A1189:AX1190"/>
    <mergeCell ref="A1224:AX1225"/>
    <mergeCell ref="A966:AX967"/>
    <mergeCell ref="A976:AX977"/>
    <mergeCell ref="A1021:AX1022"/>
    <mergeCell ref="A1043:AX1044"/>
    <mergeCell ref="A1081:AX1082"/>
    <mergeCell ref="A1095:AX1096"/>
    <mergeCell ref="AQ1365:BB1365"/>
    <mergeCell ref="I1366:N1366"/>
    <mergeCell ref="O1366:V1366"/>
    <mergeCell ref="W1366:AB1366"/>
    <mergeCell ref="AC1366:AH1366"/>
    <mergeCell ref="AI1366:AP1366"/>
    <mergeCell ref="AQ1366:BB1366"/>
    <mergeCell ref="A1365:H1366"/>
    <mergeCell ref="I1365:N1365"/>
    <mergeCell ref="O1365:V1365"/>
    <mergeCell ref="W1365:AB1365"/>
    <mergeCell ref="AC1365:AH1365"/>
    <mergeCell ref="AI1365:AP1365"/>
    <mergeCell ref="AQ1363:BB1363"/>
    <mergeCell ref="I1364:N1364"/>
    <mergeCell ref="O1364:V1364"/>
    <mergeCell ref="W1364:AB1364"/>
    <mergeCell ref="AA761:AG761"/>
    <mergeCell ref="AH761:AP761"/>
    <mergeCell ref="AQ761:BB761"/>
    <mergeCell ref="A747:S747"/>
    <mergeCell ref="T747:AF747"/>
    <mergeCell ref="AG747:BB747"/>
    <mergeCell ref="A748:S748"/>
    <mergeCell ref="T748:AF748"/>
    <mergeCell ref="AG748:BB748"/>
    <mergeCell ref="A757:M757"/>
    <mergeCell ref="N757:S757"/>
    <mergeCell ref="T757:Z757"/>
    <mergeCell ref="AA757:AG757"/>
    <mergeCell ref="AH757:AP757"/>
    <mergeCell ref="AQ757:BB757"/>
    <mergeCell ref="N756:S756"/>
    <mergeCell ref="T756:Z756"/>
    <mergeCell ref="AA756:AG756"/>
    <mergeCell ref="AH756:AP756"/>
    <mergeCell ref="AQ756:BB756"/>
    <mergeCell ref="A755:M755"/>
    <mergeCell ref="N755:S755"/>
    <mergeCell ref="T755:Z755"/>
    <mergeCell ref="AA755:AG755"/>
    <mergeCell ref="AH755:AP755"/>
    <mergeCell ref="AQ755:BB755"/>
    <mergeCell ref="N753:S753"/>
    <mergeCell ref="T753:Z753"/>
    <mergeCell ref="AA753:AG753"/>
    <mergeCell ref="AH753:AP753"/>
    <mergeCell ref="AQ753:BB753"/>
    <mergeCell ref="N754:S754"/>
    <mergeCell ref="F67:BB67"/>
    <mergeCell ref="A18:T18"/>
    <mergeCell ref="A19:T19"/>
    <mergeCell ref="A20:T20"/>
    <mergeCell ref="A21:T21"/>
    <mergeCell ref="A564:M564"/>
    <mergeCell ref="N564:S564"/>
    <mergeCell ref="T564:Z564"/>
    <mergeCell ref="AA564:AG564"/>
    <mergeCell ref="AH564:AP564"/>
    <mergeCell ref="AQ564:BB564"/>
    <mergeCell ref="A563:M563"/>
    <mergeCell ref="N563:S563"/>
    <mergeCell ref="T563:Z563"/>
    <mergeCell ref="AA563:AG563"/>
    <mergeCell ref="AH563:AP563"/>
    <mergeCell ref="AQ563:BB563"/>
    <mergeCell ref="A562:M562"/>
    <mergeCell ref="N562:S562"/>
    <mergeCell ref="T562:Z562"/>
    <mergeCell ref="AA562:AG562"/>
    <mergeCell ref="AH562:AP562"/>
    <mergeCell ref="AQ562:BB562"/>
    <mergeCell ref="A560:M561"/>
    <mergeCell ref="N560:S561"/>
    <mergeCell ref="T560:Z561"/>
    <mergeCell ref="AA560:AG561"/>
    <mergeCell ref="AH560:AP561"/>
    <mergeCell ref="AQ560:BB561"/>
    <mergeCell ref="A559:M559"/>
    <mergeCell ref="N559:S559"/>
    <mergeCell ref="T559:Z559"/>
    <mergeCell ref="AA559:AG559"/>
    <mergeCell ref="AH559:AP559"/>
    <mergeCell ref="AQ559:BB559"/>
    <mergeCell ref="A557:M557"/>
    <mergeCell ref="N557:S557"/>
    <mergeCell ref="T557:Z557"/>
    <mergeCell ref="AA557:AG557"/>
    <mergeCell ref="AH557:AP557"/>
    <mergeCell ref="AQ557:BB557"/>
    <mergeCell ref="AA555:AG555"/>
    <mergeCell ref="AH555:AP555"/>
    <mergeCell ref="AQ555:BB555"/>
    <mergeCell ref="N556:S556"/>
    <mergeCell ref="AH556:AP556"/>
    <mergeCell ref="AQ556:BB556"/>
    <mergeCell ref="AQ553:BB553"/>
    <mergeCell ref="A554:M554"/>
    <mergeCell ref="N554:S554"/>
    <mergeCell ref="T554:Z554"/>
    <mergeCell ref="AA554:AG554"/>
    <mergeCell ref="AH554:AP554"/>
    <mergeCell ref="AQ554:BB554"/>
    <mergeCell ref="A558:M558"/>
    <mergeCell ref="N558:S558"/>
    <mergeCell ref="T558:Z558"/>
    <mergeCell ref="AA558:AG558"/>
    <mergeCell ref="AH558:AP558"/>
    <mergeCell ref="AQ558:BB558"/>
    <mergeCell ref="AW447:AY447"/>
    <mergeCell ref="A492:AX493"/>
    <mergeCell ref="A500:AX501"/>
    <mergeCell ref="F450:AZ450"/>
    <mergeCell ref="A543:K543"/>
    <mergeCell ref="AR539:BB541"/>
    <mergeCell ref="A540:K540"/>
    <mergeCell ref="A541:K541"/>
    <mergeCell ref="A542:K542"/>
    <mergeCell ref="L542:O543"/>
    <mergeCell ref="P542:V543"/>
    <mergeCell ref="W542:AC543"/>
    <mergeCell ref="AD542:AJ543"/>
    <mergeCell ref="AK542:AQ543"/>
    <mergeCell ref="AR542:BB543"/>
    <mergeCell ref="A539:K539"/>
    <mergeCell ref="L539:O541"/>
    <mergeCell ref="F479:H479"/>
    <mergeCell ref="F480:H482"/>
    <mergeCell ref="F484:H487"/>
    <mergeCell ref="P539:V541"/>
    <mergeCell ref="W539:AC541"/>
    <mergeCell ref="AD539:AJ541"/>
    <mergeCell ref="AK539:AQ541"/>
    <mergeCell ref="AR536:BB536"/>
    <mergeCell ref="A537:K537"/>
    <mergeCell ref="L537:O538"/>
    <mergeCell ref="P537:V538"/>
    <mergeCell ref="W537:AC538"/>
    <mergeCell ref="AD537:AJ538"/>
    <mergeCell ref="AK537:AQ538"/>
    <mergeCell ref="AR537:BB538"/>
    <mergeCell ref="F467:H467"/>
    <mergeCell ref="F468:H468"/>
    <mergeCell ref="F469:H471"/>
    <mergeCell ref="F473:H476"/>
    <mergeCell ref="F477:H477"/>
    <mergeCell ref="F478:H478"/>
    <mergeCell ref="F440:H443"/>
    <mergeCell ref="F444:H446"/>
    <mergeCell ref="F451:H459"/>
    <mergeCell ref="F460:H460"/>
    <mergeCell ref="F462:H465"/>
    <mergeCell ref="F466:H466"/>
    <mergeCell ref="F425:H427"/>
    <mergeCell ref="F429:H432"/>
    <mergeCell ref="F433:H433"/>
    <mergeCell ref="F434:H434"/>
    <mergeCell ref="F435:H435"/>
    <mergeCell ref="F436:H438"/>
    <mergeCell ref="F418:H421"/>
    <mergeCell ref="F422:H422"/>
    <mergeCell ref="F423:H423"/>
    <mergeCell ref="F424:H424"/>
    <mergeCell ref="A278:AG278"/>
    <mergeCell ref="A280:AX281"/>
    <mergeCell ref="A393:AX394"/>
    <mergeCell ref="AH397:AX397"/>
    <mergeCell ref="AH398:AX398"/>
    <mergeCell ref="AH399:AX399"/>
    <mergeCell ref="AW484:AZ487"/>
    <mergeCell ref="AW479:AZ479"/>
    <mergeCell ref="AW477:AZ477"/>
    <mergeCell ref="AW469:AZ471"/>
    <mergeCell ref="AW467:AZ467"/>
    <mergeCell ref="AW462:AZ465"/>
    <mergeCell ref="AK444:AN446"/>
    <mergeCell ref="AO444:AR446"/>
    <mergeCell ref="AS444:AV446"/>
    <mergeCell ref="A409:E409"/>
    <mergeCell ref="A410:E410"/>
    <mergeCell ref="AK480:AN482"/>
    <mergeCell ref="AO480:AR482"/>
    <mergeCell ref="AS480:AV482"/>
    <mergeCell ref="AW480:AZ482"/>
    <mergeCell ref="AK478:AN478"/>
    <mergeCell ref="AW407:AY415"/>
    <mergeCell ref="AW416:AY416"/>
    <mergeCell ref="AW418:AY421"/>
    <mergeCell ref="AW422:AY422"/>
    <mergeCell ref="AW423:AY423"/>
    <mergeCell ref="AW424:AY424"/>
    <mergeCell ref="AO69:AY69"/>
    <mergeCell ref="AO70:AY70"/>
    <mergeCell ref="AO71:AY71"/>
    <mergeCell ref="AO72:AY72"/>
    <mergeCell ref="AO73:AY73"/>
    <mergeCell ref="A62:O62"/>
    <mergeCell ref="P62:T62"/>
    <mergeCell ref="U62:AB62"/>
    <mergeCell ref="AC62:AI62"/>
    <mergeCell ref="AJ62:AQ62"/>
    <mergeCell ref="AR62:AY62"/>
    <mergeCell ref="A61:O61"/>
    <mergeCell ref="P61:T61"/>
    <mergeCell ref="U61:AB61"/>
    <mergeCell ref="AC61:AI61"/>
    <mergeCell ref="AJ61:AQ61"/>
    <mergeCell ref="AR61:AY61"/>
    <mergeCell ref="A70:T70"/>
    <mergeCell ref="U70:AB70"/>
    <mergeCell ref="AC70:AN70"/>
    <mergeCell ref="A71:T71"/>
    <mergeCell ref="U71:AB71"/>
    <mergeCell ref="AC71:AN71"/>
    <mergeCell ref="A68:T68"/>
    <mergeCell ref="U68:AB68"/>
    <mergeCell ref="AC68:AN68"/>
    <mergeCell ref="A69:T69"/>
    <mergeCell ref="U69:AB69"/>
    <mergeCell ref="AC69:AN69"/>
    <mergeCell ref="AO68:AY68"/>
    <mergeCell ref="A65:AG65"/>
    <mergeCell ref="AK65:AM65"/>
    <mergeCell ref="A60:O60"/>
    <mergeCell ref="P60:T60"/>
    <mergeCell ref="U60:AB60"/>
    <mergeCell ref="AC60:AI60"/>
    <mergeCell ref="AJ60:AQ60"/>
    <mergeCell ref="AR60:AY60"/>
    <mergeCell ref="A59:O59"/>
    <mergeCell ref="P59:T59"/>
    <mergeCell ref="U59:AB59"/>
    <mergeCell ref="AC59:AI59"/>
    <mergeCell ref="AJ59:AQ59"/>
    <mergeCell ref="AR59:AY59"/>
    <mergeCell ref="AR56:AY57"/>
    <mergeCell ref="A57:O57"/>
    <mergeCell ref="A58:O58"/>
    <mergeCell ref="P58:T58"/>
    <mergeCell ref="U58:AB58"/>
    <mergeCell ref="AC58:AI58"/>
    <mergeCell ref="AJ58:AQ58"/>
    <mergeCell ref="AR58:AY58"/>
    <mergeCell ref="AC57:AI57"/>
    <mergeCell ref="U57:AB57"/>
    <mergeCell ref="P57:T57"/>
    <mergeCell ref="A56:T56"/>
    <mergeCell ref="U56:AI56"/>
    <mergeCell ref="AJ56:AQ57"/>
    <mergeCell ref="AQ51:AY51"/>
    <mergeCell ref="P45:AG45"/>
    <mergeCell ref="AH45:AP46"/>
    <mergeCell ref="AQ45:AY46"/>
    <mergeCell ref="A45:O46"/>
    <mergeCell ref="AQ49:AY49"/>
    <mergeCell ref="A50:O50"/>
    <mergeCell ref="P50:X50"/>
    <mergeCell ref="Y50:AG50"/>
    <mergeCell ref="AH50:AP50"/>
    <mergeCell ref="AQ50:AY50"/>
    <mergeCell ref="P47:X47"/>
    <mergeCell ref="Y47:AG47"/>
    <mergeCell ref="AH47:AP47"/>
    <mergeCell ref="AQ47:AY47"/>
    <mergeCell ref="A48:O48"/>
    <mergeCell ref="P48:X48"/>
    <mergeCell ref="Y48:AG48"/>
    <mergeCell ref="A1554:BB1554"/>
    <mergeCell ref="A1557:BB1557"/>
    <mergeCell ref="A1560:BB1560"/>
    <mergeCell ref="A1563:BB1563"/>
    <mergeCell ref="P46:X46"/>
    <mergeCell ref="Y46:AG46"/>
    <mergeCell ref="A1536:BB1536"/>
    <mergeCell ref="A1539:BA1539"/>
    <mergeCell ref="A1542:BB1542"/>
    <mergeCell ref="A1545:BB1545"/>
    <mergeCell ref="A1548:BB1548"/>
    <mergeCell ref="A1551:AZ1551"/>
    <mergeCell ref="A1515:BB1515"/>
    <mergeCell ref="A1518:BB1518"/>
    <mergeCell ref="A1521:BB1521"/>
    <mergeCell ref="A1524:BB1524"/>
    <mergeCell ref="A1527:BB1527"/>
    <mergeCell ref="A1533:BB1533"/>
    <mergeCell ref="A1506:BB1506"/>
    <mergeCell ref="A1507:BB1507"/>
    <mergeCell ref="A1509:BB1509"/>
    <mergeCell ref="A1510:BB1510"/>
    <mergeCell ref="A1512:BB1512"/>
    <mergeCell ref="A1501:AX1502"/>
    <mergeCell ref="M1495:T1496"/>
    <mergeCell ref="U1495:AA1496"/>
    <mergeCell ref="AB1495:AH1496"/>
    <mergeCell ref="AI1495:AO1496"/>
    <mergeCell ref="AP1495:AV1496"/>
    <mergeCell ref="M1497:T1499"/>
    <mergeCell ref="A52:O52"/>
    <mergeCell ref="P52:X52"/>
    <mergeCell ref="U1497:AA1499"/>
    <mergeCell ref="AB1497:AH1499"/>
    <mergeCell ref="AI1497:AO1499"/>
    <mergeCell ref="AP1497:AV1499"/>
    <mergeCell ref="M1490:T1491"/>
    <mergeCell ref="U1490:AA1491"/>
    <mergeCell ref="AB1490:AH1491"/>
    <mergeCell ref="AI1490:AO1491"/>
    <mergeCell ref="AP1490:AV1491"/>
    <mergeCell ref="M1492:T1494"/>
    <mergeCell ref="U1492:AA1494"/>
    <mergeCell ref="AB1492:AH1494"/>
    <mergeCell ref="AI1492:AO1494"/>
    <mergeCell ref="AP1492:AV1494"/>
    <mergeCell ref="M1484:T1487"/>
    <mergeCell ref="U1484:AA1487"/>
    <mergeCell ref="AB1484:AH1487"/>
    <mergeCell ref="AI1484:AO1487"/>
    <mergeCell ref="AP1484:AV1487"/>
    <mergeCell ref="M1488:T1489"/>
    <mergeCell ref="U1488:AA1489"/>
    <mergeCell ref="AB1488:AH1489"/>
    <mergeCell ref="AI1488:AO1489"/>
    <mergeCell ref="AP1488:AV1489"/>
    <mergeCell ref="M1479:T1481"/>
    <mergeCell ref="U1479:AA1481"/>
    <mergeCell ref="AB1479:AH1481"/>
    <mergeCell ref="AI1479:AO1481"/>
    <mergeCell ref="AP1479:AV1481"/>
    <mergeCell ref="M1482:T1483"/>
    <mergeCell ref="U1482:AA1483"/>
    <mergeCell ref="AB1482:AH1483"/>
    <mergeCell ref="AI1482:AO1483"/>
    <mergeCell ref="AP1482:AV1483"/>
    <mergeCell ref="M1477:T1477"/>
    <mergeCell ref="U1477:AA1477"/>
    <mergeCell ref="AB1477:AH1477"/>
    <mergeCell ref="AI1477:AO1477"/>
    <mergeCell ref="AP1477:AV1477"/>
    <mergeCell ref="M1478:T1478"/>
    <mergeCell ref="U1478:AA1478"/>
    <mergeCell ref="AB1478:AH1478"/>
    <mergeCell ref="AI1478:AO1478"/>
    <mergeCell ref="AP1478:AV1478"/>
    <mergeCell ref="AP1475:AV1475"/>
    <mergeCell ref="A1476:L1476"/>
    <mergeCell ref="M1476:T1476"/>
    <mergeCell ref="U1476:AA1476"/>
    <mergeCell ref="AB1476:AH1476"/>
    <mergeCell ref="AI1476:AO1476"/>
    <mergeCell ref="AP1476:AV1476"/>
    <mergeCell ref="M1474:T1474"/>
    <mergeCell ref="U1474:AA1474"/>
    <mergeCell ref="AB1474:AH1474"/>
    <mergeCell ref="AI1474:AO1474"/>
    <mergeCell ref="AP1474:AV1474"/>
    <mergeCell ref="A1475:L1475"/>
    <mergeCell ref="M1475:T1475"/>
    <mergeCell ref="U1475:AA1475"/>
    <mergeCell ref="AB1475:AH1475"/>
    <mergeCell ref="AI1475:AO1475"/>
    <mergeCell ref="M1471:T1472"/>
    <mergeCell ref="U1471:AA1472"/>
    <mergeCell ref="AB1471:AH1472"/>
    <mergeCell ref="AI1471:AO1472"/>
    <mergeCell ref="AP1471:AV1472"/>
    <mergeCell ref="M1473:T1473"/>
    <mergeCell ref="U1473:AA1473"/>
    <mergeCell ref="AB1473:AH1473"/>
    <mergeCell ref="AI1473:AO1473"/>
    <mergeCell ref="AP1473:AV1473"/>
    <mergeCell ref="M1468:T1469"/>
    <mergeCell ref="U1468:AA1469"/>
    <mergeCell ref="AB1468:AH1469"/>
    <mergeCell ref="AI1468:AO1469"/>
    <mergeCell ref="AP1468:AV1469"/>
    <mergeCell ref="M1470:T1470"/>
    <mergeCell ref="U1470:AA1470"/>
    <mergeCell ref="AB1470:AH1470"/>
    <mergeCell ref="AI1470:AO1470"/>
    <mergeCell ref="AP1470:AV1470"/>
    <mergeCell ref="AI1466:AO1466"/>
    <mergeCell ref="M1467:T1467"/>
    <mergeCell ref="U1467:AA1467"/>
    <mergeCell ref="AB1467:AH1467"/>
    <mergeCell ref="AI1467:AO1467"/>
    <mergeCell ref="AP1467:AV1467"/>
    <mergeCell ref="A1464:L1464"/>
    <mergeCell ref="M1464:T1464"/>
    <mergeCell ref="A1466:L1466"/>
    <mergeCell ref="M1466:T1466"/>
    <mergeCell ref="U1466:AA1466"/>
    <mergeCell ref="AB1466:AH1466"/>
    <mergeCell ref="AW1461:BA1461"/>
    <mergeCell ref="A1463:L1463"/>
    <mergeCell ref="M1463:T1463"/>
    <mergeCell ref="U1463:AA1463"/>
    <mergeCell ref="AB1463:AH1463"/>
    <mergeCell ref="AI1463:AO1463"/>
    <mergeCell ref="A1457:AX1458"/>
    <mergeCell ref="M1451:T1452"/>
    <mergeCell ref="U1451:AA1452"/>
    <mergeCell ref="AB1451:AH1452"/>
    <mergeCell ref="AI1451:AO1452"/>
    <mergeCell ref="AP1451:AV1452"/>
    <mergeCell ref="M1453:T1455"/>
    <mergeCell ref="U1453:AA1455"/>
    <mergeCell ref="AB1453:AH1455"/>
    <mergeCell ref="AI1453:AO1455"/>
    <mergeCell ref="AP1453:AV1455"/>
    <mergeCell ref="M1446:T1447"/>
    <mergeCell ref="U1446:AA1447"/>
    <mergeCell ref="AB1446:AH1447"/>
    <mergeCell ref="AI1446:AO1447"/>
    <mergeCell ref="AP1446:AV1447"/>
    <mergeCell ref="M1448:T1450"/>
    <mergeCell ref="U1448:AA1450"/>
    <mergeCell ref="AB1448:AH1450"/>
    <mergeCell ref="AI1448:AO1450"/>
    <mergeCell ref="AP1448:AV1450"/>
    <mergeCell ref="M1440:T1443"/>
    <mergeCell ref="U1440:AA1443"/>
    <mergeCell ref="AB1440:AH1443"/>
    <mergeCell ref="AI1440:AO1443"/>
    <mergeCell ref="AP1440:AV1443"/>
    <mergeCell ref="M1444:T1445"/>
    <mergeCell ref="U1444:AA1445"/>
    <mergeCell ref="AB1444:AH1445"/>
    <mergeCell ref="AI1444:AO1445"/>
    <mergeCell ref="AP1444:AV1445"/>
    <mergeCell ref="M1435:T1437"/>
    <mergeCell ref="U1435:AA1437"/>
    <mergeCell ref="AB1435:AH1437"/>
    <mergeCell ref="AI1435:AO1437"/>
    <mergeCell ref="AP1435:AV1437"/>
    <mergeCell ref="M1438:T1439"/>
    <mergeCell ref="U1438:AA1439"/>
    <mergeCell ref="AB1438:AH1439"/>
    <mergeCell ref="AI1438:AO1439"/>
    <mergeCell ref="AP1438:AV1439"/>
    <mergeCell ref="M1433:T1433"/>
    <mergeCell ref="U1433:AA1433"/>
    <mergeCell ref="AB1433:AH1433"/>
    <mergeCell ref="AI1433:AO1433"/>
    <mergeCell ref="AP1433:AV1433"/>
    <mergeCell ref="M1434:T1434"/>
    <mergeCell ref="U1434:AA1434"/>
    <mergeCell ref="AB1434:AH1434"/>
    <mergeCell ref="AI1434:AO1434"/>
    <mergeCell ref="AP1434:AV1434"/>
    <mergeCell ref="AP1431:AV1431"/>
    <mergeCell ref="A1432:L1432"/>
    <mergeCell ref="M1432:T1432"/>
    <mergeCell ref="U1432:AA1432"/>
    <mergeCell ref="AB1432:AH1432"/>
    <mergeCell ref="AI1432:AO1432"/>
    <mergeCell ref="AP1432:AV1432"/>
    <mergeCell ref="M1430:T1430"/>
    <mergeCell ref="U1430:AA1430"/>
    <mergeCell ref="AB1430:AH1430"/>
    <mergeCell ref="AI1430:AO1430"/>
    <mergeCell ref="AP1430:AV1430"/>
    <mergeCell ref="A1431:L1431"/>
    <mergeCell ref="M1431:T1431"/>
    <mergeCell ref="U1431:AA1431"/>
    <mergeCell ref="AB1431:AH1431"/>
    <mergeCell ref="AI1431:AO1431"/>
    <mergeCell ref="M1427:T1428"/>
    <mergeCell ref="U1427:AA1428"/>
    <mergeCell ref="AB1427:AH1428"/>
    <mergeCell ref="AI1427:AO1428"/>
    <mergeCell ref="AP1427:AV1428"/>
    <mergeCell ref="M1429:T1429"/>
    <mergeCell ref="U1429:AA1429"/>
    <mergeCell ref="AB1429:AH1429"/>
    <mergeCell ref="AI1429:AO1429"/>
    <mergeCell ref="AP1429:AV1429"/>
    <mergeCell ref="M1424:T1425"/>
    <mergeCell ref="U1424:AA1425"/>
    <mergeCell ref="AB1424:AH1425"/>
    <mergeCell ref="AI1424:AO1425"/>
    <mergeCell ref="AP1424:AV1425"/>
    <mergeCell ref="M1426:T1426"/>
    <mergeCell ref="U1426:AA1426"/>
    <mergeCell ref="AB1426:AH1426"/>
    <mergeCell ref="AI1426:AO1426"/>
    <mergeCell ref="AP1426:AV1426"/>
    <mergeCell ref="AI1422:AO1422"/>
    <mergeCell ref="M1423:T1423"/>
    <mergeCell ref="U1423:AA1423"/>
    <mergeCell ref="AB1423:AH1423"/>
    <mergeCell ref="AI1423:AO1423"/>
    <mergeCell ref="AP1423:AV1423"/>
    <mergeCell ref="A1420:L1420"/>
    <mergeCell ref="M1420:T1420"/>
    <mergeCell ref="A1422:L1422"/>
    <mergeCell ref="M1422:T1422"/>
    <mergeCell ref="U1422:AA1422"/>
    <mergeCell ref="AB1422:AH1422"/>
    <mergeCell ref="A1419:L1419"/>
    <mergeCell ref="M1419:T1419"/>
    <mergeCell ref="U1419:AA1419"/>
    <mergeCell ref="AB1419:AH1419"/>
    <mergeCell ref="AI1419:AO1419"/>
    <mergeCell ref="A1406:AX1407"/>
    <mergeCell ref="A1410:AX1411"/>
    <mergeCell ref="A1403:W1403"/>
    <mergeCell ref="X1403:AD1403"/>
    <mergeCell ref="AE1403:AO1403"/>
    <mergeCell ref="AP1403:AZ1403"/>
    <mergeCell ref="A1404:W1404"/>
    <mergeCell ref="X1404:AD1404"/>
    <mergeCell ref="AE1404:AO1404"/>
    <mergeCell ref="AP1404:AZ1404"/>
    <mergeCell ref="A1401:W1401"/>
    <mergeCell ref="X1401:AD1401"/>
    <mergeCell ref="AE1401:AO1401"/>
    <mergeCell ref="AP1401:AZ1401"/>
    <mergeCell ref="A1402:W1402"/>
    <mergeCell ref="X1402:AD1402"/>
    <mergeCell ref="AE1402:AO1402"/>
    <mergeCell ref="AP1402:AZ1402"/>
    <mergeCell ref="A1399:W1399"/>
    <mergeCell ref="X1399:AD1399"/>
    <mergeCell ref="AE1399:AO1399"/>
    <mergeCell ref="AP1399:AZ1399"/>
    <mergeCell ref="A1400:W1400"/>
    <mergeCell ref="X1400:AD1400"/>
    <mergeCell ref="AE1400:AO1400"/>
    <mergeCell ref="AP1400:AZ1400"/>
    <mergeCell ref="A1397:W1397"/>
    <mergeCell ref="X1397:AD1397"/>
    <mergeCell ref="AE1397:AO1397"/>
    <mergeCell ref="AP1397:AZ1397"/>
    <mergeCell ref="A1398:W1398"/>
    <mergeCell ref="X1398:AD1398"/>
    <mergeCell ref="AE1398:AO1398"/>
    <mergeCell ref="AP1398:AZ1398"/>
    <mergeCell ref="A1395:W1395"/>
    <mergeCell ref="X1395:AD1395"/>
    <mergeCell ref="AE1395:AO1395"/>
    <mergeCell ref="AP1395:AZ1395"/>
    <mergeCell ref="A1396:W1396"/>
    <mergeCell ref="X1396:AD1396"/>
    <mergeCell ref="AE1396:AO1396"/>
    <mergeCell ref="AP1396:AZ1396"/>
    <mergeCell ref="A1392:W1393"/>
    <mergeCell ref="X1392:AD1393"/>
    <mergeCell ref="AE1392:AZ1392"/>
    <mergeCell ref="AE1393:AO1393"/>
    <mergeCell ref="AP1393:AZ1393"/>
    <mergeCell ref="A1394:W1394"/>
    <mergeCell ref="X1394:AD1394"/>
    <mergeCell ref="AE1394:AO1394"/>
    <mergeCell ref="AP1394:AZ1394"/>
    <mergeCell ref="A1388:W1388"/>
    <mergeCell ref="X1388:AD1388"/>
    <mergeCell ref="AE1388:AO1388"/>
    <mergeCell ref="AP1388:AZ1388"/>
    <mergeCell ref="A1389:W1389"/>
    <mergeCell ref="X1389:AD1389"/>
    <mergeCell ref="AE1389:AO1389"/>
    <mergeCell ref="AP1389:AZ1389"/>
    <mergeCell ref="A1386:W1386"/>
    <mergeCell ref="X1386:AD1386"/>
    <mergeCell ref="AE1386:AO1386"/>
    <mergeCell ref="AP1386:AZ1386"/>
    <mergeCell ref="A1387:W1387"/>
    <mergeCell ref="X1387:AD1387"/>
    <mergeCell ref="AE1387:AO1387"/>
    <mergeCell ref="AP1387:AZ1387"/>
    <mergeCell ref="A1384:W1384"/>
    <mergeCell ref="X1384:AD1384"/>
    <mergeCell ref="AE1384:AO1384"/>
    <mergeCell ref="AP1384:AZ1384"/>
    <mergeCell ref="A1385:W1385"/>
    <mergeCell ref="X1385:AD1385"/>
    <mergeCell ref="AE1385:AO1385"/>
    <mergeCell ref="AP1385:AZ1385"/>
    <mergeCell ref="A1382:W1382"/>
    <mergeCell ref="X1382:AD1382"/>
    <mergeCell ref="AE1382:AO1382"/>
    <mergeCell ref="AP1382:AZ1382"/>
    <mergeCell ref="A1383:W1383"/>
    <mergeCell ref="X1383:AD1383"/>
    <mergeCell ref="AE1383:AO1383"/>
    <mergeCell ref="AP1383:AZ1383"/>
    <mergeCell ref="A1380:W1380"/>
    <mergeCell ref="X1380:AD1380"/>
    <mergeCell ref="AE1380:AO1380"/>
    <mergeCell ref="AP1380:AZ1380"/>
    <mergeCell ref="A1381:W1381"/>
    <mergeCell ref="X1381:AD1381"/>
    <mergeCell ref="AE1381:AO1381"/>
    <mergeCell ref="AP1381:AZ1381"/>
    <mergeCell ref="A1377:W1378"/>
    <mergeCell ref="X1377:AD1378"/>
    <mergeCell ref="AE1377:AZ1377"/>
    <mergeCell ref="AE1378:AO1378"/>
    <mergeCell ref="AP1378:AZ1378"/>
    <mergeCell ref="A1379:W1379"/>
    <mergeCell ref="X1379:AD1379"/>
    <mergeCell ref="AE1379:AO1379"/>
    <mergeCell ref="AP1379:AZ1379"/>
    <mergeCell ref="WUW1373:WWU1373"/>
    <mergeCell ref="WWV1373:WYT1373"/>
    <mergeCell ref="WYU1373:XAS1373"/>
    <mergeCell ref="XAT1373:XCR1373"/>
    <mergeCell ref="XCS1373:XEQ1373"/>
    <mergeCell ref="XER1373:XFD1373"/>
    <mergeCell ref="WJC1373:WLA1373"/>
    <mergeCell ref="WLB1373:WMZ1373"/>
    <mergeCell ref="WNA1373:WOY1373"/>
    <mergeCell ref="WOZ1373:WQX1373"/>
    <mergeCell ref="WQY1373:WSW1373"/>
    <mergeCell ref="WSX1373:WUV1373"/>
    <mergeCell ref="VXI1373:VZG1373"/>
    <mergeCell ref="VZH1373:WBF1373"/>
    <mergeCell ref="WBG1373:WDE1373"/>
    <mergeCell ref="WDF1373:WFD1373"/>
    <mergeCell ref="WFE1373:WHC1373"/>
    <mergeCell ref="WHD1373:WJB1373"/>
    <mergeCell ref="VLO1373:VNM1373"/>
    <mergeCell ref="VNN1373:VPL1373"/>
    <mergeCell ref="VPM1373:VRK1373"/>
    <mergeCell ref="VRL1373:VTJ1373"/>
    <mergeCell ref="VTK1373:VVI1373"/>
    <mergeCell ref="VVJ1373:VXH1373"/>
    <mergeCell ref="UZU1373:VBS1373"/>
    <mergeCell ref="VBT1373:VDR1373"/>
    <mergeCell ref="VDS1373:VFQ1373"/>
    <mergeCell ref="VFR1373:VHP1373"/>
    <mergeCell ref="VHQ1373:VJO1373"/>
    <mergeCell ref="VJP1373:VLN1373"/>
    <mergeCell ref="UOA1373:UPY1373"/>
    <mergeCell ref="UPZ1373:URX1373"/>
    <mergeCell ref="URY1373:UTW1373"/>
    <mergeCell ref="UTX1373:UVV1373"/>
    <mergeCell ref="UVW1373:UXU1373"/>
    <mergeCell ref="UXV1373:UZT1373"/>
    <mergeCell ref="UCG1373:UEE1373"/>
    <mergeCell ref="UEF1373:UGD1373"/>
    <mergeCell ref="UGE1373:UIC1373"/>
    <mergeCell ref="UID1373:UKB1373"/>
    <mergeCell ref="UKC1373:UMA1373"/>
    <mergeCell ref="UMB1373:UNZ1373"/>
    <mergeCell ref="TQM1373:TSK1373"/>
    <mergeCell ref="TSL1373:TUJ1373"/>
    <mergeCell ref="TUK1373:TWI1373"/>
    <mergeCell ref="TWJ1373:TYH1373"/>
    <mergeCell ref="TYI1373:UAG1373"/>
    <mergeCell ref="UAH1373:UCF1373"/>
    <mergeCell ref="TES1373:TGQ1373"/>
    <mergeCell ref="TGR1373:TIP1373"/>
    <mergeCell ref="TIQ1373:TKO1373"/>
    <mergeCell ref="TKP1373:TMN1373"/>
    <mergeCell ref="TMO1373:TOM1373"/>
    <mergeCell ref="TON1373:TQL1373"/>
    <mergeCell ref="SSY1373:SUW1373"/>
    <mergeCell ref="SUX1373:SWV1373"/>
    <mergeCell ref="SWW1373:SYU1373"/>
    <mergeCell ref="SYV1373:TAT1373"/>
    <mergeCell ref="TAU1373:TCS1373"/>
    <mergeCell ref="TCT1373:TER1373"/>
    <mergeCell ref="SHE1373:SJC1373"/>
    <mergeCell ref="SJD1373:SLB1373"/>
    <mergeCell ref="SLC1373:SNA1373"/>
    <mergeCell ref="SNB1373:SOZ1373"/>
    <mergeCell ref="SPA1373:SQY1373"/>
    <mergeCell ref="SQZ1373:SSX1373"/>
    <mergeCell ref="RVK1373:RXI1373"/>
    <mergeCell ref="RXJ1373:RZH1373"/>
    <mergeCell ref="RZI1373:SBG1373"/>
    <mergeCell ref="SBH1373:SDF1373"/>
    <mergeCell ref="SDG1373:SFE1373"/>
    <mergeCell ref="SFF1373:SHD1373"/>
    <mergeCell ref="RJQ1373:RLO1373"/>
    <mergeCell ref="RLP1373:RNN1373"/>
    <mergeCell ref="RNO1373:RPM1373"/>
    <mergeCell ref="RPN1373:RRL1373"/>
    <mergeCell ref="RRM1373:RTK1373"/>
    <mergeCell ref="RTL1373:RVJ1373"/>
    <mergeCell ref="QXW1373:QZU1373"/>
    <mergeCell ref="QZV1373:RBT1373"/>
    <mergeCell ref="RBU1373:RDS1373"/>
    <mergeCell ref="RDT1373:RFR1373"/>
    <mergeCell ref="RFS1373:RHQ1373"/>
    <mergeCell ref="RHR1373:RJP1373"/>
    <mergeCell ref="QMC1373:QOA1373"/>
    <mergeCell ref="QOB1373:QPZ1373"/>
    <mergeCell ref="QQA1373:QRY1373"/>
    <mergeCell ref="QRZ1373:QTX1373"/>
    <mergeCell ref="QTY1373:QVW1373"/>
    <mergeCell ref="QVX1373:QXV1373"/>
    <mergeCell ref="QAI1373:QCG1373"/>
    <mergeCell ref="QCH1373:QEF1373"/>
    <mergeCell ref="QEG1373:QGE1373"/>
    <mergeCell ref="QGF1373:QID1373"/>
    <mergeCell ref="QIE1373:QKC1373"/>
    <mergeCell ref="QKD1373:QMB1373"/>
    <mergeCell ref="POO1373:PQM1373"/>
    <mergeCell ref="PQN1373:PSL1373"/>
    <mergeCell ref="PSM1373:PUK1373"/>
    <mergeCell ref="PUL1373:PWJ1373"/>
    <mergeCell ref="PWK1373:PYI1373"/>
    <mergeCell ref="PYJ1373:QAH1373"/>
    <mergeCell ref="PCU1373:PES1373"/>
    <mergeCell ref="PET1373:PGR1373"/>
    <mergeCell ref="PGS1373:PIQ1373"/>
    <mergeCell ref="PIR1373:PKP1373"/>
    <mergeCell ref="PKQ1373:PMO1373"/>
    <mergeCell ref="PMP1373:PON1373"/>
    <mergeCell ref="ORA1373:OSY1373"/>
    <mergeCell ref="OSZ1373:OUX1373"/>
    <mergeCell ref="OUY1373:OWW1373"/>
    <mergeCell ref="OWX1373:OYV1373"/>
    <mergeCell ref="OYW1373:PAU1373"/>
    <mergeCell ref="PAV1373:PCT1373"/>
    <mergeCell ref="OFG1373:OHE1373"/>
    <mergeCell ref="OHF1373:OJD1373"/>
    <mergeCell ref="OJE1373:OLC1373"/>
    <mergeCell ref="OLD1373:ONB1373"/>
    <mergeCell ref="ONC1373:OPA1373"/>
    <mergeCell ref="OPB1373:OQZ1373"/>
    <mergeCell ref="NTM1373:NVK1373"/>
    <mergeCell ref="NVL1373:NXJ1373"/>
    <mergeCell ref="NXK1373:NZI1373"/>
    <mergeCell ref="NZJ1373:OBH1373"/>
    <mergeCell ref="OBI1373:ODG1373"/>
    <mergeCell ref="ODH1373:OFF1373"/>
    <mergeCell ref="NHS1373:NJQ1373"/>
    <mergeCell ref="NJR1373:NLP1373"/>
    <mergeCell ref="NLQ1373:NNO1373"/>
    <mergeCell ref="NNP1373:NPN1373"/>
    <mergeCell ref="NPO1373:NRM1373"/>
    <mergeCell ref="NRN1373:NTL1373"/>
    <mergeCell ref="MVY1373:MXW1373"/>
    <mergeCell ref="MXX1373:MZV1373"/>
    <mergeCell ref="MZW1373:NBU1373"/>
    <mergeCell ref="NBV1373:NDT1373"/>
    <mergeCell ref="NDU1373:NFS1373"/>
    <mergeCell ref="NFT1373:NHR1373"/>
    <mergeCell ref="MKE1373:MMC1373"/>
    <mergeCell ref="MMD1373:MOB1373"/>
    <mergeCell ref="MOC1373:MQA1373"/>
    <mergeCell ref="MQB1373:MRZ1373"/>
    <mergeCell ref="MSA1373:MTY1373"/>
    <mergeCell ref="MTZ1373:MVX1373"/>
    <mergeCell ref="LYK1373:MAI1373"/>
    <mergeCell ref="MAJ1373:MCH1373"/>
    <mergeCell ref="MCI1373:MEG1373"/>
    <mergeCell ref="MEH1373:MGF1373"/>
    <mergeCell ref="MGG1373:MIE1373"/>
    <mergeCell ref="MIF1373:MKD1373"/>
    <mergeCell ref="LMQ1373:LOO1373"/>
    <mergeCell ref="LOP1373:LQN1373"/>
    <mergeCell ref="LQO1373:LSM1373"/>
    <mergeCell ref="LSN1373:LUL1373"/>
    <mergeCell ref="LUM1373:LWK1373"/>
    <mergeCell ref="LWL1373:LYJ1373"/>
    <mergeCell ref="LAW1373:LCU1373"/>
    <mergeCell ref="LCV1373:LET1373"/>
    <mergeCell ref="LEU1373:LGS1373"/>
    <mergeCell ref="LGT1373:LIR1373"/>
    <mergeCell ref="LIS1373:LKQ1373"/>
    <mergeCell ref="LKR1373:LMP1373"/>
    <mergeCell ref="KPC1373:KRA1373"/>
    <mergeCell ref="KRB1373:KSZ1373"/>
    <mergeCell ref="KTA1373:KUY1373"/>
    <mergeCell ref="KUZ1373:KWX1373"/>
    <mergeCell ref="KWY1373:KYW1373"/>
    <mergeCell ref="KYX1373:LAV1373"/>
    <mergeCell ref="KDI1373:KFG1373"/>
    <mergeCell ref="KFH1373:KHF1373"/>
    <mergeCell ref="KHG1373:KJE1373"/>
    <mergeCell ref="KJF1373:KLD1373"/>
    <mergeCell ref="KLE1373:KNC1373"/>
    <mergeCell ref="KND1373:KPB1373"/>
    <mergeCell ref="JRO1373:JTM1373"/>
    <mergeCell ref="JTN1373:JVL1373"/>
    <mergeCell ref="JVM1373:JXK1373"/>
    <mergeCell ref="JXL1373:JZJ1373"/>
    <mergeCell ref="JZK1373:KBI1373"/>
    <mergeCell ref="KBJ1373:KDH1373"/>
    <mergeCell ref="JFU1373:JHS1373"/>
    <mergeCell ref="JHT1373:JJR1373"/>
    <mergeCell ref="JJS1373:JLQ1373"/>
    <mergeCell ref="JLR1373:JNP1373"/>
    <mergeCell ref="JNQ1373:JPO1373"/>
    <mergeCell ref="JPP1373:JRN1373"/>
    <mergeCell ref="IUA1373:IVY1373"/>
    <mergeCell ref="IVZ1373:IXX1373"/>
    <mergeCell ref="IXY1373:IZW1373"/>
    <mergeCell ref="IZX1373:JBV1373"/>
    <mergeCell ref="JBW1373:JDU1373"/>
    <mergeCell ref="JDV1373:JFT1373"/>
    <mergeCell ref="IIG1373:IKE1373"/>
    <mergeCell ref="IKF1373:IMD1373"/>
    <mergeCell ref="IME1373:IOC1373"/>
    <mergeCell ref="IOD1373:IQB1373"/>
    <mergeCell ref="IQC1373:ISA1373"/>
    <mergeCell ref="ISB1373:ITZ1373"/>
    <mergeCell ref="HWM1373:HYK1373"/>
    <mergeCell ref="HYL1373:IAJ1373"/>
    <mergeCell ref="IAK1373:ICI1373"/>
    <mergeCell ref="ICJ1373:IEH1373"/>
    <mergeCell ref="IEI1373:IGG1373"/>
    <mergeCell ref="IGH1373:IIF1373"/>
    <mergeCell ref="HKS1373:HMQ1373"/>
    <mergeCell ref="HMR1373:HOP1373"/>
    <mergeCell ref="HOQ1373:HQO1373"/>
    <mergeCell ref="HQP1373:HSN1373"/>
    <mergeCell ref="HSO1373:HUM1373"/>
    <mergeCell ref="HUN1373:HWL1373"/>
    <mergeCell ref="GYY1373:HAW1373"/>
    <mergeCell ref="HAX1373:HCV1373"/>
    <mergeCell ref="HCW1373:HEU1373"/>
    <mergeCell ref="HEV1373:HGT1373"/>
    <mergeCell ref="HGU1373:HIS1373"/>
    <mergeCell ref="HIT1373:HKR1373"/>
    <mergeCell ref="GNE1373:GPC1373"/>
    <mergeCell ref="GPD1373:GRB1373"/>
    <mergeCell ref="GRC1373:GTA1373"/>
    <mergeCell ref="GTB1373:GUZ1373"/>
    <mergeCell ref="GVA1373:GWY1373"/>
    <mergeCell ref="GWZ1373:GYX1373"/>
    <mergeCell ref="GBK1373:GDI1373"/>
    <mergeCell ref="GDJ1373:GFH1373"/>
    <mergeCell ref="GFI1373:GHG1373"/>
    <mergeCell ref="GHH1373:GJF1373"/>
    <mergeCell ref="GJG1373:GLE1373"/>
    <mergeCell ref="GLF1373:GND1373"/>
    <mergeCell ref="FPQ1373:FRO1373"/>
    <mergeCell ref="FRP1373:FTN1373"/>
    <mergeCell ref="FTO1373:FVM1373"/>
    <mergeCell ref="FVN1373:FXL1373"/>
    <mergeCell ref="FXM1373:FZK1373"/>
    <mergeCell ref="FZL1373:GBJ1373"/>
    <mergeCell ref="FDW1373:FFU1373"/>
    <mergeCell ref="FFV1373:FHT1373"/>
    <mergeCell ref="FHU1373:FJS1373"/>
    <mergeCell ref="FJT1373:FLR1373"/>
    <mergeCell ref="FLS1373:FNQ1373"/>
    <mergeCell ref="FNR1373:FPP1373"/>
    <mergeCell ref="ESC1373:EUA1373"/>
    <mergeCell ref="EUB1373:EVZ1373"/>
    <mergeCell ref="EWA1373:EXY1373"/>
    <mergeCell ref="EXZ1373:EZX1373"/>
    <mergeCell ref="EZY1373:FBW1373"/>
    <mergeCell ref="FBX1373:FDV1373"/>
    <mergeCell ref="EGI1373:EIG1373"/>
    <mergeCell ref="EIH1373:EKF1373"/>
    <mergeCell ref="EKG1373:EME1373"/>
    <mergeCell ref="EMF1373:EOD1373"/>
    <mergeCell ref="EOE1373:EQC1373"/>
    <mergeCell ref="EQD1373:ESB1373"/>
    <mergeCell ref="DUO1373:DWM1373"/>
    <mergeCell ref="DWN1373:DYL1373"/>
    <mergeCell ref="DYM1373:EAK1373"/>
    <mergeCell ref="EAL1373:ECJ1373"/>
    <mergeCell ref="ECK1373:EEI1373"/>
    <mergeCell ref="EEJ1373:EGH1373"/>
    <mergeCell ref="DIU1373:DKS1373"/>
    <mergeCell ref="DKT1373:DMR1373"/>
    <mergeCell ref="DMS1373:DOQ1373"/>
    <mergeCell ref="DOR1373:DQP1373"/>
    <mergeCell ref="DQQ1373:DSO1373"/>
    <mergeCell ref="DSP1373:DUN1373"/>
    <mergeCell ref="CXA1373:CYY1373"/>
    <mergeCell ref="CYZ1373:DAX1373"/>
    <mergeCell ref="DAY1373:DCW1373"/>
    <mergeCell ref="DCX1373:DEV1373"/>
    <mergeCell ref="DEW1373:DGU1373"/>
    <mergeCell ref="DGV1373:DIT1373"/>
    <mergeCell ref="CLG1373:CNE1373"/>
    <mergeCell ref="CNF1373:CPD1373"/>
    <mergeCell ref="CPE1373:CRC1373"/>
    <mergeCell ref="CRD1373:CTB1373"/>
    <mergeCell ref="CTC1373:CVA1373"/>
    <mergeCell ref="CVB1373:CWZ1373"/>
    <mergeCell ref="BZM1373:CBK1373"/>
    <mergeCell ref="CBL1373:CDJ1373"/>
    <mergeCell ref="CDK1373:CFI1373"/>
    <mergeCell ref="CFJ1373:CHH1373"/>
    <mergeCell ref="CHI1373:CJG1373"/>
    <mergeCell ref="CJH1373:CLF1373"/>
    <mergeCell ref="BNS1373:BPQ1373"/>
    <mergeCell ref="BPR1373:BRP1373"/>
    <mergeCell ref="BRQ1373:BTO1373"/>
    <mergeCell ref="BTP1373:BVN1373"/>
    <mergeCell ref="BVO1373:BXM1373"/>
    <mergeCell ref="BXN1373:BZL1373"/>
    <mergeCell ref="BBY1373:BDW1373"/>
    <mergeCell ref="BDX1373:BFV1373"/>
    <mergeCell ref="BFW1373:BHU1373"/>
    <mergeCell ref="BHV1373:BJT1373"/>
    <mergeCell ref="BJU1373:BLS1373"/>
    <mergeCell ref="BLT1373:BNR1373"/>
    <mergeCell ref="AQE1373:ASC1373"/>
    <mergeCell ref="ASD1373:AUB1373"/>
    <mergeCell ref="AUC1373:AWA1373"/>
    <mergeCell ref="AWB1373:AXZ1373"/>
    <mergeCell ref="AYA1373:AZY1373"/>
    <mergeCell ref="AZZ1373:BBX1373"/>
    <mergeCell ref="AEK1373:AGI1373"/>
    <mergeCell ref="AGJ1373:AIH1373"/>
    <mergeCell ref="AII1373:AKG1373"/>
    <mergeCell ref="AKH1373:AMF1373"/>
    <mergeCell ref="AMG1373:AOE1373"/>
    <mergeCell ref="AOF1373:AQD1373"/>
    <mergeCell ref="SQ1373:UO1373"/>
    <mergeCell ref="UP1373:WN1373"/>
    <mergeCell ref="WO1373:YM1373"/>
    <mergeCell ref="YN1373:AAL1373"/>
    <mergeCell ref="AAM1373:ACK1373"/>
    <mergeCell ref="ACL1373:AEJ1373"/>
    <mergeCell ref="GW1373:IU1373"/>
    <mergeCell ref="IV1373:KT1373"/>
    <mergeCell ref="KU1373:MS1373"/>
    <mergeCell ref="MT1373:OR1373"/>
    <mergeCell ref="OS1373:QQ1373"/>
    <mergeCell ref="QR1373:SP1373"/>
    <mergeCell ref="A1371:AY1371"/>
    <mergeCell ref="A1373:AY1373"/>
    <mergeCell ref="AZ1373:CX1373"/>
    <mergeCell ref="CY1373:EW1373"/>
    <mergeCell ref="EX1373:GV1373"/>
    <mergeCell ref="AC1364:AH1364"/>
    <mergeCell ref="AI1364:AP1364"/>
    <mergeCell ref="AQ1364:BB1364"/>
    <mergeCell ref="A1363:H1364"/>
    <mergeCell ref="I1363:N1363"/>
    <mergeCell ref="O1363:V1363"/>
    <mergeCell ref="W1363:AB1363"/>
    <mergeCell ref="AC1363:AH1363"/>
    <mergeCell ref="AI1363:AP1363"/>
    <mergeCell ref="AQ1361:BB1361"/>
    <mergeCell ref="I1362:N1362"/>
    <mergeCell ref="O1362:V1362"/>
    <mergeCell ref="W1362:AB1362"/>
    <mergeCell ref="AC1362:AH1362"/>
    <mergeCell ref="AI1362:AP1362"/>
    <mergeCell ref="AQ1362:BB1362"/>
    <mergeCell ref="A1361:H1362"/>
    <mergeCell ref="I1361:N1361"/>
    <mergeCell ref="O1361:V1361"/>
    <mergeCell ref="W1361:AB1361"/>
    <mergeCell ref="AC1361:AH1361"/>
    <mergeCell ref="AI1361:AP1361"/>
    <mergeCell ref="AQ1359:BB1359"/>
    <mergeCell ref="I1360:N1360"/>
    <mergeCell ref="O1360:V1360"/>
    <mergeCell ref="W1360:AB1360"/>
    <mergeCell ref="AC1360:AH1360"/>
    <mergeCell ref="AI1360:AP1360"/>
    <mergeCell ref="AQ1360:BB1360"/>
    <mergeCell ref="A1359:H1360"/>
    <mergeCell ref="I1359:N1359"/>
    <mergeCell ref="O1359:V1359"/>
    <mergeCell ref="W1359:AB1359"/>
    <mergeCell ref="AC1359:AH1359"/>
    <mergeCell ref="AI1359:AP1359"/>
    <mergeCell ref="AQ1357:BB1357"/>
    <mergeCell ref="I1358:N1358"/>
    <mergeCell ref="O1358:V1358"/>
    <mergeCell ref="W1358:AB1358"/>
    <mergeCell ref="AC1358:AH1358"/>
    <mergeCell ref="AI1358:AP1358"/>
    <mergeCell ref="AQ1358:BB1358"/>
    <mergeCell ref="A1357:H1358"/>
    <mergeCell ref="I1357:N1357"/>
    <mergeCell ref="O1357:V1357"/>
    <mergeCell ref="W1357:AB1357"/>
    <mergeCell ref="AC1357:AH1357"/>
    <mergeCell ref="AI1357:AP1357"/>
    <mergeCell ref="AI1355:AP1355"/>
    <mergeCell ref="AQ1355:BB1355"/>
    <mergeCell ref="I1356:N1356"/>
    <mergeCell ref="O1356:V1356"/>
    <mergeCell ref="W1356:AB1356"/>
    <mergeCell ref="AC1356:AH1356"/>
    <mergeCell ref="AI1356:AP1356"/>
    <mergeCell ref="AQ1356:BB1356"/>
    <mergeCell ref="O1354:V1354"/>
    <mergeCell ref="W1354:AB1354"/>
    <mergeCell ref="AC1354:AH1354"/>
    <mergeCell ref="AI1354:AP1354"/>
    <mergeCell ref="AQ1354:BB1354"/>
    <mergeCell ref="A1355:H1356"/>
    <mergeCell ref="I1355:N1355"/>
    <mergeCell ref="O1355:V1355"/>
    <mergeCell ref="W1355:AB1355"/>
    <mergeCell ref="AC1355:AH1355"/>
    <mergeCell ref="AI1352:AP1352"/>
    <mergeCell ref="AQ1352:BB1352"/>
    <mergeCell ref="A1353:H1354"/>
    <mergeCell ref="I1353:N1353"/>
    <mergeCell ref="O1353:V1353"/>
    <mergeCell ref="W1353:AB1353"/>
    <mergeCell ref="AC1353:AH1353"/>
    <mergeCell ref="AI1353:AP1353"/>
    <mergeCell ref="AQ1353:BB1353"/>
    <mergeCell ref="I1354:N1354"/>
    <mergeCell ref="AQ1348:BB1348"/>
    <mergeCell ref="I1349:AB1350"/>
    <mergeCell ref="AC1349:BB1350"/>
    <mergeCell ref="I1351:AB1351"/>
    <mergeCell ref="AC1351:BB1351"/>
    <mergeCell ref="A1352:H1352"/>
    <mergeCell ref="I1352:N1352"/>
    <mergeCell ref="O1352:V1352"/>
    <mergeCell ref="W1352:AB1352"/>
    <mergeCell ref="AC1352:AH1352"/>
    <mergeCell ref="A1344:BA1344"/>
    <mergeCell ref="A1346:H1351"/>
    <mergeCell ref="I1346:AB1347"/>
    <mergeCell ref="AC1346:BB1347"/>
    <mergeCell ref="I1348:N1348"/>
    <mergeCell ref="O1348:V1348"/>
    <mergeCell ref="W1348:AB1348"/>
    <mergeCell ref="AC1348:AH1348"/>
    <mergeCell ref="AI1348:AP1348"/>
    <mergeCell ref="A1338:AE1338"/>
    <mergeCell ref="AF1338:AN1338"/>
    <mergeCell ref="AO1338:BB1338"/>
    <mergeCell ref="A1339:AE1339"/>
    <mergeCell ref="AF1339:AN1339"/>
    <mergeCell ref="AO1339:BB1339"/>
    <mergeCell ref="A1336:AE1336"/>
    <mergeCell ref="AF1336:AN1336"/>
    <mergeCell ref="AO1336:BB1336"/>
    <mergeCell ref="A1337:AE1337"/>
    <mergeCell ref="AF1337:AN1337"/>
    <mergeCell ref="AO1337:BB1337"/>
    <mergeCell ref="A1334:AE1334"/>
    <mergeCell ref="AF1334:AN1334"/>
    <mergeCell ref="AO1334:BB1334"/>
    <mergeCell ref="A1335:AE1335"/>
    <mergeCell ref="AF1335:AN1335"/>
    <mergeCell ref="AO1335:BB1335"/>
    <mergeCell ref="A1332:AE1332"/>
    <mergeCell ref="AF1332:AN1332"/>
    <mergeCell ref="AO1332:BB1332"/>
    <mergeCell ref="A1333:AE1333"/>
    <mergeCell ref="AF1333:AN1333"/>
    <mergeCell ref="AO1333:BB1333"/>
    <mergeCell ref="WYU1330:XAS1330"/>
    <mergeCell ref="XAT1330:XCR1330"/>
    <mergeCell ref="XCS1330:XEQ1330"/>
    <mergeCell ref="XER1330:XFD1330"/>
    <mergeCell ref="A1331:AE1331"/>
    <mergeCell ref="AF1331:AN1331"/>
    <mergeCell ref="AO1331:BB1331"/>
    <mergeCell ref="WNA1330:WOY1330"/>
    <mergeCell ref="WOZ1330:WQX1330"/>
    <mergeCell ref="WQY1330:WSW1330"/>
    <mergeCell ref="WSX1330:WUV1330"/>
    <mergeCell ref="WUW1330:WWU1330"/>
    <mergeCell ref="WWV1330:WYT1330"/>
    <mergeCell ref="WBG1330:WDE1330"/>
    <mergeCell ref="WDF1330:WFD1330"/>
    <mergeCell ref="WFE1330:WHC1330"/>
    <mergeCell ref="WHD1330:WJB1330"/>
    <mergeCell ref="WJC1330:WLA1330"/>
    <mergeCell ref="WLB1330:WMZ1330"/>
    <mergeCell ref="VPM1330:VRK1330"/>
    <mergeCell ref="VRL1330:VTJ1330"/>
    <mergeCell ref="VTK1330:VVI1330"/>
    <mergeCell ref="VVJ1330:VXH1330"/>
    <mergeCell ref="VXI1330:VZG1330"/>
    <mergeCell ref="VZH1330:WBF1330"/>
    <mergeCell ref="VDS1330:VFQ1330"/>
    <mergeCell ref="VFR1330:VHP1330"/>
    <mergeCell ref="VHQ1330:VJO1330"/>
    <mergeCell ref="VJP1330:VLN1330"/>
    <mergeCell ref="VLO1330:VNM1330"/>
    <mergeCell ref="VNN1330:VPL1330"/>
    <mergeCell ref="URY1330:UTW1330"/>
    <mergeCell ref="UTX1330:UVV1330"/>
    <mergeCell ref="UVW1330:UXU1330"/>
    <mergeCell ref="UXV1330:UZT1330"/>
    <mergeCell ref="UZU1330:VBS1330"/>
    <mergeCell ref="VBT1330:VDR1330"/>
    <mergeCell ref="UGE1330:UIC1330"/>
    <mergeCell ref="UID1330:UKB1330"/>
    <mergeCell ref="UKC1330:UMA1330"/>
    <mergeCell ref="UMB1330:UNZ1330"/>
    <mergeCell ref="UOA1330:UPY1330"/>
    <mergeCell ref="UPZ1330:URX1330"/>
    <mergeCell ref="TUK1330:TWI1330"/>
    <mergeCell ref="TWJ1330:TYH1330"/>
    <mergeCell ref="TYI1330:UAG1330"/>
    <mergeCell ref="UAH1330:UCF1330"/>
    <mergeCell ref="UCG1330:UEE1330"/>
    <mergeCell ref="UEF1330:UGD1330"/>
    <mergeCell ref="TIQ1330:TKO1330"/>
    <mergeCell ref="TKP1330:TMN1330"/>
    <mergeCell ref="TMO1330:TOM1330"/>
    <mergeCell ref="TON1330:TQL1330"/>
    <mergeCell ref="TQM1330:TSK1330"/>
    <mergeCell ref="TSL1330:TUJ1330"/>
    <mergeCell ref="SWW1330:SYU1330"/>
    <mergeCell ref="SYV1330:TAT1330"/>
    <mergeCell ref="TAU1330:TCS1330"/>
    <mergeCell ref="TCT1330:TER1330"/>
    <mergeCell ref="TES1330:TGQ1330"/>
    <mergeCell ref="TGR1330:TIP1330"/>
    <mergeCell ref="SLC1330:SNA1330"/>
    <mergeCell ref="SNB1330:SOZ1330"/>
    <mergeCell ref="SPA1330:SQY1330"/>
    <mergeCell ref="SQZ1330:SSX1330"/>
    <mergeCell ref="SSY1330:SUW1330"/>
    <mergeCell ref="SUX1330:SWV1330"/>
    <mergeCell ref="RZI1330:SBG1330"/>
    <mergeCell ref="SBH1330:SDF1330"/>
    <mergeCell ref="SDG1330:SFE1330"/>
    <mergeCell ref="SFF1330:SHD1330"/>
    <mergeCell ref="SHE1330:SJC1330"/>
    <mergeCell ref="SJD1330:SLB1330"/>
    <mergeCell ref="RNO1330:RPM1330"/>
    <mergeCell ref="RPN1330:RRL1330"/>
    <mergeCell ref="RRM1330:RTK1330"/>
    <mergeCell ref="RTL1330:RVJ1330"/>
    <mergeCell ref="RVK1330:RXI1330"/>
    <mergeCell ref="RXJ1330:RZH1330"/>
    <mergeCell ref="RBU1330:RDS1330"/>
    <mergeCell ref="RDT1330:RFR1330"/>
    <mergeCell ref="RFS1330:RHQ1330"/>
    <mergeCell ref="RHR1330:RJP1330"/>
    <mergeCell ref="RJQ1330:RLO1330"/>
    <mergeCell ref="RLP1330:RNN1330"/>
    <mergeCell ref="QQA1330:QRY1330"/>
    <mergeCell ref="QRZ1330:QTX1330"/>
    <mergeCell ref="QTY1330:QVW1330"/>
    <mergeCell ref="QVX1330:QXV1330"/>
    <mergeCell ref="QXW1330:QZU1330"/>
    <mergeCell ref="QZV1330:RBT1330"/>
    <mergeCell ref="QEG1330:QGE1330"/>
    <mergeCell ref="QGF1330:QID1330"/>
    <mergeCell ref="QIE1330:QKC1330"/>
    <mergeCell ref="QKD1330:QMB1330"/>
    <mergeCell ref="QMC1330:QOA1330"/>
    <mergeCell ref="QOB1330:QPZ1330"/>
    <mergeCell ref="PSM1330:PUK1330"/>
    <mergeCell ref="PUL1330:PWJ1330"/>
    <mergeCell ref="PWK1330:PYI1330"/>
    <mergeCell ref="PYJ1330:QAH1330"/>
    <mergeCell ref="QAI1330:QCG1330"/>
    <mergeCell ref="QCH1330:QEF1330"/>
    <mergeCell ref="PGS1330:PIQ1330"/>
    <mergeCell ref="PIR1330:PKP1330"/>
    <mergeCell ref="PKQ1330:PMO1330"/>
    <mergeCell ref="PMP1330:PON1330"/>
    <mergeCell ref="POO1330:PQM1330"/>
    <mergeCell ref="PQN1330:PSL1330"/>
    <mergeCell ref="OUY1330:OWW1330"/>
    <mergeCell ref="OWX1330:OYV1330"/>
    <mergeCell ref="OYW1330:PAU1330"/>
    <mergeCell ref="PAV1330:PCT1330"/>
    <mergeCell ref="PCU1330:PES1330"/>
    <mergeCell ref="PET1330:PGR1330"/>
    <mergeCell ref="OJE1330:OLC1330"/>
    <mergeCell ref="OLD1330:ONB1330"/>
    <mergeCell ref="ONC1330:OPA1330"/>
    <mergeCell ref="OPB1330:OQZ1330"/>
    <mergeCell ref="ORA1330:OSY1330"/>
    <mergeCell ref="OSZ1330:OUX1330"/>
    <mergeCell ref="NXK1330:NZI1330"/>
    <mergeCell ref="NZJ1330:OBH1330"/>
    <mergeCell ref="OBI1330:ODG1330"/>
    <mergeCell ref="ODH1330:OFF1330"/>
    <mergeCell ref="OFG1330:OHE1330"/>
    <mergeCell ref="OHF1330:OJD1330"/>
    <mergeCell ref="NLQ1330:NNO1330"/>
    <mergeCell ref="NNP1330:NPN1330"/>
    <mergeCell ref="NPO1330:NRM1330"/>
    <mergeCell ref="NRN1330:NTL1330"/>
    <mergeCell ref="NTM1330:NVK1330"/>
    <mergeCell ref="NVL1330:NXJ1330"/>
    <mergeCell ref="MZW1330:NBU1330"/>
    <mergeCell ref="NBV1330:NDT1330"/>
    <mergeCell ref="NDU1330:NFS1330"/>
    <mergeCell ref="NFT1330:NHR1330"/>
    <mergeCell ref="NHS1330:NJQ1330"/>
    <mergeCell ref="NJR1330:NLP1330"/>
    <mergeCell ref="MOC1330:MQA1330"/>
    <mergeCell ref="MQB1330:MRZ1330"/>
    <mergeCell ref="MSA1330:MTY1330"/>
    <mergeCell ref="MTZ1330:MVX1330"/>
    <mergeCell ref="MVY1330:MXW1330"/>
    <mergeCell ref="MXX1330:MZV1330"/>
    <mergeCell ref="MCI1330:MEG1330"/>
    <mergeCell ref="MEH1330:MGF1330"/>
    <mergeCell ref="MGG1330:MIE1330"/>
    <mergeCell ref="MIF1330:MKD1330"/>
    <mergeCell ref="MKE1330:MMC1330"/>
    <mergeCell ref="MMD1330:MOB1330"/>
    <mergeCell ref="LQO1330:LSM1330"/>
    <mergeCell ref="LSN1330:LUL1330"/>
    <mergeCell ref="LUM1330:LWK1330"/>
    <mergeCell ref="LWL1330:LYJ1330"/>
    <mergeCell ref="LYK1330:MAI1330"/>
    <mergeCell ref="MAJ1330:MCH1330"/>
    <mergeCell ref="LEU1330:LGS1330"/>
    <mergeCell ref="LGT1330:LIR1330"/>
    <mergeCell ref="LIS1330:LKQ1330"/>
    <mergeCell ref="LKR1330:LMP1330"/>
    <mergeCell ref="LMQ1330:LOO1330"/>
    <mergeCell ref="LOP1330:LQN1330"/>
    <mergeCell ref="KTA1330:KUY1330"/>
    <mergeCell ref="KUZ1330:KWX1330"/>
    <mergeCell ref="KWY1330:KYW1330"/>
    <mergeCell ref="KYX1330:LAV1330"/>
    <mergeCell ref="LAW1330:LCU1330"/>
    <mergeCell ref="LCV1330:LET1330"/>
    <mergeCell ref="KHG1330:KJE1330"/>
    <mergeCell ref="KJF1330:KLD1330"/>
    <mergeCell ref="KLE1330:KNC1330"/>
    <mergeCell ref="KND1330:KPB1330"/>
    <mergeCell ref="KPC1330:KRA1330"/>
    <mergeCell ref="KRB1330:KSZ1330"/>
    <mergeCell ref="JVM1330:JXK1330"/>
    <mergeCell ref="JXL1330:JZJ1330"/>
    <mergeCell ref="JZK1330:KBI1330"/>
    <mergeCell ref="KBJ1330:KDH1330"/>
    <mergeCell ref="KDI1330:KFG1330"/>
    <mergeCell ref="KFH1330:KHF1330"/>
    <mergeCell ref="JJS1330:JLQ1330"/>
    <mergeCell ref="JLR1330:JNP1330"/>
    <mergeCell ref="JNQ1330:JPO1330"/>
    <mergeCell ref="JPP1330:JRN1330"/>
    <mergeCell ref="JRO1330:JTM1330"/>
    <mergeCell ref="JTN1330:JVL1330"/>
    <mergeCell ref="IXY1330:IZW1330"/>
    <mergeCell ref="IZX1330:JBV1330"/>
    <mergeCell ref="JBW1330:JDU1330"/>
    <mergeCell ref="JDV1330:JFT1330"/>
    <mergeCell ref="JFU1330:JHS1330"/>
    <mergeCell ref="JHT1330:JJR1330"/>
    <mergeCell ref="IME1330:IOC1330"/>
    <mergeCell ref="IOD1330:IQB1330"/>
    <mergeCell ref="IQC1330:ISA1330"/>
    <mergeCell ref="ISB1330:ITZ1330"/>
    <mergeCell ref="IUA1330:IVY1330"/>
    <mergeCell ref="IVZ1330:IXX1330"/>
    <mergeCell ref="IAK1330:ICI1330"/>
    <mergeCell ref="ICJ1330:IEH1330"/>
    <mergeCell ref="IEI1330:IGG1330"/>
    <mergeCell ref="IGH1330:IIF1330"/>
    <mergeCell ref="IIG1330:IKE1330"/>
    <mergeCell ref="IKF1330:IMD1330"/>
    <mergeCell ref="HOQ1330:HQO1330"/>
    <mergeCell ref="HQP1330:HSN1330"/>
    <mergeCell ref="HSO1330:HUM1330"/>
    <mergeCell ref="HUN1330:HWL1330"/>
    <mergeCell ref="HWM1330:HYK1330"/>
    <mergeCell ref="HYL1330:IAJ1330"/>
    <mergeCell ref="HCW1330:HEU1330"/>
    <mergeCell ref="HEV1330:HGT1330"/>
    <mergeCell ref="HGU1330:HIS1330"/>
    <mergeCell ref="HIT1330:HKR1330"/>
    <mergeCell ref="HKS1330:HMQ1330"/>
    <mergeCell ref="HMR1330:HOP1330"/>
    <mergeCell ref="GRC1330:GTA1330"/>
    <mergeCell ref="GTB1330:GUZ1330"/>
    <mergeCell ref="GVA1330:GWY1330"/>
    <mergeCell ref="GWZ1330:GYX1330"/>
    <mergeCell ref="GYY1330:HAW1330"/>
    <mergeCell ref="HAX1330:HCV1330"/>
    <mergeCell ref="GFI1330:GHG1330"/>
    <mergeCell ref="GHH1330:GJF1330"/>
    <mergeCell ref="GJG1330:GLE1330"/>
    <mergeCell ref="GLF1330:GND1330"/>
    <mergeCell ref="GNE1330:GPC1330"/>
    <mergeCell ref="GPD1330:GRB1330"/>
    <mergeCell ref="FTO1330:FVM1330"/>
    <mergeCell ref="FVN1330:FXL1330"/>
    <mergeCell ref="FXM1330:FZK1330"/>
    <mergeCell ref="FZL1330:GBJ1330"/>
    <mergeCell ref="GBK1330:GDI1330"/>
    <mergeCell ref="GDJ1330:GFH1330"/>
    <mergeCell ref="FHU1330:FJS1330"/>
    <mergeCell ref="FJT1330:FLR1330"/>
    <mergeCell ref="FLS1330:FNQ1330"/>
    <mergeCell ref="FNR1330:FPP1330"/>
    <mergeCell ref="FPQ1330:FRO1330"/>
    <mergeCell ref="FRP1330:FTN1330"/>
    <mergeCell ref="EWA1330:EXY1330"/>
    <mergeCell ref="EXZ1330:EZX1330"/>
    <mergeCell ref="EZY1330:FBW1330"/>
    <mergeCell ref="FBX1330:FDV1330"/>
    <mergeCell ref="FDW1330:FFU1330"/>
    <mergeCell ref="FFV1330:FHT1330"/>
    <mergeCell ref="EKG1330:EME1330"/>
    <mergeCell ref="EMF1330:EOD1330"/>
    <mergeCell ref="EOE1330:EQC1330"/>
    <mergeCell ref="EQD1330:ESB1330"/>
    <mergeCell ref="ESC1330:EUA1330"/>
    <mergeCell ref="EUB1330:EVZ1330"/>
    <mergeCell ref="DYM1330:EAK1330"/>
    <mergeCell ref="EAL1330:ECJ1330"/>
    <mergeCell ref="ECK1330:EEI1330"/>
    <mergeCell ref="EEJ1330:EGH1330"/>
    <mergeCell ref="EGI1330:EIG1330"/>
    <mergeCell ref="EIH1330:EKF1330"/>
    <mergeCell ref="DMS1330:DOQ1330"/>
    <mergeCell ref="DOR1330:DQP1330"/>
    <mergeCell ref="DQQ1330:DSO1330"/>
    <mergeCell ref="DSP1330:DUN1330"/>
    <mergeCell ref="DUO1330:DWM1330"/>
    <mergeCell ref="DWN1330:DYL1330"/>
    <mergeCell ref="DAY1330:DCW1330"/>
    <mergeCell ref="DCX1330:DEV1330"/>
    <mergeCell ref="DEW1330:DGU1330"/>
    <mergeCell ref="DGV1330:DIT1330"/>
    <mergeCell ref="DIU1330:DKS1330"/>
    <mergeCell ref="DKT1330:DMR1330"/>
    <mergeCell ref="CPE1330:CRC1330"/>
    <mergeCell ref="CRD1330:CTB1330"/>
    <mergeCell ref="CTC1330:CVA1330"/>
    <mergeCell ref="CVB1330:CWZ1330"/>
    <mergeCell ref="CXA1330:CYY1330"/>
    <mergeCell ref="CYZ1330:DAX1330"/>
    <mergeCell ref="CDK1330:CFI1330"/>
    <mergeCell ref="CFJ1330:CHH1330"/>
    <mergeCell ref="CHI1330:CJG1330"/>
    <mergeCell ref="CJH1330:CLF1330"/>
    <mergeCell ref="CLG1330:CNE1330"/>
    <mergeCell ref="CNF1330:CPD1330"/>
    <mergeCell ref="BRQ1330:BTO1330"/>
    <mergeCell ref="BTP1330:BVN1330"/>
    <mergeCell ref="BVO1330:BXM1330"/>
    <mergeCell ref="BXN1330:BZL1330"/>
    <mergeCell ref="BZM1330:CBK1330"/>
    <mergeCell ref="CBL1330:CDJ1330"/>
    <mergeCell ref="BFW1330:BHU1330"/>
    <mergeCell ref="BHV1330:BJT1330"/>
    <mergeCell ref="BJU1330:BLS1330"/>
    <mergeCell ref="BLT1330:BNR1330"/>
    <mergeCell ref="BNS1330:BPQ1330"/>
    <mergeCell ref="BPR1330:BRP1330"/>
    <mergeCell ref="AUC1330:AWA1330"/>
    <mergeCell ref="AWB1330:AXZ1330"/>
    <mergeCell ref="AYA1330:AZY1330"/>
    <mergeCell ref="AZZ1330:BBX1330"/>
    <mergeCell ref="BBY1330:BDW1330"/>
    <mergeCell ref="BDX1330:BFV1330"/>
    <mergeCell ref="AII1330:AKG1330"/>
    <mergeCell ref="AKH1330:AMF1330"/>
    <mergeCell ref="AMG1330:AOE1330"/>
    <mergeCell ref="AOF1330:AQD1330"/>
    <mergeCell ref="AQE1330:ASC1330"/>
    <mergeCell ref="ASD1330:AUB1330"/>
    <mergeCell ref="WO1330:YM1330"/>
    <mergeCell ref="YN1330:AAL1330"/>
    <mergeCell ref="AAM1330:ACK1330"/>
    <mergeCell ref="ACL1330:AEJ1330"/>
    <mergeCell ref="AEK1330:AGI1330"/>
    <mergeCell ref="AGJ1330:AIH1330"/>
    <mergeCell ref="KU1330:MS1330"/>
    <mergeCell ref="MT1330:OR1330"/>
    <mergeCell ref="OS1330:QQ1330"/>
    <mergeCell ref="QR1330:SP1330"/>
    <mergeCell ref="SQ1330:UO1330"/>
    <mergeCell ref="UP1330:WN1330"/>
    <mergeCell ref="A1330:AY1330"/>
    <mergeCell ref="AZ1330:CX1330"/>
    <mergeCell ref="CY1330:EW1330"/>
    <mergeCell ref="EX1330:GV1330"/>
    <mergeCell ref="GW1330:IU1330"/>
    <mergeCell ref="IV1330:KT1330"/>
    <mergeCell ref="WWV1327:WYT1327"/>
    <mergeCell ref="WYU1327:XAS1327"/>
    <mergeCell ref="XAT1327:XCR1327"/>
    <mergeCell ref="XCS1327:XEQ1327"/>
    <mergeCell ref="XER1327:XFD1327"/>
    <mergeCell ref="A1329:BA1329"/>
    <mergeCell ref="WLB1327:WMZ1327"/>
    <mergeCell ref="WNA1327:WOY1327"/>
    <mergeCell ref="WOZ1327:WQX1327"/>
    <mergeCell ref="WQY1327:WSW1327"/>
    <mergeCell ref="WSX1327:WUV1327"/>
    <mergeCell ref="WUW1327:WWU1327"/>
    <mergeCell ref="VZH1327:WBF1327"/>
    <mergeCell ref="WBG1327:WDE1327"/>
    <mergeCell ref="WDF1327:WFD1327"/>
    <mergeCell ref="WFE1327:WHC1327"/>
    <mergeCell ref="WHD1327:WJB1327"/>
    <mergeCell ref="WJC1327:WLA1327"/>
    <mergeCell ref="VNN1327:VPL1327"/>
    <mergeCell ref="VPM1327:VRK1327"/>
    <mergeCell ref="VRL1327:VTJ1327"/>
    <mergeCell ref="VTK1327:VVI1327"/>
    <mergeCell ref="VVJ1327:VXH1327"/>
    <mergeCell ref="VXI1327:VZG1327"/>
    <mergeCell ref="VBT1327:VDR1327"/>
    <mergeCell ref="VDS1327:VFQ1327"/>
    <mergeCell ref="VFR1327:VHP1327"/>
    <mergeCell ref="VHQ1327:VJO1327"/>
    <mergeCell ref="VJP1327:VLN1327"/>
    <mergeCell ref="VLO1327:VNM1327"/>
    <mergeCell ref="UPZ1327:URX1327"/>
    <mergeCell ref="URY1327:UTW1327"/>
    <mergeCell ref="UTX1327:UVV1327"/>
    <mergeCell ref="UVW1327:UXU1327"/>
    <mergeCell ref="UXV1327:UZT1327"/>
    <mergeCell ref="UZU1327:VBS1327"/>
    <mergeCell ref="UEF1327:UGD1327"/>
    <mergeCell ref="UGE1327:UIC1327"/>
    <mergeCell ref="UID1327:UKB1327"/>
    <mergeCell ref="UKC1327:UMA1327"/>
    <mergeCell ref="UMB1327:UNZ1327"/>
    <mergeCell ref="UOA1327:UPY1327"/>
    <mergeCell ref="TSL1327:TUJ1327"/>
    <mergeCell ref="TUK1327:TWI1327"/>
    <mergeCell ref="TWJ1327:TYH1327"/>
    <mergeCell ref="TYI1327:UAG1327"/>
    <mergeCell ref="UAH1327:UCF1327"/>
    <mergeCell ref="UCG1327:UEE1327"/>
    <mergeCell ref="TGR1327:TIP1327"/>
    <mergeCell ref="TIQ1327:TKO1327"/>
    <mergeCell ref="TKP1327:TMN1327"/>
    <mergeCell ref="TMO1327:TOM1327"/>
    <mergeCell ref="TON1327:TQL1327"/>
    <mergeCell ref="TQM1327:TSK1327"/>
    <mergeCell ref="SUX1327:SWV1327"/>
    <mergeCell ref="SWW1327:SYU1327"/>
    <mergeCell ref="SYV1327:TAT1327"/>
    <mergeCell ref="TAU1327:TCS1327"/>
    <mergeCell ref="TCT1327:TER1327"/>
    <mergeCell ref="TES1327:TGQ1327"/>
    <mergeCell ref="SJD1327:SLB1327"/>
    <mergeCell ref="SLC1327:SNA1327"/>
    <mergeCell ref="SNB1327:SOZ1327"/>
    <mergeCell ref="SPA1327:SQY1327"/>
    <mergeCell ref="SQZ1327:SSX1327"/>
    <mergeCell ref="SSY1327:SUW1327"/>
    <mergeCell ref="RXJ1327:RZH1327"/>
    <mergeCell ref="RZI1327:SBG1327"/>
    <mergeCell ref="SBH1327:SDF1327"/>
    <mergeCell ref="SDG1327:SFE1327"/>
    <mergeCell ref="SFF1327:SHD1327"/>
    <mergeCell ref="SHE1327:SJC1327"/>
    <mergeCell ref="RLP1327:RNN1327"/>
    <mergeCell ref="RNO1327:RPM1327"/>
    <mergeCell ref="RPN1327:RRL1327"/>
    <mergeCell ref="RRM1327:RTK1327"/>
    <mergeCell ref="RTL1327:RVJ1327"/>
    <mergeCell ref="RVK1327:RXI1327"/>
    <mergeCell ref="QZV1327:RBT1327"/>
    <mergeCell ref="RBU1327:RDS1327"/>
    <mergeCell ref="RDT1327:RFR1327"/>
    <mergeCell ref="RFS1327:RHQ1327"/>
    <mergeCell ref="RHR1327:RJP1327"/>
    <mergeCell ref="RJQ1327:RLO1327"/>
    <mergeCell ref="QOB1327:QPZ1327"/>
    <mergeCell ref="QQA1327:QRY1327"/>
    <mergeCell ref="QRZ1327:QTX1327"/>
    <mergeCell ref="QTY1327:QVW1327"/>
    <mergeCell ref="QVX1327:QXV1327"/>
    <mergeCell ref="QXW1327:QZU1327"/>
    <mergeCell ref="QCH1327:QEF1327"/>
    <mergeCell ref="QEG1327:QGE1327"/>
    <mergeCell ref="QGF1327:QID1327"/>
    <mergeCell ref="QIE1327:QKC1327"/>
    <mergeCell ref="QKD1327:QMB1327"/>
    <mergeCell ref="QMC1327:QOA1327"/>
    <mergeCell ref="PQN1327:PSL1327"/>
    <mergeCell ref="PSM1327:PUK1327"/>
    <mergeCell ref="PUL1327:PWJ1327"/>
    <mergeCell ref="PWK1327:PYI1327"/>
    <mergeCell ref="PYJ1327:QAH1327"/>
    <mergeCell ref="QAI1327:QCG1327"/>
    <mergeCell ref="PET1327:PGR1327"/>
    <mergeCell ref="PGS1327:PIQ1327"/>
    <mergeCell ref="PIR1327:PKP1327"/>
    <mergeCell ref="PKQ1327:PMO1327"/>
    <mergeCell ref="PMP1327:PON1327"/>
    <mergeCell ref="POO1327:PQM1327"/>
    <mergeCell ref="OSZ1327:OUX1327"/>
    <mergeCell ref="OUY1327:OWW1327"/>
    <mergeCell ref="OWX1327:OYV1327"/>
    <mergeCell ref="OYW1327:PAU1327"/>
    <mergeCell ref="PAV1327:PCT1327"/>
    <mergeCell ref="PCU1327:PES1327"/>
    <mergeCell ref="OHF1327:OJD1327"/>
    <mergeCell ref="OJE1327:OLC1327"/>
    <mergeCell ref="OLD1327:ONB1327"/>
    <mergeCell ref="ONC1327:OPA1327"/>
    <mergeCell ref="OPB1327:OQZ1327"/>
    <mergeCell ref="ORA1327:OSY1327"/>
    <mergeCell ref="NVL1327:NXJ1327"/>
    <mergeCell ref="NXK1327:NZI1327"/>
    <mergeCell ref="NZJ1327:OBH1327"/>
    <mergeCell ref="OBI1327:ODG1327"/>
    <mergeCell ref="ODH1327:OFF1327"/>
    <mergeCell ref="OFG1327:OHE1327"/>
    <mergeCell ref="NJR1327:NLP1327"/>
    <mergeCell ref="NLQ1327:NNO1327"/>
    <mergeCell ref="NNP1327:NPN1327"/>
    <mergeCell ref="NPO1327:NRM1327"/>
    <mergeCell ref="NRN1327:NTL1327"/>
    <mergeCell ref="NTM1327:NVK1327"/>
    <mergeCell ref="MXX1327:MZV1327"/>
    <mergeCell ref="MZW1327:NBU1327"/>
    <mergeCell ref="NBV1327:NDT1327"/>
    <mergeCell ref="NDU1327:NFS1327"/>
    <mergeCell ref="NFT1327:NHR1327"/>
    <mergeCell ref="NHS1327:NJQ1327"/>
    <mergeCell ref="MMD1327:MOB1327"/>
    <mergeCell ref="MOC1327:MQA1327"/>
    <mergeCell ref="MQB1327:MRZ1327"/>
    <mergeCell ref="MSA1327:MTY1327"/>
    <mergeCell ref="MTZ1327:MVX1327"/>
    <mergeCell ref="MVY1327:MXW1327"/>
    <mergeCell ref="MAJ1327:MCH1327"/>
    <mergeCell ref="MCI1327:MEG1327"/>
    <mergeCell ref="MEH1327:MGF1327"/>
    <mergeCell ref="MGG1327:MIE1327"/>
    <mergeCell ref="MIF1327:MKD1327"/>
    <mergeCell ref="MKE1327:MMC1327"/>
    <mergeCell ref="LOP1327:LQN1327"/>
    <mergeCell ref="LQO1327:LSM1327"/>
    <mergeCell ref="LSN1327:LUL1327"/>
    <mergeCell ref="LUM1327:LWK1327"/>
    <mergeCell ref="LWL1327:LYJ1327"/>
    <mergeCell ref="LYK1327:MAI1327"/>
    <mergeCell ref="LCV1327:LET1327"/>
    <mergeCell ref="LEU1327:LGS1327"/>
    <mergeCell ref="LGT1327:LIR1327"/>
    <mergeCell ref="LIS1327:LKQ1327"/>
    <mergeCell ref="LKR1327:LMP1327"/>
    <mergeCell ref="LMQ1327:LOO1327"/>
    <mergeCell ref="KRB1327:KSZ1327"/>
    <mergeCell ref="KTA1327:KUY1327"/>
    <mergeCell ref="KUZ1327:KWX1327"/>
    <mergeCell ref="KWY1327:KYW1327"/>
    <mergeCell ref="KYX1327:LAV1327"/>
    <mergeCell ref="LAW1327:LCU1327"/>
    <mergeCell ref="KFH1327:KHF1327"/>
    <mergeCell ref="KHG1327:KJE1327"/>
    <mergeCell ref="KJF1327:KLD1327"/>
    <mergeCell ref="KLE1327:KNC1327"/>
    <mergeCell ref="KND1327:KPB1327"/>
    <mergeCell ref="KPC1327:KRA1327"/>
    <mergeCell ref="JTN1327:JVL1327"/>
    <mergeCell ref="JVM1327:JXK1327"/>
    <mergeCell ref="JXL1327:JZJ1327"/>
    <mergeCell ref="JZK1327:KBI1327"/>
    <mergeCell ref="KBJ1327:KDH1327"/>
    <mergeCell ref="KDI1327:KFG1327"/>
    <mergeCell ref="JHT1327:JJR1327"/>
    <mergeCell ref="JJS1327:JLQ1327"/>
    <mergeCell ref="JLR1327:JNP1327"/>
    <mergeCell ref="JNQ1327:JPO1327"/>
    <mergeCell ref="JPP1327:JRN1327"/>
    <mergeCell ref="JRO1327:JTM1327"/>
    <mergeCell ref="IVZ1327:IXX1327"/>
    <mergeCell ref="IXY1327:IZW1327"/>
    <mergeCell ref="IZX1327:JBV1327"/>
    <mergeCell ref="JBW1327:JDU1327"/>
    <mergeCell ref="JDV1327:JFT1327"/>
    <mergeCell ref="JFU1327:JHS1327"/>
    <mergeCell ref="IKF1327:IMD1327"/>
    <mergeCell ref="IME1327:IOC1327"/>
    <mergeCell ref="IOD1327:IQB1327"/>
    <mergeCell ref="IQC1327:ISA1327"/>
    <mergeCell ref="ISB1327:ITZ1327"/>
    <mergeCell ref="IUA1327:IVY1327"/>
    <mergeCell ref="HYL1327:IAJ1327"/>
    <mergeCell ref="IAK1327:ICI1327"/>
    <mergeCell ref="ICJ1327:IEH1327"/>
    <mergeCell ref="IEI1327:IGG1327"/>
    <mergeCell ref="IGH1327:IIF1327"/>
    <mergeCell ref="IIG1327:IKE1327"/>
    <mergeCell ref="HMR1327:HOP1327"/>
    <mergeCell ref="HOQ1327:HQO1327"/>
    <mergeCell ref="HQP1327:HSN1327"/>
    <mergeCell ref="HSO1327:HUM1327"/>
    <mergeCell ref="HUN1327:HWL1327"/>
    <mergeCell ref="HWM1327:HYK1327"/>
    <mergeCell ref="HAX1327:HCV1327"/>
    <mergeCell ref="HCW1327:HEU1327"/>
    <mergeCell ref="HEV1327:HGT1327"/>
    <mergeCell ref="HGU1327:HIS1327"/>
    <mergeCell ref="HIT1327:HKR1327"/>
    <mergeCell ref="HKS1327:HMQ1327"/>
    <mergeCell ref="GPD1327:GRB1327"/>
    <mergeCell ref="GRC1327:GTA1327"/>
    <mergeCell ref="GTB1327:GUZ1327"/>
    <mergeCell ref="GVA1327:GWY1327"/>
    <mergeCell ref="GWZ1327:GYX1327"/>
    <mergeCell ref="GYY1327:HAW1327"/>
    <mergeCell ref="GDJ1327:GFH1327"/>
    <mergeCell ref="GFI1327:GHG1327"/>
    <mergeCell ref="GHH1327:GJF1327"/>
    <mergeCell ref="GJG1327:GLE1327"/>
    <mergeCell ref="GLF1327:GND1327"/>
    <mergeCell ref="GNE1327:GPC1327"/>
    <mergeCell ref="FRP1327:FTN1327"/>
    <mergeCell ref="FTO1327:FVM1327"/>
    <mergeCell ref="FVN1327:FXL1327"/>
    <mergeCell ref="FXM1327:FZK1327"/>
    <mergeCell ref="FZL1327:GBJ1327"/>
    <mergeCell ref="GBK1327:GDI1327"/>
    <mergeCell ref="FFV1327:FHT1327"/>
    <mergeCell ref="FHU1327:FJS1327"/>
    <mergeCell ref="FJT1327:FLR1327"/>
    <mergeCell ref="FLS1327:FNQ1327"/>
    <mergeCell ref="FNR1327:FPP1327"/>
    <mergeCell ref="FPQ1327:FRO1327"/>
    <mergeCell ref="EUB1327:EVZ1327"/>
    <mergeCell ref="EWA1327:EXY1327"/>
    <mergeCell ref="EXZ1327:EZX1327"/>
    <mergeCell ref="EZY1327:FBW1327"/>
    <mergeCell ref="FBX1327:FDV1327"/>
    <mergeCell ref="FDW1327:FFU1327"/>
    <mergeCell ref="EIH1327:EKF1327"/>
    <mergeCell ref="EKG1327:EME1327"/>
    <mergeCell ref="EMF1327:EOD1327"/>
    <mergeCell ref="EOE1327:EQC1327"/>
    <mergeCell ref="EQD1327:ESB1327"/>
    <mergeCell ref="ESC1327:EUA1327"/>
    <mergeCell ref="DWN1327:DYL1327"/>
    <mergeCell ref="DYM1327:EAK1327"/>
    <mergeCell ref="EAL1327:ECJ1327"/>
    <mergeCell ref="ECK1327:EEI1327"/>
    <mergeCell ref="EEJ1327:EGH1327"/>
    <mergeCell ref="EGI1327:EIG1327"/>
    <mergeCell ref="DKT1327:DMR1327"/>
    <mergeCell ref="DMS1327:DOQ1327"/>
    <mergeCell ref="DOR1327:DQP1327"/>
    <mergeCell ref="DQQ1327:DSO1327"/>
    <mergeCell ref="DSP1327:DUN1327"/>
    <mergeCell ref="DUO1327:DWM1327"/>
    <mergeCell ref="CYZ1327:DAX1327"/>
    <mergeCell ref="DAY1327:DCW1327"/>
    <mergeCell ref="DCX1327:DEV1327"/>
    <mergeCell ref="DEW1327:DGU1327"/>
    <mergeCell ref="DGV1327:DIT1327"/>
    <mergeCell ref="DIU1327:DKS1327"/>
    <mergeCell ref="CNF1327:CPD1327"/>
    <mergeCell ref="CPE1327:CRC1327"/>
    <mergeCell ref="CRD1327:CTB1327"/>
    <mergeCell ref="CTC1327:CVA1327"/>
    <mergeCell ref="CVB1327:CWZ1327"/>
    <mergeCell ref="CXA1327:CYY1327"/>
    <mergeCell ref="CBL1327:CDJ1327"/>
    <mergeCell ref="CDK1327:CFI1327"/>
    <mergeCell ref="CFJ1327:CHH1327"/>
    <mergeCell ref="CHI1327:CJG1327"/>
    <mergeCell ref="CJH1327:CLF1327"/>
    <mergeCell ref="CLG1327:CNE1327"/>
    <mergeCell ref="BPR1327:BRP1327"/>
    <mergeCell ref="BRQ1327:BTO1327"/>
    <mergeCell ref="BTP1327:BVN1327"/>
    <mergeCell ref="BVO1327:BXM1327"/>
    <mergeCell ref="BXN1327:BZL1327"/>
    <mergeCell ref="BZM1327:CBK1327"/>
    <mergeCell ref="BDX1327:BFV1327"/>
    <mergeCell ref="BFW1327:BHU1327"/>
    <mergeCell ref="BHV1327:BJT1327"/>
    <mergeCell ref="BJU1327:BLS1327"/>
    <mergeCell ref="BLT1327:BNR1327"/>
    <mergeCell ref="BNS1327:BPQ1327"/>
    <mergeCell ref="ASD1327:AUB1327"/>
    <mergeCell ref="AUC1327:AWA1327"/>
    <mergeCell ref="AWB1327:AXZ1327"/>
    <mergeCell ref="AYA1327:AZY1327"/>
    <mergeCell ref="AZZ1327:BBX1327"/>
    <mergeCell ref="BBY1327:BDW1327"/>
    <mergeCell ref="AGJ1327:AIH1327"/>
    <mergeCell ref="AII1327:AKG1327"/>
    <mergeCell ref="AKH1327:AMF1327"/>
    <mergeCell ref="AMG1327:AOE1327"/>
    <mergeCell ref="AOF1327:AQD1327"/>
    <mergeCell ref="AQE1327:ASC1327"/>
    <mergeCell ref="UP1327:WN1327"/>
    <mergeCell ref="WO1327:YM1327"/>
    <mergeCell ref="YN1327:AAL1327"/>
    <mergeCell ref="AAM1327:ACK1327"/>
    <mergeCell ref="ACL1327:AEJ1327"/>
    <mergeCell ref="AEK1327:AGI1327"/>
    <mergeCell ref="IV1327:KT1327"/>
    <mergeCell ref="KU1327:MS1327"/>
    <mergeCell ref="MT1327:OR1327"/>
    <mergeCell ref="OS1327:QQ1327"/>
    <mergeCell ref="QR1327:SP1327"/>
    <mergeCell ref="SQ1327:UO1327"/>
    <mergeCell ref="A1327:AY1327"/>
    <mergeCell ref="AZ1327:CX1327"/>
    <mergeCell ref="CY1327:EW1327"/>
    <mergeCell ref="EX1327:GV1327"/>
    <mergeCell ref="GW1327:IU1327"/>
    <mergeCell ref="A1320:AE1320"/>
    <mergeCell ref="AF1320:AN1320"/>
    <mergeCell ref="AO1320:BB1320"/>
    <mergeCell ref="A1321:AE1321"/>
    <mergeCell ref="AF1321:AN1321"/>
    <mergeCell ref="AO1321:BB1321"/>
    <mergeCell ref="A1318:AE1318"/>
    <mergeCell ref="AF1318:AN1318"/>
    <mergeCell ref="AO1318:BB1318"/>
    <mergeCell ref="A1319:AE1319"/>
    <mergeCell ref="AF1319:AN1319"/>
    <mergeCell ref="AO1319:BB1319"/>
    <mergeCell ref="A1316:AE1316"/>
    <mergeCell ref="AF1316:AN1316"/>
    <mergeCell ref="AO1316:BB1316"/>
    <mergeCell ref="A1317:AE1317"/>
    <mergeCell ref="AF1317:AN1317"/>
    <mergeCell ref="AO1317:BB1317"/>
    <mergeCell ref="A1312:AE1312"/>
    <mergeCell ref="AF1312:AN1312"/>
    <mergeCell ref="AO1312:BB1312"/>
    <mergeCell ref="A1314:AE1315"/>
    <mergeCell ref="AF1314:BB1314"/>
    <mergeCell ref="AF1315:AN1315"/>
    <mergeCell ref="AO1315:BB1315"/>
    <mergeCell ref="A1310:AE1310"/>
    <mergeCell ref="AF1310:AN1310"/>
    <mergeCell ref="AO1310:BB1310"/>
    <mergeCell ref="A1311:AE1311"/>
    <mergeCell ref="AF1311:AN1311"/>
    <mergeCell ref="AO1311:BB1311"/>
    <mergeCell ref="A1308:AE1308"/>
    <mergeCell ref="AF1308:AN1308"/>
    <mergeCell ref="AO1308:BB1308"/>
    <mergeCell ref="A1309:AE1309"/>
    <mergeCell ref="AF1309:AN1309"/>
    <mergeCell ref="AO1309:BB1309"/>
    <mergeCell ref="XER1303:XFD1303"/>
    <mergeCell ref="A1305:AE1306"/>
    <mergeCell ref="AF1305:BB1305"/>
    <mergeCell ref="AF1306:AN1306"/>
    <mergeCell ref="AO1306:BB1306"/>
    <mergeCell ref="A1307:AE1307"/>
    <mergeCell ref="AF1307:AN1307"/>
    <mergeCell ref="AO1307:BB1307"/>
    <mergeCell ref="WSX1303:WUV1303"/>
    <mergeCell ref="WUW1303:WWU1303"/>
    <mergeCell ref="WWV1303:WYT1303"/>
    <mergeCell ref="WYU1303:XAS1303"/>
    <mergeCell ref="XAT1303:XCR1303"/>
    <mergeCell ref="XCS1303:XEQ1303"/>
    <mergeCell ref="WHD1303:WJB1303"/>
    <mergeCell ref="WJC1303:WLA1303"/>
    <mergeCell ref="WLB1303:WMZ1303"/>
    <mergeCell ref="WNA1303:WOY1303"/>
    <mergeCell ref="WOZ1303:WQX1303"/>
    <mergeCell ref="WQY1303:WSW1303"/>
    <mergeCell ref="VVJ1303:VXH1303"/>
    <mergeCell ref="VXI1303:VZG1303"/>
    <mergeCell ref="VZH1303:WBF1303"/>
    <mergeCell ref="WBG1303:WDE1303"/>
    <mergeCell ref="WDF1303:WFD1303"/>
    <mergeCell ref="WFE1303:WHC1303"/>
    <mergeCell ref="VJP1303:VLN1303"/>
    <mergeCell ref="VLO1303:VNM1303"/>
    <mergeCell ref="VNN1303:VPL1303"/>
    <mergeCell ref="VPM1303:VRK1303"/>
    <mergeCell ref="VRL1303:VTJ1303"/>
    <mergeCell ref="VTK1303:VVI1303"/>
    <mergeCell ref="UXV1303:UZT1303"/>
    <mergeCell ref="UZU1303:VBS1303"/>
    <mergeCell ref="VBT1303:VDR1303"/>
    <mergeCell ref="VDS1303:VFQ1303"/>
    <mergeCell ref="VFR1303:VHP1303"/>
    <mergeCell ref="VHQ1303:VJO1303"/>
    <mergeCell ref="UMB1303:UNZ1303"/>
    <mergeCell ref="UOA1303:UPY1303"/>
    <mergeCell ref="UPZ1303:URX1303"/>
    <mergeCell ref="URY1303:UTW1303"/>
    <mergeCell ref="UTX1303:UVV1303"/>
    <mergeCell ref="UVW1303:UXU1303"/>
    <mergeCell ref="UAH1303:UCF1303"/>
    <mergeCell ref="UCG1303:UEE1303"/>
    <mergeCell ref="UEF1303:UGD1303"/>
    <mergeCell ref="UGE1303:UIC1303"/>
    <mergeCell ref="UID1303:UKB1303"/>
    <mergeCell ref="UKC1303:UMA1303"/>
    <mergeCell ref="TON1303:TQL1303"/>
    <mergeCell ref="TQM1303:TSK1303"/>
    <mergeCell ref="TSL1303:TUJ1303"/>
    <mergeCell ref="TUK1303:TWI1303"/>
    <mergeCell ref="TWJ1303:TYH1303"/>
    <mergeCell ref="TYI1303:UAG1303"/>
    <mergeCell ref="TCT1303:TER1303"/>
    <mergeCell ref="TES1303:TGQ1303"/>
    <mergeCell ref="TGR1303:TIP1303"/>
    <mergeCell ref="TIQ1303:TKO1303"/>
    <mergeCell ref="TKP1303:TMN1303"/>
    <mergeCell ref="TMO1303:TOM1303"/>
    <mergeCell ref="SQZ1303:SSX1303"/>
    <mergeCell ref="SSY1303:SUW1303"/>
    <mergeCell ref="SUX1303:SWV1303"/>
    <mergeCell ref="SWW1303:SYU1303"/>
    <mergeCell ref="SYV1303:TAT1303"/>
    <mergeCell ref="TAU1303:TCS1303"/>
    <mergeCell ref="SFF1303:SHD1303"/>
    <mergeCell ref="SHE1303:SJC1303"/>
    <mergeCell ref="SJD1303:SLB1303"/>
    <mergeCell ref="SLC1303:SNA1303"/>
    <mergeCell ref="SNB1303:SOZ1303"/>
    <mergeCell ref="SPA1303:SQY1303"/>
    <mergeCell ref="RTL1303:RVJ1303"/>
    <mergeCell ref="RVK1303:RXI1303"/>
    <mergeCell ref="RXJ1303:RZH1303"/>
    <mergeCell ref="RZI1303:SBG1303"/>
    <mergeCell ref="SBH1303:SDF1303"/>
    <mergeCell ref="SDG1303:SFE1303"/>
    <mergeCell ref="RHR1303:RJP1303"/>
    <mergeCell ref="RJQ1303:RLO1303"/>
    <mergeCell ref="RLP1303:RNN1303"/>
    <mergeCell ref="RNO1303:RPM1303"/>
    <mergeCell ref="RPN1303:RRL1303"/>
    <mergeCell ref="RRM1303:RTK1303"/>
    <mergeCell ref="QVX1303:QXV1303"/>
    <mergeCell ref="QXW1303:QZU1303"/>
    <mergeCell ref="QZV1303:RBT1303"/>
    <mergeCell ref="RBU1303:RDS1303"/>
    <mergeCell ref="RDT1303:RFR1303"/>
    <mergeCell ref="RFS1303:RHQ1303"/>
    <mergeCell ref="QKD1303:QMB1303"/>
    <mergeCell ref="QMC1303:QOA1303"/>
    <mergeCell ref="QOB1303:QPZ1303"/>
    <mergeCell ref="QQA1303:QRY1303"/>
    <mergeCell ref="QRZ1303:QTX1303"/>
    <mergeCell ref="QTY1303:QVW1303"/>
    <mergeCell ref="PYJ1303:QAH1303"/>
    <mergeCell ref="QAI1303:QCG1303"/>
    <mergeCell ref="QCH1303:QEF1303"/>
    <mergeCell ref="QEG1303:QGE1303"/>
    <mergeCell ref="QGF1303:QID1303"/>
    <mergeCell ref="QIE1303:QKC1303"/>
    <mergeCell ref="PMP1303:PON1303"/>
    <mergeCell ref="POO1303:PQM1303"/>
    <mergeCell ref="PQN1303:PSL1303"/>
    <mergeCell ref="PSM1303:PUK1303"/>
    <mergeCell ref="PUL1303:PWJ1303"/>
    <mergeCell ref="PWK1303:PYI1303"/>
    <mergeCell ref="PAV1303:PCT1303"/>
    <mergeCell ref="PCU1303:PES1303"/>
    <mergeCell ref="PET1303:PGR1303"/>
    <mergeCell ref="PGS1303:PIQ1303"/>
    <mergeCell ref="PIR1303:PKP1303"/>
    <mergeCell ref="PKQ1303:PMO1303"/>
    <mergeCell ref="OPB1303:OQZ1303"/>
    <mergeCell ref="ORA1303:OSY1303"/>
    <mergeCell ref="OSZ1303:OUX1303"/>
    <mergeCell ref="OUY1303:OWW1303"/>
    <mergeCell ref="OWX1303:OYV1303"/>
    <mergeCell ref="OYW1303:PAU1303"/>
    <mergeCell ref="ODH1303:OFF1303"/>
    <mergeCell ref="OFG1303:OHE1303"/>
    <mergeCell ref="OHF1303:OJD1303"/>
    <mergeCell ref="OJE1303:OLC1303"/>
    <mergeCell ref="OLD1303:ONB1303"/>
    <mergeCell ref="ONC1303:OPA1303"/>
    <mergeCell ref="NRN1303:NTL1303"/>
    <mergeCell ref="NTM1303:NVK1303"/>
    <mergeCell ref="NVL1303:NXJ1303"/>
    <mergeCell ref="NXK1303:NZI1303"/>
    <mergeCell ref="NZJ1303:OBH1303"/>
    <mergeCell ref="OBI1303:ODG1303"/>
    <mergeCell ref="NFT1303:NHR1303"/>
    <mergeCell ref="NHS1303:NJQ1303"/>
    <mergeCell ref="NJR1303:NLP1303"/>
    <mergeCell ref="NLQ1303:NNO1303"/>
    <mergeCell ref="NNP1303:NPN1303"/>
    <mergeCell ref="NPO1303:NRM1303"/>
    <mergeCell ref="MTZ1303:MVX1303"/>
    <mergeCell ref="MVY1303:MXW1303"/>
    <mergeCell ref="MXX1303:MZV1303"/>
    <mergeCell ref="MZW1303:NBU1303"/>
    <mergeCell ref="NBV1303:NDT1303"/>
    <mergeCell ref="NDU1303:NFS1303"/>
    <mergeCell ref="MIF1303:MKD1303"/>
    <mergeCell ref="MKE1303:MMC1303"/>
    <mergeCell ref="MMD1303:MOB1303"/>
    <mergeCell ref="MOC1303:MQA1303"/>
    <mergeCell ref="MQB1303:MRZ1303"/>
    <mergeCell ref="MSA1303:MTY1303"/>
    <mergeCell ref="LWL1303:LYJ1303"/>
    <mergeCell ref="LYK1303:MAI1303"/>
    <mergeCell ref="MAJ1303:MCH1303"/>
    <mergeCell ref="MCI1303:MEG1303"/>
    <mergeCell ref="MEH1303:MGF1303"/>
    <mergeCell ref="MGG1303:MIE1303"/>
    <mergeCell ref="LKR1303:LMP1303"/>
    <mergeCell ref="LMQ1303:LOO1303"/>
    <mergeCell ref="LOP1303:LQN1303"/>
    <mergeCell ref="LQO1303:LSM1303"/>
    <mergeCell ref="LSN1303:LUL1303"/>
    <mergeCell ref="LUM1303:LWK1303"/>
    <mergeCell ref="KYX1303:LAV1303"/>
    <mergeCell ref="LAW1303:LCU1303"/>
    <mergeCell ref="LCV1303:LET1303"/>
    <mergeCell ref="LEU1303:LGS1303"/>
    <mergeCell ref="LGT1303:LIR1303"/>
    <mergeCell ref="LIS1303:LKQ1303"/>
    <mergeCell ref="KND1303:KPB1303"/>
    <mergeCell ref="KPC1303:KRA1303"/>
    <mergeCell ref="KRB1303:KSZ1303"/>
    <mergeCell ref="KTA1303:KUY1303"/>
    <mergeCell ref="KUZ1303:KWX1303"/>
    <mergeCell ref="KWY1303:KYW1303"/>
    <mergeCell ref="KBJ1303:KDH1303"/>
    <mergeCell ref="KDI1303:KFG1303"/>
    <mergeCell ref="KFH1303:KHF1303"/>
    <mergeCell ref="KHG1303:KJE1303"/>
    <mergeCell ref="KJF1303:KLD1303"/>
    <mergeCell ref="KLE1303:KNC1303"/>
    <mergeCell ref="JPP1303:JRN1303"/>
    <mergeCell ref="JRO1303:JTM1303"/>
    <mergeCell ref="JTN1303:JVL1303"/>
    <mergeCell ref="JVM1303:JXK1303"/>
    <mergeCell ref="JXL1303:JZJ1303"/>
    <mergeCell ref="JZK1303:KBI1303"/>
    <mergeCell ref="JDV1303:JFT1303"/>
    <mergeCell ref="JFU1303:JHS1303"/>
    <mergeCell ref="JHT1303:JJR1303"/>
    <mergeCell ref="JJS1303:JLQ1303"/>
    <mergeCell ref="JLR1303:JNP1303"/>
    <mergeCell ref="JNQ1303:JPO1303"/>
    <mergeCell ref="ISB1303:ITZ1303"/>
    <mergeCell ref="IUA1303:IVY1303"/>
    <mergeCell ref="IVZ1303:IXX1303"/>
    <mergeCell ref="IXY1303:IZW1303"/>
    <mergeCell ref="IZX1303:JBV1303"/>
    <mergeCell ref="JBW1303:JDU1303"/>
    <mergeCell ref="IGH1303:IIF1303"/>
    <mergeCell ref="IIG1303:IKE1303"/>
    <mergeCell ref="IKF1303:IMD1303"/>
    <mergeCell ref="IME1303:IOC1303"/>
    <mergeCell ref="IOD1303:IQB1303"/>
    <mergeCell ref="IQC1303:ISA1303"/>
    <mergeCell ref="HUN1303:HWL1303"/>
    <mergeCell ref="HWM1303:HYK1303"/>
    <mergeCell ref="HYL1303:IAJ1303"/>
    <mergeCell ref="IAK1303:ICI1303"/>
    <mergeCell ref="ICJ1303:IEH1303"/>
    <mergeCell ref="IEI1303:IGG1303"/>
    <mergeCell ref="HIT1303:HKR1303"/>
    <mergeCell ref="HKS1303:HMQ1303"/>
    <mergeCell ref="HMR1303:HOP1303"/>
    <mergeCell ref="HOQ1303:HQO1303"/>
    <mergeCell ref="HQP1303:HSN1303"/>
    <mergeCell ref="HSO1303:HUM1303"/>
    <mergeCell ref="GWZ1303:GYX1303"/>
    <mergeCell ref="GYY1303:HAW1303"/>
    <mergeCell ref="HAX1303:HCV1303"/>
    <mergeCell ref="HCW1303:HEU1303"/>
    <mergeCell ref="HEV1303:HGT1303"/>
    <mergeCell ref="HGU1303:HIS1303"/>
    <mergeCell ref="GLF1303:GND1303"/>
    <mergeCell ref="GNE1303:GPC1303"/>
    <mergeCell ref="GPD1303:GRB1303"/>
    <mergeCell ref="GRC1303:GTA1303"/>
    <mergeCell ref="GTB1303:GUZ1303"/>
    <mergeCell ref="GVA1303:GWY1303"/>
    <mergeCell ref="FZL1303:GBJ1303"/>
    <mergeCell ref="GBK1303:GDI1303"/>
    <mergeCell ref="GDJ1303:GFH1303"/>
    <mergeCell ref="GFI1303:GHG1303"/>
    <mergeCell ref="GHH1303:GJF1303"/>
    <mergeCell ref="GJG1303:GLE1303"/>
    <mergeCell ref="FNR1303:FPP1303"/>
    <mergeCell ref="FPQ1303:FRO1303"/>
    <mergeCell ref="FRP1303:FTN1303"/>
    <mergeCell ref="FTO1303:FVM1303"/>
    <mergeCell ref="FVN1303:FXL1303"/>
    <mergeCell ref="FXM1303:FZK1303"/>
    <mergeCell ref="FBX1303:FDV1303"/>
    <mergeCell ref="FDW1303:FFU1303"/>
    <mergeCell ref="FFV1303:FHT1303"/>
    <mergeCell ref="FHU1303:FJS1303"/>
    <mergeCell ref="FJT1303:FLR1303"/>
    <mergeCell ref="FLS1303:FNQ1303"/>
    <mergeCell ref="EQD1303:ESB1303"/>
    <mergeCell ref="ESC1303:EUA1303"/>
    <mergeCell ref="EUB1303:EVZ1303"/>
    <mergeCell ref="EWA1303:EXY1303"/>
    <mergeCell ref="EXZ1303:EZX1303"/>
    <mergeCell ref="EZY1303:FBW1303"/>
    <mergeCell ref="EEJ1303:EGH1303"/>
    <mergeCell ref="EGI1303:EIG1303"/>
    <mergeCell ref="EIH1303:EKF1303"/>
    <mergeCell ref="EKG1303:EME1303"/>
    <mergeCell ref="EMF1303:EOD1303"/>
    <mergeCell ref="EOE1303:EQC1303"/>
    <mergeCell ref="DSP1303:DUN1303"/>
    <mergeCell ref="DUO1303:DWM1303"/>
    <mergeCell ref="DWN1303:DYL1303"/>
    <mergeCell ref="DYM1303:EAK1303"/>
    <mergeCell ref="EAL1303:ECJ1303"/>
    <mergeCell ref="ECK1303:EEI1303"/>
    <mergeCell ref="DGV1303:DIT1303"/>
    <mergeCell ref="DIU1303:DKS1303"/>
    <mergeCell ref="DKT1303:DMR1303"/>
    <mergeCell ref="DMS1303:DOQ1303"/>
    <mergeCell ref="DOR1303:DQP1303"/>
    <mergeCell ref="DQQ1303:DSO1303"/>
    <mergeCell ref="CVB1303:CWZ1303"/>
    <mergeCell ref="CXA1303:CYY1303"/>
    <mergeCell ref="CYZ1303:DAX1303"/>
    <mergeCell ref="DAY1303:DCW1303"/>
    <mergeCell ref="DCX1303:DEV1303"/>
    <mergeCell ref="DEW1303:DGU1303"/>
    <mergeCell ref="CJH1303:CLF1303"/>
    <mergeCell ref="CLG1303:CNE1303"/>
    <mergeCell ref="CNF1303:CPD1303"/>
    <mergeCell ref="CPE1303:CRC1303"/>
    <mergeCell ref="CRD1303:CTB1303"/>
    <mergeCell ref="CTC1303:CVA1303"/>
    <mergeCell ref="BXN1303:BZL1303"/>
    <mergeCell ref="BZM1303:CBK1303"/>
    <mergeCell ref="CBL1303:CDJ1303"/>
    <mergeCell ref="CDK1303:CFI1303"/>
    <mergeCell ref="CFJ1303:CHH1303"/>
    <mergeCell ref="CHI1303:CJG1303"/>
    <mergeCell ref="BLT1303:BNR1303"/>
    <mergeCell ref="BNS1303:BPQ1303"/>
    <mergeCell ref="BPR1303:BRP1303"/>
    <mergeCell ref="BRQ1303:BTO1303"/>
    <mergeCell ref="BTP1303:BVN1303"/>
    <mergeCell ref="BVO1303:BXM1303"/>
    <mergeCell ref="AZZ1303:BBX1303"/>
    <mergeCell ref="BBY1303:BDW1303"/>
    <mergeCell ref="BDX1303:BFV1303"/>
    <mergeCell ref="BFW1303:BHU1303"/>
    <mergeCell ref="BHV1303:BJT1303"/>
    <mergeCell ref="BJU1303:BLS1303"/>
    <mergeCell ref="AOF1303:AQD1303"/>
    <mergeCell ref="AQE1303:ASC1303"/>
    <mergeCell ref="ASD1303:AUB1303"/>
    <mergeCell ref="AUC1303:AWA1303"/>
    <mergeCell ref="AWB1303:AXZ1303"/>
    <mergeCell ref="AYA1303:AZY1303"/>
    <mergeCell ref="ACL1303:AEJ1303"/>
    <mergeCell ref="AEK1303:AGI1303"/>
    <mergeCell ref="AGJ1303:AIH1303"/>
    <mergeCell ref="AII1303:AKG1303"/>
    <mergeCell ref="AKH1303:AMF1303"/>
    <mergeCell ref="AMG1303:AOE1303"/>
    <mergeCell ref="QR1303:SP1303"/>
    <mergeCell ref="SQ1303:UO1303"/>
    <mergeCell ref="UP1303:WN1303"/>
    <mergeCell ref="WO1303:YM1303"/>
    <mergeCell ref="YN1303:AAL1303"/>
    <mergeCell ref="AAM1303:ACK1303"/>
    <mergeCell ref="EX1303:GV1303"/>
    <mergeCell ref="GW1303:IU1303"/>
    <mergeCell ref="IV1303:KT1303"/>
    <mergeCell ref="KU1303:MS1303"/>
    <mergeCell ref="MT1303:OR1303"/>
    <mergeCell ref="OS1303:QQ1303"/>
    <mergeCell ref="A1298:AY1298"/>
    <mergeCell ref="A1300:BA1300"/>
    <mergeCell ref="A1303:AY1303"/>
    <mergeCell ref="AZ1303:CX1303"/>
    <mergeCell ref="CY1303:EW1303"/>
    <mergeCell ref="A1291:AE1291"/>
    <mergeCell ref="AF1291:AN1291"/>
    <mergeCell ref="AO1291:BB1291"/>
    <mergeCell ref="A1292:AE1292"/>
    <mergeCell ref="AF1292:AN1292"/>
    <mergeCell ref="AO1292:BB1292"/>
    <mergeCell ref="A1294:AX1295"/>
    <mergeCell ref="A1289:AE1289"/>
    <mergeCell ref="AF1289:AN1289"/>
    <mergeCell ref="AO1289:BB1289"/>
    <mergeCell ref="A1290:AE1290"/>
    <mergeCell ref="AF1290:AN1290"/>
    <mergeCell ref="AO1290:BB1290"/>
    <mergeCell ref="A1287:AE1287"/>
    <mergeCell ref="AF1287:AN1287"/>
    <mergeCell ref="AO1287:BB1287"/>
    <mergeCell ref="A1288:AE1288"/>
    <mergeCell ref="AF1288:AN1288"/>
    <mergeCell ref="AO1288:BB1288"/>
    <mergeCell ref="A1285:AE1285"/>
    <mergeCell ref="AF1285:AN1285"/>
    <mergeCell ref="AO1285:BB1285"/>
    <mergeCell ref="A1286:AE1286"/>
    <mergeCell ref="AF1286:AN1286"/>
    <mergeCell ref="AO1286:BB1286"/>
    <mergeCell ref="A1280:BA1280"/>
    <mergeCell ref="A1283:AE1283"/>
    <mergeCell ref="AF1283:AN1283"/>
    <mergeCell ref="AO1283:BB1283"/>
    <mergeCell ref="A1284:AE1284"/>
    <mergeCell ref="AF1284:AN1284"/>
    <mergeCell ref="AO1284:BB1284"/>
    <mergeCell ref="P1275:X1275"/>
    <mergeCell ref="Y1275:AB1275"/>
    <mergeCell ref="AC1275:AF1275"/>
    <mergeCell ref="AG1275:AO1275"/>
    <mergeCell ref="AP1275:AU1275"/>
    <mergeCell ref="AV1275:BB1275"/>
    <mergeCell ref="P1274:X1274"/>
    <mergeCell ref="Y1274:AB1274"/>
    <mergeCell ref="AC1274:AF1274"/>
    <mergeCell ref="AG1274:AO1274"/>
    <mergeCell ref="AP1274:AU1274"/>
    <mergeCell ref="AV1274:BB1274"/>
    <mergeCell ref="A1277:AX1278"/>
    <mergeCell ref="P1273:X1273"/>
    <mergeCell ref="Y1273:AB1273"/>
    <mergeCell ref="AC1273:AF1273"/>
    <mergeCell ref="AG1273:AO1273"/>
    <mergeCell ref="AP1273:AU1273"/>
    <mergeCell ref="AV1273:BB1273"/>
    <mergeCell ref="P1272:X1272"/>
    <mergeCell ref="Y1272:AB1272"/>
    <mergeCell ref="AC1272:AF1272"/>
    <mergeCell ref="AG1272:AO1272"/>
    <mergeCell ref="AP1272:AU1272"/>
    <mergeCell ref="AV1272:BB1272"/>
    <mergeCell ref="P1271:X1271"/>
    <mergeCell ref="Y1271:AB1271"/>
    <mergeCell ref="AC1271:AF1271"/>
    <mergeCell ref="AG1271:AO1271"/>
    <mergeCell ref="AP1271:AU1271"/>
    <mergeCell ref="AV1271:BB1271"/>
    <mergeCell ref="P1270:X1270"/>
    <mergeCell ref="Y1270:AB1270"/>
    <mergeCell ref="AC1270:AF1270"/>
    <mergeCell ref="AG1270:AO1270"/>
    <mergeCell ref="AP1270:AU1270"/>
    <mergeCell ref="AV1270:BB1270"/>
    <mergeCell ref="P1269:X1269"/>
    <mergeCell ref="Y1269:AB1269"/>
    <mergeCell ref="AC1269:AF1269"/>
    <mergeCell ref="AG1269:AO1269"/>
    <mergeCell ref="AP1269:AU1269"/>
    <mergeCell ref="AV1269:BB1269"/>
    <mergeCell ref="P1267:X1268"/>
    <mergeCell ref="Y1267:AB1268"/>
    <mergeCell ref="AC1267:AF1268"/>
    <mergeCell ref="AG1267:AO1268"/>
    <mergeCell ref="AP1267:AU1268"/>
    <mergeCell ref="AV1267:BB1268"/>
    <mergeCell ref="P1266:X1266"/>
    <mergeCell ref="Y1266:AB1266"/>
    <mergeCell ref="AC1266:AF1266"/>
    <mergeCell ref="AG1266:AO1266"/>
    <mergeCell ref="AP1266:AU1266"/>
    <mergeCell ref="AV1266:BB1266"/>
    <mergeCell ref="P1265:X1265"/>
    <mergeCell ref="Y1265:AB1265"/>
    <mergeCell ref="AC1265:AF1265"/>
    <mergeCell ref="AG1265:AO1265"/>
    <mergeCell ref="AP1265:AU1265"/>
    <mergeCell ref="AV1265:BB1265"/>
    <mergeCell ref="P1264:X1264"/>
    <mergeCell ref="Y1264:AB1264"/>
    <mergeCell ref="AC1264:AF1264"/>
    <mergeCell ref="AG1264:AO1264"/>
    <mergeCell ref="AP1264:AU1264"/>
    <mergeCell ref="AV1264:BB1264"/>
    <mergeCell ref="AV1261:BB1261"/>
    <mergeCell ref="A1262:O1262"/>
    <mergeCell ref="P1262:X1263"/>
    <mergeCell ref="Y1262:AB1263"/>
    <mergeCell ref="AC1262:AF1263"/>
    <mergeCell ref="AG1262:AO1263"/>
    <mergeCell ref="AP1262:AU1263"/>
    <mergeCell ref="AV1262:BB1263"/>
    <mergeCell ref="AV1259:BB1259"/>
    <mergeCell ref="AC1260:AF1260"/>
    <mergeCell ref="AP1260:AU1260"/>
    <mergeCell ref="AV1260:BB1260"/>
    <mergeCell ref="A1261:O1261"/>
    <mergeCell ref="P1261:X1261"/>
    <mergeCell ref="Y1261:AB1261"/>
    <mergeCell ref="AC1261:AF1261"/>
    <mergeCell ref="AG1261:AO1261"/>
    <mergeCell ref="AP1261:AU1261"/>
    <mergeCell ref="AG1257:BB1257"/>
    <mergeCell ref="P1258:AF1258"/>
    <mergeCell ref="AG1258:BB1258"/>
    <mergeCell ref="A1259:M1259"/>
    <mergeCell ref="P1259:X1259"/>
    <mergeCell ref="Y1259:AB1259"/>
    <mergeCell ref="AC1259:AF1259"/>
    <mergeCell ref="AG1259:AO1259"/>
    <mergeCell ref="AP1259:AU1259"/>
    <mergeCell ref="AF1242:AN1245"/>
    <mergeCell ref="AO1242:BB1245"/>
    <mergeCell ref="AF1246:AN1248"/>
    <mergeCell ref="AO1246:BB1248"/>
    <mergeCell ref="AF1249:AN1251"/>
    <mergeCell ref="AO1249:BB1251"/>
    <mergeCell ref="AF1233:AN1234"/>
    <mergeCell ref="AO1233:BB1234"/>
    <mergeCell ref="AF1235:AN1236"/>
    <mergeCell ref="AO1235:BB1236"/>
    <mergeCell ref="AF1237:AN1241"/>
    <mergeCell ref="AO1237:BB1241"/>
    <mergeCell ref="A1253:AX1254"/>
    <mergeCell ref="AO1230:BB1230"/>
    <mergeCell ref="A1231:AE1231"/>
    <mergeCell ref="AF1231:AN1231"/>
    <mergeCell ref="AO1231:BB1231"/>
    <mergeCell ref="AF1232:AN1232"/>
    <mergeCell ref="AO1232:BB1232"/>
    <mergeCell ref="A1221:AE1221"/>
    <mergeCell ref="AF1221:AN1221"/>
    <mergeCell ref="AO1221:BB1221"/>
    <mergeCell ref="A1222:AE1222"/>
    <mergeCell ref="AF1222:AN1222"/>
    <mergeCell ref="AO1222:BB1222"/>
    <mergeCell ref="A1219:AE1219"/>
    <mergeCell ref="AF1219:AN1219"/>
    <mergeCell ref="AO1219:BB1219"/>
    <mergeCell ref="A1220:AE1220"/>
    <mergeCell ref="AF1220:AN1220"/>
    <mergeCell ref="AO1220:BB1220"/>
    <mergeCell ref="A1217:AE1217"/>
    <mergeCell ref="AF1217:AN1217"/>
    <mergeCell ref="AO1217:BB1217"/>
    <mergeCell ref="A1218:AE1218"/>
    <mergeCell ref="AF1218:AN1218"/>
    <mergeCell ref="AO1218:BB1218"/>
    <mergeCell ref="A1215:AE1215"/>
    <mergeCell ref="AF1215:AN1215"/>
    <mergeCell ref="AO1215:BB1215"/>
    <mergeCell ref="A1216:AE1216"/>
    <mergeCell ref="AF1216:AN1216"/>
    <mergeCell ref="AO1216:BB1216"/>
    <mergeCell ref="A1213:AE1213"/>
    <mergeCell ref="AF1213:AN1213"/>
    <mergeCell ref="AO1213:BB1213"/>
    <mergeCell ref="A1214:AE1214"/>
    <mergeCell ref="AF1214:AN1214"/>
    <mergeCell ref="AO1214:BB1214"/>
    <mergeCell ref="A1211:AE1211"/>
    <mergeCell ref="AF1211:AN1211"/>
    <mergeCell ref="AO1211:BB1211"/>
    <mergeCell ref="A1212:AE1212"/>
    <mergeCell ref="AF1212:AN1212"/>
    <mergeCell ref="AO1212:BB1212"/>
    <mergeCell ref="A1209:AE1209"/>
    <mergeCell ref="AF1209:AN1209"/>
    <mergeCell ref="AO1209:BB1209"/>
    <mergeCell ref="A1210:AE1210"/>
    <mergeCell ref="AF1210:AN1210"/>
    <mergeCell ref="AO1210:BB1210"/>
    <mergeCell ref="A1207:AE1207"/>
    <mergeCell ref="AF1207:AN1207"/>
    <mergeCell ref="AO1207:BB1207"/>
    <mergeCell ref="A1208:AE1208"/>
    <mergeCell ref="AF1208:AN1208"/>
    <mergeCell ref="AO1208:BB1208"/>
    <mergeCell ref="A1205:AE1205"/>
    <mergeCell ref="AF1205:AN1205"/>
    <mergeCell ref="AO1205:BB1205"/>
    <mergeCell ref="A1206:AE1206"/>
    <mergeCell ref="AF1206:AN1206"/>
    <mergeCell ref="AO1206:BB1206"/>
    <mergeCell ref="A1203:AE1203"/>
    <mergeCell ref="AF1203:AN1203"/>
    <mergeCell ref="AO1203:BB1203"/>
    <mergeCell ref="A1204:AE1204"/>
    <mergeCell ref="AF1204:AN1204"/>
    <mergeCell ref="AO1204:BB1204"/>
    <mergeCell ref="A1201:AE1201"/>
    <mergeCell ref="AF1201:AN1201"/>
    <mergeCell ref="AO1201:BB1201"/>
    <mergeCell ref="A1202:AE1202"/>
    <mergeCell ref="AF1202:AN1202"/>
    <mergeCell ref="AO1202:BB1202"/>
    <mergeCell ref="A1199:AE1199"/>
    <mergeCell ref="AF1199:AN1199"/>
    <mergeCell ref="AO1199:BB1199"/>
    <mergeCell ref="A1200:AE1200"/>
    <mergeCell ref="AF1200:AN1200"/>
    <mergeCell ref="AO1200:BB1200"/>
    <mergeCell ref="A1197:AE1197"/>
    <mergeCell ref="AF1197:AN1197"/>
    <mergeCell ref="AO1197:BB1197"/>
    <mergeCell ref="A1198:AE1198"/>
    <mergeCell ref="AF1198:AN1198"/>
    <mergeCell ref="AO1198:BB1198"/>
    <mergeCell ref="AO1194:BB1194"/>
    <mergeCell ref="A1195:AE1195"/>
    <mergeCell ref="AF1195:AN1195"/>
    <mergeCell ref="AO1195:BB1195"/>
    <mergeCell ref="AF1196:AN1196"/>
    <mergeCell ref="AO1196:BB1196"/>
    <mergeCell ref="BF1185:BN1185"/>
    <mergeCell ref="A1187:AE1187"/>
    <mergeCell ref="AF1187:AN1187"/>
    <mergeCell ref="AO1187:BB1187"/>
    <mergeCell ref="BF1187:BQ1187"/>
    <mergeCell ref="A1184:AE1184"/>
    <mergeCell ref="AF1184:AN1184"/>
    <mergeCell ref="AO1184:BB1184"/>
    <mergeCell ref="A1185:AE1185"/>
    <mergeCell ref="AF1185:AN1185"/>
    <mergeCell ref="AO1185:BB1185"/>
    <mergeCell ref="A1182:AE1182"/>
    <mergeCell ref="AF1182:AN1182"/>
    <mergeCell ref="AO1182:BB1182"/>
    <mergeCell ref="A1183:AE1183"/>
    <mergeCell ref="AF1183:AN1183"/>
    <mergeCell ref="AO1183:BB1183"/>
    <mergeCell ref="A1186:AE1186"/>
    <mergeCell ref="AF1186:AN1186"/>
    <mergeCell ref="AO1186:BB1186"/>
    <mergeCell ref="BF1186:BN1186"/>
    <mergeCell ref="A1180:AE1180"/>
    <mergeCell ref="AF1180:AN1180"/>
    <mergeCell ref="AO1180:BB1180"/>
    <mergeCell ref="A1181:AE1181"/>
    <mergeCell ref="AF1181:AN1181"/>
    <mergeCell ref="AO1181:BB1181"/>
    <mergeCell ref="AO1177:BB1177"/>
    <mergeCell ref="A1178:AE1178"/>
    <mergeCell ref="AF1178:AN1178"/>
    <mergeCell ref="AO1178:BB1178"/>
    <mergeCell ref="AF1179:AN1179"/>
    <mergeCell ref="AO1179:BB1179"/>
    <mergeCell ref="A1171:AE1171"/>
    <mergeCell ref="AF1171:AN1171"/>
    <mergeCell ref="AO1171:BB1171"/>
    <mergeCell ref="A1172:AE1172"/>
    <mergeCell ref="AF1172:AN1172"/>
    <mergeCell ref="AO1172:BB1172"/>
    <mergeCell ref="A1169:AE1169"/>
    <mergeCell ref="AF1169:AN1169"/>
    <mergeCell ref="AO1169:BB1169"/>
    <mergeCell ref="A1170:AE1170"/>
    <mergeCell ref="AF1170:AN1170"/>
    <mergeCell ref="AO1170:BB1170"/>
    <mergeCell ref="A1167:AE1167"/>
    <mergeCell ref="AF1167:AN1167"/>
    <mergeCell ref="AO1167:BB1167"/>
    <mergeCell ref="A1168:AE1168"/>
    <mergeCell ref="AF1168:AN1168"/>
    <mergeCell ref="AO1168:BB1168"/>
    <mergeCell ref="A1165:AE1165"/>
    <mergeCell ref="AF1165:AN1165"/>
    <mergeCell ref="AO1165:BB1165"/>
    <mergeCell ref="A1166:AE1166"/>
    <mergeCell ref="AF1166:AN1166"/>
    <mergeCell ref="AO1166:BB1166"/>
    <mergeCell ref="A1163:AE1163"/>
    <mergeCell ref="AF1163:AN1163"/>
    <mergeCell ref="AO1163:BB1163"/>
    <mergeCell ref="A1164:AE1164"/>
    <mergeCell ref="AF1164:AN1164"/>
    <mergeCell ref="AO1164:BB1164"/>
    <mergeCell ref="A1161:AE1161"/>
    <mergeCell ref="AF1161:AN1161"/>
    <mergeCell ref="AO1161:BB1161"/>
    <mergeCell ref="A1162:AE1162"/>
    <mergeCell ref="AF1162:AN1162"/>
    <mergeCell ref="AO1162:BB1162"/>
    <mergeCell ref="A1159:AE1159"/>
    <mergeCell ref="AF1159:AN1159"/>
    <mergeCell ref="AO1159:BB1159"/>
    <mergeCell ref="A1160:AE1160"/>
    <mergeCell ref="AF1160:AN1160"/>
    <mergeCell ref="AO1160:BB1160"/>
    <mergeCell ref="A1157:AE1157"/>
    <mergeCell ref="AF1157:AN1157"/>
    <mergeCell ref="AO1157:BB1157"/>
    <mergeCell ref="A1158:AE1158"/>
    <mergeCell ref="AF1158:AN1158"/>
    <mergeCell ref="AO1158:BB1158"/>
    <mergeCell ref="A1154:BA1154"/>
    <mergeCell ref="A1155:AE1155"/>
    <mergeCell ref="AF1155:AN1155"/>
    <mergeCell ref="AO1155:BB1155"/>
    <mergeCell ref="A1156:AE1156"/>
    <mergeCell ref="AF1156:AN1156"/>
    <mergeCell ref="AO1156:BB1156"/>
    <mergeCell ref="M1147:S1150"/>
    <mergeCell ref="T1147:Z1150"/>
    <mergeCell ref="AA1147:AG1150"/>
    <mergeCell ref="AH1147:AN1150"/>
    <mergeCell ref="AO1147:BB1150"/>
    <mergeCell ref="M1145:S1145"/>
    <mergeCell ref="T1145:Z1145"/>
    <mergeCell ref="AA1145:AG1145"/>
    <mergeCell ref="AH1145:AN1145"/>
    <mergeCell ref="AO1145:BB1145"/>
    <mergeCell ref="M1146:S1146"/>
    <mergeCell ref="T1146:Z1146"/>
    <mergeCell ref="AA1146:AG1146"/>
    <mergeCell ref="AH1146:AN1146"/>
    <mergeCell ref="AO1146:BB1146"/>
    <mergeCell ref="M1143:S1143"/>
    <mergeCell ref="T1143:Z1143"/>
    <mergeCell ref="AA1143:AG1143"/>
    <mergeCell ref="AH1143:AN1143"/>
    <mergeCell ref="AO1143:BB1143"/>
    <mergeCell ref="M1144:S1144"/>
    <mergeCell ref="T1144:Z1144"/>
    <mergeCell ref="AA1144:AG1144"/>
    <mergeCell ref="AH1144:AN1144"/>
    <mergeCell ref="AO1144:BB1144"/>
    <mergeCell ref="M1141:S1141"/>
    <mergeCell ref="T1141:Z1141"/>
    <mergeCell ref="AA1141:AG1141"/>
    <mergeCell ref="AH1141:AN1141"/>
    <mergeCell ref="AO1141:BB1141"/>
    <mergeCell ref="M1142:S1142"/>
    <mergeCell ref="T1142:Z1142"/>
    <mergeCell ref="AA1142:AG1142"/>
    <mergeCell ref="AH1142:AN1142"/>
    <mergeCell ref="AO1142:BB1142"/>
    <mergeCell ref="M1138:S1139"/>
    <mergeCell ref="T1138:Z1139"/>
    <mergeCell ref="AA1138:AG1139"/>
    <mergeCell ref="AH1138:AN1139"/>
    <mergeCell ref="AO1138:BB1139"/>
    <mergeCell ref="M1140:S1140"/>
    <mergeCell ref="T1140:Z1140"/>
    <mergeCell ref="AA1140:AG1140"/>
    <mergeCell ref="AH1140:AN1140"/>
    <mergeCell ref="AO1140:BB1140"/>
    <mergeCell ref="A1137:L1137"/>
    <mergeCell ref="M1137:S1137"/>
    <mergeCell ref="T1137:Z1137"/>
    <mergeCell ref="AA1137:AG1137"/>
    <mergeCell ref="AH1137:AN1137"/>
    <mergeCell ref="AO1137:BB1137"/>
    <mergeCell ref="M1135:S1135"/>
    <mergeCell ref="T1135:Z1135"/>
    <mergeCell ref="AA1135:AG1135"/>
    <mergeCell ref="AH1135:AN1135"/>
    <mergeCell ref="AO1135:BB1135"/>
    <mergeCell ref="M1136:S1136"/>
    <mergeCell ref="T1136:Z1136"/>
    <mergeCell ref="AA1136:AG1136"/>
    <mergeCell ref="AH1136:AN1136"/>
    <mergeCell ref="AO1136:BB1136"/>
    <mergeCell ref="AH1133:BB1133"/>
    <mergeCell ref="M1134:S1134"/>
    <mergeCell ref="T1134:Z1134"/>
    <mergeCell ref="AA1134:AG1134"/>
    <mergeCell ref="AH1134:AN1134"/>
    <mergeCell ref="AO1134:BB1134"/>
    <mergeCell ref="A1131:L1136"/>
    <mergeCell ref="M1131:S1131"/>
    <mergeCell ref="T1131:AG1131"/>
    <mergeCell ref="AH1131:BB1131"/>
    <mergeCell ref="M1132:S1132"/>
    <mergeCell ref="T1132:AG1132"/>
    <mergeCell ref="AH1132:BB1132"/>
    <mergeCell ref="M1133:S1133"/>
    <mergeCell ref="T1133:AG1133"/>
    <mergeCell ref="AQ1124:BB1124"/>
    <mergeCell ref="A1125:H1125"/>
    <mergeCell ref="I1125:N1125"/>
    <mergeCell ref="O1125:V1125"/>
    <mergeCell ref="W1125:AB1125"/>
    <mergeCell ref="AC1125:AH1125"/>
    <mergeCell ref="AI1125:AP1125"/>
    <mergeCell ref="AQ1125:BB1125"/>
    <mergeCell ref="A1124:H1124"/>
    <mergeCell ref="I1124:N1124"/>
    <mergeCell ref="O1124:V1124"/>
    <mergeCell ref="W1124:AB1124"/>
    <mergeCell ref="AC1124:AH1124"/>
    <mergeCell ref="AI1124:AP1124"/>
    <mergeCell ref="AQ1122:BB1122"/>
    <mergeCell ref="A1123:H1123"/>
    <mergeCell ref="I1123:N1123"/>
    <mergeCell ref="O1123:V1123"/>
    <mergeCell ref="W1123:AB1123"/>
    <mergeCell ref="AC1123:AH1123"/>
    <mergeCell ref="AI1123:AP1123"/>
    <mergeCell ref="AQ1123:BB1123"/>
    <mergeCell ref="A1122:H1122"/>
    <mergeCell ref="I1122:N1122"/>
    <mergeCell ref="O1122:V1122"/>
    <mergeCell ref="W1122:AB1122"/>
    <mergeCell ref="AC1122:AH1122"/>
    <mergeCell ref="AI1122:AP1122"/>
    <mergeCell ref="AQ1120:BB1120"/>
    <mergeCell ref="A1121:H1121"/>
    <mergeCell ref="I1121:N1121"/>
    <mergeCell ref="O1121:V1121"/>
    <mergeCell ref="W1121:AB1121"/>
    <mergeCell ref="AC1121:AH1121"/>
    <mergeCell ref="AI1121:AP1121"/>
    <mergeCell ref="AQ1121:BB1121"/>
    <mergeCell ref="A1120:H1120"/>
    <mergeCell ref="I1120:N1120"/>
    <mergeCell ref="O1120:V1120"/>
    <mergeCell ref="W1120:AB1120"/>
    <mergeCell ref="AC1120:AH1120"/>
    <mergeCell ref="AI1120:AP1120"/>
    <mergeCell ref="AC1116:AH1118"/>
    <mergeCell ref="AI1116:AP1118"/>
    <mergeCell ref="AQ1116:BB1118"/>
    <mergeCell ref="A1119:H1119"/>
    <mergeCell ref="I1119:N1119"/>
    <mergeCell ref="O1119:V1119"/>
    <mergeCell ref="W1119:AB1119"/>
    <mergeCell ref="AC1119:AH1119"/>
    <mergeCell ref="AI1119:AP1119"/>
    <mergeCell ref="AQ1119:BB1119"/>
    <mergeCell ref="A1114:H1118"/>
    <mergeCell ref="I1114:V1115"/>
    <mergeCell ref="W1114:AH1115"/>
    <mergeCell ref="AI1114:BB1115"/>
    <mergeCell ref="I1116:N1118"/>
    <mergeCell ref="O1116:V1118"/>
    <mergeCell ref="W1116:AB1118"/>
    <mergeCell ref="I1108:N1108"/>
    <mergeCell ref="O1108:V1108"/>
    <mergeCell ref="W1108:AB1108"/>
    <mergeCell ref="AC1108:AH1108"/>
    <mergeCell ref="AI1108:AP1108"/>
    <mergeCell ref="AQ1108:BB1108"/>
    <mergeCell ref="I1107:N1107"/>
    <mergeCell ref="O1107:V1107"/>
    <mergeCell ref="W1107:AB1107"/>
    <mergeCell ref="AC1107:AH1107"/>
    <mergeCell ref="AI1107:AP1107"/>
    <mergeCell ref="AQ1107:BB1107"/>
    <mergeCell ref="AQ1105:BB1105"/>
    <mergeCell ref="I1106:N1106"/>
    <mergeCell ref="O1106:V1106"/>
    <mergeCell ref="W1106:AB1106"/>
    <mergeCell ref="AC1106:AH1106"/>
    <mergeCell ref="AI1106:AP1106"/>
    <mergeCell ref="AQ1106:BB1106"/>
    <mergeCell ref="A1105:H1105"/>
    <mergeCell ref="I1105:N1105"/>
    <mergeCell ref="O1105:V1105"/>
    <mergeCell ref="W1105:AB1105"/>
    <mergeCell ref="AC1105:AH1105"/>
    <mergeCell ref="AI1105:AP1105"/>
    <mergeCell ref="I1104:N1104"/>
    <mergeCell ref="O1104:V1104"/>
    <mergeCell ref="W1104:AB1104"/>
    <mergeCell ref="AC1104:AH1104"/>
    <mergeCell ref="AI1104:AP1104"/>
    <mergeCell ref="AQ1104:BB1104"/>
    <mergeCell ref="I1103:N1103"/>
    <mergeCell ref="O1103:V1103"/>
    <mergeCell ref="W1103:AB1103"/>
    <mergeCell ref="AC1103:AH1103"/>
    <mergeCell ref="AI1103:AP1103"/>
    <mergeCell ref="AQ1103:BB1103"/>
    <mergeCell ref="A1101:H1101"/>
    <mergeCell ref="I1101:AB1101"/>
    <mergeCell ref="AC1101:BB1101"/>
    <mergeCell ref="A1102:H1102"/>
    <mergeCell ref="I1102:N1102"/>
    <mergeCell ref="O1102:V1102"/>
    <mergeCell ref="W1102:AB1102"/>
    <mergeCell ref="AC1102:AH1102"/>
    <mergeCell ref="AI1102:AP1102"/>
    <mergeCell ref="AQ1102:BB1102"/>
    <mergeCell ref="AD1093:AM1093"/>
    <mergeCell ref="AN1093:BB1093"/>
    <mergeCell ref="I1099:AB1099"/>
    <mergeCell ref="AC1099:BB1099"/>
    <mergeCell ref="AC1100:BB1100"/>
    <mergeCell ref="AD1090:AM1090"/>
    <mergeCell ref="AN1090:BB1090"/>
    <mergeCell ref="AD1091:AM1091"/>
    <mergeCell ref="AN1091:BB1091"/>
    <mergeCell ref="AD1092:AM1092"/>
    <mergeCell ref="AN1092:BB1092"/>
    <mergeCell ref="AD1087:AM1087"/>
    <mergeCell ref="AN1087:BB1087"/>
    <mergeCell ref="A1088:AC1088"/>
    <mergeCell ref="AD1088:AM1088"/>
    <mergeCell ref="AN1088:BB1088"/>
    <mergeCell ref="AD1089:AM1089"/>
    <mergeCell ref="AN1089:BB1089"/>
    <mergeCell ref="AD1084:BB1084"/>
    <mergeCell ref="AD1085:AM1085"/>
    <mergeCell ref="AN1085:BB1085"/>
    <mergeCell ref="AD1086:AM1086"/>
    <mergeCell ref="AN1086:BB1086"/>
    <mergeCell ref="A1078:T1078"/>
    <mergeCell ref="U1078:AC1078"/>
    <mergeCell ref="AD1078:AI1078"/>
    <mergeCell ref="AJ1078:AQ1078"/>
    <mergeCell ref="AR1078:BB1078"/>
    <mergeCell ref="A1079:T1079"/>
    <mergeCell ref="U1079:AC1079"/>
    <mergeCell ref="AD1079:AI1079"/>
    <mergeCell ref="AJ1079:AQ1079"/>
    <mergeCell ref="AR1079:BB1079"/>
    <mergeCell ref="U1076:AC1076"/>
    <mergeCell ref="AD1076:AI1076"/>
    <mergeCell ref="AJ1076:AQ1076"/>
    <mergeCell ref="AR1076:BB1076"/>
    <mergeCell ref="A1077:T1077"/>
    <mergeCell ref="U1077:AC1077"/>
    <mergeCell ref="AD1077:AI1077"/>
    <mergeCell ref="AJ1077:AQ1077"/>
    <mergeCell ref="AR1077:BB1077"/>
    <mergeCell ref="A1074:T1074"/>
    <mergeCell ref="U1074:AC1074"/>
    <mergeCell ref="AD1074:AI1074"/>
    <mergeCell ref="AJ1074:AQ1074"/>
    <mergeCell ref="AR1074:BB1074"/>
    <mergeCell ref="A1075:T1075"/>
    <mergeCell ref="U1075:AC1075"/>
    <mergeCell ref="AD1075:AI1075"/>
    <mergeCell ref="AJ1075:AQ1075"/>
    <mergeCell ref="AR1075:BB1075"/>
    <mergeCell ref="U1072:AC1072"/>
    <mergeCell ref="AD1072:AI1072"/>
    <mergeCell ref="AJ1072:AQ1072"/>
    <mergeCell ref="AR1072:BB1072"/>
    <mergeCell ref="A1073:T1073"/>
    <mergeCell ref="U1073:AC1073"/>
    <mergeCell ref="AD1073:AI1073"/>
    <mergeCell ref="AJ1073:AQ1073"/>
    <mergeCell ref="AR1073:BB1073"/>
    <mergeCell ref="U1070:AC1070"/>
    <mergeCell ref="AD1070:AI1070"/>
    <mergeCell ref="AJ1070:AQ1070"/>
    <mergeCell ref="AR1070:BB1070"/>
    <mergeCell ref="A1071:T1071"/>
    <mergeCell ref="U1071:AC1071"/>
    <mergeCell ref="AD1071:AI1071"/>
    <mergeCell ref="AJ1071:AQ1071"/>
    <mergeCell ref="AR1071:BB1071"/>
    <mergeCell ref="U1067:AI1067"/>
    <mergeCell ref="AJ1067:BB1067"/>
    <mergeCell ref="U1069:AC1069"/>
    <mergeCell ref="AD1069:AI1069"/>
    <mergeCell ref="AJ1069:AQ1069"/>
    <mergeCell ref="AR1069:BB1069"/>
    <mergeCell ref="U1064:AI1064"/>
    <mergeCell ref="AJ1064:BB1064"/>
    <mergeCell ref="A1065:T1065"/>
    <mergeCell ref="U1065:AI1065"/>
    <mergeCell ref="AJ1065:BB1065"/>
    <mergeCell ref="U1066:AI1066"/>
    <mergeCell ref="AJ1066:BB1066"/>
    <mergeCell ref="A1060:V1060"/>
    <mergeCell ref="W1060:AD1060"/>
    <mergeCell ref="AE1060:AL1060"/>
    <mergeCell ref="AM1060:BB1060"/>
    <mergeCell ref="U1063:AI1063"/>
    <mergeCell ref="AJ1063:BB1063"/>
    <mergeCell ref="A1058:V1058"/>
    <mergeCell ref="W1058:AD1058"/>
    <mergeCell ref="AE1058:AL1058"/>
    <mergeCell ref="AM1058:BB1058"/>
    <mergeCell ref="A1059:V1059"/>
    <mergeCell ref="W1059:AD1059"/>
    <mergeCell ref="AE1059:AL1059"/>
    <mergeCell ref="AM1059:BB1059"/>
    <mergeCell ref="A1056:V1056"/>
    <mergeCell ref="W1056:AD1056"/>
    <mergeCell ref="AE1056:AL1056"/>
    <mergeCell ref="AM1056:BB1056"/>
    <mergeCell ref="A1057:V1057"/>
    <mergeCell ref="W1057:AD1057"/>
    <mergeCell ref="AE1057:AL1057"/>
    <mergeCell ref="AM1057:BB1057"/>
    <mergeCell ref="A1054:V1054"/>
    <mergeCell ref="W1054:AD1054"/>
    <mergeCell ref="AE1054:AL1054"/>
    <mergeCell ref="AM1054:BB1054"/>
    <mergeCell ref="A1055:V1055"/>
    <mergeCell ref="W1055:AD1055"/>
    <mergeCell ref="AE1055:AL1055"/>
    <mergeCell ref="AM1055:BB1055"/>
    <mergeCell ref="A1052:V1052"/>
    <mergeCell ref="W1052:AD1052"/>
    <mergeCell ref="AE1052:AL1052"/>
    <mergeCell ref="AM1052:BB1052"/>
    <mergeCell ref="A1053:V1053"/>
    <mergeCell ref="W1053:AD1053"/>
    <mergeCell ref="AE1053:AL1053"/>
    <mergeCell ref="AM1053:BB1053"/>
    <mergeCell ref="A1050:V1050"/>
    <mergeCell ref="W1050:AD1050"/>
    <mergeCell ref="AE1050:AL1050"/>
    <mergeCell ref="AM1050:BB1050"/>
    <mergeCell ref="A1051:V1051"/>
    <mergeCell ref="W1051:AD1051"/>
    <mergeCell ref="AE1051:AL1051"/>
    <mergeCell ref="AM1051:BB1051"/>
    <mergeCell ref="A1048:V1049"/>
    <mergeCell ref="W1048:AL1048"/>
    <mergeCell ref="AM1048:BB1048"/>
    <mergeCell ref="W1049:AD1049"/>
    <mergeCell ref="AE1049:AL1049"/>
    <mergeCell ref="AM1049:BB1049"/>
    <mergeCell ref="A1040:AE1040"/>
    <mergeCell ref="AF1040:AN1040"/>
    <mergeCell ref="AO1040:BB1040"/>
    <mergeCell ref="A1041:AE1041"/>
    <mergeCell ref="AF1041:AN1041"/>
    <mergeCell ref="AO1041:BB1041"/>
    <mergeCell ref="A1038:AE1038"/>
    <mergeCell ref="AF1038:AN1038"/>
    <mergeCell ref="AO1038:BB1038"/>
    <mergeCell ref="A1039:AE1039"/>
    <mergeCell ref="AF1039:AN1039"/>
    <mergeCell ref="AO1039:BB1039"/>
    <mergeCell ref="A1036:AE1036"/>
    <mergeCell ref="AF1036:AN1036"/>
    <mergeCell ref="AO1036:BB1036"/>
    <mergeCell ref="A1037:AE1037"/>
    <mergeCell ref="AF1037:AN1037"/>
    <mergeCell ref="AO1037:BB1037"/>
    <mergeCell ref="A1034:AE1034"/>
    <mergeCell ref="AF1034:AN1034"/>
    <mergeCell ref="AO1034:BB1034"/>
    <mergeCell ref="A1035:AE1035"/>
    <mergeCell ref="AF1035:AN1035"/>
    <mergeCell ref="AO1035:BB1035"/>
    <mergeCell ref="A1032:AE1032"/>
    <mergeCell ref="AF1032:AN1032"/>
    <mergeCell ref="AO1032:BB1032"/>
    <mergeCell ref="A1033:AE1033"/>
    <mergeCell ref="AF1033:AN1033"/>
    <mergeCell ref="AO1033:BB1033"/>
    <mergeCell ref="A1030:AE1030"/>
    <mergeCell ref="AF1030:AN1030"/>
    <mergeCell ref="AO1030:BB1030"/>
    <mergeCell ref="A1031:AE1031"/>
    <mergeCell ref="AF1031:AN1031"/>
    <mergeCell ref="AO1031:BB1031"/>
    <mergeCell ref="A1028:AE1028"/>
    <mergeCell ref="AF1028:AN1028"/>
    <mergeCell ref="AO1028:BB1028"/>
    <mergeCell ref="A1029:AE1029"/>
    <mergeCell ref="AF1029:AN1029"/>
    <mergeCell ref="AO1029:BB1029"/>
    <mergeCell ref="A1026:AE1026"/>
    <mergeCell ref="AF1026:AN1026"/>
    <mergeCell ref="AO1026:BB1026"/>
    <mergeCell ref="A1027:AE1027"/>
    <mergeCell ref="AF1027:AN1027"/>
    <mergeCell ref="AO1027:BB1027"/>
    <mergeCell ref="AQ1019:BB1019"/>
    <mergeCell ref="A1024:AE1024"/>
    <mergeCell ref="AF1024:AN1024"/>
    <mergeCell ref="AO1024:BB1024"/>
    <mergeCell ref="A1025:AE1025"/>
    <mergeCell ref="AF1025:AN1025"/>
    <mergeCell ref="AO1025:BB1025"/>
    <mergeCell ref="A1019:M1019"/>
    <mergeCell ref="N1019:Q1019"/>
    <mergeCell ref="R1019:V1019"/>
    <mergeCell ref="W1019:AB1019"/>
    <mergeCell ref="AC1019:AH1019"/>
    <mergeCell ref="AI1019:AP1019"/>
    <mergeCell ref="AQ1017:BB1017"/>
    <mergeCell ref="A1018:M1018"/>
    <mergeCell ref="N1018:Q1018"/>
    <mergeCell ref="R1018:V1018"/>
    <mergeCell ref="W1018:AB1018"/>
    <mergeCell ref="AC1018:AH1018"/>
    <mergeCell ref="AI1018:AP1018"/>
    <mergeCell ref="AQ1018:BB1018"/>
    <mergeCell ref="A1017:M1017"/>
    <mergeCell ref="N1017:Q1017"/>
    <mergeCell ref="R1017:V1017"/>
    <mergeCell ref="W1017:AB1017"/>
    <mergeCell ref="AC1017:AH1017"/>
    <mergeCell ref="AI1017:AP1017"/>
    <mergeCell ref="AQ1015:BB1015"/>
    <mergeCell ref="A1016:M1016"/>
    <mergeCell ref="N1016:Q1016"/>
    <mergeCell ref="R1016:V1016"/>
    <mergeCell ref="W1016:AB1016"/>
    <mergeCell ref="AC1016:AH1016"/>
    <mergeCell ref="AI1016:AP1016"/>
    <mergeCell ref="AQ1016:BB1016"/>
    <mergeCell ref="A1015:M1015"/>
    <mergeCell ref="N1015:Q1015"/>
    <mergeCell ref="R1015:V1015"/>
    <mergeCell ref="W1015:AB1015"/>
    <mergeCell ref="AC1015:AH1015"/>
    <mergeCell ref="AI1015:AP1015"/>
    <mergeCell ref="AQ1013:BB1013"/>
    <mergeCell ref="A1014:M1014"/>
    <mergeCell ref="N1014:Q1014"/>
    <mergeCell ref="R1014:V1014"/>
    <mergeCell ref="W1014:AB1014"/>
    <mergeCell ref="AC1014:AH1014"/>
    <mergeCell ref="AI1014:AP1014"/>
    <mergeCell ref="AQ1014:BB1014"/>
    <mergeCell ref="A1013:M1013"/>
    <mergeCell ref="N1013:Q1013"/>
    <mergeCell ref="R1013:V1013"/>
    <mergeCell ref="W1013:AB1013"/>
    <mergeCell ref="AC1013:AH1013"/>
    <mergeCell ref="AI1013:AP1013"/>
    <mergeCell ref="AQ1011:BB1011"/>
    <mergeCell ref="A1012:M1012"/>
    <mergeCell ref="N1012:Q1012"/>
    <mergeCell ref="R1012:V1012"/>
    <mergeCell ref="W1012:AB1012"/>
    <mergeCell ref="AC1012:AH1012"/>
    <mergeCell ref="AI1012:AP1012"/>
    <mergeCell ref="AQ1012:BB1012"/>
    <mergeCell ref="A1011:M1011"/>
    <mergeCell ref="N1011:Q1011"/>
    <mergeCell ref="R1011:V1011"/>
    <mergeCell ref="W1011:AB1011"/>
    <mergeCell ref="AC1011:AH1011"/>
    <mergeCell ref="AI1011:AP1011"/>
    <mergeCell ref="AQ1009:BB1009"/>
    <mergeCell ref="A1010:M1010"/>
    <mergeCell ref="N1010:Q1010"/>
    <mergeCell ref="R1010:V1010"/>
    <mergeCell ref="W1010:AB1010"/>
    <mergeCell ref="AC1010:AH1010"/>
    <mergeCell ref="AI1010:AP1010"/>
    <mergeCell ref="AQ1010:BB1010"/>
    <mergeCell ref="A1009:M1009"/>
    <mergeCell ref="N1009:Q1009"/>
    <mergeCell ref="R1009:V1009"/>
    <mergeCell ref="W1009:AB1009"/>
    <mergeCell ref="AC1009:AH1009"/>
    <mergeCell ref="AI1009:AP1009"/>
    <mergeCell ref="AC1007:AH1007"/>
    <mergeCell ref="AI1007:AP1007"/>
    <mergeCell ref="AQ1007:BB1007"/>
    <mergeCell ref="A1008:M1008"/>
    <mergeCell ref="N1008:Q1008"/>
    <mergeCell ref="R1008:V1008"/>
    <mergeCell ref="W1008:AB1008"/>
    <mergeCell ref="AC1008:AH1008"/>
    <mergeCell ref="AI1008:AP1008"/>
    <mergeCell ref="AQ1008:BB1008"/>
    <mergeCell ref="R1005:V1005"/>
    <mergeCell ref="AC1005:AH1005"/>
    <mergeCell ref="AI1005:AP1005"/>
    <mergeCell ref="AQ1005:BB1005"/>
    <mergeCell ref="AC1006:AH1006"/>
    <mergeCell ref="AI1006:AP1006"/>
    <mergeCell ref="AQ1006:BB1006"/>
    <mergeCell ref="AQ1003:BB1003"/>
    <mergeCell ref="R1004:V1004"/>
    <mergeCell ref="W1004:AB1004"/>
    <mergeCell ref="AC1004:AH1004"/>
    <mergeCell ref="AI1004:AP1004"/>
    <mergeCell ref="AQ1004:BB1004"/>
    <mergeCell ref="W1002:AB1002"/>
    <mergeCell ref="AC1002:AH1002"/>
    <mergeCell ref="AI1002:AP1002"/>
    <mergeCell ref="AQ1002:BB1002"/>
    <mergeCell ref="A1003:M1003"/>
    <mergeCell ref="N1003:Q1003"/>
    <mergeCell ref="R1003:V1003"/>
    <mergeCell ref="W1003:AB1003"/>
    <mergeCell ref="AC1003:AH1003"/>
    <mergeCell ref="AI1003:AP1003"/>
    <mergeCell ref="A1000:H1000"/>
    <mergeCell ref="W1000:AB1000"/>
    <mergeCell ref="AC1000:AH1000"/>
    <mergeCell ref="AI1000:AP1000"/>
    <mergeCell ref="AQ1000:BB1000"/>
    <mergeCell ref="W1001:AB1001"/>
    <mergeCell ref="AC1001:AH1001"/>
    <mergeCell ref="AI1001:AP1001"/>
    <mergeCell ref="AQ1001:BB1001"/>
    <mergeCell ref="AQ996:BB996"/>
    <mergeCell ref="A997:M997"/>
    <mergeCell ref="N997:Q997"/>
    <mergeCell ref="R997:V997"/>
    <mergeCell ref="W997:AB997"/>
    <mergeCell ref="AC997:AH997"/>
    <mergeCell ref="AI997:AP997"/>
    <mergeCell ref="AQ997:BB997"/>
    <mergeCell ref="A996:M996"/>
    <mergeCell ref="N996:Q996"/>
    <mergeCell ref="R996:V996"/>
    <mergeCell ref="W996:AB996"/>
    <mergeCell ref="AC996:AH996"/>
    <mergeCell ref="AI996:AP996"/>
    <mergeCell ref="AQ994:BB994"/>
    <mergeCell ref="A995:M995"/>
    <mergeCell ref="N995:Q995"/>
    <mergeCell ref="R995:V995"/>
    <mergeCell ref="W995:AB995"/>
    <mergeCell ref="AC995:AH995"/>
    <mergeCell ref="AI995:AP995"/>
    <mergeCell ref="AQ995:BB995"/>
    <mergeCell ref="A994:M994"/>
    <mergeCell ref="N994:Q994"/>
    <mergeCell ref="R994:V994"/>
    <mergeCell ref="W994:AB994"/>
    <mergeCell ref="AC994:AH994"/>
    <mergeCell ref="AI994:AP994"/>
    <mergeCell ref="AQ992:BB992"/>
    <mergeCell ref="A993:M993"/>
    <mergeCell ref="N993:Q993"/>
    <mergeCell ref="R993:V993"/>
    <mergeCell ref="W993:AB993"/>
    <mergeCell ref="AC993:AH993"/>
    <mergeCell ref="AI993:AP993"/>
    <mergeCell ref="AQ993:BB993"/>
    <mergeCell ref="A992:M992"/>
    <mergeCell ref="N992:Q992"/>
    <mergeCell ref="R992:V992"/>
    <mergeCell ref="W992:AB992"/>
    <mergeCell ref="AC992:AH992"/>
    <mergeCell ref="AI992:AP992"/>
    <mergeCell ref="AQ990:BB990"/>
    <mergeCell ref="A991:M991"/>
    <mergeCell ref="N991:Q991"/>
    <mergeCell ref="R991:V991"/>
    <mergeCell ref="W991:AB991"/>
    <mergeCell ref="AC991:AH991"/>
    <mergeCell ref="AI991:AP991"/>
    <mergeCell ref="AQ991:BB991"/>
    <mergeCell ref="A990:M990"/>
    <mergeCell ref="N990:Q990"/>
    <mergeCell ref="R990:V990"/>
    <mergeCell ref="W990:AB990"/>
    <mergeCell ref="AC990:AH990"/>
    <mergeCell ref="AI990:AP990"/>
    <mergeCell ref="AC988:AH988"/>
    <mergeCell ref="AI988:AP988"/>
    <mergeCell ref="AQ988:BB988"/>
    <mergeCell ref="A989:M989"/>
    <mergeCell ref="N989:Q989"/>
    <mergeCell ref="R989:V989"/>
    <mergeCell ref="W989:AB989"/>
    <mergeCell ref="AC989:AH989"/>
    <mergeCell ref="AI989:AP989"/>
    <mergeCell ref="AQ989:BB989"/>
    <mergeCell ref="R986:V986"/>
    <mergeCell ref="AC986:AH986"/>
    <mergeCell ref="AI986:AP986"/>
    <mergeCell ref="AQ986:BB986"/>
    <mergeCell ref="AC987:AH987"/>
    <mergeCell ref="AI987:AP987"/>
    <mergeCell ref="AQ987:BB987"/>
    <mergeCell ref="AQ984:BB984"/>
    <mergeCell ref="R985:V985"/>
    <mergeCell ref="W985:AB985"/>
    <mergeCell ref="AC985:AH985"/>
    <mergeCell ref="AI985:AP985"/>
    <mergeCell ref="AQ985:BB985"/>
    <mergeCell ref="A984:M984"/>
    <mergeCell ref="N984:Q984"/>
    <mergeCell ref="R984:V984"/>
    <mergeCell ref="W984:AB984"/>
    <mergeCell ref="AC984:AH984"/>
    <mergeCell ref="AI984:AP984"/>
    <mergeCell ref="W982:AB982"/>
    <mergeCell ref="AC982:AH982"/>
    <mergeCell ref="AI982:AP982"/>
    <mergeCell ref="AQ982:BB982"/>
    <mergeCell ref="W983:AB983"/>
    <mergeCell ref="AC983:AH983"/>
    <mergeCell ref="AI983:AP983"/>
    <mergeCell ref="AQ983:BB983"/>
    <mergeCell ref="A981:H981"/>
    <mergeCell ref="W981:AB981"/>
    <mergeCell ref="AC981:AH981"/>
    <mergeCell ref="AI981:AP981"/>
    <mergeCell ref="AQ981:BB981"/>
    <mergeCell ref="A974:L974"/>
    <mergeCell ref="M974:T974"/>
    <mergeCell ref="U974:AA974"/>
    <mergeCell ref="AB974:AH974"/>
    <mergeCell ref="AI974:AO974"/>
    <mergeCell ref="AP974:BB974"/>
    <mergeCell ref="A973:L973"/>
    <mergeCell ref="M973:T973"/>
    <mergeCell ref="U973:AA973"/>
    <mergeCell ref="AB973:AH973"/>
    <mergeCell ref="AI973:AO973"/>
    <mergeCell ref="AP973:BB973"/>
    <mergeCell ref="AP971:BB971"/>
    <mergeCell ref="A972:L972"/>
    <mergeCell ref="M972:T972"/>
    <mergeCell ref="U972:AA972"/>
    <mergeCell ref="AB972:AH972"/>
    <mergeCell ref="AI972:AO972"/>
    <mergeCell ref="AP972:BB972"/>
    <mergeCell ref="M970:T970"/>
    <mergeCell ref="A971:L971"/>
    <mergeCell ref="M971:T971"/>
    <mergeCell ref="U971:AA971"/>
    <mergeCell ref="AB971:AH971"/>
    <mergeCell ref="AI971:AO971"/>
    <mergeCell ref="T964:AF964"/>
    <mergeCell ref="AG964:BB964"/>
    <mergeCell ref="A969:L969"/>
    <mergeCell ref="M969:T969"/>
    <mergeCell ref="U969:AA970"/>
    <mergeCell ref="AB969:AH970"/>
    <mergeCell ref="AI969:AO970"/>
    <mergeCell ref="AP969:BB970"/>
    <mergeCell ref="A970:L970"/>
    <mergeCell ref="T961:AF961"/>
    <mergeCell ref="AG961:BB961"/>
    <mergeCell ref="T962:AF962"/>
    <mergeCell ref="AG962:BB962"/>
    <mergeCell ref="T963:AF963"/>
    <mergeCell ref="AG963:BB963"/>
    <mergeCell ref="T958:AF958"/>
    <mergeCell ref="AG958:BB958"/>
    <mergeCell ref="T959:AF959"/>
    <mergeCell ref="AG959:BB959"/>
    <mergeCell ref="T960:AF960"/>
    <mergeCell ref="AG960:BB960"/>
    <mergeCell ref="AG955:BB955"/>
    <mergeCell ref="A956:S956"/>
    <mergeCell ref="T956:AF956"/>
    <mergeCell ref="AG956:BB956"/>
    <mergeCell ref="AG957:BB957"/>
    <mergeCell ref="A952:AX953"/>
    <mergeCell ref="Y948:AK948"/>
    <mergeCell ref="AL948:BB948"/>
    <mergeCell ref="Y949:AK949"/>
    <mergeCell ref="AL949:BB949"/>
    <mergeCell ref="Y950:AK950"/>
    <mergeCell ref="AL950:BB950"/>
    <mergeCell ref="Y945:AK945"/>
    <mergeCell ref="AL945:BB945"/>
    <mergeCell ref="Y946:AK946"/>
    <mergeCell ref="AL946:BB946"/>
    <mergeCell ref="Y947:AK947"/>
    <mergeCell ref="AL947:BB947"/>
    <mergeCell ref="Y942:AK942"/>
    <mergeCell ref="AL942:BB942"/>
    <mergeCell ref="Y943:AK943"/>
    <mergeCell ref="AL943:BB943"/>
    <mergeCell ref="Y944:AK944"/>
    <mergeCell ref="AL944:BB944"/>
    <mergeCell ref="Y939:AK939"/>
    <mergeCell ref="AL939:BB939"/>
    <mergeCell ref="Y940:AK940"/>
    <mergeCell ref="AL940:BB940"/>
    <mergeCell ref="Y941:AK941"/>
    <mergeCell ref="AL941:BB941"/>
    <mergeCell ref="Y935:AK936"/>
    <mergeCell ref="AL935:BB936"/>
    <mergeCell ref="Y937:AK937"/>
    <mergeCell ref="AL937:BB937"/>
    <mergeCell ref="Y938:AK938"/>
    <mergeCell ref="AL938:BB938"/>
    <mergeCell ref="Y931:AK932"/>
    <mergeCell ref="AL931:BB932"/>
    <mergeCell ref="Y933:AK933"/>
    <mergeCell ref="AL933:BB933"/>
    <mergeCell ref="Y934:AK934"/>
    <mergeCell ref="AL934:BB934"/>
    <mergeCell ref="AL928:BB928"/>
    <mergeCell ref="A929:X929"/>
    <mergeCell ref="Y929:AK929"/>
    <mergeCell ref="AL929:BB929"/>
    <mergeCell ref="Y930:AK930"/>
    <mergeCell ref="AL930:BB930"/>
    <mergeCell ref="A926:BA926"/>
    <mergeCell ref="A923:AX924"/>
    <mergeCell ref="T918:AF918"/>
    <mergeCell ref="AG918:BB918"/>
    <mergeCell ref="T919:AF920"/>
    <mergeCell ref="AG919:BB920"/>
    <mergeCell ref="T921:AF921"/>
    <mergeCell ref="AG921:BB921"/>
    <mergeCell ref="A913:S913"/>
    <mergeCell ref="T913:AF913"/>
    <mergeCell ref="AG913:BB913"/>
    <mergeCell ref="T914:AF915"/>
    <mergeCell ref="AG914:BB915"/>
    <mergeCell ref="T916:AF917"/>
    <mergeCell ref="AG916:BB917"/>
    <mergeCell ref="AG910:BB910"/>
    <mergeCell ref="A911:S911"/>
    <mergeCell ref="T911:AF911"/>
    <mergeCell ref="AG911:BB911"/>
    <mergeCell ref="AG912:BB912"/>
    <mergeCell ref="A907:AX908"/>
    <mergeCell ref="AB905:AE905"/>
    <mergeCell ref="AF905:AH905"/>
    <mergeCell ref="AI905:AL905"/>
    <mergeCell ref="AM905:AO905"/>
    <mergeCell ref="AP905:AV905"/>
    <mergeCell ref="AW905:BB905"/>
    <mergeCell ref="AF904:AH904"/>
    <mergeCell ref="AI904:AL904"/>
    <mergeCell ref="AM904:AO904"/>
    <mergeCell ref="AP904:AV904"/>
    <mergeCell ref="AW904:BB904"/>
    <mergeCell ref="A905:L905"/>
    <mergeCell ref="M905:P905"/>
    <mergeCell ref="Q905:T905"/>
    <mergeCell ref="U905:X905"/>
    <mergeCell ref="Y905:AA905"/>
    <mergeCell ref="A904:L904"/>
    <mergeCell ref="M904:P904"/>
    <mergeCell ref="Q904:T904"/>
    <mergeCell ref="U904:X904"/>
    <mergeCell ref="Y904:AA904"/>
    <mergeCell ref="AB904:AE904"/>
    <mergeCell ref="AB903:AE903"/>
    <mergeCell ref="AF903:AH903"/>
    <mergeCell ref="AI903:AL903"/>
    <mergeCell ref="AM903:AO903"/>
    <mergeCell ref="AP903:AV903"/>
    <mergeCell ref="AW903:BB903"/>
    <mergeCell ref="AF902:AH902"/>
    <mergeCell ref="AI902:AL902"/>
    <mergeCell ref="AM902:AO902"/>
    <mergeCell ref="AP902:AV902"/>
    <mergeCell ref="AW902:BB902"/>
    <mergeCell ref="A903:L903"/>
    <mergeCell ref="M903:P903"/>
    <mergeCell ref="Q903:T903"/>
    <mergeCell ref="U903:X903"/>
    <mergeCell ref="Y903:AA903"/>
    <mergeCell ref="A902:L902"/>
    <mergeCell ref="M902:P902"/>
    <mergeCell ref="Q902:T902"/>
    <mergeCell ref="U902:X902"/>
    <mergeCell ref="Y902:AA902"/>
    <mergeCell ref="AB902:AE902"/>
    <mergeCell ref="AB901:AE901"/>
    <mergeCell ref="AF901:AH901"/>
    <mergeCell ref="AI901:AL901"/>
    <mergeCell ref="AM901:AO901"/>
    <mergeCell ref="AP901:AV901"/>
    <mergeCell ref="AW901:BB901"/>
    <mergeCell ref="AF900:AH900"/>
    <mergeCell ref="AI900:AL900"/>
    <mergeCell ref="AM900:AO900"/>
    <mergeCell ref="AP900:AV900"/>
    <mergeCell ref="AW900:BB900"/>
    <mergeCell ref="A901:L901"/>
    <mergeCell ref="M901:P901"/>
    <mergeCell ref="Q901:T901"/>
    <mergeCell ref="U901:X901"/>
    <mergeCell ref="Y901:AA901"/>
    <mergeCell ref="AI899:AL899"/>
    <mergeCell ref="AM899:AO899"/>
    <mergeCell ref="AP899:AV899"/>
    <mergeCell ref="AW899:BB899"/>
    <mergeCell ref="A900:L900"/>
    <mergeCell ref="M900:P900"/>
    <mergeCell ref="Q900:T900"/>
    <mergeCell ref="U900:X900"/>
    <mergeCell ref="Y900:AA900"/>
    <mergeCell ref="AB900:AE900"/>
    <mergeCell ref="AI898:AL898"/>
    <mergeCell ref="AM898:AO898"/>
    <mergeCell ref="AP898:AV898"/>
    <mergeCell ref="AW898:BB898"/>
    <mergeCell ref="M899:P899"/>
    <mergeCell ref="Q899:T899"/>
    <mergeCell ref="U899:X899"/>
    <mergeCell ref="Y899:AA899"/>
    <mergeCell ref="AB899:AE899"/>
    <mergeCell ref="AF899:AH899"/>
    <mergeCell ref="AI897:AL897"/>
    <mergeCell ref="AM897:AO897"/>
    <mergeCell ref="AP897:AV897"/>
    <mergeCell ref="AW897:BB897"/>
    <mergeCell ref="M898:P898"/>
    <mergeCell ref="Q898:T898"/>
    <mergeCell ref="U898:X898"/>
    <mergeCell ref="Y898:AA898"/>
    <mergeCell ref="AB898:AE898"/>
    <mergeCell ref="AF898:AH898"/>
    <mergeCell ref="AI896:AL896"/>
    <mergeCell ref="AM896:AO896"/>
    <mergeCell ref="AP896:AV896"/>
    <mergeCell ref="AW896:BB896"/>
    <mergeCell ref="M897:P897"/>
    <mergeCell ref="Q897:T897"/>
    <mergeCell ref="U897:X897"/>
    <mergeCell ref="Y897:AA897"/>
    <mergeCell ref="AB897:AE897"/>
    <mergeCell ref="AF897:AH897"/>
    <mergeCell ref="M896:P896"/>
    <mergeCell ref="Q896:T896"/>
    <mergeCell ref="U896:X896"/>
    <mergeCell ref="Y896:AA896"/>
    <mergeCell ref="AB896:AE896"/>
    <mergeCell ref="AF896:AH896"/>
    <mergeCell ref="AB895:AE895"/>
    <mergeCell ref="AF895:AH895"/>
    <mergeCell ref="AI895:AL895"/>
    <mergeCell ref="AM895:AO895"/>
    <mergeCell ref="AP895:AV895"/>
    <mergeCell ref="AW895:BB895"/>
    <mergeCell ref="AF894:AH894"/>
    <mergeCell ref="AI894:AL894"/>
    <mergeCell ref="AM894:AO894"/>
    <mergeCell ref="AP894:AV894"/>
    <mergeCell ref="AW894:BB894"/>
    <mergeCell ref="A895:L895"/>
    <mergeCell ref="M895:P895"/>
    <mergeCell ref="Q895:T895"/>
    <mergeCell ref="U895:X895"/>
    <mergeCell ref="Y895:AA895"/>
    <mergeCell ref="A894:L894"/>
    <mergeCell ref="M894:P894"/>
    <mergeCell ref="Q894:T894"/>
    <mergeCell ref="U894:X894"/>
    <mergeCell ref="Y894:AA894"/>
    <mergeCell ref="AB894:AE894"/>
    <mergeCell ref="AB893:AE893"/>
    <mergeCell ref="AF893:AH893"/>
    <mergeCell ref="AI893:AL893"/>
    <mergeCell ref="AM893:AO893"/>
    <mergeCell ref="AP893:AV893"/>
    <mergeCell ref="AW893:BB893"/>
    <mergeCell ref="AF892:AH892"/>
    <mergeCell ref="AI892:AL892"/>
    <mergeCell ref="AM892:AO892"/>
    <mergeCell ref="AP892:AV892"/>
    <mergeCell ref="AW892:BB892"/>
    <mergeCell ref="A893:L893"/>
    <mergeCell ref="M893:P893"/>
    <mergeCell ref="Q893:T893"/>
    <mergeCell ref="U893:X893"/>
    <mergeCell ref="Y893:AA893"/>
    <mergeCell ref="A892:L892"/>
    <mergeCell ref="M892:P892"/>
    <mergeCell ref="Q892:T892"/>
    <mergeCell ref="U892:X892"/>
    <mergeCell ref="Y892:AA892"/>
    <mergeCell ref="AB892:AE892"/>
    <mergeCell ref="AB891:AE891"/>
    <mergeCell ref="AF891:AH891"/>
    <mergeCell ref="AI891:AL891"/>
    <mergeCell ref="AM891:AO891"/>
    <mergeCell ref="AP891:AV891"/>
    <mergeCell ref="AW891:BB891"/>
    <mergeCell ref="AF890:AH890"/>
    <mergeCell ref="AI890:AL890"/>
    <mergeCell ref="AM890:AO890"/>
    <mergeCell ref="AP890:AV890"/>
    <mergeCell ref="AW890:BB890"/>
    <mergeCell ref="A891:L891"/>
    <mergeCell ref="M891:P891"/>
    <mergeCell ref="Q891:T891"/>
    <mergeCell ref="U891:X891"/>
    <mergeCell ref="Y891:AA891"/>
    <mergeCell ref="AI889:AL889"/>
    <mergeCell ref="AM889:AO889"/>
    <mergeCell ref="AP889:AV889"/>
    <mergeCell ref="AW889:BB889"/>
    <mergeCell ref="A890:L890"/>
    <mergeCell ref="M890:P890"/>
    <mergeCell ref="Q890:T890"/>
    <mergeCell ref="U890:X890"/>
    <mergeCell ref="Y890:AA890"/>
    <mergeCell ref="AB890:AE890"/>
    <mergeCell ref="M887:T887"/>
    <mergeCell ref="AP887:BB887"/>
    <mergeCell ref="AP888:BB888"/>
    <mergeCell ref="A889:L889"/>
    <mergeCell ref="M889:P889"/>
    <mergeCell ref="Q889:T889"/>
    <mergeCell ref="U889:X889"/>
    <mergeCell ref="Y889:AA889"/>
    <mergeCell ref="AB889:AE889"/>
    <mergeCell ref="AF889:AH889"/>
    <mergeCell ref="A886:L886"/>
    <mergeCell ref="M886:T886"/>
    <mergeCell ref="U886:AA886"/>
    <mergeCell ref="AB886:AH886"/>
    <mergeCell ref="AI886:AO886"/>
    <mergeCell ref="AP886:BB886"/>
    <mergeCell ref="AI874:BB874"/>
    <mergeCell ref="AI875:BB875"/>
    <mergeCell ref="AI876:BB876"/>
    <mergeCell ref="M884:BB884"/>
    <mergeCell ref="AP885:BB885"/>
    <mergeCell ref="A878:AX879"/>
    <mergeCell ref="AI868:BB868"/>
    <mergeCell ref="AI869:BB869"/>
    <mergeCell ref="AI870:BB870"/>
    <mergeCell ref="AI871:BB871"/>
    <mergeCell ref="AI872:BB872"/>
    <mergeCell ref="AI873:BB873"/>
    <mergeCell ref="AI862:BB862"/>
    <mergeCell ref="A865:AH865"/>
    <mergeCell ref="AI865:BB865"/>
    <mergeCell ref="A866:AH866"/>
    <mergeCell ref="AI866:BB866"/>
    <mergeCell ref="A867:AH867"/>
    <mergeCell ref="AI867:BB867"/>
    <mergeCell ref="AI856:BB856"/>
    <mergeCell ref="AI857:BB857"/>
    <mergeCell ref="AI858:BB858"/>
    <mergeCell ref="AI859:BB859"/>
    <mergeCell ref="AI860:BB860"/>
    <mergeCell ref="AI861:BB861"/>
    <mergeCell ref="A851:AH851"/>
    <mergeCell ref="AI851:BB851"/>
    <mergeCell ref="AI852:BB852"/>
    <mergeCell ref="AI853:BB853"/>
    <mergeCell ref="AI854:BB854"/>
    <mergeCell ref="AI855:BB855"/>
    <mergeCell ref="A849:AH849"/>
    <mergeCell ref="AI849:BB849"/>
    <mergeCell ref="BG849:BK849"/>
    <mergeCell ref="A850:AH850"/>
    <mergeCell ref="AI850:BB850"/>
    <mergeCell ref="A843:AX844"/>
    <mergeCell ref="I841:N841"/>
    <mergeCell ref="O841:V841"/>
    <mergeCell ref="W841:AB841"/>
    <mergeCell ref="AC841:AH841"/>
    <mergeCell ref="AI841:AP841"/>
    <mergeCell ref="AQ841:BB841"/>
    <mergeCell ref="I840:N840"/>
    <mergeCell ref="O840:V840"/>
    <mergeCell ref="W840:AB840"/>
    <mergeCell ref="AC840:AH840"/>
    <mergeCell ref="AI840:AP840"/>
    <mergeCell ref="AQ840:BB840"/>
    <mergeCell ref="AQ838:BB838"/>
    <mergeCell ref="I839:N839"/>
    <mergeCell ref="O839:V839"/>
    <mergeCell ref="W839:AB839"/>
    <mergeCell ref="AC839:AH839"/>
    <mergeCell ref="AI839:AP839"/>
    <mergeCell ref="AQ839:BB839"/>
    <mergeCell ref="A838:H838"/>
    <mergeCell ref="I838:N838"/>
    <mergeCell ref="O838:V838"/>
    <mergeCell ref="W838:AB838"/>
    <mergeCell ref="AC838:AH838"/>
    <mergeCell ref="AI838:AP838"/>
    <mergeCell ref="I837:N837"/>
    <mergeCell ref="O837:V837"/>
    <mergeCell ref="W837:AB837"/>
    <mergeCell ref="AC837:AH837"/>
    <mergeCell ref="AI837:AP837"/>
    <mergeCell ref="AQ837:BB837"/>
    <mergeCell ref="AQ835:BB835"/>
    <mergeCell ref="I836:N836"/>
    <mergeCell ref="O836:V836"/>
    <mergeCell ref="W836:AB836"/>
    <mergeCell ref="AC836:AH836"/>
    <mergeCell ref="AI836:AP836"/>
    <mergeCell ref="AQ836:BB836"/>
    <mergeCell ref="AC833:BB833"/>
    <mergeCell ref="A834:H834"/>
    <mergeCell ref="I834:AB834"/>
    <mergeCell ref="AC834:BB834"/>
    <mergeCell ref="A835:H835"/>
    <mergeCell ref="I835:N835"/>
    <mergeCell ref="O835:V835"/>
    <mergeCell ref="W835:AB835"/>
    <mergeCell ref="AC835:AH835"/>
    <mergeCell ref="AI835:AP835"/>
    <mergeCell ref="A827:AE827"/>
    <mergeCell ref="AF827:AN827"/>
    <mergeCell ref="AO827:BB827"/>
    <mergeCell ref="I832:AB832"/>
    <mergeCell ref="AC832:BB832"/>
    <mergeCell ref="A829:AX830"/>
    <mergeCell ref="A825:AE825"/>
    <mergeCell ref="AF825:AN825"/>
    <mergeCell ref="AO825:BB825"/>
    <mergeCell ref="A826:AE826"/>
    <mergeCell ref="AF826:AN826"/>
    <mergeCell ref="AO826:BB826"/>
    <mergeCell ref="A823:AE823"/>
    <mergeCell ref="AF823:AN823"/>
    <mergeCell ref="AO823:BB823"/>
    <mergeCell ref="A824:AE824"/>
    <mergeCell ref="AF824:AN824"/>
    <mergeCell ref="AO824:BB824"/>
    <mergeCell ref="A821:AE821"/>
    <mergeCell ref="AF821:AN821"/>
    <mergeCell ref="AO821:BB821"/>
    <mergeCell ref="A822:AE822"/>
    <mergeCell ref="AF822:AN822"/>
    <mergeCell ref="AO822:BB822"/>
    <mergeCell ref="A819:AE819"/>
    <mergeCell ref="AF819:AN819"/>
    <mergeCell ref="AO819:BB819"/>
    <mergeCell ref="A820:AE820"/>
    <mergeCell ref="AF820:AN820"/>
    <mergeCell ref="AO820:BB820"/>
    <mergeCell ref="A817:AE817"/>
    <mergeCell ref="AF817:AN817"/>
    <mergeCell ref="AO817:BB817"/>
    <mergeCell ref="A818:AE818"/>
    <mergeCell ref="AF818:AN818"/>
    <mergeCell ref="AO818:BB818"/>
    <mergeCell ref="A815:AE815"/>
    <mergeCell ref="AF815:AN815"/>
    <mergeCell ref="AO815:BB815"/>
    <mergeCell ref="A816:AE816"/>
    <mergeCell ref="AF816:AN816"/>
    <mergeCell ref="AO816:BB816"/>
    <mergeCell ref="A813:AE813"/>
    <mergeCell ref="AF813:AN813"/>
    <mergeCell ref="AO813:BB813"/>
    <mergeCell ref="A814:AE814"/>
    <mergeCell ref="AF814:AN814"/>
    <mergeCell ref="AO814:BB814"/>
    <mergeCell ref="A807:S807"/>
    <mergeCell ref="T807:Z807"/>
    <mergeCell ref="AA807:AL807"/>
    <mergeCell ref="AM807:BB807"/>
    <mergeCell ref="A812:AE812"/>
    <mergeCell ref="AF812:AN812"/>
    <mergeCell ref="AO812:BB812"/>
    <mergeCell ref="A809:AX810"/>
    <mergeCell ref="A805:S805"/>
    <mergeCell ref="T805:Z805"/>
    <mergeCell ref="AA805:AL805"/>
    <mergeCell ref="AM805:BB805"/>
    <mergeCell ref="A806:S806"/>
    <mergeCell ref="T806:Z806"/>
    <mergeCell ref="AA806:AL806"/>
    <mergeCell ref="AM806:BB806"/>
    <mergeCell ref="A803:S803"/>
    <mergeCell ref="T803:Z803"/>
    <mergeCell ref="AA803:AL803"/>
    <mergeCell ref="AM803:BB803"/>
    <mergeCell ref="A804:S804"/>
    <mergeCell ref="T804:Z804"/>
    <mergeCell ref="AA804:AL804"/>
    <mergeCell ref="AM804:BB804"/>
    <mergeCell ref="A801:S801"/>
    <mergeCell ref="T801:Z801"/>
    <mergeCell ref="AA801:AL801"/>
    <mergeCell ref="AM801:BB801"/>
    <mergeCell ref="A802:S802"/>
    <mergeCell ref="T802:Z802"/>
    <mergeCell ref="AA802:AL802"/>
    <mergeCell ref="AM802:BB802"/>
    <mergeCell ref="A799:S799"/>
    <mergeCell ref="T799:Z799"/>
    <mergeCell ref="AA799:AL799"/>
    <mergeCell ref="AM799:BB799"/>
    <mergeCell ref="A800:S800"/>
    <mergeCell ref="T800:Z800"/>
    <mergeCell ref="AA800:AL800"/>
    <mergeCell ref="AM800:BB800"/>
    <mergeCell ref="A797:S797"/>
    <mergeCell ref="T797:Z797"/>
    <mergeCell ref="AA797:AL797"/>
    <mergeCell ref="AM797:BB797"/>
    <mergeCell ref="A798:S798"/>
    <mergeCell ref="T798:Z798"/>
    <mergeCell ref="AA798:AL798"/>
    <mergeCell ref="AM798:BB798"/>
    <mergeCell ref="A795:S795"/>
    <mergeCell ref="T795:Z795"/>
    <mergeCell ref="AA795:AL795"/>
    <mergeCell ref="AM795:BB795"/>
    <mergeCell ref="A796:S796"/>
    <mergeCell ref="T796:Z796"/>
    <mergeCell ref="AA796:AL796"/>
    <mergeCell ref="AM796:BB796"/>
    <mergeCell ref="A793:S793"/>
    <mergeCell ref="T793:Z793"/>
    <mergeCell ref="AA793:AL793"/>
    <mergeCell ref="AM793:BB793"/>
    <mergeCell ref="T794:Z794"/>
    <mergeCell ref="AA794:AL794"/>
    <mergeCell ref="AM794:BB794"/>
    <mergeCell ref="T791:Z792"/>
    <mergeCell ref="AA791:AL791"/>
    <mergeCell ref="AM791:BB791"/>
    <mergeCell ref="AA792:AL792"/>
    <mergeCell ref="AM792:BB792"/>
    <mergeCell ref="A787:AX788"/>
    <mergeCell ref="A782:AK783"/>
    <mergeCell ref="AL782:BB782"/>
    <mergeCell ref="AL783:BB783"/>
    <mergeCell ref="A785:AK785"/>
    <mergeCell ref="AL785:BB785"/>
    <mergeCell ref="A778:AX779"/>
    <mergeCell ref="A780:BA780"/>
    <mergeCell ref="A784:AK784"/>
    <mergeCell ref="AL784:BB784"/>
    <mergeCell ref="A776:P776"/>
    <mergeCell ref="Q776:V776"/>
    <mergeCell ref="W776:AB776"/>
    <mergeCell ref="AC776:AI776"/>
    <mergeCell ref="AJ776:AP776"/>
    <mergeCell ref="AQ776:BB776"/>
    <mergeCell ref="A775:P775"/>
    <mergeCell ref="Q775:V775"/>
    <mergeCell ref="W775:AB775"/>
    <mergeCell ref="AC775:AI775"/>
    <mergeCell ref="AJ775:AP775"/>
    <mergeCell ref="AQ775:BB775"/>
    <mergeCell ref="A774:P774"/>
    <mergeCell ref="Q774:V774"/>
    <mergeCell ref="W774:AB774"/>
    <mergeCell ref="AC774:AI774"/>
    <mergeCell ref="AJ774:AP774"/>
    <mergeCell ref="AQ774:BB774"/>
    <mergeCell ref="A773:P773"/>
    <mergeCell ref="Q773:V773"/>
    <mergeCell ref="W773:AB773"/>
    <mergeCell ref="AC773:AI773"/>
    <mergeCell ref="AJ773:AP773"/>
    <mergeCell ref="AQ773:BB773"/>
    <mergeCell ref="Q771:V771"/>
    <mergeCell ref="W771:AB771"/>
    <mergeCell ref="AC771:AI771"/>
    <mergeCell ref="AJ771:AP771"/>
    <mergeCell ref="AQ771:BB771"/>
    <mergeCell ref="Q772:V772"/>
    <mergeCell ref="W772:AB772"/>
    <mergeCell ref="AC772:AI772"/>
    <mergeCell ref="AJ772:AP772"/>
    <mergeCell ref="AQ772:BB772"/>
    <mergeCell ref="Q769:V769"/>
    <mergeCell ref="W769:AB769"/>
    <mergeCell ref="AC769:AI769"/>
    <mergeCell ref="AJ769:AP769"/>
    <mergeCell ref="AQ769:BB769"/>
    <mergeCell ref="Q770:V770"/>
    <mergeCell ref="W770:AB770"/>
    <mergeCell ref="AC770:AI770"/>
    <mergeCell ref="AJ770:AP770"/>
    <mergeCell ref="AQ770:BB770"/>
    <mergeCell ref="Q768:V768"/>
    <mergeCell ref="W768:AB768"/>
    <mergeCell ref="AC768:AI768"/>
    <mergeCell ref="AJ768:AP768"/>
    <mergeCell ref="AQ768:BB768"/>
    <mergeCell ref="A764:AX765"/>
    <mergeCell ref="N759:S759"/>
    <mergeCell ref="T759:Z759"/>
    <mergeCell ref="AA759:AG759"/>
    <mergeCell ref="AH759:AP759"/>
    <mergeCell ref="AQ759:BB759"/>
    <mergeCell ref="N760:S760"/>
    <mergeCell ref="T760:Z760"/>
    <mergeCell ref="AA760:AG760"/>
    <mergeCell ref="AH760:AP760"/>
    <mergeCell ref="AQ760:BB760"/>
    <mergeCell ref="A758:M758"/>
    <mergeCell ref="N758:S758"/>
    <mergeCell ref="T758:Z758"/>
    <mergeCell ref="AA758:AG758"/>
    <mergeCell ref="AH758:AP758"/>
    <mergeCell ref="AQ758:BB758"/>
    <mergeCell ref="N762:S762"/>
    <mergeCell ref="T762:Z762"/>
    <mergeCell ref="AA762:AG762"/>
    <mergeCell ref="AH762:AP762"/>
    <mergeCell ref="AQ762:BB762"/>
    <mergeCell ref="A761:M761"/>
    <mergeCell ref="A762:M762"/>
    <mergeCell ref="A759:M759"/>
    <mergeCell ref="N761:S761"/>
    <mergeCell ref="T761:Z761"/>
    <mergeCell ref="AH754:AP754"/>
    <mergeCell ref="AQ754:BB754"/>
    <mergeCell ref="N750:BB750"/>
    <mergeCell ref="N751:S751"/>
    <mergeCell ref="AH751:AP751"/>
    <mergeCell ref="AQ751:BB751"/>
    <mergeCell ref="A752:M752"/>
    <mergeCell ref="N752:S752"/>
    <mergeCell ref="T752:Z752"/>
    <mergeCell ref="AA752:AG752"/>
    <mergeCell ref="AH752:AP752"/>
    <mergeCell ref="AQ752:BB752"/>
    <mergeCell ref="A744:BB744"/>
    <mergeCell ref="A745:S745"/>
    <mergeCell ref="T745:AF745"/>
    <mergeCell ref="AG745:BB745"/>
    <mergeCell ref="A746:S746"/>
    <mergeCell ref="T746:AF746"/>
    <mergeCell ref="AG746:BB746"/>
    <mergeCell ref="AG741:BB741"/>
    <mergeCell ref="A742:S742"/>
    <mergeCell ref="T742:AF742"/>
    <mergeCell ref="AG742:BB742"/>
    <mergeCell ref="AG743:BB743"/>
    <mergeCell ref="A737:AX738"/>
    <mergeCell ref="W731:AI731"/>
    <mergeCell ref="AJ731:BB731"/>
    <mergeCell ref="W732:AI733"/>
    <mergeCell ref="AJ732:BB733"/>
    <mergeCell ref="W734:AI734"/>
    <mergeCell ref="AJ734:BB734"/>
    <mergeCell ref="A734:V734"/>
    <mergeCell ref="A735:V735"/>
    <mergeCell ref="W735:AI735"/>
    <mergeCell ref="AJ735:BB735"/>
    <mergeCell ref="P724:W724"/>
    <mergeCell ref="X724:AH724"/>
    <mergeCell ref="AI724:BB724"/>
    <mergeCell ref="W729:BB729"/>
    <mergeCell ref="A730:V730"/>
    <mergeCell ref="W730:AI730"/>
    <mergeCell ref="AJ730:BB730"/>
    <mergeCell ref="P722:W722"/>
    <mergeCell ref="X722:AH722"/>
    <mergeCell ref="AI722:BB722"/>
    <mergeCell ref="P723:W723"/>
    <mergeCell ref="X723:AH723"/>
    <mergeCell ref="AI723:BB723"/>
    <mergeCell ref="P720:W720"/>
    <mergeCell ref="X720:AH720"/>
    <mergeCell ref="AI720:BB720"/>
    <mergeCell ref="P721:W721"/>
    <mergeCell ref="X721:AH721"/>
    <mergeCell ref="AI721:BB721"/>
    <mergeCell ref="A726:AX727"/>
    <mergeCell ref="A718:O718"/>
    <mergeCell ref="P718:W718"/>
    <mergeCell ref="X718:AH718"/>
    <mergeCell ref="AI718:BB718"/>
    <mergeCell ref="A719:O719"/>
    <mergeCell ref="P719:W719"/>
    <mergeCell ref="X719:AH719"/>
    <mergeCell ref="AI719:BB719"/>
    <mergeCell ref="A716:O716"/>
    <mergeCell ref="P716:W716"/>
    <mergeCell ref="X716:AH716"/>
    <mergeCell ref="AI716:BB716"/>
    <mergeCell ref="A717:O717"/>
    <mergeCell ref="P717:W717"/>
    <mergeCell ref="X717:AH717"/>
    <mergeCell ref="AI717:BB717"/>
    <mergeCell ref="A714:O714"/>
    <mergeCell ref="P714:W714"/>
    <mergeCell ref="X714:AH714"/>
    <mergeCell ref="AI714:BB714"/>
    <mergeCell ref="A715:O715"/>
    <mergeCell ref="P715:W715"/>
    <mergeCell ref="X715:AH715"/>
    <mergeCell ref="AI715:BB715"/>
    <mergeCell ref="A711:O711"/>
    <mergeCell ref="P711:W711"/>
    <mergeCell ref="X711:AH711"/>
    <mergeCell ref="AI711:BB711"/>
    <mergeCell ref="A713:O713"/>
    <mergeCell ref="P713:W713"/>
    <mergeCell ref="X713:AH713"/>
    <mergeCell ref="AI713:BB713"/>
    <mergeCell ref="A709:O709"/>
    <mergeCell ref="P709:W709"/>
    <mergeCell ref="X709:AH709"/>
    <mergeCell ref="AI709:BB709"/>
    <mergeCell ref="A710:O710"/>
    <mergeCell ref="P710:W710"/>
    <mergeCell ref="X710:AH710"/>
    <mergeCell ref="AI710:BB710"/>
    <mergeCell ref="A707:O707"/>
    <mergeCell ref="P707:W707"/>
    <mergeCell ref="X707:AH707"/>
    <mergeCell ref="AI707:BB707"/>
    <mergeCell ref="A708:O708"/>
    <mergeCell ref="P708:W708"/>
    <mergeCell ref="X708:AH708"/>
    <mergeCell ref="AI708:BB708"/>
    <mergeCell ref="P704:W704"/>
    <mergeCell ref="X704:AH704"/>
    <mergeCell ref="AI704:BB704"/>
    <mergeCell ref="A705:O706"/>
    <mergeCell ref="P705:W706"/>
    <mergeCell ref="X705:AH706"/>
    <mergeCell ref="AI705:BB706"/>
    <mergeCell ref="A702:O702"/>
    <mergeCell ref="P702:W702"/>
    <mergeCell ref="X702:AH702"/>
    <mergeCell ref="AI702:BB702"/>
    <mergeCell ref="P703:W703"/>
    <mergeCell ref="X703:AH703"/>
    <mergeCell ref="AI703:BB703"/>
    <mergeCell ref="A699:O699"/>
    <mergeCell ref="P699:W699"/>
    <mergeCell ref="X699:AH699"/>
    <mergeCell ref="AI699:BB699"/>
    <mergeCell ref="A701:O701"/>
    <mergeCell ref="P701:W701"/>
    <mergeCell ref="X701:AH701"/>
    <mergeCell ref="AI701:BB701"/>
    <mergeCell ref="A697:O697"/>
    <mergeCell ref="X697:AH697"/>
    <mergeCell ref="AI697:BB697"/>
    <mergeCell ref="A698:O698"/>
    <mergeCell ref="P698:W698"/>
    <mergeCell ref="X698:AH698"/>
    <mergeCell ref="AI698:BB698"/>
    <mergeCell ref="N691:S691"/>
    <mergeCell ref="T691:Z691"/>
    <mergeCell ref="AA691:AG691"/>
    <mergeCell ref="AH691:AP691"/>
    <mergeCell ref="AQ691:BB691"/>
    <mergeCell ref="N692:S692"/>
    <mergeCell ref="T692:Z692"/>
    <mergeCell ref="AA692:AG692"/>
    <mergeCell ref="AH692:AP692"/>
    <mergeCell ref="AQ692:BB692"/>
    <mergeCell ref="A691:M691"/>
    <mergeCell ref="A692:M692"/>
    <mergeCell ref="A694:AX695"/>
    <mergeCell ref="A690:M690"/>
    <mergeCell ref="N690:S690"/>
    <mergeCell ref="T690:Z690"/>
    <mergeCell ref="AA690:AG690"/>
    <mergeCell ref="AH690:AP690"/>
    <mergeCell ref="AQ690:BB690"/>
    <mergeCell ref="A689:M689"/>
    <mergeCell ref="N689:S689"/>
    <mergeCell ref="T689:Z689"/>
    <mergeCell ref="AA689:AG689"/>
    <mergeCell ref="AH689:AP689"/>
    <mergeCell ref="AQ689:BB689"/>
    <mergeCell ref="A688:M688"/>
    <mergeCell ref="N688:S688"/>
    <mergeCell ref="T688:Z688"/>
    <mergeCell ref="AA688:AG688"/>
    <mergeCell ref="AH688:AP688"/>
    <mergeCell ref="AQ688:BB688"/>
    <mergeCell ref="A686:M687"/>
    <mergeCell ref="N686:S687"/>
    <mergeCell ref="T686:Z687"/>
    <mergeCell ref="AA686:AG687"/>
    <mergeCell ref="AH686:AP687"/>
    <mergeCell ref="AQ686:BB687"/>
    <mergeCell ref="A685:M685"/>
    <mergeCell ref="N685:S685"/>
    <mergeCell ref="T685:Z685"/>
    <mergeCell ref="AA685:AG685"/>
    <mergeCell ref="AH685:AP685"/>
    <mergeCell ref="AQ685:BB685"/>
    <mergeCell ref="A683:M684"/>
    <mergeCell ref="N683:S684"/>
    <mergeCell ref="T683:Z684"/>
    <mergeCell ref="AA683:AG684"/>
    <mergeCell ref="AH683:AP684"/>
    <mergeCell ref="AQ683:BB684"/>
    <mergeCell ref="A681:M682"/>
    <mergeCell ref="N681:S682"/>
    <mergeCell ref="T681:Z682"/>
    <mergeCell ref="AA681:AG682"/>
    <mergeCell ref="AH681:AP682"/>
    <mergeCell ref="AQ681:BB682"/>
    <mergeCell ref="N679:S679"/>
    <mergeCell ref="AH679:AP679"/>
    <mergeCell ref="AQ679:BB679"/>
    <mergeCell ref="A680:M680"/>
    <mergeCell ref="N680:S680"/>
    <mergeCell ref="T680:Z680"/>
    <mergeCell ref="AA680:AG680"/>
    <mergeCell ref="AH680:AP680"/>
    <mergeCell ref="AQ680:BB680"/>
    <mergeCell ref="AQ677:BB677"/>
    <mergeCell ref="N678:S678"/>
    <mergeCell ref="T678:Z678"/>
    <mergeCell ref="AA678:AG678"/>
    <mergeCell ref="AH678:AP678"/>
    <mergeCell ref="AQ678:BB678"/>
    <mergeCell ref="AH675:AP675"/>
    <mergeCell ref="N676:S676"/>
    <mergeCell ref="AA676:AG676"/>
    <mergeCell ref="AH676:AP676"/>
    <mergeCell ref="AQ676:BB676"/>
    <mergeCell ref="A677:M677"/>
    <mergeCell ref="N677:S677"/>
    <mergeCell ref="T677:Z677"/>
    <mergeCell ref="AA677:AG677"/>
    <mergeCell ref="AH677:AP677"/>
    <mergeCell ref="U666:AG666"/>
    <mergeCell ref="AH666:BB666"/>
    <mergeCell ref="U667:AG667"/>
    <mergeCell ref="AH667:BB667"/>
    <mergeCell ref="N674:BB674"/>
    <mergeCell ref="A670:AX671"/>
    <mergeCell ref="A660:T660"/>
    <mergeCell ref="U660:AG660"/>
    <mergeCell ref="AH660:BB660"/>
    <mergeCell ref="U661:AG663"/>
    <mergeCell ref="AH661:BB663"/>
    <mergeCell ref="U664:AG665"/>
    <mergeCell ref="AH664:BB665"/>
    <mergeCell ref="A657:T657"/>
    <mergeCell ref="U657:AG657"/>
    <mergeCell ref="AH657:BB657"/>
    <mergeCell ref="U658:AG658"/>
    <mergeCell ref="AH658:BB658"/>
    <mergeCell ref="U659:AG659"/>
    <mergeCell ref="AH659:BB659"/>
    <mergeCell ref="U654:AG654"/>
    <mergeCell ref="AH654:BB654"/>
    <mergeCell ref="U655:AG655"/>
    <mergeCell ref="AH655:BB655"/>
    <mergeCell ref="A656:T656"/>
    <mergeCell ref="U656:AG656"/>
    <mergeCell ref="AH656:BB656"/>
    <mergeCell ref="M650:W651"/>
    <mergeCell ref="X650:AH651"/>
    <mergeCell ref="AI650:BB651"/>
    <mergeCell ref="M652:W652"/>
    <mergeCell ref="X652:AH652"/>
    <mergeCell ref="AI652:BB652"/>
    <mergeCell ref="AI646:BB646"/>
    <mergeCell ref="A647:L647"/>
    <mergeCell ref="M647:W647"/>
    <mergeCell ref="X647:AH647"/>
    <mergeCell ref="AI647:BB647"/>
    <mergeCell ref="M648:W649"/>
    <mergeCell ref="X648:AH649"/>
    <mergeCell ref="AI648:BB649"/>
    <mergeCell ref="A644:L644"/>
    <mergeCell ref="M644:W644"/>
    <mergeCell ref="X644:AH644"/>
    <mergeCell ref="AI644:BB644"/>
    <mergeCell ref="M645:W645"/>
    <mergeCell ref="X645:AH645"/>
    <mergeCell ref="AI645:BB645"/>
    <mergeCell ref="A640:T640"/>
    <mergeCell ref="U640:AG640"/>
    <mergeCell ref="AH640:BB640"/>
    <mergeCell ref="AI642:BB642"/>
    <mergeCell ref="X643:AH643"/>
    <mergeCell ref="AI643:BB643"/>
    <mergeCell ref="A637:T637"/>
    <mergeCell ref="U637:AG638"/>
    <mergeCell ref="AH637:BB638"/>
    <mergeCell ref="A638:T638"/>
    <mergeCell ref="A639:T639"/>
    <mergeCell ref="U639:AG639"/>
    <mergeCell ref="AH639:BB639"/>
    <mergeCell ref="A634:T634"/>
    <mergeCell ref="U634:AG634"/>
    <mergeCell ref="AH634:BB634"/>
    <mergeCell ref="A635:T635"/>
    <mergeCell ref="U635:AG636"/>
    <mergeCell ref="AH635:BB636"/>
    <mergeCell ref="A636:T636"/>
    <mergeCell ref="A632:T632"/>
    <mergeCell ref="U632:AG632"/>
    <mergeCell ref="AH632:BB632"/>
    <mergeCell ref="A633:T633"/>
    <mergeCell ref="U633:AG633"/>
    <mergeCell ref="AH633:BB633"/>
    <mergeCell ref="A630:T630"/>
    <mergeCell ref="U630:AG630"/>
    <mergeCell ref="AH630:BB630"/>
    <mergeCell ref="A631:T631"/>
    <mergeCell ref="U631:AG631"/>
    <mergeCell ref="AH631:BB631"/>
    <mergeCell ref="A627:O627"/>
    <mergeCell ref="P627:Z627"/>
    <mergeCell ref="AA627:AK627"/>
    <mergeCell ref="AL627:BB627"/>
    <mergeCell ref="A628:O628"/>
    <mergeCell ref="P628:Z628"/>
    <mergeCell ref="AA628:AK628"/>
    <mergeCell ref="AL628:BB628"/>
    <mergeCell ref="A625:O625"/>
    <mergeCell ref="P625:Z625"/>
    <mergeCell ref="AA625:AK625"/>
    <mergeCell ref="AL625:BB625"/>
    <mergeCell ref="A626:O626"/>
    <mergeCell ref="P626:Z626"/>
    <mergeCell ref="AA626:AK626"/>
    <mergeCell ref="AL626:BB626"/>
    <mergeCell ref="A623:O623"/>
    <mergeCell ref="P623:Z623"/>
    <mergeCell ref="AA623:AK623"/>
    <mergeCell ref="AL623:BB623"/>
    <mergeCell ref="A624:O624"/>
    <mergeCell ref="P624:Z624"/>
    <mergeCell ref="AA624:AK624"/>
    <mergeCell ref="AL624:BB624"/>
    <mergeCell ref="A621:O621"/>
    <mergeCell ref="P621:Z621"/>
    <mergeCell ref="AA621:AK621"/>
    <mergeCell ref="AL621:BB621"/>
    <mergeCell ref="A622:O622"/>
    <mergeCell ref="P622:Z622"/>
    <mergeCell ref="AA622:AK622"/>
    <mergeCell ref="AL622:BB622"/>
    <mergeCell ref="A612:AK613"/>
    <mergeCell ref="AL612:BB612"/>
    <mergeCell ref="AL613:BB613"/>
    <mergeCell ref="A614:AK614"/>
    <mergeCell ref="AL614:BB614"/>
    <mergeCell ref="A615:AK615"/>
    <mergeCell ref="AL615:BB615"/>
    <mergeCell ref="A617:AX618"/>
    <mergeCell ref="A608:AX609"/>
    <mergeCell ref="A611:BA611"/>
    <mergeCell ref="A604:AK604"/>
    <mergeCell ref="AL604:BB604"/>
    <mergeCell ref="A605:AK605"/>
    <mergeCell ref="AL605:BB605"/>
    <mergeCell ref="A606:AK606"/>
    <mergeCell ref="AL606:BB606"/>
    <mergeCell ref="A601:M601"/>
    <mergeCell ref="N601:S601"/>
    <mergeCell ref="T601:Z601"/>
    <mergeCell ref="AA601:AG601"/>
    <mergeCell ref="AH601:AP601"/>
    <mergeCell ref="AQ601:BB601"/>
    <mergeCell ref="A599:M599"/>
    <mergeCell ref="N599:S600"/>
    <mergeCell ref="T599:Z600"/>
    <mergeCell ref="AA599:AG600"/>
    <mergeCell ref="AH599:AP600"/>
    <mergeCell ref="AQ599:BB600"/>
    <mergeCell ref="A600:M600"/>
    <mergeCell ref="A598:M598"/>
    <mergeCell ref="N598:S598"/>
    <mergeCell ref="T598:Z598"/>
    <mergeCell ref="AA598:AG598"/>
    <mergeCell ref="AH598:AP598"/>
    <mergeCell ref="AQ598:BB598"/>
    <mergeCell ref="A597:M597"/>
    <mergeCell ref="N597:S597"/>
    <mergeCell ref="T597:Z597"/>
    <mergeCell ref="AA597:AG597"/>
    <mergeCell ref="AH597:AP597"/>
    <mergeCell ref="AQ597:BB597"/>
    <mergeCell ref="A596:M596"/>
    <mergeCell ref="N596:S596"/>
    <mergeCell ref="T596:Z596"/>
    <mergeCell ref="AA596:AG596"/>
    <mergeCell ref="AH596:AP596"/>
    <mergeCell ref="AQ596:BB596"/>
    <mergeCell ref="A595:M595"/>
    <mergeCell ref="N595:S595"/>
    <mergeCell ref="T595:Z595"/>
    <mergeCell ref="AA595:AG595"/>
    <mergeCell ref="AH595:AP595"/>
    <mergeCell ref="AQ595:BB595"/>
    <mergeCell ref="A593:M593"/>
    <mergeCell ref="N593:S594"/>
    <mergeCell ref="T593:Z594"/>
    <mergeCell ref="AA593:AG594"/>
    <mergeCell ref="AH593:AP594"/>
    <mergeCell ref="AQ593:BB594"/>
    <mergeCell ref="A594:M594"/>
    <mergeCell ref="A592:M592"/>
    <mergeCell ref="N592:S592"/>
    <mergeCell ref="T592:Z592"/>
    <mergeCell ref="AA592:AG592"/>
    <mergeCell ref="AH592:AP592"/>
    <mergeCell ref="AQ592:BB592"/>
    <mergeCell ref="A591:M591"/>
    <mergeCell ref="N591:S591"/>
    <mergeCell ref="T591:Z591"/>
    <mergeCell ref="AA591:AG591"/>
    <mergeCell ref="AH591:AP591"/>
    <mergeCell ref="AQ591:BB591"/>
    <mergeCell ref="N589:S589"/>
    <mergeCell ref="T589:Z589"/>
    <mergeCell ref="AA589:AG589"/>
    <mergeCell ref="AH589:AP589"/>
    <mergeCell ref="AQ589:BB589"/>
    <mergeCell ref="N590:S590"/>
    <mergeCell ref="AH590:AP590"/>
    <mergeCell ref="AQ590:BB590"/>
    <mergeCell ref="A588:M588"/>
    <mergeCell ref="N588:S588"/>
    <mergeCell ref="T588:Z588"/>
    <mergeCell ref="AA588:AG588"/>
    <mergeCell ref="AH588:AP588"/>
    <mergeCell ref="AQ588:BB588"/>
    <mergeCell ref="N585:BB585"/>
    <mergeCell ref="AH586:AP586"/>
    <mergeCell ref="N587:S587"/>
    <mergeCell ref="AH587:AP587"/>
    <mergeCell ref="AQ587:BB587"/>
    <mergeCell ref="A581:AX582"/>
    <mergeCell ref="A579:M579"/>
    <mergeCell ref="N579:S579"/>
    <mergeCell ref="T579:Z579"/>
    <mergeCell ref="AA579:AG579"/>
    <mergeCell ref="AH579:AP579"/>
    <mergeCell ref="AQ579:BB579"/>
    <mergeCell ref="A577:M578"/>
    <mergeCell ref="N577:S578"/>
    <mergeCell ref="T577:Z578"/>
    <mergeCell ref="AA577:AG578"/>
    <mergeCell ref="AH577:AP578"/>
    <mergeCell ref="AQ577:BB578"/>
    <mergeCell ref="A576:M576"/>
    <mergeCell ref="N576:S576"/>
    <mergeCell ref="T576:Z576"/>
    <mergeCell ref="AA576:AG576"/>
    <mergeCell ref="AH576:AP576"/>
    <mergeCell ref="AQ576:BB576"/>
    <mergeCell ref="A575:M575"/>
    <mergeCell ref="N575:S575"/>
    <mergeCell ref="T575:Z575"/>
    <mergeCell ref="AA575:AG575"/>
    <mergeCell ref="AH575:AP575"/>
    <mergeCell ref="AQ575:BB575"/>
    <mergeCell ref="A573:M574"/>
    <mergeCell ref="N573:S574"/>
    <mergeCell ref="T573:Z574"/>
    <mergeCell ref="AA573:AG574"/>
    <mergeCell ref="AH573:AP574"/>
    <mergeCell ref="AQ573:BB574"/>
    <mergeCell ref="A572:M572"/>
    <mergeCell ref="N572:S572"/>
    <mergeCell ref="T572:Z572"/>
    <mergeCell ref="AA572:AG572"/>
    <mergeCell ref="AH572:AP572"/>
    <mergeCell ref="AQ572:BB572"/>
    <mergeCell ref="A571:M571"/>
    <mergeCell ref="N571:S571"/>
    <mergeCell ref="T571:Z571"/>
    <mergeCell ref="AA571:AG571"/>
    <mergeCell ref="AH571:AP571"/>
    <mergeCell ref="AQ571:BB571"/>
    <mergeCell ref="N569:S569"/>
    <mergeCell ref="T569:Z569"/>
    <mergeCell ref="AA569:AG569"/>
    <mergeCell ref="AH569:AP569"/>
    <mergeCell ref="AQ569:BB569"/>
    <mergeCell ref="N570:S570"/>
    <mergeCell ref="AH570:AP570"/>
    <mergeCell ref="AQ570:BB570"/>
    <mergeCell ref="A568:M568"/>
    <mergeCell ref="N568:S568"/>
    <mergeCell ref="T568:Z568"/>
    <mergeCell ref="AA568:AG568"/>
    <mergeCell ref="AH568:AP568"/>
    <mergeCell ref="AQ568:BB568"/>
    <mergeCell ref="A547:K547"/>
    <mergeCell ref="AH566:AP566"/>
    <mergeCell ref="N567:S567"/>
    <mergeCell ref="AH567:AP567"/>
    <mergeCell ref="AQ567:BB567"/>
    <mergeCell ref="A549:AX550"/>
    <mergeCell ref="AH552:AP552"/>
    <mergeCell ref="N553:S553"/>
    <mergeCell ref="AH553:AP553"/>
    <mergeCell ref="AK544:AQ545"/>
    <mergeCell ref="AR544:BB545"/>
    <mergeCell ref="A545:K545"/>
    <mergeCell ref="A546:K546"/>
    <mergeCell ref="L546:O547"/>
    <mergeCell ref="P546:V547"/>
    <mergeCell ref="W546:AC547"/>
    <mergeCell ref="AD546:AJ547"/>
    <mergeCell ref="AK546:AQ547"/>
    <mergeCell ref="AR546:BB547"/>
    <mergeCell ref="A544:K544"/>
    <mergeCell ref="L544:O545"/>
    <mergeCell ref="P544:V545"/>
    <mergeCell ref="W544:AC545"/>
    <mergeCell ref="AD544:AJ545"/>
    <mergeCell ref="N555:S555"/>
    <mergeCell ref="T555:Z555"/>
    <mergeCell ref="A538:K538"/>
    <mergeCell ref="A536:K536"/>
    <mergeCell ref="L536:O536"/>
    <mergeCell ref="P536:V536"/>
    <mergeCell ref="W536:AC536"/>
    <mergeCell ref="AD536:AJ536"/>
    <mergeCell ref="AK536:AQ536"/>
    <mergeCell ref="AR534:BB534"/>
    <mergeCell ref="A535:K535"/>
    <mergeCell ref="L535:O535"/>
    <mergeCell ref="P535:V535"/>
    <mergeCell ref="W535:AC535"/>
    <mergeCell ref="AD535:AJ535"/>
    <mergeCell ref="AK535:AQ535"/>
    <mergeCell ref="AR535:BB535"/>
    <mergeCell ref="A534:K534"/>
    <mergeCell ref="L534:O534"/>
    <mergeCell ref="P534:V534"/>
    <mergeCell ref="W534:AC534"/>
    <mergeCell ref="AD534:AJ534"/>
    <mergeCell ref="AK534:AQ534"/>
    <mergeCell ref="AR532:BB532"/>
    <mergeCell ref="A533:K533"/>
    <mergeCell ref="L533:O533"/>
    <mergeCell ref="P533:V533"/>
    <mergeCell ref="W533:AC533"/>
    <mergeCell ref="AD533:AJ533"/>
    <mergeCell ref="AK533:AQ533"/>
    <mergeCell ref="AR533:BB533"/>
    <mergeCell ref="A532:K532"/>
    <mergeCell ref="L532:O532"/>
    <mergeCell ref="P532:V532"/>
    <mergeCell ref="W532:AC532"/>
    <mergeCell ref="AD532:AJ532"/>
    <mergeCell ref="AK532:AQ532"/>
    <mergeCell ref="A531:K531"/>
    <mergeCell ref="L531:O531"/>
    <mergeCell ref="P531:V531"/>
    <mergeCell ref="W531:AC531"/>
    <mergeCell ref="AD531:AJ531"/>
    <mergeCell ref="AK531:AQ531"/>
    <mergeCell ref="AR531:BB531"/>
    <mergeCell ref="A528:AX529"/>
    <mergeCell ref="A526:J526"/>
    <mergeCell ref="K526:O526"/>
    <mergeCell ref="P526:W526"/>
    <mergeCell ref="X526:AF526"/>
    <mergeCell ref="AG526:AO526"/>
    <mergeCell ref="AP526:BB526"/>
    <mergeCell ref="A525:J525"/>
    <mergeCell ref="K525:O525"/>
    <mergeCell ref="P525:W525"/>
    <mergeCell ref="X525:AF525"/>
    <mergeCell ref="AG525:AO525"/>
    <mergeCell ref="AP525:BB525"/>
    <mergeCell ref="A524:J524"/>
    <mergeCell ref="K524:O524"/>
    <mergeCell ref="P524:W524"/>
    <mergeCell ref="X524:AF524"/>
    <mergeCell ref="AG524:AO524"/>
    <mergeCell ref="AP524:BB524"/>
    <mergeCell ref="A522:J522"/>
    <mergeCell ref="K522:O522"/>
    <mergeCell ref="P522:W522"/>
    <mergeCell ref="X522:AF522"/>
    <mergeCell ref="AG522:AO522"/>
    <mergeCell ref="AP522:BB522"/>
    <mergeCell ref="A521:J521"/>
    <mergeCell ref="K521:O521"/>
    <mergeCell ref="P521:W521"/>
    <mergeCell ref="X521:AF521"/>
    <mergeCell ref="AG521:AO521"/>
    <mergeCell ref="AP521:BB521"/>
    <mergeCell ref="A520:J520"/>
    <mergeCell ref="K520:O520"/>
    <mergeCell ref="P520:W520"/>
    <mergeCell ref="X520:AF520"/>
    <mergeCell ref="AG520:AO520"/>
    <mergeCell ref="AP520:BB520"/>
    <mergeCell ref="A518:J518"/>
    <mergeCell ref="K518:O518"/>
    <mergeCell ref="P518:W518"/>
    <mergeCell ref="X518:AF518"/>
    <mergeCell ref="AG518:AO518"/>
    <mergeCell ref="AP518:BB518"/>
    <mergeCell ref="A517:J517"/>
    <mergeCell ref="K517:O517"/>
    <mergeCell ref="P517:W517"/>
    <mergeCell ref="X517:AF517"/>
    <mergeCell ref="AG517:AO517"/>
    <mergeCell ref="AP517:BB517"/>
    <mergeCell ref="A516:J516"/>
    <mergeCell ref="K516:O516"/>
    <mergeCell ref="P516:W516"/>
    <mergeCell ref="X516:AF516"/>
    <mergeCell ref="AG516:AO516"/>
    <mergeCell ref="AP516:BB516"/>
    <mergeCell ref="A514:J514"/>
    <mergeCell ref="K514:O514"/>
    <mergeCell ref="P514:W514"/>
    <mergeCell ref="X514:AF514"/>
    <mergeCell ref="AG514:AO514"/>
    <mergeCell ref="AP514:BB514"/>
    <mergeCell ref="A513:J513"/>
    <mergeCell ref="K513:O513"/>
    <mergeCell ref="P513:W513"/>
    <mergeCell ref="X513:AF513"/>
    <mergeCell ref="AG513:AO513"/>
    <mergeCell ref="AP513:BB513"/>
    <mergeCell ref="A512:J512"/>
    <mergeCell ref="K512:O512"/>
    <mergeCell ref="P512:W512"/>
    <mergeCell ref="X512:AF512"/>
    <mergeCell ref="AG512:AO512"/>
    <mergeCell ref="AP512:BB512"/>
    <mergeCell ref="A510:J510"/>
    <mergeCell ref="K510:O510"/>
    <mergeCell ref="P510:W510"/>
    <mergeCell ref="X510:AF510"/>
    <mergeCell ref="AG510:AO510"/>
    <mergeCell ref="AP510:BB510"/>
    <mergeCell ref="A509:J509"/>
    <mergeCell ref="K509:O509"/>
    <mergeCell ref="P509:W509"/>
    <mergeCell ref="X509:AF509"/>
    <mergeCell ref="AG509:AO509"/>
    <mergeCell ref="AP509:BB509"/>
    <mergeCell ref="A508:J508"/>
    <mergeCell ref="K508:O508"/>
    <mergeCell ref="P508:W508"/>
    <mergeCell ref="X508:AF508"/>
    <mergeCell ref="AG508:AO508"/>
    <mergeCell ref="AP508:BB508"/>
    <mergeCell ref="A507:J507"/>
    <mergeCell ref="K507:O507"/>
    <mergeCell ref="P507:W507"/>
    <mergeCell ref="X507:AF507"/>
    <mergeCell ref="AG507:AO507"/>
    <mergeCell ref="AP507:BB507"/>
    <mergeCell ref="A506:J506"/>
    <mergeCell ref="K506:O506"/>
    <mergeCell ref="P506:W506"/>
    <mergeCell ref="X506:AF506"/>
    <mergeCell ref="AG506:AO506"/>
    <mergeCell ref="AP506:BB506"/>
    <mergeCell ref="A505:J505"/>
    <mergeCell ref="K505:O505"/>
    <mergeCell ref="P505:W505"/>
    <mergeCell ref="X505:AF505"/>
    <mergeCell ref="AG505:AO505"/>
    <mergeCell ref="AP505:BB505"/>
    <mergeCell ref="A495:AG495"/>
    <mergeCell ref="AH495:BB495"/>
    <mergeCell ref="AH496:BB496"/>
    <mergeCell ref="AH497:BB497"/>
    <mergeCell ref="A504:J504"/>
    <mergeCell ref="K504:BB504"/>
    <mergeCell ref="AK488:AN490"/>
    <mergeCell ref="AO488:AR490"/>
    <mergeCell ref="AS488:AV490"/>
    <mergeCell ref="AW488:AZ490"/>
    <mergeCell ref="BA488:BE490"/>
    <mergeCell ref="AH498:BB498"/>
    <mergeCell ref="A498:AG498"/>
    <mergeCell ref="BA484:BE487"/>
    <mergeCell ref="I488:L490"/>
    <mergeCell ref="M488:P490"/>
    <mergeCell ref="Q488:T490"/>
    <mergeCell ref="U488:X490"/>
    <mergeCell ref="Y488:AB490"/>
    <mergeCell ref="AC488:AF490"/>
    <mergeCell ref="AG488:AJ490"/>
    <mergeCell ref="Y484:AB487"/>
    <mergeCell ref="AC484:AF487"/>
    <mergeCell ref="AG484:AJ487"/>
    <mergeCell ref="AK484:AN487"/>
    <mergeCell ref="AO484:AR487"/>
    <mergeCell ref="AS484:AV487"/>
    <mergeCell ref="F488:H490"/>
    <mergeCell ref="BA480:BE482"/>
    <mergeCell ref="I484:L487"/>
    <mergeCell ref="M484:P487"/>
    <mergeCell ref="Q484:T487"/>
    <mergeCell ref="U484:X487"/>
    <mergeCell ref="BA479:BE479"/>
    <mergeCell ref="I480:L482"/>
    <mergeCell ref="M480:P482"/>
    <mergeCell ref="Q480:T482"/>
    <mergeCell ref="U480:X482"/>
    <mergeCell ref="Y480:AB482"/>
    <mergeCell ref="AC480:AF482"/>
    <mergeCell ref="AG480:AJ482"/>
    <mergeCell ref="Y479:AB479"/>
    <mergeCell ref="AC479:AF479"/>
    <mergeCell ref="AG479:AJ479"/>
    <mergeCell ref="AK479:AN479"/>
    <mergeCell ref="AO479:AR479"/>
    <mergeCell ref="AS479:AV479"/>
    <mergeCell ref="BA478:BE478"/>
    <mergeCell ref="I479:L479"/>
    <mergeCell ref="M479:P479"/>
    <mergeCell ref="Q479:T479"/>
    <mergeCell ref="U479:X479"/>
    <mergeCell ref="BA477:BE477"/>
    <mergeCell ref="I478:L478"/>
    <mergeCell ref="M478:P478"/>
    <mergeCell ref="Q478:T478"/>
    <mergeCell ref="U478:X478"/>
    <mergeCell ref="Y478:AB478"/>
    <mergeCell ref="AC478:AF478"/>
    <mergeCell ref="AG478:AJ478"/>
    <mergeCell ref="Y477:AB477"/>
    <mergeCell ref="AC477:AF477"/>
    <mergeCell ref="AG477:AJ477"/>
    <mergeCell ref="AK477:AN477"/>
    <mergeCell ref="AO477:AR477"/>
    <mergeCell ref="AS477:AV477"/>
    <mergeCell ref="AO478:AR478"/>
    <mergeCell ref="AS478:AV478"/>
    <mergeCell ref="AW478:AZ478"/>
    <mergeCell ref="BA473:BE476"/>
    <mergeCell ref="I477:L477"/>
    <mergeCell ref="M477:P477"/>
    <mergeCell ref="Q477:T477"/>
    <mergeCell ref="U477:X477"/>
    <mergeCell ref="BA469:BE471"/>
    <mergeCell ref="I473:L476"/>
    <mergeCell ref="M473:P476"/>
    <mergeCell ref="Q473:T476"/>
    <mergeCell ref="U473:X476"/>
    <mergeCell ref="Y473:AB476"/>
    <mergeCell ref="AC473:AF476"/>
    <mergeCell ref="AG473:AJ476"/>
    <mergeCell ref="Y469:AB471"/>
    <mergeCell ref="AC469:AF471"/>
    <mergeCell ref="AG469:AJ471"/>
    <mergeCell ref="AK469:AN471"/>
    <mergeCell ref="AO469:AR471"/>
    <mergeCell ref="AS469:AV471"/>
    <mergeCell ref="AK473:AN476"/>
    <mergeCell ref="AO473:AR476"/>
    <mergeCell ref="AS473:AV476"/>
    <mergeCell ref="AW473:AZ476"/>
    <mergeCell ref="AK468:AN468"/>
    <mergeCell ref="AO468:AR468"/>
    <mergeCell ref="AS468:AV468"/>
    <mergeCell ref="AW468:AZ468"/>
    <mergeCell ref="BA468:BE468"/>
    <mergeCell ref="I469:L471"/>
    <mergeCell ref="M469:P471"/>
    <mergeCell ref="Q469:T471"/>
    <mergeCell ref="U469:X471"/>
    <mergeCell ref="BA467:BE467"/>
    <mergeCell ref="I468:L468"/>
    <mergeCell ref="M468:P468"/>
    <mergeCell ref="Q468:T468"/>
    <mergeCell ref="U468:X468"/>
    <mergeCell ref="Y468:AB468"/>
    <mergeCell ref="AC468:AF468"/>
    <mergeCell ref="AG468:AJ468"/>
    <mergeCell ref="Y467:AB467"/>
    <mergeCell ref="AC467:AF467"/>
    <mergeCell ref="AG467:AJ467"/>
    <mergeCell ref="AK467:AN467"/>
    <mergeCell ref="AO467:AR467"/>
    <mergeCell ref="AS467:AV467"/>
    <mergeCell ref="AK466:AN466"/>
    <mergeCell ref="AO466:AR466"/>
    <mergeCell ref="AS466:AV466"/>
    <mergeCell ref="AW466:AZ466"/>
    <mergeCell ref="BA466:BE466"/>
    <mergeCell ref="I467:L467"/>
    <mergeCell ref="M467:P467"/>
    <mergeCell ref="Q467:T467"/>
    <mergeCell ref="U467:X467"/>
    <mergeCell ref="BA462:BE465"/>
    <mergeCell ref="I466:L466"/>
    <mergeCell ref="M466:P466"/>
    <mergeCell ref="Q466:T466"/>
    <mergeCell ref="U466:X466"/>
    <mergeCell ref="Y466:AB466"/>
    <mergeCell ref="AC466:AF466"/>
    <mergeCell ref="AG466:AJ466"/>
    <mergeCell ref="Y462:AB465"/>
    <mergeCell ref="AC462:AF465"/>
    <mergeCell ref="AG462:AJ465"/>
    <mergeCell ref="AK462:AN465"/>
    <mergeCell ref="AO462:AR465"/>
    <mergeCell ref="AS462:AV465"/>
    <mergeCell ref="AK460:AN460"/>
    <mergeCell ref="AO460:AR460"/>
    <mergeCell ref="AS460:AV460"/>
    <mergeCell ref="AW460:AZ460"/>
    <mergeCell ref="BA460:BE460"/>
    <mergeCell ref="I462:L465"/>
    <mergeCell ref="M462:P465"/>
    <mergeCell ref="Q462:T465"/>
    <mergeCell ref="U462:X465"/>
    <mergeCell ref="BA451:BE459"/>
    <mergeCell ref="A460:E460"/>
    <mergeCell ref="I460:L460"/>
    <mergeCell ref="M460:P460"/>
    <mergeCell ref="Q460:T460"/>
    <mergeCell ref="U460:X460"/>
    <mergeCell ref="Y460:AB460"/>
    <mergeCell ref="AC460:AF460"/>
    <mergeCell ref="AG460:AJ460"/>
    <mergeCell ref="AC451:AF459"/>
    <mergeCell ref="AG451:AJ459"/>
    <mergeCell ref="AK451:AN459"/>
    <mergeCell ref="AO451:AR459"/>
    <mergeCell ref="AS451:AV459"/>
    <mergeCell ref="AW451:AZ459"/>
    <mergeCell ref="I451:L459"/>
    <mergeCell ref="M451:P459"/>
    <mergeCell ref="Q451:T459"/>
    <mergeCell ref="U451:X459"/>
    <mergeCell ref="Y451:AB459"/>
    <mergeCell ref="BA444:BE446"/>
    <mergeCell ref="AW444:AY446"/>
    <mergeCell ref="BA440:BE443"/>
    <mergeCell ref="I444:L446"/>
    <mergeCell ref="M444:P446"/>
    <mergeCell ref="Q444:T446"/>
    <mergeCell ref="U444:X446"/>
    <mergeCell ref="Y444:AB446"/>
    <mergeCell ref="AC444:AF446"/>
    <mergeCell ref="AG444:AJ446"/>
    <mergeCell ref="Y440:AB443"/>
    <mergeCell ref="AC440:AF443"/>
    <mergeCell ref="AG440:AJ443"/>
    <mergeCell ref="AK440:AN443"/>
    <mergeCell ref="AO440:AR443"/>
    <mergeCell ref="AS440:AV443"/>
    <mergeCell ref="AK436:AN438"/>
    <mergeCell ref="AO436:AR438"/>
    <mergeCell ref="AS436:AV438"/>
    <mergeCell ref="BA436:BE438"/>
    <mergeCell ref="I440:L443"/>
    <mergeCell ref="M440:P443"/>
    <mergeCell ref="Q440:T443"/>
    <mergeCell ref="U440:X443"/>
    <mergeCell ref="AW436:AY438"/>
    <mergeCell ref="AW440:AY443"/>
    <mergeCell ref="BA435:BE435"/>
    <mergeCell ref="I436:L438"/>
    <mergeCell ref="M436:P438"/>
    <mergeCell ref="Q436:T438"/>
    <mergeCell ref="U436:X438"/>
    <mergeCell ref="Y436:AB438"/>
    <mergeCell ref="AC436:AF438"/>
    <mergeCell ref="AG436:AJ438"/>
    <mergeCell ref="Y435:AB435"/>
    <mergeCell ref="AC435:AF435"/>
    <mergeCell ref="AG435:AJ435"/>
    <mergeCell ref="AK435:AN435"/>
    <mergeCell ref="AO435:AR435"/>
    <mergeCell ref="AS435:AV435"/>
    <mergeCell ref="AK434:AN434"/>
    <mergeCell ref="AO434:AR434"/>
    <mergeCell ref="AS434:AV434"/>
    <mergeCell ref="BA434:BE434"/>
    <mergeCell ref="I435:L435"/>
    <mergeCell ref="M435:P435"/>
    <mergeCell ref="Q435:T435"/>
    <mergeCell ref="U435:X435"/>
    <mergeCell ref="AW434:AY434"/>
    <mergeCell ref="AW435:AY435"/>
    <mergeCell ref="BA433:BE433"/>
    <mergeCell ref="I434:L434"/>
    <mergeCell ref="M434:P434"/>
    <mergeCell ref="Q434:T434"/>
    <mergeCell ref="U434:X434"/>
    <mergeCell ref="Y434:AB434"/>
    <mergeCell ref="AC434:AF434"/>
    <mergeCell ref="AG434:AJ434"/>
    <mergeCell ref="Y433:AB433"/>
    <mergeCell ref="AC433:AF433"/>
    <mergeCell ref="AG433:AJ433"/>
    <mergeCell ref="AK433:AN433"/>
    <mergeCell ref="AO433:AR433"/>
    <mergeCell ref="AS433:AV433"/>
    <mergeCell ref="AK429:AN432"/>
    <mergeCell ref="AO429:AR432"/>
    <mergeCell ref="AS429:AV432"/>
    <mergeCell ref="BA429:BE432"/>
    <mergeCell ref="I433:L433"/>
    <mergeCell ref="M433:P433"/>
    <mergeCell ref="Q433:T433"/>
    <mergeCell ref="U433:X433"/>
    <mergeCell ref="AW429:AY432"/>
    <mergeCell ref="AW433:AY433"/>
    <mergeCell ref="BA425:BE427"/>
    <mergeCell ref="I429:L432"/>
    <mergeCell ref="M429:P432"/>
    <mergeCell ref="Q429:T432"/>
    <mergeCell ref="U429:X432"/>
    <mergeCell ref="Y429:AB432"/>
    <mergeCell ref="AC429:AF432"/>
    <mergeCell ref="AG429:AJ432"/>
    <mergeCell ref="Y425:AB427"/>
    <mergeCell ref="AC425:AF427"/>
    <mergeCell ref="AG425:AJ427"/>
    <mergeCell ref="AK425:AN427"/>
    <mergeCell ref="AO425:AR427"/>
    <mergeCell ref="AS425:AV427"/>
    <mergeCell ref="AK424:AN424"/>
    <mergeCell ref="AO424:AR424"/>
    <mergeCell ref="AS424:AV424"/>
    <mergeCell ref="BA424:BE424"/>
    <mergeCell ref="I425:L427"/>
    <mergeCell ref="M425:P427"/>
    <mergeCell ref="Q425:T427"/>
    <mergeCell ref="U425:X427"/>
    <mergeCell ref="AW425:AY427"/>
    <mergeCell ref="BA423:BE423"/>
    <mergeCell ref="I424:L424"/>
    <mergeCell ref="M424:P424"/>
    <mergeCell ref="Q424:T424"/>
    <mergeCell ref="U424:X424"/>
    <mergeCell ref="Y424:AB424"/>
    <mergeCell ref="AC424:AF424"/>
    <mergeCell ref="AG424:AJ424"/>
    <mergeCell ref="Y423:AB423"/>
    <mergeCell ref="AC423:AF423"/>
    <mergeCell ref="AG423:AJ423"/>
    <mergeCell ref="AK423:AN423"/>
    <mergeCell ref="AO423:AR423"/>
    <mergeCell ref="AS423:AV423"/>
    <mergeCell ref="AK422:AN422"/>
    <mergeCell ref="AO422:AR422"/>
    <mergeCell ref="AS422:AV422"/>
    <mergeCell ref="BA422:BE422"/>
    <mergeCell ref="I423:L423"/>
    <mergeCell ref="M423:P423"/>
    <mergeCell ref="Q423:T423"/>
    <mergeCell ref="U423:X423"/>
    <mergeCell ref="BA418:BE421"/>
    <mergeCell ref="I422:L422"/>
    <mergeCell ref="M422:P422"/>
    <mergeCell ref="Q422:T422"/>
    <mergeCell ref="U422:X422"/>
    <mergeCell ref="Y422:AB422"/>
    <mergeCell ref="AC422:AF422"/>
    <mergeCell ref="AG422:AJ422"/>
    <mergeCell ref="Y418:AB421"/>
    <mergeCell ref="AC418:AF421"/>
    <mergeCell ref="AG418:AJ421"/>
    <mergeCell ref="AK418:AN421"/>
    <mergeCell ref="AO418:AR421"/>
    <mergeCell ref="AS418:AV421"/>
    <mergeCell ref="AK416:AN416"/>
    <mergeCell ref="AO416:AR416"/>
    <mergeCell ref="AS416:AV416"/>
    <mergeCell ref="BA416:BE416"/>
    <mergeCell ref="I418:L421"/>
    <mergeCell ref="M418:P421"/>
    <mergeCell ref="Q418:T421"/>
    <mergeCell ref="U418:X421"/>
    <mergeCell ref="M416:P416"/>
    <mergeCell ref="Q416:T416"/>
    <mergeCell ref="U416:X416"/>
    <mergeCell ref="Y416:AB416"/>
    <mergeCell ref="AC416:AF416"/>
    <mergeCell ref="AG416:AJ416"/>
    <mergeCell ref="A411:E411"/>
    <mergeCell ref="A416:E416"/>
    <mergeCell ref="I416:L416"/>
    <mergeCell ref="AG407:AJ415"/>
    <mergeCell ref="AK407:AN415"/>
    <mergeCell ref="AO407:AR415"/>
    <mergeCell ref="AS407:AV415"/>
    <mergeCell ref="BA407:BE415"/>
    <mergeCell ref="I407:L415"/>
    <mergeCell ref="M407:P415"/>
    <mergeCell ref="Q407:T415"/>
    <mergeCell ref="U407:X415"/>
    <mergeCell ref="Y407:AB415"/>
    <mergeCell ref="AC407:AF415"/>
    <mergeCell ref="AK389:AN391"/>
    <mergeCell ref="AO389:AS391"/>
    <mergeCell ref="AT389:AX391"/>
    <mergeCell ref="A397:AG398"/>
    <mergeCell ref="H389:L391"/>
    <mergeCell ref="M389:Q391"/>
    <mergeCell ref="R389:V391"/>
    <mergeCell ref="W389:AA391"/>
    <mergeCell ref="AB389:AF391"/>
    <mergeCell ref="AG389:AJ391"/>
    <mergeCell ref="F406:AY406"/>
    <mergeCell ref="AH400:AX400"/>
    <mergeCell ref="A400:AG400"/>
    <mergeCell ref="A402:AX403"/>
    <mergeCell ref="F407:H415"/>
    <mergeCell ref="F416:H416"/>
    <mergeCell ref="AT381:AX383"/>
    <mergeCell ref="H385:L388"/>
    <mergeCell ref="M385:Q388"/>
    <mergeCell ref="R385:V388"/>
    <mergeCell ref="W385:AA388"/>
    <mergeCell ref="AB385:AF388"/>
    <mergeCell ref="AG385:AJ388"/>
    <mergeCell ref="AK385:AN388"/>
    <mergeCell ref="AO385:AS388"/>
    <mergeCell ref="AT385:AX388"/>
    <mergeCell ref="AO380:AS380"/>
    <mergeCell ref="AT380:AX380"/>
    <mergeCell ref="H381:L383"/>
    <mergeCell ref="M381:Q383"/>
    <mergeCell ref="R381:V383"/>
    <mergeCell ref="W381:AA383"/>
    <mergeCell ref="AB381:AF383"/>
    <mergeCell ref="AG381:AJ383"/>
    <mergeCell ref="AK381:AN383"/>
    <mergeCell ref="AO381:AS383"/>
    <mergeCell ref="AK379:AN379"/>
    <mergeCell ref="AO379:AS379"/>
    <mergeCell ref="AT379:AX379"/>
    <mergeCell ref="H380:L380"/>
    <mergeCell ref="M380:Q380"/>
    <mergeCell ref="R380:V380"/>
    <mergeCell ref="W380:AA380"/>
    <mergeCell ref="AB380:AF380"/>
    <mergeCell ref="AG380:AJ380"/>
    <mergeCell ref="AK380:AN380"/>
    <mergeCell ref="H379:L379"/>
    <mergeCell ref="M379:Q379"/>
    <mergeCell ref="R379:V379"/>
    <mergeCell ref="W379:AA379"/>
    <mergeCell ref="AB379:AF379"/>
    <mergeCell ref="AG379:AJ379"/>
    <mergeCell ref="AT374:AX377"/>
    <mergeCell ref="H378:L378"/>
    <mergeCell ref="M378:Q378"/>
    <mergeCell ref="R378:V378"/>
    <mergeCell ref="W378:AA378"/>
    <mergeCell ref="AB378:AF378"/>
    <mergeCell ref="AG378:AJ378"/>
    <mergeCell ref="AK378:AN378"/>
    <mergeCell ref="AO378:AS378"/>
    <mergeCell ref="AT378:AX378"/>
    <mergeCell ref="AO370:AS372"/>
    <mergeCell ref="AT370:AX372"/>
    <mergeCell ref="H374:L377"/>
    <mergeCell ref="M374:Q377"/>
    <mergeCell ref="R374:V377"/>
    <mergeCell ref="W374:AA377"/>
    <mergeCell ref="AB374:AF377"/>
    <mergeCell ref="AG374:AJ377"/>
    <mergeCell ref="AK374:AN377"/>
    <mergeCell ref="AO374:AS377"/>
    <mergeCell ref="AK369:AN369"/>
    <mergeCell ref="AO369:AS369"/>
    <mergeCell ref="AT369:AX369"/>
    <mergeCell ref="H370:L372"/>
    <mergeCell ref="M370:Q372"/>
    <mergeCell ref="R370:V372"/>
    <mergeCell ref="W370:AA372"/>
    <mergeCell ref="AB370:AF372"/>
    <mergeCell ref="AG370:AJ372"/>
    <mergeCell ref="AK370:AN372"/>
    <mergeCell ref="H369:L369"/>
    <mergeCell ref="M369:Q369"/>
    <mergeCell ref="R369:V369"/>
    <mergeCell ref="W369:AA369"/>
    <mergeCell ref="AB369:AF369"/>
    <mergeCell ref="AG369:AJ369"/>
    <mergeCell ref="AT367:AX367"/>
    <mergeCell ref="H368:L368"/>
    <mergeCell ref="M368:Q368"/>
    <mergeCell ref="R368:V368"/>
    <mergeCell ref="W368:AA368"/>
    <mergeCell ref="AB368:AF368"/>
    <mergeCell ref="AG368:AJ368"/>
    <mergeCell ref="AK368:AN368"/>
    <mergeCell ref="AO368:AS368"/>
    <mergeCell ref="AT368:AX368"/>
    <mergeCell ref="AO363:AS366"/>
    <mergeCell ref="AT363:AX366"/>
    <mergeCell ref="H367:L367"/>
    <mergeCell ref="M367:Q367"/>
    <mergeCell ref="R367:V367"/>
    <mergeCell ref="W367:AA367"/>
    <mergeCell ref="AB367:AF367"/>
    <mergeCell ref="AG367:AJ367"/>
    <mergeCell ref="AK367:AN367"/>
    <mergeCell ref="AO367:AS367"/>
    <mergeCell ref="AK359:AN361"/>
    <mergeCell ref="AO359:AS361"/>
    <mergeCell ref="AT359:AX361"/>
    <mergeCell ref="H363:L366"/>
    <mergeCell ref="M363:Q366"/>
    <mergeCell ref="R363:V366"/>
    <mergeCell ref="W363:AA366"/>
    <mergeCell ref="AB363:AF366"/>
    <mergeCell ref="AG363:AJ366"/>
    <mergeCell ref="AK363:AN366"/>
    <mergeCell ref="H359:L361"/>
    <mergeCell ref="M359:Q361"/>
    <mergeCell ref="R359:V361"/>
    <mergeCell ref="W359:AA361"/>
    <mergeCell ref="AB359:AF361"/>
    <mergeCell ref="AG359:AJ361"/>
    <mergeCell ref="AT357:AX357"/>
    <mergeCell ref="H358:L358"/>
    <mergeCell ref="M358:Q358"/>
    <mergeCell ref="R358:V358"/>
    <mergeCell ref="W358:AA358"/>
    <mergeCell ref="AB358:AF358"/>
    <mergeCell ref="AG358:AJ358"/>
    <mergeCell ref="AK358:AN358"/>
    <mergeCell ref="AO358:AS358"/>
    <mergeCell ref="AT358:AX358"/>
    <mergeCell ref="AO356:AS356"/>
    <mergeCell ref="AT356:AX356"/>
    <mergeCell ref="H357:L357"/>
    <mergeCell ref="M357:Q357"/>
    <mergeCell ref="R357:V357"/>
    <mergeCell ref="W357:AA357"/>
    <mergeCell ref="AB357:AF357"/>
    <mergeCell ref="AG357:AJ357"/>
    <mergeCell ref="AK357:AN357"/>
    <mergeCell ref="AO357:AS357"/>
    <mergeCell ref="AK352:AN355"/>
    <mergeCell ref="AO352:AS355"/>
    <mergeCell ref="AT352:AX355"/>
    <mergeCell ref="H356:L356"/>
    <mergeCell ref="M356:Q356"/>
    <mergeCell ref="R356:V356"/>
    <mergeCell ref="W356:AA356"/>
    <mergeCell ref="AB356:AF356"/>
    <mergeCell ref="AG356:AJ356"/>
    <mergeCell ref="AK356:AN356"/>
    <mergeCell ref="AG350:AJ350"/>
    <mergeCell ref="AK350:AN350"/>
    <mergeCell ref="AO350:AS350"/>
    <mergeCell ref="AT350:AW350"/>
    <mergeCell ref="H352:L355"/>
    <mergeCell ref="M352:Q355"/>
    <mergeCell ref="R352:V355"/>
    <mergeCell ref="W352:AA355"/>
    <mergeCell ref="AB352:AF355"/>
    <mergeCell ref="AG352:AJ355"/>
    <mergeCell ref="A350:G350"/>
    <mergeCell ref="H350:L350"/>
    <mergeCell ref="M350:Q350"/>
    <mergeCell ref="R350:V350"/>
    <mergeCell ref="W350:AA350"/>
    <mergeCell ref="AB350:AF350"/>
    <mergeCell ref="H348:L348"/>
    <mergeCell ref="M348:Q348"/>
    <mergeCell ref="R348:V348"/>
    <mergeCell ref="W348:AA348"/>
    <mergeCell ref="AB348:AF348"/>
    <mergeCell ref="H349:L349"/>
    <mergeCell ref="M349:Q349"/>
    <mergeCell ref="R349:V349"/>
    <mergeCell ref="W349:AA349"/>
    <mergeCell ref="AB349:AF349"/>
    <mergeCell ref="AK346:AN346"/>
    <mergeCell ref="AO346:AS346"/>
    <mergeCell ref="H347:L347"/>
    <mergeCell ref="M347:Q347"/>
    <mergeCell ref="R347:V347"/>
    <mergeCell ref="W347:AA347"/>
    <mergeCell ref="AB347:AF347"/>
    <mergeCell ref="AG347:AJ347"/>
    <mergeCell ref="AK347:AN347"/>
    <mergeCell ref="AO347:AS347"/>
    <mergeCell ref="H346:L346"/>
    <mergeCell ref="M346:Q346"/>
    <mergeCell ref="R346:V346"/>
    <mergeCell ref="W346:AA346"/>
    <mergeCell ref="AB346:AF346"/>
    <mergeCell ref="AG346:AJ346"/>
    <mergeCell ref="AT344:AW344"/>
    <mergeCell ref="H345:L345"/>
    <mergeCell ref="M345:Q345"/>
    <mergeCell ref="R345:V345"/>
    <mergeCell ref="W345:AA345"/>
    <mergeCell ref="AB345:AF345"/>
    <mergeCell ref="AG345:AJ345"/>
    <mergeCell ref="AK345:AN345"/>
    <mergeCell ref="AO345:AS345"/>
    <mergeCell ref="AO343:AS343"/>
    <mergeCell ref="A344:G344"/>
    <mergeCell ref="H344:L344"/>
    <mergeCell ref="M344:Q344"/>
    <mergeCell ref="R344:V344"/>
    <mergeCell ref="W344:AA344"/>
    <mergeCell ref="AB344:AF344"/>
    <mergeCell ref="AG344:AJ344"/>
    <mergeCell ref="AK344:AN344"/>
    <mergeCell ref="AO344:AS344"/>
    <mergeCell ref="A343:G343"/>
    <mergeCell ref="H343:L343"/>
    <mergeCell ref="M343:Q343"/>
    <mergeCell ref="R343:V343"/>
    <mergeCell ref="W343:AA343"/>
    <mergeCell ref="AB343:AF343"/>
    <mergeCell ref="H342:L342"/>
    <mergeCell ref="M342:Q342"/>
    <mergeCell ref="R342:V342"/>
    <mergeCell ref="W342:AA342"/>
    <mergeCell ref="AB342:AF342"/>
    <mergeCell ref="AO342:AS342"/>
    <mergeCell ref="AK335:AN337"/>
    <mergeCell ref="AO335:AS337"/>
    <mergeCell ref="AT335:AX337"/>
    <mergeCell ref="H340:AX340"/>
    <mergeCell ref="H341:L341"/>
    <mergeCell ref="M341:Q341"/>
    <mergeCell ref="R341:V341"/>
    <mergeCell ref="W341:AA341"/>
    <mergeCell ref="AB341:AF341"/>
    <mergeCell ref="H335:L337"/>
    <mergeCell ref="M335:Q337"/>
    <mergeCell ref="R335:V337"/>
    <mergeCell ref="W335:AA337"/>
    <mergeCell ref="AB335:AF337"/>
    <mergeCell ref="AG335:AJ337"/>
    <mergeCell ref="AT327:AX329"/>
    <mergeCell ref="H331:L334"/>
    <mergeCell ref="M331:Q334"/>
    <mergeCell ref="R331:V334"/>
    <mergeCell ref="W331:AA334"/>
    <mergeCell ref="AB331:AF334"/>
    <mergeCell ref="AG331:AJ334"/>
    <mergeCell ref="AK331:AN334"/>
    <mergeCell ref="AO331:AS334"/>
    <mergeCell ref="AT331:AX334"/>
    <mergeCell ref="AO326:AS326"/>
    <mergeCell ref="AT326:AX326"/>
    <mergeCell ref="H327:L329"/>
    <mergeCell ref="M327:Q329"/>
    <mergeCell ref="R327:V329"/>
    <mergeCell ref="W327:AA329"/>
    <mergeCell ref="AB327:AF329"/>
    <mergeCell ref="AG327:AJ329"/>
    <mergeCell ref="AK327:AN329"/>
    <mergeCell ref="AO327:AS329"/>
    <mergeCell ref="AK325:AN325"/>
    <mergeCell ref="AO325:AS325"/>
    <mergeCell ref="AT325:AX325"/>
    <mergeCell ref="H326:L326"/>
    <mergeCell ref="M326:Q326"/>
    <mergeCell ref="R326:V326"/>
    <mergeCell ref="W326:AA326"/>
    <mergeCell ref="AB326:AF326"/>
    <mergeCell ref="AG326:AJ326"/>
    <mergeCell ref="AK326:AN326"/>
    <mergeCell ref="H325:L325"/>
    <mergeCell ref="M325:Q325"/>
    <mergeCell ref="R325:V325"/>
    <mergeCell ref="W325:AA325"/>
    <mergeCell ref="AB325:AF325"/>
    <mergeCell ref="AG325:AJ325"/>
    <mergeCell ref="AT320:AX323"/>
    <mergeCell ref="H324:L324"/>
    <mergeCell ref="M324:Q324"/>
    <mergeCell ref="R324:V324"/>
    <mergeCell ref="W324:AA324"/>
    <mergeCell ref="AB324:AF324"/>
    <mergeCell ref="AG324:AJ324"/>
    <mergeCell ref="AK324:AN324"/>
    <mergeCell ref="AO324:AS324"/>
    <mergeCell ref="AT324:AX324"/>
    <mergeCell ref="AO316:AS318"/>
    <mergeCell ref="AT316:AX318"/>
    <mergeCell ref="H320:L323"/>
    <mergeCell ref="M320:Q323"/>
    <mergeCell ref="R320:V323"/>
    <mergeCell ref="W320:AA323"/>
    <mergeCell ref="AB320:AF323"/>
    <mergeCell ref="AG320:AJ323"/>
    <mergeCell ref="AK320:AN323"/>
    <mergeCell ref="AO320:AS323"/>
    <mergeCell ref="AK315:AN315"/>
    <mergeCell ref="AO315:AS315"/>
    <mergeCell ref="AT315:AX315"/>
    <mergeCell ref="H316:L318"/>
    <mergeCell ref="M316:Q318"/>
    <mergeCell ref="R316:V318"/>
    <mergeCell ref="W316:AA318"/>
    <mergeCell ref="AB316:AF318"/>
    <mergeCell ref="AG316:AJ318"/>
    <mergeCell ref="AK316:AN318"/>
    <mergeCell ref="H315:L315"/>
    <mergeCell ref="M315:Q315"/>
    <mergeCell ref="R315:V315"/>
    <mergeCell ref="W315:AA315"/>
    <mergeCell ref="AB315:AF315"/>
    <mergeCell ref="AG315:AJ315"/>
    <mergeCell ref="AT313:AX313"/>
    <mergeCell ref="H314:L314"/>
    <mergeCell ref="M314:Q314"/>
    <mergeCell ref="R314:V314"/>
    <mergeCell ref="W314:AA314"/>
    <mergeCell ref="AB314:AF314"/>
    <mergeCell ref="AG314:AJ314"/>
    <mergeCell ref="AK314:AN314"/>
    <mergeCell ref="AO314:AS314"/>
    <mergeCell ref="AT314:AX314"/>
    <mergeCell ref="AO309:AS312"/>
    <mergeCell ref="AT309:AX312"/>
    <mergeCell ref="H313:L313"/>
    <mergeCell ref="M313:Q313"/>
    <mergeCell ref="R313:V313"/>
    <mergeCell ref="W313:AA313"/>
    <mergeCell ref="AB313:AF313"/>
    <mergeCell ref="AG313:AJ313"/>
    <mergeCell ref="AK313:AN313"/>
    <mergeCell ref="AO313:AS313"/>
    <mergeCell ref="AK305:AN307"/>
    <mergeCell ref="AO305:AS307"/>
    <mergeCell ref="AT305:AX307"/>
    <mergeCell ref="H309:L312"/>
    <mergeCell ref="M309:Q312"/>
    <mergeCell ref="R309:V312"/>
    <mergeCell ref="W309:AA312"/>
    <mergeCell ref="AB309:AF312"/>
    <mergeCell ref="AG309:AJ312"/>
    <mergeCell ref="AK309:AN312"/>
    <mergeCell ref="H305:L307"/>
    <mergeCell ref="M305:Q307"/>
    <mergeCell ref="R305:V307"/>
    <mergeCell ref="W305:AA307"/>
    <mergeCell ref="AB305:AF307"/>
    <mergeCell ref="AG305:AJ307"/>
    <mergeCell ref="AT303:AX303"/>
    <mergeCell ref="H304:L304"/>
    <mergeCell ref="M304:Q304"/>
    <mergeCell ref="R304:V304"/>
    <mergeCell ref="W304:AA304"/>
    <mergeCell ref="AB304:AF304"/>
    <mergeCell ref="AG304:AJ304"/>
    <mergeCell ref="AK304:AN304"/>
    <mergeCell ref="AO304:AS304"/>
    <mergeCell ref="AT304:AX304"/>
    <mergeCell ref="AO302:AS302"/>
    <mergeCell ref="AT302:AX302"/>
    <mergeCell ref="H303:L303"/>
    <mergeCell ref="M303:Q303"/>
    <mergeCell ref="R303:V303"/>
    <mergeCell ref="W303:AA303"/>
    <mergeCell ref="AB303:AF303"/>
    <mergeCell ref="AG303:AJ303"/>
    <mergeCell ref="AK303:AN303"/>
    <mergeCell ref="AO303:AS303"/>
    <mergeCell ref="AK298:AN301"/>
    <mergeCell ref="AO298:AS301"/>
    <mergeCell ref="AT298:AX301"/>
    <mergeCell ref="H302:L302"/>
    <mergeCell ref="M302:Q302"/>
    <mergeCell ref="R302:V302"/>
    <mergeCell ref="W302:AA302"/>
    <mergeCell ref="AB302:AF302"/>
    <mergeCell ref="AG302:AJ302"/>
    <mergeCell ref="AK302:AN302"/>
    <mergeCell ref="AG296:AJ296"/>
    <mergeCell ref="AK296:AN296"/>
    <mergeCell ref="AO296:AS296"/>
    <mergeCell ref="AT296:AW296"/>
    <mergeCell ref="H298:L301"/>
    <mergeCell ref="M298:Q301"/>
    <mergeCell ref="R298:V301"/>
    <mergeCell ref="W298:AA301"/>
    <mergeCell ref="AB298:AF301"/>
    <mergeCell ref="AG298:AJ301"/>
    <mergeCell ref="A296:G296"/>
    <mergeCell ref="H296:L296"/>
    <mergeCell ref="M296:Q296"/>
    <mergeCell ref="R296:V296"/>
    <mergeCell ref="W296:AA296"/>
    <mergeCell ref="AB296:AF296"/>
    <mergeCell ref="H294:L294"/>
    <mergeCell ref="M294:Q294"/>
    <mergeCell ref="R294:V294"/>
    <mergeCell ref="W294:AA294"/>
    <mergeCell ref="AB294:AF294"/>
    <mergeCell ref="H295:L295"/>
    <mergeCell ref="M295:Q295"/>
    <mergeCell ref="R295:V295"/>
    <mergeCell ref="W295:AA295"/>
    <mergeCell ref="AB295:AF295"/>
    <mergeCell ref="AK292:AN292"/>
    <mergeCell ref="AO292:AS292"/>
    <mergeCell ref="H293:L293"/>
    <mergeCell ref="M293:Q293"/>
    <mergeCell ref="R293:V293"/>
    <mergeCell ref="W293:AA293"/>
    <mergeCell ref="AB293:AF293"/>
    <mergeCell ref="AG293:AJ293"/>
    <mergeCell ref="AK293:AN293"/>
    <mergeCell ref="AO293:AS293"/>
    <mergeCell ref="H292:L292"/>
    <mergeCell ref="M292:Q292"/>
    <mergeCell ref="R292:V292"/>
    <mergeCell ref="W292:AA292"/>
    <mergeCell ref="AB292:AF292"/>
    <mergeCell ref="AG292:AJ292"/>
    <mergeCell ref="AT290:AW290"/>
    <mergeCell ref="H291:L291"/>
    <mergeCell ref="M291:Q291"/>
    <mergeCell ref="R291:V291"/>
    <mergeCell ref="W291:AA291"/>
    <mergeCell ref="AB291:AF291"/>
    <mergeCell ref="AG291:AJ291"/>
    <mergeCell ref="AK291:AN291"/>
    <mergeCell ref="AO291:AS291"/>
    <mergeCell ref="AO289:AS289"/>
    <mergeCell ref="A290:G290"/>
    <mergeCell ref="H290:L290"/>
    <mergeCell ref="M290:Q290"/>
    <mergeCell ref="R290:V290"/>
    <mergeCell ref="W290:AA290"/>
    <mergeCell ref="AB290:AF290"/>
    <mergeCell ref="AG290:AJ290"/>
    <mergeCell ref="AK290:AN290"/>
    <mergeCell ref="AO290:AS290"/>
    <mergeCell ref="A289:G289"/>
    <mergeCell ref="H289:L289"/>
    <mergeCell ref="M289:Q289"/>
    <mergeCell ref="R289:V289"/>
    <mergeCell ref="W289:AA289"/>
    <mergeCell ref="AB289:AF289"/>
    <mergeCell ref="H288:L288"/>
    <mergeCell ref="M288:Q288"/>
    <mergeCell ref="R288:V288"/>
    <mergeCell ref="W288:AA288"/>
    <mergeCell ref="AB288:AF288"/>
    <mergeCell ref="AO288:AS288"/>
    <mergeCell ref="H286:AX286"/>
    <mergeCell ref="H287:L287"/>
    <mergeCell ref="M287:Q287"/>
    <mergeCell ref="R287:V287"/>
    <mergeCell ref="W287:AA287"/>
    <mergeCell ref="AB287:AF287"/>
    <mergeCell ref="AH278:AX278"/>
    <mergeCell ref="AH277:AX277"/>
    <mergeCell ref="AM268:AS269"/>
    <mergeCell ref="AT268:AX269"/>
    <mergeCell ref="A275:AG276"/>
    <mergeCell ref="A271:AX272"/>
    <mergeCell ref="AH275:AX275"/>
    <mergeCell ref="AH276:AX276"/>
    <mergeCell ref="L268:O269"/>
    <mergeCell ref="P268:S269"/>
    <mergeCell ref="T268:W269"/>
    <mergeCell ref="X268:AB269"/>
    <mergeCell ref="AC268:AG269"/>
    <mergeCell ref="AH268:AL269"/>
    <mergeCell ref="AM263:AS264"/>
    <mergeCell ref="AT263:AX264"/>
    <mergeCell ref="L266:O267"/>
    <mergeCell ref="P266:S267"/>
    <mergeCell ref="T266:W267"/>
    <mergeCell ref="X266:AB267"/>
    <mergeCell ref="AC266:AG267"/>
    <mergeCell ref="AH266:AL267"/>
    <mergeCell ref="AM266:AS267"/>
    <mergeCell ref="AT266:AX267"/>
    <mergeCell ref="L263:O264"/>
    <mergeCell ref="P263:S264"/>
    <mergeCell ref="T263:W264"/>
    <mergeCell ref="X263:AB264"/>
    <mergeCell ref="AC263:AG264"/>
    <mergeCell ref="AH263:AL264"/>
    <mergeCell ref="AM261:AS261"/>
    <mergeCell ref="AT261:AX261"/>
    <mergeCell ref="L262:O262"/>
    <mergeCell ref="P262:S262"/>
    <mergeCell ref="T262:W262"/>
    <mergeCell ref="X262:AB262"/>
    <mergeCell ref="AC262:AG262"/>
    <mergeCell ref="AH262:AL262"/>
    <mergeCell ref="AM262:AS262"/>
    <mergeCell ref="AT262:AX262"/>
    <mergeCell ref="L261:O261"/>
    <mergeCell ref="P261:S261"/>
    <mergeCell ref="T261:W261"/>
    <mergeCell ref="X261:AB261"/>
    <mergeCell ref="AC261:AG261"/>
    <mergeCell ref="AH261:AL261"/>
    <mergeCell ref="AM258:AS259"/>
    <mergeCell ref="AT258:AX259"/>
    <mergeCell ref="L260:O260"/>
    <mergeCell ref="P260:S260"/>
    <mergeCell ref="T260:W260"/>
    <mergeCell ref="X260:AB260"/>
    <mergeCell ref="AC260:AG260"/>
    <mergeCell ref="AH260:AL260"/>
    <mergeCell ref="AM260:AS260"/>
    <mergeCell ref="AT260:AX260"/>
    <mergeCell ref="L258:O259"/>
    <mergeCell ref="P258:S259"/>
    <mergeCell ref="T258:W259"/>
    <mergeCell ref="X258:AB259"/>
    <mergeCell ref="AC258:AG259"/>
    <mergeCell ref="AH258:AL259"/>
    <mergeCell ref="AM254:AS254"/>
    <mergeCell ref="AT254:AX254"/>
    <mergeCell ref="L255:O256"/>
    <mergeCell ref="P255:S256"/>
    <mergeCell ref="T255:W256"/>
    <mergeCell ref="X255:AB256"/>
    <mergeCell ref="AC255:AG256"/>
    <mergeCell ref="AH255:AL256"/>
    <mergeCell ref="AM255:AS256"/>
    <mergeCell ref="AT255:AX256"/>
    <mergeCell ref="L254:O254"/>
    <mergeCell ref="P254:S254"/>
    <mergeCell ref="T254:W254"/>
    <mergeCell ref="X254:AB254"/>
    <mergeCell ref="AC254:AG254"/>
    <mergeCell ref="AH254:AL254"/>
    <mergeCell ref="AM252:AS252"/>
    <mergeCell ref="AT252:AX252"/>
    <mergeCell ref="L253:O253"/>
    <mergeCell ref="P253:S253"/>
    <mergeCell ref="T253:W253"/>
    <mergeCell ref="X253:AB253"/>
    <mergeCell ref="AC253:AG253"/>
    <mergeCell ref="AH253:AL253"/>
    <mergeCell ref="AM253:AS253"/>
    <mergeCell ref="AT253:AX253"/>
    <mergeCell ref="L252:O252"/>
    <mergeCell ref="P252:S252"/>
    <mergeCell ref="T252:W252"/>
    <mergeCell ref="X252:AB252"/>
    <mergeCell ref="AC252:AG252"/>
    <mergeCell ref="AH252:AL252"/>
    <mergeCell ref="AM247:AS248"/>
    <mergeCell ref="AT247:AX248"/>
    <mergeCell ref="L250:O251"/>
    <mergeCell ref="P250:S251"/>
    <mergeCell ref="T250:W251"/>
    <mergeCell ref="X250:AB251"/>
    <mergeCell ref="AC250:AG251"/>
    <mergeCell ref="AH250:AL251"/>
    <mergeCell ref="AM250:AS251"/>
    <mergeCell ref="AT250:AX251"/>
    <mergeCell ref="L247:O248"/>
    <mergeCell ref="P247:S248"/>
    <mergeCell ref="T247:W248"/>
    <mergeCell ref="X247:AB248"/>
    <mergeCell ref="AC247:AG248"/>
    <mergeCell ref="AH247:AL248"/>
    <mergeCell ref="AM245:AS245"/>
    <mergeCell ref="AT245:AX245"/>
    <mergeCell ref="L246:O246"/>
    <mergeCell ref="P246:S246"/>
    <mergeCell ref="T246:W246"/>
    <mergeCell ref="X246:AB246"/>
    <mergeCell ref="AC246:AG246"/>
    <mergeCell ref="AH246:AL246"/>
    <mergeCell ref="AM246:AS246"/>
    <mergeCell ref="AT246:AX246"/>
    <mergeCell ref="L245:O245"/>
    <mergeCell ref="P245:S245"/>
    <mergeCell ref="T245:W245"/>
    <mergeCell ref="X245:AB245"/>
    <mergeCell ref="AC245:AG245"/>
    <mergeCell ref="AH245:AL245"/>
    <mergeCell ref="AT242:AX243"/>
    <mergeCell ref="L244:O244"/>
    <mergeCell ref="P244:S244"/>
    <mergeCell ref="T244:W244"/>
    <mergeCell ref="X244:AB244"/>
    <mergeCell ref="AC244:AG244"/>
    <mergeCell ref="AH244:AL244"/>
    <mergeCell ref="AM244:AS244"/>
    <mergeCell ref="AT244:AX244"/>
    <mergeCell ref="AH240:AL240"/>
    <mergeCell ref="AM240:AS240"/>
    <mergeCell ref="AT240:AW240"/>
    <mergeCell ref="L242:O243"/>
    <mergeCell ref="P242:S243"/>
    <mergeCell ref="T242:W243"/>
    <mergeCell ref="X242:AB243"/>
    <mergeCell ref="AC242:AG243"/>
    <mergeCell ref="AH242:AL243"/>
    <mergeCell ref="AM242:AS243"/>
    <mergeCell ref="A240:K240"/>
    <mergeCell ref="L240:O240"/>
    <mergeCell ref="P240:S240"/>
    <mergeCell ref="T240:W240"/>
    <mergeCell ref="X240:AB240"/>
    <mergeCell ref="AC240:AG240"/>
    <mergeCell ref="AC238:AG238"/>
    <mergeCell ref="AH238:AL238"/>
    <mergeCell ref="AM238:AS238"/>
    <mergeCell ref="L239:O239"/>
    <mergeCell ref="T239:W239"/>
    <mergeCell ref="AC239:AG239"/>
    <mergeCell ref="AH239:AL239"/>
    <mergeCell ref="AM239:AS239"/>
    <mergeCell ref="AT236:AW239"/>
    <mergeCell ref="A237:K237"/>
    <mergeCell ref="L237:O237"/>
    <mergeCell ref="T237:W237"/>
    <mergeCell ref="AC237:AG237"/>
    <mergeCell ref="AH237:AL237"/>
    <mergeCell ref="AM237:AS237"/>
    <mergeCell ref="A238:K238"/>
    <mergeCell ref="L238:O238"/>
    <mergeCell ref="T238:W238"/>
    <mergeCell ref="AM231:AS232"/>
    <mergeCell ref="AT231:AX232"/>
    <mergeCell ref="L235:AX235"/>
    <mergeCell ref="L236:O236"/>
    <mergeCell ref="P236:S239"/>
    <mergeCell ref="T236:W236"/>
    <mergeCell ref="X236:AB239"/>
    <mergeCell ref="AC236:AG236"/>
    <mergeCell ref="AH236:AL236"/>
    <mergeCell ref="AM236:AS236"/>
    <mergeCell ref="L231:O232"/>
    <mergeCell ref="P231:S232"/>
    <mergeCell ref="T231:W232"/>
    <mergeCell ref="X231:AB232"/>
    <mergeCell ref="AC231:AG232"/>
    <mergeCell ref="AH231:AL232"/>
    <mergeCell ref="AM226:AS227"/>
    <mergeCell ref="AT226:AX227"/>
    <mergeCell ref="L229:O230"/>
    <mergeCell ref="P229:S230"/>
    <mergeCell ref="T229:W230"/>
    <mergeCell ref="X229:AB230"/>
    <mergeCell ref="AC229:AG230"/>
    <mergeCell ref="AH229:AL230"/>
    <mergeCell ref="AM229:AS230"/>
    <mergeCell ref="AT229:AX230"/>
    <mergeCell ref="L226:O227"/>
    <mergeCell ref="P226:S227"/>
    <mergeCell ref="T226:W227"/>
    <mergeCell ref="X226:AB227"/>
    <mergeCell ref="AC226:AG227"/>
    <mergeCell ref="AH226:AL227"/>
    <mergeCell ref="AM224:AS224"/>
    <mergeCell ref="AT224:AX224"/>
    <mergeCell ref="L225:O225"/>
    <mergeCell ref="P225:S225"/>
    <mergeCell ref="T225:W225"/>
    <mergeCell ref="X225:AB225"/>
    <mergeCell ref="AC225:AG225"/>
    <mergeCell ref="AH225:AL225"/>
    <mergeCell ref="AM225:AS225"/>
    <mergeCell ref="AT225:AX225"/>
    <mergeCell ref="L224:O224"/>
    <mergeCell ref="P224:S224"/>
    <mergeCell ref="T224:W224"/>
    <mergeCell ref="X224:AB224"/>
    <mergeCell ref="AC224:AG224"/>
    <mergeCell ref="AH224:AL224"/>
    <mergeCell ref="AM221:AS222"/>
    <mergeCell ref="AT221:AX222"/>
    <mergeCell ref="L223:O223"/>
    <mergeCell ref="P223:S223"/>
    <mergeCell ref="T223:W223"/>
    <mergeCell ref="X223:AB223"/>
    <mergeCell ref="AC223:AG223"/>
    <mergeCell ref="AH223:AL223"/>
    <mergeCell ref="AM223:AS223"/>
    <mergeCell ref="AT223:AX223"/>
    <mergeCell ref="L221:O222"/>
    <mergeCell ref="P221:S222"/>
    <mergeCell ref="T221:W222"/>
    <mergeCell ref="X221:AB222"/>
    <mergeCell ref="AC221:AG222"/>
    <mergeCell ref="AH221:AL222"/>
    <mergeCell ref="AM217:AS217"/>
    <mergeCell ref="AT217:AX217"/>
    <mergeCell ref="L218:O219"/>
    <mergeCell ref="P218:S219"/>
    <mergeCell ref="T218:W219"/>
    <mergeCell ref="X218:AB219"/>
    <mergeCell ref="AC218:AG219"/>
    <mergeCell ref="AH218:AL219"/>
    <mergeCell ref="AM218:AS219"/>
    <mergeCell ref="AT218:AX219"/>
    <mergeCell ref="L217:O217"/>
    <mergeCell ref="P217:S217"/>
    <mergeCell ref="T217:W217"/>
    <mergeCell ref="X217:AB217"/>
    <mergeCell ref="AC217:AG217"/>
    <mergeCell ref="AH217:AL217"/>
    <mergeCell ref="AM215:AS215"/>
    <mergeCell ref="AT215:AX215"/>
    <mergeCell ref="L216:O216"/>
    <mergeCell ref="P216:S216"/>
    <mergeCell ref="T216:W216"/>
    <mergeCell ref="X216:AB216"/>
    <mergeCell ref="AC216:AG216"/>
    <mergeCell ref="AH216:AL216"/>
    <mergeCell ref="AM216:AS216"/>
    <mergeCell ref="AT216:AX216"/>
    <mergeCell ref="L215:O215"/>
    <mergeCell ref="P215:S215"/>
    <mergeCell ref="T215:W215"/>
    <mergeCell ref="X215:AB215"/>
    <mergeCell ref="AC215:AG215"/>
    <mergeCell ref="AH215:AL215"/>
    <mergeCell ref="AM210:AS211"/>
    <mergeCell ref="AT210:AX211"/>
    <mergeCell ref="L213:O214"/>
    <mergeCell ref="P213:S214"/>
    <mergeCell ref="T213:W214"/>
    <mergeCell ref="X213:AB214"/>
    <mergeCell ref="AC213:AG214"/>
    <mergeCell ref="AH213:AL214"/>
    <mergeCell ref="AM213:AS214"/>
    <mergeCell ref="AT213:AX214"/>
    <mergeCell ref="L210:O211"/>
    <mergeCell ref="P210:S211"/>
    <mergeCell ref="T210:W211"/>
    <mergeCell ref="X210:AB211"/>
    <mergeCell ref="AC210:AG211"/>
    <mergeCell ref="AH210:AL211"/>
    <mergeCell ref="AM208:AS208"/>
    <mergeCell ref="AT208:AX208"/>
    <mergeCell ref="L209:O209"/>
    <mergeCell ref="P209:S209"/>
    <mergeCell ref="T209:W209"/>
    <mergeCell ref="X209:AB209"/>
    <mergeCell ref="AC209:AG209"/>
    <mergeCell ref="AH209:AL209"/>
    <mergeCell ref="AM209:AS209"/>
    <mergeCell ref="AT209:AX209"/>
    <mergeCell ref="L208:O208"/>
    <mergeCell ref="P208:S208"/>
    <mergeCell ref="T208:W208"/>
    <mergeCell ref="X208:AB208"/>
    <mergeCell ref="AC208:AG208"/>
    <mergeCell ref="AH208:AL208"/>
    <mergeCell ref="AT205:AX206"/>
    <mergeCell ref="L207:O207"/>
    <mergeCell ref="P207:S207"/>
    <mergeCell ref="T207:W207"/>
    <mergeCell ref="X207:AB207"/>
    <mergeCell ref="AC207:AG207"/>
    <mergeCell ref="AH207:AL207"/>
    <mergeCell ref="AM207:AS207"/>
    <mergeCell ref="AT207:AX207"/>
    <mergeCell ref="AH203:AL203"/>
    <mergeCell ref="AM203:AS203"/>
    <mergeCell ref="AT203:AW203"/>
    <mergeCell ref="L205:O206"/>
    <mergeCell ref="P205:S206"/>
    <mergeCell ref="T205:W206"/>
    <mergeCell ref="X205:AB206"/>
    <mergeCell ref="AC205:AG206"/>
    <mergeCell ref="AH205:AL206"/>
    <mergeCell ref="AM205:AS206"/>
    <mergeCell ref="L202:O202"/>
    <mergeCell ref="T202:W202"/>
    <mergeCell ref="AC202:AG202"/>
    <mergeCell ref="AH202:AL202"/>
    <mergeCell ref="A203:K203"/>
    <mergeCell ref="L203:O203"/>
    <mergeCell ref="P203:S203"/>
    <mergeCell ref="T203:W203"/>
    <mergeCell ref="X203:AB203"/>
    <mergeCell ref="AC203:AG203"/>
    <mergeCell ref="A201:K201"/>
    <mergeCell ref="L201:O201"/>
    <mergeCell ref="T201:W201"/>
    <mergeCell ref="AC201:AG201"/>
    <mergeCell ref="AH201:AL201"/>
    <mergeCell ref="AM201:AS201"/>
    <mergeCell ref="A200:K200"/>
    <mergeCell ref="L200:O200"/>
    <mergeCell ref="T200:W200"/>
    <mergeCell ref="AC200:AG200"/>
    <mergeCell ref="AH200:AL200"/>
    <mergeCell ref="AM200:AS200"/>
    <mergeCell ref="XER195:XFD195"/>
    <mergeCell ref="L198:AX198"/>
    <mergeCell ref="L199:O199"/>
    <mergeCell ref="P199:S202"/>
    <mergeCell ref="T199:W199"/>
    <mergeCell ref="X199:AB202"/>
    <mergeCell ref="AC199:AG199"/>
    <mergeCell ref="AH199:AL199"/>
    <mergeCell ref="AM199:AS199"/>
    <mergeCell ref="AT199:AW202"/>
    <mergeCell ref="WSX195:WUV195"/>
    <mergeCell ref="WUW195:WWU195"/>
    <mergeCell ref="WWV195:WYT195"/>
    <mergeCell ref="WYU195:XAS195"/>
    <mergeCell ref="XAT195:XCR195"/>
    <mergeCell ref="XCS195:XEQ195"/>
    <mergeCell ref="WHD195:WJB195"/>
    <mergeCell ref="WJC195:WLA195"/>
    <mergeCell ref="WLB195:WMZ195"/>
    <mergeCell ref="WNA195:WOY195"/>
    <mergeCell ref="WOZ195:WQX195"/>
    <mergeCell ref="WQY195:WSW195"/>
    <mergeCell ref="VVJ195:VXH195"/>
    <mergeCell ref="VXI195:VZG195"/>
    <mergeCell ref="VZH195:WBF195"/>
    <mergeCell ref="WBG195:WDE195"/>
    <mergeCell ref="WDF195:WFD195"/>
    <mergeCell ref="WFE195:WHC195"/>
    <mergeCell ref="VJP195:VLN195"/>
    <mergeCell ref="VLO195:VNM195"/>
    <mergeCell ref="VNN195:VPL195"/>
    <mergeCell ref="VPM195:VRK195"/>
    <mergeCell ref="VRL195:VTJ195"/>
    <mergeCell ref="VTK195:VVI195"/>
    <mergeCell ref="UXV195:UZT195"/>
    <mergeCell ref="UZU195:VBS195"/>
    <mergeCell ref="VBT195:VDR195"/>
    <mergeCell ref="VDS195:VFQ195"/>
    <mergeCell ref="VFR195:VHP195"/>
    <mergeCell ref="VHQ195:VJO195"/>
    <mergeCell ref="UMB195:UNZ195"/>
    <mergeCell ref="UOA195:UPY195"/>
    <mergeCell ref="UPZ195:URX195"/>
    <mergeCell ref="URY195:UTW195"/>
    <mergeCell ref="UTX195:UVV195"/>
    <mergeCell ref="UVW195:UXU195"/>
    <mergeCell ref="UAH195:UCF195"/>
    <mergeCell ref="UCG195:UEE195"/>
    <mergeCell ref="UEF195:UGD195"/>
    <mergeCell ref="UGE195:UIC195"/>
    <mergeCell ref="UID195:UKB195"/>
    <mergeCell ref="UKC195:UMA195"/>
    <mergeCell ref="TON195:TQL195"/>
    <mergeCell ref="TQM195:TSK195"/>
    <mergeCell ref="TSL195:TUJ195"/>
    <mergeCell ref="TUK195:TWI195"/>
    <mergeCell ref="TWJ195:TYH195"/>
    <mergeCell ref="TYI195:UAG195"/>
    <mergeCell ref="TCT195:TER195"/>
    <mergeCell ref="TES195:TGQ195"/>
    <mergeCell ref="TGR195:TIP195"/>
    <mergeCell ref="TIQ195:TKO195"/>
    <mergeCell ref="TKP195:TMN195"/>
    <mergeCell ref="TMO195:TOM195"/>
    <mergeCell ref="SQZ195:SSX195"/>
    <mergeCell ref="SSY195:SUW195"/>
    <mergeCell ref="SUX195:SWV195"/>
    <mergeCell ref="SWW195:SYU195"/>
    <mergeCell ref="SYV195:TAT195"/>
    <mergeCell ref="TAU195:TCS195"/>
    <mergeCell ref="SFF195:SHD195"/>
    <mergeCell ref="SHE195:SJC195"/>
    <mergeCell ref="SJD195:SLB195"/>
    <mergeCell ref="SLC195:SNA195"/>
    <mergeCell ref="SNB195:SOZ195"/>
    <mergeCell ref="SPA195:SQY195"/>
    <mergeCell ref="RTL195:RVJ195"/>
    <mergeCell ref="RVK195:RXI195"/>
    <mergeCell ref="RXJ195:RZH195"/>
    <mergeCell ref="RZI195:SBG195"/>
    <mergeCell ref="SBH195:SDF195"/>
    <mergeCell ref="SDG195:SFE195"/>
    <mergeCell ref="RHR195:RJP195"/>
    <mergeCell ref="RJQ195:RLO195"/>
    <mergeCell ref="RLP195:RNN195"/>
    <mergeCell ref="RNO195:RPM195"/>
    <mergeCell ref="RPN195:RRL195"/>
    <mergeCell ref="RRM195:RTK195"/>
    <mergeCell ref="QVX195:QXV195"/>
    <mergeCell ref="QXW195:QZU195"/>
    <mergeCell ref="QZV195:RBT195"/>
    <mergeCell ref="RBU195:RDS195"/>
    <mergeCell ref="RDT195:RFR195"/>
    <mergeCell ref="RFS195:RHQ195"/>
    <mergeCell ref="QKD195:QMB195"/>
    <mergeCell ref="QMC195:QOA195"/>
    <mergeCell ref="QOB195:QPZ195"/>
    <mergeCell ref="QQA195:QRY195"/>
    <mergeCell ref="QRZ195:QTX195"/>
    <mergeCell ref="QTY195:QVW195"/>
    <mergeCell ref="PYJ195:QAH195"/>
    <mergeCell ref="QAI195:QCG195"/>
    <mergeCell ref="QCH195:QEF195"/>
    <mergeCell ref="QEG195:QGE195"/>
    <mergeCell ref="QGF195:QID195"/>
    <mergeCell ref="QIE195:QKC195"/>
    <mergeCell ref="PMP195:PON195"/>
    <mergeCell ref="POO195:PQM195"/>
    <mergeCell ref="PQN195:PSL195"/>
    <mergeCell ref="PSM195:PUK195"/>
    <mergeCell ref="PUL195:PWJ195"/>
    <mergeCell ref="PWK195:PYI195"/>
    <mergeCell ref="PAV195:PCT195"/>
    <mergeCell ref="PCU195:PES195"/>
    <mergeCell ref="PET195:PGR195"/>
    <mergeCell ref="PGS195:PIQ195"/>
    <mergeCell ref="PIR195:PKP195"/>
    <mergeCell ref="PKQ195:PMO195"/>
    <mergeCell ref="OPB195:OQZ195"/>
    <mergeCell ref="ORA195:OSY195"/>
    <mergeCell ref="OSZ195:OUX195"/>
    <mergeCell ref="OUY195:OWW195"/>
    <mergeCell ref="OWX195:OYV195"/>
    <mergeCell ref="OYW195:PAU195"/>
    <mergeCell ref="ODH195:OFF195"/>
    <mergeCell ref="OFG195:OHE195"/>
    <mergeCell ref="OHF195:OJD195"/>
    <mergeCell ref="OJE195:OLC195"/>
    <mergeCell ref="OLD195:ONB195"/>
    <mergeCell ref="ONC195:OPA195"/>
    <mergeCell ref="NRN195:NTL195"/>
    <mergeCell ref="NTM195:NVK195"/>
    <mergeCell ref="NVL195:NXJ195"/>
    <mergeCell ref="NXK195:NZI195"/>
    <mergeCell ref="NZJ195:OBH195"/>
    <mergeCell ref="OBI195:ODG195"/>
    <mergeCell ref="NFT195:NHR195"/>
    <mergeCell ref="NHS195:NJQ195"/>
    <mergeCell ref="NJR195:NLP195"/>
    <mergeCell ref="NLQ195:NNO195"/>
    <mergeCell ref="NNP195:NPN195"/>
    <mergeCell ref="NPO195:NRM195"/>
    <mergeCell ref="MTZ195:MVX195"/>
    <mergeCell ref="MVY195:MXW195"/>
    <mergeCell ref="MXX195:MZV195"/>
    <mergeCell ref="MZW195:NBU195"/>
    <mergeCell ref="NBV195:NDT195"/>
    <mergeCell ref="NDU195:NFS195"/>
    <mergeCell ref="MIF195:MKD195"/>
    <mergeCell ref="MKE195:MMC195"/>
    <mergeCell ref="MMD195:MOB195"/>
    <mergeCell ref="MOC195:MQA195"/>
    <mergeCell ref="MQB195:MRZ195"/>
    <mergeCell ref="MSA195:MTY195"/>
    <mergeCell ref="LWL195:LYJ195"/>
    <mergeCell ref="LYK195:MAI195"/>
    <mergeCell ref="MAJ195:MCH195"/>
    <mergeCell ref="MCI195:MEG195"/>
    <mergeCell ref="MEH195:MGF195"/>
    <mergeCell ref="MGG195:MIE195"/>
    <mergeCell ref="LKR195:LMP195"/>
    <mergeCell ref="LMQ195:LOO195"/>
    <mergeCell ref="LOP195:LQN195"/>
    <mergeCell ref="LQO195:LSM195"/>
    <mergeCell ref="LSN195:LUL195"/>
    <mergeCell ref="LUM195:LWK195"/>
    <mergeCell ref="KYX195:LAV195"/>
    <mergeCell ref="LAW195:LCU195"/>
    <mergeCell ref="LCV195:LET195"/>
    <mergeCell ref="LEU195:LGS195"/>
    <mergeCell ref="LGT195:LIR195"/>
    <mergeCell ref="LIS195:LKQ195"/>
    <mergeCell ref="KND195:KPB195"/>
    <mergeCell ref="KPC195:KRA195"/>
    <mergeCell ref="KRB195:KSZ195"/>
    <mergeCell ref="KTA195:KUY195"/>
    <mergeCell ref="KUZ195:KWX195"/>
    <mergeCell ref="KWY195:KYW195"/>
    <mergeCell ref="KBJ195:KDH195"/>
    <mergeCell ref="KDI195:KFG195"/>
    <mergeCell ref="KFH195:KHF195"/>
    <mergeCell ref="KHG195:KJE195"/>
    <mergeCell ref="KJF195:KLD195"/>
    <mergeCell ref="KLE195:KNC195"/>
    <mergeCell ref="JPP195:JRN195"/>
    <mergeCell ref="JRO195:JTM195"/>
    <mergeCell ref="JTN195:JVL195"/>
    <mergeCell ref="JVM195:JXK195"/>
    <mergeCell ref="JXL195:JZJ195"/>
    <mergeCell ref="JZK195:KBI195"/>
    <mergeCell ref="JDV195:JFT195"/>
    <mergeCell ref="JFU195:JHS195"/>
    <mergeCell ref="JHT195:JJR195"/>
    <mergeCell ref="JJS195:JLQ195"/>
    <mergeCell ref="JLR195:JNP195"/>
    <mergeCell ref="JNQ195:JPO195"/>
    <mergeCell ref="ISB195:ITZ195"/>
    <mergeCell ref="IUA195:IVY195"/>
    <mergeCell ref="IVZ195:IXX195"/>
    <mergeCell ref="IXY195:IZW195"/>
    <mergeCell ref="IZX195:JBV195"/>
    <mergeCell ref="JBW195:JDU195"/>
    <mergeCell ref="IGH195:IIF195"/>
    <mergeCell ref="IIG195:IKE195"/>
    <mergeCell ref="IKF195:IMD195"/>
    <mergeCell ref="IME195:IOC195"/>
    <mergeCell ref="IOD195:IQB195"/>
    <mergeCell ref="IQC195:ISA195"/>
    <mergeCell ref="HUN195:HWL195"/>
    <mergeCell ref="HWM195:HYK195"/>
    <mergeCell ref="HYL195:IAJ195"/>
    <mergeCell ref="IAK195:ICI195"/>
    <mergeCell ref="ICJ195:IEH195"/>
    <mergeCell ref="IEI195:IGG195"/>
    <mergeCell ref="HIT195:HKR195"/>
    <mergeCell ref="HKS195:HMQ195"/>
    <mergeCell ref="HMR195:HOP195"/>
    <mergeCell ref="HOQ195:HQO195"/>
    <mergeCell ref="HQP195:HSN195"/>
    <mergeCell ref="HSO195:HUM195"/>
    <mergeCell ref="GWZ195:GYX195"/>
    <mergeCell ref="GYY195:HAW195"/>
    <mergeCell ref="HAX195:HCV195"/>
    <mergeCell ref="HCW195:HEU195"/>
    <mergeCell ref="HEV195:HGT195"/>
    <mergeCell ref="HGU195:HIS195"/>
    <mergeCell ref="GLF195:GND195"/>
    <mergeCell ref="GNE195:GPC195"/>
    <mergeCell ref="GPD195:GRB195"/>
    <mergeCell ref="GRC195:GTA195"/>
    <mergeCell ref="GTB195:GUZ195"/>
    <mergeCell ref="GVA195:GWY195"/>
    <mergeCell ref="FZL195:GBJ195"/>
    <mergeCell ref="GBK195:GDI195"/>
    <mergeCell ref="GDJ195:GFH195"/>
    <mergeCell ref="GFI195:GHG195"/>
    <mergeCell ref="GHH195:GJF195"/>
    <mergeCell ref="GJG195:GLE195"/>
    <mergeCell ref="FNR195:FPP195"/>
    <mergeCell ref="FPQ195:FRO195"/>
    <mergeCell ref="FRP195:FTN195"/>
    <mergeCell ref="FTO195:FVM195"/>
    <mergeCell ref="FVN195:FXL195"/>
    <mergeCell ref="FXM195:FZK195"/>
    <mergeCell ref="FBX195:FDV195"/>
    <mergeCell ref="FDW195:FFU195"/>
    <mergeCell ref="FFV195:FHT195"/>
    <mergeCell ref="FHU195:FJS195"/>
    <mergeCell ref="FJT195:FLR195"/>
    <mergeCell ref="FLS195:FNQ195"/>
    <mergeCell ref="EQD195:ESB195"/>
    <mergeCell ref="ESC195:EUA195"/>
    <mergeCell ref="EUB195:EVZ195"/>
    <mergeCell ref="EWA195:EXY195"/>
    <mergeCell ref="EXZ195:EZX195"/>
    <mergeCell ref="EZY195:FBW195"/>
    <mergeCell ref="EEJ195:EGH195"/>
    <mergeCell ref="EGI195:EIG195"/>
    <mergeCell ref="EIH195:EKF195"/>
    <mergeCell ref="EKG195:EME195"/>
    <mergeCell ref="EMF195:EOD195"/>
    <mergeCell ref="EOE195:EQC195"/>
    <mergeCell ref="DSP195:DUN195"/>
    <mergeCell ref="DUO195:DWM195"/>
    <mergeCell ref="DWN195:DYL195"/>
    <mergeCell ref="DYM195:EAK195"/>
    <mergeCell ref="EAL195:ECJ195"/>
    <mergeCell ref="ECK195:EEI195"/>
    <mergeCell ref="DGV195:DIT195"/>
    <mergeCell ref="DIU195:DKS195"/>
    <mergeCell ref="DKT195:DMR195"/>
    <mergeCell ref="DMS195:DOQ195"/>
    <mergeCell ref="DOR195:DQP195"/>
    <mergeCell ref="DQQ195:DSO195"/>
    <mergeCell ref="CVB195:CWZ195"/>
    <mergeCell ref="CXA195:CYY195"/>
    <mergeCell ref="CYZ195:DAX195"/>
    <mergeCell ref="DAY195:DCW195"/>
    <mergeCell ref="DCX195:DEV195"/>
    <mergeCell ref="DEW195:DGU195"/>
    <mergeCell ref="CJH195:CLF195"/>
    <mergeCell ref="CLG195:CNE195"/>
    <mergeCell ref="CNF195:CPD195"/>
    <mergeCell ref="CPE195:CRC195"/>
    <mergeCell ref="CRD195:CTB195"/>
    <mergeCell ref="CTC195:CVA195"/>
    <mergeCell ref="BXN195:BZL195"/>
    <mergeCell ref="BZM195:CBK195"/>
    <mergeCell ref="CBL195:CDJ195"/>
    <mergeCell ref="CDK195:CFI195"/>
    <mergeCell ref="CFJ195:CHH195"/>
    <mergeCell ref="CHI195:CJG195"/>
    <mergeCell ref="BLT195:BNR195"/>
    <mergeCell ref="BNS195:BPQ195"/>
    <mergeCell ref="BPR195:BRP195"/>
    <mergeCell ref="BRQ195:BTO195"/>
    <mergeCell ref="BTP195:BVN195"/>
    <mergeCell ref="BVO195:BXM195"/>
    <mergeCell ref="AZZ195:BBX195"/>
    <mergeCell ref="BBY195:BDW195"/>
    <mergeCell ref="BDX195:BFV195"/>
    <mergeCell ref="BFW195:BHU195"/>
    <mergeCell ref="BHV195:BJT195"/>
    <mergeCell ref="BJU195:BLS195"/>
    <mergeCell ref="AOF195:AQD195"/>
    <mergeCell ref="AQE195:ASC195"/>
    <mergeCell ref="ASD195:AUB195"/>
    <mergeCell ref="AUC195:AWA195"/>
    <mergeCell ref="AWB195:AXZ195"/>
    <mergeCell ref="AYA195:AZY195"/>
    <mergeCell ref="ACL195:AEJ195"/>
    <mergeCell ref="AEK195:AGI195"/>
    <mergeCell ref="AGJ195:AIH195"/>
    <mergeCell ref="AII195:AKG195"/>
    <mergeCell ref="AKH195:AMF195"/>
    <mergeCell ref="AMG195:AOE195"/>
    <mergeCell ref="QR195:SP195"/>
    <mergeCell ref="SQ195:UO195"/>
    <mergeCell ref="UP195:WN195"/>
    <mergeCell ref="WO195:YM195"/>
    <mergeCell ref="YN195:AAL195"/>
    <mergeCell ref="AAM195:ACK195"/>
    <mergeCell ref="EX195:GV195"/>
    <mergeCell ref="GW195:IU195"/>
    <mergeCell ref="IV195:KT195"/>
    <mergeCell ref="KU195:MS195"/>
    <mergeCell ref="MT195:OR195"/>
    <mergeCell ref="OS195:QQ195"/>
    <mergeCell ref="A190:AY190"/>
    <mergeCell ref="A192:B192"/>
    <mergeCell ref="C192:D192"/>
    <mergeCell ref="E192:AM192"/>
    <mergeCell ref="A195:AY195"/>
    <mergeCell ref="CY195:EW195"/>
    <mergeCell ref="WWV188:WYT188"/>
    <mergeCell ref="WYU188:XAS188"/>
    <mergeCell ref="XAT188:XCR188"/>
    <mergeCell ref="XCS188:XEQ188"/>
    <mergeCell ref="XER188:XFD188"/>
    <mergeCell ref="A189:AY189"/>
    <mergeCell ref="WLB188:WMZ188"/>
    <mergeCell ref="WNA188:WOY188"/>
    <mergeCell ref="WOZ188:WQX188"/>
    <mergeCell ref="WQY188:WSW188"/>
    <mergeCell ref="WSX188:WUV188"/>
    <mergeCell ref="WUW188:WWU188"/>
    <mergeCell ref="VZH188:WBF188"/>
    <mergeCell ref="WBG188:WDE188"/>
    <mergeCell ref="WDF188:WFD188"/>
    <mergeCell ref="WFE188:WHC188"/>
    <mergeCell ref="WHD188:WJB188"/>
    <mergeCell ref="WJC188:WLA188"/>
    <mergeCell ref="VNN188:VPL188"/>
    <mergeCell ref="VPM188:VRK188"/>
    <mergeCell ref="VRL188:VTJ188"/>
    <mergeCell ref="VTK188:VVI188"/>
    <mergeCell ref="VVJ188:VXH188"/>
    <mergeCell ref="VXI188:VZG188"/>
    <mergeCell ref="VBT188:VDR188"/>
    <mergeCell ref="VDS188:VFQ188"/>
    <mergeCell ref="VFR188:VHP188"/>
    <mergeCell ref="VHQ188:VJO188"/>
    <mergeCell ref="VJP188:VLN188"/>
    <mergeCell ref="VLO188:VNM188"/>
    <mergeCell ref="UPZ188:URX188"/>
    <mergeCell ref="URY188:UTW188"/>
    <mergeCell ref="UTX188:UVV188"/>
    <mergeCell ref="UVW188:UXU188"/>
    <mergeCell ref="UXV188:UZT188"/>
    <mergeCell ref="UZU188:VBS188"/>
    <mergeCell ref="UEF188:UGD188"/>
    <mergeCell ref="UGE188:UIC188"/>
    <mergeCell ref="UID188:UKB188"/>
    <mergeCell ref="UKC188:UMA188"/>
    <mergeCell ref="UMB188:UNZ188"/>
    <mergeCell ref="UOA188:UPY188"/>
    <mergeCell ref="TSL188:TUJ188"/>
    <mergeCell ref="TUK188:TWI188"/>
    <mergeCell ref="TWJ188:TYH188"/>
    <mergeCell ref="TYI188:UAG188"/>
    <mergeCell ref="UAH188:UCF188"/>
    <mergeCell ref="UCG188:UEE188"/>
    <mergeCell ref="TGR188:TIP188"/>
    <mergeCell ref="TIQ188:TKO188"/>
    <mergeCell ref="TKP188:TMN188"/>
    <mergeCell ref="TMO188:TOM188"/>
    <mergeCell ref="TON188:TQL188"/>
    <mergeCell ref="TQM188:TSK188"/>
    <mergeCell ref="SUX188:SWV188"/>
    <mergeCell ref="SWW188:SYU188"/>
    <mergeCell ref="SYV188:TAT188"/>
    <mergeCell ref="TAU188:TCS188"/>
    <mergeCell ref="TCT188:TER188"/>
    <mergeCell ref="TES188:TGQ188"/>
    <mergeCell ref="SJD188:SLB188"/>
    <mergeCell ref="SLC188:SNA188"/>
    <mergeCell ref="SNB188:SOZ188"/>
    <mergeCell ref="SPA188:SQY188"/>
    <mergeCell ref="SQZ188:SSX188"/>
    <mergeCell ref="SSY188:SUW188"/>
    <mergeCell ref="RXJ188:RZH188"/>
    <mergeCell ref="RZI188:SBG188"/>
    <mergeCell ref="SBH188:SDF188"/>
    <mergeCell ref="SDG188:SFE188"/>
    <mergeCell ref="SFF188:SHD188"/>
    <mergeCell ref="SHE188:SJC188"/>
    <mergeCell ref="RLP188:RNN188"/>
    <mergeCell ref="RNO188:RPM188"/>
    <mergeCell ref="RPN188:RRL188"/>
    <mergeCell ref="RRM188:RTK188"/>
    <mergeCell ref="RTL188:RVJ188"/>
    <mergeCell ref="RVK188:RXI188"/>
    <mergeCell ref="QZV188:RBT188"/>
    <mergeCell ref="RBU188:RDS188"/>
    <mergeCell ref="RDT188:RFR188"/>
    <mergeCell ref="RFS188:RHQ188"/>
    <mergeCell ref="RHR188:RJP188"/>
    <mergeCell ref="RJQ188:RLO188"/>
    <mergeCell ref="QOB188:QPZ188"/>
    <mergeCell ref="QQA188:QRY188"/>
    <mergeCell ref="QRZ188:QTX188"/>
    <mergeCell ref="QTY188:QVW188"/>
    <mergeCell ref="QVX188:QXV188"/>
    <mergeCell ref="QXW188:QZU188"/>
    <mergeCell ref="QCH188:QEF188"/>
    <mergeCell ref="QEG188:QGE188"/>
    <mergeCell ref="QGF188:QID188"/>
    <mergeCell ref="QIE188:QKC188"/>
    <mergeCell ref="QKD188:QMB188"/>
    <mergeCell ref="QMC188:QOA188"/>
    <mergeCell ref="PQN188:PSL188"/>
    <mergeCell ref="PSM188:PUK188"/>
    <mergeCell ref="PUL188:PWJ188"/>
    <mergeCell ref="PWK188:PYI188"/>
    <mergeCell ref="PYJ188:QAH188"/>
    <mergeCell ref="QAI188:QCG188"/>
    <mergeCell ref="PET188:PGR188"/>
    <mergeCell ref="PGS188:PIQ188"/>
    <mergeCell ref="PIR188:PKP188"/>
    <mergeCell ref="PKQ188:PMO188"/>
    <mergeCell ref="PMP188:PON188"/>
    <mergeCell ref="POO188:PQM188"/>
    <mergeCell ref="OSZ188:OUX188"/>
    <mergeCell ref="OUY188:OWW188"/>
    <mergeCell ref="OWX188:OYV188"/>
    <mergeCell ref="OYW188:PAU188"/>
    <mergeCell ref="PAV188:PCT188"/>
    <mergeCell ref="PCU188:PES188"/>
    <mergeCell ref="OHF188:OJD188"/>
    <mergeCell ref="OJE188:OLC188"/>
    <mergeCell ref="OLD188:ONB188"/>
    <mergeCell ref="ONC188:OPA188"/>
    <mergeCell ref="OPB188:OQZ188"/>
    <mergeCell ref="ORA188:OSY188"/>
    <mergeCell ref="NVL188:NXJ188"/>
    <mergeCell ref="NXK188:NZI188"/>
    <mergeCell ref="NZJ188:OBH188"/>
    <mergeCell ref="OBI188:ODG188"/>
    <mergeCell ref="ODH188:OFF188"/>
    <mergeCell ref="OFG188:OHE188"/>
    <mergeCell ref="NJR188:NLP188"/>
    <mergeCell ref="NLQ188:NNO188"/>
    <mergeCell ref="NNP188:NPN188"/>
    <mergeCell ref="NPO188:NRM188"/>
    <mergeCell ref="NRN188:NTL188"/>
    <mergeCell ref="NTM188:NVK188"/>
    <mergeCell ref="MXX188:MZV188"/>
    <mergeCell ref="MZW188:NBU188"/>
    <mergeCell ref="NBV188:NDT188"/>
    <mergeCell ref="NDU188:NFS188"/>
    <mergeCell ref="NFT188:NHR188"/>
    <mergeCell ref="NHS188:NJQ188"/>
    <mergeCell ref="MMD188:MOB188"/>
    <mergeCell ref="MOC188:MQA188"/>
    <mergeCell ref="MQB188:MRZ188"/>
    <mergeCell ref="MSA188:MTY188"/>
    <mergeCell ref="MTZ188:MVX188"/>
    <mergeCell ref="MVY188:MXW188"/>
    <mergeCell ref="MAJ188:MCH188"/>
    <mergeCell ref="MCI188:MEG188"/>
    <mergeCell ref="MEH188:MGF188"/>
    <mergeCell ref="MGG188:MIE188"/>
    <mergeCell ref="MIF188:MKD188"/>
    <mergeCell ref="MKE188:MMC188"/>
    <mergeCell ref="LOP188:LQN188"/>
    <mergeCell ref="LQO188:LSM188"/>
    <mergeCell ref="LSN188:LUL188"/>
    <mergeCell ref="LUM188:LWK188"/>
    <mergeCell ref="LWL188:LYJ188"/>
    <mergeCell ref="LYK188:MAI188"/>
    <mergeCell ref="LCV188:LET188"/>
    <mergeCell ref="LEU188:LGS188"/>
    <mergeCell ref="LGT188:LIR188"/>
    <mergeCell ref="LIS188:LKQ188"/>
    <mergeCell ref="LKR188:LMP188"/>
    <mergeCell ref="LMQ188:LOO188"/>
    <mergeCell ref="KRB188:KSZ188"/>
    <mergeCell ref="KTA188:KUY188"/>
    <mergeCell ref="KUZ188:KWX188"/>
    <mergeCell ref="KWY188:KYW188"/>
    <mergeCell ref="KYX188:LAV188"/>
    <mergeCell ref="LAW188:LCU188"/>
    <mergeCell ref="KFH188:KHF188"/>
    <mergeCell ref="KHG188:KJE188"/>
    <mergeCell ref="KJF188:KLD188"/>
    <mergeCell ref="KLE188:KNC188"/>
    <mergeCell ref="KND188:KPB188"/>
    <mergeCell ref="KPC188:KRA188"/>
    <mergeCell ref="JTN188:JVL188"/>
    <mergeCell ref="JVM188:JXK188"/>
    <mergeCell ref="JXL188:JZJ188"/>
    <mergeCell ref="JZK188:KBI188"/>
    <mergeCell ref="KBJ188:KDH188"/>
    <mergeCell ref="KDI188:KFG188"/>
    <mergeCell ref="JHT188:JJR188"/>
    <mergeCell ref="JJS188:JLQ188"/>
    <mergeCell ref="JLR188:JNP188"/>
    <mergeCell ref="JNQ188:JPO188"/>
    <mergeCell ref="JPP188:JRN188"/>
    <mergeCell ref="JRO188:JTM188"/>
    <mergeCell ref="IVZ188:IXX188"/>
    <mergeCell ref="IXY188:IZW188"/>
    <mergeCell ref="IZX188:JBV188"/>
    <mergeCell ref="JBW188:JDU188"/>
    <mergeCell ref="JDV188:JFT188"/>
    <mergeCell ref="JFU188:JHS188"/>
    <mergeCell ref="IKF188:IMD188"/>
    <mergeCell ref="IME188:IOC188"/>
    <mergeCell ref="IOD188:IQB188"/>
    <mergeCell ref="IQC188:ISA188"/>
    <mergeCell ref="ISB188:ITZ188"/>
    <mergeCell ref="IUA188:IVY188"/>
    <mergeCell ref="HYL188:IAJ188"/>
    <mergeCell ref="IAK188:ICI188"/>
    <mergeCell ref="ICJ188:IEH188"/>
    <mergeCell ref="IEI188:IGG188"/>
    <mergeCell ref="IGH188:IIF188"/>
    <mergeCell ref="IIG188:IKE188"/>
    <mergeCell ref="HMR188:HOP188"/>
    <mergeCell ref="HOQ188:HQO188"/>
    <mergeCell ref="HQP188:HSN188"/>
    <mergeCell ref="HSO188:HUM188"/>
    <mergeCell ref="HUN188:HWL188"/>
    <mergeCell ref="HWM188:HYK188"/>
    <mergeCell ref="HAX188:HCV188"/>
    <mergeCell ref="HCW188:HEU188"/>
    <mergeCell ref="HEV188:HGT188"/>
    <mergeCell ref="HGU188:HIS188"/>
    <mergeCell ref="HIT188:HKR188"/>
    <mergeCell ref="HKS188:HMQ188"/>
    <mergeCell ref="GPD188:GRB188"/>
    <mergeCell ref="GRC188:GTA188"/>
    <mergeCell ref="GTB188:GUZ188"/>
    <mergeCell ref="GVA188:GWY188"/>
    <mergeCell ref="GWZ188:GYX188"/>
    <mergeCell ref="GYY188:HAW188"/>
    <mergeCell ref="GDJ188:GFH188"/>
    <mergeCell ref="GFI188:GHG188"/>
    <mergeCell ref="GHH188:GJF188"/>
    <mergeCell ref="GJG188:GLE188"/>
    <mergeCell ref="GLF188:GND188"/>
    <mergeCell ref="GNE188:GPC188"/>
    <mergeCell ref="FRP188:FTN188"/>
    <mergeCell ref="FTO188:FVM188"/>
    <mergeCell ref="FVN188:FXL188"/>
    <mergeCell ref="FXM188:FZK188"/>
    <mergeCell ref="FZL188:GBJ188"/>
    <mergeCell ref="GBK188:GDI188"/>
    <mergeCell ref="FFV188:FHT188"/>
    <mergeCell ref="FHU188:FJS188"/>
    <mergeCell ref="FJT188:FLR188"/>
    <mergeCell ref="FLS188:FNQ188"/>
    <mergeCell ref="FNR188:FPP188"/>
    <mergeCell ref="FPQ188:FRO188"/>
    <mergeCell ref="EUB188:EVZ188"/>
    <mergeCell ref="EWA188:EXY188"/>
    <mergeCell ref="EXZ188:EZX188"/>
    <mergeCell ref="EZY188:FBW188"/>
    <mergeCell ref="FBX188:FDV188"/>
    <mergeCell ref="FDW188:FFU188"/>
    <mergeCell ref="EIH188:EKF188"/>
    <mergeCell ref="EKG188:EME188"/>
    <mergeCell ref="EMF188:EOD188"/>
    <mergeCell ref="EOE188:EQC188"/>
    <mergeCell ref="EQD188:ESB188"/>
    <mergeCell ref="ESC188:EUA188"/>
    <mergeCell ref="DWN188:DYL188"/>
    <mergeCell ref="DYM188:EAK188"/>
    <mergeCell ref="EAL188:ECJ188"/>
    <mergeCell ref="ECK188:EEI188"/>
    <mergeCell ref="EEJ188:EGH188"/>
    <mergeCell ref="EGI188:EIG188"/>
    <mergeCell ref="DKT188:DMR188"/>
    <mergeCell ref="DMS188:DOQ188"/>
    <mergeCell ref="DOR188:DQP188"/>
    <mergeCell ref="DQQ188:DSO188"/>
    <mergeCell ref="DSP188:DUN188"/>
    <mergeCell ref="DUO188:DWM188"/>
    <mergeCell ref="CYZ188:DAX188"/>
    <mergeCell ref="DAY188:DCW188"/>
    <mergeCell ref="DCX188:DEV188"/>
    <mergeCell ref="DEW188:DGU188"/>
    <mergeCell ref="DGV188:DIT188"/>
    <mergeCell ref="DIU188:DKS188"/>
    <mergeCell ref="CNF188:CPD188"/>
    <mergeCell ref="CPE188:CRC188"/>
    <mergeCell ref="CRD188:CTB188"/>
    <mergeCell ref="CTC188:CVA188"/>
    <mergeCell ref="CVB188:CWZ188"/>
    <mergeCell ref="CXA188:CYY188"/>
    <mergeCell ref="CBL188:CDJ188"/>
    <mergeCell ref="CDK188:CFI188"/>
    <mergeCell ref="CFJ188:CHH188"/>
    <mergeCell ref="CHI188:CJG188"/>
    <mergeCell ref="CJH188:CLF188"/>
    <mergeCell ref="CLG188:CNE188"/>
    <mergeCell ref="BPR188:BRP188"/>
    <mergeCell ref="BRQ188:BTO188"/>
    <mergeCell ref="BTP188:BVN188"/>
    <mergeCell ref="BVO188:BXM188"/>
    <mergeCell ref="BXN188:BZL188"/>
    <mergeCell ref="BZM188:CBK188"/>
    <mergeCell ref="BDX188:BFV188"/>
    <mergeCell ref="BFW188:BHU188"/>
    <mergeCell ref="BHV188:BJT188"/>
    <mergeCell ref="BJU188:BLS188"/>
    <mergeCell ref="BLT188:BNR188"/>
    <mergeCell ref="BNS188:BPQ188"/>
    <mergeCell ref="ASD188:AUB188"/>
    <mergeCell ref="AUC188:AWA188"/>
    <mergeCell ref="AWB188:AXZ188"/>
    <mergeCell ref="AYA188:AZY188"/>
    <mergeCell ref="AZZ188:BBX188"/>
    <mergeCell ref="BBY188:BDW188"/>
    <mergeCell ref="AGJ188:AIH188"/>
    <mergeCell ref="AII188:AKG188"/>
    <mergeCell ref="AKH188:AMF188"/>
    <mergeCell ref="AMG188:AOE188"/>
    <mergeCell ref="AOF188:AQD188"/>
    <mergeCell ref="AQE188:ASC188"/>
    <mergeCell ref="UP188:WN188"/>
    <mergeCell ref="WO188:YM188"/>
    <mergeCell ref="YN188:AAL188"/>
    <mergeCell ref="AAM188:ACK188"/>
    <mergeCell ref="ACL188:AEJ188"/>
    <mergeCell ref="AEK188:AGI188"/>
    <mergeCell ref="IV188:KT188"/>
    <mergeCell ref="KU188:MS188"/>
    <mergeCell ref="MT188:OR188"/>
    <mergeCell ref="OS188:QQ188"/>
    <mergeCell ref="QR188:SP188"/>
    <mergeCell ref="SQ188:UO188"/>
    <mergeCell ref="A186:AY186"/>
    <mergeCell ref="A187:AY187"/>
    <mergeCell ref="A188:AY188"/>
    <mergeCell ref="CY188:EW188"/>
    <mergeCell ref="EX188:GV188"/>
    <mergeCell ref="GW188:IU188"/>
    <mergeCell ref="XAT182:XCR182"/>
    <mergeCell ref="XCS182:XEQ182"/>
    <mergeCell ref="XER182:XFD182"/>
    <mergeCell ref="A183:AY183"/>
    <mergeCell ref="A184:AY184"/>
    <mergeCell ref="A185:AY185"/>
    <mergeCell ref="WOZ182:WQX182"/>
    <mergeCell ref="WQY182:WSW182"/>
    <mergeCell ref="WSX182:WUV182"/>
    <mergeCell ref="WUW182:WWU182"/>
    <mergeCell ref="WWV182:WYT182"/>
    <mergeCell ref="WYU182:XAS182"/>
    <mergeCell ref="WDF182:WFD182"/>
    <mergeCell ref="WFE182:WHC182"/>
    <mergeCell ref="WHD182:WJB182"/>
    <mergeCell ref="WJC182:WLA182"/>
    <mergeCell ref="WLB182:WMZ182"/>
    <mergeCell ref="WNA182:WOY182"/>
    <mergeCell ref="VRL182:VTJ182"/>
    <mergeCell ref="VTK182:VVI182"/>
    <mergeCell ref="VVJ182:VXH182"/>
    <mergeCell ref="VXI182:VZG182"/>
    <mergeCell ref="VZH182:WBF182"/>
    <mergeCell ref="WBG182:WDE182"/>
    <mergeCell ref="VFR182:VHP182"/>
    <mergeCell ref="VHQ182:VJO182"/>
    <mergeCell ref="VJP182:VLN182"/>
    <mergeCell ref="VLO182:VNM182"/>
    <mergeCell ref="VNN182:VPL182"/>
    <mergeCell ref="VPM182:VRK182"/>
    <mergeCell ref="UTX182:UVV182"/>
    <mergeCell ref="UVW182:UXU182"/>
    <mergeCell ref="UXV182:UZT182"/>
    <mergeCell ref="UZU182:VBS182"/>
    <mergeCell ref="VBT182:VDR182"/>
    <mergeCell ref="VDS182:VFQ182"/>
    <mergeCell ref="UID182:UKB182"/>
    <mergeCell ref="UKC182:UMA182"/>
    <mergeCell ref="UMB182:UNZ182"/>
    <mergeCell ref="UOA182:UPY182"/>
    <mergeCell ref="UPZ182:URX182"/>
    <mergeCell ref="URY182:UTW182"/>
    <mergeCell ref="TWJ182:TYH182"/>
    <mergeCell ref="TYI182:UAG182"/>
    <mergeCell ref="UAH182:UCF182"/>
    <mergeCell ref="UCG182:UEE182"/>
    <mergeCell ref="UEF182:UGD182"/>
    <mergeCell ref="UGE182:UIC182"/>
    <mergeCell ref="TKP182:TMN182"/>
    <mergeCell ref="TMO182:TOM182"/>
    <mergeCell ref="TON182:TQL182"/>
    <mergeCell ref="TQM182:TSK182"/>
    <mergeCell ref="TSL182:TUJ182"/>
    <mergeCell ref="TUK182:TWI182"/>
    <mergeCell ref="SYV182:TAT182"/>
    <mergeCell ref="TAU182:TCS182"/>
    <mergeCell ref="TCT182:TER182"/>
    <mergeCell ref="TES182:TGQ182"/>
    <mergeCell ref="TGR182:TIP182"/>
    <mergeCell ref="TIQ182:TKO182"/>
    <mergeCell ref="SNB182:SOZ182"/>
    <mergeCell ref="SPA182:SQY182"/>
    <mergeCell ref="SQZ182:SSX182"/>
    <mergeCell ref="SSY182:SUW182"/>
    <mergeCell ref="SUX182:SWV182"/>
    <mergeCell ref="SWW182:SYU182"/>
    <mergeCell ref="SBH182:SDF182"/>
    <mergeCell ref="SDG182:SFE182"/>
    <mergeCell ref="SFF182:SHD182"/>
    <mergeCell ref="SHE182:SJC182"/>
    <mergeCell ref="SJD182:SLB182"/>
    <mergeCell ref="SLC182:SNA182"/>
    <mergeCell ref="RPN182:RRL182"/>
    <mergeCell ref="RRM182:RTK182"/>
    <mergeCell ref="RTL182:RVJ182"/>
    <mergeCell ref="RVK182:RXI182"/>
    <mergeCell ref="RXJ182:RZH182"/>
    <mergeCell ref="RZI182:SBG182"/>
    <mergeCell ref="RDT182:RFR182"/>
    <mergeCell ref="RFS182:RHQ182"/>
    <mergeCell ref="RHR182:RJP182"/>
    <mergeCell ref="RJQ182:RLO182"/>
    <mergeCell ref="RLP182:RNN182"/>
    <mergeCell ref="RNO182:RPM182"/>
    <mergeCell ref="QRZ182:QTX182"/>
    <mergeCell ref="QTY182:QVW182"/>
    <mergeCell ref="QVX182:QXV182"/>
    <mergeCell ref="QXW182:QZU182"/>
    <mergeCell ref="QZV182:RBT182"/>
    <mergeCell ref="RBU182:RDS182"/>
    <mergeCell ref="QGF182:QID182"/>
    <mergeCell ref="QIE182:QKC182"/>
    <mergeCell ref="QKD182:QMB182"/>
    <mergeCell ref="QMC182:QOA182"/>
    <mergeCell ref="QOB182:QPZ182"/>
    <mergeCell ref="QQA182:QRY182"/>
    <mergeCell ref="PUL182:PWJ182"/>
    <mergeCell ref="PWK182:PYI182"/>
    <mergeCell ref="PYJ182:QAH182"/>
    <mergeCell ref="QAI182:QCG182"/>
    <mergeCell ref="QCH182:QEF182"/>
    <mergeCell ref="QEG182:QGE182"/>
    <mergeCell ref="PIR182:PKP182"/>
    <mergeCell ref="PKQ182:PMO182"/>
    <mergeCell ref="PMP182:PON182"/>
    <mergeCell ref="POO182:PQM182"/>
    <mergeCell ref="PQN182:PSL182"/>
    <mergeCell ref="PSM182:PUK182"/>
    <mergeCell ref="OWX182:OYV182"/>
    <mergeCell ref="OYW182:PAU182"/>
    <mergeCell ref="PAV182:PCT182"/>
    <mergeCell ref="PCU182:PES182"/>
    <mergeCell ref="PET182:PGR182"/>
    <mergeCell ref="PGS182:PIQ182"/>
    <mergeCell ref="OLD182:ONB182"/>
    <mergeCell ref="ONC182:OPA182"/>
    <mergeCell ref="OPB182:OQZ182"/>
    <mergeCell ref="ORA182:OSY182"/>
    <mergeCell ref="OSZ182:OUX182"/>
    <mergeCell ref="OUY182:OWW182"/>
    <mergeCell ref="NZJ182:OBH182"/>
    <mergeCell ref="OBI182:ODG182"/>
    <mergeCell ref="ODH182:OFF182"/>
    <mergeCell ref="OFG182:OHE182"/>
    <mergeCell ref="OHF182:OJD182"/>
    <mergeCell ref="OJE182:OLC182"/>
    <mergeCell ref="NNP182:NPN182"/>
    <mergeCell ref="NPO182:NRM182"/>
    <mergeCell ref="NRN182:NTL182"/>
    <mergeCell ref="NTM182:NVK182"/>
    <mergeCell ref="NVL182:NXJ182"/>
    <mergeCell ref="NXK182:NZI182"/>
    <mergeCell ref="NBV182:NDT182"/>
    <mergeCell ref="NDU182:NFS182"/>
    <mergeCell ref="NFT182:NHR182"/>
    <mergeCell ref="NHS182:NJQ182"/>
    <mergeCell ref="NJR182:NLP182"/>
    <mergeCell ref="NLQ182:NNO182"/>
    <mergeCell ref="MQB182:MRZ182"/>
    <mergeCell ref="MSA182:MTY182"/>
    <mergeCell ref="MTZ182:MVX182"/>
    <mergeCell ref="MVY182:MXW182"/>
    <mergeCell ref="MXX182:MZV182"/>
    <mergeCell ref="MZW182:NBU182"/>
    <mergeCell ref="MEH182:MGF182"/>
    <mergeCell ref="MGG182:MIE182"/>
    <mergeCell ref="MIF182:MKD182"/>
    <mergeCell ref="MKE182:MMC182"/>
    <mergeCell ref="MMD182:MOB182"/>
    <mergeCell ref="MOC182:MQA182"/>
    <mergeCell ref="LSN182:LUL182"/>
    <mergeCell ref="LUM182:LWK182"/>
    <mergeCell ref="LWL182:LYJ182"/>
    <mergeCell ref="LYK182:MAI182"/>
    <mergeCell ref="MAJ182:MCH182"/>
    <mergeCell ref="MCI182:MEG182"/>
    <mergeCell ref="LGT182:LIR182"/>
    <mergeCell ref="LIS182:LKQ182"/>
    <mergeCell ref="LKR182:LMP182"/>
    <mergeCell ref="LMQ182:LOO182"/>
    <mergeCell ref="LOP182:LQN182"/>
    <mergeCell ref="LQO182:LSM182"/>
    <mergeCell ref="KUZ182:KWX182"/>
    <mergeCell ref="KWY182:KYW182"/>
    <mergeCell ref="KYX182:LAV182"/>
    <mergeCell ref="LAW182:LCU182"/>
    <mergeCell ref="LCV182:LET182"/>
    <mergeCell ref="LEU182:LGS182"/>
    <mergeCell ref="KJF182:KLD182"/>
    <mergeCell ref="KLE182:KNC182"/>
    <mergeCell ref="KND182:KPB182"/>
    <mergeCell ref="KPC182:KRA182"/>
    <mergeCell ref="KRB182:KSZ182"/>
    <mergeCell ref="KTA182:KUY182"/>
    <mergeCell ref="JXL182:JZJ182"/>
    <mergeCell ref="JZK182:KBI182"/>
    <mergeCell ref="KBJ182:KDH182"/>
    <mergeCell ref="KDI182:KFG182"/>
    <mergeCell ref="KFH182:KHF182"/>
    <mergeCell ref="KHG182:KJE182"/>
    <mergeCell ref="JLR182:JNP182"/>
    <mergeCell ref="JNQ182:JPO182"/>
    <mergeCell ref="JPP182:JRN182"/>
    <mergeCell ref="JRO182:JTM182"/>
    <mergeCell ref="JTN182:JVL182"/>
    <mergeCell ref="JVM182:JXK182"/>
    <mergeCell ref="IZX182:JBV182"/>
    <mergeCell ref="JBW182:JDU182"/>
    <mergeCell ref="JDV182:JFT182"/>
    <mergeCell ref="JFU182:JHS182"/>
    <mergeCell ref="JHT182:JJR182"/>
    <mergeCell ref="JJS182:JLQ182"/>
    <mergeCell ref="IOD182:IQB182"/>
    <mergeCell ref="IQC182:ISA182"/>
    <mergeCell ref="ISB182:ITZ182"/>
    <mergeCell ref="IUA182:IVY182"/>
    <mergeCell ref="IVZ182:IXX182"/>
    <mergeCell ref="IXY182:IZW182"/>
    <mergeCell ref="ICJ182:IEH182"/>
    <mergeCell ref="IEI182:IGG182"/>
    <mergeCell ref="IGH182:IIF182"/>
    <mergeCell ref="IIG182:IKE182"/>
    <mergeCell ref="IKF182:IMD182"/>
    <mergeCell ref="IME182:IOC182"/>
    <mergeCell ref="HQP182:HSN182"/>
    <mergeCell ref="HSO182:HUM182"/>
    <mergeCell ref="HUN182:HWL182"/>
    <mergeCell ref="HWM182:HYK182"/>
    <mergeCell ref="HYL182:IAJ182"/>
    <mergeCell ref="IAK182:ICI182"/>
    <mergeCell ref="HEV182:HGT182"/>
    <mergeCell ref="HGU182:HIS182"/>
    <mergeCell ref="HIT182:HKR182"/>
    <mergeCell ref="HKS182:HMQ182"/>
    <mergeCell ref="HMR182:HOP182"/>
    <mergeCell ref="HOQ182:HQO182"/>
    <mergeCell ref="GTB182:GUZ182"/>
    <mergeCell ref="GVA182:GWY182"/>
    <mergeCell ref="GWZ182:GYX182"/>
    <mergeCell ref="GYY182:HAW182"/>
    <mergeCell ref="HAX182:HCV182"/>
    <mergeCell ref="HCW182:HEU182"/>
    <mergeCell ref="GHH182:GJF182"/>
    <mergeCell ref="GJG182:GLE182"/>
    <mergeCell ref="GLF182:GND182"/>
    <mergeCell ref="GNE182:GPC182"/>
    <mergeCell ref="GPD182:GRB182"/>
    <mergeCell ref="GRC182:GTA182"/>
    <mergeCell ref="FVN182:FXL182"/>
    <mergeCell ref="FXM182:FZK182"/>
    <mergeCell ref="FZL182:GBJ182"/>
    <mergeCell ref="GBK182:GDI182"/>
    <mergeCell ref="GDJ182:GFH182"/>
    <mergeCell ref="GFI182:GHG182"/>
    <mergeCell ref="FJT182:FLR182"/>
    <mergeCell ref="FLS182:FNQ182"/>
    <mergeCell ref="FNR182:FPP182"/>
    <mergeCell ref="FPQ182:FRO182"/>
    <mergeCell ref="FRP182:FTN182"/>
    <mergeCell ref="FTO182:FVM182"/>
    <mergeCell ref="EXZ182:EZX182"/>
    <mergeCell ref="EZY182:FBW182"/>
    <mergeCell ref="FBX182:FDV182"/>
    <mergeCell ref="FDW182:FFU182"/>
    <mergeCell ref="FFV182:FHT182"/>
    <mergeCell ref="FHU182:FJS182"/>
    <mergeCell ref="EMF182:EOD182"/>
    <mergeCell ref="EOE182:EQC182"/>
    <mergeCell ref="EQD182:ESB182"/>
    <mergeCell ref="ESC182:EUA182"/>
    <mergeCell ref="EUB182:EVZ182"/>
    <mergeCell ref="EWA182:EXY182"/>
    <mergeCell ref="EAL182:ECJ182"/>
    <mergeCell ref="ECK182:EEI182"/>
    <mergeCell ref="EEJ182:EGH182"/>
    <mergeCell ref="EGI182:EIG182"/>
    <mergeCell ref="EIH182:EKF182"/>
    <mergeCell ref="EKG182:EME182"/>
    <mergeCell ref="DOR182:DQP182"/>
    <mergeCell ref="DQQ182:DSO182"/>
    <mergeCell ref="DSP182:DUN182"/>
    <mergeCell ref="DUO182:DWM182"/>
    <mergeCell ref="DWN182:DYL182"/>
    <mergeCell ref="DYM182:EAK182"/>
    <mergeCell ref="DCX182:DEV182"/>
    <mergeCell ref="DEW182:DGU182"/>
    <mergeCell ref="DGV182:DIT182"/>
    <mergeCell ref="DIU182:DKS182"/>
    <mergeCell ref="DKT182:DMR182"/>
    <mergeCell ref="DMS182:DOQ182"/>
    <mergeCell ref="CRD182:CTB182"/>
    <mergeCell ref="CTC182:CVA182"/>
    <mergeCell ref="CVB182:CWZ182"/>
    <mergeCell ref="CXA182:CYY182"/>
    <mergeCell ref="CYZ182:DAX182"/>
    <mergeCell ref="DAY182:DCW182"/>
    <mergeCell ref="CFJ182:CHH182"/>
    <mergeCell ref="CHI182:CJG182"/>
    <mergeCell ref="CJH182:CLF182"/>
    <mergeCell ref="CLG182:CNE182"/>
    <mergeCell ref="CNF182:CPD182"/>
    <mergeCell ref="CPE182:CRC182"/>
    <mergeCell ref="BTP182:BVN182"/>
    <mergeCell ref="BVO182:BXM182"/>
    <mergeCell ref="BXN182:BZL182"/>
    <mergeCell ref="BZM182:CBK182"/>
    <mergeCell ref="CBL182:CDJ182"/>
    <mergeCell ref="CDK182:CFI182"/>
    <mergeCell ref="BHV182:BJT182"/>
    <mergeCell ref="BJU182:BLS182"/>
    <mergeCell ref="BLT182:BNR182"/>
    <mergeCell ref="BNS182:BPQ182"/>
    <mergeCell ref="BPR182:BRP182"/>
    <mergeCell ref="BRQ182:BTO182"/>
    <mergeCell ref="AWB182:AXZ182"/>
    <mergeCell ref="AYA182:AZY182"/>
    <mergeCell ref="AZZ182:BBX182"/>
    <mergeCell ref="BBY182:BDW182"/>
    <mergeCell ref="BDX182:BFV182"/>
    <mergeCell ref="BFW182:BHU182"/>
    <mergeCell ref="AKH182:AMF182"/>
    <mergeCell ref="AMG182:AOE182"/>
    <mergeCell ref="AOF182:AQD182"/>
    <mergeCell ref="AQE182:ASC182"/>
    <mergeCell ref="ASD182:AUB182"/>
    <mergeCell ref="AUC182:AWA182"/>
    <mergeCell ref="YN182:AAL182"/>
    <mergeCell ref="AAM182:ACK182"/>
    <mergeCell ref="ACL182:AEJ182"/>
    <mergeCell ref="AEK182:AGI182"/>
    <mergeCell ref="AGJ182:AIH182"/>
    <mergeCell ref="AII182:AKG182"/>
    <mergeCell ref="MT182:OR182"/>
    <mergeCell ref="OS182:QQ182"/>
    <mergeCell ref="QR182:SP182"/>
    <mergeCell ref="SQ182:UO182"/>
    <mergeCell ref="UP182:WN182"/>
    <mergeCell ref="WO182:YM182"/>
    <mergeCell ref="A182:AY182"/>
    <mergeCell ref="CY182:EW182"/>
    <mergeCell ref="EX182:GV182"/>
    <mergeCell ref="GW182:IU182"/>
    <mergeCell ref="IV182:KT182"/>
    <mergeCell ref="KU182:MS182"/>
    <mergeCell ref="A176:AY176"/>
    <mergeCell ref="A177:AY177"/>
    <mergeCell ref="A178:AY178"/>
    <mergeCell ref="A179:AY179"/>
    <mergeCell ref="A180:AY180"/>
    <mergeCell ref="A181:AY181"/>
    <mergeCell ref="A170:AY170"/>
    <mergeCell ref="A171:AY171"/>
    <mergeCell ref="A172:AY172"/>
    <mergeCell ref="A173:AY173"/>
    <mergeCell ref="A174:AY174"/>
    <mergeCell ref="A175:AY175"/>
    <mergeCell ref="A163:AY163"/>
    <mergeCell ref="A164:AY164"/>
    <mergeCell ref="A165:AY165"/>
    <mergeCell ref="A166:AY166"/>
    <mergeCell ref="A167:AY167"/>
    <mergeCell ref="A169:AY169"/>
    <mergeCell ref="A157:AY157"/>
    <mergeCell ref="A158:AY158"/>
    <mergeCell ref="A159:AY159"/>
    <mergeCell ref="A160:AY160"/>
    <mergeCell ref="A161:AY161"/>
    <mergeCell ref="A162:AY162"/>
    <mergeCell ref="A151:AY151"/>
    <mergeCell ref="A152:AY152"/>
    <mergeCell ref="A153:AY153"/>
    <mergeCell ref="A154:AY154"/>
    <mergeCell ref="A155:AY155"/>
    <mergeCell ref="A156:AY156"/>
    <mergeCell ref="A143:AY143"/>
    <mergeCell ref="A144:AY144"/>
    <mergeCell ref="A148:AY148"/>
    <mergeCell ref="A149:AY149"/>
    <mergeCell ref="A150:AY150"/>
    <mergeCell ref="A141:AX141"/>
    <mergeCell ref="AV134:AX134"/>
    <mergeCell ref="AV137:AX137"/>
    <mergeCell ref="AV139:AX139"/>
    <mergeCell ref="A136:AX136"/>
    <mergeCell ref="A137:AU138"/>
    <mergeCell ref="A139:AU139"/>
    <mergeCell ref="AV127:AX127"/>
    <mergeCell ref="A129:AY129"/>
    <mergeCell ref="A131:AY131"/>
    <mergeCell ref="AV132:AX132"/>
    <mergeCell ref="A127:AU127"/>
    <mergeCell ref="A132:AU132"/>
    <mergeCell ref="A121:AY121"/>
    <mergeCell ref="AV122:AX122"/>
    <mergeCell ref="A124:AW124"/>
    <mergeCell ref="AV125:AX125"/>
    <mergeCell ref="A122:AU122"/>
    <mergeCell ref="A125:AU125"/>
    <mergeCell ref="A119:S119"/>
    <mergeCell ref="T119:AB119"/>
    <mergeCell ref="AC119:AJ119"/>
    <mergeCell ref="AK119:AU119"/>
    <mergeCell ref="A120:S120"/>
    <mergeCell ref="T120:AB120"/>
    <mergeCell ref="AC120:AJ120"/>
    <mergeCell ref="AK120:AU120"/>
    <mergeCell ref="XDS117:XEC117"/>
    <mergeCell ref="XED117:XEN117"/>
    <mergeCell ref="XEO117:XEY117"/>
    <mergeCell ref="WSH117:WSR117"/>
    <mergeCell ref="WSS117:WTC117"/>
    <mergeCell ref="WTD117:WTN117"/>
    <mergeCell ref="WOM117:WOW117"/>
    <mergeCell ref="WOX117:WPH117"/>
    <mergeCell ref="WPI117:WPS117"/>
    <mergeCell ref="WPT117:WQD117"/>
    <mergeCell ref="WQE117:WQO117"/>
    <mergeCell ref="WQP117:WQZ117"/>
    <mergeCell ref="WLY117:WMI117"/>
    <mergeCell ref="WMJ117:WMT117"/>
    <mergeCell ref="WMU117:WNE117"/>
    <mergeCell ref="WNF117:WNP117"/>
    <mergeCell ref="WNQ117:WOA117"/>
    <mergeCell ref="WOB117:WOL117"/>
    <mergeCell ref="XEZ117:XFD117"/>
    <mergeCell ref="A118:S118"/>
    <mergeCell ref="T118:AB118"/>
    <mergeCell ref="AC118:AJ118"/>
    <mergeCell ref="AK118:AU118"/>
    <mergeCell ref="XBE117:XBO117"/>
    <mergeCell ref="XBP117:XBZ117"/>
    <mergeCell ref="XCA117:XCK117"/>
    <mergeCell ref="XCL117:XCV117"/>
    <mergeCell ref="XCW117:XDG117"/>
    <mergeCell ref="XDH117:XDR117"/>
    <mergeCell ref="WYQ117:WZA117"/>
    <mergeCell ref="WZB117:WZL117"/>
    <mergeCell ref="WZM117:WZW117"/>
    <mergeCell ref="WZX117:XAH117"/>
    <mergeCell ref="XAI117:XAS117"/>
    <mergeCell ref="XAT117:XBD117"/>
    <mergeCell ref="WWC117:WWM117"/>
    <mergeCell ref="WWN117:WWX117"/>
    <mergeCell ref="WWY117:WXI117"/>
    <mergeCell ref="WXJ117:WXT117"/>
    <mergeCell ref="WXU117:WYE117"/>
    <mergeCell ref="WYF117:WYP117"/>
    <mergeCell ref="WTO117:WTY117"/>
    <mergeCell ref="WTZ117:WUJ117"/>
    <mergeCell ref="WUK117:WUU117"/>
    <mergeCell ref="WUV117:WVF117"/>
    <mergeCell ref="WVG117:WVQ117"/>
    <mergeCell ref="WVR117:WWB117"/>
    <mergeCell ref="WRA117:WRK117"/>
    <mergeCell ref="WRL117:WRV117"/>
    <mergeCell ref="WRW117:WSG117"/>
    <mergeCell ref="WJK117:WJU117"/>
    <mergeCell ref="WJV117:WKF117"/>
    <mergeCell ref="WKG117:WKQ117"/>
    <mergeCell ref="WKR117:WLB117"/>
    <mergeCell ref="WLC117:WLM117"/>
    <mergeCell ref="WLN117:WLX117"/>
    <mergeCell ref="WGW117:WHG117"/>
    <mergeCell ref="WHH117:WHR117"/>
    <mergeCell ref="WHS117:WIC117"/>
    <mergeCell ref="WID117:WIN117"/>
    <mergeCell ref="WIO117:WIY117"/>
    <mergeCell ref="WIZ117:WJJ117"/>
    <mergeCell ref="WEI117:WES117"/>
    <mergeCell ref="WET117:WFD117"/>
    <mergeCell ref="WFE117:WFO117"/>
    <mergeCell ref="WFP117:WFZ117"/>
    <mergeCell ref="WGA117:WGK117"/>
    <mergeCell ref="WGL117:WGV117"/>
    <mergeCell ref="WBU117:WCE117"/>
    <mergeCell ref="WCF117:WCP117"/>
    <mergeCell ref="WCQ117:WDA117"/>
    <mergeCell ref="WDB117:WDL117"/>
    <mergeCell ref="WDM117:WDW117"/>
    <mergeCell ref="WDX117:WEH117"/>
    <mergeCell ref="VZG117:VZQ117"/>
    <mergeCell ref="VZR117:WAB117"/>
    <mergeCell ref="WAC117:WAM117"/>
    <mergeCell ref="WAN117:WAX117"/>
    <mergeCell ref="WAY117:WBI117"/>
    <mergeCell ref="WBJ117:WBT117"/>
    <mergeCell ref="VWS117:VXC117"/>
    <mergeCell ref="VXD117:VXN117"/>
    <mergeCell ref="VXO117:VXY117"/>
    <mergeCell ref="VXZ117:VYJ117"/>
    <mergeCell ref="VYK117:VYU117"/>
    <mergeCell ref="VYV117:VZF117"/>
    <mergeCell ref="VUE117:VUO117"/>
    <mergeCell ref="VUP117:VUZ117"/>
    <mergeCell ref="VVA117:VVK117"/>
    <mergeCell ref="VVL117:VVV117"/>
    <mergeCell ref="VVW117:VWG117"/>
    <mergeCell ref="VWH117:VWR117"/>
    <mergeCell ref="VRQ117:VSA117"/>
    <mergeCell ref="VSB117:VSL117"/>
    <mergeCell ref="VSM117:VSW117"/>
    <mergeCell ref="VSX117:VTH117"/>
    <mergeCell ref="VTI117:VTS117"/>
    <mergeCell ref="VTT117:VUD117"/>
    <mergeCell ref="VPC117:VPM117"/>
    <mergeCell ref="VPN117:VPX117"/>
    <mergeCell ref="VPY117:VQI117"/>
    <mergeCell ref="VQJ117:VQT117"/>
    <mergeCell ref="VQU117:VRE117"/>
    <mergeCell ref="VRF117:VRP117"/>
    <mergeCell ref="VMO117:VMY117"/>
    <mergeCell ref="VMZ117:VNJ117"/>
    <mergeCell ref="VNK117:VNU117"/>
    <mergeCell ref="VNV117:VOF117"/>
    <mergeCell ref="VOG117:VOQ117"/>
    <mergeCell ref="VOR117:VPB117"/>
    <mergeCell ref="VKA117:VKK117"/>
    <mergeCell ref="VKL117:VKV117"/>
    <mergeCell ref="VKW117:VLG117"/>
    <mergeCell ref="VLH117:VLR117"/>
    <mergeCell ref="VLS117:VMC117"/>
    <mergeCell ref="VMD117:VMN117"/>
    <mergeCell ref="VHM117:VHW117"/>
    <mergeCell ref="VHX117:VIH117"/>
    <mergeCell ref="VII117:VIS117"/>
    <mergeCell ref="VIT117:VJD117"/>
    <mergeCell ref="VJE117:VJO117"/>
    <mergeCell ref="VJP117:VJZ117"/>
    <mergeCell ref="VEY117:VFI117"/>
    <mergeCell ref="VFJ117:VFT117"/>
    <mergeCell ref="VFU117:VGE117"/>
    <mergeCell ref="VGF117:VGP117"/>
    <mergeCell ref="VGQ117:VHA117"/>
    <mergeCell ref="VHB117:VHL117"/>
    <mergeCell ref="VCK117:VCU117"/>
    <mergeCell ref="VCV117:VDF117"/>
    <mergeCell ref="VDG117:VDQ117"/>
    <mergeCell ref="VDR117:VEB117"/>
    <mergeCell ref="VEC117:VEM117"/>
    <mergeCell ref="VEN117:VEX117"/>
    <mergeCell ref="UZW117:VAG117"/>
    <mergeCell ref="VAH117:VAR117"/>
    <mergeCell ref="VAS117:VBC117"/>
    <mergeCell ref="VBD117:VBN117"/>
    <mergeCell ref="VBO117:VBY117"/>
    <mergeCell ref="VBZ117:VCJ117"/>
    <mergeCell ref="UXI117:UXS117"/>
    <mergeCell ref="UXT117:UYD117"/>
    <mergeCell ref="UYE117:UYO117"/>
    <mergeCell ref="UYP117:UYZ117"/>
    <mergeCell ref="UZA117:UZK117"/>
    <mergeCell ref="UZL117:UZV117"/>
    <mergeCell ref="UUU117:UVE117"/>
    <mergeCell ref="UVF117:UVP117"/>
    <mergeCell ref="UVQ117:UWA117"/>
    <mergeCell ref="UWB117:UWL117"/>
    <mergeCell ref="UWM117:UWW117"/>
    <mergeCell ref="UWX117:UXH117"/>
    <mergeCell ref="USG117:USQ117"/>
    <mergeCell ref="USR117:UTB117"/>
    <mergeCell ref="UTC117:UTM117"/>
    <mergeCell ref="UTN117:UTX117"/>
    <mergeCell ref="UTY117:UUI117"/>
    <mergeCell ref="UUJ117:UUT117"/>
    <mergeCell ref="UPS117:UQC117"/>
    <mergeCell ref="UQD117:UQN117"/>
    <mergeCell ref="UQO117:UQY117"/>
    <mergeCell ref="UQZ117:URJ117"/>
    <mergeCell ref="URK117:URU117"/>
    <mergeCell ref="URV117:USF117"/>
    <mergeCell ref="UNE117:UNO117"/>
    <mergeCell ref="UNP117:UNZ117"/>
    <mergeCell ref="UOA117:UOK117"/>
    <mergeCell ref="UOL117:UOV117"/>
    <mergeCell ref="UOW117:UPG117"/>
    <mergeCell ref="UPH117:UPR117"/>
    <mergeCell ref="UKQ117:ULA117"/>
    <mergeCell ref="ULB117:ULL117"/>
    <mergeCell ref="ULM117:ULW117"/>
    <mergeCell ref="ULX117:UMH117"/>
    <mergeCell ref="UMI117:UMS117"/>
    <mergeCell ref="UMT117:UND117"/>
    <mergeCell ref="UIC117:UIM117"/>
    <mergeCell ref="UIN117:UIX117"/>
    <mergeCell ref="UIY117:UJI117"/>
    <mergeCell ref="UJJ117:UJT117"/>
    <mergeCell ref="UJU117:UKE117"/>
    <mergeCell ref="UKF117:UKP117"/>
    <mergeCell ref="UFO117:UFY117"/>
    <mergeCell ref="UFZ117:UGJ117"/>
    <mergeCell ref="UGK117:UGU117"/>
    <mergeCell ref="UGV117:UHF117"/>
    <mergeCell ref="UHG117:UHQ117"/>
    <mergeCell ref="UHR117:UIB117"/>
    <mergeCell ref="UDA117:UDK117"/>
    <mergeCell ref="UDL117:UDV117"/>
    <mergeCell ref="UDW117:UEG117"/>
    <mergeCell ref="UEH117:UER117"/>
    <mergeCell ref="UES117:UFC117"/>
    <mergeCell ref="UFD117:UFN117"/>
    <mergeCell ref="UAM117:UAW117"/>
    <mergeCell ref="UAX117:UBH117"/>
    <mergeCell ref="UBI117:UBS117"/>
    <mergeCell ref="UBT117:UCD117"/>
    <mergeCell ref="UCE117:UCO117"/>
    <mergeCell ref="UCP117:UCZ117"/>
    <mergeCell ref="TXY117:TYI117"/>
    <mergeCell ref="TYJ117:TYT117"/>
    <mergeCell ref="TYU117:TZE117"/>
    <mergeCell ref="TZF117:TZP117"/>
    <mergeCell ref="TZQ117:UAA117"/>
    <mergeCell ref="UAB117:UAL117"/>
    <mergeCell ref="TVK117:TVU117"/>
    <mergeCell ref="TVV117:TWF117"/>
    <mergeCell ref="TWG117:TWQ117"/>
    <mergeCell ref="TWR117:TXB117"/>
    <mergeCell ref="TXC117:TXM117"/>
    <mergeCell ref="TXN117:TXX117"/>
    <mergeCell ref="TSW117:TTG117"/>
    <mergeCell ref="TTH117:TTR117"/>
    <mergeCell ref="TTS117:TUC117"/>
    <mergeCell ref="TUD117:TUN117"/>
    <mergeCell ref="TUO117:TUY117"/>
    <mergeCell ref="TUZ117:TVJ117"/>
    <mergeCell ref="TQI117:TQS117"/>
    <mergeCell ref="TQT117:TRD117"/>
    <mergeCell ref="TRE117:TRO117"/>
    <mergeCell ref="TRP117:TRZ117"/>
    <mergeCell ref="TSA117:TSK117"/>
    <mergeCell ref="TSL117:TSV117"/>
    <mergeCell ref="TNU117:TOE117"/>
    <mergeCell ref="TOF117:TOP117"/>
    <mergeCell ref="TOQ117:TPA117"/>
    <mergeCell ref="TPB117:TPL117"/>
    <mergeCell ref="TPM117:TPW117"/>
    <mergeCell ref="TPX117:TQH117"/>
    <mergeCell ref="TLG117:TLQ117"/>
    <mergeCell ref="TLR117:TMB117"/>
    <mergeCell ref="TMC117:TMM117"/>
    <mergeCell ref="TMN117:TMX117"/>
    <mergeCell ref="TMY117:TNI117"/>
    <mergeCell ref="TNJ117:TNT117"/>
    <mergeCell ref="TIS117:TJC117"/>
    <mergeCell ref="TJD117:TJN117"/>
    <mergeCell ref="TJO117:TJY117"/>
    <mergeCell ref="TJZ117:TKJ117"/>
    <mergeCell ref="TKK117:TKU117"/>
    <mergeCell ref="TKV117:TLF117"/>
    <mergeCell ref="TGE117:TGO117"/>
    <mergeCell ref="TGP117:TGZ117"/>
    <mergeCell ref="THA117:THK117"/>
    <mergeCell ref="THL117:THV117"/>
    <mergeCell ref="THW117:TIG117"/>
    <mergeCell ref="TIH117:TIR117"/>
    <mergeCell ref="TDQ117:TEA117"/>
    <mergeCell ref="TEB117:TEL117"/>
    <mergeCell ref="TEM117:TEW117"/>
    <mergeCell ref="TEX117:TFH117"/>
    <mergeCell ref="TFI117:TFS117"/>
    <mergeCell ref="TFT117:TGD117"/>
    <mergeCell ref="TBC117:TBM117"/>
    <mergeCell ref="TBN117:TBX117"/>
    <mergeCell ref="TBY117:TCI117"/>
    <mergeCell ref="TCJ117:TCT117"/>
    <mergeCell ref="TCU117:TDE117"/>
    <mergeCell ref="TDF117:TDP117"/>
    <mergeCell ref="SYO117:SYY117"/>
    <mergeCell ref="SYZ117:SZJ117"/>
    <mergeCell ref="SZK117:SZU117"/>
    <mergeCell ref="SZV117:TAF117"/>
    <mergeCell ref="TAG117:TAQ117"/>
    <mergeCell ref="TAR117:TBB117"/>
    <mergeCell ref="SWA117:SWK117"/>
    <mergeCell ref="SWL117:SWV117"/>
    <mergeCell ref="SWW117:SXG117"/>
    <mergeCell ref="SXH117:SXR117"/>
    <mergeCell ref="SXS117:SYC117"/>
    <mergeCell ref="SYD117:SYN117"/>
    <mergeCell ref="STM117:STW117"/>
    <mergeCell ref="STX117:SUH117"/>
    <mergeCell ref="SUI117:SUS117"/>
    <mergeCell ref="SUT117:SVD117"/>
    <mergeCell ref="SVE117:SVO117"/>
    <mergeCell ref="SVP117:SVZ117"/>
    <mergeCell ref="SQY117:SRI117"/>
    <mergeCell ref="SRJ117:SRT117"/>
    <mergeCell ref="SRU117:SSE117"/>
    <mergeCell ref="SSF117:SSP117"/>
    <mergeCell ref="SSQ117:STA117"/>
    <mergeCell ref="STB117:STL117"/>
    <mergeCell ref="SOK117:SOU117"/>
    <mergeCell ref="SOV117:SPF117"/>
    <mergeCell ref="SPG117:SPQ117"/>
    <mergeCell ref="SPR117:SQB117"/>
    <mergeCell ref="SQC117:SQM117"/>
    <mergeCell ref="SQN117:SQX117"/>
    <mergeCell ref="SLW117:SMG117"/>
    <mergeCell ref="SMH117:SMR117"/>
    <mergeCell ref="SMS117:SNC117"/>
    <mergeCell ref="SND117:SNN117"/>
    <mergeCell ref="SNO117:SNY117"/>
    <mergeCell ref="SNZ117:SOJ117"/>
    <mergeCell ref="SJI117:SJS117"/>
    <mergeCell ref="SJT117:SKD117"/>
    <mergeCell ref="SKE117:SKO117"/>
    <mergeCell ref="SKP117:SKZ117"/>
    <mergeCell ref="SLA117:SLK117"/>
    <mergeCell ref="SLL117:SLV117"/>
    <mergeCell ref="SGU117:SHE117"/>
    <mergeCell ref="SHF117:SHP117"/>
    <mergeCell ref="SHQ117:SIA117"/>
    <mergeCell ref="SIB117:SIL117"/>
    <mergeCell ref="SIM117:SIW117"/>
    <mergeCell ref="SIX117:SJH117"/>
    <mergeCell ref="SEG117:SEQ117"/>
    <mergeCell ref="SER117:SFB117"/>
    <mergeCell ref="SFC117:SFM117"/>
    <mergeCell ref="SFN117:SFX117"/>
    <mergeCell ref="SFY117:SGI117"/>
    <mergeCell ref="SGJ117:SGT117"/>
    <mergeCell ref="SBS117:SCC117"/>
    <mergeCell ref="SCD117:SCN117"/>
    <mergeCell ref="SCO117:SCY117"/>
    <mergeCell ref="SCZ117:SDJ117"/>
    <mergeCell ref="SDK117:SDU117"/>
    <mergeCell ref="SDV117:SEF117"/>
    <mergeCell ref="RZE117:RZO117"/>
    <mergeCell ref="RZP117:RZZ117"/>
    <mergeCell ref="SAA117:SAK117"/>
    <mergeCell ref="SAL117:SAV117"/>
    <mergeCell ref="SAW117:SBG117"/>
    <mergeCell ref="SBH117:SBR117"/>
    <mergeCell ref="RWQ117:RXA117"/>
    <mergeCell ref="RXB117:RXL117"/>
    <mergeCell ref="RXM117:RXW117"/>
    <mergeCell ref="RXX117:RYH117"/>
    <mergeCell ref="RYI117:RYS117"/>
    <mergeCell ref="RYT117:RZD117"/>
    <mergeCell ref="RUC117:RUM117"/>
    <mergeCell ref="RUN117:RUX117"/>
    <mergeCell ref="RUY117:RVI117"/>
    <mergeCell ref="RVJ117:RVT117"/>
    <mergeCell ref="RVU117:RWE117"/>
    <mergeCell ref="RWF117:RWP117"/>
    <mergeCell ref="RRO117:RRY117"/>
    <mergeCell ref="RRZ117:RSJ117"/>
    <mergeCell ref="RSK117:RSU117"/>
    <mergeCell ref="RSV117:RTF117"/>
    <mergeCell ref="RTG117:RTQ117"/>
    <mergeCell ref="RTR117:RUB117"/>
    <mergeCell ref="RPA117:RPK117"/>
    <mergeCell ref="RPL117:RPV117"/>
    <mergeCell ref="RPW117:RQG117"/>
    <mergeCell ref="RQH117:RQR117"/>
    <mergeCell ref="RQS117:RRC117"/>
    <mergeCell ref="RRD117:RRN117"/>
    <mergeCell ref="RMM117:RMW117"/>
    <mergeCell ref="RMX117:RNH117"/>
    <mergeCell ref="RNI117:RNS117"/>
    <mergeCell ref="RNT117:ROD117"/>
    <mergeCell ref="ROE117:ROO117"/>
    <mergeCell ref="ROP117:ROZ117"/>
    <mergeCell ref="RJY117:RKI117"/>
    <mergeCell ref="RKJ117:RKT117"/>
    <mergeCell ref="RKU117:RLE117"/>
    <mergeCell ref="RLF117:RLP117"/>
    <mergeCell ref="RLQ117:RMA117"/>
    <mergeCell ref="RMB117:RML117"/>
    <mergeCell ref="RHK117:RHU117"/>
    <mergeCell ref="RHV117:RIF117"/>
    <mergeCell ref="RIG117:RIQ117"/>
    <mergeCell ref="RIR117:RJB117"/>
    <mergeCell ref="RJC117:RJM117"/>
    <mergeCell ref="RJN117:RJX117"/>
    <mergeCell ref="REW117:RFG117"/>
    <mergeCell ref="RFH117:RFR117"/>
    <mergeCell ref="RFS117:RGC117"/>
    <mergeCell ref="RGD117:RGN117"/>
    <mergeCell ref="RGO117:RGY117"/>
    <mergeCell ref="RGZ117:RHJ117"/>
    <mergeCell ref="RCI117:RCS117"/>
    <mergeCell ref="RCT117:RDD117"/>
    <mergeCell ref="RDE117:RDO117"/>
    <mergeCell ref="RDP117:RDZ117"/>
    <mergeCell ref="REA117:REK117"/>
    <mergeCell ref="REL117:REV117"/>
    <mergeCell ref="QZU117:RAE117"/>
    <mergeCell ref="RAF117:RAP117"/>
    <mergeCell ref="RAQ117:RBA117"/>
    <mergeCell ref="RBB117:RBL117"/>
    <mergeCell ref="RBM117:RBW117"/>
    <mergeCell ref="RBX117:RCH117"/>
    <mergeCell ref="QXG117:QXQ117"/>
    <mergeCell ref="QXR117:QYB117"/>
    <mergeCell ref="QYC117:QYM117"/>
    <mergeCell ref="QYN117:QYX117"/>
    <mergeCell ref="QYY117:QZI117"/>
    <mergeCell ref="QZJ117:QZT117"/>
    <mergeCell ref="QUS117:QVC117"/>
    <mergeCell ref="QVD117:QVN117"/>
    <mergeCell ref="QVO117:QVY117"/>
    <mergeCell ref="QVZ117:QWJ117"/>
    <mergeCell ref="QWK117:QWU117"/>
    <mergeCell ref="QWV117:QXF117"/>
    <mergeCell ref="QSE117:QSO117"/>
    <mergeCell ref="QSP117:QSZ117"/>
    <mergeCell ref="QTA117:QTK117"/>
    <mergeCell ref="QTL117:QTV117"/>
    <mergeCell ref="QTW117:QUG117"/>
    <mergeCell ref="QUH117:QUR117"/>
    <mergeCell ref="QPQ117:QQA117"/>
    <mergeCell ref="QQB117:QQL117"/>
    <mergeCell ref="QQM117:QQW117"/>
    <mergeCell ref="QQX117:QRH117"/>
    <mergeCell ref="QRI117:QRS117"/>
    <mergeCell ref="QRT117:QSD117"/>
    <mergeCell ref="QNC117:QNM117"/>
    <mergeCell ref="QNN117:QNX117"/>
    <mergeCell ref="QNY117:QOI117"/>
    <mergeCell ref="QOJ117:QOT117"/>
    <mergeCell ref="QOU117:QPE117"/>
    <mergeCell ref="QPF117:QPP117"/>
    <mergeCell ref="QKO117:QKY117"/>
    <mergeCell ref="QKZ117:QLJ117"/>
    <mergeCell ref="QLK117:QLU117"/>
    <mergeCell ref="QLV117:QMF117"/>
    <mergeCell ref="QMG117:QMQ117"/>
    <mergeCell ref="QMR117:QNB117"/>
    <mergeCell ref="QIA117:QIK117"/>
    <mergeCell ref="QIL117:QIV117"/>
    <mergeCell ref="QIW117:QJG117"/>
    <mergeCell ref="QJH117:QJR117"/>
    <mergeCell ref="QJS117:QKC117"/>
    <mergeCell ref="QKD117:QKN117"/>
    <mergeCell ref="QFM117:QFW117"/>
    <mergeCell ref="QFX117:QGH117"/>
    <mergeCell ref="QGI117:QGS117"/>
    <mergeCell ref="QGT117:QHD117"/>
    <mergeCell ref="QHE117:QHO117"/>
    <mergeCell ref="QHP117:QHZ117"/>
    <mergeCell ref="QCY117:QDI117"/>
    <mergeCell ref="QDJ117:QDT117"/>
    <mergeCell ref="QDU117:QEE117"/>
    <mergeCell ref="QEF117:QEP117"/>
    <mergeCell ref="QEQ117:QFA117"/>
    <mergeCell ref="QFB117:QFL117"/>
    <mergeCell ref="QAK117:QAU117"/>
    <mergeCell ref="QAV117:QBF117"/>
    <mergeCell ref="QBG117:QBQ117"/>
    <mergeCell ref="QBR117:QCB117"/>
    <mergeCell ref="QCC117:QCM117"/>
    <mergeCell ref="QCN117:QCX117"/>
    <mergeCell ref="PXW117:PYG117"/>
    <mergeCell ref="PYH117:PYR117"/>
    <mergeCell ref="PYS117:PZC117"/>
    <mergeCell ref="PZD117:PZN117"/>
    <mergeCell ref="PZO117:PZY117"/>
    <mergeCell ref="PZZ117:QAJ117"/>
    <mergeCell ref="PVI117:PVS117"/>
    <mergeCell ref="PVT117:PWD117"/>
    <mergeCell ref="PWE117:PWO117"/>
    <mergeCell ref="PWP117:PWZ117"/>
    <mergeCell ref="PXA117:PXK117"/>
    <mergeCell ref="PXL117:PXV117"/>
    <mergeCell ref="PSU117:PTE117"/>
    <mergeCell ref="PTF117:PTP117"/>
    <mergeCell ref="PTQ117:PUA117"/>
    <mergeCell ref="PUB117:PUL117"/>
    <mergeCell ref="PUM117:PUW117"/>
    <mergeCell ref="PUX117:PVH117"/>
    <mergeCell ref="PQG117:PQQ117"/>
    <mergeCell ref="PQR117:PRB117"/>
    <mergeCell ref="PRC117:PRM117"/>
    <mergeCell ref="PRN117:PRX117"/>
    <mergeCell ref="PRY117:PSI117"/>
    <mergeCell ref="PSJ117:PST117"/>
    <mergeCell ref="PNS117:POC117"/>
    <mergeCell ref="POD117:PON117"/>
    <mergeCell ref="POO117:POY117"/>
    <mergeCell ref="POZ117:PPJ117"/>
    <mergeCell ref="PPK117:PPU117"/>
    <mergeCell ref="PPV117:PQF117"/>
    <mergeCell ref="PLE117:PLO117"/>
    <mergeCell ref="PLP117:PLZ117"/>
    <mergeCell ref="PMA117:PMK117"/>
    <mergeCell ref="PML117:PMV117"/>
    <mergeCell ref="PMW117:PNG117"/>
    <mergeCell ref="PNH117:PNR117"/>
    <mergeCell ref="PIQ117:PJA117"/>
    <mergeCell ref="PJB117:PJL117"/>
    <mergeCell ref="PJM117:PJW117"/>
    <mergeCell ref="PJX117:PKH117"/>
    <mergeCell ref="PKI117:PKS117"/>
    <mergeCell ref="PKT117:PLD117"/>
    <mergeCell ref="PGC117:PGM117"/>
    <mergeCell ref="PGN117:PGX117"/>
    <mergeCell ref="PGY117:PHI117"/>
    <mergeCell ref="PHJ117:PHT117"/>
    <mergeCell ref="PHU117:PIE117"/>
    <mergeCell ref="PIF117:PIP117"/>
    <mergeCell ref="PDO117:PDY117"/>
    <mergeCell ref="PDZ117:PEJ117"/>
    <mergeCell ref="PEK117:PEU117"/>
    <mergeCell ref="PEV117:PFF117"/>
    <mergeCell ref="PFG117:PFQ117"/>
    <mergeCell ref="PFR117:PGB117"/>
    <mergeCell ref="PBA117:PBK117"/>
    <mergeCell ref="PBL117:PBV117"/>
    <mergeCell ref="PBW117:PCG117"/>
    <mergeCell ref="PCH117:PCR117"/>
    <mergeCell ref="PCS117:PDC117"/>
    <mergeCell ref="PDD117:PDN117"/>
    <mergeCell ref="OYM117:OYW117"/>
    <mergeCell ref="OYX117:OZH117"/>
    <mergeCell ref="OZI117:OZS117"/>
    <mergeCell ref="OZT117:PAD117"/>
    <mergeCell ref="PAE117:PAO117"/>
    <mergeCell ref="PAP117:PAZ117"/>
    <mergeCell ref="OVY117:OWI117"/>
    <mergeCell ref="OWJ117:OWT117"/>
    <mergeCell ref="OWU117:OXE117"/>
    <mergeCell ref="OXF117:OXP117"/>
    <mergeCell ref="OXQ117:OYA117"/>
    <mergeCell ref="OYB117:OYL117"/>
    <mergeCell ref="OTK117:OTU117"/>
    <mergeCell ref="OTV117:OUF117"/>
    <mergeCell ref="OUG117:OUQ117"/>
    <mergeCell ref="OUR117:OVB117"/>
    <mergeCell ref="OVC117:OVM117"/>
    <mergeCell ref="OVN117:OVX117"/>
    <mergeCell ref="OQW117:ORG117"/>
    <mergeCell ref="ORH117:ORR117"/>
    <mergeCell ref="ORS117:OSC117"/>
    <mergeCell ref="OSD117:OSN117"/>
    <mergeCell ref="OSO117:OSY117"/>
    <mergeCell ref="OSZ117:OTJ117"/>
    <mergeCell ref="OOI117:OOS117"/>
    <mergeCell ref="OOT117:OPD117"/>
    <mergeCell ref="OPE117:OPO117"/>
    <mergeCell ref="OPP117:OPZ117"/>
    <mergeCell ref="OQA117:OQK117"/>
    <mergeCell ref="OQL117:OQV117"/>
    <mergeCell ref="OLU117:OME117"/>
    <mergeCell ref="OMF117:OMP117"/>
    <mergeCell ref="OMQ117:ONA117"/>
    <mergeCell ref="ONB117:ONL117"/>
    <mergeCell ref="ONM117:ONW117"/>
    <mergeCell ref="ONX117:OOH117"/>
    <mergeCell ref="OJG117:OJQ117"/>
    <mergeCell ref="OJR117:OKB117"/>
    <mergeCell ref="OKC117:OKM117"/>
    <mergeCell ref="OKN117:OKX117"/>
    <mergeCell ref="OKY117:OLI117"/>
    <mergeCell ref="OLJ117:OLT117"/>
    <mergeCell ref="OGS117:OHC117"/>
    <mergeCell ref="OHD117:OHN117"/>
    <mergeCell ref="OHO117:OHY117"/>
    <mergeCell ref="OHZ117:OIJ117"/>
    <mergeCell ref="OIK117:OIU117"/>
    <mergeCell ref="OIV117:OJF117"/>
    <mergeCell ref="OEE117:OEO117"/>
    <mergeCell ref="OEP117:OEZ117"/>
    <mergeCell ref="OFA117:OFK117"/>
    <mergeCell ref="OFL117:OFV117"/>
    <mergeCell ref="OFW117:OGG117"/>
    <mergeCell ref="OGH117:OGR117"/>
    <mergeCell ref="OBQ117:OCA117"/>
    <mergeCell ref="OCB117:OCL117"/>
    <mergeCell ref="OCM117:OCW117"/>
    <mergeCell ref="OCX117:ODH117"/>
    <mergeCell ref="ODI117:ODS117"/>
    <mergeCell ref="ODT117:OED117"/>
    <mergeCell ref="NZC117:NZM117"/>
    <mergeCell ref="NZN117:NZX117"/>
    <mergeCell ref="NZY117:OAI117"/>
    <mergeCell ref="OAJ117:OAT117"/>
    <mergeCell ref="OAU117:OBE117"/>
    <mergeCell ref="OBF117:OBP117"/>
    <mergeCell ref="NWO117:NWY117"/>
    <mergeCell ref="NWZ117:NXJ117"/>
    <mergeCell ref="NXK117:NXU117"/>
    <mergeCell ref="NXV117:NYF117"/>
    <mergeCell ref="NYG117:NYQ117"/>
    <mergeCell ref="NYR117:NZB117"/>
    <mergeCell ref="NUA117:NUK117"/>
    <mergeCell ref="NUL117:NUV117"/>
    <mergeCell ref="NUW117:NVG117"/>
    <mergeCell ref="NVH117:NVR117"/>
    <mergeCell ref="NVS117:NWC117"/>
    <mergeCell ref="NWD117:NWN117"/>
    <mergeCell ref="NRM117:NRW117"/>
    <mergeCell ref="NRX117:NSH117"/>
    <mergeCell ref="NSI117:NSS117"/>
    <mergeCell ref="NST117:NTD117"/>
    <mergeCell ref="NTE117:NTO117"/>
    <mergeCell ref="NTP117:NTZ117"/>
    <mergeCell ref="NOY117:NPI117"/>
    <mergeCell ref="NPJ117:NPT117"/>
    <mergeCell ref="NPU117:NQE117"/>
    <mergeCell ref="NQF117:NQP117"/>
    <mergeCell ref="NQQ117:NRA117"/>
    <mergeCell ref="NRB117:NRL117"/>
    <mergeCell ref="NMK117:NMU117"/>
    <mergeCell ref="NMV117:NNF117"/>
    <mergeCell ref="NNG117:NNQ117"/>
    <mergeCell ref="NNR117:NOB117"/>
    <mergeCell ref="NOC117:NOM117"/>
    <mergeCell ref="NON117:NOX117"/>
    <mergeCell ref="NJW117:NKG117"/>
    <mergeCell ref="NKH117:NKR117"/>
    <mergeCell ref="NKS117:NLC117"/>
    <mergeCell ref="NLD117:NLN117"/>
    <mergeCell ref="NLO117:NLY117"/>
    <mergeCell ref="NLZ117:NMJ117"/>
    <mergeCell ref="NHI117:NHS117"/>
    <mergeCell ref="NHT117:NID117"/>
    <mergeCell ref="NIE117:NIO117"/>
    <mergeCell ref="NIP117:NIZ117"/>
    <mergeCell ref="NJA117:NJK117"/>
    <mergeCell ref="NJL117:NJV117"/>
    <mergeCell ref="NEU117:NFE117"/>
    <mergeCell ref="NFF117:NFP117"/>
    <mergeCell ref="NFQ117:NGA117"/>
    <mergeCell ref="NGB117:NGL117"/>
    <mergeCell ref="NGM117:NGW117"/>
    <mergeCell ref="NGX117:NHH117"/>
    <mergeCell ref="NCG117:NCQ117"/>
    <mergeCell ref="NCR117:NDB117"/>
    <mergeCell ref="NDC117:NDM117"/>
    <mergeCell ref="NDN117:NDX117"/>
    <mergeCell ref="NDY117:NEI117"/>
    <mergeCell ref="NEJ117:NET117"/>
    <mergeCell ref="MZS117:NAC117"/>
    <mergeCell ref="NAD117:NAN117"/>
    <mergeCell ref="NAO117:NAY117"/>
    <mergeCell ref="NAZ117:NBJ117"/>
    <mergeCell ref="NBK117:NBU117"/>
    <mergeCell ref="NBV117:NCF117"/>
    <mergeCell ref="MXE117:MXO117"/>
    <mergeCell ref="MXP117:MXZ117"/>
    <mergeCell ref="MYA117:MYK117"/>
    <mergeCell ref="MYL117:MYV117"/>
    <mergeCell ref="MYW117:MZG117"/>
    <mergeCell ref="MZH117:MZR117"/>
    <mergeCell ref="MUQ117:MVA117"/>
    <mergeCell ref="MVB117:MVL117"/>
    <mergeCell ref="MVM117:MVW117"/>
    <mergeCell ref="MVX117:MWH117"/>
    <mergeCell ref="MWI117:MWS117"/>
    <mergeCell ref="MWT117:MXD117"/>
    <mergeCell ref="MSC117:MSM117"/>
    <mergeCell ref="MSN117:MSX117"/>
    <mergeCell ref="MSY117:MTI117"/>
    <mergeCell ref="MTJ117:MTT117"/>
    <mergeCell ref="MTU117:MUE117"/>
    <mergeCell ref="MUF117:MUP117"/>
    <mergeCell ref="MPO117:MPY117"/>
    <mergeCell ref="MPZ117:MQJ117"/>
    <mergeCell ref="MQK117:MQU117"/>
    <mergeCell ref="MQV117:MRF117"/>
    <mergeCell ref="MRG117:MRQ117"/>
    <mergeCell ref="MRR117:MSB117"/>
    <mergeCell ref="MNA117:MNK117"/>
    <mergeCell ref="MNL117:MNV117"/>
    <mergeCell ref="MNW117:MOG117"/>
    <mergeCell ref="MOH117:MOR117"/>
    <mergeCell ref="MOS117:MPC117"/>
    <mergeCell ref="MPD117:MPN117"/>
    <mergeCell ref="MKM117:MKW117"/>
    <mergeCell ref="MKX117:MLH117"/>
    <mergeCell ref="MLI117:MLS117"/>
    <mergeCell ref="MLT117:MMD117"/>
    <mergeCell ref="MME117:MMO117"/>
    <mergeCell ref="MMP117:MMZ117"/>
    <mergeCell ref="MHY117:MII117"/>
    <mergeCell ref="MIJ117:MIT117"/>
    <mergeCell ref="MIU117:MJE117"/>
    <mergeCell ref="MJF117:MJP117"/>
    <mergeCell ref="MJQ117:MKA117"/>
    <mergeCell ref="MKB117:MKL117"/>
    <mergeCell ref="MFK117:MFU117"/>
    <mergeCell ref="MFV117:MGF117"/>
    <mergeCell ref="MGG117:MGQ117"/>
    <mergeCell ref="MGR117:MHB117"/>
    <mergeCell ref="MHC117:MHM117"/>
    <mergeCell ref="MHN117:MHX117"/>
    <mergeCell ref="MCW117:MDG117"/>
    <mergeCell ref="MDH117:MDR117"/>
    <mergeCell ref="MDS117:MEC117"/>
    <mergeCell ref="MED117:MEN117"/>
    <mergeCell ref="MEO117:MEY117"/>
    <mergeCell ref="MEZ117:MFJ117"/>
    <mergeCell ref="MAI117:MAS117"/>
    <mergeCell ref="MAT117:MBD117"/>
    <mergeCell ref="MBE117:MBO117"/>
    <mergeCell ref="MBP117:MBZ117"/>
    <mergeCell ref="MCA117:MCK117"/>
    <mergeCell ref="MCL117:MCV117"/>
    <mergeCell ref="LXU117:LYE117"/>
    <mergeCell ref="LYF117:LYP117"/>
    <mergeCell ref="LYQ117:LZA117"/>
    <mergeCell ref="LZB117:LZL117"/>
    <mergeCell ref="LZM117:LZW117"/>
    <mergeCell ref="LZX117:MAH117"/>
    <mergeCell ref="LVG117:LVQ117"/>
    <mergeCell ref="LVR117:LWB117"/>
    <mergeCell ref="LWC117:LWM117"/>
    <mergeCell ref="LWN117:LWX117"/>
    <mergeCell ref="LWY117:LXI117"/>
    <mergeCell ref="LXJ117:LXT117"/>
    <mergeCell ref="LSS117:LTC117"/>
    <mergeCell ref="LTD117:LTN117"/>
    <mergeCell ref="LTO117:LTY117"/>
    <mergeCell ref="LTZ117:LUJ117"/>
    <mergeCell ref="LUK117:LUU117"/>
    <mergeCell ref="LUV117:LVF117"/>
    <mergeCell ref="LQE117:LQO117"/>
    <mergeCell ref="LQP117:LQZ117"/>
    <mergeCell ref="LRA117:LRK117"/>
    <mergeCell ref="LRL117:LRV117"/>
    <mergeCell ref="LRW117:LSG117"/>
    <mergeCell ref="LSH117:LSR117"/>
    <mergeCell ref="LNQ117:LOA117"/>
    <mergeCell ref="LOB117:LOL117"/>
    <mergeCell ref="LOM117:LOW117"/>
    <mergeCell ref="LOX117:LPH117"/>
    <mergeCell ref="LPI117:LPS117"/>
    <mergeCell ref="LPT117:LQD117"/>
    <mergeCell ref="LLC117:LLM117"/>
    <mergeCell ref="LLN117:LLX117"/>
    <mergeCell ref="LLY117:LMI117"/>
    <mergeCell ref="LMJ117:LMT117"/>
    <mergeCell ref="LMU117:LNE117"/>
    <mergeCell ref="LNF117:LNP117"/>
    <mergeCell ref="LIO117:LIY117"/>
    <mergeCell ref="LIZ117:LJJ117"/>
    <mergeCell ref="LJK117:LJU117"/>
    <mergeCell ref="LJV117:LKF117"/>
    <mergeCell ref="LKG117:LKQ117"/>
    <mergeCell ref="LKR117:LLB117"/>
    <mergeCell ref="LGA117:LGK117"/>
    <mergeCell ref="LGL117:LGV117"/>
    <mergeCell ref="LGW117:LHG117"/>
    <mergeCell ref="LHH117:LHR117"/>
    <mergeCell ref="LHS117:LIC117"/>
    <mergeCell ref="LID117:LIN117"/>
    <mergeCell ref="LDM117:LDW117"/>
    <mergeCell ref="LDX117:LEH117"/>
    <mergeCell ref="LEI117:LES117"/>
    <mergeCell ref="LET117:LFD117"/>
    <mergeCell ref="LFE117:LFO117"/>
    <mergeCell ref="LFP117:LFZ117"/>
    <mergeCell ref="LAY117:LBI117"/>
    <mergeCell ref="LBJ117:LBT117"/>
    <mergeCell ref="LBU117:LCE117"/>
    <mergeCell ref="LCF117:LCP117"/>
    <mergeCell ref="LCQ117:LDA117"/>
    <mergeCell ref="LDB117:LDL117"/>
    <mergeCell ref="KYK117:KYU117"/>
    <mergeCell ref="KYV117:KZF117"/>
    <mergeCell ref="KZG117:KZQ117"/>
    <mergeCell ref="KZR117:LAB117"/>
    <mergeCell ref="LAC117:LAM117"/>
    <mergeCell ref="LAN117:LAX117"/>
    <mergeCell ref="KVW117:KWG117"/>
    <mergeCell ref="KWH117:KWR117"/>
    <mergeCell ref="KWS117:KXC117"/>
    <mergeCell ref="KXD117:KXN117"/>
    <mergeCell ref="KXO117:KXY117"/>
    <mergeCell ref="KXZ117:KYJ117"/>
    <mergeCell ref="KTI117:KTS117"/>
    <mergeCell ref="KTT117:KUD117"/>
    <mergeCell ref="KUE117:KUO117"/>
    <mergeCell ref="KUP117:KUZ117"/>
    <mergeCell ref="KVA117:KVK117"/>
    <mergeCell ref="KVL117:KVV117"/>
    <mergeCell ref="KQU117:KRE117"/>
    <mergeCell ref="KRF117:KRP117"/>
    <mergeCell ref="KRQ117:KSA117"/>
    <mergeCell ref="KSB117:KSL117"/>
    <mergeCell ref="KSM117:KSW117"/>
    <mergeCell ref="KSX117:KTH117"/>
    <mergeCell ref="KOG117:KOQ117"/>
    <mergeCell ref="KOR117:KPB117"/>
    <mergeCell ref="KPC117:KPM117"/>
    <mergeCell ref="KPN117:KPX117"/>
    <mergeCell ref="KPY117:KQI117"/>
    <mergeCell ref="KQJ117:KQT117"/>
    <mergeCell ref="KLS117:KMC117"/>
    <mergeCell ref="KMD117:KMN117"/>
    <mergeCell ref="KMO117:KMY117"/>
    <mergeCell ref="KMZ117:KNJ117"/>
    <mergeCell ref="KNK117:KNU117"/>
    <mergeCell ref="KNV117:KOF117"/>
    <mergeCell ref="KJE117:KJO117"/>
    <mergeCell ref="KJP117:KJZ117"/>
    <mergeCell ref="KKA117:KKK117"/>
    <mergeCell ref="KKL117:KKV117"/>
    <mergeCell ref="KKW117:KLG117"/>
    <mergeCell ref="KLH117:KLR117"/>
    <mergeCell ref="KGQ117:KHA117"/>
    <mergeCell ref="KHB117:KHL117"/>
    <mergeCell ref="KHM117:KHW117"/>
    <mergeCell ref="KHX117:KIH117"/>
    <mergeCell ref="KII117:KIS117"/>
    <mergeCell ref="KIT117:KJD117"/>
    <mergeCell ref="KEC117:KEM117"/>
    <mergeCell ref="KEN117:KEX117"/>
    <mergeCell ref="KEY117:KFI117"/>
    <mergeCell ref="KFJ117:KFT117"/>
    <mergeCell ref="KFU117:KGE117"/>
    <mergeCell ref="KGF117:KGP117"/>
    <mergeCell ref="KBO117:KBY117"/>
    <mergeCell ref="KBZ117:KCJ117"/>
    <mergeCell ref="KCK117:KCU117"/>
    <mergeCell ref="KCV117:KDF117"/>
    <mergeCell ref="KDG117:KDQ117"/>
    <mergeCell ref="KDR117:KEB117"/>
    <mergeCell ref="JZA117:JZK117"/>
    <mergeCell ref="JZL117:JZV117"/>
    <mergeCell ref="JZW117:KAG117"/>
    <mergeCell ref="KAH117:KAR117"/>
    <mergeCell ref="KAS117:KBC117"/>
    <mergeCell ref="KBD117:KBN117"/>
    <mergeCell ref="JWM117:JWW117"/>
    <mergeCell ref="JWX117:JXH117"/>
    <mergeCell ref="JXI117:JXS117"/>
    <mergeCell ref="JXT117:JYD117"/>
    <mergeCell ref="JYE117:JYO117"/>
    <mergeCell ref="JYP117:JYZ117"/>
    <mergeCell ref="JTY117:JUI117"/>
    <mergeCell ref="JUJ117:JUT117"/>
    <mergeCell ref="JUU117:JVE117"/>
    <mergeCell ref="JVF117:JVP117"/>
    <mergeCell ref="JVQ117:JWA117"/>
    <mergeCell ref="JWB117:JWL117"/>
    <mergeCell ref="JRK117:JRU117"/>
    <mergeCell ref="JRV117:JSF117"/>
    <mergeCell ref="JSG117:JSQ117"/>
    <mergeCell ref="JSR117:JTB117"/>
    <mergeCell ref="JTC117:JTM117"/>
    <mergeCell ref="JTN117:JTX117"/>
    <mergeCell ref="JOW117:JPG117"/>
    <mergeCell ref="JPH117:JPR117"/>
    <mergeCell ref="JPS117:JQC117"/>
    <mergeCell ref="JQD117:JQN117"/>
    <mergeCell ref="JQO117:JQY117"/>
    <mergeCell ref="JQZ117:JRJ117"/>
    <mergeCell ref="JMI117:JMS117"/>
    <mergeCell ref="JMT117:JND117"/>
    <mergeCell ref="JNE117:JNO117"/>
    <mergeCell ref="JNP117:JNZ117"/>
    <mergeCell ref="JOA117:JOK117"/>
    <mergeCell ref="JOL117:JOV117"/>
    <mergeCell ref="JJU117:JKE117"/>
    <mergeCell ref="JKF117:JKP117"/>
    <mergeCell ref="JKQ117:JLA117"/>
    <mergeCell ref="JLB117:JLL117"/>
    <mergeCell ref="JLM117:JLW117"/>
    <mergeCell ref="JLX117:JMH117"/>
    <mergeCell ref="JHG117:JHQ117"/>
    <mergeCell ref="JHR117:JIB117"/>
    <mergeCell ref="JIC117:JIM117"/>
    <mergeCell ref="JIN117:JIX117"/>
    <mergeCell ref="JIY117:JJI117"/>
    <mergeCell ref="JJJ117:JJT117"/>
    <mergeCell ref="JES117:JFC117"/>
    <mergeCell ref="JFD117:JFN117"/>
    <mergeCell ref="JFO117:JFY117"/>
    <mergeCell ref="JFZ117:JGJ117"/>
    <mergeCell ref="JGK117:JGU117"/>
    <mergeCell ref="JGV117:JHF117"/>
    <mergeCell ref="JCE117:JCO117"/>
    <mergeCell ref="JCP117:JCZ117"/>
    <mergeCell ref="JDA117:JDK117"/>
    <mergeCell ref="JDL117:JDV117"/>
    <mergeCell ref="JDW117:JEG117"/>
    <mergeCell ref="JEH117:JER117"/>
    <mergeCell ref="IZQ117:JAA117"/>
    <mergeCell ref="JAB117:JAL117"/>
    <mergeCell ref="JAM117:JAW117"/>
    <mergeCell ref="JAX117:JBH117"/>
    <mergeCell ref="JBI117:JBS117"/>
    <mergeCell ref="JBT117:JCD117"/>
    <mergeCell ref="IXC117:IXM117"/>
    <mergeCell ref="IXN117:IXX117"/>
    <mergeCell ref="IXY117:IYI117"/>
    <mergeCell ref="IYJ117:IYT117"/>
    <mergeCell ref="IYU117:IZE117"/>
    <mergeCell ref="IZF117:IZP117"/>
    <mergeCell ref="IUO117:IUY117"/>
    <mergeCell ref="IUZ117:IVJ117"/>
    <mergeCell ref="IVK117:IVU117"/>
    <mergeCell ref="IVV117:IWF117"/>
    <mergeCell ref="IWG117:IWQ117"/>
    <mergeCell ref="IWR117:IXB117"/>
    <mergeCell ref="ISA117:ISK117"/>
    <mergeCell ref="ISL117:ISV117"/>
    <mergeCell ref="ISW117:ITG117"/>
    <mergeCell ref="ITH117:ITR117"/>
    <mergeCell ref="ITS117:IUC117"/>
    <mergeCell ref="IUD117:IUN117"/>
    <mergeCell ref="IPM117:IPW117"/>
    <mergeCell ref="IPX117:IQH117"/>
    <mergeCell ref="IQI117:IQS117"/>
    <mergeCell ref="IQT117:IRD117"/>
    <mergeCell ref="IRE117:IRO117"/>
    <mergeCell ref="IRP117:IRZ117"/>
    <mergeCell ref="IMY117:INI117"/>
    <mergeCell ref="INJ117:INT117"/>
    <mergeCell ref="INU117:IOE117"/>
    <mergeCell ref="IOF117:IOP117"/>
    <mergeCell ref="IOQ117:IPA117"/>
    <mergeCell ref="IPB117:IPL117"/>
    <mergeCell ref="IKK117:IKU117"/>
    <mergeCell ref="IKV117:ILF117"/>
    <mergeCell ref="ILG117:ILQ117"/>
    <mergeCell ref="ILR117:IMB117"/>
    <mergeCell ref="IMC117:IMM117"/>
    <mergeCell ref="IMN117:IMX117"/>
    <mergeCell ref="IHW117:IIG117"/>
    <mergeCell ref="IIH117:IIR117"/>
    <mergeCell ref="IIS117:IJC117"/>
    <mergeCell ref="IJD117:IJN117"/>
    <mergeCell ref="IJO117:IJY117"/>
    <mergeCell ref="IJZ117:IKJ117"/>
    <mergeCell ref="IFI117:IFS117"/>
    <mergeCell ref="IFT117:IGD117"/>
    <mergeCell ref="IGE117:IGO117"/>
    <mergeCell ref="IGP117:IGZ117"/>
    <mergeCell ref="IHA117:IHK117"/>
    <mergeCell ref="IHL117:IHV117"/>
    <mergeCell ref="ICU117:IDE117"/>
    <mergeCell ref="IDF117:IDP117"/>
    <mergeCell ref="IDQ117:IEA117"/>
    <mergeCell ref="IEB117:IEL117"/>
    <mergeCell ref="IEM117:IEW117"/>
    <mergeCell ref="IEX117:IFH117"/>
    <mergeCell ref="IAG117:IAQ117"/>
    <mergeCell ref="IAR117:IBB117"/>
    <mergeCell ref="IBC117:IBM117"/>
    <mergeCell ref="IBN117:IBX117"/>
    <mergeCell ref="IBY117:ICI117"/>
    <mergeCell ref="ICJ117:ICT117"/>
    <mergeCell ref="HXS117:HYC117"/>
    <mergeCell ref="HYD117:HYN117"/>
    <mergeCell ref="HYO117:HYY117"/>
    <mergeCell ref="HYZ117:HZJ117"/>
    <mergeCell ref="HZK117:HZU117"/>
    <mergeCell ref="HZV117:IAF117"/>
    <mergeCell ref="HVE117:HVO117"/>
    <mergeCell ref="HVP117:HVZ117"/>
    <mergeCell ref="HWA117:HWK117"/>
    <mergeCell ref="HWL117:HWV117"/>
    <mergeCell ref="HWW117:HXG117"/>
    <mergeCell ref="HXH117:HXR117"/>
    <mergeCell ref="HSQ117:HTA117"/>
    <mergeCell ref="HTB117:HTL117"/>
    <mergeCell ref="HTM117:HTW117"/>
    <mergeCell ref="HTX117:HUH117"/>
    <mergeCell ref="HUI117:HUS117"/>
    <mergeCell ref="HUT117:HVD117"/>
    <mergeCell ref="HQC117:HQM117"/>
    <mergeCell ref="HQN117:HQX117"/>
    <mergeCell ref="HQY117:HRI117"/>
    <mergeCell ref="HRJ117:HRT117"/>
    <mergeCell ref="HRU117:HSE117"/>
    <mergeCell ref="HSF117:HSP117"/>
    <mergeCell ref="HNO117:HNY117"/>
    <mergeCell ref="HNZ117:HOJ117"/>
    <mergeCell ref="HOK117:HOU117"/>
    <mergeCell ref="HOV117:HPF117"/>
    <mergeCell ref="HPG117:HPQ117"/>
    <mergeCell ref="HPR117:HQB117"/>
    <mergeCell ref="HLA117:HLK117"/>
    <mergeCell ref="HLL117:HLV117"/>
    <mergeCell ref="HLW117:HMG117"/>
    <mergeCell ref="HMH117:HMR117"/>
    <mergeCell ref="HMS117:HNC117"/>
    <mergeCell ref="HND117:HNN117"/>
    <mergeCell ref="HIM117:HIW117"/>
    <mergeCell ref="HIX117:HJH117"/>
    <mergeCell ref="HJI117:HJS117"/>
    <mergeCell ref="HJT117:HKD117"/>
    <mergeCell ref="HKE117:HKO117"/>
    <mergeCell ref="HKP117:HKZ117"/>
    <mergeCell ref="HFY117:HGI117"/>
    <mergeCell ref="HGJ117:HGT117"/>
    <mergeCell ref="HGU117:HHE117"/>
    <mergeCell ref="HHF117:HHP117"/>
    <mergeCell ref="HHQ117:HIA117"/>
    <mergeCell ref="HIB117:HIL117"/>
    <mergeCell ref="HDK117:HDU117"/>
    <mergeCell ref="HDV117:HEF117"/>
    <mergeCell ref="HEG117:HEQ117"/>
    <mergeCell ref="HER117:HFB117"/>
    <mergeCell ref="HFC117:HFM117"/>
    <mergeCell ref="HFN117:HFX117"/>
    <mergeCell ref="HAW117:HBG117"/>
    <mergeCell ref="HBH117:HBR117"/>
    <mergeCell ref="HBS117:HCC117"/>
    <mergeCell ref="HCD117:HCN117"/>
    <mergeCell ref="HCO117:HCY117"/>
    <mergeCell ref="HCZ117:HDJ117"/>
    <mergeCell ref="GYI117:GYS117"/>
    <mergeCell ref="GYT117:GZD117"/>
    <mergeCell ref="GZE117:GZO117"/>
    <mergeCell ref="GZP117:GZZ117"/>
    <mergeCell ref="HAA117:HAK117"/>
    <mergeCell ref="HAL117:HAV117"/>
    <mergeCell ref="GVU117:GWE117"/>
    <mergeCell ref="GWF117:GWP117"/>
    <mergeCell ref="GWQ117:GXA117"/>
    <mergeCell ref="GXB117:GXL117"/>
    <mergeCell ref="GXM117:GXW117"/>
    <mergeCell ref="GXX117:GYH117"/>
    <mergeCell ref="GTG117:GTQ117"/>
    <mergeCell ref="GTR117:GUB117"/>
    <mergeCell ref="GUC117:GUM117"/>
    <mergeCell ref="GUN117:GUX117"/>
    <mergeCell ref="GUY117:GVI117"/>
    <mergeCell ref="GVJ117:GVT117"/>
    <mergeCell ref="GQS117:GRC117"/>
    <mergeCell ref="GRD117:GRN117"/>
    <mergeCell ref="GRO117:GRY117"/>
    <mergeCell ref="GRZ117:GSJ117"/>
    <mergeCell ref="GSK117:GSU117"/>
    <mergeCell ref="GSV117:GTF117"/>
    <mergeCell ref="GOE117:GOO117"/>
    <mergeCell ref="GOP117:GOZ117"/>
    <mergeCell ref="GPA117:GPK117"/>
    <mergeCell ref="GPL117:GPV117"/>
    <mergeCell ref="GPW117:GQG117"/>
    <mergeCell ref="GQH117:GQR117"/>
    <mergeCell ref="GLQ117:GMA117"/>
    <mergeCell ref="GMB117:GML117"/>
    <mergeCell ref="GMM117:GMW117"/>
    <mergeCell ref="GMX117:GNH117"/>
    <mergeCell ref="GNI117:GNS117"/>
    <mergeCell ref="GNT117:GOD117"/>
    <mergeCell ref="GJC117:GJM117"/>
    <mergeCell ref="GJN117:GJX117"/>
    <mergeCell ref="GJY117:GKI117"/>
    <mergeCell ref="GKJ117:GKT117"/>
    <mergeCell ref="GKU117:GLE117"/>
    <mergeCell ref="GLF117:GLP117"/>
    <mergeCell ref="GGO117:GGY117"/>
    <mergeCell ref="GGZ117:GHJ117"/>
    <mergeCell ref="GHK117:GHU117"/>
    <mergeCell ref="GHV117:GIF117"/>
    <mergeCell ref="GIG117:GIQ117"/>
    <mergeCell ref="GIR117:GJB117"/>
    <mergeCell ref="GEA117:GEK117"/>
    <mergeCell ref="GEL117:GEV117"/>
    <mergeCell ref="GEW117:GFG117"/>
    <mergeCell ref="GFH117:GFR117"/>
    <mergeCell ref="GFS117:GGC117"/>
    <mergeCell ref="GGD117:GGN117"/>
    <mergeCell ref="GBM117:GBW117"/>
    <mergeCell ref="GBX117:GCH117"/>
    <mergeCell ref="GCI117:GCS117"/>
    <mergeCell ref="GCT117:GDD117"/>
    <mergeCell ref="GDE117:GDO117"/>
    <mergeCell ref="GDP117:GDZ117"/>
    <mergeCell ref="FYY117:FZI117"/>
    <mergeCell ref="FZJ117:FZT117"/>
    <mergeCell ref="FZU117:GAE117"/>
    <mergeCell ref="GAF117:GAP117"/>
    <mergeCell ref="GAQ117:GBA117"/>
    <mergeCell ref="GBB117:GBL117"/>
    <mergeCell ref="FWK117:FWU117"/>
    <mergeCell ref="FWV117:FXF117"/>
    <mergeCell ref="FXG117:FXQ117"/>
    <mergeCell ref="FXR117:FYB117"/>
    <mergeCell ref="FYC117:FYM117"/>
    <mergeCell ref="FYN117:FYX117"/>
    <mergeCell ref="FTW117:FUG117"/>
    <mergeCell ref="FUH117:FUR117"/>
    <mergeCell ref="FUS117:FVC117"/>
    <mergeCell ref="FVD117:FVN117"/>
    <mergeCell ref="FVO117:FVY117"/>
    <mergeCell ref="FVZ117:FWJ117"/>
    <mergeCell ref="FRI117:FRS117"/>
    <mergeCell ref="FRT117:FSD117"/>
    <mergeCell ref="FSE117:FSO117"/>
    <mergeCell ref="FSP117:FSZ117"/>
    <mergeCell ref="FTA117:FTK117"/>
    <mergeCell ref="FTL117:FTV117"/>
    <mergeCell ref="FOU117:FPE117"/>
    <mergeCell ref="FPF117:FPP117"/>
    <mergeCell ref="FPQ117:FQA117"/>
    <mergeCell ref="FQB117:FQL117"/>
    <mergeCell ref="FQM117:FQW117"/>
    <mergeCell ref="FQX117:FRH117"/>
    <mergeCell ref="FMG117:FMQ117"/>
    <mergeCell ref="FMR117:FNB117"/>
    <mergeCell ref="FNC117:FNM117"/>
    <mergeCell ref="FNN117:FNX117"/>
    <mergeCell ref="FNY117:FOI117"/>
    <mergeCell ref="FOJ117:FOT117"/>
    <mergeCell ref="FJS117:FKC117"/>
    <mergeCell ref="FKD117:FKN117"/>
    <mergeCell ref="FKO117:FKY117"/>
    <mergeCell ref="FKZ117:FLJ117"/>
    <mergeCell ref="FLK117:FLU117"/>
    <mergeCell ref="FLV117:FMF117"/>
    <mergeCell ref="FHE117:FHO117"/>
    <mergeCell ref="FHP117:FHZ117"/>
    <mergeCell ref="FIA117:FIK117"/>
    <mergeCell ref="FIL117:FIV117"/>
    <mergeCell ref="FIW117:FJG117"/>
    <mergeCell ref="FJH117:FJR117"/>
    <mergeCell ref="FEQ117:FFA117"/>
    <mergeCell ref="FFB117:FFL117"/>
    <mergeCell ref="FFM117:FFW117"/>
    <mergeCell ref="FFX117:FGH117"/>
    <mergeCell ref="FGI117:FGS117"/>
    <mergeCell ref="FGT117:FHD117"/>
    <mergeCell ref="FCC117:FCM117"/>
    <mergeCell ref="FCN117:FCX117"/>
    <mergeCell ref="FCY117:FDI117"/>
    <mergeCell ref="FDJ117:FDT117"/>
    <mergeCell ref="FDU117:FEE117"/>
    <mergeCell ref="FEF117:FEP117"/>
    <mergeCell ref="EZO117:EZY117"/>
    <mergeCell ref="EZZ117:FAJ117"/>
    <mergeCell ref="FAK117:FAU117"/>
    <mergeCell ref="FAV117:FBF117"/>
    <mergeCell ref="FBG117:FBQ117"/>
    <mergeCell ref="FBR117:FCB117"/>
    <mergeCell ref="EXA117:EXK117"/>
    <mergeCell ref="EXL117:EXV117"/>
    <mergeCell ref="EXW117:EYG117"/>
    <mergeCell ref="EYH117:EYR117"/>
    <mergeCell ref="EYS117:EZC117"/>
    <mergeCell ref="EZD117:EZN117"/>
    <mergeCell ref="EUM117:EUW117"/>
    <mergeCell ref="EUX117:EVH117"/>
    <mergeCell ref="EVI117:EVS117"/>
    <mergeCell ref="EVT117:EWD117"/>
    <mergeCell ref="EWE117:EWO117"/>
    <mergeCell ref="EWP117:EWZ117"/>
    <mergeCell ref="ERY117:ESI117"/>
    <mergeCell ref="ESJ117:EST117"/>
    <mergeCell ref="ESU117:ETE117"/>
    <mergeCell ref="ETF117:ETP117"/>
    <mergeCell ref="ETQ117:EUA117"/>
    <mergeCell ref="EUB117:EUL117"/>
    <mergeCell ref="EPK117:EPU117"/>
    <mergeCell ref="EPV117:EQF117"/>
    <mergeCell ref="EQG117:EQQ117"/>
    <mergeCell ref="EQR117:ERB117"/>
    <mergeCell ref="ERC117:ERM117"/>
    <mergeCell ref="ERN117:ERX117"/>
    <mergeCell ref="EMW117:ENG117"/>
    <mergeCell ref="ENH117:ENR117"/>
    <mergeCell ref="ENS117:EOC117"/>
    <mergeCell ref="EOD117:EON117"/>
    <mergeCell ref="EOO117:EOY117"/>
    <mergeCell ref="EOZ117:EPJ117"/>
    <mergeCell ref="EKI117:EKS117"/>
    <mergeCell ref="EKT117:ELD117"/>
    <mergeCell ref="ELE117:ELO117"/>
    <mergeCell ref="ELP117:ELZ117"/>
    <mergeCell ref="EMA117:EMK117"/>
    <mergeCell ref="EML117:EMV117"/>
    <mergeCell ref="EHU117:EIE117"/>
    <mergeCell ref="EIF117:EIP117"/>
    <mergeCell ref="EIQ117:EJA117"/>
    <mergeCell ref="EJB117:EJL117"/>
    <mergeCell ref="EJM117:EJW117"/>
    <mergeCell ref="EJX117:EKH117"/>
    <mergeCell ref="EFG117:EFQ117"/>
    <mergeCell ref="EFR117:EGB117"/>
    <mergeCell ref="EGC117:EGM117"/>
    <mergeCell ref="EGN117:EGX117"/>
    <mergeCell ref="EGY117:EHI117"/>
    <mergeCell ref="EHJ117:EHT117"/>
    <mergeCell ref="ECS117:EDC117"/>
    <mergeCell ref="EDD117:EDN117"/>
    <mergeCell ref="EDO117:EDY117"/>
    <mergeCell ref="EDZ117:EEJ117"/>
    <mergeCell ref="EEK117:EEU117"/>
    <mergeCell ref="EEV117:EFF117"/>
    <mergeCell ref="EAE117:EAO117"/>
    <mergeCell ref="EAP117:EAZ117"/>
    <mergeCell ref="EBA117:EBK117"/>
    <mergeCell ref="EBL117:EBV117"/>
    <mergeCell ref="EBW117:ECG117"/>
    <mergeCell ref="ECH117:ECR117"/>
    <mergeCell ref="DXQ117:DYA117"/>
    <mergeCell ref="DYB117:DYL117"/>
    <mergeCell ref="DYM117:DYW117"/>
    <mergeCell ref="DYX117:DZH117"/>
    <mergeCell ref="DZI117:DZS117"/>
    <mergeCell ref="DZT117:EAD117"/>
    <mergeCell ref="DVC117:DVM117"/>
    <mergeCell ref="DVN117:DVX117"/>
    <mergeCell ref="DVY117:DWI117"/>
    <mergeCell ref="DWJ117:DWT117"/>
    <mergeCell ref="DWU117:DXE117"/>
    <mergeCell ref="DXF117:DXP117"/>
    <mergeCell ref="DSO117:DSY117"/>
    <mergeCell ref="DSZ117:DTJ117"/>
    <mergeCell ref="DTK117:DTU117"/>
    <mergeCell ref="DTV117:DUF117"/>
    <mergeCell ref="DUG117:DUQ117"/>
    <mergeCell ref="DUR117:DVB117"/>
    <mergeCell ref="DQA117:DQK117"/>
    <mergeCell ref="DQL117:DQV117"/>
    <mergeCell ref="DQW117:DRG117"/>
    <mergeCell ref="DRH117:DRR117"/>
    <mergeCell ref="DRS117:DSC117"/>
    <mergeCell ref="DSD117:DSN117"/>
    <mergeCell ref="DNM117:DNW117"/>
    <mergeCell ref="DNX117:DOH117"/>
    <mergeCell ref="DOI117:DOS117"/>
    <mergeCell ref="DOT117:DPD117"/>
    <mergeCell ref="DPE117:DPO117"/>
    <mergeCell ref="DPP117:DPZ117"/>
    <mergeCell ref="DKY117:DLI117"/>
    <mergeCell ref="DLJ117:DLT117"/>
    <mergeCell ref="DLU117:DME117"/>
    <mergeCell ref="DMF117:DMP117"/>
    <mergeCell ref="DMQ117:DNA117"/>
    <mergeCell ref="DNB117:DNL117"/>
    <mergeCell ref="DIK117:DIU117"/>
    <mergeCell ref="DIV117:DJF117"/>
    <mergeCell ref="DJG117:DJQ117"/>
    <mergeCell ref="DJR117:DKB117"/>
    <mergeCell ref="DKC117:DKM117"/>
    <mergeCell ref="DKN117:DKX117"/>
    <mergeCell ref="DFW117:DGG117"/>
    <mergeCell ref="DGH117:DGR117"/>
    <mergeCell ref="DGS117:DHC117"/>
    <mergeCell ref="DHD117:DHN117"/>
    <mergeCell ref="DHO117:DHY117"/>
    <mergeCell ref="DHZ117:DIJ117"/>
    <mergeCell ref="DDI117:DDS117"/>
    <mergeCell ref="DDT117:DED117"/>
    <mergeCell ref="DEE117:DEO117"/>
    <mergeCell ref="DEP117:DEZ117"/>
    <mergeCell ref="DFA117:DFK117"/>
    <mergeCell ref="DFL117:DFV117"/>
    <mergeCell ref="DAU117:DBE117"/>
    <mergeCell ref="DBF117:DBP117"/>
    <mergeCell ref="DBQ117:DCA117"/>
    <mergeCell ref="DCB117:DCL117"/>
    <mergeCell ref="DCM117:DCW117"/>
    <mergeCell ref="DCX117:DDH117"/>
    <mergeCell ref="CYG117:CYQ117"/>
    <mergeCell ref="CYR117:CZB117"/>
    <mergeCell ref="CZC117:CZM117"/>
    <mergeCell ref="CZN117:CZX117"/>
    <mergeCell ref="CZY117:DAI117"/>
    <mergeCell ref="DAJ117:DAT117"/>
    <mergeCell ref="CVS117:CWC117"/>
    <mergeCell ref="CWD117:CWN117"/>
    <mergeCell ref="CWO117:CWY117"/>
    <mergeCell ref="CWZ117:CXJ117"/>
    <mergeCell ref="CXK117:CXU117"/>
    <mergeCell ref="CXV117:CYF117"/>
    <mergeCell ref="CTE117:CTO117"/>
    <mergeCell ref="CTP117:CTZ117"/>
    <mergeCell ref="CUA117:CUK117"/>
    <mergeCell ref="CUL117:CUV117"/>
    <mergeCell ref="CUW117:CVG117"/>
    <mergeCell ref="CVH117:CVR117"/>
    <mergeCell ref="CQQ117:CRA117"/>
    <mergeCell ref="CRB117:CRL117"/>
    <mergeCell ref="CRM117:CRW117"/>
    <mergeCell ref="CRX117:CSH117"/>
    <mergeCell ref="CSI117:CSS117"/>
    <mergeCell ref="CST117:CTD117"/>
    <mergeCell ref="COC117:COM117"/>
    <mergeCell ref="CON117:COX117"/>
    <mergeCell ref="COY117:CPI117"/>
    <mergeCell ref="CPJ117:CPT117"/>
    <mergeCell ref="CPU117:CQE117"/>
    <mergeCell ref="CQF117:CQP117"/>
    <mergeCell ref="CLO117:CLY117"/>
    <mergeCell ref="CLZ117:CMJ117"/>
    <mergeCell ref="CMK117:CMU117"/>
    <mergeCell ref="CMV117:CNF117"/>
    <mergeCell ref="CNG117:CNQ117"/>
    <mergeCell ref="CNR117:COB117"/>
    <mergeCell ref="CJA117:CJK117"/>
    <mergeCell ref="CJL117:CJV117"/>
    <mergeCell ref="CJW117:CKG117"/>
    <mergeCell ref="CKH117:CKR117"/>
    <mergeCell ref="CKS117:CLC117"/>
    <mergeCell ref="CLD117:CLN117"/>
    <mergeCell ref="CGM117:CGW117"/>
    <mergeCell ref="CGX117:CHH117"/>
    <mergeCell ref="CHI117:CHS117"/>
    <mergeCell ref="CHT117:CID117"/>
    <mergeCell ref="CIE117:CIO117"/>
    <mergeCell ref="CIP117:CIZ117"/>
    <mergeCell ref="CDY117:CEI117"/>
    <mergeCell ref="CEJ117:CET117"/>
    <mergeCell ref="CEU117:CFE117"/>
    <mergeCell ref="CFF117:CFP117"/>
    <mergeCell ref="CFQ117:CGA117"/>
    <mergeCell ref="CGB117:CGL117"/>
    <mergeCell ref="CBK117:CBU117"/>
    <mergeCell ref="CBV117:CCF117"/>
    <mergeCell ref="CCG117:CCQ117"/>
    <mergeCell ref="CCR117:CDB117"/>
    <mergeCell ref="CDC117:CDM117"/>
    <mergeCell ref="CDN117:CDX117"/>
    <mergeCell ref="BYW117:BZG117"/>
    <mergeCell ref="BZH117:BZR117"/>
    <mergeCell ref="BZS117:CAC117"/>
    <mergeCell ref="CAD117:CAN117"/>
    <mergeCell ref="CAO117:CAY117"/>
    <mergeCell ref="CAZ117:CBJ117"/>
    <mergeCell ref="BWI117:BWS117"/>
    <mergeCell ref="BWT117:BXD117"/>
    <mergeCell ref="BXE117:BXO117"/>
    <mergeCell ref="BXP117:BXZ117"/>
    <mergeCell ref="BYA117:BYK117"/>
    <mergeCell ref="BYL117:BYV117"/>
    <mergeCell ref="BTU117:BUE117"/>
    <mergeCell ref="BUF117:BUP117"/>
    <mergeCell ref="BUQ117:BVA117"/>
    <mergeCell ref="BVB117:BVL117"/>
    <mergeCell ref="BVM117:BVW117"/>
    <mergeCell ref="BVX117:BWH117"/>
    <mergeCell ref="BRG117:BRQ117"/>
    <mergeCell ref="BRR117:BSB117"/>
    <mergeCell ref="BSC117:BSM117"/>
    <mergeCell ref="BSN117:BSX117"/>
    <mergeCell ref="BSY117:BTI117"/>
    <mergeCell ref="BTJ117:BTT117"/>
    <mergeCell ref="BOS117:BPC117"/>
    <mergeCell ref="BPD117:BPN117"/>
    <mergeCell ref="BPO117:BPY117"/>
    <mergeCell ref="BPZ117:BQJ117"/>
    <mergeCell ref="BQK117:BQU117"/>
    <mergeCell ref="BQV117:BRF117"/>
    <mergeCell ref="BME117:BMO117"/>
    <mergeCell ref="BMP117:BMZ117"/>
    <mergeCell ref="BNA117:BNK117"/>
    <mergeCell ref="BNL117:BNV117"/>
    <mergeCell ref="BNW117:BOG117"/>
    <mergeCell ref="BOH117:BOR117"/>
    <mergeCell ref="BJQ117:BKA117"/>
    <mergeCell ref="BKB117:BKL117"/>
    <mergeCell ref="BKM117:BKW117"/>
    <mergeCell ref="BKX117:BLH117"/>
    <mergeCell ref="BLI117:BLS117"/>
    <mergeCell ref="BLT117:BMD117"/>
    <mergeCell ref="BHC117:BHM117"/>
    <mergeCell ref="BHN117:BHX117"/>
    <mergeCell ref="BHY117:BII117"/>
    <mergeCell ref="BIJ117:BIT117"/>
    <mergeCell ref="BIU117:BJE117"/>
    <mergeCell ref="BJF117:BJP117"/>
    <mergeCell ref="BEO117:BEY117"/>
    <mergeCell ref="BEZ117:BFJ117"/>
    <mergeCell ref="BFK117:BFU117"/>
    <mergeCell ref="BFV117:BGF117"/>
    <mergeCell ref="BGG117:BGQ117"/>
    <mergeCell ref="BGR117:BHB117"/>
    <mergeCell ref="BCA117:BCK117"/>
    <mergeCell ref="BCL117:BCV117"/>
    <mergeCell ref="BCW117:BDG117"/>
    <mergeCell ref="BDH117:BDR117"/>
    <mergeCell ref="BDS117:BEC117"/>
    <mergeCell ref="BED117:BEN117"/>
    <mergeCell ref="AZM117:AZW117"/>
    <mergeCell ref="AZX117:BAH117"/>
    <mergeCell ref="BAI117:BAS117"/>
    <mergeCell ref="BAT117:BBD117"/>
    <mergeCell ref="BBE117:BBO117"/>
    <mergeCell ref="BBP117:BBZ117"/>
    <mergeCell ref="AWY117:AXI117"/>
    <mergeCell ref="AXJ117:AXT117"/>
    <mergeCell ref="AXU117:AYE117"/>
    <mergeCell ref="AYF117:AYP117"/>
    <mergeCell ref="AYQ117:AZA117"/>
    <mergeCell ref="AZB117:AZL117"/>
    <mergeCell ref="AUK117:AUU117"/>
    <mergeCell ref="AUV117:AVF117"/>
    <mergeCell ref="AVG117:AVQ117"/>
    <mergeCell ref="AVR117:AWB117"/>
    <mergeCell ref="AWC117:AWM117"/>
    <mergeCell ref="AWN117:AWX117"/>
    <mergeCell ref="ARW117:ASG117"/>
    <mergeCell ref="ASH117:ASR117"/>
    <mergeCell ref="ASS117:ATC117"/>
    <mergeCell ref="ATD117:ATN117"/>
    <mergeCell ref="ATO117:ATY117"/>
    <mergeCell ref="ATZ117:AUJ117"/>
    <mergeCell ref="API117:APS117"/>
    <mergeCell ref="APT117:AQD117"/>
    <mergeCell ref="AQE117:AQO117"/>
    <mergeCell ref="AQP117:AQZ117"/>
    <mergeCell ref="ARA117:ARK117"/>
    <mergeCell ref="ARL117:ARV117"/>
    <mergeCell ref="AMU117:ANE117"/>
    <mergeCell ref="ANF117:ANP117"/>
    <mergeCell ref="ANQ117:AOA117"/>
    <mergeCell ref="AOB117:AOL117"/>
    <mergeCell ref="AOM117:AOW117"/>
    <mergeCell ref="AOX117:APH117"/>
    <mergeCell ref="AKG117:AKQ117"/>
    <mergeCell ref="AKR117:ALB117"/>
    <mergeCell ref="ALC117:ALM117"/>
    <mergeCell ref="ALN117:ALX117"/>
    <mergeCell ref="ALY117:AMI117"/>
    <mergeCell ref="AMJ117:AMT117"/>
    <mergeCell ref="AHS117:AIC117"/>
    <mergeCell ref="AID117:AIN117"/>
    <mergeCell ref="AIO117:AIY117"/>
    <mergeCell ref="AIZ117:AJJ117"/>
    <mergeCell ref="AJK117:AJU117"/>
    <mergeCell ref="AJV117:AKF117"/>
    <mergeCell ref="AFE117:AFO117"/>
    <mergeCell ref="AFP117:AFZ117"/>
    <mergeCell ref="AGA117:AGK117"/>
    <mergeCell ref="AGL117:AGV117"/>
    <mergeCell ref="AGW117:AHG117"/>
    <mergeCell ref="AHH117:AHR117"/>
    <mergeCell ref="ACQ117:ADA117"/>
    <mergeCell ref="ADB117:ADL117"/>
    <mergeCell ref="ADM117:ADW117"/>
    <mergeCell ref="ADX117:AEH117"/>
    <mergeCell ref="AEI117:AES117"/>
    <mergeCell ref="AET117:AFD117"/>
    <mergeCell ref="AAC117:AAM117"/>
    <mergeCell ref="AAN117:AAX117"/>
    <mergeCell ref="AAY117:ABI117"/>
    <mergeCell ref="ABJ117:ABT117"/>
    <mergeCell ref="ABU117:ACE117"/>
    <mergeCell ref="ACF117:ACP117"/>
    <mergeCell ref="XO117:XY117"/>
    <mergeCell ref="XZ117:YJ117"/>
    <mergeCell ref="YK117:YU117"/>
    <mergeCell ref="YV117:ZF117"/>
    <mergeCell ref="ZG117:ZQ117"/>
    <mergeCell ref="ZR117:AAB117"/>
    <mergeCell ref="VA117:VK117"/>
    <mergeCell ref="VL117:VV117"/>
    <mergeCell ref="VW117:WG117"/>
    <mergeCell ref="WH117:WR117"/>
    <mergeCell ref="WS117:XC117"/>
    <mergeCell ref="XD117:XN117"/>
    <mergeCell ref="SM117:SW117"/>
    <mergeCell ref="SX117:TH117"/>
    <mergeCell ref="TI117:TS117"/>
    <mergeCell ref="TT117:UD117"/>
    <mergeCell ref="UE117:UO117"/>
    <mergeCell ref="UP117:UZ117"/>
    <mergeCell ref="PY117:QI117"/>
    <mergeCell ref="QJ117:QT117"/>
    <mergeCell ref="QU117:RE117"/>
    <mergeCell ref="RF117:RP117"/>
    <mergeCell ref="RQ117:SA117"/>
    <mergeCell ref="SB117:SL117"/>
    <mergeCell ref="NK117:NU117"/>
    <mergeCell ref="NV117:OF117"/>
    <mergeCell ref="OG117:OQ117"/>
    <mergeCell ref="OR117:PB117"/>
    <mergeCell ref="PC117:PM117"/>
    <mergeCell ref="PN117:PX117"/>
    <mergeCell ref="KW117:LG117"/>
    <mergeCell ref="LH117:LR117"/>
    <mergeCell ref="LS117:MC117"/>
    <mergeCell ref="MD117:MN117"/>
    <mergeCell ref="MO117:MY117"/>
    <mergeCell ref="MZ117:NJ117"/>
    <mergeCell ref="II117:IS117"/>
    <mergeCell ref="IT117:JD117"/>
    <mergeCell ref="JE117:JO117"/>
    <mergeCell ref="JP117:JZ117"/>
    <mergeCell ref="KA117:KK117"/>
    <mergeCell ref="KL117:KV117"/>
    <mergeCell ref="FU117:GE117"/>
    <mergeCell ref="GF117:GP117"/>
    <mergeCell ref="GQ117:HA117"/>
    <mergeCell ref="HB117:HL117"/>
    <mergeCell ref="HM117:HW117"/>
    <mergeCell ref="HX117:IH117"/>
    <mergeCell ref="DG117:DQ117"/>
    <mergeCell ref="DR117:EB117"/>
    <mergeCell ref="EC117:EM117"/>
    <mergeCell ref="EN117:EX117"/>
    <mergeCell ref="EY117:FI117"/>
    <mergeCell ref="FJ117:FT117"/>
    <mergeCell ref="AZ117:BC117"/>
    <mergeCell ref="BD117:BN117"/>
    <mergeCell ref="BO117:BY117"/>
    <mergeCell ref="BZ117:CJ117"/>
    <mergeCell ref="CK117:CU117"/>
    <mergeCell ref="CV117:DF117"/>
    <mergeCell ref="A116:S116"/>
    <mergeCell ref="T116:AB116"/>
    <mergeCell ref="AC116:AJ116"/>
    <mergeCell ref="AK116:AU116"/>
    <mergeCell ref="A117:S117"/>
    <mergeCell ref="T117:AB117"/>
    <mergeCell ref="AC117:AJ117"/>
    <mergeCell ref="AK117:AU117"/>
    <mergeCell ref="A112:AY112"/>
    <mergeCell ref="AZ112:BB112"/>
    <mergeCell ref="A113:AY113"/>
    <mergeCell ref="A114:AY114"/>
    <mergeCell ref="A115:S115"/>
    <mergeCell ref="U115:AB115"/>
    <mergeCell ref="AC115:AJ115"/>
    <mergeCell ref="AK115:AU115"/>
    <mergeCell ref="A88:N88"/>
    <mergeCell ref="O88:AA88"/>
    <mergeCell ref="AB88:AO88"/>
    <mergeCell ref="A89:BB89"/>
    <mergeCell ref="A90:AY90"/>
    <mergeCell ref="AZ90:BB90"/>
    <mergeCell ref="AP88:AY88"/>
    <mergeCell ref="A86:N86"/>
    <mergeCell ref="O86:AA86"/>
    <mergeCell ref="AB86:AO86"/>
    <mergeCell ref="A87:N87"/>
    <mergeCell ref="O87:AA87"/>
    <mergeCell ref="AB87:AO87"/>
    <mergeCell ref="AP86:AY86"/>
    <mergeCell ref="AP87:AY87"/>
    <mergeCell ref="A84:N84"/>
    <mergeCell ref="O84:AA84"/>
    <mergeCell ref="AB84:AO84"/>
    <mergeCell ref="A85:N85"/>
    <mergeCell ref="O85:AA85"/>
    <mergeCell ref="AB85:AO85"/>
    <mergeCell ref="AP84:AY84"/>
    <mergeCell ref="AP85:AY85"/>
    <mergeCell ref="WYU81:XAS81"/>
    <mergeCell ref="URY81:UTW81"/>
    <mergeCell ref="UTX81:UVV81"/>
    <mergeCell ref="UVW81:UXU81"/>
    <mergeCell ref="UXV81:UZT81"/>
    <mergeCell ref="UZU81:VBS81"/>
    <mergeCell ref="VBT81:VDR81"/>
    <mergeCell ref="UGE81:UIC81"/>
    <mergeCell ref="UID81:UKB81"/>
    <mergeCell ref="UKC81:UMA81"/>
    <mergeCell ref="UMB81:UNZ81"/>
    <mergeCell ref="UOA81:UPY81"/>
    <mergeCell ref="UPZ81:URX81"/>
    <mergeCell ref="TUK81:TWI81"/>
    <mergeCell ref="TWJ81:TYH81"/>
    <mergeCell ref="TYI81:UAG81"/>
    <mergeCell ref="XAT81:XCR81"/>
    <mergeCell ref="XCS81:XEQ81"/>
    <mergeCell ref="XER81:XFD81"/>
    <mergeCell ref="A82:BB82"/>
    <mergeCell ref="A83:N83"/>
    <mergeCell ref="O83:AA83"/>
    <mergeCell ref="AB83:AO83"/>
    <mergeCell ref="AP83:AY83"/>
    <mergeCell ref="WNA81:WOY81"/>
    <mergeCell ref="WOZ81:WQX81"/>
    <mergeCell ref="WQY81:WSW81"/>
    <mergeCell ref="WSX81:WUV81"/>
    <mergeCell ref="WUW81:WWU81"/>
    <mergeCell ref="WWV81:WYT81"/>
    <mergeCell ref="WBG81:WDE81"/>
    <mergeCell ref="WDF81:WFD81"/>
    <mergeCell ref="WFE81:WHC81"/>
    <mergeCell ref="WHD81:WJB81"/>
    <mergeCell ref="WJC81:WLA81"/>
    <mergeCell ref="WLB81:WMZ81"/>
    <mergeCell ref="VPM81:VRK81"/>
    <mergeCell ref="VRL81:VTJ81"/>
    <mergeCell ref="VTK81:VVI81"/>
    <mergeCell ref="VVJ81:VXH81"/>
    <mergeCell ref="VXI81:VZG81"/>
    <mergeCell ref="VZH81:WBF81"/>
    <mergeCell ref="VDS81:VFQ81"/>
    <mergeCell ref="VFR81:VHP81"/>
    <mergeCell ref="VHQ81:VJO81"/>
    <mergeCell ref="VJP81:VLN81"/>
    <mergeCell ref="VLO81:VNM81"/>
    <mergeCell ref="VNN81:VPL81"/>
    <mergeCell ref="UAH81:UCF81"/>
    <mergeCell ref="UCG81:UEE81"/>
    <mergeCell ref="UEF81:UGD81"/>
    <mergeCell ref="TIQ81:TKO81"/>
    <mergeCell ref="TKP81:TMN81"/>
    <mergeCell ref="TMO81:TOM81"/>
    <mergeCell ref="TON81:TQL81"/>
    <mergeCell ref="TQM81:TSK81"/>
    <mergeCell ref="TSL81:TUJ81"/>
    <mergeCell ref="SWW81:SYU81"/>
    <mergeCell ref="SYV81:TAT81"/>
    <mergeCell ref="TAU81:TCS81"/>
    <mergeCell ref="TCT81:TER81"/>
    <mergeCell ref="TES81:TGQ81"/>
    <mergeCell ref="TGR81:TIP81"/>
    <mergeCell ref="SLC81:SNA81"/>
    <mergeCell ref="SNB81:SOZ81"/>
    <mergeCell ref="SPA81:SQY81"/>
    <mergeCell ref="SQZ81:SSX81"/>
    <mergeCell ref="SSY81:SUW81"/>
    <mergeCell ref="SUX81:SWV81"/>
    <mergeCell ref="RZI81:SBG81"/>
    <mergeCell ref="SBH81:SDF81"/>
    <mergeCell ref="SDG81:SFE81"/>
    <mergeCell ref="SFF81:SHD81"/>
    <mergeCell ref="SHE81:SJC81"/>
    <mergeCell ref="SJD81:SLB81"/>
    <mergeCell ref="RNO81:RPM81"/>
    <mergeCell ref="RPN81:RRL81"/>
    <mergeCell ref="RRM81:RTK81"/>
    <mergeCell ref="RTL81:RVJ81"/>
    <mergeCell ref="RVK81:RXI81"/>
    <mergeCell ref="RXJ81:RZH81"/>
    <mergeCell ref="RBU81:RDS81"/>
    <mergeCell ref="RDT81:RFR81"/>
    <mergeCell ref="RFS81:RHQ81"/>
    <mergeCell ref="RHR81:RJP81"/>
    <mergeCell ref="RJQ81:RLO81"/>
    <mergeCell ref="RLP81:RNN81"/>
    <mergeCell ref="QQA81:QRY81"/>
    <mergeCell ref="QRZ81:QTX81"/>
    <mergeCell ref="QTY81:QVW81"/>
    <mergeCell ref="QVX81:QXV81"/>
    <mergeCell ref="QXW81:QZU81"/>
    <mergeCell ref="QZV81:RBT81"/>
    <mergeCell ref="QEG81:QGE81"/>
    <mergeCell ref="QGF81:QID81"/>
    <mergeCell ref="QIE81:QKC81"/>
    <mergeCell ref="QKD81:QMB81"/>
    <mergeCell ref="QMC81:QOA81"/>
    <mergeCell ref="QOB81:QPZ81"/>
    <mergeCell ref="PSM81:PUK81"/>
    <mergeCell ref="PUL81:PWJ81"/>
    <mergeCell ref="PWK81:PYI81"/>
    <mergeCell ref="PYJ81:QAH81"/>
    <mergeCell ref="QAI81:QCG81"/>
    <mergeCell ref="QCH81:QEF81"/>
    <mergeCell ref="PGS81:PIQ81"/>
    <mergeCell ref="PIR81:PKP81"/>
    <mergeCell ref="PKQ81:PMO81"/>
    <mergeCell ref="PMP81:PON81"/>
    <mergeCell ref="POO81:PQM81"/>
    <mergeCell ref="PQN81:PSL81"/>
    <mergeCell ref="OUY81:OWW81"/>
    <mergeCell ref="OWX81:OYV81"/>
    <mergeCell ref="OYW81:PAU81"/>
    <mergeCell ref="PAV81:PCT81"/>
    <mergeCell ref="PCU81:PES81"/>
    <mergeCell ref="PET81:PGR81"/>
    <mergeCell ref="OJE81:OLC81"/>
    <mergeCell ref="OLD81:ONB81"/>
    <mergeCell ref="ONC81:OPA81"/>
    <mergeCell ref="OPB81:OQZ81"/>
    <mergeCell ref="ORA81:OSY81"/>
    <mergeCell ref="OSZ81:OUX81"/>
    <mergeCell ref="NXK81:NZI81"/>
    <mergeCell ref="NZJ81:OBH81"/>
    <mergeCell ref="OBI81:ODG81"/>
    <mergeCell ref="ODH81:OFF81"/>
    <mergeCell ref="OFG81:OHE81"/>
    <mergeCell ref="OHF81:OJD81"/>
    <mergeCell ref="NLQ81:NNO81"/>
    <mergeCell ref="NNP81:NPN81"/>
    <mergeCell ref="NPO81:NRM81"/>
    <mergeCell ref="NRN81:NTL81"/>
    <mergeCell ref="NTM81:NVK81"/>
    <mergeCell ref="NVL81:NXJ81"/>
    <mergeCell ref="MZW81:NBU81"/>
    <mergeCell ref="NBV81:NDT81"/>
    <mergeCell ref="NDU81:NFS81"/>
    <mergeCell ref="NFT81:NHR81"/>
    <mergeCell ref="NHS81:NJQ81"/>
    <mergeCell ref="NJR81:NLP81"/>
    <mergeCell ref="MOC81:MQA81"/>
    <mergeCell ref="MQB81:MRZ81"/>
    <mergeCell ref="MSA81:MTY81"/>
    <mergeCell ref="MTZ81:MVX81"/>
    <mergeCell ref="MVY81:MXW81"/>
    <mergeCell ref="MXX81:MZV81"/>
    <mergeCell ref="MCI81:MEG81"/>
    <mergeCell ref="MEH81:MGF81"/>
    <mergeCell ref="MGG81:MIE81"/>
    <mergeCell ref="MIF81:MKD81"/>
    <mergeCell ref="MKE81:MMC81"/>
    <mergeCell ref="MMD81:MOB81"/>
    <mergeCell ref="LQO81:LSM81"/>
    <mergeCell ref="LSN81:LUL81"/>
    <mergeCell ref="LUM81:LWK81"/>
    <mergeCell ref="LWL81:LYJ81"/>
    <mergeCell ref="LYK81:MAI81"/>
    <mergeCell ref="MAJ81:MCH81"/>
    <mergeCell ref="LEU81:LGS81"/>
    <mergeCell ref="LGT81:LIR81"/>
    <mergeCell ref="LIS81:LKQ81"/>
    <mergeCell ref="LKR81:LMP81"/>
    <mergeCell ref="LMQ81:LOO81"/>
    <mergeCell ref="LOP81:LQN81"/>
    <mergeCell ref="KTA81:KUY81"/>
    <mergeCell ref="KUZ81:KWX81"/>
    <mergeCell ref="KWY81:KYW81"/>
    <mergeCell ref="KYX81:LAV81"/>
    <mergeCell ref="LAW81:LCU81"/>
    <mergeCell ref="LCV81:LET81"/>
    <mergeCell ref="KHG81:KJE81"/>
    <mergeCell ref="KJF81:KLD81"/>
    <mergeCell ref="KLE81:KNC81"/>
    <mergeCell ref="KND81:KPB81"/>
    <mergeCell ref="KPC81:KRA81"/>
    <mergeCell ref="KRB81:KSZ81"/>
    <mergeCell ref="JVM81:JXK81"/>
    <mergeCell ref="JXL81:JZJ81"/>
    <mergeCell ref="JZK81:KBI81"/>
    <mergeCell ref="KBJ81:KDH81"/>
    <mergeCell ref="KDI81:KFG81"/>
    <mergeCell ref="KFH81:KHF81"/>
    <mergeCell ref="JJS81:JLQ81"/>
    <mergeCell ref="JLR81:JNP81"/>
    <mergeCell ref="JNQ81:JPO81"/>
    <mergeCell ref="JPP81:JRN81"/>
    <mergeCell ref="JRO81:JTM81"/>
    <mergeCell ref="JTN81:JVL81"/>
    <mergeCell ref="IXY81:IZW81"/>
    <mergeCell ref="IZX81:JBV81"/>
    <mergeCell ref="JBW81:JDU81"/>
    <mergeCell ref="JDV81:JFT81"/>
    <mergeCell ref="JFU81:JHS81"/>
    <mergeCell ref="JHT81:JJR81"/>
    <mergeCell ref="IME81:IOC81"/>
    <mergeCell ref="IOD81:IQB81"/>
    <mergeCell ref="IQC81:ISA81"/>
    <mergeCell ref="ISB81:ITZ81"/>
    <mergeCell ref="IUA81:IVY81"/>
    <mergeCell ref="IVZ81:IXX81"/>
    <mergeCell ref="IAK81:ICI81"/>
    <mergeCell ref="ICJ81:IEH81"/>
    <mergeCell ref="IEI81:IGG81"/>
    <mergeCell ref="IGH81:IIF81"/>
    <mergeCell ref="IIG81:IKE81"/>
    <mergeCell ref="IKF81:IMD81"/>
    <mergeCell ref="HOQ81:HQO81"/>
    <mergeCell ref="HQP81:HSN81"/>
    <mergeCell ref="HSO81:HUM81"/>
    <mergeCell ref="HUN81:HWL81"/>
    <mergeCell ref="HWM81:HYK81"/>
    <mergeCell ref="HYL81:IAJ81"/>
    <mergeCell ref="HCW81:HEU81"/>
    <mergeCell ref="HEV81:HGT81"/>
    <mergeCell ref="HGU81:HIS81"/>
    <mergeCell ref="HIT81:HKR81"/>
    <mergeCell ref="HKS81:HMQ81"/>
    <mergeCell ref="HMR81:HOP81"/>
    <mergeCell ref="GRC81:GTA81"/>
    <mergeCell ref="GTB81:GUZ81"/>
    <mergeCell ref="GVA81:GWY81"/>
    <mergeCell ref="GWZ81:GYX81"/>
    <mergeCell ref="GYY81:HAW81"/>
    <mergeCell ref="HAX81:HCV81"/>
    <mergeCell ref="GFI81:GHG81"/>
    <mergeCell ref="GHH81:GJF81"/>
    <mergeCell ref="GJG81:GLE81"/>
    <mergeCell ref="GLF81:GND81"/>
    <mergeCell ref="GNE81:GPC81"/>
    <mergeCell ref="GPD81:GRB81"/>
    <mergeCell ref="FTO81:FVM81"/>
    <mergeCell ref="FVN81:FXL81"/>
    <mergeCell ref="FXM81:FZK81"/>
    <mergeCell ref="FZL81:GBJ81"/>
    <mergeCell ref="GBK81:GDI81"/>
    <mergeCell ref="GDJ81:GFH81"/>
    <mergeCell ref="FHU81:FJS81"/>
    <mergeCell ref="FJT81:FLR81"/>
    <mergeCell ref="FLS81:FNQ81"/>
    <mergeCell ref="FNR81:FPP81"/>
    <mergeCell ref="FPQ81:FRO81"/>
    <mergeCell ref="FRP81:FTN81"/>
    <mergeCell ref="EWA81:EXY81"/>
    <mergeCell ref="EXZ81:EZX81"/>
    <mergeCell ref="EZY81:FBW81"/>
    <mergeCell ref="FBX81:FDV81"/>
    <mergeCell ref="FDW81:FFU81"/>
    <mergeCell ref="FFV81:FHT81"/>
    <mergeCell ref="EKG81:EME81"/>
    <mergeCell ref="EMF81:EOD81"/>
    <mergeCell ref="EOE81:EQC81"/>
    <mergeCell ref="EQD81:ESB81"/>
    <mergeCell ref="ESC81:EUA81"/>
    <mergeCell ref="EUB81:EVZ81"/>
    <mergeCell ref="DYM81:EAK81"/>
    <mergeCell ref="EAL81:ECJ81"/>
    <mergeCell ref="ECK81:EEI81"/>
    <mergeCell ref="EEJ81:EGH81"/>
    <mergeCell ref="EGI81:EIG81"/>
    <mergeCell ref="EIH81:EKF81"/>
    <mergeCell ref="DMS81:DOQ81"/>
    <mergeCell ref="DOR81:DQP81"/>
    <mergeCell ref="DQQ81:DSO81"/>
    <mergeCell ref="DSP81:DUN81"/>
    <mergeCell ref="DUO81:DWM81"/>
    <mergeCell ref="DWN81:DYL81"/>
    <mergeCell ref="DAY81:DCW81"/>
    <mergeCell ref="DCX81:DEV81"/>
    <mergeCell ref="DEW81:DGU81"/>
    <mergeCell ref="DGV81:DIT81"/>
    <mergeCell ref="DIU81:DKS81"/>
    <mergeCell ref="DKT81:DMR81"/>
    <mergeCell ref="CPE81:CRC81"/>
    <mergeCell ref="CRD81:CTB81"/>
    <mergeCell ref="CTC81:CVA81"/>
    <mergeCell ref="CVB81:CWZ81"/>
    <mergeCell ref="CXA81:CYY81"/>
    <mergeCell ref="CYZ81:DAX81"/>
    <mergeCell ref="CDK81:CFI81"/>
    <mergeCell ref="CFJ81:CHH81"/>
    <mergeCell ref="CHI81:CJG81"/>
    <mergeCell ref="CJH81:CLF81"/>
    <mergeCell ref="CLG81:CNE81"/>
    <mergeCell ref="CNF81:CPD81"/>
    <mergeCell ref="BRQ81:BTO81"/>
    <mergeCell ref="BTP81:BVN81"/>
    <mergeCell ref="BVO81:BXM81"/>
    <mergeCell ref="BXN81:BZL81"/>
    <mergeCell ref="BZM81:CBK81"/>
    <mergeCell ref="CBL81:CDJ81"/>
    <mergeCell ref="BFW81:BHU81"/>
    <mergeCell ref="BHV81:BJT81"/>
    <mergeCell ref="BJU81:BLS81"/>
    <mergeCell ref="BLT81:BNR81"/>
    <mergeCell ref="BNS81:BPQ81"/>
    <mergeCell ref="BPR81:BRP81"/>
    <mergeCell ref="AUC81:AWA81"/>
    <mergeCell ref="AWB81:AXZ81"/>
    <mergeCell ref="AYA81:AZY81"/>
    <mergeCell ref="AZZ81:BBX81"/>
    <mergeCell ref="BBY81:BDW81"/>
    <mergeCell ref="BDX81:BFV81"/>
    <mergeCell ref="AII81:AKG81"/>
    <mergeCell ref="AKH81:AMF81"/>
    <mergeCell ref="AMG81:AOE81"/>
    <mergeCell ref="AOF81:AQD81"/>
    <mergeCell ref="AQE81:ASC81"/>
    <mergeCell ref="ASD81:AUB81"/>
    <mergeCell ref="WO81:YM81"/>
    <mergeCell ref="YN81:AAL81"/>
    <mergeCell ref="AAM81:ACK81"/>
    <mergeCell ref="ACL81:AEJ81"/>
    <mergeCell ref="AEK81:AGI81"/>
    <mergeCell ref="AGJ81:AIH81"/>
    <mergeCell ref="KU81:MS81"/>
    <mergeCell ref="MT81:OR81"/>
    <mergeCell ref="OS81:QQ81"/>
    <mergeCell ref="QR81:SP81"/>
    <mergeCell ref="SQ81:UO81"/>
    <mergeCell ref="UP81:WN81"/>
    <mergeCell ref="A80:BB80"/>
    <mergeCell ref="A81:AY81"/>
    <mergeCell ref="CY81:EW81"/>
    <mergeCell ref="EX81:GV81"/>
    <mergeCell ref="GW81:IU81"/>
    <mergeCell ref="IV81:KT81"/>
    <mergeCell ref="A78:BB78"/>
    <mergeCell ref="A79:AK79"/>
    <mergeCell ref="AM79:AN79"/>
    <mergeCell ref="AO79:AP79"/>
    <mergeCell ref="AR79:AS79"/>
    <mergeCell ref="AT79:AU79"/>
    <mergeCell ref="AZ79:BB79"/>
    <mergeCell ref="A72:T72"/>
    <mergeCell ref="U72:AB72"/>
    <mergeCell ref="AC72:AN72"/>
    <mergeCell ref="A73:T73"/>
    <mergeCell ref="U73:AB73"/>
    <mergeCell ref="AC73:AN73"/>
    <mergeCell ref="AO65:AP65"/>
    <mergeCell ref="AS65:AT65"/>
    <mergeCell ref="AV65:AW65"/>
    <mergeCell ref="A67:C67"/>
    <mergeCell ref="D67:E67"/>
    <mergeCell ref="AZ52:BB52"/>
    <mergeCell ref="AZ53:BB53"/>
    <mergeCell ref="A64:AG64"/>
    <mergeCell ref="AK64:AM64"/>
    <mergeCell ref="AO64:AP64"/>
    <mergeCell ref="AS64:AT64"/>
    <mergeCell ref="AV64:AW64"/>
    <mergeCell ref="AZ64:BB64"/>
    <mergeCell ref="AZ49:BB49"/>
    <mergeCell ref="AZ50:BB50"/>
    <mergeCell ref="AZ51:BB51"/>
    <mergeCell ref="A49:O49"/>
    <mergeCell ref="P49:X49"/>
    <mergeCell ref="Y49:AG49"/>
    <mergeCell ref="AH49:AP49"/>
    <mergeCell ref="Y52:AG52"/>
    <mergeCell ref="AH52:AP52"/>
    <mergeCell ref="AQ52:AY52"/>
    <mergeCell ref="A53:O53"/>
    <mergeCell ref="P53:X53"/>
    <mergeCell ref="Y53:AG53"/>
    <mergeCell ref="AH53:AP53"/>
    <mergeCell ref="AQ53:AY53"/>
    <mergeCell ref="A51:O51"/>
    <mergeCell ref="P51:X51"/>
    <mergeCell ref="Y51:AG51"/>
    <mergeCell ref="AH51:AP51"/>
    <mergeCell ref="AZ46:BB46"/>
    <mergeCell ref="AZ47:BB47"/>
    <mergeCell ref="AZ48:BB48"/>
    <mergeCell ref="A47:O47"/>
    <mergeCell ref="A41:AZ41"/>
    <mergeCell ref="A43:AY43"/>
    <mergeCell ref="AZ43:BB43"/>
    <mergeCell ref="AZ45:BB45"/>
    <mergeCell ref="A37:AY37"/>
    <mergeCell ref="A38:AY38"/>
    <mergeCell ref="AZ38:BB38"/>
    <mergeCell ref="A39:AY39"/>
    <mergeCell ref="AZ39:BB39"/>
    <mergeCell ref="A40:AZ40"/>
    <mergeCell ref="A35:I35"/>
    <mergeCell ref="J35:W35"/>
    <mergeCell ref="X35:AS35"/>
    <mergeCell ref="AT35:AY35"/>
    <mergeCell ref="A36:AY36"/>
    <mergeCell ref="AZ36:BB36"/>
    <mergeCell ref="AH48:AP48"/>
    <mergeCell ref="AQ48:AY48"/>
    <mergeCell ref="A33:I33"/>
    <mergeCell ref="J33:W33"/>
    <mergeCell ref="X33:AS33"/>
    <mergeCell ref="AT33:AY33"/>
    <mergeCell ref="A34:I34"/>
    <mergeCell ref="J34:W34"/>
    <mergeCell ref="X34:AS34"/>
    <mergeCell ref="AT34:AY34"/>
    <mergeCell ref="XEO30:XEY30"/>
    <mergeCell ref="XEZ30:XFD30"/>
    <mergeCell ref="A31:AX31"/>
    <mergeCell ref="A32:I32"/>
    <mergeCell ref="J32:W32"/>
    <mergeCell ref="X32:AS32"/>
    <mergeCell ref="AT32:AY32"/>
    <mergeCell ref="XCA30:XCK30"/>
    <mergeCell ref="XCL30:XCV30"/>
    <mergeCell ref="XCW30:XDG30"/>
    <mergeCell ref="XDH30:XDR30"/>
    <mergeCell ref="XDS30:XEC30"/>
    <mergeCell ref="XED30:XEN30"/>
    <mergeCell ref="WZM30:WZW30"/>
    <mergeCell ref="WZX30:XAH30"/>
    <mergeCell ref="XAI30:XAS30"/>
    <mergeCell ref="XAT30:XBD30"/>
    <mergeCell ref="XBE30:XBO30"/>
    <mergeCell ref="XBP30:XBZ30"/>
    <mergeCell ref="WWY30:WXI30"/>
    <mergeCell ref="WXJ30:WXT30"/>
    <mergeCell ref="WXU30:WYE30"/>
    <mergeCell ref="WYF30:WYP30"/>
    <mergeCell ref="WYQ30:WZA30"/>
    <mergeCell ref="WZB30:WZL30"/>
    <mergeCell ref="WUK30:WUU30"/>
    <mergeCell ref="WUV30:WVF30"/>
    <mergeCell ref="WVG30:WVQ30"/>
    <mergeCell ref="WVR30:WWB30"/>
    <mergeCell ref="WWC30:WWM30"/>
    <mergeCell ref="WWN30:WWX30"/>
    <mergeCell ref="WRW30:WSG30"/>
    <mergeCell ref="WSH30:WSR30"/>
    <mergeCell ref="WSS30:WTC30"/>
    <mergeCell ref="WTD30:WTN30"/>
    <mergeCell ref="WTO30:WTY30"/>
    <mergeCell ref="WTZ30:WUJ30"/>
    <mergeCell ref="WPI30:WPS30"/>
    <mergeCell ref="WPT30:WQD30"/>
    <mergeCell ref="WQE30:WQO30"/>
    <mergeCell ref="WQP30:WQZ30"/>
    <mergeCell ref="WRA30:WRK30"/>
    <mergeCell ref="WRL30:WRV30"/>
    <mergeCell ref="WMU30:WNE30"/>
    <mergeCell ref="WNF30:WNP30"/>
    <mergeCell ref="WNQ30:WOA30"/>
    <mergeCell ref="WOB30:WOL30"/>
    <mergeCell ref="WOM30:WOW30"/>
    <mergeCell ref="WOX30:WPH30"/>
    <mergeCell ref="WKG30:WKQ30"/>
    <mergeCell ref="WKR30:WLB30"/>
    <mergeCell ref="WLC30:WLM30"/>
    <mergeCell ref="WLN30:WLX30"/>
    <mergeCell ref="WLY30:WMI30"/>
    <mergeCell ref="WMJ30:WMT30"/>
    <mergeCell ref="WHS30:WIC30"/>
    <mergeCell ref="WID30:WIN30"/>
    <mergeCell ref="WIO30:WIY30"/>
    <mergeCell ref="WIZ30:WJJ30"/>
    <mergeCell ref="WJK30:WJU30"/>
    <mergeCell ref="WJV30:WKF30"/>
    <mergeCell ref="WFE30:WFO30"/>
    <mergeCell ref="WFP30:WFZ30"/>
    <mergeCell ref="WGA30:WGK30"/>
    <mergeCell ref="WGL30:WGV30"/>
    <mergeCell ref="WGW30:WHG30"/>
    <mergeCell ref="WHH30:WHR30"/>
    <mergeCell ref="WCQ30:WDA30"/>
    <mergeCell ref="WDB30:WDL30"/>
    <mergeCell ref="WDM30:WDW30"/>
    <mergeCell ref="WDX30:WEH30"/>
    <mergeCell ref="WEI30:WES30"/>
    <mergeCell ref="WET30:WFD30"/>
    <mergeCell ref="WAC30:WAM30"/>
    <mergeCell ref="WAN30:WAX30"/>
    <mergeCell ref="WAY30:WBI30"/>
    <mergeCell ref="WBJ30:WBT30"/>
    <mergeCell ref="WBU30:WCE30"/>
    <mergeCell ref="WCF30:WCP30"/>
    <mergeCell ref="VXO30:VXY30"/>
    <mergeCell ref="VXZ30:VYJ30"/>
    <mergeCell ref="VYK30:VYU30"/>
    <mergeCell ref="VYV30:VZF30"/>
    <mergeCell ref="VZG30:VZQ30"/>
    <mergeCell ref="VZR30:WAB30"/>
    <mergeCell ref="VVA30:VVK30"/>
    <mergeCell ref="VVL30:VVV30"/>
    <mergeCell ref="VVW30:VWG30"/>
    <mergeCell ref="VWH30:VWR30"/>
    <mergeCell ref="VWS30:VXC30"/>
    <mergeCell ref="VXD30:VXN30"/>
    <mergeCell ref="VSM30:VSW30"/>
    <mergeCell ref="VSX30:VTH30"/>
    <mergeCell ref="VTI30:VTS30"/>
    <mergeCell ref="VTT30:VUD30"/>
    <mergeCell ref="VUE30:VUO30"/>
    <mergeCell ref="VUP30:VUZ30"/>
    <mergeCell ref="VPY30:VQI30"/>
    <mergeCell ref="VQJ30:VQT30"/>
    <mergeCell ref="VQU30:VRE30"/>
    <mergeCell ref="VRF30:VRP30"/>
    <mergeCell ref="VRQ30:VSA30"/>
    <mergeCell ref="VSB30:VSL30"/>
    <mergeCell ref="VNK30:VNU30"/>
    <mergeCell ref="VNV30:VOF30"/>
    <mergeCell ref="VOG30:VOQ30"/>
    <mergeCell ref="VOR30:VPB30"/>
    <mergeCell ref="VPC30:VPM30"/>
    <mergeCell ref="VPN30:VPX30"/>
    <mergeCell ref="VKW30:VLG30"/>
    <mergeCell ref="VLH30:VLR30"/>
    <mergeCell ref="VLS30:VMC30"/>
    <mergeCell ref="VMD30:VMN30"/>
    <mergeCell ref="VMO30:VMY30"/>
    <mergeCell ref="VMZ30:VNJ30"/>
    <mergeCell ref="VII30:VIS30"/>
    <mergeCell ref="VIT30:VJD30"/>
    <mergeCell ref="VJE30:VJO30"/>
    <mergeCell ref="VJP30:VJZ30"/>
    <mergeCell ref="VKA30:VKK30"/>
    <mergeCell ref="VKL30:VKV30"/>
    <mergeCell ref="VFU30:VGE30"/>
    <mergeCell ref="VGF30:VGP30"/>
    <mergeCell ref="VGQ30:VHA30"/>
    <mergeCell ref="VHB30:VHL30"/>
    <mergeCell ref="VHM30:VHW30"/>
    <mergeCell ref="VHX30:VIH30"/>
    <mergeCell ref="VDG30:VDQ30"/>
    <mergeCell ref="VDR30:VEB30"/>
    <mergeCell ref="VEC30:VEM30"/>
    <mergeCell ref="VEN30:VEX30"/>
    <mergeCell ref="VEY30:VFI30"/>
    <mergeCell ref="VFJ30:VFT30"/>
    <mergeCell ref="VAS30:VBC30"/>
    <mergeCell ref="VBD30:VBN30"/>
    <mergeCell ref="VBO30:VBY30"/>
    <mergeCell ref="VBZ30:VCJ30"/>
    <mergeCell ref="VCK30:VCU30"/>
    <mergeCell ref="VCV30:VDF30"/>
    <mergeCell ref="UYE30:UYO30"/>
    <mergeCell ref="UYP30:UYZ30"/>
    <mergeCell ref="UZA30:UZK30"/>
    <mergeCell ref="UZL30:UZV30"/>
    <mergeCell ref="UZW30:VAG30"/>
    <mergeCell ref="VAH30:VAR30"/>
    <mergeCell ref="UVQ30:UWA30"/>
    <mergeCell ref="UWB30:UWL30"/>
    <mergeCell ref="UWM30:UWW30"/>
    <mergeCell ref="UWX30:UXH30"/>
    <mergeCell ref="UXI30:UXS30"/>
    <mergeCell ref="UXT30:UYD30"/>
    <mergeCell ref="UTC30:UTM30"/>
    <mergeCell ref="UTN30:UTX30"/>
    <mergeCell ref="UTY30:UUI30"/>
    <mergeCell ref="UUJ30:UUT30"/>
    <mergeCell ref="UUU30:UVE30"/>
    <mergeCell ref="UVF30:UVP30"/>
    <mergeCell ref="UQO30:UQY30"/>
    <mergeCell ref="UQZ30:URJ30"/>
    <mergeCell ref="URK30:URU30"/>
    <mergeCell ref="URV30:USF30"/>
    <mergeCell ref="USG30:USQ30"/>
    <mergeCell ref="USR30:UTB30"/>
    <mergeCell ref="UOA30:UOK30"/>
    <mergeCell ref="UOL30:UOV30"/>
    <mergeCell ref="UOW30:UPG30"/>
    <mergeCell ref="UPH30:UPR30"/>
    <mergeCell ref="UPS30:UQC30"/>
    <mergeCell ref="UQD30:UQN30"/>
    <mergeCell ref="ULM30:ULW30"/>
    <mergeCell ref="ULX30:UMH30"/>
    <mergeCell ref="UMI30:UMS30"/>
    <mergeCell ref="UMT30:UND30"/>
    <mergeCell ref="UNE30:UNO30"/>
    <mergeCell ref="UNP30:UNZ30"/>
    <mergeCell ref="UIY30:UJI30"/>
    <mergeCell ref="UJJ30:UJT30"/>
    <mergeCell ref="UJU30:UKE30"/>
    <mergeCell ref="UKF30:UKP30"/>
    <mergeCell ref="UKQ30:ULA30"/>
    <mergeCell ref="ULB30:ULL30"/>
    <mergeCell ref="UGK30:UGU30"/>
    <mergeCell ref="UGV30:UHF30"/>
    <mergeCell ref="UHG30:UHQ30"/>
    <mergeCell ref="UHR30:UIB30"/>
    <mergeCell ref="UIC30:UIM30"/>
    <mergeCell ref="UIN30:UIX30"/>
    <mergeCell ref="UDW30:UEG30"/>
    <mergeCell ref="UEH30:UER30"/>
    <mergeCell ref="UES30:UFC30"/>
    <mergeCell ref="UFD30:UFN30"/>
    <mergeCell ref="UFO30:UFY30"/>
    <mergeCell ref="UFZ30:UGJ30"/>
    <mergeCell ref="UBI30:UBS30"/>
    <mergeCell ref="UBT30:UCD30"/>
    <mergeCell ref="UCE30:UCO30"/>
    <mergeCell ref="UCP30:UCZ30"/>
    <mergeCell ref="UDA30:UDK30"/>
    <mergeCell ref="UDL30:UDV30"/>
    <mergeCell ref="TYU30:TZE30"/>
    <mergeCell ref="TZF30:TZP30"/>
    <mergeCell ref="TZQ30:UAA30"/>
    <mergeCell ref="UAB30:UAL30"/>
    <mergeCell ref="UAM30:UAW30"/>
    <mergeCell ref="UAX30:UBH30"/>
    <mergeCell ref="TWG30:TWQ30"/>
    <mergeCell ref="TWR30:TXB30"/>
    <mergeCell ref="TXC30:TXM30"/>
    <mergeCell ref="TXN30:TXX30"/>
    <mergeCell ref="TXY30:TYI30"/>
    <mergeCell ref="TYJ30:TYT30"/>
    <mergeCell ref="TTS30:TUC30"/>
    <mergeCell ref="TUD30:TUN30"/>
    <mergeCell ref="TUO30:TUY30"/>
    <mergeCell ref="TUZ30:TVJ30"/>
    <mergeCell ref="TVK30:TVU30"/>
    <mergeCell ref="TVV30:TWF30"/>
    <mergeCell ref="TRE30:TRO30"/>
    <mergeCell ref="TRP30:TRZ30"/>
    <mergeCell ref="TSA30:TSK30"/>
    <mergeCell ref="TSL30:TSV30"/>
    <mergeCell ref="TSW30:TTG30"/>
    <mergeCell ref="TTH30:TTR30"/>
    <mergeCell ref="TOQ30:TPA30"/>
    <mergeCell ref="TPB30:TPL30"/>
    <mergeCell ref="TPM30:TPW30"/>
    <mergeCell ref="TPX30:TQH30"/>
    <mergeCell ref="TQI30:TQS30"/>
    <mergeCell ref="TQT30:TRD30"/>
    <mergeCell ref="TMC30:TMM30"/>
    <mergeCell ref="TMN30:TMX30"/>
    <mergeCell ref="TMY30:TNI30"/>
    <mergeCell ref="TNJ30:TNT30"/>
    <mergeCell ref="TNU30:TOE30"/>
    <mergeCell ref="TOF30:TOP30"/>
    <mergeCell ref="TJO30:TJY30"/>
    <mergeCell ref="TJZ30:TKJ30"/>
    <mergeCell ref="TKK30:TKU30"/>
    <mergeCell ref="TKV30:TLF30"/>
    <mergeCell ref="TLG30:TLQ30"/>
    <mergeCell ref="TLR30:TMB30"/>
    <mergeCell ref="THA30:THK30"/>
    <mergeCell ref="THL30:THV30"/>
    <mergeCell ref="THW30:TIG30"/>
    <mergeCell ref="TIH30:TIR30"/>
    <mergeCell ref="TIS30:TJC30"/>
    <mergeCell ref="TJD30:TJN30"/>
    <mergeCell ref="TEM30:TEW30"/>
    <mergeCell ref="TEX30:TFH30"/>
    <mergeCell ref="TFI30:TFS30"/>
    <mergeCell ref="TFT30:TGD30"/>
    <mergeCell ref="TGE30:TGO30"/>
    <mergeCell ref="TGP30:TGZ30"/>
    <mergeCell ref="TBY30:TCI30"/>
    <mergeCell ref="TCJ30:TCT30"/>
    <mergeCell ref="TCU30:TDE30"/>
    <mergeCell ref="TDF30:TDP30"/>
    <mergeCell ref="TDQ30:TEA30"/>
    <mergeCell ref="TEB30:TEL30"/>
    <mergeCell ref="SZK30:SZU30"/>
    <mergeCell ref="SZV30:TAF30"/>
    <mergeCell ref="TAG30:TAQ30"/>
    <mergeCell ref="TAR30:TBB30"/>
    <mergeCell ref="TBC30:TBM30"/>
    <mergeCell ref="TBN30:TBX30"/>
    <mergeCell ref="SWW30:SXG30"/>
    <mergeCell ref="SXH30:SXR30"/>
    <mergeCell ref="SXS30:SYC30"/>
    <mergeCell ref="SYD30:SYN30"/>
    <mergeCell ref="SYO30:SYY30"/>
    <mergeCell ref="SYZ30:SZJ30"/>
    <mergeCell ref="SUI30:SUS30"/>
    <mergeCell ref="SUT30:SVD30"/>
    <mergeCell ref="SVE30:SVO30"/>
    <mergeCell ref="SVP30:SVZ30"/>
    <mergeCell ref="SWA30:SWK30"/>
    <mergeCell ref="SWL30:SWV30"/>
    <mergeCell ref="SRU30:SSE30"/>
    <mergeCell ref="SSF30:SSP30"/>
    <mergeCell ref="SSQ30:STA30"/>
    <mergeCell ref="STB30:STL30"/>
    <mergeCell ref="STM30:STW30"/>
    <mergeCell ref="STX30:SUH30"/>
    <mergeCell ref="SPG30:SPQ30"/>
    <mergeCell ref="SPR30:SQB30"/>
    <mergeCell ref="SQC30:SQM30"/>
    <mergeCell ref="SQN30:SQX30"/>
    <mergeCell ref="SQY30:SRI30"/>
    <mergeCell ref="SRJ30:SRT30"/>
    <mergeCell ref="SMS30:SNC30"/>
    <mergeCell ref="SND30:SNN30"/>
    <mergeCell ref="SNO30:SNY30"/>
    <mergeCell ref="SNZ30:SOJ30"/>
    <mergeCell ref="SOK30:SOU30"/>
    <mergeCell ref="SOV30:SPF30"/>
    <mergeCell ref="SKE30:SKO30"/>
    <mergeCell ref="SKP30:SKZ30"/>
    <mergeCell ref="SLA30:SLK30"/>
    <mergeCell ref="SLL30:SLV30"/>
    <mergeCell ref="SLW30:SMG30"/>
    <mergeCell ref="SMH30:SMR30"/>
    <mergeCell ref="SHQ30:SIA30"/>
    <mergeCell ref="SIB30:SIL30"/>
    <mergeCell ref="SIM30:SIW30"/>
    <mergeCell ref="SIX30:SJH30"/>
    <mergeCell ref="SJI30:SJS30"/>
    <mergeCell ref="SJT30:SKD30"/>
    <mergeCell ref="SFC30:SFM30"/>
    <mergeCell ref="SFN30:SFX30"/>
    <mergeCell ref="SFY30:SGI30"/>
    <mergeCell ref="SGJ30:SGT30"/>
    <mergeCell ref="SGU30:SHE30"/>
    <mergeCell ref="SHF30:SHP30"/>
    <mergeCell ref="SCO30:SCY30"/>
    <mergeCell ref="SCZ30:SDJ30"/>
    <mergeCell ref="SDK30:SDU30"/>
    <mergeCell ref="SDV30:SEF30"/>
    <mergeCell ref="SEG30:SEQ30"/>
    <mergeCell ref="SER30:SFB30"/>
    <mergeCell ref="SAA30:SAK30"/>
    <mergeCell ref="SAL30:SAV30"/>
    <mergeCell ref="SAW30:SBG30"/>
    <mergeCell ref="SBH30:SBR30"/>
    <mergeCell ref="SBS30:SCC30"/>
    <mergeCell ref="SCD30:SCN30"/>
    <mergeCell ref="RXM30:RXW30"/>
    <mergeCell ref="RXX30:RYH30"/>
    <mergeCell ref="RYI30:RYS30"/>
    <mergeCell ref="RYT30:RZD30"/>
    <mergeCell ref="RZE30:RZO30"/>
    <mergeCell ref="RZP30:RZZ30"/>
    <mergeCell ref="RUY30:RVI30"/>
    <mergeCell ref="RVJ30:RVT30"/>
    <mergeCell ref="RVU30:RWE30"/>
    <mergeCell ref="RWF30:RWP30"/>
    <mergeCell ref="RWQ30:RXA30"/>
    <mergeCell ref="RXB30:RXL30"/>
    <mergeCell ref="RSK30:RSU30"/>
    <mergeCell ref="RSV30:RTF30"/>
    <mergeCell ref="RTG30:RTQ30"/>
    <mergeCell ref="RTR30:RUB30"/>
    <mergeCell ref="RUC30:RUM30"/>
    <mergeCell ref="RUN30:RUX30"/>
    <mergeCell ref="RPW30:RQG30"/>
    <mergeCell ref="RQH30:RQR30"/>
    <mergeCell ref="RQS30:RRC30"/>
    <mergeCell ref="RRD30:RRN30"/>
    <mergeCell ref="RRO30:RRY30"/>
    <mergeCell ref="RRZ30:RSJ30"/>
    <mergeCell ref="RNI30:RNS30"/>
    <mergeCell ref="RNT30:ROD30"/>
    <mergeCell ref="ROE30:ROO30"/>
    <mergeCell ref="ROP30:ROZ30"/>
    <mergeCell ref="RPA30:RPK30"/>
    <mergeCell ref="RPL30:RPV30"/>
    <mergeCell ref="RKU30:RLE30"/>
    <mergeCell ref="RLF30:RLP30"/>
    <mergeCell ref="RLQ30:RMA30"/>
    <mergeCell ref="RMB30:RML30"/>
    <mergeCell ref="RMM30:RMW30"/>
    <mergeCell ref="RMX30:RNH30"/>
    <mergeCell ref="RIG30:RIQ30"/>
    <mergeCell ref="RIR30:RJB30"/>
    <mergeCell ref="RJC30:RJM30"/>
    <mergeCell ref="RJN30:RJX30"/>
    <mergeCell ref="RJY30:RKI30"/>
    <mergeCell ref="RKJ30:RKT30"/>
    <mergeCell ref="RFS30:RGC30"/>
    <mergeCell ref="RGD30:RGN30"/>
    <mergeCell ref="RGO30:RGY30"/>
    <mergeCell ref="RGZ30:RHJ30"/>
    <mergeCell ref="RHK30:RHU30"/>
    <mergeCell ref="RHV30:RIF30"/>
    <mergeCell ref="RDE30:RDO30"/>
    <mergeCell ref="RDP30:RDZ30"/>
    <mergeCell ref="REA30:REK30"/>
    <mergeCell ref="REL30:REV30"/>
    <mergeCell ref="REW30:RFG30"/>
    <mergeCell ref="RFH30:RFR30"/>
    <mergeCell ref="RAQ30:RBA30"/>
    <mergeCell ref="RBB30:RBL30"/>
    <mergeCell ref="RBM30:RBW30"/>
    <mergeCell ref="RBX30:RCH30"/>
    <mergeCell ref="RCI30:RCS30"/>
    <mergeCell ref="RCT30:RDD30"/>
    <mergeCell ref="QYC30:QYM30"/>
    <mergeCell ref="QYN30:QYX30"/>
    <mergeCell ref="QYY30:QZI30"/>
    <mergeCell ref="QZJ30:QZT30"/>
    <mergeCell ref="QZU30:RAE30"/>
    <mergeCell ref="RAF30:RAP30"/>
    <mergeCell ref="QVO30:QVY30"/>
    <mergeCell ref="QVZ30:QWJ30"/>
    <mergeCell ref="QWK30:QWU30"/>
    <mergeCell ref="QWV30:QXF30"/>
    <mergeCell ref="QXG30:QXQ30"/>
    <mergeCell ref="QXR30:QYB30"/>
    <mergeCell ref="QTA30:QTK30"/>
    <mergeCell ref="QTL30:QTV30"/>
    <mergeCell ref="QTW30:QUG30"/>
    <mergeCell ref="QUH30:QUR30"/>
    <mergeCell ref="QUS30:QVC30"/>
    <mergeCell ref="QVD30:QVN30"/>
    <mergeCell ref="QQM30:QQW30"/>
    <mergeCell ref="QQX30:QRH30"/>
    <mergeCell ref="QRI30:QRS30"/>
    <mergeCell ref="QRT30:QSD30"/>
    <mergeCell ref="QSE30:QSO30"/>
    <mergeCell ref="QSP30:QSZ30"/>
    <mergeCell ref="QNY30:QOI30"/>
    <mergeCell ref="QOJ30:QOT30"/>
    <mergeCell ref="QOU30:QPE30"/>
    <mergeCell ref="QPF30:QPP30"/>
    <mergeCell ref="QPQ30:QQA30"/>
    <mergeCell ref="QQB30:QQL30"/>
    <mergeCell ref="QLK30:QLU30"/>
    <mergeCell ref="QLV30:QMF30"/>
    <mergeCell ref="QMG30:QMQ30"/>
    <mergeCell ref="QMR30:QNB30"/>
    <mergeCell ref="QNC30:QNM30"/>
    <mergeCell ref="QNN30:QNX30"/>
    <mergeCell ref="QIW30:QJG30"/>
    <mergeCell ref="QJH30:QJR30"/>
    <mergeCell ref="QJS30:QKC30"/>
    <mergeCell ref="QKD30:QKN30"/>
    <mergeCell ref="QKO30:QKY30"/>
    <mergeCell ref="QKZ30:QLJ30"/>
    <mergeCell ref="QGI30:QGS30"/>
    <mergeCell ref="QGT30:QHD30"/>
    <mergeCell ref="QHE30:QHO30"/>
    <mergeCell ref="QHP30:QHZ30"/>
    <mergeCell ref="QIA30:QIK30"/>
    <mergeCell ref="QIL30:QIV30"/>
    <mergeCell ref="QDU30:QEE30"/>
    <mergeCell ref="QEF30:QEP30"/>
    <mergeCell ref="QEQ30:QFA30"/>
    <mergeCell ref="QFB30:QFL30"/>
    <mergeCell ref="QFM30:QFW30"/>
    <mergeCell ref="QFX30:QGH30"/>
    <mergeCell ref="QBG30:QBQ30"/>
    <mergeCell ref="QBR30:QCB30"/>
    <mergeCell ref="QCC30:QCM30"/>
    <mergeCell ref="QCN30:QCX30"/>
    <mergeCell ref="QCY30:QDI30"/>
    <mergeCell ref="QDJ30:QDT30"/>
    <mergeCell ref="PYS30:PZC30"/>
    <mergeCell ref="PZD30:PZN30"/>
    <mergeCell ref="PZO30:PZY30"/>
    <mergeCell ref="PZZ30:QAJ30"/>
    <mergeCell ref="QAK30:QAU30"/>
    <mergeCell ref="QAV30:QBF30"/>
    <mergeCell ref="PWE30:PWO30"/>
    <mergeCell ref="PWP30:PWZ30"/>
    <mergeCell ref="PXA30:PXK30"/>
    <mergeCell ref="PXL30:PXV30"/>
    <mergeCell ref="PXW30:PYG30"/>
    <mergeCell ref="PYH30:PYR30"/>
    <mergeCell ref="PTQ30:PUA30"/>
    <mergeCell ref="PUB30:PUL30"/>
    <mergeCell ref="PUM30:PUW30"/>
    <mergeCell ref="PUX30:PVH30"/>
    <mergeCell ref="PVI30:PVS30"/>
    <mergeCell ref="PVT30:PWD30"/>
    <mergeCell ref="PRC30:PRM30"/>
    <mergeCell ref="PRN30:PRX30"/>
    <mergeCell ref="PRY30:PSI30"/>
    <mergeCell ref="PSJ30:PST30"/>
    <mergeCell ref="PSU30:PTE30"/>
    <mergeCell ref="PTF30:PTP30"/>
    <mergeCell ref="POO30:POY30"/>
    <mergeCell ref="POZ30:PPJ30"/>
    <mergeCell ref="PPK30:PPU30"/>
    <mergeCell ref="PPV30:PQF30"/>
    <mergeCell ref="PQG30:PQQ30"/>
    <mergeCell ref="PQR30:PRB30"/>
    <mergeCell ref="PMA30:PMK30"/>
    <mergeCell ref="PML30:PMV30"/>
    <mergeCell ref="PMW30:PNG30"/>
    <mergeCell ref="PNH30:PNR30"/>
    <mergeCell ref="PNS30:POC30"/>
    <mergeCell ref="POD30:PON30"/>
    <mergeCell ref="PJM30:PJW30"/>
    <mergeCell ref="PJX30:PKH30"/>
    <mergeCell ref="PKI30:PKS30"/>
    <mergeCell ref="PKT30:PLD30"/>
    <mergeCell ref="PLE30:PLO30"/>
    <mergeCell ref="PLP30:PLZ30"/>
    <mergeCell ref="PGY30:PHI30"/>
    <mergeCell ref="PHJ30:PHT30"/>
    <mergeCell ref="PHU30:PIE30"/>
    <mergeCell ref="PIF30:PIP30"/>
    <mergeCell ref="PIQ30:PJA30"/>
    <mergeCell ref="PJB30:PJL30"/>
    <mergeCell ref="PEK30:PEU30"/>
    <mergeCell ref="PEV30:PFF30"/>
    <mergeCell ref="PFG30:PFQ30"/>
    <mergeCell ref="PFR30:PGB30"/>
    <mergeCell ref="PGC30:PGM30"/>
    <mergeCell ref="PGN30:PGX30"/>
    <mergeCell ref="PBW30:PCG30"/>
    <mergeCell ref="PCH30:PCR30"/>
    <mergeCell ref="PCS30:PDC30"/>
    <mergeCell ref="PDD30:PDN30"/>
    <mergeCell ref="PDO30:PDY30"/>
    <mergeCell ref="PDZ30:PEJ30"/>
    <mergeCell ref="OZI30:OZS30"/>
    <mergeCell ref="OZT30:PAD30"/>
    <mergeCell ref="PAE30:PAO30"/>
    <mergeCell ref="PAP30:PAZ30"/>
    <mergeCell ref="PBA30:PBK30"/>
    <mergeCell ref="PBL30:PBV30"/>
    <mergeCell ref="OWU30:OXE30"/>
    <mergeCell ref="OXF30:OXP30"/>
    <mergeCell ref="OXQ30:OYA30"/>
    <mergeCell ref="OYB30:OYL30"/>
    <mergeCell ref="OYM30:OYW30"/>
    <mergeCell ref="OYX30:OZH30"/>
    <mergeCell ref="OUG30:OUQ30"/>
    <mergeCell ref="OUR30:OVB30"/>
    <mergeCell ref="OVC30:OVM30"/>
    <mergeCell ref="OVN30:OVX30"/>
    <mergeCell ref="OVY30:OWI30"/>
    <mergeCell ref="OWJ30:OWT30"/>
    <mergeCell ref="ORS30:OSC30"/>
    <mergeCell ref="OSD30:OSN30"/>
    <mergeCell ref="OSO30:OSY30"/>
    <mergeCell ref="OSZ30:OTJ30"/>
    <mergeCell ref="OTK30:OTU30"/>
    <mergeCell ref="OTV30:OUF30"/>
    <mergeCell ref="OPE30:OPO30"/>
    <mergeCell ref="OPP30:OPZ30"/>
    <mergeCell ref="OQA30:OQK30"/>
    <mergeCell ref="OQL30:OQV30"/>
    <mergeCell ref="OQW30:ORG30"/>
    <mergeCell ref="ORH30:ORR30"/>
    <mergeCell ref="OMQ30:ONA30"/>
    <mergeCell ref="ONB30:ONL30"/>
    <mergeCell ref="ONM30:ONW30"/>
    <mergeCell ref="ONX30:OOH30"/>
    <mergeCell ref="OOI30:OOS30"/>
    <mergeCell ref="OOT30:OPD30"/>
    <mergeCell ref="OKC30:OKM30"/>
    <mergeCell ref="OKN30:OKX30"/>
    <mergeCell ref="OKY30:OLI30"/>
    <mergeCell ref="OLJ30:OLT30"/>
    <mergeCell ref="OLU30:OME30"/>
    <mergeCell ref="OMF30:OMP30"/>
    <mergeCell ref="OHO30:OHY30"/>
    <mergeCell ref="OHZ30:OIJ30"/>
    <mergeCell ref="OIK30:OIU30"/>
    <mergeCell ref="OIV30:OJF30"/>
    <mergeCell ref="OJG30:OJQ30"/>
    <mergeCell ref="OJR30:OKB30"/>
    <mergeCell ref="OFA30:OFK30"/>
    <mergeCell ref="OFL30:OFV30"/>
    <mergeCell ref="OFW30:OGG30"/>
    <mergeCell ref="OGH30:OGR30"/>
    <mergeCell ref="OGS30:OHC30"/>
    <mergeCell ref="OHD30:OHN30"/>
    <mergeCell ref="OCM30:OCW30"/>
    <mergeCell ref="OCX30:ODH30"/>
    <mergeCell ref="ODI30:ODS30"/>
    <mergeCell ref="ODT30:OED30"/>
    <mergeCell ref="OEE30:OEO30"/>
    <mergeCell ref="OEP30:OEZ30"/>
    <mergeCell ref="NZY30:OAI30"/>
    <mergeCell ref="OAJ30:OAT30"/>
    <mergeCell ref="OAU30:OBE30"/>
    <mergeCell ref="OBF30:OBP30"/>
    <mergeCell ref="OBQ30:OCA30"/>
    <mergeCell ref="OCB30:OCL30"/>
    <mergeCell ref="NXK30:NXU30"/>
    <mergeCell ref="NXV30:NYF30"/>
    <mergeCell ref="NYG30:NYQ30"/>
    <mergeCell ref="NYR30:NZB30"/>
    <mergeCell ref="NZC30:NZM30"/>
    <mergeCell ref="NZN30:NZX30"/>
    <mergeCell ref="NUW30:NVG30"/>
    <mergeCell ref="NVH30:NVR30"/>
    <mergeCell ref="NVS30:NWC30"/>
    <mergeCell ref="NWD30:NWN30"/>
    <mergeCell ref="NWO30:NWY30"/>
    <mergeCell ref="NWZ30:NXJ30"/>
    <mergeCell ref="NSI30:NSS30"/>
    <mergeCell ref="NST30:NTD30"/>
    <mergeCell ref="NTE30:NTO30"/>
    <mergeCell ref="NTP30:NTZ30"/>
    <mergeCell ref="NUA30:NUK30"/>
    <mergeCell ref="NUL30:NUV30"/>
    <mergeCell ref="NPU30:NQE30"/>
    <mergeCell ref="NQF30:NQP30"/>
    <mergeCell ref="NQQ30:NRA30"/>
    <mergeCell ref="NRB30:NRL30"/>
    <mergeCell ref="NRM30:NRW30"/>
    <mergeCell ref="NRX30:NSH30"/>
    <mergeCell ref="NNG30:NNQ30"/>
    <mergeCell ref="NNR30:NOB30"/>
    <mergeCell ref="NOC30:NOM30"/>
    <mergeCell ref="NON30:NOX30"/>
    <mergeCell ref="NOY30:NPI30"/>
    <mergeCell ref="NPJ30:NPT30"/>
    <mergeCell ref="NKS30:NLC30"/>
    <mergeCell ref="NLD30:NLN30"/>
    <mergeCell ref="NLO30:NLY30"/>
    <mergeCell ref="NLZ30:NMJ30"/>
    <mergeCell ref="NMK30:NMU30"/>
    <mergeCell ref="NMV30:NNF30"/>
    <mergeCell ref="NIE30:NIO30"/>
    <mergeCell ref="NIP30:NIZ30"/>
    <mergeCell ref="NJA30:NJK30"/>
    <mergeCell ref="NJL30:NJV30"/>
    <mergeCell ref="NJW30:NKG30"/>
    <mergeCell ref="NKH30:NKR30"/>
    <mergeCell ref="NFQ30:NGA30"/>
    <mergeCell ref="NGB30:NGL30"/>
    <mergeCell ref="NGM30:NGW30"/>
    <mergeCell ref="NGX30:NHH30"/>
    <mergeCell ref="NHI30:NHS30"/>
    <mergeCell ref="NHT30:NID30"/>
    <mergeCell ref="NDC30:NDM30"/>
    <mergeCell ref="NDN30:NDX30"/>
    <mergeCell ref="NDY30:NEI30"/>
    <mergeCell ref="NEJ30:NET30"/>
    <mergeCell ref="NEU30:NFE30"/>
    <mergeCell ref="NFF30:NFP30"/>
    <mergeCell ref="NAO30:NAY30"/>
    <mergeCell ref="NAZ30:NBJ30"/>
    <mergeCell ref="NBK30:NBU30"/>
    <mergeCell ref="NBV30:NCF30"/>
    <mergeCell ref="NCG30:NCQ30"/>
    <mergeCell ref="NCR30:NDB30"/>
    <mergeCell ref="MYA30:MYK30"/>
    <mergeCell ref="MYL30:MYV30"/>
    <mergeCell ref="MYW30:MZG30"/>
    <mergeCell ref="MZH30:MZR30"/>
    <mergeCell ref="MZS30:NAC30"/>
    <mergeCell ref="NAD30:NAN30"/>
    <mergeCell ref="MVM30:MVW30"/>
    <mergeCell ref="MVX30:MWH30"/>
    <mergeCell ref="MWI30:MWS30"/>
    <mergeCell ref="MWT30:MXD30"/>
    <mergeCell ref="MXE30:MXO30"/>
    <mergeCell ref="MXP30:MXZ30"/>
    <mergeCell ref="MSY30:MTI30"/>
    <mergeCell ref="MTJ30:MTT30"/>
    <mergeCell ref="MTU30:MUE30"/>
    <mergeCell ref="MUF30:MUP30"/>
    <mergeCell ref="MUQ30:MVA30"/>
    <mergeCell ref="MVB30:MVL30"/>
    <mergeCell ref="MQK30:MQU30"/>
    <mergeCell ref="MQV30:MRF30"/>
    <mergeCell ref="MRG30:MRQ30"/>
    <mergeCell ref="MRR30:MSB30"/>
    <mergeCell ref="MSC30:MSM30"/>
    <mergeCell ref="MSN30:MSX30"/>
    <mergeCell ref="MNW30:MOG30"/>
    <mergeCell ref="MOH30:MOR30"/>
    <mergeCell ref="MOS30:MPC30"/>
    <mergeCell ref="MPD30:MPN30"/>
    <mergeCell ref="MPO30:MPY30"/>
    <mergeCell ref="MPZ30:MQJ30"/>
    <mergeCell ref="MLI30:MLS30"/>
    <mergeCell ref="MLT30:MMD30"/>
    <mergeCell ref="MME30:MMO30"/>
    <mergeCell ref="MMP30:MMZ30"/>
    <mergeCell ref="MNA30:MNK30"/>
    <mergeCell ref="MNL30:MNV30"/>
    <mergeCell ref="MIU30:MJE30"/>
    <mergeCell ref="MJF30:MJP30"/>
    <mergeCell ref="MJQ30:MKA30"/>
    <mergeCell ref="MKB30:MKL30"/>
    <mergeCell ref="MKM30:MKW30"/>
    <mergeCell ref="MKX30:MLH30"/>
    <mergeCell ref="MGG30:MGQ30"/>
    <mergeCell ref="MGR30:MHB30"/>
    <mergeCell ref="MHC30:MHM30"/>
    <mergeCell ref="MHN30:MHX30"/>
    <mergeCell ref="MHY30:MII30"/>
    <mergeCell ref="MIJ30:MIT30"/>
    <mergeCell ref="MDS30:MEC30"/>
    <mergeCell ref="MED30:MEN30"/>
    <mergeCell ref="MEO30:MEY30"/>
    <mergeCell ref="MEZ30:MFJ30"/>
    <mergeCell ref="MFK30:MFU30"/>
    <mergeCell ref="MFV30:MGF30"/>
    <mergeCell ref="MBE30:MBO30"/>
    <mergeCell ref="MBP30:MBZ30"/>
    <mergeCell ref="MCA30:MCK30"/>
    <mergeCell ref="MCL30:MCV30"/>
    <mergeCell ref="MCW30:MDG30"/>
    <mergeCell ref="MDH30:MDR30"/>
    <mergeCell ref="LYQ30:LZA30"/>
    <mergeCell ref="LZB30:LZL30"/>
    <mergeCell ref="LZM30:LZW30"/>
    <mergeCell ref="LZX30:MAH30"/>
    <mergeCell ref="MAI30:MAS30"/>
    <mergeCell ref="MAT30:MBD30"/>
    <mergeCell ref="LWC30:LWM30"/>
    <mergeCell ref="LWN30:LWX30"/>
    <mergeCell ref="LWY30:LXI30"/>
    <mergeCell ref="LXJ30:LXT30"/>
    <mergeCell ref="LXU30:LYE30"/>
    <mergeCell ref="LYF30:LYP30"/>
    <mergeCell ref="LTO30:LTY30"/>
    <mergeCell ref="LTZ30:LUJ30"/>
    <mergeCell ref="LUK30:LUU30"/>
    <mergeCell ref="LUV30:LVF30"/>
    <mergeCell ref="LVG30:LVQ30"/>
    <mergeCell ref="LVR30:LWB30"/>
    <mergeCell ref="LRA30:LRK30"/>
    <mergeCell ref="LRL30:LRV30"/>
    <mergeCell ref="LRW30:LSG30"/>
    <mergeCell ref="LSH30:LSR30"/>
    <mergeCell ref="LSS30:LTC30"/>
    <mergeCell ref="LTD30:LTN30"/>
    <mergeCell ref="LOM30:LOW30"/>
    <mergeCell ref="LOX30:LPH30"/>
    <mergeCell ref="LPI30:LPS30"/>
    <mergeCell ref="LPT30:LQD30"/>
    <mergeCell ref="LQE30:LQO30"/>
    <mergeCell ref="LQP30:LQZ30"/>
    <mergeCell ref="LLY30:LMI30"/>
    <mergeCell ref="LMJ30:LMT30"/>
    <mergeCell ref="LMU30:LNE30"/>
    <mergeCell ref="LNF30:LNP30"/>
    <mergeCell ref="LNQ30:LOA30"/>
    <mergeCell ref="LOB30:LOL30"/>
    <mergeCell ref="LJK30:LJU30"/>
    <mergeCell ref="LJV30:LKF30"/>
    <mergeCell ref="LKG30:LKQ30"/>
    <mergeCell ref="LKR30:LLB30"/>
    <mergeCell ref="LLC30:LLM30"/>
    <mergeCell ref="LLN30:LLX30"/>
    <mergeCell ref="LGW30:LHG30"/>
    <mergeCell ref="LHH30:LHR30"/>
    <mergeCell ref="LHS30:LIC30"/>
    <mergeCell ref="LID30:LIN30"/>
    <mergeCell ref="LIO30:LIY30"/>
    <mergeCell ref="LIZ30:LJJ30"/>
    <mergeCell ref="LEI30:LES30"/>
    <mergeCell ref="LET30:LFD30"/>
    <mergeCell ref="LFE30:LFO30"/>
    <mergeCell ref="LFP30:LFZ30"/>
    <mergeCell ref="LGA30:LGK30"/>
    <mergeCell ref="LGL30:LGV30"/>
    <mergeCell ref="LBU30:LCE30"/>
    <mergeCell ref="LCF30:LCP30"/>
    <mergeCell ref="LCQ30:LDA30"/>
    <mergeCell ref="LDB30:LDL30"/>
    <mergeCell ref="LDM30:LDW30"/>
    <mergeCell ref="LDX30:LEH30"/>
    <mergeCell ref="KZG30:KZQ30"/>
    <mergeCell ref="KZR30:LAB30"/>
    <mergeCell ref="LAC30:LAM30"/>
    <mergeCell ref="LAN30:LAX30"/>
    <mergeCell ref="LAY30:LBI30"/>
    <mergeCell ref="LBJ30:LBT30"/>
    <mergeCell ref="KWS30:KXC30"/>
    <mergeCell ref="KXD30:KXN30"/>
    <mergeCell ref="KXO30:KXY30"/>
    <mergeCell ref="KXZ30:KYJ30"/>
    <mergeCell ref="KYK30:KYU30"/>
    <mergeCell ref="KYV30:KZF30"/>
    <mergeCell ref="KUE30:KUO30"/>
    <mergeCell ref="KUP30:KUZ30"/>
    <mergeCell ref="KVA30:KVK30"/>
    <mergeCell ref="KVL30:KVV30"/>
    <mergeCell ref="KVW30:KWG30"/>
    <mergeCell ref="KWH30:KWR30"/>
    <mergeCell ref="KRQ30:KSA30"/>
    <mergeCell ref="KSB30:KSL30"/>
    <mergeCell ref="KSM30:KSW30"/>
    <mergeCell ref="KSX30:KTH30"/>
    <mergeCell ref="KTI30:KTS30"/>
    <mergeCell ref="KTT30:KUD30"/>
    <mergeCell ref="KPC30:KPM30"/>
    <mergeCell ref="KPN30:KPX30"/>
    <mergeCell ref="KPY30:KQI30"/>
    <mergeCell ref="KQJ30:KQT30"/>
    <mergeCell ref="KQU30:KRE30"/>
    <mergeCell ref="KRF30:KRP30"/>
    <mergeCell ref="KMO30:KMY30"/>
    <mergeCell ref="KMZ30:KNJ30"/>
    <mergeCell ref="KNK30:KNU30"/>
    <mergeCell ref="KNV30:KOF30"/>
    <mergeCell ref="KOG30:KOQ30"/>
    <mergeCell ref="KOR30:KPB30"/>
    <mergeCell ref="KKA30:KKK30"/>
    <mergeCell ref="KKL30:KKV30"/>
    <mergeCell ref="KKW30:KLG30"/>
    <mergeCell ref="KLH30:KLR30"/>
    <mergeCell ref="KLS30:KMC30"/>
    <mergeCell ref="KMD30:KMN30"/>
    <mergeCell ref="KHM30:KHW30"/>
    <mergeCell ref="KHX30:KIH30"/>
    <mergeCell ref="KII30:KIS30"/>
    <mergeCell ref="KIT30:KJD30"/>
    <mergeCell ref="KJE30:KJO30"/>
    <mergeCell ref="KJP30:KJZ30"/>
    <mergeCell ref="KEY30:KFI30"/>
    <mergeCell ref="KFJ30:KFT30"/>
    <mergeCell ref="KFU30:KGE30"/>
    <mergeCell ref="KGF30:KGP30"/>
    <mergeCell ref="KGQ30:KHA30"/>
    <mergeCell ref="KHB30:KHL30"/>
    <mergeCell ref="KCK30:KCU30"/>
    <mergeCell ref="KCV30:KDF30"/>
    <mergeCell ref="KDG30:KDQ30"/>
    <mergeCell ref="KDR30:KEB30"/>
    <mergeCell ref="KEC30:KEM30"/>
    <mergeCell ref="KEN30:KEX30"/>
    <mergeCell ref="JZW30:KAG30"/>
    <mergeCell ref="KAH30:KAR30"/>
    <mergeCell ref="KAS30:KBC30"/>
    <mergeCell ref="KBD30:KBN30"/>
    <mergeCell ref="KBO30:KBY30"/>
    <mergeCell ref="KBZ30:KCJ30"/>
    <mergeCell ref="JXI30:JXS30"/>
    <mergeCell ref="JXT30:JYD30"/>
    <mergeCell ref="JYE30:JYO30"/>
    <mergeCell ref="JYP30:JYZ30"/>
    <mergeCell ref="JZA30:JZK30"/>
    <mergeCell ref="JZL30:JZV30"/>
    <mergeCell ref="JUU30:JVE30"/>
    <mergeCell ref="JVF30:JVP30"/>
    <mergeCell ref="JVQ30:JWA30"/>
    <mergeCell ref="JWB30:JWL30"/>
    <mergeCell ref="JWM30:JWW30"/>
    <mergeCell ref="JWX30:JXH30"/>
    <mergeCell ref="JSG30:JSQ30"/>
    <mergeCell ref="JSR30:JTB30"/>
    <mergeCell ref="JTC30:JTM30"/>
    <mergeCell ref="JTN30:JTX30"/>
    <mergeCell ref="JTY30:JUI30"/>
    <mergeCell ref="JUJ30:JUT30"/>
    <mergeCell ref="JPS30:JQC30"/>
    <mergeCell ref="JQD30:JQN30"/>
    <mergeCell ref="JQO30:JQY30"/>
    <mergeCell ref="JQZ30:JRJ30"/>
    <mergeCell ref="JRK30:JRU30"/>
    <mergeCell ref="JRV30:JSF30"/>
    <mergeCell ref="JNE30:JNO30"/>
    <mergeCell ref="JNP30:JNZ30"/>
    <mergeCell ref="JOA30:JOK30"/>
    <mergeCell ref="JOL30:JOV30"/>
    <mergeCell ref="JOW30:JPG30"/>
    <mergeCell ref="JPH30:JPR30"/>
    <mergeCell ref="JKQ30:JLA30"/>
    <mergeCell ref="JLB30:JLL30"/>
    <mergeCell ref="JLM30:JLW30"/>
    <mergeCell ref="JLX30:JMH30"/>
    <mergeCell ref="JMI30:JMS30"/>
    <mergeCell ref="JMT30:JND30"/>
    <mergeCell ref="JIC30:JIM30"/>
    <mergeCell ref="JIN30:JIX30"/>
    <mergeCell ref="JIY30:JJI30"/>
    <mergeCell ref="JJJ30:JJT30"/>
    <mergeCell ref="JJU30:JKE30"/>
    <mergeCell ref="JKF30:JKP30"/>
    <mergeCell ref="JFO30:JFY30"/>
    <mergeCell ref="JFZ30:JGJ30"/>
    <mergeCell ref="JGK30:JGU30"/>
    <mergeCell ref="JGV30:JHF30"/>
    <mergeCell ref="JHG30:JHQ30"/>
    <mergeCell ref="JHR30:JIB30"/>
    <mergeCell ref="JDA30:JDK30"/>
    <mergeCell ref="JDL30:JDV30"/>
    <mergeCell ref="JDW30:JEG30"/>
    <mergeCell ref="JEH30:JER30"/>
    <mergeCell ref="JES30:JFC30"/>
    <mergeCell ref="JFD30:JFN30"/>
    <mergeCell ref="JAM30:JAW30"/>
    <mergeCell ref="JAX30:JBH30"/>
    <mergeCell ref="JBI30:JBS30"/>
    <mergeCell ref="JBT30:JCD30"/>
    <mergeCell ref="JCE30:JCO30"/>
    <mergeCell ref="JCP30:JCZ30"/>
    <mergeCell ref="IXY30:IYI30"/>
    <mergeCell ref="IYJ30:IYT30"/>
    <mergeCell ref="IYU30:IZE30"/>
    <mergeCell ref="IZF30:IZP30"/>
    <mergeCell ref="IZQ30:JAA30"/>
    <mergeCell ref="JAB30:JAL30"/>
    <mergeCell ref="IVK30:IVU30"/>
    <mergeCell ref="IVV30:IWF30"/>
    <mergeCell ref="IWG30:IWQ30"/>
    <mergeCell ref="IWR30:IXB30"/>
    <mergeCell ref="IXC30:IXM30"/>
    <mergeCell ref="IXN30:IXX30"/>
    <mergeCell ref="ISW30:ITG30"/>
    <mergeCell ref="ITH30:ITR30"/>
    <mergeCell ref="ITS30:IUC30"/>
    <mergeCell ref="IUD30:IUN30"/>
    <mergeCell ref="IUO30:IUY30"/>
    <mergeCell ref="IUZ30:IVJ30"/>
    <mergeCell ref="IQI30:IQS30"/>
    <mergeCell ref="IQT30:IRD30"/>
    <mergeCell ref="IRE30:IRO30"/>
    <mergeCell ref="IRP30:IRZ30"/>
    <mergeCell ref="ISA30:ISK30"/>
    <mergeCell ref="ISL30:ISV30"/>
    <mergeCell ref="INU30:IOE30"/>
    <mergeCell ref="IOF30:IOP30"/>
    <mergeCell ref="IOQ30:IPA30"/>
    <mergeCell ref="IPB30:IPL30"/>
    <mergeCell ref="IPM30:IPW30"/>
    <mergeCell ref="IPX30:IQH30"/>
    <mergeCell ref="ILG30:ILQ30"/>
    <mergeCell ref="ILR30:IMB30"/>
    <mergeCell ref="IMC30:IMM30"/>
    <mergeCell ref="IMN30:IMX30"/>
    <mergeCell ref="IMY30:INI30"/>
    <mergeCell ref="INJ30:INT30"/>
    <mergeCell ref="IIS30:IJC30"/>
    <mergeCell ref="IJD30:IJN30"/>
    <mergeCell ref="IJO30:IJY30"/>
    <mergeCell ref="IJZ30:IKJ30"/>
    <mergeCell ref="IKK30:IKU30"/>
    <mergeCell ref="IKV30:ILF30"/>
    <mergeCell ref="IGE30:IGO30"/>
    <mergeCell ref="IGP30:IGZ30"/>
    <mergeCell ref="IHA30:IHK30"/>
    <mergeCell ref="IHL30:IHV30"/>
    <mergeCell ref="IHW30:IIG30"/>
    <mergeCell ref="IIH30:IIR30"/>
    <mergeCell ref="IDQ30:IEA30"/>
    <mergeCell ref="IEB30:IEL30"/>
    <mergeCell ref="IEM30:IEW30"/>
    <mergeCell ref="IEX30:IFH30"/>
    <mergeCell ref="IFI30:IFS30"/>
    <mergeCell ref="IFT30:IGD30"/>
    <mergeCell ref="IBC30:IBM30"/>
    <mergeCell ref="IBN30:IBX30"/>
    <mergeCell ref="IBY30:ICI30"/>
    <mergeCell ref="ICJ30:ICT30"/>
    <mergeCell ref="ICU30:IDE30"/>
    <mergeCell ref="IDF30:IDP30"/>
    <mergeCell ref="HYO30:HYY30"/>
    <mergeCell ref="HYZ30:HZJ30"/>
    <mergeCell ref="HZK30:HZU30"/>
    <mergeCell ref="HZV30:IAF30"/>
    <mergeCell ref="IAG30:IAQ30"/>
    <mergeCell ref="IAR30:IBB30"/>
    <mergeCell ref="HWA30:HWK30"/>
    <mergeCell ref="HWL30:HWV30"/>
    <mergeCell ref="HWW30:HXG30"/>
    <mergeCell ref="HXH30:HXR30"/>
    <mergeCell ref="HXS30:HYC30"/>
    <mergeCell ref="HYD30:HYN30"/>
    <mergeCell ref="HTM30:HTW30"/>
    <mergeCell ref="HTX30:HUH30"/>
    <mergeCell ref="HUI30:HUS30"/>
    <mergeCell ref="HUT30:HVD30"/>
    <mergeCell ref="HVE30:HVO30"/>
    <mergeCell ref="HVP30:HVZ30"/>
    <mergeCell ref="HQY30:HRI30"/>
    <mergeCell ref="HRJ30:HRT30"/>
    <mergeCell ref="HRU30:HSE30"/>
    <mergeCell ref="HSF30:HSP30"/>
    <mergeCell ref="HSQ30:HTA30"/>
    <mergeCell ref="HTB30:HTL30"/>
    <mergeCell ref="HOK30:HOU30"/>
    <mergeCell ref="HOV30:HPF30"/>
    <mergeCell ref="HPG30:HPQ30"/>
    <mergeCell ref="HPR30:HQB30"/>
    <mergeCell ref="HQC30:HQM30"/>
    <mergeCell ref="HQN30:HQX30"/>
    <mergeCell ref="HLW30:HMG30"/>
    <mergeCell ref="HMH30:HMR30"/>
    <mergeCell ref="HMS30:HNC30"/>
    <mergeCell ref="HND30:HNN30"/>
    <mergeCell ref="HNO30:HNY30"/>
    <mergeCell ref="HNZ30:HOJ30"/>
    <mergeCell ref="HJI30:HJS30"/>
    <mergeCell ref="HJT30:HKD30"/>
    <mergeCell ref="HKE30:HKO30"/>
    <mergeCell ref="HKP30:HKZ30"/>
    <mergeCell ref="HLA30:HLK30"/>
    <mergeCell ref="HLL30:HLV30"/>
    <mergeCell ref="HGU30:HHE30"/>
    <mergeCell ref="HHF30:HHP30"/>
    <mergeCell ref="HHQ30:HIA30"/>
    <mergeCell ref="HIB30:HIL30"/>
    <mergeCell ref="HIM30:HIW30"/>
    <mergeCell ref="HIX30:HJH30"/>
    <mergeCell ref="HEG30:HEQ30"/>
    <mergeCell ref="HER30:HFB30"/>
    <mergeCell ref="HFC30:HFM30"/>
    <mergeCell ref="HFN30:HFX30"/>
    <mergeCell ref="HFY30:HGI30"/>
    <mergeCell ref="HGJ30:HGT30"/>
    <mergeCell ref="HBS30:HCC30"/>
    <mergeCell ref="HCD30:HCN30"/>
    <mergeCell ref="HCO30:HCY30"/>
    <mergeCell ref="HCZ30:HDJ30"/>
    <mergeCell ref="HDK30:HDU30"/>
    <mergeCell ref="HDV30:HEF30"/>
    <mergeCell ref="GZE30:GZO30"/>
    <mergeCell ref="GZP30:GZZ30"/>
    <mergeCell ref="HAA30:HAK30"/>
    <mergeCell ref="HAL30:HAV30"/>
    <mergeCell ref="HAW30:HBG30"/>
    <mergeCell ref="HBH30:HBR30"/>
    <mergeCell ref="GWQ30:GXA30"/>
    <mergeCell ref="GXB30:GXL30"/>
    <mergeCell ref="GXM30:GXW30"/>
    <mergeCell ref="GXX30:GYH30"/>
    <mergeCell ref="GYI30:GYS30"/>
    <mergeCell ref="GYT30:GZD30"/>
    <mergeCell ref="GUC30:GUM30"/>
    <mergeCell ref="GUN30:GUX30"/>
    <mergeCell ref="GUY30:GVI30"/>
    <mergeCell ref="GVJ30:GVT30"/>
    <mergeCell ref="GVU30:GWE30"/>
    <mergeCell ref="GWF30:GWP30"/>
    <mergeCell ref="GRO30:GRY30"/>
    <mergeCell ref="GRZ30:GSJ30"/>
    <mergeCell ref="GSK30:GSU30"/>
    <mergeCell ref="GSV30:GTF30"/>
    <mergeCell ref="GTG30:GTQ30"/>
    <mergeCell ref="GTR30:GUB30"/>
    <mergeCell ref="GPA30:GPK30"/>
    <mergeCell ref="GPL30:GPV30"/>
    <mergeCell ref="GPW30:GQG30"/>
    <mergeCell ref="GQH30:GQR30"/>
    <mergeCell ref="GQS30:GRC30"/>
    <mergeCell ref="GRD30:GRN30"/>
    <mergeCell ref="GMM30:GMW30"/>
    <mergeCell ref="GMX30:GNH30"/>
    <mergeCell ref="GNI30:GNS30"/>
    <mergeCell ref="GNT30:GOD30"/>
    <mergeCell ref="GOE30:GOO30"/>
    <mergeCell ref="GOP30:GOZ30"/>
    <mergeCell ref="GJY30:GKI30"/>
    <mergeCell ref="GKJ30:GKT30"/>
    <mergeCell ref="GKU30:GLE30"/>
    <mergeCell ref="GLF30:GLP30"/>
    <mergeCell ref="GLQ30:GMA30"/>
    <mergeCell ref="GMB30:GML30"/>
    <mergeCell ref="GHK30:GHU30"/>
    <mergeCell ref="GHV30:GIF30"/>
    <mergeCell ref="GIG30:GIQ30"/>
    <mergeCell ref="GIR30:GJB30"/>
    <mergeCell ref="GJC30:GJM30"/>
    <mergeCell ref="GJN30:GJX30"/>
    <mergeCell ref="GEW30:GFG30"/>
    <mergeCell ref="GFH30:GFR30"/>
    <mergeCell ref="GFS30:GGC30"/>
    <mergeCell ref="GGD30:GGN30"/>
    <mergeCell ref="GGO30:GGY30"/>
    <mergeCell ref="GGZ30:GHJ30"/>
    <mergeCell ref="GCI30:GCS30"/>
    <mergeCell ref="GCT30:GDD30"/>
    <mergeCell ref="GDE30:GDO30"/>
    <mergeCell ref="GDP30:GDZ30"/>
    <mergeCell ref="GEA30:GEK30"/>
    <mergeCell ref="GEL30:GEV30"/>
    <mergeCell ref="FZU30:GAE30"/>
    <mergeCell ref="GAF30:GAP30"/>
    <mergeCell ref="GAQ30:GBA30"/>
    <mergeCell ref="GBB30:GBL30"/>
    <mergeCell ref="GBM30:GBW30"/>
    <mergeCell ref="GBX30:GCH30"/>
    <mergeCell ref="FXG30:FXQ30"/>
    <mergeCell ref="FXR30:FYB30"/>
    <mergeCell ref="FYC30:FYM30"/>
    <mergeCell ref="FYN30:FYX30"/>
    <mergeCell ref="FYY30:FZI30"/>
    <mergeCell ref="FZJ30:FZT30"/>
    <mergeCell ref="FUS30:FVC30"/>
    <mergeCell ref="FVD30:FVN30"/>
    <mergeCell ref="FVO30:FVY30"/>
    <mergeCell ref="FVZ30:FWJ30"/>
    <mergeCell ref="FWK30:FWU30"/>
    <mergeCell ref="FWV30:FXF30"/>
    <mergeCell ref="FSE30:FSO30"/>
    <mergeCell ref="FSP30:FSZ30"/>
    <mergeCell ref="FTA30:FTK30"/>
    <mergeCell ref="FTL30:FTV30"/>
    <mergeCell ref="FTW30:FUG30"/>
    <mergeCell ref="FUH30:FUR30"/>
    <mergeCell ref="FPQ30:FQA30"/>
    <mergeCell ref="FQB30:FQL30"/>
    <mergeCell ref="FQM30:FQW30"/>
    <mergeCell ref="FQX30:FRH30"/>
    <mergeCell ref="FRI30:FRS30"/>
    <mergeCell ref="FRT30:FSD30"/>
    <mergeCell ref="FNC30:FNM30"/>
    <mergeCell ref="FNN30:FNX30"/>
    <mergeCell ref="FNY30:FOI30"/>
    <mergeCell ref="FOJ30:FOT30"/>
    <mergeCell ref="FOU30:FPE30"/>
    <mergeCell ref="FPF30:FPP30"/>
    <mergeCell ref="FKO30:FKY30"/>
    <mergeCell ref="FKZ30:FLJ30"/>
    <mergeCell ref="FLK30:FLU30"/>
    <mergeCell ref="FLV30:FMF30"/>
    <mergeCell ref="FMG30:FMQ30"/>
    <mergeCell ref="FMR30:FNB30"/>
    <mergeCell ref="FIA30:FIK30"/>
    <mergeCell ref="FIL30:FIV30"/>
    <mergeCell ref="FIW30:FJG30"/>
    <mergeCell ref="FJH30:FJR30"/>
    <mergeCell ref="FJS30:FKC30"/>
    <mergeCell ref="FKD30:FKN30"/>
    <mergeCell ref="FFM30:FFW30"/>
    <mergeCell ref="FFX30:FGH30"/>
    <mergeCell ref="FGI30:FGS30"/>
    <mergeCell ref="FGT30:FHD30"/>
    <mergeCell ref="FHE30:FHO30"/>
    <mergeCell ref="FHP30:FHZ30"/>
    <mergeCell ref="FCY30:FDI30"/>
    <mergeCell ref="FDJ30:FDT30"/>
    <mergeCell ref="FDU30:FEE30"/>
    <mergeCell ref="FEF30:FEP30"/>
    <mergeCell ref="FEQ30:FFA30"/>
    <mergeCell ref="FFB30:FFL30"/>
    <mergeCell ref="FAK30:FAU30"/>
    <mergeCell ref="FAV30:FBF30"/>
    <mergeCell ref="FBG30:FBQ30"/>
    <mergeCell ref="FBR30:FCB30"/>
    <mergeCell ref="FCC30:FCM30"/>
    <mergeCell ref="FCN30:FCX30"/>
    <mergeCell ref="EXW30:EYG30"/>
    <mergeCell ref="EYH30:EYR30"/>
    <mergeCell ref="EYS30:EZC30"/>
    <mergeCell ref="EZD30:EZN30"/>
    <mergeCell ref="EZO30:EZY30"/>
    <mergeCell ref="EZZ30:FAJ30"/>
    <mergeCell ref="EVI30:EVS30"/>
    <mergeCell ref="EVT30:EWD30"/>
    <mergeCell ref="EWE30:EWO30"/>
    <mergeCell ref="EWP30:EWZ30"/>
    <mergeCell ref="EXA30:EXK30"/>
    <mergeCell ref="EXL30:EXV30"/>
    <mergeCell ref="ESU30:ETE30"/>
    <mergeCell ref="ETF30:ETP30"/>
    <mergeCell ref="ETQ30:EUA30"/>
    <mergeCell ref="EUB30:EUL30"/>
    <mergeCell ref="EUM30:EUW30"/>
    <mergeCell ref="EUX30:EVH30"/>
    <mergeCell ref="EQG30:EQQ30"/>
    <mergeCell ref="EQR30:ERB30"/>
    <mergeCell ref="ERC30:ERM30"/>
    <mergeCell ref="ERN30:ERX30"/>
    <mergeCell ref="ERY30:ESI30"/>
    <mergeCell ref="ESJ30:EST30"/>
    <mergeCell ref="ENS30:EOC30"/>
    <mergeCell ref="EOD30:EON30"/>
    <mergeCell ref="EOO30:EOY30"/>
    <mergeCell ref="EOZ30:EPJ30"/>
    <mergeCell ref="EPK30:EPU30"/>
    <mergeCell ref="EPV30:EQF30"/>
    <mergeCell ref="ELE30:ELO30"/>
    <mergeCell ref="ELP30:ELZ30"/>
    <mergeCell ref="EMA30:EMK30"/>
    <mergeCell ref="EML30:EMV30"/>
    <mergeCell ref="EMW30:ENG30"/>
    <mergeCell ref="ENH30:ENR30"/>
    <mergeCell ref="EIQ30:EJA30"/>
    <mergeCell ref="EJB30:EJL30"/>
    <mergeCell ref="EJM30:EJW30"/>
    <mergeCell ref="EJX30:EKH30"/>
    <mergeCell ref="EKI30:EKS30"/>
    <mergeCell ref="EKT30:ELD30"/>
    <mergeCell ref="EGC30:EGM30"/>
    <mergeCell ref="EGN30:EGX30"/>
    <mergeCell ref="EGY30:EHI30"/>
    <mergeCell ref="EHJ30:EHT30"/>
    <mergeCell ref="EHU30:EIE30"/>
    <mergeCell ref="EIF30:EIP30"/>
    <mergeCell ref="EDO30:EDY30"/>
    <mergeCell ref="EDZ30:EEJ30"/>
    <mergeCell ref="EEK30:EEU30"/>
    <mergeCell ref="EEV30:EFF30"/>
    <mergeCell ref="EFG30:EFQ30"/>
    <mergeCell ref="EFR30:EGB30"/>
    <mergeCell ref="EBA30:EBK30"/>
    <mergeCell ref="EBL30:EBV30"/>
    <mergeCell ref="EBW30:ECG30"/>
    <mergeCell ref="ECH30:ECR30"/>
    <mergeCell ref="ECS30:EDC30"/>
    <mergeCell ref="EDD30:EDN30"/>
    <mergeCell ref="DYM30:DYW30"/>
    <mergeCell ref="DYX30:DZH30"/>
    <mergeCell ref="DZI30:DZS30"/>
    <mergeCell ref="DZT30:EAD30"/>
    <mergeCell ref="EAE30:EAO30"/>
    <mergeCell ref="EAP30:EAZ30"/>
    <mergeCell ref="DVY30:DWI30"/>
    <mergeCell ref="DWJ30:DWT30"/>
    <mergeCell ref="DWU30:DXE30"/>
    <mergeCell ref="DXF30:DXP30"/>
    <mergeCell ref="DXQ30:DYA30"/>
    <mergeCell ref="DYB30:DYL30"/>
    <mergeCell ref="DTK30:DTU30"/>
    <mergeCell ref="DTV30:DUF30"/>
    <mergeCell ref="DUG30:DUQ30"/>
    <mergeCell ref="DUR30:DVB30"/>
    <mergeCell ref="DVC30:DVM30"/>
    <mergeCell ref="DVN30:DVX30"/>
    <mergeCell ref="DQW30:DRG30"/>
    <mergeCell ref="DRH30:DRR30"/>
    <mergeCell ref="DRS30:DSC30"/>
    <mergeCell ref="DSD30:DSN30"/>
    <mergeCell ref="DSO30:DSY30"/>
    <mergeCell ref="DSZ30:DTJ30"/>
    <mergeCell ref="DOI30:DOS30"/>
    <mergeCell ref="DOT30:DPD30"/>
    <mergeCell ref="DPE30:DPO30"/>
    <mergeCell ref="DPP30:DPZ30"/>
    <mergeCell ref="DQA30:DQK30"/>
    <mergeCell ref="DQL30:DQV30"/>
    <mergeCell ref="DLU30:DME30"/>
    <mergeCell ref="DMF30:DMP30"/>
    <mergeCell ref="DMQ30:DNA30"/>
    <mergeCell ref="DNB30:DNL30"/>
    <mergeCell ref="DNM30:DNW30"/>
    <mergeCell ref="DNX30:DOH30"/>
    <mergeCell ref="DJG30:DJQ30"/>
    <mergeCell ref="DJR30:DKB30"/>
    <mergeCell ref="DKC30:DKM30"/>
    <mergeCell ref="DKN30:DKX30"/>
    <mergeCell ref="DKY30:DLI30"/>
    <mergeCell ref="DLJ30:DLT30"/>
    <mergeCell ref="DGS30:DHC30"/>
    <mergeCell ref="DHD30:DHN30"/>
    <mergeCell ref="DHO30:DHY30"/>
    <mergeCell ref="DHZ30:DIJ30"/>
    <mergeCell ref="DIK30:DIU30"/>
    <mergeCell ref="DIV30:DJF30"/>
    <mergeCell ref="DEE30:DEO30"/>
    <mergeCell ref="DEP30:DEZ30"/>
    <mergeCell ref="DFA30:DFK30"/>
    <mergeCell ref="DFL30:DFV30"/>
    <mergeCell ref="DFW30:DGG30"/>
    <mergeCell ref="DGH30:DGR30"/>
    <mergeCell ref="DBQ30:DCA30"/>
    <mergeCell ref="DCB30:DCL30"/>
    <mergeCell ref="DCM30:DCW30"/>
    <mergeCell ref="DCX30:DDH30"/>
    <mergeCell ref="DDI30:DDS30"/>
    <mergeCell ref="DDT30:DED30"/>
    <mergeCell ref="CZC30:CZM30"/>
    <mergeCell ref="CZN30:CZX30"/>
    <mergeCell ref="CZY30:DAI30"/>
    <mergeCell ref="DAJ30:DAT30"/>
    <mergeCell ref="DAU30:DBE30"/>
    <mergeCell ref="DBF30:DBP30"/>
    <mergeCell ref="CWO30:CWY30"/>
    <mergeCell ref="CWZ30:CXJ30"/>
    <mergeCell ref="CXK30:CXU30"/>
    <mergeCell ref="CXV30:CYF30"/>
    <mergeCell ref="CYG30:CYQ30"/>
    <mergeCell ref="CYR30:CZB30"/>
    <mergeCell ref="CUA30:CUK30"/>
    <mergeCell ref="CUL30:CUV30"/>
    <mergeCell ref="CUW30:CVG30"/>
    <mergeCell ref="CVH30:CVR30"/>
    <mergeCell ref="CVS30:CWC30"/>
    <mergeCell ref="CWD30:CWN30"/>
    <mergeCell ref="CRM30:CRW30"/>
    <mergeCell ref="CRX30:CSH30"/>
    <mergeCell ref="CSI30:CSS30"/>
    <mergeCell ref="CST30:CTD30"/>
    <mergeCell ref="CTE30:CTO30"/>
    <mergeCell ref="CTP30:CTZ30"/>
    <mergeCell ref="COY30:CPI30"/>
    <mergeCell ref="CPJ30:CPT30"/>
    <mergeCell ref="CPU30:CQE30"/>
    <mergeCell ref="CQF30:CQP30"/>
    <mergeCell ref="CQQ30:CRA30"/>
    <mergeCell ref="CRB30:CRL30"/>
    <mergeCell ref="CMK30:CMU30"/>
    <mergeCell ref="CMV30:CNF30"/>
    <mergeCell ref="CNG30:CNQ30"/>
    <mergeCell ref="CNR30:COB30"/>
    <mergeCell ref="COC30:COM30"/>
    <mergeCell ref="CON30:COX30"/>
    <mergeCell ref="CJW30:CKG30"/>
    <mergeCell ref="CKH30:CKR30"/>
    <mergeCell ref="CKS30:CLC30"/>
    <mergeCell ref="CLD30:CLN30"/>
    <mergeCell ref="CLO30:CLY30"/>
    <mergeCell ref="CLZ30:CMJ30"/>
    <mergeCell ref="CHI30:CHS30"/>
    <mergeCell ref="CHT30:CID30"/>
    <mergeCell ref="CIE30:CIO30"/>
    <mergeCell ref="CIP30:CIZ30"/>
    <mergeCell ref="CJA30:CJK30"/>
    <mergeCell ref="CJL30:CJV30"/>
    <mergeCell ref="CEU30:CFE30"/>
    <mergeCell ref="CFF30:CFP30"/>
    <mergeCell ref="CFQ30:CGA30"/>
    <mergeCell ref="CGB30:CGL30"/>
    <mergeCell ref="CGM30:CGW30"/>
    <mergeCell ref="CGX30:CHH30"/>
    <mergeCell ref="CCG30:CCQ30"/>
    <mergeCell ref="CCR30:CDB30"/>
    <mergeCell ref="CDC30:CDM30"/>
    <mergeCell ref="CDN30:CDX30"/>
    <mergeCell ref="CDY30:CEI30"/>
    <mergeCell ref="CEJ30:CET30"/>
    <mergeCell ref="BZS30:CAC30"/>
    <mergeCell ref="CAD30:CAN30"/>
    <mergeCell ref="CAO30:CAY30"/>
    <mergeCell ref="CAZ30:CBJ30"/>
    <mergeCell ref="CBK30:CBU30"/>
    <mergeCell ref="CBV30:CCF30"/>
    <mergeCell ref="BXE30:BXO30"/>
    <mergeCell ref="BXP30:BXZ30"/>
    <mergeCell ref="BYA30:BYK30"/>
    <mergeCell ref="BYL30:BYV30"/>
    <mergeCell ref="BYW30:BZG30"/>
    <mergeCell ref="BZH30:BZR30"/>
    <mergeCell ref="BUQ30:BVA30"/>
    <mergeCell ref="BVB30:BVL30"/>
    <mergeCell ref="BVM30:BVW30"/>
    <mergeCell ref="BVX30:BWH30"/>
    <mergeCell ref="BWI30:BWS30"/>
    <mergeCell ref="BWT30:BXD30"/>
    <mergeCell ref="BSC30:BSM30"/>
    <mergeCell ref="BSN30:BSX30"/>
    <mergeCell ref="BSY30:BTI30"/>
    <mergeCell ref="BTJ30:BTT30"/>
    <mergeCell ref="BTU30:BUE30"/>
    <mergeCell ref="BUF30:BUP30"/>
    <mergeCell ref="BPO30:BPY30"/>
    <mergeCell ref="BPZ30:BQJ30"/>
    <mergeCell ref="BQK30:BQU30"/>
    <mergeCell ref="BQV30:BRF30"/>
    <mergeCell ref="BRG30:BRQ30"/>
    <mergeCell ref="BRR30:BSB30"/>
    <mergeCell ref="BNA30:BNK30"/>
    <mergeCell ref="BNL30:BNV30"/>
    <mergeCell ref="BNW30:BOG30"/>
    <mergeCell ref="BOH30:BOR30"/>
    <mergeCell ref="BOS30:BPC30"/>
    <mergeCell ref="BPD30:BPN30"/>
    <mergeCell ref="BKM30:BKW30"/>
    <mergeCell ref="BKX30:BLH30"/>
    <mergeCell ref="BLI30:BLS30"/>
    <mergeCell ref="BLT30:BMD30"/>
    <mergeCell ref="BME30:BMO30"/>
    <mergeCell ref="BMP30:BMZ30"/>
    <mergeCell ref="BHY30:BII30"/>
    <mergeCell ref="BIJ30:BIT30"/>
    <mergeCell ref="BIU30:BJE30"/>
    <mergeCell ref="BJF30:BJP30"/>
    <mergeCell ref="BJQ30:BKA30"/>
    <mergeCell ref="BKB30:BKL30"/>
    <mergeCell ref="BFK30:BFU30"/>
    <mergeCell ref="BFV30:BGF30"/>
    <mergeCell ref="BGG30:BGQ30"/>
    <mergeCell ref="BGR30:BHB30"/>
    <mergeCell ref="BHC30:BHM30"/>
    <mergeCell ref="BHN30:BHX30"/>
    <mergeCell ref="BCW30:BDG30"/>
    <mergeCell ref="BDH30:BDR30"/>
    <mergeCell ref="BDS30:BEC30"/>
    <mergeCell ref="BED30:BEN30"/>
    <mergeCell ref="BEO30:BEY30"/>
    <mergeCell ref="BEZ30:BFJ30"/>
    <mergeCell ref="BAI30:BAS30"/>
    <mergeCell ref="BAT30:BBD30"/>
    <mergeCell ref="BBE30:BBO30"/>
    <mergeCell ref="BBP30:BBZ30"/>
    <mergeCell ref="BCA30:BCK30"/>
    <mergeCell ref="BCL30:BCV30"/>
    <mergeCell ref="AXU30:AYE30"/>
    <mergeCell ref="AYF30:AYP30"/>
    <mergeCell ref="AYQ30:AZA30"/>
    <mergeCell ref="AZB30:AZL30"/>
    <mergeCell ref="AZM30:AZW30"/>
    <mergeCell ref="AZX30:BAH30"/>
    <mergeCell ref="AVG30:AVQ30"/>
    <mergeCell ref="AVR30:AWB30"/>
    <mergeCell ref="AWC30:AWM30"/>
    <mergeCell ref="AWN30:AWX30"/>
    <mergeCell ref="AWY30:AXI30"/>
    <mergeCell ref="AXJ30:AXT30"/>
    <mergeCell ref="ASS30:ATC30"/>
    <mergeCell ref="ATD30:ATN30"/>
    <mergeCell ref="ATO30:ATY30"/>
    <mergeCell ref="ATZ30:AUJ30"/>
    <mergeCell ref="AUK30:AUU30"/>
    <mergeCell ref="AUV30:AVF30"/>
    <mergeCell ref="AQE30:AQO30"/>
    <mergeCell ref="AQP30:AQZ30"/>
    <mergeCell ref="ARA30:ARK30"/>
    <mergeCell ref="ARL30:ARV30"/>
    <mergeCell ref="ARW30:ASG30"/>
    <mergeCell ref="ASH30:ASR30"/>
    <mergeCell ref="ANQ30:AOA30"/>
    <mergeCell ref="AOB30:AOL30"/>
    <mergeCell ref="AOM30:AOW30"/>
    <mergeCell ref="AOX30:APH30"/>
    <mergeCell ref="API30:APS30"/>
    <mergeCell ref="APT30:AQD30"/>
    <mergeCell ref="ALC30:ALM30"/>
    <mergeCell ref="ALN30:ALX30"/>
    <mergeCell ref="ALY30:AMI30"/>
    <mergeCell ref="AMJ30:AMT30"/>
    <mergeCell ref="AMU30:ANE30"/>
    <mergeCell ref="ANF30:ANP30"/>
    <mergeCell ref="AIO30:AIY30"/>
    <mergeCell ref="AIZ30:AJJ30"/>
    <mergeCell ref="AJK30:AJU30"/>
    <mergeCell ref="AJV30:AKF30"/>
    <mergeCell ref="AKG30:AKQ30"/>
    <mergeCell ref="AKR30:ALB30"/>
    <mergeCell ref="AGA30:AGK30"/>
    <mergeCell ref="AGL30:AGV30"/>
    <mergeCell ref="AGW30:AHG30"/>
    <mergeCell ref="AHH30:AHR30"/>
    <mergeCell ref="AHS30:AIC30"/>
    <mergeCell ref="AID30:AIN30"/>
    <mergeCell ref="ADM30:ADW30"/>
    <mergeCell ref="ADX30:AEH30"/>
    <mergeCell ref="AEI30:AES30"/>
    <mergeCell ref="AET30:AFD30"/>
    <mergeCell ref="AFE30:AFO30"/>
    <mergeCell ref="AFP30:AFZ30"/>
    <mergeCell ref="AAY30:ABI30"/>
    <mergeCell ref="ABJ30:ABT30"/>
    <mergeCell ref="ABU30:ACE30"/>
    <mergeCell ref="ACF30:ACP30"/>
    <mergeCell ref="ACQ30:ADA30"/>
    <mergeCell ref="ADB30:ADL30"/>
    <mergeCell ref="YK30:YU30"/>
    <mergeCell ref="YV30:ZF30"/>
    <mergeCell ref="ZG30:ZQ30"/>
    <mergeCell ref="ZR30:AAB30"/>
    <mergeCell ref="AAC30:AAM30"/>
    <mergeCell ref="AAN30:AAX30"/>
    <mergeCell ref="VW30:WG30"/>
    <mergeCell ref="WH30:WR30"/>
    <mergeCell ref="WS30:XC30"/>
    <mergeCell ref="XD30:XN30"/>
    <mergeCell ref="XO30:XY30"/>
    <mergeCell ref="XZ30:YJ30"/>
    <mergeCell ref="TI30:TS30"/>
    <mergeCell ref="TT30:UD30"/>
    <mergeCell ref="UE30:UO30"/>
    <mergeCell ref="UP30:UZ30"/>
    <mergeCell ref="VA30:VK30"/>
    <mergeCell ref="VL30:VV30"/>
    <mergeCell ref="QU30:RE30"/>
    <mergeCell ref="RF30:RP30"/>
    <mergeCell ref="RQ30:SA30"/>
    <mergeCell ref="SB30:SL30"/>
    <mergeCell ref="SM30:SW30"/>
    <mergeCell ref="SX30:TH30"/>
    <mergeCell ref="OG30:OQ30"/>
    <mergeCell ref="OR30:PB30"/>
    <mergeCell ref="PC30:PM30"/>
    <mergeCell ref="PN30:PX30"/>
    <mergeCell ref="PY30:QI30"/>
    <mergeCell ref="QJ30:QT30"/>
    <mergeCell ref="LS30:MC30"/>
    <mergeCell ref="MD30:MN30"/>
    <mergeCell ref="MO30:MY30"/>
    <mergeCell ref="MZ30:NJ30"/>
    <mergeCell ref="NK30:NU30"/>
    <mergeCell ref="NV30:OF30"/>
    <mergeCell ref="JE30:JO30"/>
    <mergeCell ref="JP30:JZ30"/>
    <mergeCell ref="KA30:KK30"/>
    <mergeCell ref="KL30:KV30"/>
    <mergeCell ref="KW30:LG30"/>
    <mergeCell ref="LH30:LR30"/>
    <mergeCell ref="GQ30:HA30"/>
    <mergeCell ref="HB30:HL30"/>
    <mergeCell ref="HM30:HW30"/>
    <mergeCell ref="HX30:IH30"/>
    <mergeCell ref="II30:IS30"/>
    <mergeCell ref="IT30:JD30"/>
    <mergeCell ref="EC30:EM30"/>
    <mergeCell ref="EN30:EX30"/>
    <mergeCell ref="EY30:FI30"/>
    <mergeCell ref="FJ30:FT30"/>
    <mergeCell ref="FU30:GE30"/>
    <mergeCell ref="GF30:GP30"/>
    <mergeCell ref="BO30:BY30"/>
    <mergeCell ref="BZ30:CJ30"/>
    <mergeCell ref="CK30:CU30"/>
    <mergeCell ref="CV30:DF30"/>
    <mergeCell ref="DG30:DQ30"/>
    <mergeCell ref="DR30:EB30"/>
    <mergeCell ref="A30:K30"/>
    <mergeCell ref="L30:V30"/>
    <mergeCell ref="W30:AG30"/>
    <mergeCell ref="AH30:AR30"/>
    <mergeCell ref="AS30:BC30"/>
    <mergeCell ref="BD30:BN30"/>
    <mergeCell ref="A28:O28"/>
    <mergeCell ref="P28:R28"/>
    <mergeCell ref="S28:AX28"/>
    <mergeCell ref="AZ28:BB28"/>
    <mergeCell ref="A29:K29"/>
    <mergeCell ref="L29:O29"/>
    <mergeCell ref="P29:AY29"/>
    <mergeCell ref="AZ7:BB7"/>
    <mergeCell ref="A8:AY8"/>
    <mergeCell ref="AZ8:BB8"/>
    <mergeCell ref="A25:B25"/>
    <mergeCell ref="C25:D25"/>
    <mergeCell ref="E25:BA25"/>
    <mergeCell ref="A26:AY26"/>
    <mergeCell ref="AZ26:BB26"/>
    <mergeCell ref="A27:AY27"/>
    <mergeCell ref="U19:AG20"/>
    <mergeCell ref="AH19:AY20"/>
    <mergeCell ref="U21:AG21"/>
    <mergeCell ref="AH21:AY21"/>
    <mergeCell ref="A22:BA23"/>
    <mergeCell ref="A24:AY24"/>
    <mergeCell ref="AZ24:BB24"/>
    <mergeCell ref="A16:T17"/>
    <mergeCell ref="U16:AG17"/>
    <mergeCell ref="AH16:AY16"/>
    <mergeCell ref="AH17:AY17"/>
    <mergeCell ref="U18:AG18"/>
    <mergeCell ref="AH18:AY18"/>
    <mergeCell ref="AP511:BB511"/>
    <mergeCell ref="AP515:BB515"/>
    <mergeCell ref="AP523:BB523"/>
    <mergeCell ref="AP519:BB519"/>
    <mergeCell ref="A4:J4"/>
    <mergeCell ref="K4:AY4"/>
    <mergeCell ref="A5:J5"/>
    <mergeCell ref="K5:Q5"/>
    <mergeCell ref="S5:X5"/>
    <mergeCell ref="Y5:AE5"/>
    <mergeCell ref="AG5:AL5"/>
    <mergeCell ref="AM5:AY5"/>
    <mergeCell ref="A1:J1"/>
    <mergeCell ref="AQ1:AY1"/>
    <mergeCell ref="P2:AY2"/>
    <mergeCell ref="A3:J3"/>
    <mergeCell ref="K3:AY3"/>
    <mergeCell ref="AZ3:BB3"/>
    <mergeCell ref="A12:AY12"/>
    <mergeCell ref="AZ12:BB12"/>
    <mergeCell ref="A13:AY13"/>
    <mergeCell ref="AZ13:BB13"/>
    <mergeCell ref="A15:AY15"/>
    <mergeCell ref="AZ15:BB15"/>
    <mergeCell ref="A9:AY9"/>
    <mergeCell ref="AZ9:BB9"/>
    <mergeCell ref="A10:AY10"/>
    <mergeCell ref="AZ10:BB10"/>
    <mergeCell ref="A11:AY11"/>
    <mergeCell ref="AZ11:BB11"/>
    <mergeCell ref="A6:AY6"/>
    <mergeCell ref="A7:AY7"/>
  </mergeCells>
  <dataValidations disablePrompts="1" count="3">
    <dataValidation type="list" allowBlank="1" showInputMessage="1" showErrorMessage="1" sqref="AK64:AM65 AM79:AN79 AV122:AX122 AV125:AX125 AV127:AX127 AV132:AX132 AV139:AX139 AV137:AX137 AV134:AX134" xr:uid="{00000000-0002-0000-0600-000000000000}">
      <formula1>$BN$1:$BN$3</formula1>
    </dataValidation>
    <dataValidation type="list" allowBlank="1" showInputMessage="1" showErrorMessage="1" sqref="D67:E67" xr:uid="{00000000-0002-0000-0600-000001000000}">
      <formula1>$BL$1:$BL$3</formula1>
    </dataValidation>
    <dataValidation type="list" allowBlank="1" showInputMessage="1" showErrorMessage="1" sqref="C25:D25 C192:D192 P28:R28 AT33:AY35" xr:uid="{00000000-0002-0000-0600-000002000000}">
      <formula1>$BH$1:$BH$3</formula1>
    </dataValidation>
  </dataValidations>
  <printOptions horizontalCentered="1" verticalCentered="1"/>
  <pageMargins left="0.70866141732283472" right="0.70866141732283472" top="0.98425196850393704" bottom="0.74803149606299213" header="0.31496062992125984" footer="0.31496062992125984"/>
  <pageSetup paperSize="9" scale="92" orientation="portrait" horizontalDpi="1200" verticalDpi="1200" r:id="rId1"/>
  <headerFooter differentFirst="1">
    <oddHeader xml:space="preserve">&amp;RIČO :                
</oddHeader>
    <oddFooter>&amp;R&amp;"Symbol,Tučné"&amp;9&amp;K00-048 
Ò&amp;"-,Obyčejné"www.ruz.sk</oddFooter>
    <firstFooter>&amp;R&amp;"-,Tučné"&amp;10&amp;K002060Verlag Dashöfer, vydavateľstvo s.r.o.</firstFooter>
  </headerFooter>
  <rowBreaks count="28" manualBreakCount="28">
    <brk id="54" max="53" man="1"/>
    <brk id="106" max="53" man="1"/>
    <brk id="146" max="53" man="1"/>
    <brk id="171" max="53" man="1"/>
    <brk id="193" max="53" man="1"/>
    <brk id="253" max="53" man="1"/>
    <brk id="313" max="53" man="1"/>
    <brk id="373" max="53" man="1"/>
    <brk id="432" max="53" man="1"/>
    <brk id="491" max="53" man="1"/>
    <brk id="606" max="53" man="1"/>
    <brk id="668" max="53" man="1"/>
    <brk id="719" max="53" man="1"/>
    <brk id="776" max="53" man="1"/>
    <brk id="827" max="53" man="1"/>
    <brk id="891" max="53" man="1"/>
    <brk id="953" max="53" man="1"/>
    <brk id="1012" max="53" man="1"/>
    <brk id="1071" max="53" man="1"/>
    <brk id="1128" max="53" man="1"/>
    <brk id="1182" max="53" man="1"/>
    <brk id="1245" max="53" man="1"/>
    <brk id="1358" max="53" man="1"/>
    <brk id="1412" max="53" man="1"/>
    <brk id="1458" max="53" man="1"/>
    <brk id="1504" max="53" man="1"/>
    <brk id="1537" max="53" man="1"/>
    <brk id="1564" max="48"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AV227"/>
  <sheetViews>
    <sheetView topLeftCell="B1" workbookViewId="0"/>
  </sheetViews>
  <sheetFormatPr defaultColWidth="15.7109375" defaultRowHeight="12.75" outlineLevelRow="1" x14ac:dyDescent="0.25"/>
  <cols>
    <col min="1" max="1" width="2.7109375" style="19" hidden="1" customWidth="1"/>
    <col min="2" max="2" width="5.7109375" style="19" customWidth="1"/>
    <col min="3" max="3" width="4.85546875" style="19" customWidth="1"/>
    <col min="4" max="4" width="45.42578125" style="19" customWidth="1"/>
    <col min="5" max="5" width="3.42578125" style="263" customWidth="1"/>
    <col min="6" max="6" width="0.140625" style="267" customWidth="1"/>
    <col min="7" max="7" width="6.28515625" style="19" hidden="1" customWidth="1"/>
    <col min="8" max="8" width="5.42578125" style="19" hidden="1" customWidth="1"/>
    <col min="9" max="9" width="10.42578125" style="19" customWidth="1"/>
    <col min="10" max="10" width="3.5703125" style="19" hidden="1" customWidth="1"/>
    <col min="11" max="11" width="11.42578125" style="19" customWidth="1"/>
    <col min="12" max="12" width="3.5703125" style="19" hidden="1" customWidth="1"/>
    <col min="13" max="13" width="0.140625" style="19" customWidth="1"/>
    <col min="14" max="14" width="11.5703125" style="241" customWidth="1"/>
    <col min="15" max="15" width="5.5703125" style="241" hidden="1" customWidth="1"/>
    <col min="16" max="16" width="3.5703125" style="266" hidden="1" customWidth="1"/>
    <col min="17" max="17" width="3.5703125" style="241" hidden="1" customWidth="1"/>
    <col min="18" max="18" width="10.7109375" style="241" hidden="1" customWidth="1"/>
    <col min="19" max="19" width="9.5703125" style="241" hidden="1" customWidth="1"/>
    <col min="20" max="20" width="3.5703125" style="241" hidden="1" customWidth="1"/>
    <col min="21" max="21" width="6.5703125" style="241" hidden="1" customWidth="1"/>
    <col min="22" max="22" width="3.5703125" style="241" hidden="1" customWidth="1"/>
    <col min="23" max="23" width="12.28515625" style="241" hidden="1" customWidth="1"/>
    <col min="24" max="24" width="15.7109375" style="241" customWidth="1"/>
    <col min="25" max="25" width="0.140625" style="19" hidden="1" customWidth="1"/>
    <col min="26" max="26" width="3.5703125" style="19" hidden="1" customWidth="1"/>
    <col min="27" max="27" width="1.7109375" style="19" hidden="1" customWidth="1"/>
    <col min="28" max="28" width="1.85546875" style="19" hidden="1" customWidth="1"/>
    <col min="29" max="29" width="1.7109375" style="19" hidden="1" customWidth="1"/>
    <col min="30" max="31" width="10.5703125" style="242" hidden="1" customWidth="1"/>
    <col min="32" max="33" width="6" style="242" hidden="1" customWidth="1"/>
    <col min="34" max="35" width="15.7109375" style="19" hidden="1" customWidth="1"/>
    <col min="36" max="36" width="0.140625" style="19" hidden="1" customWidth="1"/>
    <col min="37" max="37" width="3.5703125" style="267" hidden="1" customWidth="1"/>
    <col min="38" max="38" width="3.5703125" style="19" hidden="1" customWidth="1"/>
    <col min="39" max="39" width="6.140625" style="19" hidden="1" customWidth="1"/>
    <col min="40" max="40" width="9.5703125" style="19" hidden="1" customWidth="1"/>
    <col min="41" max="41" width="3.5703125" style="19" hidden="1" customWidth="1"/>
    <col min="42" max="42" width="6.5703125" style="19" hidden="1" customWidth="1"/>
    <col min="43" max="43" width="3.5703125" style="19" hidden="1" customWidth="1"/>
    <col min="44" max="44" width="12.28515625" style="19" hidden="1" customWidth="1"/>
    <col min="45" max="45" width="4.42578125" style="19" hidden="1" customWidth="1"/>
    <col min="46" max="46" width="15.7109375" style="19" hidden="1" customWidth="1"/>
    <col min="47" max="16384" width="15.7109375" style="19"/>
  </cols>
  <sheetData>
    <row r="1" spans="2:48" ht="27.75" customHeight="1" x14ac:dyDescent="0.25">
      <c r="B1" s="237">
        <f>IF(D225=D1,C225,IF(D226=D1,C226,IF(D227=D1,C227,)))</f>
        <v>3</v>
      </c>
      <c r="C1" s="238"/>
      <c r="D1" s="239" t="s">
        <v>40</v>
      </c>
      <c r="E1" s="19"/>
      <c r="F1" s="240"/>
      <c r="G1" s="240"/>
      <c r="H1" s="240"/>
      <c r="I1" s="1261" t="str">
        <f>$D$216</f>
        <v>Bežné účtovné obdobie</v>
      </c>
      <c r="J1" s="1261"/>
      <c r="K1" s="1261"/>
      <c r="L1" s="1261"/>
      <c r="M1" s="1261"/>
      <c r="N1" s="1261"/>
      <c r="P1" s="241"/>
      <c r="S1" s="1262" t="str">
        <f>$D$217</f>
        <v>Bezprostredne predchádzajúce účtovné obdobie</v>
      </c>
      <c r="T1" s="1262"/>
      <c r="U1" s="1262"/>
      <c r="V1" s="1262"/>
      <c r="W1" s="1262"/>
      <c r="X1" s="1262"/>
      <c r="AD1" s="242" t="str">
        <f>$D$213</f>
        <v>STRANA AKTÍV</v>
      </c>
      <c r="AE1" s="242" t="str">
        <f>$D$214</f>
        <v>STRANA PASÍV</v>
      </c>
      <c r="AK1" s="19"/>
      <c r="AN1" s="1263" t="str">
        <f>$D$217</f>
        <v>Bezprostredne predchádzajúce účtovné obdobie</v>
      </c>
      <c r="AO1" s="1263"/>
      <c r="AP1" s="1263"/>
      <c r="AQ1" s="1263"/>
      <c r="AR1" s="1263"/>
      <c r="AS1" s="1263"/>
    </row>
    <row r="2" spans="2:48" ht="24.75" customHeight="1" x14ac:dyDescent="0.25">
      <c r="C2" s="243" t="str">
        <f>$D$212</f>
        <v>Označenie</v>
      </c>
      <c r="D2" s="243" t="str">
        <f>$D$223</f>
        <v>Text</v>
      </c>
      <c r="E2" s="244" t="str">
        <f>$D$215</f>
        <v>Číslo riadku</v>
      </c>
      <c r="F2" s="245"/>
      <c r="G2" s="245"/>
      <c r="H2" s="245"/>
      <c r="I2" s="246" t="str">
        <f>$D$218</f>
        <v>Brutto-časť 1</v>
      </c>
      <c r="J2" s="245"/>
      <c r="K2" s="246" t="str">
        <f>$D$219</f>
        <v>Oprávky</v>
      </c>
      <c r="L2" s="245"/>
      <c r="M2" s="246" t="str">
        <f>$D$220</f>
        <v>Opravné položky</v>
      </c>
      <c r="N2" s="247" t="str">
        <f>$D$221</f>
        <v>Netto</v>
      </c>
      <c r="P2" s="241"/>
      <c r="S2" s="247" t="str">
        <f>$D$218</f>
        <v>Brutto-časť 1</v>
      </c>
      <c r="T2" s="248"/>
      <c r="U2" s="247" t="str">
        <f>$D$219</f>
        <v>Oprávky</v>
      </c>
      <c r="V2" s="248"/>
      <c r="W2" s="247" t="str">
        <f>$D$220</f>
        <v>Opravné položky</v>
      </c>
      <c r="X2" s="247" t="str">
        <f>$D$221</f>
        <v>Netto</v>
      </c>
      <c r="AK2" s="19"/>
      <c r="AN2" s="246" t="str">
        <f>$D$218</f>
        <v>Brutto-časť 1</v>
      </c>
      <c r="AO2" s="245"/>
      <c r="AP2" s="246" t="str">
        <f>$D$219</f>
        <v>Oprávky</v>
      </c>
      <c r="AQ2" s="245"/>
      <c r="AR2" s="246" t="str">
        <f>$D$220</f>
        <v>Opravné položky</v>
      </c>
      <c r="AS2" s="246" t="str">
        <f>$D$221</f>
        <v>Netto</v>
      </c>
    </row>
    <row r="3" spans="2:48" x14ac:dyDescent="0.25">
      <c r="B3" s="249" t="s">
        <v>2041</v>
      </c>
      <c r="D3" s="240" t="str">
        <f>IF(VLOOKUP($B3,suvaha_p!$A:$G,1)=$B3,VLOOKUP($B3,suvaha_p!$A:$G,$B$1),0)</f>
        <v>Spolu majetok r. 02 + r. 33 + r. 74</v>
      </c>
      <c r="E3" s="250" t="s">
        <v>2041</v>
      </c>
      <c r="F3" s="250"/>
      <c r="I3" s="251">
        <f>SUM(I4+I35+I76)</f>
        <v>0</v>
      </c>
      <c r="J3" s="252"/>
      <c r="K3" s="253">
        <f>SUM(K4+K35+K76)</f>
        <v>0</v>
      </c>
      <c r="L3" s="253"/>
      <c r="M3" s="253">
        <f>SUM(M4+M35+M76)</f>
        <v>0</v>
      </c>
      <c r="N3" s="251">
        <f>SUM(N4+N35+N76)</f>
        <v>0</v>
      </c>
      <c r="O3" s="254"/>
      <c r="P3" s="255"/>
      <c r="Q3" s="254"/>
      <c r="R3" s="254"/>
      <c r="S3" s="251">
        <f>SUM(S4+S35+S76)</f>
        <v>0</v>
      </c>
      <c r="T3" s="251"/>
      <c r="U3" s="251">
        <f>SUM(U4+U35+U76)</f>
        <v>0</v>
      </c>
      <c r="V3" s="251"/>
      <c r="W3" s="251">
        <f>SUM(W4+W35+W76)</f>
        <v>0</v>
      </c>
      <c r="X3" s="256">
        <f>SUM(X4+X35+X76)</f>
        <v>0</v>
      </c>
      <c r="Z3" s="257">
        <f>ROUND(I3,0)</f>
        <v>0</v>
      </c>
      <c r="AA3" s="257">
        <f>ROUND(K3+M3,0)</f>
        <v>0</v>
      </c>
      <c r="AB3" s="258">
        <f>ROUND(N3,0)</f>
        <v>0</v>
      </c>
      <c r="AC3" s="257">
        <f>ROUND(X3,0)</f>
        <v>0</v>
      </c>
      <c r="AD3" s="242" t="str">
        <f>REPT(" ",11-LEN(Z3))&amp;Z3</f>
        <v xml:space="preserve">          0</v>
      </c>
      <c r="AE3" s="242" t="str">
        <f>REPT(" ",11-LEN(AA3))&amp;AA3</f>
        <v xml:space="preserve">          0</v>
      </c>
      <c r="AF3" s="242" t="str">
        <f>REPT(" ",11-LEN(AB3))&amp;AB3</f>
        <v xml:space="preserve">          0</v>
      </c>
      <c r="AG3" s="242" t="str">
        <f>REPT(" ",11-LEN(AC3))&amp;AC3</f>
        <v xml:space="preserve">          0</v>
      </c>
      <c r="AK3" s="250"/>
      <c r="AN3" s="259">
        <f>SUM(AN4+AN35+AN76)</f>
        <v>0</v>
      </c>
      <c r="AO3" s="240"/>
      <c r="AP3" s="259">
        <f>SUM(AP4+AP35+AP76)</f>
        <v>0</v>
      </c>
      <c r="AQ3" s="259"/>
      <c r="AR3" s="259">
        <f>SUM(AR4+AR35+AR76)</f>
        <v>0</v>
      </c>
      <c r="AS3" s="259">
        <f>SUM(AS4+AS35+AS76)</f>
        <v>0</v>
      </c>
      <c r="AV3" s="260"/>
    </row>
    <row r="4" spans="2:48" x14ac:dyDescent="0.25">
      <c r="B4" s="249" t="s">
        <v>2042</v>
      </c>
      <c r="C4" s="19" t="s">
        <v>2043</v>
      </c>
      <c r="D4" s="240" t="str">
        <f>IF(VLOOKUP($B4,suvaha_p!$A:$G,1)=$B4,VLOOKUP($B4,suvaha_p!$A:$G,$B$1),0)</f>
        <v>Neobežný majetok r. 03 + r. 11 + r. 21</v>
      </c>
      <c r="E4" s="250" t="s">
        <v>2042</v>
      </c>
      <c r="F4" s="250"/>
      <c r="I4" s="259">
        <f>SUM(I5+I13+I23)</f>
        <v>0</v>
      </c>
      <c r="J4" s="240"/>
      <c r="K4" s="259">
        <f>SUM(K5+K13+K23)</f>
        <v>0</v>
      </c>
      <c r="L4" s="259"/>
      <c r="M4" s="259">
        <f>SUM(M5+M13+M23)</f>
        <v>0</v>
      </c>
      <c r="N4" s="261">
        <f>SUM(N5+N13+N23)</f>
        <v>0</v>
      </c>
      <c r="P4" s="262"/>
      <c r="S4" s="261">
        <f>SUM(S5+S13+S23)</f>
        <v>0</v>
      </c>
      <c r="T4" s="261"/>
      <c r="U4" s="261">
        <f>SUM(U5+U13+U23)</f>
        <v>0</v>
      </c>
      <c r="V4" s="261"/>
      <c r="W4" s="261">
        <f>SUM(W5+W13+W23)</f>
        <v>0</v>
      </c>
      <c r="X4" s="261">
        <f>SUM(X5+X13+X23)</f>
        <v>0</v>
      </c>
      <c r="Z4" s="257">
        <f t="shared" ref="Z4:Z67" si="0">ROUND(I4,0)</f>
        <v>0</v>
      </c>
      <c r="AA4" s="257">
        <f t="shared" ref="AA4:AA67" si="1">ROUND(K4+M4,0)</f>
        <v>0</v>
      </c>
      <c r="AB4" s="257">
        <f t="shared" ref="AB4:AB67" si="2">ROUND(N4,0)</f>
        <v>0</v>
      </c>
      <c r="AC4" s="257">
        <f t="shared" ref="AC4:AC67" si="3">ROUND(X4,0)</f>
        <v>0</v>
      </c>
      <c r="AD4" s="242" t="str">
        <f t="shared" ref="AD4:AG67" si="4">REPT(" ",11-LEN(Z4))&amp;Z4</f>
        <v xml:space="preserve">          0</v>
      </c>
      <c r="AE4" s="242" t="str">
        <f t="shared" si="4"/>
        <v xml:space="preserve">          0</v>
      </c>
      <c r="AF4" s="242" t="str">
        <f t="shared" si="4"/>
        <v xml:space="preserve">          0</v>
      </c>
      <c r="AG4" s="242" t="str">
        <f t="shared" si="4"/>
        <v xml:space="preserve">          0</v>
      </c>
      <c r="AK4" s="250"/>
      <c r="AN4" s="259">
        <f>SUM(AN5+AN13+AN23)</f>
        <v>0</v>
      </c>
      <c r="AO4" s="240"/>
      <c r="AP4" s="259">
        <f>SUM(AP5+AP13+AP23)</f>
        <v>0</v>
      </c>
      <c r="AQ4" s="259"/>
      <c r="AR4" s="259">
        <f>SUM(AR5+AR13+AR23)</f>
        <v>0</v>
      </c>
      <c r="AS4" s="259">
        <f>SUM(AS5+AS13+AS23)</f>
        <v>0</v>
      </c>
    </row>
    <row r="5" spans="2:48" outlineLevel="1" x14ac:dyDescent="0.25">
      <c r="B5" s="249" t="s">
        <v>2044</v>
      </c>
      <c r="C5" s="19" t="s">
        <v>2045</v>
      </c>
      <c r="D5" s="240" t="str">
        <f>IF(VLOOKUP($B5,suvaha_p!$A:$G,1)=$B5,VLOOKUP($B5,suvaha_p!$A:$G,$B$1),0)</f>
        <v>Dlhodobý nehmotný majetok súčet  (r. 04 až r. 10)</v>
      </c>
      <c r="E5" s="250" t="s">
        <v>2044</v>
      </c>
      <c r="F5" s="250"/>
      <c r="G5" s="240"/>
      <c r="I5" s="259">
        <f>SUM(I6:I12)</f>
        <v>0</v>
      </c>
      <c r="J5" s="259"/>
      <c r="K5" s="259">
        <f>SUM(K6:K12)</f>
        <v>0</v>
      </c>
      <c r="L5" s="261"/>
      <c r="M5" s="259">
        <f>SUM(M6:M12)</f>
        <v>0</v>
      </c>
      <c r="N5" s="261">
        <f>SUM(N6:N12)</f>
        <v>0</v>
      </c>
      <c r="P5" s="262"/>
      <c r="Q5" s="261"/>
      <c r="S5" s="261">
        <f>SUM(S6:S12)</f>
        <v>0</v>
      </c>
      <c r="T5" s="261"/>
      <c r="U5" s="261">
        <f>SUM(U6:U12)</f>
        <v>0</v>
      </c>
      <c r="V5" s="261"/>
      <c r="W5" s="261">
        <f>SUM(W6:W12)</f>
        <v>0</v>
      </c>
      <c r="X5" s="261">
        <f>SUM(X6:X12)</f>
        <v>0</v>
      </c>
      <c r="Z5" s="257">
        <f t="shared" si="0"/>
        <v>0</v>
      </c>
      <c r="AA5" s="257">
        <f t="shared" si="1"/>
        <v>0</v>
      </c>
      <c r="AB5" s="257">
        <f t="shared" si="2"/>
        <v>0</v>
      </c>
      <c r="AC5" s="257">
        <f t="shared" si="3"/>
        <v>0</v>
      </c>
      <c r="AD5" s="242" t="str">
        <f t="shared" si="4"/>
        <v xml:space="preserve">          0</v>
      </c>
      <c r="AE5" s="242" t="str">
        <f t="shared" si="4"/>
        <v xml:space="preserve">          0</v>
      </c>
      <c r="AF5" s="242" t="str">
        <f t="shared" si="4"/>
        <v xml:space="preserve">          0</v>
      </c>
      <c r="AG5" s="242" t="str">
        <f t="shared" si="4"/>
        <v xml:space="preserve">          0</v>
      </c>
      <c r="AK5" s="250"/>
      <c r="AL5" s="240"/>
      <c r="AN5" s="259">
        <f>SUM(AN6:AN12)</f>
        <v>0</v>
      </c>
      <c r="AO5" s="259"/>
      <c r="AP5" s="259">
        <f>SUM(AP6:AP12)</f>
        <v>0</v>
      </c>
      <c r="AQ5" s="261"/>
      <c r="AR5" s="259">
        <f>SUM(AR6:AR12)</f>
        <v>0</v>
      </c>
      <c r="AS5" s="259">
        <f>SUM(AS6:AS12)</f>
        <v>0</v>
      </c>
    </row>
    <row r="6" spans="2:48" outlineLevel="1" x14ac:dyDescent="0.25">
      <c r="B6" s="249" t="s">
        <v>1213</v>
      </c>
      <c r="C6" s="19" t="s">
        <v>2046</v>
      </c>
      <c r="D6" s="19" t="str">
        <f>IF(VLOOKUP($B6,suvaha_p!$A:$G,1)=$B6,VLOOKUP($B6,suvaha_p!$A:$G,$B$1),0)</f>
        <v>Aktivované náklady na vývoj (012) - /072, 091A/</v>
      </c>
      <c r="E6" s="263" t="s">
        <v>1213</v>
      </c>
      <c r="F6" s="264">
        <f>SUM('HL KNIHA VYPOC'!G8)</f>
        <v>0</v>
      </c>
      <c r="I6" s="265">
        <f>ROUND(SUM(F6:H6),0)</f>
        <v>0</v>
      </c>
      <c r="J6" s="265">
        <f>SUM('HL KNIHA VYPOC'!G53)*-1</f>
        <v>0</v>
      </c>
      <c r="K6" s="241">
        <f>ROUND(SUM(J6),0)</f>
        <v>0</v>
      </c>
      <c r="L6" s="241">
        <f>SUM(ANALYTIKAVUJ!C26)*-1</f>
        <v>0</v>
      </c>
      <c r="M6" s="241">
        <f>ROUND(SUM(L6),0)</f>
        <v>0</v>
      </c>
      <c r="N6" s="241">
        <f>SUM(I6-K6-M6)</f>
        <v>0</v>
      </c>
      <c r="P6" s="266">
        <f>SUM('HL KNIHA VYPOC'!K8)</f>
        <v>0</v>
      </c>
      <c r="S6" s="241">
        <f>SUM(P6:R6)</f>
        <v>0</v>
      </c>
      <c r="T6" s="241">
        <f>SUM('HL KNIHA VYPOC'!K53)*-1</f>
        <v>0</v>
      </c>
      <c r="U6" s="241">
        <f>SUM(T6)</f>
        <v>0</v>
      </c>
      <c r="V6" s="241">
        <f>SUM(ANALYTIKAVUJ!D26)*-1</f>
        <v>0</v>
      </c>
      <c r="W6" s="241">
        <f>SUM(V6)</f>
        <v>0</v>
      </c>
      <c r="X6" s="241">
        <f>ROUND((S6-U6-W6),0)</f>
        <v>0</v>
      </c>
      <c r="Z6" s="257">
        <f t="shared" si="0"/>
        <v>0</v>
      </c>
      <c r="AA6" s="257">
        <f t="shared" si="1"/>
        <v>0</v>
      </c>
      <c r="AB6" s="257">
        <f t="shared" si="2"/>
        <v>0</v>
      </c>
      <c r="AC6" s="257">
        <f t="shared" si="3"/>
        <v>0</v>
      </c>
      <c r="AD6" s="242" t="str">
        <f t="shared" si="4"/>
        <v xml:space="preserve">          0</v>
      </c>
      <c r="AE6" s="242" t="str">
        <f t="shared" si="4"/>
        <v xml:space="preserve">          0</v>
      </c>
      <c r="AF6" s="242" t="str">
        <f t="shared" si="4"/>
        <v xml:space="preserve">          0</v>
      </c>
      <c r="AG6" s="242" t="str">
        <f t="shared" si="4"/>
        <v xml:space="preserve">          0</v>
      </c>
      <c r="AK6" s="264">
        <f>SUM('HL KNIHA VYPOC'!H8)</f>
        <v>0</v>
      </c>
      <c r="AN6" s="265">
        <f>SUM(AK6:AM6)</f>
        <v>0</v>
      </c>
      <c r="AO6" s="265">
        <f>SUM('HL KNIHA VYPOC'!H53)*-1</f>
        <v>0</v>
      </c>
      <c r="AP6" s="241">
        <f>SUM(AO6)</f>
        <v>0</v>
      </c>
      <c r="AQ6" s="241">
        <f>SUM(ANALYTIKAVUJ!E26)*-1</f>
        <v>0</v>
      </c>
      <c r="AR6" s="241">
        <f>SUM(AQ6)</f>
        <v>0</v>
      </c>
      <c r="AS6" s="265">
        <f>ROUND((AN6-AP6-AR6),0)</f>
        <v>0</v>
      </c>
    </row>
    <row r="7" spans="2:48" outlineLevel="1" x14ac:dyDescent="0.25">
      <c r="B7" s="249" t="s">
        <v>1214</v>
      </c>
      <c r="C7" s="19" t="s">
        <v>2047</v>
      </c>
      <c r="D7" s="19" t="str">
        <f>IF(VLOOKUP($B7,suvaha_p!$A:$G,1)=$B7,VLOOKUP($B7,suvaha_p!$A:$G,$B$1),0)</f>
        <v>Softvér (013)-/073, 091A/</v>
      </c>
      <c r="E7" s="263" t="s">
        <v>1214</v>
      </c>
      <c r="F7" s="264">
        <f>SUM('HL KNIHA VYPOC'!G9)</f>
        <v>0</v>
      </c>
      <c r="I7" s="265">
        <f>ROUND(SUM(F7:H7),0)</f>
        <v>0</v>
      </c>
      <c r="J7" s="265">
        <f>SUM('HL KNIHA VYPOC'!G54)*-1</f>
        <v>0</v>
      </c>
      <c r="K7" s="241">
        <f t="shared" ref="K7:K34" si="5">ROUND(SUM(J7),0)</f>
        <v>0</v>
      </c>
      <c r="L7" s="241">
        <f>SUM(ANALYTIKAVUJ!C27)*-1</f>
        <v>0</v>
      </c>
      <c r="M7" s="241">
        <f t="shared" ref="M7:M34" si="6">ROUND(SUM(L7),0)</f>
        <v>0</v>
      </c>
      <c r="N7" s="241">
        <f t="shared" ref="N7:N70" si="7">SUM(I7-K7-M7)</f>
        <v>0</v>
      </c>
      <c r="P7" s="266">
        <f>SUM('HL KNIHA VYPOC'!K9)</f>
        <v>0</v>
      </c>
      <c r="S7" s="241">
        <f t="shared" ref="S7:S12" si="8">SUM(P7:R7)</f>
        <v>0</v>
      </c>
      <c r="T7" s="241">
        <f>SUM('HL KNIHA VYPOC'!K54)*-1</f>
        <v>0</v>
      </c>
      <c r="U7" s="241">
        <f t="shared" ref="U7:U12" si="9">SUM(T7)</f>
        <v>0</v>
      </c>
      <c r="V7" s="241">
        <f>SUM(ANALYTIKAVUJ!D27)*-1</f>
        <v>0</v>
      </c>
      <c r="W7" s="241">
        <f t="shared" ref="W7:W12" si="10">SUM(V7)</f>
        <v>0</v>
      </c>
      <c r="X7" s="241">
        <f t="shared" ref="X7:X22" si="11">ROUND((S7-U7-W7),0)</f>
        <v>0</v>
      </c>
      <c r="Z7" s="257">
        <f t="shared" si="0"/>
        <v>0</v>
      </c>
      <c r="AA7" s="257">
        <f t="shared" si="1"/>
        <v>0</v>
      </c>
      <c r="AB7" s="257">
        <f t="shared" si="2"/>
        <v>0</v>
      </c>
      <c r="AC7" s="257">
        <f t="shared" si="3"/>
        <v>0</v>
      </c>
      <c r="AD7" s="242" t="str">
        <f t="shared" si="4"/>
        <v xml:space="preserve">          0</v>
      </c>
      <c r="AE7" s="242" t="str">
        <f t="shared" si="4"/>
        <v xml:space="preserve">          0</v>
      </c>
      <c r="AF7" s="242" t="str">
        <f t="shared" si="4"/>
        <v xml:space="preserve">          0</v>
      </c>
      <c r="AG7" s="242" t="str">
        <f t="shared" si="4"/>
        <v xml:space="preserve">          0</v>
      </c>
      <c r="AK7" s="264">
        <f>SUM('HL KNIHA VYPOC'!H9)</f>
        <v>0</v>
      </c>
      <c r="AN7" s="265">
        <f t="shared" ref="AN7:AN12" si="12">SUM(AK7:AM7)</f>
        <v>0</v>
      </c>
      <c r="AO7" s="265">
        <f>SUM('HL KNIHA VYPOC'!H54)*-1</f>
        <v>0</v>
      </c>
      <c r="AP7" s="241">
        <f t="shared" ref="AP7:AP12" si="13">SUM(AO7)</f>
        <v>0</v>
      </c>
      <c r="AQ7" s="241">
        <f>SUM(ANALYTIKAVUJ!E27)*-1</f>
        <v>0</v>
      </c>
      <c r="AR7" s="241">
        <f t="shared" ref="AR7:AR12" si="14">SUM(AQ7)</f>
        <v>0</v>
      </c>
      <c r="AS7" s="265">
        <f t="shared" ref="AS7:AS12" si="15">ROUND((AN7-AP7-AR7),0)</f>
        <v>0</v>
      </c>
    </row>
    <row r="8" spans="2:48" outlineLevel="1" x14ac:dyDescent="0.25">
      <c r="B8" s="249" t="s">
        <v>1215</v>
      </c>
      <c r="C8" s="19" t="s">
        <v>2048</v>
      </c>
      <c r="D8" s="19" t="str">
        <f>IF(VLOOKUP($B8,suvaha_p!$A:$G,1)=$B8,VLOOKUP($B8,suvaha_p!$A:$G,$B$1),0)</f>
        <v>Oceniteľné práva (014)-/074, 091A/</v>
      </c>
      <c r="E8" s="263" t="s">
        <v>1215</v>
      </c>
      <c r="F8" s="264">
        <f>SUM('HL KNIHA VYPOC'!G10)</f>
        <v>0</v>
      </c>
      <c r="I8" s="265">
        <f t="shared" ref="I8:I34" si="16">ROUND(SUM(F8:H8),0)</f>
        <v>0</v>
      </c>
      <c r="J8" s="265">
        <f>SUM('HL KNIHA VYPOC'!G55)*-1</f>
        <v>0</v>
      </c>
      <c r="K8" s="241">
        <f t="shared" si="5"/>
        <v>0</v>
      </c>
      <c r="L8" s="241">
        <f>SUM(ANALYTIKAVUJ!C28)*-1</f>
        <v>0</v>
      </c>
      <c r="M8" s="241">
        <f t="shared" si="6"/>
        <v>0</v>
      </c>
      <c r="N8" s="241">
        <f t="shared" si="7"/>
        <v>0</v>
      </c>
      <c r="P8" s="266">
        <f>SUM('HL KNIHA VYPOC'!K10)</f>
        <v>0</v>
      </c>
      <c r="S8" s="241">
        <f t="shared" si="8"/>
        <v>0</v>
      </c>
      <c r="T8" s="241">
        <f>SUM('HL KNIHA VYPOC'!K55)*-1</f>
        <v>0</v>
      </c>
      <c r="U8" s="241">
        <f t="shared" si="9"/>
        <v>0</v>
      </c>
      <c r="V8" s="241">
        <f>SUM(ANALYTIKAVUJ!D28)*-1</f>
        <v>0</v>
      </c>
      <c r="W8" s="241">
        <f t="shared" si="10"/>
        <v>0</v>
      </c>
      <c r="X8" s="241">
        <f t="shared" si="11"/>
        <v>0</v>
      </c>
      <c r="Z8" s="257">
        <f t="shared" si="0"/>
        <v>0</v>
      </c>
      <c r="AA8" s="257">
        <f t="shared" si="1"/>
        <v>0</v>
      </c>
      <c r="AB8" s="257">
        <f t="shared" si="2"/>
        <v>0</v>
      </c>
      <c r="AC8" s="257">
        <f t="shared" si="3"/>
        <v>0</v>
      </c>
      <c r="AD8" s="242" t="str">
        <f t="shared" si="4"/>
        <v xml:space="preserve">          0</v>
      </c>
      <c r="AE8" s="242" t="str">
        <f t="shared" si="4"/>
        <v xml:space="preserve">          0</v>
      </c>
      <c r="AF8" s="242" t="str">
        <f t="shared" si="4"/>
        <v xml:space="preserve">          0</v>
      </c>
      <c r="AG8" s="242" t="str">
        <f t="shared" si="4"/>
        <v xml:space="preserve">          0</v>
      </c>
      <c r="AK8" s="264">
        <f>SUM('HL KNIHA VYPOC'!H10)</f>
        <v>0</v>
      </c>
      <c r="AN8" s="265">
        <f t="shared" si="12"/>
        <v>0</v>
      </c>
      <c r="AO8" s="265">
        <f>SUM('HL KNIHA VYPOC'!H55)*-1</f>
        <v>0</v>
      </c>
      <c r="AP8" s="241">
        <f t="shared" si="13"/>
        <v>0</v>
      </c>
      <c r="AQ8" s="241">
        <f>SUM(ANALYTIKAVUJ!E28)*-1</f>
        <v>0</v>
      </c>
      <c r="AR8" s="241">
        <f t="shared" si="14"/>
        <v>0</v>
      </c>
      <c r="AS8" s="265">
        <f t="shared" si="15"/>
        <v>0</v>
      </c>
    </row>
    <row r="9" spans="2:48" outlineLevel="1" x14ac:dyDescent="0.25">
      <c r="B9" s="249" t="s">
        <v>1216</v>
      </c>
      <c r="C9" s="19" t="s">
        <v>2049</v>
      </c>
      <c r="D9" s="19" t="str">
        <f>IF(VLOOKUP($B9,suvaha_p!$A:$G,1)=$B9,VLOOKUP($B9,suvaha_p!$A:$G,$B$1),0)</f>
        <v>Goodwill (015) - /075, 091A/</v>
      </c>
      <c r="E9" s="263" t="s">
        <v>1216</v>
      </c>
      <c r="F9" s="264">
        <f>SUM('HL KNIHA VYPOC'!G11)</f>
        <v>0</v>
      </c>
      <c r="I9" s="265">
        <f t="shared" si="16"/>
        <v>0</v>
      </c>
      <c r="J9" s="265">
        <f>SUM('HL KNIHA VYPOC'!G56)*-1</f>
        <v>0</v>
      </c>
      <c r="K9" s="241">
        <f t="shared" si="5"/>
        <v>0</v>
      </c>
      <c r="L9" s="241">
        <f>SUM(ANALYTIKAVUJ!C29)*-1</f>
        <v>0</v>
      </c>
      <c r="M9" s="241">
        <f t="shared" si="6"/>
        <v>0</v>
      </c>
      <c r="N9" s="241">
        <f t="shared" si="7"/>
        <v>0</v>
      </c>
      <c r="P9" s="266">
        <f>SUM('HL KNIHA VYPOC'!K11)</f>
        <v>0</v>
      </c>
      <c r="S9" s="241">
        <f t="shared" si="8"/>
        <v>0</v>
      </c>
      <c r="T9" s="241">
        <f>SUM('HL KNIHA VYPOC'!K56)*-1</f>
        <v>0</v>
      </c>
      <c r="U9" s="241">
        <f t="shared" si="9"/>
        <v>0</v>
      </c>
      <c r="V9" s="241">
        <f>SUM(ANALYTIKAVUJ!D29)*-1</f>
        <v>0</v>
      </c>
      <c r="W9" s="241">
        <f t="shared" si="10"/>
        <v>0</v>
      </c>
      <c r="X9" s="241">
        <f t="shared" si="11"/>
        <v>0</v>
      </c>
      <c r="Z9" s="257">
        <f t="shared" si="0"/>
        <v>0</v>
      </c>
      <c r="AA9" s="257">
        <f t="shared" si="1"/>
        <v>0</v>
      </c>
      <c r="AB9" s="257">
        <f t="shared" si="2"/>
        <v>0</v>
      </c>
      <c r="AC9" s="257">
        <f t="shared" si="3"/>
        <v>0</v>
      </c>
      <c r="AD9" s="242" t="str">
        <f t="shared" si="4"/>
        <v xml:space="preserve">          0</v>
      </c>
      <c r="AE9" s="242" t="str">
        <f t="shared" si="4"/>
        <v xml:space="preserve">          0</v>
      </c>
      <c r="AF9" s="242" t="str">
        <f t="shared" si="4"/>
        <v xml:space="preserve">          0</v>
      </c>
      <c r="AG9" s="242" t="str">
        <f t="shared" si="4"/>
        <v xml:space="preserve">          0</v>
      </c>
      <c r="AK9" s="264">
        <f>SUM('HL KNIHA VYPOC'!H11)</f>
        <v>0</v>
      </c>
      <c r="AN9" s="265">
        <f t="shared" si="12"/>
        <v>0</v>
      </c>
      <c r="AO9" s="265">
        <f>SUM('HL KNIHA VYPOC'!H56)*-1</f>
        <v>0</v>
      </c>
      <c r="AP9" s="241">
        <f t="shared" si="13"/>
        <v>0</v>
      </c>
      <c r="AQ9" s="241">
        <f>SUM(ANALYTIKAVUJ!E29)*-1</f>
        <v>0</v>
      </c>
      <c r="AR9" s="241">
        <f t="shared" si="14"/>
        <v>0</v>
      </c>
      <c r="AS9" s="265">
        <f t="shared" si="15"/>
        <v>0</v>
      </c>
    </row>
    <row r="10" spans="2:48" outlineLevel="1" x14ac:dyDescent="0.25">
      <c r="B10" s="249" t="s">
        <v>1217</v>
      </c>
      <c r="C10" s="19" t="s">
        <v>2050</v>
      </c>
      <c r="D10" s="19" t="str">
        <f>IF(VLOOKUP($B10,suvaha_p!$A:$G,1)=$B10,VLOOKUP($B10,suvaha_p!$A:$G,$B$1),0)</f>
        <v>Ostatný dlhodobý nehmotný majetok (019, 01X)
- /079, 07X, 091A/</v>
      </c>
      <c r="E10" s="263" t="s">
        <v>1217</v>
      </c>
      <c r="F10" s="264">
        <f>SUM('HL KNIHA VYPOC'!G13)</f>
        <v>0</v>
      </c>
      <c r="I10" s="265">
        <f t="shared" si="16"/>
        <v>0</v>
      </c>
      <c r="J10" s="265">
        <f>SUM('HL KNIHA VYPOC'!G58)*-1</f>
        <v>0</v>
      </c>
      <c r="K10" s="241">
        <f t="shared" si="5"/>
        <v>0</v>
      </c>
      <c r="L10" s="241">
        <f>SUM(ANALYTIKAVUJ!C30)*-1</f>
        <v>0</v>
      </c>
      <c r="M10" s="241">
        <f t="shared" si="6"/>
        <v>0</v>
      </c>
      <c r="N10" s="241">
        <f t="shared" si="7"/>
        <v>0</v>
      </c>
      <c r="P10" s="266">
        <f>SUM('HL KNIHA VYPOC'!K13)</f>
        <v>0</v>
      </c>
      <c r="S10" s="241">
        <f t="shared" si="8"/>
        <v>0</v>
      </c>
      <c r="T10" s="241">
        <f>SUM('HL KNIHA VYPOC'!K58)*-1</f>
        <v>0</v>
      </c>
      <c r="U10" s="241">
        <f t="shared" si="9"/>
        <v>0</v>
      </c>
      <c r="V10" s="241">
        <f>SUM(ANALYTIKAVUJ!D30)*-1</f>
        <v>0</v>
      </c>
      <c r="W10" s="241">
        <f t="shared" si="10"/>
        <v>0</v>
      </c>
      <c r="X10" s="241">
        <f t="shared" si="11"/>
        <v>0</v>
      </c>
      <c r="Z10" s="257">
        <f t="shared" si="0"/>
        <v>0</v>
      </c>
      <c r="AA10" s="257">
        <f t="shared" si="1"/>
        <v>0</v>
      </c>
      <c r="AB10" s="257">
        <f t="shared" si="2"/>
        <v>0</v>
      </c>
      <c r="AC10" s="257">
        <f t="shared" si="3"/>
        <v>0</v>
      </c>
      <c r="AD10" s="242" t="str">
        <f t="shared" si="4"/>
        <v xml:space="preserve">          0</v>
      </c>
      <c r="AE10" s="242" t="str">
        <f t="shared" si="4"/>
        <v xml:space="preserve">          0</v>
      </c>
      <c r="AF10" s="242" t="str">
        <f t="shared" si="4"/>
        <v xml:space="preserve">          0</v>
      </c>
      <c r="AG10" s="242" t="str">
        <f t="shared" si="4"/>
        <v xml:space="preserve">          0</v>
      </c>
      <c r="AK10" s="264">
        <f>SUM('HL KNIHA VYPOC'!H13)</f>
        <v>0</v>
      </c>
      <c r="AN10" s="265">
        <f t="shared" si="12"/>
        <v>0</v>
      </c>
      <c r="AO10" s="265">
        <f>SUM('HL KNIHA VYPOC'!H58)*-1</f>
        <v>0</v>
      </c>
      <c r="AP10" s="241">
        <f t="shared" si="13"/>
        <v>0</v>
      </c>
      <c r="AQ10" s="241">
        <f>SUM(ANALYTIKAVUJ!E30)*-1</f>
        <v>0</v>
      </c>
      <c r="AR10" s="241">
        <f t="shared" si="14"/>
        <v>0</v>
      </c>
      <c r="AS10" s="265">
        <f t="shared" si="15"/>
        <v>0</v>
      </c>
    </row>
    <row r="11" spans="2:48" outlineLevel="1" x14ac:dyDescent="0.25">
      <c r="B11" s="249" t="s">
        <v>2051</v>
      </c>
      <c r="C11" s="19" t="s">
        <v>2052</v>
      </c>
      <c r="D11" s="19" t="str">
        <f>IF(VLOOKUP($B11,suvaha_p!$A:$G,1)=$B11,VLOOKUP($B11,suvaha_p!$A:$G,$B$1),0)</f>
        <v>Obstarávaný dlhodobý nehmotný majetok (041)
- /093/</v>
      </c>
      <c r="E11" s="263" t="s">
        <v>2051</v>
      </c>
      <c r="F11" s="264">
        <f>SUM('HL KNIHA VYPOC'!G31)</f>
        <v>0</v>
      </c>
      <c r="I11" s="265">
        <f t="shared" si="16"/>
        <v>0</v>
      </c>
      <c r="J11" s="265"/>
      <c r="K11" s="241">
        <f t="shared" si="5"/>
        <v>0</v>
      </c>
      <c r="L11" s="241">
        <f>SUM('HL KNIHA VYPOC'!G73)*-1</f>
        <v>0</v>
      </c>
      <c r="M11" s="241">
        <f t="shared" si="6"/>
        <v>0</v>
      </c>
      <c r="N11" s="241">
        <f t="shared" si="7"/>
        <v>0</v>
      </c>
      <c r="P11" s="266">
        <f>SUM('HL KNIHA VYPOC'!K31)</f>
        <v>0</v>
      </c>
      <c r="S11" s="241">
        <f t="shared" si="8"/>
        <v>0</v>
      </c>
      <c r="U11" s="241">
        <f t="shared" si="9"/>
        <v>0</v>
      </c>
      <c r="V11" s="241">
        <f>SUM('HL KNIHA VYPOC'!K73)*-1</f>
        <v>0</v>
      </c>
      <c r="W11" s="241">
        <f t="shared" si="10"/>
        <v>0</v>
      </c>
      <c r="X11" s="241">
        <f t="shared" si="11"/>
        <v>0</v>
      </c>
      <c r="Z11" s="257">
        <f t="shared" si="0"/>
        <v>0</v>
      </c>
      <c r="AA11" s="257">
        <f t="shared" si="1"/>
        <v>0</v>
      </c>
      <c r="AB11" s="257">
        <f t="shared" si="2"/>
        <v>0</v>
      </c>
      <c r="AC11" s="257">
        <f t="shared" si="3"/>
        <v>0</v>
      </c>
      <c r="AD11" s="242" t="str">
        <f t="shared" si="4"/>
        <v xml:space="preserve">          0</v>
      </c>
      <c r="AE11" s="242" t="str">
        <f t="shared" si="4"/>
        <v xml:space="preserve">          0</v>
      </c>
      <c r="AF11" s="242" t="str">
        <f t="shared" si="4"/>
        <v xml:space="preserve">          0</v>
      </c>
      <c r="AG11" s="242" t="str">
        <f t="shared" si="4"/>
        <v xml:space="preserve">          0</v>
      </c>
      <c r="AK11" s="264">
        <f>SUM('HL KNIHA VYPOC'!H31)</f>
        <v>0</v>
      </c>
      <c r="AN11" s="265">
        <f t="shared" si="12"/>
        <v>0</v>
      </c>
      <c r="AO11" s="265"/>
      <c r="AP11" s="241">
        <f t="shared" si="13"/>
        <v>0</v>
      </c>
      <c r="AQ11" s="241">
        <f>SUM('HL KNIHA VYPOC'!H73)*-1</f>
        <v>0</v>
      </c>
      <c r="AR11" s="241">
        <f t="shared" si="14"/>
        <v>0</v>
      </c>
      <c r="AS11" s="265">
        <f t="shared" si="15"/>
        <v>0</v>
      </c>
    </row>
    <row r="12" spans="2:48" outlineLevel="1" x14ac:dyDescent="0.25">
      <c r="B12" s="249">
        <v>10</v>
      </c>
      <c r="C12" s="19" t="s">
        <v>2053</v>
      </c>
      <c r="D12" s="19" t="str">
        <f>IF(VLOOKUP($B12,suvaha_p!$A:$G,1)=$B12,VLOOKUP($B12,suvaha_p!$A:$G,$B$1),0)</f>
        <v>Poskytnuté preddavky na dlhodobý nehmotný majetok (051) - /095A/</v>
      </c>
      <c r="E12" s="263" t="s">
        <v>1226</v>
      </c>
      <c r="F12" s="264">
        <f>SUM('HL KNIHA VYPOC'!G37)</f>
        <v>0</v>
      </c>
      <c r="I12" s="265">
        <f t="shared" si="16"/>
        <v>0</v>
      </c>
      <c r="J12" s="241"/>
      <c r="K12" s="241">
        <f t="shared" si="5"/>
        <v>0</v>
      </c>
      <c r="L12" s="241">
        <f>SUM(ANALYTIKAVUJ!C41)*-1</f>
        <v>0</v>
      </c>
      <c r="M12" s="241">
        <f t="shared" si="6"/>
        <v>0</v>
      </c>
      <c r="N12" s="241">
        <f t="shared" si="7"/>
        <v>0</v>
      </c>
      <c r="P12" s="266">
        <f>SUM('HL KNIHA VYPOC'!K37)</f>
        <v>0</v>
      </c>
      <c r="S12" s="241">
        <f t="shared" si="8"/>
        <v>0</v>
      </c>
      <c r="U12" s="241">
        <f t="shared" si="9"/>
        <v>0</v>
      </c>
      <c r="V12" s="241">
        <f>SUM(ANALYTIKAVUJ!D41)*-1</f>
        <v>0</v>
      </c>
      <c r="W12" s="241">
        <f t="shared" si="10"/>
        <v>0</v>
      </c>
      <c r="X12" s="241">
        <f t="shared" si="11"/>
        <v>0</v>
      </c>
      <c r="Z12" s="257">
        <f t="shared" si="0"/>
        <v>0</v>
      </c>
      <c r="AA12" s="257">
        <f t="shared" si="1"/>
        <v>0</v>
      </c>
      <c r="AB12" s="257">
        <f t="shared" si="2"/>
        <v>0</v>
      </c>
      <c r="AC12" s="257">
        <f t="shared" si="3"/>
        <v>0</v>
      </c>
      <c r="AD12" s="242" t="str">
        <f t="shared" si="4"/>
        <v xml:space="preserve">          0</v>
      </c>
      <c r="AE12" s="242" t="str">
        <f t="shared" si="4"/>
        <v xml:space="preserve">          0</v>
      </c>
      <c r="AF12" s="242" t="str">
        <f t="shared" si="4"/>
        <v xml:space="preserve">          0</v>
      </c>
      <c r="AG12" s="242" t="str">
        <f t="shared" si="4"/>
        <v xml:space="preserve">          0</v>
      </c>
      <c r="AK12" s="264">
        <f>SUM('HL KNIHA VYPOC'!H37)</f>
        <v>0</v>
      </c>
      <c r="AN12" s="265">
        <f t="shared" si="12"/>
        <v>0</v>
      </c>
      <c r="AO12" s="241"/>
      <c r="AP12" s="241">
        <f t="shared" si="13"/>
        <v>0</v>
      </c>
      <c r="AQ12" s="241">
        <f>SUM(ANALYTIKAVUJ!E41)*-1</f>
        <v>0</v>
      </c>
      <c r="AR12" s="241">
        <f t="shared" si="14"/>
        <v>0</v>
      </c>
      <c r="AS12" s="265">
        <f t="shared" si="15"/>
        <v>0</v>
      </c>
    </row>
    <row r="13" spans="2:48" outlineLevel="1" x14ac:dyDescent="0.25">
      <c r="B13" s="249">
        <v>11</v>
      </c>
      <c r="C13" s="19" t="s">
        <v>2054</v>
      </c>
      <c r="D13" s="240" t="str">
        <f>IF(VLOOKUP($B13,suvaha_p!$A:$G,1)=$B13,VLOOKUP($B13,suvaha_p!$A:$G,$B$1),0)</f>
        <v>Dlhodobý hmotný majetok súčet (r. 12 až r. 20)</v>
      </c>
      <c r="E13" s="250" t="s">
        <v>2055</v>
      </c>
      <c r="F13" s="250"/>
      <c r="G13" s="240"/>
      <c r="H13" s="240"/>
      <c r="I13" s="259">
        <f>SUM(I14:I22)</f>
        <v>0</v>
      </c>
      <c r="J13" s="259"/>
      <c r="K13" s="259">
        <f>SUM(K14:K22)</f>
        <v>0</v>
      </c>
      <c r="L13" s="261"/>
      <c r="M13" s="259">
        <f>SUM(M14:M22)</f>
        <v>0</v>
      </c>
      <c r="N13" s="261">
        <f>SUM(N14:N22)</f>
        <v>0</v>
      </c>
      <c r="P13" s="262"/>
      <c r="Q13" s="261"/>
      <c r="R13" s="261"/>
      <c r="S13" s="261">
        <f>SUM(S14:S22)</f>
        <v>0</v>
      </c>
      <c r="T13" s="261"/>
      <c r="U13" s="261">
        <f>SUM(U14:U22)</f>
        <v>0</v>
      </c>
      <c r="V13" s="261"/>
      <c r="W13" s="261">
        <f>SUM(W14:W22)</f>
        <v>0</v>
      </c>
      <c r="X13" s="261">
        <f>SUM(X14:X22)</f>
        <v>0</v>
      </c>
      <c r="Z13" s="257">
        <f t="shared" si="0"/>
        <v>0</v>
      </c>
      <c r="AA13" s="257">
        <f t="shared" si="1"/>
        <v>0</v>
      </c>
      <c r="AB13" s="257">
        <f t="shared" si="2"/>
        <v>0</v>
      </c>
      <c r="AC13" s="257">
        <f t="shared" si="3"/>
        <v>0</v>
      </c>
      <c r="AD13" s="242" t="str">
        <f t="shared" si="4"/>
        <v xml:space="preserve">          0</v>
      </c>
      <c r="AE13" s="242" t="str">
        <f t="shared" si="4"/>
        <v xml:space="preserve">          0</v>
      </c>
      <c r="AF13" s="242" t="str">
        <f t="shared" si="4"/>
        <v xml:space="preserve">          0</v>
      </c>
      <c r="AG13" s="242" t="str">
        <f t="shared" si="4"/>
        <v xml:space="preserve">          0</v>
      </c>
      <c r="AK13" s="250"/>
      <c r="AL13" s="240"/>
      <c r="AM13" s="240"/>
      <c r="AN13" s="259">
        <f>SUM(AN14:AN22)</f>
        <v>0</v>
      </c>
      <c r="AO13" s="259"/>
      <c r="AP13" s="259">
        <f>SUM(AP14:AP22)</f>
        <v>0</v>
      </c>
      <c r="AQ13" s="261"/>
      <c r="AR13" s="259">
        <f>SUM(AR14:AR22)</f>
        <v>0</v>
      </c>
      <c r="AS13" s="259">
        <f>SUM(AS14:AS22)</f>
        <v>0</v>
      </c>
    </row>
    <row r="14" spans="2:48" outlineLevel="1" x14ac:dyDescent="0.25">
      <c r="B14" s="249">
        <v>12</v>
      </c>
      <c r="C14" s="19" t="s">
        <v>2056</v>
      </c>
      <c r="D14" s="19" t="str">
        <f>IF(VLOOKUP($B14,suvaha_p!$A:$G,1)=$B14,VLOOKUP($B14,suvaha_p!$A:$G,$B$1),0)</f>
        <v>Pozemky (031) - /092A/</v>
      </c>
      <c r="E14" s="263" t="s">
        <v>1218</v>
      </c>
      <c r="F14" s="264">
        <f>SUM('HL KNIHA VYPOC'!G26)</f>
        <v>0</v>
      </c>
      <c r="I14" s="265">
        <f t="shared" si="16"/>
        <v>0</v>
      </c>
      <c r="J14" s="241"/>
      <c r="K14" s="241">
        <f t="shared" si="5"/>
        <v>0</v>
      </c>
      <c r="L14" s="241">
        <f>SUM(ANALYTIKAVUJ!C33)*-1</f>
        <v>0</v>
      </c>
      <c r="M14" s="241">
        <f t="shared" si="6"/>
        <v>0</v>
      </c>
      <c r="N14" s="241">
        <f t="shared" si="7"/>
        <v>0</v>
      </c>
      <c r="P14" s="266">
        <f>SUM('HL KNIHA VYPOC'!K26)</f>
        <v>0</v>
      </c>
      <c r="S14" s="241">
        <f t="shared" ref="S14:S22" si="17">SUM(P14:R14)</f>
        <v>0</v>
      </c>
      <c r="U14" s="241">
        <f t="shared" ref="U14:U22" si="18">SUM(T14)</f>
        <v>0</v>
      </c>
      <c r="V14" s="241">
        <f>SUM(ANALYTIKAVUJ!D33)*-1</f>
        <v>0</v>
      </c>
      <c r="W14" s="241">
        <f t="shared" ref="W14:W22" si="19">SUM(V14)</f>
        <v>0</v>
      </c>
      <c r="X14" s="241">
        <f t="shared" si="11"/>
        <v>0</v>
      </c>
      <c r="Z14" s="257">
        <f t="shared" si="0"/>
        <v>0</v>
      </c>
      <c r="AA14" s="257">
        <f t="shared" si="1"/>
        <v>0</v>
      </c>
      <c r="AB14" s="257">
        <f t="shared" si="2"/>
        <v>0</v>
      </c>
      <c r="AC14" s="257">
        <f t="shared" si="3"/>
        <v>0</v>
      </c>
      <c r="AD14" s="242" t="str">
        <f t="shared" si="4"/>
        <v xml:space="preserve">          0</v>
      </c>
      <c r="AE14" s="242" t="str">
        <f t="shared" si="4"/>
        <v xml:space="preserve">          0</v>
      </c>
      <c r="AF14" s="242" t="str">
        <f t="shared" si="4"/>
        <v xml:space="preserve">          0</v>
      </c>
      <c r="AG14" s="242" t="str">
        <f t="shared" si="4"/>
        <v xml:space="preserve">          0</v>
      </c>
      <c r="AK14" s="264">
        <f>SUM('HL KNIHA VYPOC'!H26)</f>
        <v>0</v>
      </c>
      <c r="AN14" s="265">
        <f t="shared" ref="AN14:AN22" si="20">SUM(AK14:AM14)</f>
        <v>0</v>
      </c>
      <c r="AO14" s="241"/>
      <c r="AP14" s="241">
        <f t="shared" ref="AP14:AP22" si="21">SUM(AO14)</f>
        <v>0</v>
      </c>
      <c r="AQ14" s="241">
        <f>SUM(ANALYTIKAVUJ!E33)*-1</f>
        <v>0</v>
      </c>
      <c r="AR14" s="241">
        <f t="shared" ref="AR14:AR22" si="22">SUM(AQ14)</f>
        <v>0</v>
      </c>
      <c r="AS14" s="265">
        <f t="shared" ref="AS14:AS22" si="23">ROUND((AN14-AP14-AR14),0)</f>
        <v>0</v>
      </c>
    </row>
    <row r="15" spans="2:48" outlineLevel="1" x14ac:dyDescent="0.25">
      <c r="B15" s="249">
        <v>13</v>
      </c>
      <c r="C15" s="19" t="s">
        <v>2047</v>
      </c>
      <c r="D15" s="19" t="str">
        <f>IF(VLOOKUP($B15,suvaha_p!$A:$G,1)=$B15,VLOOKUP($B15,suvaha_p!$A:$G,$B$1),0)</f>
        <v>Stavby (021) - /081, 092A/</v>
      </c>
      <c r="E15" s="263" t="s">
        <v>1219</v>
      </c>
      <c r="F15" s="264">
        <f>SUM('HL KNIHA VYPOC'!G16)</f>
        <v>0</v>
      </c>
      <c r="I15" s="265">
        <f t="shared" si="16"/>
        <v>0</v>
      </c>
      <c r="J15" s="265">
        <f>SUM('HL KNIHA VYPOC'!G61)*-1</f>
        <v>0</v>
      </c>
      <c r="K15" s="241">
        <f t="shared" si="5"/>
        <v>0</v>
      </c>
      <c r="L15" s="241">
        <f>SUM(ANALYTIKAVUJ!C34)*-1</f>
        <v>0</v>
      </c>
      <c r="M15" s="241">
        <f t="shared" si="6"/>
        <v>0</v>
      </c>
      <c r="N15" s="241">
        <f t="shared" si="7"/>
        <v>0</v>
      </c>
      <c r="P15" s="266">
        <f>SUM('HL KNIHA VYPOC'!K16)</f>
        <v>0</v>
      </c>
      <c r="S15" s="241">
        <f t="shared" si="17"/>
        <v>0</v>
      </c>
      <c r="T15" s="241">
        <f>SUM('HL KNIHA VYPOC'!K61)*-1</f>
        <v>0</v>
      </c>
      <c r="U15" s="241">
        <f t="shared" si="18"/>
        <v>0</v>
      </c>
      <c r="V15" s="241">
        <f>SUM(ANALYTIKAVUJ!D34)*-1</f>
        <v>0</v>
      </c>
      <c r="W15" s="241">
        <f t="shared" si="19"/>
        <v>0</v>
      </c>
      <c r="X15" s="241">
        <f t="shared" si="11"/>
        <v>0</v>
      </c>
      <c r="Z15" s="257">
        <f t="shared" si="0"/>
        <v>0</v>
      </c>
      <c r="AA15" s="257">
        <f t="shared" si="1"/>
        <v>0</v>
      </c>
      <c r="AB15" s="257">
        <f t="shared" si="2"/>
        <v>0</v>
      </c>
      <c r="AC15" s="257">
        <f t="shared" si="3"/>
        <v>0</v>
      </c>
      <c r="AD15" s="242" t="str">
        <f t="shared" si="4"/>
        <v xml:space="preserve">          0</v>
      </c>
      <c r="AE15" s="242" t="str">
        <f t="shared" si="4"/>
        <v xml:space="preserve">          0</v>
      </c>
      <c r="AF15" s="242" t="str">
        <f t="shared" si="4"/>
        <v xml:space="preserve">          0</v>
      </c>
      <c r="AG15" s="242" t="str">
        <f t="shared" si="4"/>
        <v xml:space="preserve">          0</v>
      </c>
      <c r="AK15" s="264">
        <f>SUM('HL KNIHA VYPOC'!H16)</f>
        <v>0</v>
      </c>
      <c r="AN15" s="265">
        <f t="shared" si="20"/>
        <v>0</v>
      </c>
      <c r="AO15" s="265">
        <f>SUM('HL KNIHA VYPOC'!H61)*-1</f>
        <v>0</v>
      </c>
      <c r="AP15" s="241">
        <f t="shared" si="21"/>
        <v>0</v>
      </c>
      <c r="AQ15" s="241">
        <f>SUM(ANALYTIKAVUJ!E34)*-1</f>
        <v>0</v>
      </c>
      <c r="AR15" s="241">
        <f t="shared" si="22"/>
        <v>0</v>
      </c>
      <c r="AS15" s="265">
        <f t="shared" si="23"/>
        <v>0</v>
      </c>
    </row>
    <row r="16" spans="2:48" ht="13.5" customHeight="1" outlineLevel="1" x14ac:dyDescent="0.25">
      <c r="B16" s="249">
        <v>14</v>
      </c>
      <c r="C16" s="19" t="s">
        <v>2048</v>
      </c>
      <c r="D16" s="19" t="str">
        <f>IF(VLOOKUP($B16,suvaha_p!$A:$G,1)=$B16,VLOOKUP($B16,suvaha_p!$A:$G,$B$1),0)</f>
        <v>Samostatné hnuteľné veci a súbory hnuteľných vecí (022) - /082, 092A/</v>
      </c>
      <c r="E16" s="263" t="s">
        <v>1220</v>
      </c>
      <c r="F16" s="264">
        <f>SUM('HL KNIHA VYPOC'!G17)</f>
        <v>0</v>
      </c>
      <c r="I16" s="265">
        <f t="shared" si="16"/>
        <v>0</v>
      </c>
      <c r="J16" s="265">
        <f>SUM('HL KNIHA VYPOC'!G62)*-1</f>
        <v>0</v>
      </c>
      <c r="K16" s="241">
        <f t="shared" si="5"/>
        <v>0</v>
      </c>
      <c r="L16" s="241">
        <f>SUM(ANALYTIKAVUJ!C35)*-1</f>
        <v>0</v>
      </c>
      <c r="M16" s="241">
        <f t="shared" si="6"/>
        <v>0</v>
      </c>
      <c r="N16" s="241">
        <f t="shared" si="7"/>
        <v>0</v>
      </c>
      <c r="P16" s="266">
        <f>SUM('HL KNIHA VYPOC'!K17)</f>
        <v>0</v>
      </c>
      <c r="S16" s="241">
        <f t="shared" si="17"/>
        <v>0</v>
      </c>
      <c r="T16" s="241">
        <f>SUM('HL KNIHA VYPOC'!K62)*-1</f>
        <v>0</v>
      </c>
      <c r="U16" s="241">
        <f t="shared" si="18"/>
        <v>0</v>
      </c>
      <c r="V16" s="241">
        <f>SUM(ANALYTIKAVUJ!D35)*-1</f>
        <v>0</v>
      </c>
      <c r="W16" s="241">
        <f t="shared" si="19"/>
        <v>0</v>
      </c>
      <c r="X16" s="241">
        <f t="shared" si="11"/>
        <v>0</v>
      </c>
      <c r="Z16" s="257">
        <f t="shared" si="0"/>
        <v>0</v>
      </c>
      <c r="AA16" s="257">
        <f t="shared" si="1"/>
        <v>0</v>
      </c>
      <c r="AB16" s="257">
        <f t="shared" si="2"/>
        <v>0</v>
      </c>
      <c r="AC16" s="257">
        <f t="shared" si="3"/>
        <v>0</v>
      </c>
      <c r="AD16" s="242" t="str">
        <f t="shared" si="4"/>
        <v xml:space="preserve">          0</v>
      </c>
      <c r="AE16" s="242" t="str">
        <f t="shared" si="4"/>
        <v xml:space="preserve">          0</v>
      </c>
      <c r="AF16" s="242" t="str">
        <f t="shared" si="4"/>
        <v xml:space="preserve">          0</v>
      </c>
      <c r="AG16" s="242" t="str">
        <f t="shared" si="4"/>
        <v xml:space="preserve">          0</v>
      </c>
      <c r="AK16" s="264">
        <f>SUM('HL KNIHA VYPOC'!H17)</f>
        <v>0</v>
      </c>
      <c r="AN16" s="265">
        <f t="shared" si="20"/>
        <v>0</v>
      </c>
      <c r="AO16" s="265">
        <f>SUM('HL KNIHA VYPOC'!H62)*-1</f>
        <v>0</v>
      </c>
      <c r="AP16" s="241">
        <f t="shared" si="21"/>
        <v>0</v>
      </c>
      <c r="AQ16" s="241">
        <f>SUM(ANALYTIKAVUJ!E35)*-1</f>
        <v>0</v>
      </c>
      <c r="AR16" s="241">
        <f t="shared" si="22"/>
        <v>0</v>
      </c>
      <c r="AS16" s="265">
        <f t="shared" si="23"/>
        <v>0</v>
      </c>
    </row>
    <row r="17" spans="2:45" outlineLevel="1" x14ac:dyDescent="0.25">
      <c r="B17" s="249">
        <v>15</v>
      </c>
      <c r="C17" s="19" t="s">
        <v>2049</v>
      </c>
      <c r="D17" s="19" t="str">
        <f>IF(VLOOKUP($B17,suvaha_p!$A:$G,1)=$B17,VLOOKUP($B17,suvaha_p!$A:$G,$B$1),0)</f>
        <v>Pestovateľské celky trvalých porastov (025)
- /085, 092A/</v>
      </c>
      <c r="E17" s="263" t="s">
        <v>1221</v>
      </c>
      <c r="F17" s="264">
        <f>SUM('HL KNIHA VYPOC'!G20)</f>
        <v>0</v>
      </c>
      <c r="I17" s="265">
        <f t="shared" si="16"/>
        <v>0</v>
      </c>
      <c r="J17" s="265">
        <f>SUM('HL KNIHA VYPOC'!G65)*-1</f>
        <v>0</v>
      </c>
      <c r="K17" s="241">
        <f t="shared" si="5"/>
        <v>0</v>
      </c>
      <c r="L17" s="241">
        <f>SUM(ANALYTIKAVUJ!C36)*-1</f>
        <v>0</v>
      </c>
      <c r="M17" s="241">
        <f t="shared" si="6"/>
        <v>0</v>
      </c>
      <c r="N17" s="241">
        <f t="shared" si="7"/>
        <v>0</v>
      </c>
      <c r="P17" s="266">
        <f>SUM('HL KNIHA VYPOC'!K20)</f>
        <v>0</v>
      </c>
      <c r="S17" s="241">
        <f t="shared" si="17"/>
        <v>0</v>
      </c>
      <c r="T17" s="241">
        <f>SUM('HL KNIHA VYPOC'!K65)*-1</f>
        <v>0</v>
      </c>
      <c r="U17" s="241">
        <f t="shared" si="18"/>
        <v>0</v>
      </c>
      <c r="V17" s="241">
        <f>SUM(ANALYTIKAVUJ!D36)*-1</f>
        <v>0</v>
      </c>
      <c r="W17" s="241">
        <f t="shared" si="19"/>
        <v>0</v>
      </c>
      <c r="X17" s="241">
        <f t="shared" si="11"/>
        <v>0</v>
      </c>
      <c r="Z17" s="257">
        <f t="shared" si="0"/>
        <v>0</v>
      </c>
      <c r="AA17" s="257">
        <f t="shared" si="1"/>
        <v>0</v>
      </c>
      <c r="AB17" s="257">
        <f t="shared" si="2"/>
        <v>0</v>
      </c>
      <c r="AC17" s="257">
        <f t="shared" si="3"/>
        <v>0</v>
      </c>
      <c r="AD17" s="242" t="str">
        <f t="shared" si="4"/>
        <v xml:space="preserve">          0</v>
      </c>
      <c r="AE17" s="242" t="str">
        <f t="shared" si="4"/>
        <v xml:space="preserve">          0</v>
      </c>
      <c r="AF17" s="242" t="str">
        <f t="shared" si="4"/>
        <v xml:space="preserve">          0</v>
      </c>
      <c r="AG17" s="242" t="str">
        <f t="shared" si="4"/>
        <v xml:space="preserve">          0</v>
      </c>
      <c r="AK17" s="264">
        <f>SUM('HL KNIHA VYPOC'!H20)</f>
        <v>0</v>
      </c>
      <c r="AN17" s="265">
        <f t="shared" si="20"/>
        <v>0</v>
      </c>
      <c r="AO17" s="265">
        <f>SUM('HL KNIHA VYPOC'!H65)*-1</f>
        <v>0</v>
      </c>
      <c r="AP17" s="241">
        <f t="shared" si="21"/>
        <v>0</v>
      </c>
      <c r="AQ17" s="241">
        <f>SUM(ANALYTIKAVUJ!E36)*-1</f>
        <v>0</v>
      </c>
      <c r="AR17" s="241">
        <f t="shared" si="22"/>
        <v>0</v>
      </c>
      <c r="AS17" s="265">
        <f t="shared" si="23"/>
        <v>0</v>
      </c>
    </row>
    <row r="18" spans="2:45" outlineLevel="1" x14ac:dyDescent="0.25">
      <c r="B18" s="249">
        <v>16</v>
      </c>
      <c r="C18" s="19" t="s">
        <v>2050</v>
      </c>
      <c r="D18" s="19" t="str">
        <f>IF(VLOOKUP($B18,suvaha_p!$A:$G,1)=$B18,VLOOKUP($B18,suvaha_p!$A:$G,$B$1),0)</f>
        <v>Základné stádo a ťažné zvieratá (026) - /086, 092A/</v>
      </c>
      <c r="E18" s="263" t="s">
        <v>1222</v>
      </c>
      <c r="F18" s="264">
        <f>SUM('HL KNIHA VYPOC'!G21)</f>
        <v>0</v>
      </c>
      <c r="I18" s="265">
        <f t="shared" si="16"/>
        <v>0</v>
      </c>
      <c r="J18" s="265">
        <f>SUM('HL KNIHA VYPOC'!G66)*-1</f>
        <v>0</v>
      </c>
      <c r="K18" s="241">
        <f t="shared" si="5"/>
        <v>0</v>
      </c>
      <c r="L18" s="241">
        <f>SUM(ANALYTIKAVUJ!C37)*-1</f>
        <v>0</v>
      </c>
      <c r="M18" s="241">
        <f t="shared" si="6"/>
        <v>0</v>
      </c>
      <c r="N18" s="241">
        <f t="shared" si="7"/>
        <v>0</v>
      </c>
      <c r="P18" s="266">
        <f>SUM('HL KNIHA VYPOC'!K21)</f>
        <v>0</v>
      </c>
      <c r="S18" s="241">
        <f t="shared" si="17"/>
        <v>0</v>
      </c>
      <c r="T18" s="241">
        <f>SUM('HL KNIHA VYPOC'!K66)*-1</f>
        <v>0</v>
      </c>
      <c r="U18" s="241">
        <f t="shared" si="18"/>
        <v>0</v>
      </c>
      <c r="V18" s="241">
        <f>SUM(ANALYTIKAVUJ!D37)*-1</f>
        <v>0</v>
      </c>
      <c r="W18" s="241">
        <f t="shared" si="19"/>
        <v>0</v>
      </c>
      <c r="X18" s="241">
        <f t="shared" si="11"/>
        <v>0</v>
      </c>
      <c r="Z18" s="257">
        <f t="shared" si="0"/>
        <v>0</v>
      </c>
      <c r="AA18" s="257">
        <f t="shared" si="1"/>
        <v>0</v>
      </c>
      <c r="AB18" s="257">
        <f t="shared" si="2"/>
        <v>0</v>
      </c>
      <c r="AC18" s="257">
        <f t="shared" si="3"/>
        <v>0</v>
      </c>
      <c r="AD18" s="242" t="str">
        <f t="shared" si="4"/>
        <v xml:space="preserve">          0</v>
      </c>
      <c r="AE18" s="242" t="str">
        <f t="shared" si="4"/>
        <v xml:space="preserve">          0</v>
      </c>
      <c r="AF18" s="242" t="str">
        <f t="shared" si="4"/>
        <v xml:space="preserve">          0</v>
      </c>
      <c r="AG18" s="242" t="str">
        <f t="shared" si="4"/>
        <v xml:space="preserve">          0</v>
      </c>
      <c r="AK18" s="264">
        <f>SUM('HL KNIHA VYPOC'!H21)</f>
        <v>0</v>
      </c>
      <c r="AN18" s="265">
        <f t="shared" si="20"/>
        <v>0</v>
      </c>
      <c r="AO18" s="265">
        <f>SUM('HL KNIHA VYPOC'!H66)*-1</f>
        <v>0</v>
      </c>
      <c r="AP18" s="241">
        <f t="shared" si="21"/>
        <v>0</v>
      </c>
      <c r="AQ18" s="241">
        <f>SUM(ANALYTIKAVUJ!E37)*-1</f>
        <v>0</v>
      </c>
      <c r="AR18" s="241">
        <f t="shared" si="22"/>
        <v>0</v>
      </c>
      <c r="AS18" s="265">
        <f t="shared" si="23"/>
        <v>0</v>
      </c>
    </row>
    <row r="19" spans="2:45" outlineLevel="1" x14ac:dyDescent="0.25">
      <c r="B19" s="249">
        <v>17</v>
      </c>
      <c r="C19" s="19" t="s">
        <v>2052</v>
      </c>
      <c r="D19" s="19" t="str">
        <f>IF(VLOOKUP($B19,suvaha_p!$A:$G,1)=$B19,VLOOKUP($B19,suvaha_p!$A:$G,$B$1),0)</f>
        <v>Ostatný dlhodobý hmotný majetok
(029, 02X, 032) - /089, 08X, 092A/</v>
      </c>
      <c r="E19" s="263" t="s">
        <v>1223</v>
      </c>
      <c r="F19" s="264">
        <f>SUM('HL KNIHA VYPOC'!G23+'HL KNIHA VYPOC'!G27)</f>
        <v>0</v>
      </c>
      <c r="I19" s="265">
        <f t="shared" si="16"/>
        <v>0</v>
      </c>
      <c r="J19" s="265">
        <f>SUM('HL KNIHA VYPOC'!G68)*-1</f>
        <v>0</v>
      </c>
      <c r="K19" s="241">
        <f t="shared" si="5"/>
        <v>0</v>
      </c>
      <c r="L19" s="241">
        <f>SUM(ANALYTIKAVUJ!C38)*-1</f>
        <v>0</v>
      </c>
      <c r="M19" s="241">
        <f t="shared" si="6"/>
        <v>0</v>
      </c>
      <c r="N19" s="241">
        <f t="shared" si="7"/>
        <v>0</v>
      </c>
      <c r="P19" s="266">
        <f>SUM('HL KNIHA VYPOC'!K23+'HL KNIHA VYPOC'!K27)</f>
        <v>0</v>
      </c>
      <c r="S19" s="241">
        <f t="shared" si="17"/>
        <v>0</v>
      </c>
      <c r="T19" s="241">
        <f>SUM('HL KNIHA VYPOC'!K68)*-1</f>
        <v>0</v>
      </c>
      <c r="U19" s="241">
        <f t="shared" si="18"/>
        <v>0</v>
      </c>
      <c r="V19" s="241">
        <f>SUM(ANALYTIKAVUJ!D38)*-1</f>
        <v>0</v>
      </c>
      <c r="W19" s="241">
        <f t="shared" si="19"/>
        <v>0</v>
      </c>
      <c r="X19" s="241">
        <f t="shared" si="11"/>
        <v>0</v>
      </c>
      <c r="Z19" s="257">
        <f t="shared" si="0"/>
        <v>0</v>
      </c>
      <c r="AA19" s="257">
        <f t="shared" si="1"/>
        <v>0</v>
      </c>
      <c r="AB19" s="257">
        <f t="shared" si="2"/>
        <v>0</v>
      </c>
      <c r="AC19" s="257">
        <f t="shared" si="3"/>
        <v>0</v>
      </c>
      <c r="AD19" s="242" t="str">
        <f t="shared" si="4"/>
        <v xml:space="preserve">          0</v>
      </c>
      <c r="AE19" s="242" t="str">
        <f t="shared" si="4"/>
        <v xml:space="preserve">          0</v>
      </c>
      <c r="AF19" s="242" t="str">
        <f t="shared" si="4"/>
        <v xml:space="preserve">          0</v>
      </c>
      <c r="AG19" s="242" t="str">
        <f t="shared" si="4"/>
        <v xml:space="preserve">          0</v>
      </c>
      <c r="AK19" s="264">
        <f>SUM('HL KNIHA VYPOC'!H23+'HL KNIHA VYPOC'!H27)</f>
        <v>0</v>
      </c>
      <c r="AN19" s="265">
        <f t="shared" si="20"/>
        <v>0</v>
      </c>
      <c r="AO19" s="265">
        <f>SUM('HL KNIHA VYPOC'!H68)*-1</f>
        <v>0</v>
      </c>
      <c r="AP19" s="241">
        <f t="shared" si="21"/>
        <v>0</v>
      </c>
      <c r="AQ19" s="241">
        <f>SUM(ANALYTIKAVUJ!E38)*-1</f>
        <v>0</v>
      </c>
      <c r="AR19" s="241">
        <f t="shared" si="22"/>
        <v>0</v>
      </c>
      <c r="AS19" s="265">
        <f t="shared" si="23"/>
        <v>0</v>
      </c>
    </row>
    <row r="20" spans="2:45" outlineLevel="1" x14ac:dyDescent="0.25">
      <c r="B20" s="249">
        <v>18</v>
      </c>
      <c r="C20" s="19" t="s">
        <v>2053</v>
      </c>
      <c r="D20" s="19" t="str">
        <f>IF(VLOOKUP($B20,suvaha_p!$A:$G,1)=$B20,VLOOKUP($B20,suvaha_p!$A:$G,$B$1),0)</f>
        <v>Obstarávaný dlhodobý hmotný majetok
(042) - /094/</v>
      </c>
      <c r="E20" s="263" t="s">
        <v>2057</v>
      </c>
      <c r="F20" s="264">
        <f>SUM('HL KNIHA VYPOC'!G32)</f>
        <v>0</v>
      </c>
      <c r="I20" s="265">
        <f t="shared" si="16"/>
        <v>0</v>
      </c>
      <c r="J20" s="265"/>
      <c r="K20" s="241">
        <f t="shared" si="5"/>
        <v>0</v>
      </c>
      <c r="L20" s="241">
        <f>SUM('HL KNIHA VYPOC'!G74)*-1</f>
        <v>0</v>
      </c>
      <c r="M20" s="241">
        <f t="shared" si="6"/>
        <v>0</v>
      </c>
      <c r="N20" s="241">
        <f t="shared" si="7"/>
        <v>0</v>
      </c>
      <c r="P20" s="266">
        <f>SUM('HL KNIHA VYPOC'!K32)</f>
        <v>0</v>
      </c>
      <c r="S20" s="241">
        <f t="shared" si="17"/>
        <v>0</v>
      </c>
      <c r="U20" s="241">
        <f t="shared" si="18"/>
        <v>0</v>
      </c>
      <c r="V20" s="241">
        <f>SUM('HL KNIHA VYPOC'!K74)*-1</f>
        <v>0</v>
      </c>
      <c r="W20" s="241">
        <f t="shared" si="19"/>
        <v>0</v>
      </c>
      <c r="X20" s="241">
        <f t="shared" si="11"/>
        <v>0</v>
      </c>
      <c r="Z20" s="257">
        <f t="shared" si="0"/>
        <v>0</v>
      </c>
      <c r="AA20" s="257">
        <f t="shared" si="1"/>
        <v>0</v>
      </c>
      <c r="AB20" s="257">
        <f t="shared" si="2"/>
        <v>0</v>
      </c>
      <c r="AC20" s="257">
        <f t="shared" si="3"/>
        <v>0</v>
      </c>
      <c r="AD20" s="242" t="str">
        <f t="shared" si="4"/>
        <v xml:space="preserve">          0</v>
      </c>
      <c r="AE20" s="242" t="str">
        <f t="shared" si="4"/>
        <v xml:space="preserve">          0</v>
      </c>
      <c r="AF20" s="242" t="str">
        <f t="shared" si="4"/>
        <v xml:space="preserve">          0</v>
      </c>
      <c r="AG20" s="242" t="str">
        <f t="shared" si="4"/>
        <v xml:space="preserve">          0</v>
      </c>
      <c r="AK20" s="264">
        <f>SUM('HL KNIHA VYPOC'!H32)</f>
        <v>0</v>
      </c>
      <c r="AN20" s="265">
        <f t="shared" si="20"/>
        <v>0</v>
      </c>
      <c r="AO20" s="265"/>
      <c r="AP20" s="241">
        <f t="shared" si="21"/>
        <v>0</v>
      </c>
      <c r="AQ20" s="241">
        <f>SUM('HL KNIHA VYPOC'!H74)*-1</f>
        <v>0</v>
      </c>
      <c r="AR20" s="241">
        <f t="shared" si="22"/>
        <v>0</v>
      </c>
      <c r="AS20" s="265">
        <f t="shared" si="23"/>
        <v>0</v>
      </c>
    </row>
    <row r="21" spans="2:45" outlineLevel="1" x14ac:dyDescent="0.25">
      <c r="B21" s="249">
        <v>19</v>
      </c>
      <c r="C21" s="19" t="s">
        <v>2058</v>
      </c>
      <c r="D21" s="19" t="str">
        <f>IF(VLOOKUP($B21,suvaha_p!$A:$G,1)=$B21,VLOOKUP($B21,suvaha_p!$A:$G,$B$1),0)</f>
        <v>Poskytnuté preddavky na dlhodobý hmotný majetok (052) - /095A/</v>
      </c>
      <c r="E21" s="263" t="s">
        <v>1227</v>
      </c>
      <c r="F21" s="264">
        <f>SUM('HL KNIHA VYPOC'!G38)</f>
        <v>0</v>
      </c>
      <c r="I21" s="265">
        <f t="shared" si="16"/>
        <v>0</v>
      </c>
      <c r="J21" s="241"/>
      <c r="K21" s="241">
        <f t="shared" si="5"/>
        <v>0</v>
      </c>
      <c r="L21" s="241">
        <f>SUM(ANALYTIKAVUJ!C42)*-1</f>
        <v>0</v>
      </c>
      <c r="M21" s="241">
        <f t="shared" si="6"/>
        <v>0</v>
      </c>
      <c r="N21" s="241">
        <f t="shared" si="7"/>
        <v>0</v>
      </c>
      <c r="P21" s="266">
        <f>SUM('HL KNIHA VYPOC'!K38)</f>
        <v>0</v>
      </c>
      <c r="S21" s="241">
        <f t="shared" si="17"/>
        <v>0</v>
      </c>
      <c r="U21" s="241">
        <f t="shared" si="18"/>
        <v>0</v>
      </c>
      <c r="V21" s="241">
        <f>SUM(ANALYTIKAVUJ!D42)*-1</f>
        <v>0</v>
      </c>
      <c r="W21" s="241">
        <f t="shared" si="19"/>
        <v>0</v>
      </c>
      <c r="X21" s="241">
        <f t="shared" si="11"/>
        <v>0</v>
      </c>
      <c r="Z21" s="257">
        <f t="shared" si="0"/>
        <v>0</v>
      </c>
      <c r="AA21" s="257">
        <f t="shared" si="1"/>
        <v>0</v>
      </c>
      <c r="AB21" s="257">
        <f t="shared" si="2"/>
        <v>0</v>
      </c>
      <c r="AC21" s="257">
        <f t="shared" si="3"/>
        <v>0</v>
      </c>
      <c r="AD21" s="242" t="str">
        <f t="shared" si="4"/>
        <v xml:space="preserve">          0</v>
      </c>
      <c r="AE21" s="242" t="str">
        <f t="shared" si="4"/>
        <v xml:space="preserve">          0</v>
      </c>
      <c r="AF21" s="242" t="str">
        <f t="shared" si="4"/>
        <v xml:space="preserve">          0</v>
      </c>
      <c r="AG21" s="242" t="str">
        <f t="shared" si="4"/>
        <v xml:space="preserve">          0</v>
      </c>
      <c r="AK21" s="264">
        <f>SUM('HL KNIHA VYPOC'!H38)</f>
        <v>0</v>
      </c>
      <c r="AN21" s="265">
        <f t="shared" si="20"/>
        <v>0</v>
      </c>
      <c r="AO21" s="241"/>
      <c r="AP21" s="241">
        <f t="shared" si="21"/>
        <v>0</v>
      </c>
      <c r="AQ21" s="241">
        <f>SUM(ANALYTIKAVUJ!E42)*-1</f>
        <v>0</v>
      </c>
      <c r="AR21" s="241">
        <f t="shared" si="22"/>
        <v>0</v>
      </c>
      <c r="AS21" s="265">
        <f t="shared" si="23"/>
        <v>0</v>
      </c>
    </row>
    <row r="22" spans="2:45" outlineLevel="1" x14ac:dyDescent="0.25">
      <c r="B22" s="249">
        <v>20</v>
      </c>
      <c r="C22" s="19" t="s">
        <v>2059</v>
      </c>
      <c r="D22" s="19" t="str">
        <f>IF(VLOOKUP($B22,suvaha_p!$A:$G,1)=$B22,VLOOKUP($B22,suvaha_p!$A:$G,$B$1),0)</f>
        <v>Opravná položka k nadobudnutému majetku 
(+/- 097) +/- 098</v>
      </c>
      <c r="E22" s="263" t="s">
        <v>2060</v>
      </c>
      <c r="F22" s="264">
        <f>SUM('HL KNIHA VYPOC'!G77+'HL KNIHA VYPOC'!G78)</f>
        <v>0</v>
      </c>
      <c r="I22" s="265">
        <f t="shared" si="16"/>
        <v>0</v>
      </c>
      <c r="J22" s="265"/>
      <c r="K22" s="241">
        <f t="shared" si="5"/>
        <v>0</v>
      </c>
      <c r="L22" s="241"/>
      <c r="M22" s="241">
        <f t="shared" si="6"/>
        <v>0</v>
      </c>
      <c r="N22" s="241">
        <f t="shared" si="7"/>
        <v>0</v>
      </c>
      <c r="P22" s="266">
        <f>SUM('HL KNIHA VYPOC'!K77+'HL KNIHA VYPOC'!K78)</f>
        <v>0</v>
      </c>
      <c r="S22" s="241">
        <f t="shared" si="17"/>
        <v>0</v>
      </c>
      <c r="U22" s="241">
        <f t="shared" si="18"/>
        <v>0</v>
      </c>
      <c r="W22" s="241">
        <f t="shared" si="19"/>
        <v>0</v>
      </c>
      <c r="X22" s="241">
        <f t="shared" si="11"/>
        <v>0</v>
      </c>
      <c r="Z22" s="257">
        <f t="shared" si="0"/>
        <v>0</v>
      </c>
      <c r="AA22" s="257">
        <f t="shared" si="1"/>
        <v>0</v>
      </c>
      <c r="AB22" s="257">
        <f t="shared" si="2"/>
        <v>0</v>
      </c>
      <c r="AC22" s="257">
        <f t="shared" si="3"/>
        <v>0</v>
      </c>
      <c r="AD22" s="242" t="str">
        <f t="shared" si="4"/>
        <v xml:space="preserve">          0</v>
      </c>
      <c r="AE22" s="242" t="str">
        <f t="shared" si="4"/>
        <v xml:space="preserve">          0</v>
      </c>
      <c r="AF22" s="242" t="str">
        <f t="shared" si="4"/>
        <v xml:space="preserve">          0</v>
      </c>
      <c r="AG22" s="242" t="str">
        <f t="shared" si="4"/>
        <v xml:space="preserve">          0</v>
      </c>
      <c r="AK22" s="264">
        <f>SUM('HL KNIHA VYPOC'!H77+'HL KNIHA VYPOC'!H78)</f>
        <v>0</v>
      </c>
      <c r="AN22" s="265">
        <f t="shared" si="20"/>
        <v>0</v>
      </c>
      <c r="AO22" s="265"/>
      <c r="AP22" s="241">
        <f t="shared" si="21"/>
        <v>0</v>
      </c>
      <c r="AQ22" s="241"/>
      <c r="AR22" s="241">
        <f t="shared" si="22"/>
        <v>0</v>
      </c>
      <c r="AS22" s="265">
        <f t="shared" si="23"/>
        <v>0</v>
      </c>
    </row>
    <row r="23" spans="2:45" outlineLevel="1" x14ac:dyDescent="0.25">
      <c r="B23" s="249">
        <v>21</v>
      </c>
      <c r="C23" s="19" t="s">
        <v>2061</v>
      </c>
      <c r="D23" s="240" t="str">
        <f>IF(VLOOKUP($B23,suvaha_p!$A:$G,1)=$B23,VLOOKUP($B23,suvaha_p!$A:$G,$B$1),0)</f>
        <v>Dlhodobý finančný majetok súčet (r. 22 až r. 32)</v>
      </c>
      <c r="E23" s="250" t="s">
        <v>2062</v>
      </c>
      <c r="F23" s="250"/>
      <c r="G23" s="240"/>
      <c r="H23" s="240"/>
      <c r="I23" s="259">
        <f>SUM(I24:I34)</f>
        <v>0</v>
      </c>
      <c r="J23" s="240"/>
      <c r="K23" s="259">
        <f>SUM(K24:K34)</f>
        <v>0</v>
      </c>
      <c r="L23" s="261"/>
      <c r="M23" s="259">
        <f>SUM(M24:M34)</f>
        <v>0</v>
      </c>
      <c r="N23" s="261">
        <f>SUM(N24:N34)</f>
        <v>0</v>
      </c>
      <c r="P23" s="262"/>
      <c r="Q23" s="261"/>
      <c r="R23" s="261"/>
      <c r="S23" s="261">
        <f>SUM(S24:S34)</f>
        <v>0</v>
      </c>
      <c r="T23" s="261"/>
      <c r="U23" s="261">
        <f>SUM(U24:U34)</f>
        <v>0</v>
      </c>
      <c r="V23" s="261"/>
      <c r="W23" s="261">
        <f>SUM(W24:W34)</f>
        <v>0</v>
      </c>
      <c r="X23" s="261">
        <f>SUM(X24:X34)</f>
        <v>0</v>
      </c>
      <c r="Z23" s="257">
        <f t="shared" si="0"/>
        <v>0</v>
      </c>
      <c r="AA23" s="257">
        <f t="shared" si="1"/>
        <v>0</v>
      </c>
      <c r="AB23" s="257">
        <f t="shared" si="2"/>
        <v>0</v>
      </c>
      <c r="AC23" s="257">
        <f t="shared" si="3"/>
        <v>0</v>
      </c>
      <c r="AD23" s="242" t="str">
        <f t="shared" si="4"/>
        <v xml:space="preserve">          0</v>
      </c>
      <c r="AE23" s="242" t="str">
        <f t="shared" si="4"/>
        <v xml:space="preserve">          0</v>
      </c>
      <c r="AF23" s="242" t="str">
        <f t="shared" si="4"/>
        <v xml:space="preserve">          0</v>
      </c>
      <c r="AG23" s="242" t="str">
        <f t="shared" si="4"/>
        <v xml:space="preserve">          0</v>
      </c>
      <c r="AK23" s="250"/>
      <c r="AL23" s="240"/>
      <c r="AM23" s="240"/>
      <c r="AN23" s="259">
        <f>SUM(AN24:AN34)</f>
        <v>0</v>
      </c>
      <c r="AO23" s="240"/>
      <c r="AP23" s="259">
        <f>SUM(AP24:AP34)</f>
        <v>0</v>
      </c>
      <c r="AQ23" s="261"/>
      <c r="AR23" s="259">
        <f>SUM(AR24:AR34)</f>
        <v>0</v>
      </c>
      <c r="AS23" s="259">
        <f>SUM(AS24:AS34)</f>
        <v>0</v>
      </c>
    </row>
    <row r="24" spans="2:45" outlineLevel="1" x14ac:dyDescent="0.25">
      <c r="B24" s="249">
        <v>22</v>
      </c>
      <c r="C24" s="19" t="s">
        <v>2063</v>
      </c>
      <c r="D24" s="19" t="str">
        <f>IF(VLOOKUP($B24,suvaha_p!$A:$G,1)=$B24,VLOOKUP($B24,suvaha_p!$A:$G,$B$1),0)</f>
        <v>Podielové cenné papiere a podiely v prepojených účtovných jednotkách (061A, 062A, 063A) - /096A/</v>
      </c>
      <c r="E24" s="263" t="s">
        <v>1198</v>
      </c>
      <c r="F24" s="264">
        <f>SUM('HL KNIHA VYPOC'!G42)</f>
        <v>0</v>
      </c>
      <c r="G24" s="265">
        <f>SUM(ANALYTIKAVUJ!C5+ANALYTIKAVUJ!C9)</f>
        <v>0</v>
      </c>
      <c r="I24" s="265">
        <f t="shared" si="16"/>
        <v>0</v>
      </c>
      <c r="J24" s="241"/>
      <c r="K24" s="241">
        <f t="shared" si="5"/>
        <v>0</v>
      </c>
      <c r="L24" s="241">
        <f>SUM(ANALYTIKAVUJ!C46)*-1</f>
        <v>0</v>
      </c>
      <c r="M24" s="241">
        <f t="shared" si="6"/>
        <v>0</v>
      </c>
      <c r="N24" s="241">
        <f t="shared" si="7"/>
        <v>0</v>
      </c>
      <c r="P24" s="266">
        <f>SUM('HL KNIHA VYPOC'!K42)</f>
        <v>0</v>
      </c>
      <c r="Q24" s="241">
        <f>SUM(ANALYTIKAVUJ!D5+ANALYTIKAVUJ!D9)</f>
        <v>0</v>
      </c>
      <c r="S24" s="241">
        <f t="shared" ref="S24:S34" si="24">SUM(P24:R24)</f>
        <v>0</v>
      </c>
      <c r="U24" s="241">
        <f t="shared" ref="U24:U35" si="25">SUM(T24)</f>
        <v>0</v>
      </c>
      <c r="V24" s="241">
        <f>SUM(ANALYTIKAVUJ!D46)*-1</f>
        <v>0</v>
      </c>
      <c r="W24" s="241">
        <f t="shared" ref="W24:W35" si="26">SUM(V24)</f>
        <v>0</v>
      </c>
      <c r="X24" s="241">
        <f t="shared" ref="X24:X34" si="27">ROUND((S24-U24-W24),0)</f>
        <v>0</v>
      </c>
      <c r="Z24" s="257">
        <f t="shared" si="0"/>
        <v>0</v>
      </c>
      <c r="AA24" s="257">
        <f t="shared" si="1"/>
        <v>0</v>
      </c>
      <c r="AB24" s="257">
        <f t="shared" si="2"/>
        <v>0</v>
      </c>
      <c r="AC24" s="257">
        <f t="shared" si="3"/>
        <v>0</v>
      </c>
      <c r="AD24" s="242" t="str">
        <f t="shared" si="4"/>
        <v xml:space="preserve">          0</v>
      </c>
      <c r="AE24" s="242" t="str">
        <f t="shared" si="4"/>
        <v xml:space="preserve">          0</v>
      </c>
      <c r="AF24" s="242" t="str">
        <f t="shared" si="4"/>
        <v xml:space="preserve">          0</v>
      </c>
      <c r="AG24" s="242" t="str">
        <f t="shared" si="4"/>
        <v xml:space="preserve">          0</v>
      </c>
      <c r="AK24" s="264">
        <f>SUM('HL KNIHA VYPOC'!H42)</f>
        <v>0</v>
      </c>
      <c r="AL24" s="265">
        <f>SUM(ANALYTIKAVUJ!E5+ANALYTIKAVUJ!E9)</f>
        <v>0</v>
      </c>
      <c r="AN24" s="265">
        <f t="shared" ref="AN24:AN34" si="28">SUM(AK24:AM24)</f>
        <v>0</v>
      </c>
      <c r="AO24" s="241"/>
      <c r="AP24" s="241">
        <f t="shared" ref="AP24:AP35" si="29">SUM(AO24)</f>
        <v>0</v>
      </c>
      <c r="AQ24" s="241">
        <f>SUM(ANALYTIKAVUJ!E46)*-1</f>
        <v>0</v>
      </c>
      <c r="AR24" s="241">
        <f t="shared" ref="AR24:AR35" si="30">SUM(AQ24)</f>
        <v>0</v>
      </c>
      <c r="AS24" s="265">
        <f t="shared" ref="AS24:AS34" si="31">ROUND((AN24-AP24-AR24),0)</f>
        <v>0</v>
      </c>
    </row>
    <row r="25" spans="2:45" outlineLevel="1" x14ac:dyDescent="0.25">
      <c r="B25" s="249">
        <v>23</v>
      </c>
      <c r="C25" s="19" t="s">
        <v>2047</v>
      </c>
      <c r="D25" s="19" t="str">
        <f>IF(VLOOKUP($B25,suvaha_p!$A:$G,1)=$B25,VLOOKUP($B25,suvaha_p!$A:$G,$B$1),0)</f>
        <v>Podielové cenné papiere a podiely s podielovou účasťou okrem v prepojených účtovných jednotkách 
(062A) - /096A/</v>
      </c>
      <c r="E25" s="263" t="s">
        <v>1200</v>
      </c>
      <c r="G25" s="265">
        <f>SUM(ANALYTIKAVUJ!C6)</f>
        <v>0</v>
      </c>
      <c r="I25" s="265">
        <f t="shared" si="16"/>
        <v>0</v>
      </c>
      <c r="J25" s="241"/>
      <c r="K25" s="241">
        <f t="shared" si="5"/>
        <v>0</v>
      </c>
      <c r="L25" s="241">
        <f>SUM(ANALYTIKAVUJ!C47)*-1</f>
        <v>0</v>
      </c>
      <c r="M25" s="241">
        <f t="shared" si="6"/>
        <v>0</v>
      </c>
      <c r="N25" s="241">
        <f t="shared" si="7"/>
        <v>0</v>
      </c>
      <c r="Q25" s="241">
        <f>SUM(ANALYTIKAVUJ!D6)</f>
        <v>0</v>
      </c>
      <c r="S25" s="241">
        <f t="shared" si="24"/>
        <v>0</v>
      </c>
      <c r="U25" s="241">
        <f t="shared" si="25"/>
        <v>0</v>
      </c>
      <c r="V25" s="241">
        <f>SUM(ANALYTIKAVUJ!D47)*-1</f>
        <v>0</v>
      </c>
      <c r="W25" s="241">
        <f t="shared" si="26"/>
        <v>0</v>
      </c>
      <c r="X25" s="241">
        <f t="shared" si="27"/>
        <v>0</v>
      </c>
      <c r="Z25" s="257">
        <f t="shared" si="0"/>
        <v>0</v>
      </c>
      <c r="AA25" s="257">
        <f t="shared" si="1"/>
        <v>0</v>
      </c>
      <c r="AB25" s="257">
        <f t="shared" si="2"/>
        <v>0</v>
      </c>
      <c r="AC25" s="257">
        <f t="shared" si="3"/>
        <v>0</v>
      </c>
      <c r="AD25" s="242" t="str">
        <f t="shared" si="4"/>
        <v xml:space="preserve">          0</v>
      </c>
      <c r="AE25" s="242" t="str">
        <f t="shared" si="4"/>
        <v xml:space="preserve">          0</v>
      </c>
      <c r="AF25" s="242" t="str">
        <f t="shared" si="4"/>
        <v xml:space="preserve">          0</v>
      </c>
      <c r="AG25" s="242" t="str">
        <f t="shared" si="4"/>
        <v xml:space="preserve">          0</v>
      </c>
      <c r="AL25" s="265">
        <f>SUM(ANALYTIKAVUJ!E6)</f>
        <v>0</v>
      </c>
      <c r="AN25" s="265">
        <f t="shared" si="28"/>
        <v>0</v>
      </c>
      <c r="AO25" s="241"/>
      <c r="AP25" s="241">
        <f t="shared" si="29"/>
        <v>0</v>
      </c>
      <c r="AQ25" s="241">
        <f>SUM(ANALYTIKAVUJ!E47)*-1</f>
        <v>0</v>
      </c>
      <c r="AR25" s="241">
        <f t="shared" si="30"/>
        <v>0</v>
      </c>
      <c r="AS25" s="265">
        <f t="shared" si="31"/>
        <v>0</v>
      </c>
    </row>
    <row r="26" spans="2:45" outlineLevel="1" x14ac:dyDescent="0.25">
      <c r="B26" s="249">
        <v>24</v>
      </c>
      <c r="C26" s="19" t="s">
        <v>2048</v>
      </c>
      <c r="D26" s="19" t="str">
        <f>IF(VLOOKUP($B26,suvaha_p!$A:$G,1)=$B26,VLOOKUP($B26,suvaha_p!$A:$G,$B$1),0)</f>
        <v>Ostatné realizovateľné cenné papiere a podiely
(063A) - /096A/</v>
      </c>
      <c r="E26" s="263" t="s">
        <v>1203</v>
      </c>
      <c r="G26" s="265">
        <f>SUM(ANALYTIKAVUJ!C10)</f>
        <v>0</v>
      </c>
      <c r="I26" s="265">
        <f t="shared" si="16"/>
        <v>0</v>
      </c>
      <c r="J26" s="241"/>
      <c r="K26" s="241">
        <f t="shared" si="5"/>
        <v>0</v>
      </c>
      <c r="L26" s="241">
        <f>SUM(ANALYTIKAVUJ!C48)*-1</f>
        <v>0</v>
      </c>
      <c r="M26" s="241">
        <f t="shared" si="6"/>
        <v>0</v>
      </c>
      <c r="N26" s="241">
        <f t="shared" si="7"/>
        <v>0</v>
      </c>
      <c r="Q26" s="241">
        <f>SUM(ANALYTIKAVUJ!D10)</f>
        <v>0</v>
      </c>
      <c r="S26" s="241">
        <f t="shared" si="24"/>
        <v>0</v>
      </c>
      <c r="U26" s="241">
        <f t="shared" si="25"/>
        <v>0</v>
      </c>
      <c r="V26" s="241">
        <f>SUM(ANALYTIKAVUJ!D48)*-1</f>
        <v>0</v>
      </c>
      <c r="W26" s="241">
        <f t="shared" si="26"/>
        <v>0</v>
      </c>
      <c r="X26" s="241">
        <f t="shared" si="27"/>
        <v>0</v>
      </c>
      <c r="Z26" s="257">
        <f t="shared" si="0"/>
        <v>0</v>
      </c>
      <c r="AA26" s="257">
        <f t="shared" si="1"/>
        <v>0</v>
      </c>
      <c r="AB26" s="257">
        <f t="shared" si="2"/>
        <v>0</v>
      </c>
      <c r="AC26" s="257">
        <f t="shared" si="3"/>
        <v>0</v>
      </c>
      <c r="AD26" s="242" t="str">
        <f t="shared" si="4"/>
        <v xml:space="preserve">          0</v>
      </c>
      <c r="AE26" s="242" t="str">
        <f t="shared" si="4"/>
        <v xml:space="preserve">          0</v>
      </c>
      <c r="AF26" s="242" t="str">
        <f t="shared" si="4"/>
        <v xml:space="preserve">          0</v>
      </c>
      <c r="AG26" s="242" t="str">
        <f t="shared" si="4"/>
        <v xml:space="preserve">          0</v>
      </c>
      <c r="AL26" s="265">
        <f>SUM(ANALYTIKAVUJ!E10)</f>
        <v>0</v>
      </c>
      <c r="AN26" s="265">
        <f t="shared" si="28"/>
        <v>0</v>
      </c>
      <c r="AO26" s="241"/>
      <c r="AP26" s="241">
        <f t="shared" si="29"/>
        <v>0</v>
      </c>
      <c r="AQ26" s="241">
        <f>SUM(ANALYTIKAVUJ!E48)*-1</f>
        <v>0</v>
      </c>
      <c r="AR26" s="241">
        <f t="shared" si="30"/>
        <v>0</v>
      </c>
      <c r="AS26" s="265">
        <f t="shared" si="31"/>
        <v>0</v>
      </c>
    </row>
    <row r="27" spans="2:45" outlineLevel="1" x14ac:dyDescent="0.25">
      <c r="B27" s="249">
        <v>25</v>
      </c>
      <c r="C27" s="19" t="s">
        <v>2049</v>
      </c>
      <c r="D27" s="19" t="str">
        <f>IF(VLOOKUP($B27,suvaha_p!$A:$G,1)=$B27,VLOOKUP($B27,suvaha_p!$A:$G,$B$1),0)</f>
        <v>Pôžičky prepojeným účtovným jednotkám (066A)
- /096A/</v>
      </c>
      <c r="E27" s="263" t="s">
        <v>1206</v>
      </c>
      <c r="G27" s="265">
        <f>SUM(ANALYTIKAVUJ!C13)</f>
        <v>0</v>
      </c>
      <c r="I27" s="265">
        <f t="shared" si="16"/>
        <v>0</v>
      </c>
      <c r="J27" s="241"/>
      <c r="K27" s="241">
        <f t="shared" si="5"/>
        <v>0</v>
      </c>
      <c r="L27" s="241">
        <f>SUM(ANALYTIKAVUJ!C49)*-1</f>
        <v>0</v>
      </c>
      <c r="M27" s="241">
        <f t="shared" si="6"/>
        <v>0</v>
      </c>
      <c r="N27" s="241">
        <f t="shared" si="7"/>
        <v>0</v>
      </c>
      <c r="Q27" s="241">
        <f>SUM(ANALYTIKAVUJ!D13)</f>
        <v>0</v>
      </c>
      <c r="S27" s="241">
        <f t="shared" si="24"/>
        <v>0</v>
      </c>
      <c r="U27" s="241">
        <f t="shared" si="25"/>
        <v>0</v>
      </c>
      <c r="V27" s="241">
        <f>SUM(ANALYTIKAVUJ!D49)*-1</f>
        <v>0</v>
      </c>
      <c r="W27" s="241">
        <f t="shared" si="26"/>
        <v>0</v>
      </c>
      <c r="X27" s="241">
        <f t="shared" si="27"/>
        <v>0</v>
      </c>
      <c r="Z27" s="257">
        <f t="shared" si="0"/>
        <v>0</v>
      </c>
      <c r="AA27" s="257">
        <f t="shared" si="1"/>
        <v>0</v>
      </c>
      <c r="AB27" s="257">
        <f t="shared" si="2"/>
        <v>0</v>
      </c>
      <c r="AC27" s="257">
        <f t="shared" si="3"/>
        <v>0</v>
      </c>
      <c r="AD27" s="242" t="str">
        <f t="shared" si="4"/>
        <v xml:space="preserve">          0</v>
      </c>
      <c r="AE27" s="242" t="str">
        <f t="shared" si="4"/>
        <v xml:space="preserve">          0</v>
      </c>
      <c r="AF27" s="242" t="str">
        <f t="shared" si="4"/>
        <v xml:space="preserve">          0</v>
      </c>
      <c r="AG27" s="242" t="str">
        <f t="shared" si="4"/>
        <v xml:space="preserve">          0</v>
      </c>
      <c r="AL27" s="265">
        <f>SUM(ANALYTIKAVUJ!E13)</f>
        <v>0</v>
      </c>
      <c r="AN27" s="265">
        <f t="shared" si="28"/>
        <v>0</v>
      </c>
      <c r="AO27" s="241"/>
      <c r="AP27" s="241">
        <f t="shared" si="29"/>
        <v>0</v>
      </c>
      <c r="AQ27" s="241">
        <f>SUM(ANALYTIKAVUJ!E49)*-1</f>
        <v>0</v>
      </c>
      <c r="AR27" s="241">
        <f t="shared" si="30"/>
        <v>0</v>
      </c>
      <c r="AS27" s="265">
        <f t="shared" si="31"/>
        <v>0</v>
      </c>
    </row>
    <row r="28" spans="2:45" outlineLevel="1" x14ac:dyDescent="0.25">
      <c r="B28" s="249">
        <v>26</v>
      </c>
      <c r="C28" s="19" t="s">
        <v>2050</v>
      </c>
      <c r="D28" s="19" t="str">
        <f>IF(VLOOKUP($B28,suvaha_p!$A:$G,1)=$B28,VLOOKUP($B28,suvaha_p!$A:$G,$B$1),0)</f>
        <v>Pôžičky v rámci podielovej účasti okrem prepojeným účtovným jednotkám (066A) - /096A/</v>
      </c>
      <c r="E28" s="263" t="s">
        <v>1207</v>
      </c>
      <c r="G28" s="265">
        <f>SUM(ANALYTIKAVUJ!C14)</f>
        <v>0</v>
      </c>
      <c r="I28" s="265">
        <f t="shared" si="16"/>
        <v>0</v>
      </c>
      <c r="J28" s="241"/>
      <c r="K28" s="241">
        <f t="shared" si="5"/>
        <v>0</v>
      </c>
      <c r="L28" s="241">
        <f>SUM(ANALYTIKAVUJ!C50)*-1</f>
        <v>0</v>
      </c>
      <c r="M28" s="241">
        <f t="shared" si="6"/>
        <v>0</v>
      </c>
      <c r="N28" s="241">
        <f t="shared" si="7"/>
        <v>0</v>
      </c>
      <c r="Q28" s="241">
        <f>SUM(ANALYTIKAVUJ!D14)</f>
        <v>0</v>
      </c>
      <c r="S28" s="241">
        <f t="shared" si="24"/>
        <v>0</v>
      </c>
      <c r="U28" s="241">
        <f t="shared" si="25"/>
        <v>0</v>
      </c>
      <c r="V28" s="241">
        <f>SUM(ANALYTIKAVUJ!D50)*-1</f>
        <v>0</v>
      </c>
      <c r="W28" s="241">
        <f t="shared" si="26"/>
        <v>0</v>
      </c>
      <c r="X28" s="241">
        <f t="shared" si="27"/>
        <v>0</v>
      </c>
      <c r="Z28" s="257">
        <f t="shared" si="0"/>
        <v>0</v>
      </c>
      <c r="AA28" s="257">
        <f t="shared" si="1"/>
        <v>0</v>
      </c>
      <c r="AB28" s="257">
        <f t="shared" si="2"/>
        <v>0</v>
      </c>
      <c r="AC28" s="257">
        <f t="shared" si="3"/>
        <v>0</v>
      </c>
      <c r="AD28" s="242" t="str">
        <f t="shared" si="4"/>
        <v xml:space="preserve">          0</v>
      </c>
      <c r="AE28" s="242" t="str">
        <f t="shared" si="4"/>
        <v xml:space="preserve">          0</v>
      </c>
      <c r="AF28" s="242" t="str">
        <f t="shared" si="4"/>
        <v xml:space="preserve">          0</v>
      </c>
      <c r="AG28" s="242" t="str">
        <f t="shared" si="4"/>
        <v xml:space="preserve">          0</v>
      </c>
      <c r="AL28" s="265">
        <f>SUM(ANALYTIKAVUJ!E14)</f>
        <v>0</v>
      </c>
      <c r="AN28" s="265">
        <f t="shared" si="28"/>
        <v>0</v>
      </c>
      <c r="AO28" s="241"/>
      <c r="AP28" s="241">
        <f t="shared" si="29"/>
        <v>0</v>
      </c>
      <c r="AQ28" s="241">
        <f>SUM(ANALYTIKAVUJ!E50)*-1</f>
        <v>0</v>
      </c>
      <c r="AR28" s="241">
        <f t="shared" si="30"/>
        <v>0</v>
      </c>
      <c r="AS28" s="265">
        <f t="shared" si="31"/>
        <v>0</v>
      </c>
    </row>
    <row r="29" spans="2:45" ht="12.75" customHeight="1" outlineLevel="1" x14ac:dyDescent="0.25">
      <c r="B29" s="249">
        <v>27</v>
      </c>
      <c r="C29" s="19" t="s">
        <v>2052</v>
      </c>
      <c r="D29" s="19" t="str">
        <f>IF(VLOOKUP($B29,suvaha_p!$A:$G,1)=$B29,VLOOKUP($B29,suvaha_p!$A:$G,$B$1),0)</f>
        <v>Ostatné pôžičky (067A) - /096A/</v>
      </c>
      <c r="E29" s="263" t="s">
        <v>1211</v>
      </c>
      <c r="G29" s="265">
        <f>SUM(ANALYTIKAVUJ!C18)</f>
        <v>0</v>
      </c>
      <c r="I29" s="265">
        <f t="shared" si="16"/>
        <v>0</v>
      </c>
      <c r="J29" s="241"/>
      <c r="K29" s="241">
        <f t="shared" si="5"/>
        <v>0</v>
      </c>
      <c r="L29" s="241">
        <f>SUM(ANALYTIKAVUJ!C51)*-1</f>
        <v>0</v>
      </c>
      <c r="M29" s="241">
        <f t="shared" si="6"/>
        <v>0</v>
      </c>
      <c r="N29" s="241">
        <f t="shared" si="7"/>
        <v>0</v>
      </c>
      <c r="Q29" s="241">
        <f>SUM(ANALYTIKAVUJ!D18)</f>
        <v>0</v>
      </c>
      <c r="S29" s="241">
        <f t="shared" si="24"/>
        <v>0</v>
      </c>
      <c r="U29" s="241">
        <f t="shared" si="25"/>
        <v>0</v>
      </c>
      <c r="V29" s="241">
        <f>SUM(ANALYTIKAVUJ!D51)*-1</f>
        <v>0</v>
      </c>
      <c r="W29" s="241">
        <f t="shared" si="26"/>
        <v>0</v>
      </c>
      <c r="X29" s="241">
        <f t="shared" si="27"/>
        <v>0</v>
      </c>
      <c r="Z29" s="257">
        <f t="shared" si="0"/>
        <v>0</v>
      </c>
      <c r="AA29" s="257">
        <f t="shared" si="1"/>
        <v>0</v>
      </c>
      <c r="AB29" s="257">
        <f t="shared" si="2"/>
        <v>0</v>
      </c>
      <c r="AC29" s="257">
        <f t="shared" si="3"/>
        <v>0</v>
      </c>
      <c r="AD29" s="242" t="str">
        <f t="shared" si="4"/>
        <v xml:space="preserve">          0</v>
      </c>
      <c r="AE29" s="242" t="str">
        <f t="shared" si="4"/>
        <v xml:space="preserve">          0</v>
      </c>
      <c r="AF29" s="242" t="str">
        <f t="shared" si="4"/>
        <v xml:space="preserve">          0</v>
      </c>
      <c r="AG29" s="242" t="str">
        <f t="shared" si="4"/>
        <v xml:space="preserve">          0</v>
      </c>
      <c r="AL29" s="265">
        <f>SUM(ANALYTIKAVUJ!E18)</f>
        <v>0</v>
      </c>
      <c r="AN29" s="265">
        <f t="shared" si="28"/>
        <v>0</v>
      </c>
      <c r="AO29" s="241"/>
      <c r="AP29" s="241">
        <f t="shared" si="29"/>
        <v>0</v>
      </c>
      <c r="AQ29" s="241">
        <f>SUM(ANALYTIKAVUJ!E51)*-1</f>
        <v>0</v>
      </c>
      <c r="AR29" s="241">
        <f t="shared" si="30"/>
        <v>0</v>
      </c>
      <c r="AS29" s="265">
        <f t="shared" si="31"/>
        <v>0</v>
      </c>
    </row>
    <row r="30" spans="2:45" outlineLevel="1" x14ac:dyDescent="0.25">
      <c r="B30" s="249">
        <v>28</v>
      </c>
      <c r="C30" s="19" t="s">
        <v>2053</v>
      </c>
      <c r="D30" s="19" t="str">
        <f>IF(VLOOKUP($B30,suvaha_p!$A:$G,1)=$B30,VLOOKUP($B30,suvaha_p!$A:$G,$B$1),0)</f>
        <v>Dlhové cenné papiere a ostatný dlhodobý finančný majetok (065A, 069A, 06XA) - /096A/</v>
      </c>
      <c r="E30" s="263" t="s">
        <v>1212</v>
      </c>
      <c r="F30" s="264">
        <f>SUM('HL KNIHA VYPOC'!G45)</f>
        <v>0</v>
      </c>
      <c r="G30" s="265">
        <f>SUM(ANALYTIKAVUJ!C22)</f>
        <v>0</v>
      </c>
      <c r="I30" s="265">
        <f t="shared" si="16"/>
        <v>0</v>
      </c>
      <c r="J30" s="241"/>
      <c r="K30" s="241">
        <f t="shared" si="5"/>
        <v>0</v>
      </c>
      <c r="L30" s="241">
        <f>SUM(ANALYTIKAVUJ!C52)*-1</f>
        <v>0</v>
      </c>
      <c r="M30" s="241">
        <f t="shared" si="6"/>
        <v>0</v>
      </c>
      <c r="N30" s="241">
        <f t="shared" si="7"/>
        <v>0</v>
      </c>
      <c r="P30" s="266">
        <f>SUM('HL KNIHA VYPOC'!K45)</f>
        <v>0</v>
      </c>
      <c r="Q30" s="241">
        <f>SUM(ANALYTIKAVUJ!D22)</f>
        <v>0</v>
      </c>
      <c r="S30" s="241">
        <f t="shared" si="24"/>
        <v>0</v>
      </c>
      <c r="U30" s="241">
        <f t="shared" si="25"/>
        <v>0</v>
      </c>
      <c r="V30" s="241">
        <f>SUM(ANALYTIKAVUJ!D52)*-1</f>
        <v>0</v>
      </c>
      <c r="W30" s="241">
        <f t="shared" si="26"/>
        <v>0</v>
      </c>
      <c r="X30" s="241">
        <f t="shared" si="27"/>
        <v>0</v>
      </c>
      <c r="Z30" s="257">
        <f t="shared" si="0"/>
        <v>0</v>
      </c>
      <c r="AA30" s="257">
        <f t="shared" si="1"/>
        <v>0</v>
      </c>
      <c r="AB30" s="257">
        <f t="shared" si="2"/>
        <v>0</v>
      </c>
      <c r="AC30" s="257">
        <f t="shared" si="3"/>
        <v>0</v>
      </c>
      <c r="AD30" s="242" t="str">
        <f t="shared" si="4"/>
        <v xml:space="preserve">          0</v>
      </c>
      <c r="AE30" s="242" t="str">
        <f t="shared" si="4"/>
        <v xml:space="preserve">          0</v>
      </c>
      <c r="AF30" s="242" t="str">
        <f t="shared" si="4"/>
        <v xml:space="preserve">          0</v>
      </c>
      <c r="AG30" s="242" t="str">
        <f t="shared" si="4"/>
        <v xml:space="preserve">          0</v>
      </c>
      <c r="AK30" s="264">
        <f>SUM('HL KNIHA VYPOC'!H45)</f>
        <v>0</v>
      </c>
      <c r="AL30" s="265">
        <f>SUM(ANALYTIKAVUJ!E22)</f>
        <v>0</v>
      </c>
      <c r="AN30" s="265">
        <f t="shared" si="28"/>
        <v>0</v>
      </c>
      <c r="AO30" s="241"/>
      <c r="AP30" s="241">
        <f t="shared" si="29"/>
        <v>0</v>
      </c>
      <c r="AQ30" s="241">
        <f>SUM(ANALYTIKAVUJ!E52)*-1</f>
        <v>0</v>
      </c>
      <c r="AR30" s="241">
        <f t="shared" si="30"/>
        <v>0</v>
      </c>
      <c r="AS30" s="265">
        <f t="shared" si="31"/>
        <v>0</v>
      </c>
    </row>
    <row r="31" spans="2:45" outlineLevel="1" x14ac:dyDescent="0.25">
      <c r="B31" s="249">
        <v>29</v>
      </c>
      <c r="C31" s="19" t="s">
        <v>2058</v>
      </c>
      <c r="D31" s="19" t="str">
        <f>IF(VLOOKUP($B31,suvaha_p!$A:$G,1)=$B31,VLOOKUP($B31,suvaha_p!$A:$G,$B$1),0)</f>
        <v>Pôžičky a ostatný dlhodobý finančný majetok so zostatkovou dobou splatnosti najviac jeden rok (066A, 067A, 069A, 06XA) - /096A/</v>
      </c>
      <c r="E31" s="263" t="s">
        <v>1208</v>
      </c>
      <c r="G31" s="265">
        <f>SUM(ANALYTIKAVUJ!C15+ANALYTIKAVUJ!C19+ANALYTIKAVUJ!C23)</f>
        <v>0</v>
      </c>
      <c r="I31" s="265">
        <f t="shared" si="16"/>
        <v>0</v>
      </c>
      <c r="J31" s="241"/>
      <c r="K31" s="241">
        <f t="shared" si="5"/>
        <v>0</v>
      </c>
      <c r="L31" s="241">
        <f>SUM(ANALYTIKAVUJ!C53)*-1</f>
        <v>0</v>
      </c>
      <c r="M31" s="241">
        <f t="shared" si="6"/>
        <v>0</v>
      </c>
      <c r="N31" s="241">
        <f t="shared" si="7"/>
        <v>0</v>
      </c>
      <c r="Q31" s="241">
        <f>SUM(ANALYTIKAVUJ!D15+ANALYTIKAVUJ!D19+ANALYTIKAVUJ!D23)</f>
        <v>0</v>
      </c>
      <c r="S31" s="241">
        <f t="shared" si="24"/>
        <v>0</v>
      </c>
      <c r="U31" s="241">
        <f t="shared" si="25"/>
        <v>0</v>
      </c>
      <c r="V31" s="241">
        <f>SUM(ANALYTIKAVUJ!D53)*-1</f>
        <v>0</v>
      </c>
      <c r="W31" s="241">
        <f t="shared" si="26"/>
        <v>0</v>
      </c>
      <c r="X31" s="241">
        <f t="shared" si="27"/>
        <v>0</v>
      </c>
      <c r="Z31" s="257">
        <f t="shared" si="0"/>
        <v>0</v>
      </c>
      <c r="AA31" s="257">
        <f t="shared" si="1"/>
        <v>0</v>
      </c>
      <c r="AB31" s="257">
        <f t="shared" si="2"/>
        <v>0</v>
      </c>
      <c r="AC31" s="257">
        <f t="shared" si="3"/>
        <v>0</v>
      </c>
      <c r="AD31" s="242" t="str">
        <f t="shared" si="4"/>
        <v xml:space="preserve">          0</v>
      </c>
      <c r="AE31" s="242" t="str">
        <f t="shared" si="4"/>
        <v xml:space="preserve">          0</v>
      </c>
      <c r="AF31" s="242" t="str">
        <f t="shared" si="4"/>
        <v xml:space="preserve">          0</v>
      </c>
      <c r="AG31" s="242" t="str">
        <f t="shared" si="4"/>
        <v xml:space="preserve">          0</v>
      </c>
      <c r="AL31" s="265">
        <f>SUM(ANALYTIKAVUJ!E15+ANALYTIKAVUJ!E19+ANALYTIKAVUJ!E23)</f>
        <v>0</v>
      </c>
      <c r="AN31" s="265">
        <f t="shared" si="28"/>
        <v>0</v>
      </c>
      <c r="AO31" s="241"/>
      <c r="AP31" s="241">
        <f t="shared" si="29"/>
        <v>0</v>
      </c>
      <c r="AQ31" s="241">
        <f>SUM(ANALYTIKAVUJ!E53)*-1</f>
        <v>0</v>
      </c>
      <c r="AR31" s="241">
        <f t="shared" si="30"/>
        <v>0</v>
      </c>
      <c r="AS31" s="265">
        <f t="shared" si="31"/>
        <v>0</v>
      </c>
    </row>
    <row r="32" spans="2:45" outlineLevel="1" x14ac:dyDescent="0.25">
      <c r="B32" s="249" t="s">
        <v>1241</v>
      </c>
      <c r="C32" s="19" t="s">
        <v>2059</v>
      </c>
      <c r="D32" s="19" t="str">
        <f>IF(VLOOKUP($B32,suvaha_p!$A:$G,1)=$B32,VLOOKUP($B32,suvaha_p!$A:$G,$B$1),0)</f>
        <v>Účty v bankách s dobou viazanosti dlhšou ako jeden rok (22XA)</v>
      </c>
      <c r="E32" s="263" t="s">
        <v>1241</v>
      </c>
      <c r="G32" s="265">
        <f>SUM(ANALYTIKAVUJ!C108)</f>
        <v>0</v>
      </c>
      <c r="I32" s="265">
        <f t="shared" si="16"/>
        <v>0</v>
      </c>
      <c r="K32" s="241">
        <f t="shared" si="5"/>
        <v>0</v>
      </c>
      <c r="L32" s="241"/>
      <c r="M32" s="241">
        <f t="shared" si="6"/>
        <v>0</v>
      </c>
      <c r="N32" s="241">
        <f t="shared" si="7"/>
        <v>0</v>
      </c>
      <c r="Q32" s="241">
        <f>SUM(ANALYTIKAVUJ!D108)</f>
        <v>0</v>
      </c>
      <c r="S32" s="241">
        <f t="shared" si="24"/>
        <v>0</v>
      </c>
      <c r="U32" s="241">
        <f t="shared" si="25"/>
        <v>0</v>
      </c>
      <c r="W32" s="241">
        <f t="shared" si="26"/>
        <v>0</v>
      </c>
      <c r="X32" s="241">
        <f t="shared" si="27"/>
        <v>0</v>
      </c>
      <c r="Z32" s="257">
        <f t="shared" si="0"/>
        <v>0</v>
      </c>
      <c r="AA32" s="257">
        <f t="shared" si="1"/>
        <v>0</v>
      </c>
      <c r="AB32" s="257">
        <f t="shared" si="2"/>
        <v>0</v>
      </c>
      <c r="AC32" s="257">
        <f t="shared" si="3"/>
        <v>0</v>
      </c>
      <c r="AD32" s="242" t="str">
        <f t="shared" si="4"/>
        <v xml:space="preserve">          0</v>
      </c>
      <c r="AE32" s="242" t="str">
        <f t="shared" si="4"/>
        <v xml:space="preserve">          0</v>
      </c>
      <c r="AF32" s="242" t="str">
        <f t="shared" si="4"/>
        <v xml:space="preserve">          0</v>
      </c>
      <c r="AG32" s="242" t="str">
        <f t="shared" si="4"/>
        <v xml:space="preserve">          0</v>
      </c>
      <c r="AL32" s="265">
        <f>SUM(ANALYTIKAVUJ!E108)</f>
        <v>0</v>
      </c>
      <c r="AN32" s="265">
        <f t="shared" si="28"/>
        <v>0</v>
      </c>
      <c r="AP32" s="241">
        <f t="shared" si="29"/>
        <v>0</v>
      </c>
      <c r="AQ32" s="241"/>
      <c r="AR32" s="241">
        <f t="shared" si="30"/>
        <v>0</v>
      </c>
      <c r="AS32" s="265">
        <f t="shared" si="31"/>
        <v>0</v>
      </c>
    </row>
    <row r="33" spans="2:45" outlineLevel="1" x14ac:dyDescent="0.25">
      <c r="B33" s="249" t="s">
        <v>1229</v>
      </c>
      <c r="C33" s="19" t="s">
        <v>2064</v>
      </c>
      <c r="D33" s="19" t="str">
        <f>IF(VLOOKUP($B33,suvaha_p!$A:$G,1)=$B33,VLOOKUP($B33,suvaha_p!$A:$G,$B$1),0)</f>
        <v>Obstarávaný dlhodobý finančný majetok (043) - /096A/</v>
      </c>
      <c r="E33" s="263" t="s">
        <v>1229</v>
      </c>
      <c r="F33" s="264">
        <f>SUM('HL KNIHA VYPOC'!G33)</f>
        <v>0</v>
      </c>
      <c r="I33" s="265">
        <f t="shared" si="16"/>
        <v>0</v>
      </c>
      <c r="J33" s="241"/>
      <c r="K33" s="241">
        <f t="shared" si="5"/>
        <v>0</v>
      </c>
      <c r="L33" s="241">
        <f>SUM(ANALYTIKAVUJ!C54)*-1</f>
        <v>0</v>
      </c>
      <c r="M33" s="241">
        <f t="shared" si="6"/>
        <v>0</v>
      </c>
      <c r="N33" s="241">
        <f t="shared" si="7"/>
        <v>0</v>
      </c>
      <c r="P33" s="266">
        <f>SUM('HL KNIHA VYPOC'!K33)</f>
        <v>0</v>
      </c>
      <c r="S33" s="241">
        <f t="shared" si="24"/>
        <v>0</v>
      </c>
      <c r="U33" s="241">
        <f t="shared" si="25"/>
        <v>0</v>
      </c>
      <c r="V33" s="241">
        <f>SUM(ANALYTIKAVUJ!D54)*-1</f>
        <v>0</v>
      </c>
      <c r="W33" s="241">
        <f t="shared" si="26"/>
        <v>0</v>
      </c>
      <c r="X33" s="241">
        <f t="shared" si="27"/>
        <v>0</v>
      </c>
      <c r="Z33" s="257">
        <f t="shared" si="0"/>
        <v>0</v>
      </c>
      <c r="AA33" s="257">
        <f t="shared" si="1"/>
        <v>0</v>
      </c>
      <c r="AB33" s="257">
        <f t="shared" si="2"/>
        <v>0</v>
      </c>
      <c r="AC33" s="257">
        <f t="shared" si="3"/>
        <v>0</v>
      </c>
      <c r="AD33" s="242" t="str">
        <f t="shared" si="4"/>
        <v xml:space="preserve">          0</v>
      </c>
      <c r="AE33" s="242" t="str">
        <f t="shared" si="4"/>
        <v xml:space="preserve">          0</v>
      </c>
      <c r="AF33" s="242" t="str">
        <f t="shared" si="4"/>
        <v xml:space="preserve">          0</v>
      </c>
      <c r="AG33" s="242" t="str">
        <f t="shared" si="4"/>
        <v xml:space="preserve">          0</v>
      </c>
      <c r="AK33" s="264">
        <f>SUM('HL KNIHA VYPOC'!H33)</f>
        <v>0</v>
      </c>
      <c r="AN33" s="265">
        <f t="shared" si="28"/>
        <v>0</v>
      </c>
      <c r="AO33" s="241"/>
      <c r="AP33" s="241">
        <f t="shared" si="29"/>
        <v>0</v>
      </c>
      <c r="AQ33" s="241">
        <f>SUM(ANALYTIKAVUJ!E54)*-1</f>
        <v>0</v>
      </c>
      <c r="AR33" s="241">
        <f t="shared" si="30"/>
        <v>0</v>
      </c>
      <c r="AS33" s="265">
        <f t="shared" si="31"/>
        <v>0</v>
      </c>
    </row>
    <row r="34" spans="2:45" outlineLevel="1" x14ac:dyDescent="0.25">
      <c r="B34" s="249" t="s">
        <v>1228</v>
      </c>
      <c r="C34" s="19" t="s">
        <v>2065</v>
      </c>
      <c r="D34" s="19" t="str">
        <f>IF(VLOOKUP($B34,suvaha_p!$A:$G,1)=$B34,VLOOKUP($B34,suvaha_p!$A:$G,$B$1),0)</f>
        <v>Poskytnuté preddavky na dlhodobý finančný majetok (053) - /095A/</v>
      </c>
      <c r="E34" s="263" t="s">
        <v>1228</v>
      </c>
      <c r="F34" s="264">
        <f>SUM('HL KNIHA VYPOC'!G39)</f>
        <v>0</v>
      </c>
      <c r="I34" s="265">
        <f t="shared" si="16"/>
        <v>0</v>
      </c>
      <c r="J34" s="241"/>
      <c r="K34" s="241">
        <f t="shared" si="5"/>
        <v>0</v>
      </c>
      <c r="L34" s="241">
        <f>SUM(ANALYTIKAVUJ!C43)*-1</f>
        <v>0</v>
      </c>
      <c r="M34" s="241">
        <f t="shared" si="6"/>
        <v>0</v>
      </c>
      <c r="N34" s="241">
        <f t="shared" si="7"/>
        <v>0</v>
      </c>
      <c r="P34" s="266">
        <f>SUM('HL KNIHA VYPOC'!K39)</f>
        <v>0</v>
      </c>
      <c r="S34" s="241">
        <f t="shared" si="24"/>
        <v>0</v>
      </c>
      <c r="U34" s="241">
        <f t="shared" si="25"/>
        <v>0</v>
      </c>
      <c r="V34" s="241">
        <f>SUM(ANALYTIKAVUJ!D43)*-1</f>
        <v>0</v>
      </c>
      <c r="W34" s="241">
        <f t="shared" si="26"/>
        <v>0</v>
      </c>
      <c r="X34" s="241">
        <f t="shared" si="27"/>
        <v>0</v>
      </c>
      <c r="Z34" s="257">
        <f t="shared" si="0"/>
        <v>0</v>
      </c>
      <c r="AA34" s="257">
        <f t="shared" si="1"/>
        <v>0</v>
      </c>
      <c r="AB34" s="257">
        <f t="shared" si="2"/>
        <v>0</v>
      </c>
      <c r="AC34" s="257">
        <f t="shared" si="3"/>
        <v>0</v>
      </c>
      <c r="AD34" s="242" t="str">
        <f t="shared" si="4"/>
        <v xml:space="preserve">          0</v>
      </c>
      <c r="AE34" s="242" t="str">
        <f t="shared" si="4"/>
        <v xml:space="preserve">          0</v>
      </c>
      <c r="AF34" s="242" t="str">
        <f t="shared" si="4"/>
        <v xml:space="preserve">          0</v>
      </c>
      <c r="AG34" s="242" t="str">
        <f t="shared" si="4"/>
        <v xml:space="preserve">          0</v>
      </c>
      <c r="AK34" s="264">
        <f>SUM('HL KNIHA VYPOC'!H39)</f>
        <v>0</v>
      </c>
      <c r="AN34" s="265">
        <f t="shared" si="28"/>
        <v>0</v>
      </c>
      <c r="AO34" s="241"/>
      <c r="AP34" s="241">
        <f t="shared" si="29"/>
        <v>0</v>
      </c>
      <c r="AQ34" s="241">
        <f>SUM(ANALYTIKAVUJ!E43)*-1</f>
        <v>0</v>
      </c>
      <c r="AR34" s="241">
        <f t="shared" si="30"/>
        <v>0</v>
      </c>
      <c r="AS34" s="265">
        <f t="shared" si="31"/>
        <v>0</v>
      </c>
    </row>
    <row r="35" spans="2:45" x14ac:dyDescent="0.25">
      <c r="B35" s="249" t="s">
        <v>2066</v>
      </c>
      <c r="C35" s="19" t="s">
        <v>2067</v>
      </c>
      <c r="D35" s="240" t="str">
        <f>IF(VLOOKUP($B35,suvaha_p!$A:$G,1)=$B35,VLOOKUP($B35,suvaha_p!$A:$G,$B$1),0)</f>
        <v>Obežný majetok r. 34 + r. 41 + r. 53 + r. 66 + r. 71</v>
      </c>
      <c r="E35" s="250" t="s">
        <v>2066</v>
      </c>
      <c r="F35" s="250"/>
      <c r="G35" s="240"/>
      <c r="H35" s="240"/>
      <c r="I35" s="259">
        <f>SUM(I36+I43+I55+I68+I73)</f>
        <v>0</v>
      </c>
      <c r="J35" s="240"/>
      <c r="K35" s="259">
        <f>SUM(K36+K43+K55+K68+K73)</f>
        <v>0</v>
      </c>
      <c r="L35" s="259"/>
      <c r="M35" s="259">
        <f>SUM(M36+M43+M55+M68+M73)</f>
        <v>0</v>
      </c>
      <c r="N35" s="241">
        <f>SUM(N36+N43+N55+N68+N73)</f>
        <v>0</v>
      </c>
      <c r="P35" s="262"/>
      <c r="Q35" s="261"/>
      <c r="R35" s="261"/>
      <c r="S35" s="261">
        <f>SUM(S36+S43+S55+S68+S73+S76)</f>
        <v>0</v>
      </c>
      <c r="T35" s="261"/>
      <c r="U35" s="241">
        <f t="shared" si="25"/>
        <v>0</v>
      </c>
      <c r="V35" s="261"/>
      <c r="W35" s="241">
        <f t="shared" si="26"/>
        <v>0</v>
      </c>
      <c r="X35" s="241">
        <f>SUM(X36+X43+X55+X68+X73)</f>
        <v>0</v>
      </c>
      <c r="Y35" s="265"/>
      <c r="Z35" s="257">
        <f t="shared" si="0"/>
        <v>0</v>
      </c>
      <c r="AA35" s="257">
        <f t="shared" si="1"/>
        <v>0</v>
      </c>
      <c r="AB35" s="257">
        <f t="shared" si="2"/>
        <v>0</v>
      </c>
      <c r="AC35" s="257">
        <f t="shared" si="3"/>
        <v>0</v>
      </c>
      <c r="AD35" s="242" t="str">
        <f t="shared" si="4"/>
        <v xml:space="preserve">          0</v>
      </c>
      <c r="AE35" s="242" t="str">
        <f t="shared" si="4"/>
        <v xml:space="preserve">          0</v>
      </c>
      <c r="AF35" s="242" t="str">
        <f t="shared" si="4"/>
        <v xml:space="preserve">          0</v>
      </c>
      <c r="AG35" s="242" t="str">
        <f t="shared" si="4"/>
        <v xml:space="preserve">          0</v>
      </c>
      <c r="AK35" s="250"/>
      <c r="AL35" s="240"/>
      <c r="AM35" s="240"/>
      <c r="AN35" s="259">
        <f>SUM(AN36+AN43+AN55+AN68+AN73+AN76)</f>
        <v>0</v>
      </c>
      <c r="AO35" s="240"/>
      <c r="AP35" s="241">
        <f t="shared" si="29"/>
        <v>0</v>
      </c>
      <c r="AQ35" s="259"/>
      <c r="AR35" s="241">
        <f t="shared" si="30"/>
        <v>0</v>
      </c>
      <c r="AS35" s="265">
        <f>SUM(AS36+AS43+AS55+AS68+AS73)</f>
        <v>0</v>
      </c>
    </row>
    <row r="36" spans="2:45" outlineLevel="1" x14ac:dyDescent="0.25">
      <c r="B36" s="249" t="s">
        <v>2068</v>
      </c>
      <c r="C36" s="19" t="s">
        <v>2069</v>
      </c>
      <c r="D36" s="240" t="str">
        <f>IF(VLOOKUP($B36,suvaha_p!$A:$G,1)=$B36,VLOOKUP($B36,suvaha_p!$A:$G,$B$1),0)</f>
        <v>Zásoby súčet (r. 35 až r. 40)</v>
      </c>
      <c r="E36" s="250" t="s">
        <v>2068</v>
      </c>
      <c r="F36" s="250"/>
      <c r="I36" s="259">
        <f>SUM(I37:I42)</f>
        <v>0</v>
      </c>
      <c r="J36" s="240"/>
      <c r="K36" s="259">
        <f>SUM(K37:K42)</f>
        <v>0</v>
      </c>
      <c r="L36" s="261"/>
      <c r="M36" s="259">
        <f>SUM(M37:M42)</f>
        <v>0</v>
      </c>
      <c r="N36" s="261">
        <f>SUM(N37:N42)</f>
        <v>0</v>
      </c>
      <c r="P36" s="262"/>
      <c r="S36" s="261">
        <f>SUM(S37:S42)</f>
        <v>0</v>
      </c>
      <c r="T36" s="261"/>
      <c r="U36" s="261">
        <f>SUM(U37:U42)</f>
        <v>0</v>
      </c>
      <c r="V36" s="261"/>
      <c r="W36" s="261">
        <f>SUM(W37:W42)</f>
        <v>0</v>
      </c>
      <c r="X36" s="261">
        <f>SUM(X37:X42)</f>
        <v>0</v>
      </c>
      <c r="Z36" s="257">
        <f t="shared" si="0"/>
        <v>0</v>
      </c>
      <c r="AA36" s="257">
        <f t="shared" si="1"/>
        <v>0</v>
      </c>
      <c r="AB36" s="257">
        <f t="shared" si="2"/>
        <v>0</v>
      </c>
      <c r="AC36" s="257">
        <f t="shared" si="3"/>
        <v>0</v>
      </c>
      <c r="AD36" s="242" t="str">
        <f t="shared" si="4"/>
        <v xml:space="preserve">          0</v>
      </c>
      <c r="AE36" s="242" t="str">
        <f t="shared" si="4"/>
        <v xml:space="preserve">          0</v>
      </c>
      <c r="AF36" s="242" t="str">
        <f t="shared" si="4"/>
        <v xml:space="preserve">          0</v>
      </c>
      <c r="AG36" s="242" t="str">
        <f t="shared" si="4"/>
        <v xml:space="preserve">          0</v>
      </c>
      <c r="AK36" s="250"/>
      <c r="AN36" s="259">
        <f>SUM(AN37:AN42)</f>
        <v>0</v>
      </c>
      <c r="AO36" s="240"/>
      <c r="AP36" s="259">
        <f>SUM(AP37:AP42)</f>
        <v>0</v>
      </c>
      <c r="AQ36" s="261"/>
      <c r="AR36" s="259">
        <f>SUM(AR37:AR42)</f>
        <v>0</v>
      </c>
      <c r="AS36" s="259">
        <f>SUM(AS37:AS42)</f>
        <v>0</v>
      </c>
    </row>
    <row r="37" spans="2:45" outlineLevel="1" x14ac:dyDescent="0.25">
      <c r="B37" s="249" t="s">
        <v>2070</v>
      </c>
      <c r="C37" s="19" t="s">
        <v>2071</v>
      </c>
      <c r="D37" s="19" t="str">
        <f>IF(VLOOKUP($B37,suvaha_p!$A:$G,1)=$B37,VLOOKUP($B37,suvaha_p!$A:$G,$B$1),0)</f>
        <v>Materiál (112, 119, 11X) - /191, 19X/</v>
      </c>
      <c r="E37" s="263" t="s">
        <v>2070</v>
      </c>
      <c r="F37" s="264">
        <f>SUM('HL KNIHA VYPOC'!G83+'HL KNIHA VYPOC'!G84)</f>
        <v>0</v>
      </c>
      <c r="I37" s="265">
        <f t="shared" ref="I37:I42" si="32">ROUND(SUM(F37:H37),0)</f>
        <v>0</v>
      </c>
      <c r="J37" s="265"/>
      <c r="K37" s="241">
        <f t="shared" ref="K37:K42" si="33">ROUND(SUM(J37),0)</f>
        <v>0</v>
      </c>
      <c r="L37" s="241">
        <f>SUM('HL KNIHA VYPOC'!G99)*-1</f>
        <v>0</v>
      </c>
      <c r="M37" s="241">
        <f t="shared" ref="M37:M42" si="34">ROUND(SUM(L37),0)</f>
        <v>0</v>
      </c>
      <c r="N37" s="241">
        <f t="shared" si="7"/>
        <v>0</v>
      </c>
      <c r="P37" s="266">
        <f>SUM('HL KNIHA VYPOC'!K83+'HL KNIHA VYPOC'!K84)</f>
        <v>0</v>
      </c>
      <c r="S37" s="241">
        <f t="shared" ref="S37:S42" si="35">SUM(P37:R37)</f>
        <v>0</v>
      </c>
      <c r="U37" s="241">
        <f t="shared" ref="U37:U42" si="36">SUM(T37)</f>
        <v>0</v>
      </c>
      <c r="V37" s="241">
        <f>SUM('HL KNIHA VYPOC'!K99)*-1</f>
        <v>0</v>
      </c>
      <c r="W37" s="241">
        <f t="shared" ref="W37:W42" si="37">SUM(V37)</f>
        <v>0</v>
      </c>
      <c r="X37" s="241">
        <f t="shared" ref="X37:X42" si="38">ROUND((S37-U37-W37),0)</f>
        <v>0</v>
      </c>
      <c r="Z37" s="257">
        <f t="shared" si="0"/>
        <v>0</v>
      </c>
      <c r="AA37" s="257">
        <f t="shared" si="1"/>
        <v>0</v>
      </c>
      <c r="AB37" s="257">
        <f t="shared" si="2"/>
        <v>0</v>
      </c>
      <c r="AC37" s="257">
        <f t="shared" si="3"/>
        <v>0</v>
      </c>
      <c r="AD37" s="242" t="str">
        <f t="shared" si="4"/>
        <v xml:space="preserve">          0</v>
      </c>
      <c r="AE37" s="242" t="str">
        <f t="shared" si="4"/>
        <v xml:space="preserve">          0</v>
      </c>
      <c r="AF37" s="242" t="str">
        <f t="shared" si="4"/>
        <v xml:space="preserve">          0</v>
      </c>
      <c r="AG37" s="242" t="str">
        <f t="shared" si="4"/>
        <v xml:space="preserve">          0</v>
      </c>
      <c r="AK37" s="264">
        <f>SUM('HL KNIHA VYPOC'!H83+'HL KNIHA VYPOC'!H84)</f>
        <v>0</v>
      </c>
      <c r="AN37" s="265">
        <f t="shared" ref="AN37:AN42" si="39">SUM(AK37:AM37)</f>
        <v>0</v>
      </c>
      <c r="AO37" s="265"/>
      <c r="AP37" s="241">
        <f t="shared" ref="AP37:AP42" si="40">SUM(AO37)</f>
        <v>0</v>
      </c>
      <c r="AQ37" s="241">
        <f>SUM('HL KNIHA VYPOC'!H99)*-1</f>
        <v>0</v>
      </c>
      <c r="AR37" s="241">
        <f t="shared" ref="AR37:AR42" si="41">SUM(AQ37)</f>
        <v>0</v>
      </c>
      <c r="AS37" s="265">
        <f t="shared" ref="AS37:AS42" si="42">ROUND((AN37-AP37-AR37),0)</f>
        <v>0</v>
      </c>
    </row>
    <row r="38" spans="2:45" outlineLevel="1" x14ac:dyDescent="0.25">
      <c r="B38" s="249" t="s">
        <v>2072</v>
      </c>
      <c r="C38" s="19" t="s">
        <v>2047</v>
      </c>
      <c r="D38" s="19" t="str">
        <f>IF(VLOOKUP($B38,suvaha_p!$A:$G,1)=$B38,VLOOKUP($B38,suvaha_p!$A:$G,$B$1),0)</f>
        <v>Nedokončená výroba a polotovary vlastnej výroby  (121, 122, 12X) - /192, 193, 19X/</v>
      </c>
      <c r="E38" s="263" t="s">
        <v>2072</v>
      </c>
      <c r="F38" s="264">
        <f>SUM('HL KNIHA VYPOC'!G87+'HL KNIHA VYPOC'!G88)</f>
        <v>0</v>
      </c>
      <c r="I38" s="265">
        <f t="shared" si="32"/>
        <v>0</v>
      </c>
      <c r="J38" s="265"/>
      <c r="K38" s="241">
        <f t="shared" si="33"/>
        <v>0</v>
      </c>
      <c r="L38" s="241">
        <f>SUM('HL KNIHA VYPOC'!G100+'HL KNIHA VYPOC'!G101)*-1</f>
        <v>0</v>
      </c>
      <c r="M38" s="241">
        <f t="shared" si="34"/>
        <v>0</v>
      </c>
      <c r="N38" s="241">
        <f t="shared" si="7"/>
        <v>0</v>
      </c>
      <c r="P38" s="266">
        <f>SUM('HL KNIHA VYPOC'!K87+'HL KNIHA VYPOC'!K88)</f>
        <v>0</v>
      </c>
      <c r="S38" s="241">
        <f t="shared" si="35"/>
        <v>0</v>
      </c>
      <c r="U38" s="241">
        <f t="shared" si="36"/>
        <v>0</v>
      </c>
      <c r="V38" s="241">
        <f>SUM('HL KNIHA VYPOC'!K100+'HL KNIHA VYPOC'!K101)*-1</f>
        <v>0</v>
      </c>
      <c r="W38" s="241">
        <f t="shared" si="37"/>
        <v>0</v>
      </c>
      <c r="X38" s="241">
        <f t="shared" si="38"/>
        <v>0</v>
      </c>
      <c r="Z38" s="257">
        <f t="shared" si="0"/>
        <v>0</v>
      </c>
      <c r="AA38" s="257">
        <f t="shared" si="1"/>
        <v>0</v>
      </c>
      <c r="AB38" s="257">
        <f t="shared" si="2"/>
        <v>0</v>
      </c>
      <c r="AC38" s="257">
        <f t="shared" si="3"/>
        <v>0</v>
      </c>
      <c r="AD38" s="242" t="str">
        <f t="shared" si="4"/>
        <v xml:space="preserve">          0</v>
      </c>
      <c r="AE38" s="242" t="str">
        <f t="shared" si="4"/>
        <v xml:space="preserve">          0</v>
      </c>
      <c r="AF38" s="242" t="str">
        <f t="shared" si="4"/>
        <v xml:space="preserve">          0</v>
      </c>
      <c r="AG38" s="242" t="str">
        <f t="shared" si="4"/>
        <v xml:space="preserve">          0</v>
      </c>
      <c r="AK38" s="264">
        <f>SUM('HL KNIHA VYPOC'!H87+'HL KNIHA VYPOC'!H88)</f>
        <v>0</v>
      </c>
      <c r="AN38" s="265">
        <f t="shared" si="39"/>
        <v>0</v>
      </c>
      <c r="AO38" s="265"/>
      <c r="AP38" s="241">
        <f t="shared" si="40"/>
        <v>0</v>
      </c>
      <c r="AQ38" s="241">
        <f>SUM('HL KNIHA VYPOC'!H100+'HL KNIHA VYPOC'!H101)*-1</f>
        <v>0</v>
      </c>
      <c r="AR38" s="241">
        <f t="shared" si="41"/>
        <v>0</v>
      </c>
      <c r="AS38" s="265">
        <f t="shared" si="42"/>
        <v>0</v>
      </c>
    </row>
    <row r="39" spans="2:45" outlineLevel="1" x14ac:dyDescent="0.25">
      <c r="B39" s="249" t="s">
        <v>2073</v>
      </c>
      <c r="C39" s="19" t="s">
        <v>2048</v>
      </c>
      <c r="D39" s="19" t="str">
        <f>IF(VLOOKUP($B39,suvaha_p!$A:$G,1)=$B39,VLOOKUP($B39,suvaha_p!$A:$G,$B$1),0)</f>
        <v>Výrobky (123) - /194/</v>
      </c>
      <c r="E39" s="263" t="s">
        <v>2073</v>
      </c>
      <c r="F39" s="264">
        <f>SUM('HL KNIHA VYPOC'!G89)</f>
        <v>0</v>
      </c>
      <c r="I39" s="265">
        <f t="shared" si="32"/>
        <v>0</v>
      </c>
      <c r="J39" s="265"/>
      <c r="K39" s="241">
        <f t="shared" si="33"/>
        <v>0</v>
      </c>
      <c r="L39" s="241">
        <f>SUM('HL KNIHA VYPOC'!G102)*-1</f>
        <v>0</v>
      </c>
      <c r="M39" s="241">
        <f t="shared" si="34"/>
        <v>0</v>
      </c>
      <c r="N39" s="241">
        <f t="shared" si="7"/>
        <v>0</v>
      </c>
      <c r="P39" s="266">
        <f>SUM('HL KNIHA VYPOC'!K89)</f>
        <v>0</v>
      </c>
      <c r="S39" s="241">
        <f t="shared" si="35"/>
        <v>0</v>
      </c>
      <c r="U39" s="241">
        <f t="shared" si="36"/>
        <v>0</v>
      </c>
      <c r="V39" s="241">
        <f>SUM('HL KNIHA VYPOC'!K102)*-1</f>
        <v>0</v>
      </c>
      <c r="W39" s="241">
        <f t="shared" si="37"/>
        <v>0</v>
      </c>
      <c r="X39" s="241">
        <f t="shared" si="38"/>
        <v>0</v>
      </c>
      <c r="Z39" s="257">
        <f t="shared" si="0"/>
        <v>0</v>
      </c>
      <c r="AA39" s="257">
        <f t="shared" si="1"/>
        <v>0</v>
      </c>
      <c r="AB39" s="257">
        <f t="shared" si="2"/>
        <v>0</v>
      </c>
      <c r="AC39" s="257">
        <f t="shared" si="3"/>
        <v>0</v>
      </c>
      <c r="AD39" s="242" t="str">
        <f t="shared" si="4"/>
        <v xml:space="preserve">          0</v>
      </c>
      <c r="AE39" s="242" t="str">
        <f t="shared" si="4"/>
        <v xml:space="preserve">          0</v>
      </c>
      <c r="AF39" s="242" t="str">
        <f t="shared" si="4"/>
        <v xml:space="preserve">          0</v>
      </c>
      <c r="AG39" s="242" t="str">
        <f t="shared" si="4"/>
        <v xml:space="preserve">          0</v>
      </c>
      <c r="AK39" s="264">
        <f>SUM('HL KNIHA VYPOC'!H89)</f>
        <v>0</v>
      </c>
      <c r="AN39" s="265">
        <f t="shared" si="39"/>
        <v>0</v>
      </c>
      <c r="AO39" s="265"/>
      <c r="AP39" s="241">
        <f t="shared" si="40"/>
        <v>0</v>
      </c>
      <c r="AQ39" s="241">
        <f>SUM('HL KNIHA VYPOC'!H102)*-1</f>
        <v>0</v>
      </c>
      <c r="AR39" s="241">
        <f t="shared" si="41"/>
        <v>0</v>
      </c>
      <c r="AS39" s="265">
        <f t="shared" si="42"/>
        <v>0</v>
      </c>
    </row>
    <row r="40" spans="2:45" outlineLevel="1" x14ac:dyDescent="0.25">
      <c r="B40" s="249" t="s">
        <v>2074</v>
      </c>
      <c r="C40" s="19" t="s">
        <v>2049</v>
      </c>
      <c r="D40" s="19" t="str">
        <f>IF(VLOOKUP($B40,suvaha_p!$A:$G,1)=$B40,VLOOKUP($B40,suvaha_p!$A:$G,$B$1),0)</f>
        <v>Zvieratá (124) - /195/</v>
      </c>
      <c r="E40" s="263" t="s">
        <v>2074</v>
      </c>
      <c r="F40" s="264">
        <f>SUM('HL KNIHA VYPOC'!G90)</f>
        <v>0</v>
      </c>
      <c r="I40" s="265">
        <f t="shared" si="32"/>
        <v>0</v>
      </c>
      <c r="J40" s="265"/>
      <c r="K40" s="241">
        <f t="shared" si="33"/>
        <v>0</v>
      </c>
      <c r="L40" s="241">
        <f>SUM('HL KNIHA VYPOC'!G103)*-1</f>
        <v>0</v>
      </c>
      <c r="M40" s="241">
        <f t="shared" si="34"/>
        <v>0</v>
      </c>
      <c r="N40" s="241">
        <f t="shared" si="7"/>
        <v>0</v>
      </c>
      <c r="P40" s="266">
        <f>SUM('HL KNIHA VYPOC'!K90)</f>
        <v>0</v>
      </c>
      <c r="S40" s="241">
        <f t="shared" si="35"/>
        <v>0</v>
      </c>
      <c r="U40" s="241">
        <f t="shared" si="36"/>
        <v>0</v>
      </c>
      <c r="V40" s="241">
        <f>SUM('HL KNIHA VYPOC'!K103)*-1</f>
        <v>0</v>
      </c>
      <c r="W40" s="241">
        <f t="shared" si="37"/>
        <v>0</v>
      </c>
      <c r="X40" s="241">
        <f t="shared" si="38"/>
        <v>0</v>
      </c>
      <c r="Z40" s="257">
        <f t="shared" si="0"/>
        <v>0</v>
      </c>
      <c r="AA40" s="257">
        <f t="shared" si="1"/>
        <v>0</v>
      </c>
      <c r="AB40" s="257">
        <f t="shared" si="2"/>
        <v>0</v>
      </c>
      <c r="AC40" s="257">
        <f t="shared" si="3"/>
        <v>0</v>
      </c>
      <c r="AD40" s="242" t="str">
        <f t="shared" si="4"/>
        <v xml:space="preserve">          0</v>
      </c>
      <c r="AE40" s="242" t="str">
        <f t="shared" si="4"/>
        <v xml:space="preserve">          0</v>
      </c>
      <c r="AF40" s="242" t="str">
        <f t="shared" si="4"/>
        <v xml:space="preserve">          0</v>
      </c>
      <c r="AG40" s="242" t="str">
        <f t="shared" si="4"/>
        <v xml:space="preserve">          0</v>
      </c>
      <c r="AK40" s="264">
        <f>SUM('HL KNIHA VYPOC'!H90)</f>
        <v>0</v>
      </c>
      <c r="AN40" s="265">
        <f t="shared" si="39"/>
        <v>0</v>
      </c>
      <c r="AO40" s="265"/>
      <c r="AP40" s="241">
        <f t="shared" si="40"/>
        <v>0</v>
      </c>
      <c r="AQ40" s="241">
        <f>SUM('HL KNIHA VYPOC'!H103)*-1</f>
        <v>0</v>
      </c>
      <c r="AR40" s="241">
        <f t="shared" si="41"/>
        <v>0</v>
      </c>
      <c r="AS40" s="265">
        <f t="shared" si="42"/>
        <v>0</v>
      </c>
    </row>
    <row r="41" spans="2:45" outlineLevel="1" x14ac:dyDescent="0.25">
      <c r="B41" s="249" t="s">
        <v>2075</v>
      </c>
      <c r="C41" s="19" t="s">
        <v>2050</v>
      </c>
      <c r="D41" s="19" t="str">
        <f>IF(VLOOKUP($B41,suvaha_p!$A:$G,1)=$B41,VLOOKUP($B41,suvaha_p!$A:$G,$B$1),0)</f>
        <v>Tovar (132, 133, 13X, 139) - /196, 19X/</v>
      </c>
      <c r="E41" s="263" t="s">
        <v>2075</v>
      </c>
      <c r="F41" s="264">
        <f>SUM('HL KNIHA VYPOC'!G92)</f>
        <v>0</v>
      </c>
      <c r="I41" s="265">
        <f t="shared" si="32"/>
        <v>0</v>
      </c>
      <c r="J41" s="265"/>
      <c r="K41" s="241">
        <f t="shared" si="33"/>
        <v>0</v>
      </c>
      <c r="L41" s="241">
        <f>SUM('HL KNIHA VYPOC'!G104)*-1</f>
        <v>0</v>
      </c>
      <c r="M41" s="241">
        <f t="shared" si="34"/>
        <v>0</v>
      </c>
      <c r="N41" s="241">
        <f t="shared" si="7"/>
        <v>0</v>
      </c>
      <c r="P41" s="266">
        <f>SUM('HL KNIHA VYPOC'!K92)</f>
        <v>0</v>
      </c>
      <c r="S41" s="241">
        <f t="shared" si="35"/>
        <v>0</v>
      </c>
      <c r="U41" s="241">
        <f t="shared" si="36"/>
        <v>0</v>
      </c>
      <c r="V41" s="241">
        <f>SUM('HL KNIHA VYPOC'!K104)*-1</f>
        <v>0</v>
      </c>
      <c r="W41" s="241">
        <f t="shared" si="37"/>
        <v>0</v>
      </c>
      <c r="X41" s="241">
        <f t="shared" si="38"/>
        <v>0</v>
      </c>
      <c r="Z41" s="257">
        <f t="shared" si="0"/>
        <v>0</v>
      </c>
      <c r="AA41" s="257">
        <f t="shared" si="1"/>
        <v>0</v>
      </c>
      <c r="AB41" s="257">
        <f t="shared" si="2"/>
        <v>0</v>
      </c>
      <c r="AC41" s="257">
        <f t="shared" si="3"/>
        <v>0</v>
      </c>
      <c r="AD41" s="242" t="str">
        <f t="shared" si="4"/>
        <v xml:space="preserve">          0</v>
      </c>
      <c r="AE41" s="242" t="str">
        <f t="shared" si="4"/>
        <v xml:space="preserve">          0</v>
      </c>
      <c r="AF41" s="242" t="str">
        <f t="shared" si="4"/>
        <v xml:space="preserve">          0</v>
      </c>
      <c r="AG41" s="242" t="str">
        <f t="shared" si="4"/>
        <v xml:space="preserve">          0</v>
      </c>
      <c r="AK41" s="264">
        <f>SUM('HL KNIHA VYPOC'!H92)</f>
        <v>0</v>
      </c>
      <c r="AN41" s="265">
        <f t="shared" si="39"/>
        <v>0</v>
      </c>
      <c r="AO41" s="265"/>
      <c r="AP41" s="241">
        <f t="shared" si="40"/>
        <v>0</v>
      </c>
      <c r="AQ41" s="241">
        <f>SUM('HL KNIHA VYPOC'!H104)*-1</f>
        <v>0</v>
      </c>
      <c r="AR41" s="241">
        <f t="shared" si="41"/>
        <v>0</v>
      </c>
      <c r="AS41" s="265">
        <f t="shared" si="42"/>
        <v>0</v>
      </c>
    </row>
    <row r="42" spans="2:45" outlineLevel="1" x14ac:dyDescent="0.25">
      <c r="B42" s="249" t="s">
        <v>1230</v>
      </c>
      <c r="C42" s="19" t="s">
        <v>2052</v>
      </c>
      <c r="D42" s="19" t="str">
        <f>IF(VLOOKUP($B42,suvaha_p!$A:$G,1)=$B42,VLOOKUP($B42,suvaha_p!$A:$G,$B$1),0)</f>
        <v>Poskytnuté preddavky na zásoby (314A) - /391A/</v>
      </c>
      <c r="E42" s="263" t="s">
        <v>1230</v>
      </c>
      <c r="G42" s="265">
        <f>SUM(ANALYTIKAVUJ!K87)</f>
        <v>0</v>
      </c>
      <c r="I42" s="265">
        <f t="shared" si="32"/>
        <v>0</v>
      </c>
      <c r="K42" s="241">
        <f t="shared" si="33"/>
        <v>0</v>
      </c>
      <c r="L42" s="265">
        <f>SUM(ANALYTIKAVUJ!K60)*-1</f>
        <v>0</v>
      </c>
      <c r="M42" s="241">
        <f t="shared" si="34"/>
        <v>0</v>
      </c>
      <c r="N42" s="241">
        <f t="shared" si="7"/>
        <v>0</v>
      </c>
      <c r="Q42" s="241">
        <f>SUM(ANALYTIKAVUJ!L87)</f>
        <v>0</v>
      </c>
      <c r="S42" s="241">
        <f t="shared" si="35"/>
        <v>0</v>
      </c>
      <c r="U42" s="241">
        <f t="shared" si="36"/>
        <v>0</v>
      </c>
      <c r="V42" s="241">
        <f>SUM(ANALYTIKAVUJ!L60)*-1</f>
        <v>0</v>
      </c>
      <c r="W42" s="241">
        <f t="shared" si="37"/>
        <v>0</v>
      </c>
      <c r="X42" s="241">
        <f t="shared" si="38"/>
        <v>0</v>
      </c>
      <c r="Z42" s="257">
        <f t="shared" si="0"/>
        <v>0</v>
      </c>
      <c r="AA42" s="257">
        <f t="shared" si="1"/>
        <v>0</v>
      </c>
      <c r="AB42" s="257">
        <f t="shared" si="2"/>
        <v>0</v>
      </c>
      <c r="AC42" s="257">
        <f t="shared" si="3"/>
        <v>0</v>
      </c>
      <c r="AD42" s="242" t="str">
        <f t="shared" si="4"/>
        <v xml:space="preserve">          0</v>
      </c>
      <c r="AE42" s="242" t="str">
        <f t="shared" si="4"/>
        <v xml:space="preserve">          0</v>
      </c>
      <c r="AF42" s="242" t="str">
        <f t="shared" si="4"/>
        <v xml:space="preserve">          0</v>
      </c>
      <c r="AG42" s="242" t="str">
        <f t="shared" si="4"/>
        <v xml:space="preserve">          0</v>
      </c>
      <c r="AL42" s="265">
        <f>SUM(ANALYTIKAVUJ!M87)</f>
        <v>0</v>
      </c>
      <c r="AN42" s="265">
        <f t="shared" si="39"/>
        <v>0</v>
      </c>
      <c r="AP42" s="241">
        <f t="shared" si="40"/>
        <v>0</v>
      </c>
      <c r="AQ42" s="265">
        <f>SUM(ANALYTIKAVUJ!AP60)*-1</f>
        <v>0</v>
      </c>
      <c r="AR42" s="241">
        <f t="shared" si="41"/>
        <v>0</v>
      </c>
      <c r="AS42" s="265">
        <f t="shared" si="42"/>
        <v>0</v>
      </c>
    </row>
    <row r="43" spans="2:45" outlineLevel="1" x14ac:dyDescent="0.25">
      <c r="B43" s="249" t="s">
        <v>2076</v>
      </c>
      <c r="C43" s="19" t="s">
        <v>2077</v>
      </c>
      <c r="D43" s="240" t="str">
        <f>IF(VLOOKUP($B43,suvaha_p!$A:$G,1)=$B43,VLOOKUP($B43,suvaha_p!$A:$G,$B$1),0)</f>
        <v>Dlhodobé pohľadávky súčet (r. 42 + r. 46 až r. 52)</v>
      </c>
      <c r="E43" s="250" t="s">
        <v>2076</v>
      </c>
      <c r="F43" s="250"/>
      <c r="I43" s="259">
        <f>SUM(I44+I48+I49+I50+I51+I52+I53+I54)</f>
        <v>0</v>
      </c>
      <c r="K43" s="259">
        <f>SUM(K44+K48+K49+K50+K51+K52+K53+K54)</f>
        <v>0</v>
      </c>
      <c r="M43" s="265">
        <f>SUM(M44+M48+M49+M50+M51+M52+M53+M54)</f>
        <v>0</v>
      </c>
      <c r="N43" s="241">
        <f>SUM(N44+N48+N49+N50+N51+N52+N53+N54)</f>
        <v>0</v>
      </c>
      <c r="P43" s="262"/>
      <c r="S43" s="261">
        <f>SUM(S44+S48+S49+S50+S51+S52+S53+S54)</f>
        <v>0</v>
      </c>
      <c r="U43" s="241">
        <f>SUM(U44+U48+U49+U50+U51+U52+U53+U54)</f>
        <v>0</v>
      </c>
      <c r="W43" s="241">
        <f>SUM(W44+W48+W49+W50+W51+W52+W53+W54)</f>
        <v>0</v>
      </c>
      <c r="X43" s="241">
        <f>SUM(X44+X48+X49+X50+X51+X52+X53+X54)</f>
        <v>0</v>
      </c>
      <c r="Z43" s="257">
        <f t="shared" si="0"/>
        <v>0</v>
      </c>
      <c r="AA43" s="257">
        <f t="shared" si="1"/>
        <v>0</v>
      </c>
      <c r="AB43" s="257">
        <f t="shared" si="2"/>
        <v>0</v>
      </c>
      <c r="AC43" s="257">
        <f t="shared" si="3"/>
        <v>0</v>
      </c>
      <c r="AD43" s="242" t="str">
        <f t="shared" si="4"/>
        <v xml:space="preserve">          0</v>
      </c>
      <c r="AE43" s="242" t="str">
        <f t="shared" si="4"/>
        <v xml:space="preserve">          0</v>
      </c>
      <c r="AF43" s="242" t="str">
        <f t="shared" si="4"/>
        <v xml:space="preserve">          0</v>
      </c>
      <c r="AG43" s="242" t="str">
        <f t="shared" si="4"/>
        <v xml:space="preserve">          0</v>
      </c>
      <c r="AK43" s="250"/>
      <c r="AN43" s="265">
        <f>SUM(AN44+AN48+AN49+AN50+AN51+AN52+AN53+AN54)</f>
        <v>0</v>
      </c>
      <c r="AP43" s="265">
        <f>SUM(AP44+AP48+AP49+AP50+AP51+AP52+AP53+AP54)</f>
        <v>0</v>
      </c>
      <c r="AR43" s="265">
        <f>SUM(AR44+AR48+AR49+AR50+AR51+AR52+AR53+AR54)</f>
        <v>0</v>
      </c>
      <c r="AS43" s="265">
        <f>SUM(AS44+AS48+AS49+AS50+AS51+AS52+AS53+AS54)</f>
        <v>0</v>
      </c>
    </row>
    <row r="44" spans="2:45" outlineLevel="1" x14ac:dyDescent="0.25">
      <c r="B44" s="249" t="s">
        <v>2078</v>
      </c>
      <c r="C44" s="19" t="s">
        <v>2079</v>
      </c>
      <c r="D44" s="240" t="str">
        <f>IF(VLOOKUP($B44,suvaha_p!$A:$G,1)=$B44,VLOOKUP($B44,suvaha_p!$A:$G,$B$1),0)</f>
        <v>Pohľadávky z obchodného styku súčet (r. 43 až r. 45)</v>
      </c>
      <c r="E44" s="250" t="s">
        <v>2078</v>
      </c>
      <c r="F44" s="250"/>
      <c r="I44" s="259">
        <f>SUM(I45:I47)</f>
        <v>0</v>
      </c>
      <c r="K44" s="259">
        <f>SUM(K45:K47)</f>
        <v>0</v>
      </c>
      <c r="L44" s="240"/>
      <c r="M44" s="265">
        <f>SUM(M45:M47)</f>
        <v>0</v>
      </c>
      <c r="N44" s="241">
        <f>SUM(N45:N47)</f>
        <v>0</v>
      </c>
      <c r="P44" s="262"/>
      <c r="S44" s="261">
        <f>SUM(S45:S47)</f>
        <v>0</v>
      </c>
      <c r="U44" s="241">
        <f>SUM(U45:U47)</f>
        <v>0</v>
      </c>
      <c r="V44" s="261"/>
      <c r="W44" s="241">
        <f>SUM(W45:W47)</f>
        <v>0</v>
      </c>
      <c r="X44" s="241">
        <f>SUM(X45:X47)</f>
        <v>0</v>
      </c>
      <c r="Z44" s="257">
        <f t="shared" si="0"/>
        <v>0</v>
      </c>
      <c r="AA44" s="257">
        <f t="shared" si="1"/>
        <v>0</v>
      </c>
      <c r="AB44" s="257">
        <f t="shared" si="2"/>
        <v>0</v>
      </c>
      <c r="AC44" s="257">
        <f t="shared" si="3"/>
        <v>0</v>
      </c>
      <c r="AD44" s="242" t="str">
        <f t="shared" si="4"/>
        <v xml:space="preserve">          0</v>
      </c>
      <c r="AE44" s="242" t="str">
        <f t="shared" si="4"/>
        <v xml:space="preserve">          0</v>
      </c>
      <c r="AF44" s="242" t="str">
        <f t="shared" si="4"/>
        <v xml:space="preserve">          0</v>
      </c>
      <c r="AG44" s="242" t="str">
        <f t="shared" si="4"/>
        <v xml:space="preserve">          0</v>
      </c>
      <c r="AK44" s="250"/>
      <c r="AN44" s="265">
        <f>SUM(AN45:AN47)</f>
        <v>0</v>
      </c>
      <c r="AP44" s="265">
        <f>SUM(AP45:AP47)</f>
        <v>0</v>
      </c>
      <c r="AQ44" s="240"/>
      <c r="AR44" s="265">
        <f>SUM(AR45:AR47)</f>
        <v>0</v>
      </c>
      <c r="AS44" s="265">
        <f>SUM(AS45:AS47)</f>
        <v>0</v>
      </c>
    </row>
    <row r="45" spans="2:45" outlineLevel="1" x14ac:dyDescent="0.25">
      <c r="B45" s="249" t="s">
        <v>1231</v>
      </c>
      <c r="C45" s="19" t="s">
        <v>2080</v>
      </c>
      <c r="D45" s="19" t="str">
        <f>IF(VLOOKUP($B45,suvaha_p!$A:$G,1)=$B45,VLOOKUP($B45,suvaha_p!$A:$G,$B$1),0)</f>
        <v>Pohľadávky z obchodného styku voči prepojeným účtovným jednotkám (311A, 312A, 313A, 314A, 315A, 31XA) - /391A/</v>
      </c>
      <c r="E45" s="263" t="s">
        <v>1231</v>
      </c>
      <c r="G45" s="265">
        <f>SUM(ANALYTIKAVUJ!C79+ANALYTIKAVUJ!C87+ANALYTIKAVUJ!K79+ANALYTIKAVUJ!K88+ANALYTIKAVUJ!K97)</f>
        <v>0</v>
      </c>
      <c r="I45" s="265">
        <f t="shared" ref="I45:I54" si="43">ROUND(SUM(F45:H45),0)</f>
        <v>0</v>
      </c>
      <c r="K45" s="241">
        <f t="shared" ref="K45:K54" si="44">ROUND(SUM(J45),0)</f>
        <v>0</v>
      </c>
      <c r="L45" s="265">
        <f>SUM(ANALYTIKAVUJ!K61)*-1</f>
        <v>0</v>
      </c>
      <c r="M45" s="241">
        <f t="shared" ref="M45:M54" si="45">ROUND(SUM(L45),0)</f>
        <v>0</v>
      </c>
      <c r="N45" s="241">
        <f t="shared" si="7"/>
        <v>0</v>
      </c>
      <c r="Q45" s="241">
        <f>SUM(ANALYTIKAVUJ!D79+ANALYTIKAVUJ!D87+ANALYTIKAVUJ!L79+ANALYTIKAVUJ!L88+ANALYTIKAVUJ!L97)</f>
        <v>0</v>
      </c>
      <c r="S45" s="241">
        <f t="shared" ref="S45:S54" si="46">SUM(P45:R45)</f>
        <v>0</v>
      </c>
      <c r="U45" s="241">
        <f t="shared" ref="U45:U54" si="47">SUM(T45)</f>
        <v>0</v>
      </c>
      <c r="V45" s="241">
        <f>SUM(ANALYTIKAVUJ!L61)*-1</f>
        <v>0</v>
      </c>
      <c r="W45" s="241">
        <f t="shared" ref="W45:W54" si="48">SUM(V45)</f>
        <v>0</v>
      </c>
      <c r="X45" s="241">
        <f t="shared" ref="X45:X54" si="49">ROUND((S45-U45-W45),0)</f>
        <v>0</v>
      </c>
      <c r="Z45" s="257">
        <f t="shared" si="0"/>
        <v>0</v>
      </c>
      <c r="AA45" s="257">
        <f t="shared" si="1"/>
        <v>0</v>
      </c>
      <c r="AB45" s="257">
        <f t="shared" si="2"/>
        <v>0</v>
      </c>
      <c r="AC45" s="257">
        <f t="shared" si="3"/>
        <v>0</v>
      </c>
      <c r="AD45" s="242" t="str">
        <f t="shared" si="4"/>
        <v xml:space="preserve">          0</v>
      </c>
      <c r="AE45" s="242" t="str">
        <f t="shared" si="4"/>
        <v xml:space="preserve">          0</v>
      </c>
      <c r="AF45" s="242" t="str">
        <f t="shared" si="4"/>
        <v xml:space="preserve">          0</v>
      </c>
      <c r="AG45" s="242" t="str">
        <f t="shared" si="4"/>
        <v xml:space="preserve">          0</v>
      </c>
      <c r="AL45" s="265">
        <f>SUM(ANALYTIKAVUJ!E79+ANALYTIKAVUJ!E87+ANALYTIKAVUJ!M79+ANALYTIKAVUJ!M88+ANALYTIKAVUJ!M97)</f>
        <v>0</v>
      </c>
      <c r="AN45" s="265">
        <f t="shared" ref="AN45:AN54" si="50">SUM(AK45:AM45)</f>
        <v>0</v>
      </c>
      <c r="AP45" s="241">
        <f t="shared" ref="AP45:AP54" si="51">SUM(AO45)</f>
        <v>0</v>
      </c>
      <c r="AQ45" s="265">
        <f>SUM(ANALYTIKAVUJ!AP61)*-1</f>
        <v>0</v>
      </c>
      <c r="AR45" s="241">
        <f t="shared" ref="AR45:AR54" si="52">SUM(AQ45)</f>
        <v>0</v>
      </c>
      <c r="AS45" s="265">
        <f t="shared" ref="AS45:AS54" si="53">ROUND((AN45-AP45-AR45),0)</f>
        <v>0</v>
      </c>
    </row>
    <row r="46" spans="2:45" outlineLevel="1" x14ac:dyDescent="0.25">
      <c r="B46" s="249" t="s">
        <v>1232</v>
      </c>
      <c r="C46" s="19" t="s">
        <v>2081</v>
      </c>
      <c r="D46" s="19" t="str">
        <f>IF(VLOOKUP($B46,suvaha_p!$A:$G,1)=$B46,VLOOKUP($B46,suvaha_p!$A:$G,$B$1),0)</f>
        <v>Pohľadávky z obchodného styku v rámci podielovej účasti okrem pohľadávok voči prepojeným účtovným jednotkám (311A, 312A, 313A, 314A, 315A, 31XA)
- /391A/</v>
      </c>
      <c r="E46" s="263" t="s">
        <v>1232</v>
      </c>
      <c r="G46" s="265">
        <f>SUM(ANALYTIKAVUJ!C80+ANALYTIKAVUJ!C88+ANALYTIKAVUJ!K80+ANALYTIKAVUJ!K89+ANALYTIKAVUJ!K98)</f>
        <v>0</v>
      </c>
      <c r="I46" s="265">
        <f t="shared" si="43"/>
        <v>0</v>
      </c>
      <c r="K46" s="241">
        <f t="shared" si="44"/>
        <v>0</v>
      </c>
      <c r="L46" s="265">
        <f>SUM(ANALYTIKAVUJ!K62)*-1</f>
        <v>0</v>
      </c>
      <c r="M46" s="241">
        <f t="shared" si="45"/>
        <v>0</v>
      </c>
      <c r="N46" s="241">
        <f t="shared" si="7"/>
        <v>0</v>
      </c>
      <c r="Q46" s="241">
        <f>SUM(ANALYTIKAVUJ!D80+ANALYTIKAVUJ!D88+ANALYTIKAVUJ!L80+ANALYTIKAVUJ!L89+ANALYTIKAVUJ!L98)</f>
        <v>0</v>
      </c>
      <c r="S46" s="241">
        <f t="shared" si="46"/>
        <v>0</v>
      </c>
      <c r="U46" s="241">
        <f t="shared" si="47"/>
        <v>0</v>
      </c>
      <c r="V46" s="241">
        <f>SUM(ANALYTIKAVUJ!L62)*-1</f>
        <v>0</v>
      </c>
      <c r="W46" s="241">
        <f t="shared" si="48"/>
        <v>0</v>
      </c>
      <c r="X46" s="241">
        <f t="shared" si="49"/>
        <v>0</v>
      </c>
      <c r="Z46" s="257">
        <f t="shared" si="0"/>
        <v>0</v>
      </c>
      <c r="AA46" s="257">
        <f t="shared" si="1"/>
        <v>0</v>
      </c>
      <c r="AB46" s="257">
        <f t="shared" si="2"/>
        <v>0</v>
      </c>
      <c r="AC46" s="257">
        <f t="shared" si="3"/>
        <v>0</v>
      </c>
      <c r="AD46" s="242" t="str">
        <f t="shared" si="4"/>
        <v xml:space="preserve">          0</v>
      </c>
      <c r="AE46" s="242" t="str">
        <f t="shared" si="4"/>
        <v xml:space="preserve">          0</v>
      </c>
      <c r="AF46" s="242" t="str">
        <f t="shared" si="4"/>
        <v xml:space="preserve">          0</v>
      </c>
      <c r="AG46" s="242" t="str">
        <f t="shared" si="4"/>
        <v xml:space="preserve">          0</v>
      </c>
      <c r="AL46" s="265">
        <f>SUM(ANALYTIKAVUJ!E80+ANALYTIKAVUJ!E88+ANALYTIKAVUJ!M80+ANALYTIKAVUJ!M89+ANALYTIKAVUJ!M98)</f>
        <v>0</v>
      </c>
      <c r="AN46" s="265">
        <f t="shared" si="50"/>
        <v>0</v>
      </c>
      <c r="AP46" s="241">
        <f t="shared" si="51"/>
        <v>0</v>
      </c>
      <c r="AQ46" s="265">
        <f>SUM(ANALYTIKAVUJ!AP62)*-1</f>
        <v>0</v>
      </c>
      <c r="AR46" s="241">
        <f t="shared" si="52"/>
        <v>0</v>
      </c>
      <c r="AS46" s="265">
        <f t="shared" si="53"/>
        <v>0</v>
      </c>
    </row>
    <row r="47" spans="2:45" outlineLevel="1" x14ac:dyDescent="0.25">
      <c r="B47" s="249" t="s">
        <v>1233</v>
      </c>
      <c r="C47" s="19" t="s">
        <v>2082</v>
      </c>
      <c r="D47" s="19" t="str">
        <f>IF(VLOOKUP($B47,suvaha_p!$A:$G,1)=$B47,VLOOKUP($B47,suvaha_p!$A:$G,$B$1),0)</f>
        <v>Ostatné pohľadávky z obchodného styku (311A, 312A, 313A, 314A, 315A, 31XA) - /391A/</v>
      </c>
      <c r="E47" s="263" t="s">
        <v>1233</v>
      </c>
      <c r="G47" s="265">
        <f>SUM(ANALYTIKAVUJ!C81+ANALYTIKAVUJ!C89+ANALYTIKAVUJ!K81+ANALYTIKAVUJ!K90+ANALYTIKAVUJ!K99)</f>
        <v>0</v>
      </c>
      <c r="I47" s="265">
        <f t="shared" si="43"/>
        <v>0</v>
      </c>
      <c r="K47" s="241">
        <f t="shared" si="44"/>
        <v>0</v>
      </c>
      <c r="L47" s="265">
        <f>SUM(ANALYTIKAVUJ!K63)*-1</f>
        <v>0</v>
      </c>
      <c r="M47" s="241">
        <f t="shared" si="45"/>
        <v>0</v>
      </c>
      <c r="N47" s="241">
        <f t="shared" si="7"/>
        <v>0</v>
      </c>
      <c r="Q47" s="241">
        <f>SUM(ANALYTIKAVUJ!D81+ANALYTIKAVUJ!D89+ANALYTIKAVUJ!L81+ANALYTIKAVUJ!L90+ANALYTIKAVUJ!L99)</f>
        <v>0</v>
      </c>
      <c r="S47" s="241">
        <f t="shared" si="46"/>
        <v>0</v>
      </c>
      <c r="U47" s="241">
        <f t="shared" si="47"/>
        <v>0</v>
      </c>
      <c r="V47" s="241">
        <f>SUM(ANALYTIKAVUJ!L63)*-1</f>
        <v>0</v>
      </c>
      <c r="W47" s="241">
        <f t="shared" si="48"/>
        <v>0</v>
      </c>
      <c r="X47" s="241">
        <f t="shared" si="49"/>
        <v>0</v>
      </c>
      <c r="Z47" s="257">
        <f t="shared" si="0"/>
        <v>0</v>
      </c>
      <c r="AA47" s="257">
        <f t="shared" si="1"/>
        <v>0</v>
      </c>
      <c r="AB47" s="257">
        <f t="shared" si="2"/>
        <v>0</v>
      </c>
      <c r="AC47" s="257">
        <f t="shared" si="3"/>
        <v>0</v>
      </c>
      <c r="AD47" s="242" t="str">
        <f t="shared" si="4"/>
        <v xml:space="preserve">          0</v>
      </c>
      <c r="AE47" s="242" t="str">
        <f t="shared" si="4"/>
        <v xml:space="preserve">          0</v>
      </c>
      <c r="AF47" s="242" t="str">
        <f t="shared" si="4"/>
        <v xml:space="preserve">          0</v>
      </c>
      <c r="AG47" s="242" t="str">
        <f t="shared" si="4"/>
        <v xml:space="preserve">          0</v>
      </c>
      <c r="AL47" s="265">
        <f>SUM(ANALYTIKAVUJ!E81+ANALYTIKAVUJ!E89+ANALYTIKAVUJ!M81+ANALYTIKAVUJ!M90+ANALYTIKAVUJ!M99)</f>
        <v>0</v>
      </c>
      <c r="AN47" s="265">
        <f t="shared" si="50"/>
        <v>0</v>
      </c>
      <c r="AP47" s="241">
        <f t="shared" si="51"/>
        <v>0</v>
      </c>
      <c r="AQ47" s="265">
        <f>SUM(ANALYTIKAVUJ!AP63)*-1</f>
        <v>0</v>
      </c>
      <c r="AR47" s="241">
        <f t="shared" si="52"/>
        <v>0</v>
      </c>
      <c r="AS47" s="265">
        <f t="shared" si="53"/>
        <v>0</v>
      </c>
    </row>
    <row r="48" spans="2:45" outlineLevel="1" x14ac:dyDescent="0.25">
      <c r="B48" s="249" t="s">
        <v>1242</v>
      </c>
      <c r="C48" s="19" t="s">
        <v>2047</v>
      </c>
      <c r="D48" s="19" t="str">
        <f>IF(VLOOKUP($B48,suvaha_p!$A:$G,1)=$B48,VLOOKUP($B48,suvaha_p!$A:$G,$B$1),0)</f>
        <v>Čistá hodnota zákazky (316A)</v>
      </c>
      <c r="E48" s="263" t="s">
        <v>1242</v>
      </c>
      <c r="G48" s="265">
        <f>SUM(ANALYTIKAVUJ!C114)</f>
        <v>0</v>
      </c>
      <c r="I48" s="265">
        <f t="shared" si="43"/>
        <v>0</v>
      </c>
      <c r="K48" s="241">
        <f t="shared" si="44"/>
        <v>0</v>
      </c>
      <c r="L48" s="265"/>
      <c r="M48" s="241">
        <f t="shared" si="45"/>
        <v>0</v>
      </c>
      <c r="N48" s="241">
        <f t="shared" si="7"/>
        <v>0</v>
      </c>
      <c r="Q48" s="241">
        <f>SUM(ANALYTIKAVUJ!D114)</f>
        <v>0</v>
      </c>
      <c r="S48" s="241">
        <f t="shared" si="46"/>
        <v>0</v>
      </c>
      <c r="U48" s="241">
        <f t="shared" si="47"/>
        <v>0</v>
      </c>
      <c r="W48" s="241">
        <f t="shared" si="48"/>
        <v>0</v>
      </c>
      <c r="X48" s="241">
        <f t="shared" si="49"/>
        <v>0</v>
      </c>
      <c r="Z48" s="257">
        <f t="shared" si="0"/>
        <v>0</v>
      </c>
      <c r="AA48" s="257">
        <f t="shared" si="1"/>
        <v>0</v>
      </c>
      <c r="AB48" s="257">
        <f t="shared" si="2"/>
        <v>0</v>
      </c>
      <c r="AC48" s="257">
        <f t="shared" si="3"/>
        <v>0</v>
      </c>
      <c r="AD48" s="242" t="str">
        <f t="shared" si="4"/>
        <v xml:space="preserve">          0</v>
      </c>
      <c r="AE48" s="242" t="str">
        <f t="shared" si="4"/>
        <v xml:space="preserve">          0</v>
      </c>
      <c r="AF48" s="242" t="str">
        <f t="shared" si="4"/>
        <v xml:space="preserve">          0</v>
      </c>
      <c r="AG48" s="242" t="str">
        <f t="shared" si="4"/>
        <v xml:space="preserve">          0</v>
      </c>
      <c r="AL48" s="265">
        <f>SUM(ANALYTIKAVUJ!E114)</f>
        <v>0</v>
      </c>
      <c r="AN48" s="265">
        <f t="shared" si="50"/>
        <v>0</v>
      </c>
      <c r="AP48" s="241">
        <f t="shared" si="51"/>
        <v>0</v>
      </c>
      <c r="AQ48" s="265"/>
      <c r="AR48" s="241">
        <f t="shared" si="52"/>
        <v>0</v>
      </c>
      <c r="AS48" s="265">
        <f t="shared" si="53"/>
        <v>0</v>
      </c>
    </row>
    <row r="49" spans="2:45" ht="14.25" customHeight="1" outlineLevel="1" x14ac:dyDescent="0.25">
      <c r="B49" s="249" t="s">
        <v>1201</v>
      </c>
      <c r="C49" s="19" t="s">
        <v>2048</v>
      </c>
      <c r="D49" s="19" t="str">
        <f>IF(VLOOKUP($B49,suvaha_p!$A:$G,1)=$B49,VLOOKUP($B49,suvaha_p!$A:$G,$B$1),0)</f>
        <v>Ostatné pohľadávky voči prepojeným účtovným jednotkám (351A) - /391A/</v>
      </c>
      <c r="E49" s="263" t="s">
        <v>1201</v>
      </c>
      <c r="G49" s="265">
        <f>SUM(ANALYTIKAVUJ!K8)</f>
        <v>0</v>
      </c>
      <c r="I49" s="265">
        <f t="shared" si="43"/>
        <v>0</v>
      </c>
      <c r="K49" s="241">
        <f t="shared" si="44"/>
        <v>0</v>
      </c>
      <c r="L49" s="265">
        <f>SUM(ANALYTIKAVUJ!K64)*-1</f>
        <v>0</v>
      </c>
      <c r="M49" s="241">
        <f t="shared" si="45"/>
        <v>0</v>
      </c>
      <c r="N49" s="241">
        <f t="shared" si="7"/>
        <v>0</v>
      </c>
      <c r="Q49" s="241">
        <f>SUM(ANALYTIKAVUJ!L8)</f>
        <v>0</v>
      </c>
      <c r="S49" s="241">
        <f t="shared" si="46"/>
        <v>0</v>
      </c>
      <c r="U49" s="241">
        <f t="shared" si="47"/>
        <v>0</v>
      </c>
      <c r="V49" s="241">
        <f>SUM(ANALYTIKAVUJ!L64)*-1</f>
        <v>0</v>
      </c>
      <c r="W49" s="241">
        <f t="shared" si="48"/>
        <v>0</v>
      </c>
      <c r="X49" s="241">
        <f t="shared" si="49"/>
        <v>0</v>
      </c>
      <c r="Z49" s="257">
        <f t="shared" si="0"/>
        <v>0</v>
      </c>
      <c r="AA49" s="257">
        <f t="shared" si="1"/>
        <v>0</v>
      </c>
      <c r="AB49" s="257">
        <f t="shared" si="2"/>
        <v>0</v>
      </c>
      <c r="AC49" s="257">
        <f t="shared" si="3"/>
        <v>0</v>
      </c>
      <c r="AD49" s="242" t="str">
        <f t="shared" si="4"/>
        <v xml:space="preserve">          0</v>
      </c>
      <c r="AE49" s="242" t="str">
        <f t="shared" si="4"/>
        <v xml:space="preserve">          0</v>
      </c>
      <c r="AF49" s="242" t="str">
        <f t="shared" si="4"/>
        <v xml:space="preserve">          0</v>
      </c>
      <c r="AG49" s="242" t="str">
        <f t="shared" si="4"/>
        <v xml:space="preserve">          0</v>
      </c>
      <c r="AL49" s="265">
        <f>SUM(ANALYTIKAVUJ!M8)</f>
        <v>0</v>
      </c>
      <c r="AN49" s="265">
        <f t="shared" si="50"/>
        <v>0</v>
      </c>
      <c r="AP49" s="241">
        <f t="shared" si="51"/>
        <v>0</v>
      </c>
      <c r="AQ49" s="265">
        <f>SUM(ANALYTIKAVUJ!AP64)*-1</f>
        <v>0</v>
      </c>
      <c r="AR49" s="241">
        <f t="shared" si="52"/>
        <v>0</v>
      </c>
      <c r="AS49" s="265">
        <f t="shared" si="53"/>
        <v>0</v>
      </c>
    </row>
    <row r="50" spans="2:45" outlineLevel="1" x14ac:dyDescent="0.25">
      <c r="B50" s="249" t="s">
        <v>1202</v>
      </c>
      <c r="C50" s="19" t="s">
        <v>2049</v>
      </c>
      <c r="D50" s="19" t="str">
        <f>IF(VLOOKUP($B50,suvaha_p!$A:$G,1)=$B50,VLOOKUP($B50,suvaha_p!$A:$G,$B$1),0)</f>
        <v>Ostatné pohľadávky v rámci podielovej účasti okrem pohľadávok voči prepojeným účtovným jednotkám (351A) - /391A/</v>
      </c>
      <c r="E50" s="263" t="s">
        <v>1202</v>
      </c>
      <c r="G50" s="265">
        <f>SUM(ANALYTIKAVUJ!K9)</f>
        <v>0</v>
      </c>
      <c r="I50" s="265">
        <f t="shared" si="43"/>
        <v>0</v>
      </c>
      <c r="K50" s="241">
        <f t="shared" si="44"/>
        <v>0</v>
      </c>
      <c r="L50" s="265">
        <f>SUM(ANALYTIKAVUJ!K65)*-1</f>
        <v>0</v>
      </c>
      <c r="M50" s="241">
        <f t="shared" si="45"/>
        <v>0</v>
      </c>
      <c r="N50" s="241">
        <f t="shared" si="7"/>
        <v>0</v>
      </c>
      <c r="Q50" s="241">
        <f>SUM(ANALYTIKAVUJ!L9)</f>
        <v>0</v>
      </c>
      <c r="S50" s="241">
        <f t="shared" si="46"/>
        <v>0</v>
      </c>
      <c r="U50" s="241">
        <f t="shared" si="47"/>
        <v>0</v>
      </c>
      <c r="V50" s="241">
        <f>SUM(ANALYTIKAVUJ!L65)*-1</f>
        <v>0</v>
      </c>
      <c r="W50" s="241">
        <f t="shared" si="48"/>
        <v>0</v>
      </c>
      <c r="X50" s="241">
        <f t="shared" si="49"/>
        <v>0</v>
      </c>
      <c r="Z50" s="257">
        <f t="shared" si="0"/>
        <v>0</v>
      </c>
      <c r="AA50" s="257">
        <f t="shared" si="1"/>
        <v>0</v>
      </c>
      <c r="AB50" s="257">
        <f t="shared" si="2"/>
        <v>0</v>
      </c>
      <c r="AC50" s="257">
        <f t="shared" si="3"/>
        <v>0</v>
      </c>
      <c r="AD50" s="242" t="str">
        <f t="shared" si="4"/>
        <v xml:space="preserve">          0</v>
      </c>
      <c r="AE50" s="242" t="str">
        <f t="shared" si="4"/>
        <v xml:space="preserve">          0</v>
      </c>
      <c r="AF50" s="242" t="str">
        <f t="shared" si="4"/>
        <v xml:space="preserve">          0</v>
      </c>
      <c r="AG50" s="242" t="str">
        <f t="shared" si="4"/>
        <v xml:space="preserve">          0</v>
      </c>
      <c r="AL50" s="265">
        <f>SUM(ANALYTIKAVUJ!M9)</f>
        <v>0</v>
      </c>
      <c r="AN50" s="265">
        <f t="shared" si="50"/>
        <v>0</v>
      </c>
      <c r="AP50" s="241">
        <f t="shared" si="51"/>
        <v>0</v>
      </c>
      <c r="AQ50" s="265">
        <f>SUM(ANALYTIKAVUJ!AP65)*-1</f>
        <v>0</v>
      </c>
      <c r="AR50" s="241">
        <f t="shared" si="52"/>
        <v>0</v>
      </c>
      <c r="AS50" s="265">
        <f t="shared" si="53"/>
        <v>0</v>
      </c>
    </row>
    <row r="51" spans="2:45" outlineLevel="1" x14ac:dyDescent="0.25">
      <c r="B51" s="249" t="s">
        <v>1209</v>
      </c>
      <c r="C51" s="19" t="s">
        <v>2050</v>
      </c>
      <c r="D51" s="19" t="str">
        <f>IF(VLOOKUP($B51,suvaha_p!$A:$G,1)=$B51,VLOOKUP($B51,suvaha_p!$A:$G,$B$1),0)</f>
        <v>Pohľadávky voči spoločníkom, členom a združeniu (354A, 355A, 358A, 35XA) - /391A/</v>
      </c>
      <c r="E51" s="263" t="s">
        <v>1209</v>
      </c>
      <c r="G51" s="265">
        <f>SUM(ANALYTIKAVUJ!K15+ANALYTIKAVUJ!K19+ANALYTIKAVUJ!K23)</f>
        <v>0</v>
      </c>
      <c r="I51" s="265">
        <f t="shared" si="43"/>
        <v>0</v>
      </c>
      <c r="K51" s="241">
        <f t="shared" si="44"/>
        <v>0</v>
      </c>
      <c r="L51" s="265">
        <f>SUM(ANALYTIKAVUJ!K66)*-1</f>
        <v>0</v>
      </c>
      <c r="M51" s="241">
        <f t="shared" si="45"/>
        <v>0</v>
      </c>
      <c r="N51" s="241">
        <f t="shared" si="7"/>
        <v>0</v>
      </c>
      <c r="Q51" s="241">
        <f>SUM(ANALYTIKAVUJ!L15+ANALYTIKAVUJ!L19+ANALYTIKAVUJ!L23)</f>
        <v>0</v>
      </c>
      <c r="S51" s="241">
        <f t="shared" si="46"/>
        <v>0</v>
      </c>
      <c r="U51" s="241">
        <f t="shared" si="47"/>
        <v>0</v>
      </c>
      <c r="V51" s="241">
        <f>SUM(ANALYTIKAVUJ!L66)*-1</f>
        <v>0</v>
      </c>
      <c r="W51" s="241">
        <f t="shared" si="48"/>
        <v>0</v>
      </c>
      <c r="X51" s="241">
        <f t="shared" si="49"/>
        <v>0</v>
      </c>
      <c r="Z51" s="257">
        <f t="shared" si="0"/>
        <v>0</v>
      </c>
      <c r="AA51" s="257">
        <f t="shared" si="1"/>
        <v>0</v>
      </c>
      <c r="AB51" s="257">
        <f t="shared" si="2"/>
        <v>0</v>
      </c>
      <c r="AC51" s="257">
        <f t="shared" si="3"/>
        <v>0</v>
      </c>
      <c r="AD51" s="242" t="str">
        <f t="shared" si="4"/>
        <v xml:space="preserve">          0</v>
      </c>
      <c r="AE51" s="242" t="str">
        <f t="shared" si="4"/>
        <v xml:space="preserve">          0</v>
      </c>
      <c r="AF51" s="242" t="str">
        <f t="shared" si="4"/>
        <v xml:space="preserve">          0</v>
      </c>
      <c r="AG51" s="242" t="str">
        <f t="shared" si="4"/>
        <v xml:space="preserve">          0</v>
      </c>
      <c r="AL51" s="265">
        <f>SUM(ANALYTIKAVUJ!M15+ANALYTIKAVUJ!M19+ANALYTIKAVUJ!M23)</f>
        <v>0</v>
      </c>
      <c r="AN51" s="265">
        <f t="shared" si="50"/>
        <v>0</v>
      </c>
      <c r="AP51" s="241">
        <f t="shared" si="51"/>
        <v>0</v>
      </c>
      <c r="AQ51" s="265">
        <f>SUM(ANALYTIKAVUJ!AP66)*-1</f>
        <v>0</v>
      </c>
      <c r="AR51" s="241">
        <f t="shared" si="52"/>
        <v>0</v>
      </c>
      <c r="AS51" s="265">
        <f t="shared" si="53"/>
        <v>0</v>
      </c>
    </row>
    <row r="52" spans="2:45" outlineLevel="1" x14ac:dyDescent="0.25">
      <c r="B52" s="249" t="s">
        <v>1224</v>
      </c>
      <c r="C52" s="19" t="s">
        <v>2052</v>
      </c>
      <c r="D52" s="19" t="str">
        <f>IF(VLOOKUP($B52,suvaha_p!$A:$G,1)=$B52,VLOOKUP($B52,suvaha_p!$A:$G,$B$1),0)</f>
        <v>Pohľadávky z derivátových operácií (373A, 376A)</v>
      </c>
      <c r="E52" s="263" t="s">
        <v>1224</v>
      </c>
      <c r="G52" s="265">
        <f>SUM(ANALYTIKAVUJ!K132+ANALYTIKAVUJ!K39)</f>
        <v>0</v>
      </c>
      <c r="I52" s="265">
        <f t="shared" si="43"/>
        <v>0</v>
      </c>
      <c r="K52" s="241">
        <f t="shared" si="44"/>
        <v>0</v>
      </c>
      <c r="M52" s="241">
        <f t="shared" si="45"/>
        <v>0</v>
      </c>
      <c r="N52" s="241">
        <f t="shared" si="7"/>
        <v>0</v>
      </c>
      <c r="Q52" s="241">
        <f>SUM(ANALYTIKAVUJ!L132+ANALYTIKAVUJ!L39)</f>
        <v>0</v>
      </c>
      <c r="S52" s="241">
        <f t="shared" si="46"/>
        <v>0</v>
      </c>
      <c r="U52" s="241">
        <f t="shared" si="47"/>
        <v>0</v>
      </c>
      <c r="W52" s="241">
        <f t="shared" si="48"/>
        <v>0</v>
      </c>
      <c r="X52" s="241">
        <f t="shared" si="49"/>
        <v>0</v>
      </c>
      <c r="Z52" s="257">
        <f t="shared" si="0"/>
        <v>0</v>
      </c>
      <c r="AA52" s="257">
        <f t="shared" si="1"/>
        <v>0</v>
      </c>
      <c r="AB52" s="257">
        <f t="shared" si="2"/>
        <v>0</v>
      </c>
      <c r="AC52" s="257">
        <f t="shared" si="3"/>
        <v>0</v>
      </c>
      <c r="AD52" s="242" t="str">
        <f t="shared" si="4"/>
        <v xml:space="preserve">          0</v>
      </c>
      <c r="AE52" s="242" t="str">
        <f t="shared" si="4"/>
        <v xml:space="preserve">          0</v>
      </c>
      <c r="AF52" s="242" t="str">
        <f t="shared" si="4"/>
        <v xml:space="preserve">          0</v>
      </c>
      <c r="AG52" s="242" t="str">
        <f t="shared" si="4"/>
        <v xml:space="preserve">          0</v>
      </c>
      <c r="AL52" s="265">
        <f>SUM(ANALYTIKAVUJ!M132+ANALYTIKAVUJ!M39)</f>
        <v>0</v>
      </c>
      <c r="AN52" s="265">
        <f t="shared" si="50"/>
        <v>0</v>
      </c>
      <c r="AP52" s="241">
        <f t="shared" si="51"/>
        <v>0</v>
      </c>
      <c r="AR52" s="241">
        <f t="shared" si="52"/>
        <v>0</v>
      </c>
      <c r="AS52" s="265">
        <f t="shared" si="53"/>
        <v>0</v>
      </c>
    </row>
    <row r="53" spans="2:45" outlineLevel="1" x14ac:dyDescent="0.25">
      <c r="B53" s="249" t="s">
        <v>1197</v>
      </c>
      <c r="C53" s="19" t="s">
        <v>2053</v>
      </c>
      <c r="D53" s="19" t="str">
        <f>IF(VLOOKUP($B53,suvaha_p!$A:$G,1)=$B53,VLOOKUP($B53,suvaha_p!$A:$G,$B$1),0)</f>
        <v>Iné pohľadávky (335A, 336A, 33XA, 371A, 374A, 375A, 378A) - /391A/</v>
      </c>
      <c r="E53" s="263" t="s">
        <v>1197</v>
      </c>
      <c r="G53" s="265">
        <f>SUM(ANALYTIKAVUJ!K4+ANALYTIKAVUJ!C122+ANALYTIKAVUJ!K27+ANALYTIKAVUJ!K31+ANALYTIKAVUJ!K35+ANALYTIKAVUJ!K44)</f>
        <v>0</v>
      </c>
      <c r="I53" s="265">
        <f t="shared" si="43"/>
        <v>0</v>
      </c>
      <c r="K53" s="241">
        <f t="shared" si="44"/>
        <v>0</v>
      </c>
      <c r="L53" s="265">
        <f>SUM(ANALYTIKAVUJ!K67)*-1</f>
        <v>0</v>
      </c>
      <c r="M53" s="241">
        <f t="shared" si="45"/>
        <v>0</v>
      </c>
      <c r="N53" s="241">
        <f t="shared" si="7"/>
        <v>0</v>
      </c>
      <c r="Q53" s="241">
        <f>SUM(ANALYTIKAVUJ!L4+ANALYTIKAVUJ!D122+ANALYTIKAVUJ!L27+ANALYTIKAVUJ!L31+ANALYTIKAVUJ!L35+ANALYTIKAVUJ!L44)</f>
        <v>0</v>
      </c>
      <c r="S53" s="241">
        <f t="shared" si="46"/>
        <v>0</v>
      </c>
      <c r="U53" s="241">
        <f t="shared" si="47"/>
        <v>0</v>
      </c>
      <c r="V53" s="241">
        <f>SUM(ANALYTIKAVUJ!L67)*-1</f>
        <v>0</v>
      </c>
      <c r="W53" s="241">
        <f t="shared" si="48"/>
        <v>0</v>
      </c>
      <c r="X53" s="241">
        <f t="shared" si="49"/>
        <v>0</v>
      </c>
      <c r="Z53" s="257">
        <f t="shared" si="0"/>
        <v>0</v>
      </c>
      <c r="AA53" s="257">
        <f t="shared" si="1"/>
        <v>0</v>
      </c>
      <c r="AB53" s="257">
        <f t="shared" si="2"/>
        <v>0</v>
      </c>
      <c r="AC53" s="257">
        <f t="shared" si="3"/>
        <v>0</v>
      </c>
      <c r="AD53" s="242" t="str">
        <f t="shared" si="4"/>
        <v xml:space="preserve">          0</v>
      </c>
      <c r="AE53" s="242" t="str">
        <f t="shared" si="4"/>
        <v xml:space="preserve">          0</v>
      </c>
      <c r="AF53" s="242" t="str">
        <f t="shared" si="4"/>
        <v xml:space="preserve">          0</v>
      </c>
      <c r="AG53" s="242" t="str">
        <f t="shared" si="4"/>
        <v xml:space="preserve">          0</v>
      </c>
      <c r="AL53" s="265">
        <f>SUM(ANALYTIKAVUJ!M4+ANALYTIKAVUJ!E122+ANALYTIKAVUJ!M27+ANALYTIKAVUJ!M31+ANALYTIKAVUJ!M35+ANALYTIKAVUJ!M44)</f>
        <v>0</v>
      </c>
      <c r="AN53" s="265">
        <f t="shared" si="50"/>
        <v>0</v>
      </c>
      <c r="AP53" s="241">
        <f t="shared" si="51"/>
        <v>0</v>
      </c>
      <c r="AQ53" s="265">
        <f>SUM(ANALYTIKAVUJ!AP67)*-1</f>
        <v>0</v>
      </c>
      <c r="AR53" s="241">
        <f t="shared" si="52"/>
        <v>0</v>
      </c>
      <c r="AS53" s="265">
        <f t="shared" si="53"/>
        <v>0</v>
      </c>
    </row>
    <row r="54" spans="2:45" outlineLevel="1" x14ac:dyDescent="0.25">
      <c r="B54" s="249" t="s">
        <v>1247</v>
      </c>
      <c r="C54" s="19" t="s">
        <v>2058</v>
      </c>
      <c r="D54" s="19" t="str">
        <f>IF(VLOOKUP($B54,suvaha_p!$A:$G,1)=$B54,VLOOKUP($B54,suvaha_p!$A:$G,$B$1),0)</f>
        <v>Odložená daňová pohľadávka (481A)</v>
      </c>
      <c r="E54" s="263" t="s">
        <v>1247</v>
      </c>
      <c r="G54" s="265">
        <f>SUM(ANALYTIKAVUJ!K140)</f>
        <v>0</v>
      </c>
      <c r="I54" s="265">
        <f t="shared" si="43"/>
        <v>0</v>
      </c>
      <c r="K54" s="241">
        <f t="shared" si="44"/>
        <v>0</v>
      </c>
      <c r="M54" s="241">
        <f t="shared" si="45"/>
        <v>0</v>
      </c>
      <c r="N54" s="241">
        <f t="shared" si="7"/>
        <v>0</v>
      </c>
      <c r="Q54" s="241">
        <f>SUM(ANALYTIKAVUJ!L140)</f>
        <v>0</v>
      </c>
      <c r="S54" s="241">
        <f t="shared" si="46"/>
        <v>0</v>
      </c>
      <c r="U54" s="241">
        <f t="shared" si="47"/>
        <v>0</v>
      </c>
      <c r="W54" s="241">
        <f t="shared" si="48"/>
        <v>0</v>
      </c>
      <c r="X54" s="241">
        <f t="shared" si="49"/>
        <v>0</v>
      </c>
      <c r="Z54" s="257">
        <f t="shared" si="0"/>
        <v>0</v>
      </c>
      <c r="AA54" s="257">
        <f t="shared" si="1"/>
        <v>0</v>
      </c>
      <c r="AB54" s="257">
        <f t="shared" si="2"/>
        <v>0</v>
      </c>
      <c r="AC54" s="257">
        <f t="shared" si="3"/>
        <v>0</v>
      </c>
      <c r="AD54" s="242" t="str">
        <f t="shared" si="4"/>
        <v xml:space="preserve">          0</v>
      </c>
      <c r="AE54" s="242" t="str">
        <f t="shared" si="4"/>
        <v xml:space="preserve">          0</v>
      </c>
      <c r="AF54" s="242" t="str">
        <f t="shared" si="4"/>
        <v xml:space="preserve">          0</v>
      </c>
      <c r="AG54" s="242" t="str">
        <f t="shared" si="4"/>
        <v xml:space="preserve">          0</v>
      </c>
      <c r="AL54" s="265">
        <f>SUM(ANALYTIKAVUJ!M140)</f>
        <v>0</v>
      </c>
      <c r="AN54" s="265">
        <f t="shared" si="50"/>
        <v>0</v>
      </c>
      <c r="AP54" s="241">
        <f t="shared" si="51"/>
        <v>0</v>
      </c>
      <c r="AR54" s="241">
        <f t="shared" si="52"/>
        <v>0</v>
      </c>
      <c r="AS54" s="265">
        <f t="shared" si="53"/>
        <v>0</v>
      </c>
    </row>
    <row r="55" spans="2:45" outlineLevel="1" x14ac:dyDescent="0.25">
      <c r="B55" s="249" t="s">
        <v>2083</v>
      </c>
      <c r="C55" s="19" t="s">
        <v>2084</v>
      </c>
      <c r="D55" s="240" t="str">
        <f>IF(VLOOKUP($B55,suvaha_p!$A:$G,1)=$B55,VLOOKUP($B55,suvaha_p!$A:$G,$B$1),0)</f>
        <v>Krátkodobé pohľadávky súčet (r. 54 + r. 58 až r. 65)</v>
      </c>
      <c r="E55" s="250" t="s">
        <v>2083</v>
      </c>
      <c r="F55" s="250"/>
      <c r="I55" s="259">
        <f>SUM(I56+I60+I61+I62+I63+I64+I65+I66+I67)</f>
        <v>0</v>
      </c>
      <c r="K55" s="259">
        <f>SUM(K56+K60+K61+K62+K63+K64+K65+K66+K67)</f>
        <v>0</v>
      </c>
      <c r="L55" s="240"/>
      <c r="M55" s="259">
        <f>SUM(M56+M60+M61+M62+M63+M64+M65+M66+M67)</f>
        <v>0</v>
      </c>
      <c r="N55" s="261">
        <f>SUM(N56+N60+N61+N62+N63+N64+N65+N66+N67)</f>
        <v>0</v>
      </c>
      <c r="P55" s="262"/>
      <c r="S55" s="261">
        <f>SUM(S56+S60+S61+S62+S63+S64+S65+S66+S67)</f>
        <v>0</v>
      </c>
      <c r="U55" s="261">
        <f>SUM(U56+U60+U61+U62+U63+U64+U65+U66+U67)</f>
        <v>0</v>
      </c>
      <c r="V55" s="261"/>
      <c r="W55" s="261">
        <f>SUM(W56+W60+W61+W62+W63+W64+W65+W66+W67)</f>
        <v>0</v>
      </c>
      <c r="X55" s="261">
        <f>SUM(X56+X60+X61+X62+X63+X64+X65+X66+X67)</f>
        <v>0</v>
      </c>
      <c r="Z55" s="257">
        <f t="shared" si="0"/>
        <v>0</v>
      </c>
      <c r="AA55" s="257">
        <f t="shared" si="1"/>
        <v>0</v>
      </c>
      <c r="AB55" s="257">
        <f t="shared" si="2"/>
        <v>0</v>
      </c>
      <c r="AC55" s="257">
        <f t="shared" si="3"/>
        <v>0</v>
      </c>
      <c r="AD55" s="242" t="str">
        <f t="shared" si="4"/>
        <v xml:space="preserve">          0</v>
      </c>
      <c r="AE55" s="242" t="str">
        <f t="shared" si="4"/>
        <v xml:space="preserve">          0</v>
      </c>
      <c r="AF55" s="242" t="str">
        <f t="shared" si="4"/>
        <v xml:space="preserve">          0</v>
      </c>
      <c r="AG55" s="242" t="str">
        <f t="shared" si="4"/>
        <v xml:space="preserve">          0</v>
      </c>
      <c r="AK55" s="250"/>
      <c r="AN55" s="259">
        <f>SUM(AN56+AN60+AN61+AN62+AN63+AN64+AN65+AN66+AN67)</f>
        <v>0</v>
      </c>
      <c r="AP55" s="259">
        <f>SUM(AP56+AP60+AP61+AP62+AP63+AP64+AP65+AP66+AP67)</f>
        <v>0</v>
      </c>
      <c r="AQ55" s="240"/>
      <c r="AR55" s="259">
        <f>SUM(AR56+AR60+AR61+AR62+AR63+AR64+AR65+AR66+AR67)</f>
        <v>0</v>
      </c>
      <c r="AS55" s="259">
        <f>SUM(AS56+AS60+AS61+AS62+AS63+AS64+AS65+AS66+AS67)</f>
        <v>0</v>
      </c>
    </row>
    <row r="56" spans="2:45" outlineLevel="1" x14ac:dyDescent="0.25">
      <c r="B56" s="249" t="s">
        <v>2085</v>
      </c>
      <c r="C56" s="19" t="s">
        <v>2086</v>
      </c>
      <c r="D56" s="240" t="str">
        <f>IF(VLOOKUP($B56,suvaha_p!$A:$G,1)=$B56,VLOOKUP($B56,suvaha_p!$A:$G,$B$1),0)</f>
        <v>Pohľadávky z obchodného styku súčet (r. 55 až r. 57)</v>
      </c>
      <c r="E56" s="250" t="s">
        <v>2085</v>
      </c>
      <c r="F56" s="250"/>
      <c r="I56" s="265">
        <f>SUM(I57:I59)</f>
        <v>0</v>
      </c>
      <c r="K56" s="265">
        <f>SUM(K57:K59)</f>
        <v>0</v>
      </c>
      <c r="L56" s="240"/>
      <c r="M56" s="265">
        <f>SUM(M57:M59)</f>
        <v>0</v>
      </c>
      <c r="N56" s="241">
        <f>SUM(N57:N59)</f>
        <v>0</v>
      </c>
      <c r="P56" s="262"/>
      <c r="S56" s="241">
        <f>SUM(S57:S59)</f>
        <v>0</v>
      </c>
      <c r="U56" s="241">
        <f>SUM(U57:U59)</f>
        <v>0</v>
      </c>
      <c r="V56" s="261"/>
      <c r="W56" s="241">
        <f>SUM(W57:W59)</f>
        <v>0</v>
      </c>
      <c r="X56" s="241">
        <f>SUM(X57:X59)</f>
        <v>0</v>
      </c>
      <c r="Z56" s="257">
        <f t="shared" si="0"/>
        <v>0</v>
      </c>
      <c r="AA56" s="257">
        <f t="shared" si="1"/>
        <v>0</v>
      </c>
      <c r="AB56" s="257">
        <f t="shared" si="2"/>
        <v>0</v>
      </c>
      <c r="AC56" s="257">
        <f t="shared" si="3"/>
        <v>0</v>
      </c>
      <c r="AD56" s="242" t="str">
        <f t="shared" si="4"/>
        <v xml:space="preserve">          0</v>
      </c>
      <c r="AE56" s="242" t="str">
        <f t="shared" si="4"/>
        <v xml:space="preserve">          0</v>
      </c>
      <c r="AF56" s="242" t="str">
        <f t="shared" si="4"/>
        <v xml:space="preserve">          0</v>
      </c>
      <c r="AG56" s="242" t="str">
        <f t="shared" si="4"/>
        <v xml:space="preserve">          0</v>
      </c>
      <c r="AK56" s="250"/>
      <c r="AN56" s="265">
        <f>SUM(AN57:AN59)</f>
        <v>0</v>
      </c>
      <c r="AP56" s="265">
        <f>SUM(AP57:AP59)</f>
        <v>0</v>
      </c>
      <c r="AQ56" s="240"/>
      <c r="AR56" s="265">
        <f>SUM(AR57:AR59)</f>
        <v>0</v>
      </c>
      <c r="AS56" s="265">
        <f>SUM(AS57:AS59)</f>
        <v>0</v>
      </c>
    </row>
    <row r="57" spans="2:45" outlineLevel="1" x14ac:dyDescent="0.25">
      <c r="B57" s="249" t="s">
        <v>1234</v>
      </c>
      <c r="C57" s="19" t="s">
        <v>2080</v>
      </c>
      <c r="D57" s="19" t="str">
        <f>IF(VLOOKUP($B57,suvaha_p!$A:$G,1)=$B57,VLOOKUP($B57,suvaha_p!$A:$G,$B$1),0)</f>
        <v>Pohľadávky z obchodného styku voči prepojeným účtovným jednotkám (311A, 312A, 313A, 314A, 315A, 31XA) - /391A/</v>
      </c>
      <c r="E57" s="263" t="s">
        <v>1234</v>
      </c>
      <c r="G57" s="265">
        <f>SUM(ANALYTIKAVUJ!C82+ANALYTIKAVUJ!C90+ANALYTIKAVUJ!K82+ANALYTIKAVUJ!K91+ANALYTIKAVUJ!K100)</f>
        <v>0</v>
      </c>
      <c r="I57" s="265">
        <f t="shared" ref="I57:I80" si="54">ROUND(SUM(F57:H57),0)</f>
        <v>0</v>
      </c>
      <c r="K57" s="241">
        <f t="shared" ref="K57:K80" si="55">ROUND(SUM(J57),0)</f>
        <v>0</v>
      </c>
      <c r="L57" s="265">
        <f>SUM(ANALYTIKAVUJ!K68)*-1</f>
        <v>0</v>
      </c>
      <c r="M57" s="241">
        <f t="shared" ref="M57:M80" si="56">ROUND(SUM(L57),0)</f>
        <v>0</v>
      </c>
      <c r="N57" s="241">
        <f t="shared" si="7"/>
        <v>0</v>
      </c>
      <c r="Q57" s="241">
        <f>SUM(ANALYTIKAVUJ!D82+ANALYTIKAVUJ!D90+ANALYTIKAVUJ!L82+ANALYTIKAVUJ!L91+ANALYTIKAVUJ!L100)</f>
        <v>0</v>
      </c>
      <c r="S57" s="241">
        <f t="shared" ref="S57:S67" si="57">SUM(P57:R57)</f>
        <v>0</v>
      </c>
      <c r="U57" s="241">
        <f t="shared" ref="U57:U67" si="58">SUM(T57)</f>
        <v>0</v>
      </c>
      <c r="V57" s="241">
        <f>SUM(ANALYTIKAVUJ!L68)*-1</f>
        <v>0</v>
      </c>
      <c r="W57" s="241">
        <f t="shared" ref="W57:W67" si="59">SUM(V57)</f>
        <v>0</v>
      </c>
      <c r="X57" s="241">
        <f t="shared" ref="X57:X67" si="60">ROUND((S57-U57-W57),0)</f>
        <v>0</v>
      </c>
      <c r="Z57" s="257">
        <f t="shared" si="0"/>
        <v>0</v>
      </c>
      <c r="AA57" s="257">
        <f t="shared" si="1"/>
        <v>0</v>
      </c>
      <c r="AB57" s="257">
        <f t="shared" si="2"/>
        <v>0</v>
      </c>
      <c r="AC57" s="257">
        <f t="shared" si="3"/>
        <v>0</v>
      </c>
      <c r="AD57" s="242" t="str">
        <f t="shared" si="4"/>
        <v xml:space="preserve">          0</v>
      </c>
      <c r="AE57" s="242" t="str">
        <f t="shared" si="4"/>
        <v xml:space="preserve">          0</v>
      </c>
      <c r="AF57" s="242" t="str">
        <f t="shared" si="4"/>
        <v xml:space="preserve">          0</v>
      </c>
      <c r="AG57" s="242" t="str">
        <f t="shared" si="4"/>
        <v xml:space="preserve">          0</v>
      </c>
      <c r="AL57" s="265">
        <f>SUM(ANALYTIKAVUJ!E82+ANALYTIKAVUJ!E90+ANALYTIKAVUJ!M82+ANALYTIKAVUJ!M91+ANALYTIKAVUJ!M100)</f>
        <v>0</v>
      </c>
      <c r="AN57" s="265">
        <f t="shared" ref="AN57:AN67" si="61">SUM(AK57:AM57)</f>
        <v>0</v>
      </c>
      <c r="AP57" s="241">
        <f t="shared" ref="AP57:AP67" si="62">SUM(AO57)</f>
        <v>0</v>
      </c>
      <c r="AQ57" s="265">
        <f>SUM(ANALYTIKAVUJ!AP68)*-1</f>
        <v>0</v>
      </c>
      <c r="AR57" s="241">
        <f t="shared" ref="AR57:AR67" si="63">SUM(AQ57)</f>
        <v>0</v>
      </c>
      <c r="AS57" s="265">
        <f t="shared" ref="AS57:AS67" si="64">ROUND((AN57-AP57-AR57),0)</f>
        <v>0</v>
      </c>
    </row>
    <row r="58" spans="2:45" outlineLevel="1" x14ac:dyDescent="0.25">
      <c r="B58" s="249" t="s">
        <v>1235</v>
      </c>
      <c r="C58" s="19" t="s">
        <v>2081</v>
      </c>
      <c r="D58" s="19" t="str">
        <f>IF(VLOOKUP($B58,suvaha_p!$A:$G,1)=$B58,VLOOKUP($B58,suvaha_p!$A:$G,$B$1),0)</f>
        <v>Pohľadávky z obchodného styku v rámci podielovej účasti okrem pohľadávok voči prepojeným účtovným jednotkám (311A, 312A, 313A, 314A, 315A, 31XA)
- /391A/</v>
      </c>
      <c r="E58" s="263" t="s">
        <v>1235</v>
      </c>
      <c r="G58" s="265">
        <f>SUM(ANALYTIKAVUJ!C83+ANALYTIKAVUJ!C91+ANALYTIKAVUJ!K83+ANALYTIKAVUJ!K92+ANALYTIKAVUJ!K101)</f>
        <v>0</v>
      </c>
      <c r="I58" s="265">
        <f t="shared" si="54"/>
        <v>0</v>
      </c>
      <c r="K58" s="241">
        <f t="shared" si="55"/>
        <v>0</v>
      </c>
      <c r="L58" s="265">
        <f>SUM(ANALYTIKAVUJ!K69)*-1</f>
        <v>0</v>
      </c>
      <c r="M58" s="241">
        <f t="shared" si="56"/>
        <v>0</v>
      </c>
      <c r="N58" s="241">
        <f t="shared" si="7"/>
        <v>0</v>
      </c>
      <c r="Q58" s="241">
        <f>SUM(ANALYTIKAVUJ!D83+ANALYTIKAVUJ!D91+ANALYTIKAVUJ!L83+ANALYTIKAVUJ!L92+ANALYTIKAVUJ!L101)</f>
        <v>0</v>
      </c>
      <c r="S58" s="241">
        <f t="shared" si="57"/>
        <v>0</v>
      </c>
      <c r="U58" s="241">
        <f t="shared" si="58"/>
        <v>0</v>
      </c>
      <c r="V58" s="241">
        <f>SUM(ANALYTIKAVUJ!L69)*-1</f>
        <v>0</v>
      </c>
      <c r="W58" s="241">
        <f t="shared" si="59"/>
        <v>0</v>
      </c>
      <c r="X58" s="241">
        <f t="shared" si="60"/>
        <v>0</v>
      </c>
      <c r="Z58" s="257">
        <f t="shared" si="0"/>
        <v>0</v>
      </c>
      <c r="AA58" s="257">
        <f t="shared" si="1"/>
        <v>0</v>
      </c>
      <c r="AB58" s="257">
        <f t="shared" si="2"/>
        <v>0</v>
      </c>
      <c r="AC58" s="257">
        <f t="shared" si="3"/>
        <v>0</v>
      </c>
      <c r="AD58" s="242" t="str">
        <f t="shared" si="4"/>
        <v xml:space="preserve">          0</v>
      </c>
      <c r="AE58" s="242" t="str">
        <f t="shared" si="4"/>
        <v xml:space="preserve">          0</v>
      </c>
      <c r="AF58" s="242" t="str">
        <f t="shared" si="4"/>
        <v xml:space="preserve">          0</v>
      </c>
      <c r="AG58" s="242" t="str">
        <f t="shared" si="4"/>
        <v xml:space="preserve">          0</v>
      </c>
      <c r="AL58" s="265">
        <f>SUM(ANALYTIKAVUJ!E83+ANALYTIKAVUJ!E91+ANALYTIKAVUJ!M83+ANALYTIKAVUJ!M92+ANALYTIKAVUJ!M101)</f>
        <v>0</v>
      </c>
      <c r="AN58" s="265">
        <f t="shared" si="61"/>
        <v>0</v>
      </c>
      <c r="AP58" s="241">
        <f t="shared" si="62"/>
        <v>0</v>
      </c>
      <c r="AQ58" s="265">
        <f>SUM(ANALYTIKAVUJ!AP69)*-1</f>
        <v>0</v>
      </c>
      <c r="AR58" s="241">
        <f t="shared" si="63"/>
        <v>0</v>
      </c>
      <c r="AS58" s="265">
        <f t="shared" si="64"/>
        <v>0</v>
      </c>
    </row>
    <row r="59" spans="2:45" outlineLevel="1" x14ac:dyDescent="0.25">
      <c r="B59" s="249" t="s">
        <v>1236</v>
      </c>
      <c r="C59" s="19" t="s">
        <v>2082</v>
      </c>
      <c r="D59" s="19" t="str">
        <f>IF(VLOOKUP($B59,suvaha_p!$A:$G,1)=$B59,VLOOKUP($B59,suvaha_p!$A:$G,$B$1),0)</f>
        <v>Ostatné pohľadávky z obchodného styku (311A, 312A, 313A, 314A, 315A, 31XA) - /391A/</v>
      </c>
      <c r="E59" s="263" t="s">
        <v>1236</v>
      </c>
      <c r="G59" s="265">
        <f>SUM(ANALYTIKAVUJ!C84+ANALYTIKAVUJ!C92+ANALYTIKAVUJ!K84+ANALYTIKAVUJ!K93+ANALYTIKAVUJ!K102)</f>
        <v>0</v>
      </c>
      <c r="I59" s="265">
        <f t="shared" si="54"/>
        <v>0</v>
      </c>
      <c r="K59" s="241">
        <f t="shared" si="55"/>
        <v>0</v>
      </c>
      <c r="L59" s="265">
        <f>SUM(ANALYTIKAVUJ!K70)*-1</f>
        <v>0</v>
      </c>
      <c r="M59" s="241">
        <f t="shared" si="56"/>
        <v>0</v>
      </c>
      <c r="N59" s="241">
        <f t="shared" si="7"/>
        <v>0</v>
      </c>
      <c r="Q59" s="241">
        <f>SUM(ANALYTIKAVUJ!D84+ANALYTIKAVUJ!D92+ANALYTIKAVUJ!L84+ANALYTIKAVUJ!L93+ANALYTIKAVUJ!L102)</f>
        <v>0</v>
      </c>
      <c r="S59" s="241">
        <f t="shared" si="57"/>
        <v>0</v>
      </c>
      <c r="U59" s="241">
        <f t="shared" si="58"/>
        <v>0</v>
      </c>
      <c r="V59" s="241">
        <f>SUM(ANALYTIKAVUJ!L70)*-1</f>
        <v>0</v>
      </c>
      <c r="W59" s="241">
        <f t="shared" si="59"/>
        <v>0</v>
      </c>
      <c r="X59" s="241">
        <f t="shared" si="60"/>
        <v>0</v>
      </c>
      <c r="Z59" s="257">
        <f t="shared" si="0"/>
        <v>0</v>
      </c>
      <c r="AA59" s="257">
        <f t="shared" si="1"/>
        <v>0</v>
      </c>
      <c r="AB59" s="257">
        <f t="shared" si="2"/>
        <v>0</v>
      </c>
      <c r="AC59" s="257">
        <f t="shared" si="3"/>
        <v>0</v>
      </c>
      <c r="AD59" s="242" t="str">
        <f t="shared" si="4"/>
        <v xml:space="preserve">          0</v>
      </c>
      <c r="AE59" s="242" t="str">
        <f t="shared" si="4"/>
        <v xml:space="preserve">          0</v>
      </c>
      <c r="AF59" s="242" t="str">
        <f t="shared" si="4"/>
        <v xml:space="preserve">          0</v>
      </c>
      <c r="AG59" s="242" t="str">
        <f t="shared" si="4"/>
        <v xml:space="preserve">          0</v>
      </c>
      <c r="AL59" s="265">
        <f>SUM(ANALYTIKAVUJ!E84+ANALYTIKAVUJ!E92+ANALYTIKAVUJ!M84+ANALYTIKAVUJ!M93+ANALYTIKAVUJ!M102)</f>
        <v>0</v>
      </c>
      <c r="AN59" s="265">
        <f t="shared" si="61"/>
        <v>0</v>
      </c>
      <c r="AP59" s="241">
        <f t="shared" si="62"/>
        <v>0</v>
      </c>
      <c r="AQ59" s="265">
        <f>SUM(ANALYTIKAVUJ!AP70)*-1</f>
        <v>0</v>
      </c>
      <c r="AR59" s="241">
        <f t="shared" si="63"/>
        <v>0</v>
      </c>
      <c r="AS59" s="265">
        <f t="shared" si="64"/>
        <v>0</v>
      </c>
    </row>
    <row r="60" spans="2:45" outlineLevel="1" x14ac:dyDescent="0.25">
      <c r="B60" s="249" t="s">
        <v>1243</v>
      </c>
      <c r="C60" s="19" t="s">
        <v>2047</v>
      </c>
      <c r="D60" s="19" t="str">
        <f>IF(VLOOKUP($B60,suvaha_p!$A:$G,1)=$B60,VLOOKUP($B60,suvaha_p!$A:$G,$B$1),0)</f>
        <v>Čistá hodnota zákazky (316A)</v>
      </c>
      <c r="E60" s="263" t="s">
        <v>1243</v>
      </c>
      <c r="G60" s="265">
        <f>SUM(ANALYTIKAVUJ!C115)</f>
        <v>0</v>
      </c>
      <c r="I60" s="265">
        <f t="shared" si="54"/>
        <v>0</v>
      </c>
      <c r="K60" s="241">
        <f t="shared" si="55"/>
        <v>0</v>
      </c>
      <c r="M60" s="241">
        <f t="shared" si="56"/>
        <v>0</v>
      </c>
      <c r="N60" s="241">
        <f t="shared" si="7"/>
        <v>0</v>
      </c>
      <c r="Q60" s="241">
        <f>SUM(ANALYTIKAVUJ!D115)</f>
        <v>0</v>
      </c>
      <c r="S60" s="241">
        <f t="shared" si="57"/>
        <v>0</v>
      </c>
      <c r="U60" s="241">
        <f t="shared" si="58"/>
        <v>0</v>
      </c>
      <c r="W60" s="241">
        <f t="shared" si="59"/>
        <v>0</v>
      </c>
      <c r="X60" s="241">
        <f t="shared" si="60"/>
        <v>0</v>
      </c>
      <c r="Z60" s="257">
        <f t="shared" si="0"/>
        <v>0</v>
      </c>
      <c r="AA60" s="257">
        <f t="shared" si="1"/>
        <v>0</v>
      </c>
      <c r="AB60" s="257">
        <f t="shared" si="2"/>
        <v>0</v>
      </c>
      <c r="AC60" s="257">
        <f t="shared" si="3"/>
        <v>0</v>
      </c>
      <c r="AD60" s="242" t="str">
        <f t="shared" si="4"/>
        <v xml:space="preserve">          0</v>
      </c>
      <c r="AE60" s="242" t="str">
        <f t="shared" si="4"/>
        <v xml:space="preserve">          0</v>
      </c>
      <c r="AF60" s="242" t="str">
        <f t="shared" si="4"/>
        <v xml:space="preserve">          0</v>
      </c>
      <c r="AG60" s="242" t="str">
        <f t="shared" si="4"/>
        <v xml:space="preserve">          0</v>
      </c>
      <c r="AL60" s="265">
        <f>SUM(ANALYTIKAVUJ!E115)</f>
        <v>0</v>
      </c>
      <c r="AN60" s="265">
        <f t="shared" si="61"/>
        <v>0</v>
      </c>
      <c r="AP60" s="241">
        <f t="shared" si="62"/>
        <v>0</v>
      </c>
      <c r="AR60" s="241">
        <f t="shared" si="63"/>
        <v>0</v>
      </c>
      <c r="AS60" s="265">
        <f t="shared" si="64"/>
        <v>0</v>
      </c>
    </row>
    <row r="61" spans="2:45" ht="13.5" customHeight="1" outlineLevel="1" x14ac:dyDescent="0.25">
      <c r="B61" s="249" t="s">
        <v>1204</v>
      </c>
      <c r="C61" s="19" t="s">
        <v>2048</v>
      </c>
      <c r="D61" s="19" t="str">
        <f>IF(VLOOKUP($B61,suvaha_p!$A:$G,1)=$B61,VLOOKUP($B61,suvaha_p!$A:$G,$B$1),0)</f>
        <v>Ostatné pohľadávky voči prepojeným účtovným jednotkám  (351A) - /391A/</v>
      </c>
      <c r="E61" s="263" t="s">
        <v>1204</v>
      </c>
      <c r="G61" s="265">
        <f>SUM(ANALYTIKAVUJ!K10)</f>
        <v>0</v>
      </c>
      <c r="I61" s="265">
        <f t="shared" si="54"/>
        <v>0</v>
      </c>
      <c r="K61" s="241">
        <f t="shared" si="55"/>
        <v>0</v>
      </c>
      <c r="L61" s="265">
        <f>SUM(ANALYTIKAVUJ!K71)*-1</f>
        <v>0</v>
      </c>
      <c r="M61" s="241">
        <f t="shared" si="56"/>
        <v>0</v>
      </c>
      <c r="N61" s="241">
        <f t="shared" si="7"/>
        <v>0</v>
      </c>
      <c r="Q61" s="241">
        <f>SUM(ANALYTIKAVUJ!L10)</f>
        <v>0</v>
      </c>
      <c r="S61" s="241">
        <f t="shared" si="57"/>
        <v>0</v>
      </c>
      <c r="U61" s="241">
        <f t="shared" si="58"/>
        <v>0</v>
      </c>
      <c r="V61" s="241">
        <f>SUM(ANALYTIKAVUJ!L71)*-1</f>
        <v>0</v>
      </c>
      <c r="W61" s="241">
        <f t="shared" si="59"/>
        <v>0</v>
      </c>
      <c r="X61" s="241">
        <f t="shared" si="60"/>
        <v>0</v>
      </c>
      <c r="Z61" s="257">
        <f t="shared" si="0"/>
        <v>0</v>
      </c>
      <c r="AA61" s="257">
        <f t="shared" si="1"/>
        <v>0</v>
      </c>
      <c r="AB61" s="257">
        <f t="shared" si="2"/>
        <v>0</v>
      </c>
      <c r="AC61" s="257">
        <f t="shared" si="3"/>
        <v>0</v>
      </c>
      <c r="AD61" s="242" t="str">
        <f t="shared" si="4"/>
        <v xml:space="preserve">          0</v>
      </c>
      <c r="AE61" s="242" t="str">
        <f t="shared" si="4"/>
        <v xml:space="preserve">          0</v>
      </c>
      <c r="AF61" s="242" t="str">
        <f t="shared" si="4"/>
        <v xml:space="preserve">          0</v>
      </c>
      <c r="AG61" s="242" t="str">
        <f t="shared" si="4"/>
        <v xml:space="preserve">          0</v>
      </c>
      <c r="AL61" s="265">
        <f>SUM(ANALYTIKAVUJ!M10)</f>
        <v>0</v>
      </c>
      <c r="AN61" s="265">
        <f t="shared" si="61"/>
        <v>0</v>
      </c>
      <c r="AP61" s="241">
        <f t="shared" si="62"/>
        <v>0</v>
      </c>
      <c r="AQ61" s="265">
        <f>SUM(ANALYTIKAVUJ!AP71)*-1</f>
        <v>0</v>
      </c>
      <c r="AR61" s="241">
        <f t="shared" si="63"/>
        <v>0</v>
      </c>
      <c r="AS61" s="265">
        <f t="shared" si="64"/>
        <v>0</v>
      </c>
    </row>
    <row r="62" spans="2:45" outlineLevel="1" x14ac:dyDescent="0.25">
      <c r="B62" s="249" t="s">
        <v>1205</v>
      </c>
      <c r="C62" s="19" t="s">
        <v>2049</v>
      </c>
      <c r="D62" s="19" t="str">
        <f>IF(VLOOKUP($B62,suvaha_p!$A:$G,1)=$B62,VLOOKUP($B62,suvaha_p!$A:$G,$B$1),0)</f>
        <v>Ostatné pohľadávky v rámci podielovej účasti okrem pohľadávok voči prepojeným účtovným jednotkám  (351A) - /391A/</v>
      </c>
      <c r="E62" s="263" t="s">
        <v>1205</v>
      </c>
      <c r="G62" s="265">
        <f>SUM(ANALYTIKAVUJ!K11)</f>
        <v>0</v>
      </c>
      <c r="I62" s="265">
        <f t="shared" si="54"/>
        <v>0</v>
      </c>
      <c r="K62" s="241">
        <f t="shared" si="55"/>
        <v>0</v>
      </c>
      <c r="L62" s="265">
        <f>SUM(ANALYTIKAVUJ!K72)*-1</f>
        <v>0</v>
      </c>
      <c r="M62" s="241">
        <f t="shared" si="56"/>
        <v>0</v>
      </c>
      <c r="N62" s="241">
        <f t="shared" si="7"/>
        <v>0</v>
      </c>
      <c r="Q62" s="241">
        <f>SUM(ANALYTIKAVUJ!L11)</f>
        <v>0</v>
      </c>
      <c r="S62" s="241">
        <f t="shared" si="57"/>
        <v>0</v>
      </c>
      <c r="U62" s="241">
        <f t="shared" si="58"/>
        <v>0</v>
      </c>
      <c r="V62" s="241">
        <f>SUM(ANALYTIKAVUJ!L72)*-1</f>
        <v>0</v>
      </c>
      <c r="W62" s="241">
        <f t="shared" si="59"/>
        <v>0</v>
      </c>
      <c r="X62" s="241">
        <f t="shared" si="60"/>
        <v>0</v>
      </c>
      <c r="Z62" s="257">
        <f t="shared" si="0"/>
        <v>0</v>
      </c>
      <c r="AA62" s="257">
        <f t="shared" si="1"/>
        <v>0</v>
      </c>
      <c r="AB62" s="257">
        <f t="shared" si="2"/>
        <v>0</v>
      </c>
      <c r="AC62" s="257">
        <f t="shared" si="3"/>
        <v>0</v>
      </c>
      <c r="AD62" s="242" t="str">
        <f t="shared" si="4"/>
        <v xml:space="preserve">          0</v>
      </c>
      <c r="AE62" s="242" t="str">
        <f t="shared" si="4"/>
        <v xml:space="preserve">          0</v>
      </c>
      <c r="AF62" s="242" t="str">
        <f t="shared" si="4"/>
        <v xml:space="preserve">          0</v>
      </c>
      <c r="AG62" s="242" t="str">
        <f t="shared" si="4"/>
        <v xml:space="preserve">          0</v>
      </c>
      <c r="AL62" s="265">
        <f>SUM(ANALYTIKAVUJ!M11)</f>
        <v>0</v>
      </c>
      <c r="AN62" s="265">
        <f t="shared" si="61"/>
        <v>0</v>
      </c>
      <c r="AP62" s="241">
        <f t="shared" si="62"/>
        <v>0</v>
      </c>
      <c r="AQ62" s="265">
        <f>SUM(ANALYTIKAVUJ!AP72)*-1</f>
        <v>0</v>
      </c>
      <c r="AR62" s="241">
        <f t="shared" si="63"/>
        <v>0</v>
      </c>
      <c r="AS62" s="265">
        <f t="shared" si="64"/>
        <v>0</v>
      </c>
    </row>
    <row r="63" spans="2:45" outlineLevel="1" x14ac:dyDescent="0.25">
      <c r="B63" s="249" t="s">
        <v>1210</v>
      </c>
      <c r="C63" s="19" t="s">
        <v>2050</v>
      </c>
      <c r="D63" s="19" t="str">
        <f>IF(VLOOKUP($B63,suvaha_p!$A:$G,1)=$B63,VLOOKUP($B63,suvaha_p!$A:$G,$B$1),0)</f>
        <v>Pohľadávky voči spoločníkom, členom a združeniu (354A, 355A, 358A, 35XA, 398A) - /391A/</v>
      </c>
      <c r="E63" s="263" t="s">
        <v>1210</v>
      </c>
      <c r="G63" s="265">
        <f>SUM(ANALYTIKAVUJ!K16+ANALYTIKAVUJ!K20+ANALYTIKAVUJ!K24)</f>
        <v>0</v>
      </c>
      <c r="I63" s="265">
        <f t="shared" si="54"/>
        <v>0</v>
      </c>
      <c r="K63" s="241">
        <f t="shared" si="55"/>
        <v>0</v>
      </c>
      <c r="L63" s="265">
        <f>SUM(ANALYTIKAVUJ!K73)*-1</f>
        <v>0</v>
      </c>
      <c r="M63" s="241">
        <f t="shared" si="56"/>
        <v>0</v>
      </c>
      <c r="N63" s="241">
        <f t="shared" si="7"/>
        <v>0</v>
      </c>
      <c r="Q63" s="241">
        <f>SUM(ANALYTIKAVUJ!L16+ANALYTIKAVUJ!L20+ANALYTIKAVUJ!L24)</f>
        <v>0</v>
      </c>
      <c r="S63" s="241">
        <f t="shared" si="57"/>
        <v>0</v>
      </c>
      <c r="U63" s="241">
        <f t="shared" si="58"/>
        <v>0</v>
      </c>
      <c r="V63" s="241">
        <f>SUM(ANALYTIKAVUJ!L73)*-1</f>
        <v>0</v>
      </c>
      <c r="W63" s="241">
        <f t="shared" si="59"/>
        <v>0</v>
      </c>
      <c r="X63" s="241">
        <f t="shared" si="60"/>
        <v>0</v>
      </c>
      <c r="Z63" s="257">
        <f t="shared" si="0"/>
        <v>0</v>
      </c>
      <c r="AA63" s="257">
        <f t="shared" si="1"/>
        <v>0</v>
      </c>
      <c r="AB63" s="257">
        <f t="shared" si="2"/>
        <v>0</v>
      </c>
      <c r="AC63" s="257">
        <f t="shared" si="3"/>
        <v>0</v>
      </c>
      <c r="AD63" s="242" t="str">
        <f t="shared" si="4"/>
        <v xml:space="preserve">          0</v>
      </c>
      <c r="AE63" s="242" t="str">
        <f t="shared" si="4"/>
        <v xml:space="preserve">          0</v>
      </c>
      <c r="AF63" s="242" t="str">
        <f t="shared" si="4"/>
        <v xml:space="preserve">          0</v>
      </c>
      <c r="AG63" s="242" t="str">
        <f t="shared" si="4"/>
        <v xml:space="preserve">          0</v>
      </c>
      <c r="AL63" s="265">
        <f>SUM(ANALYTIKAVUJ!M16+ANALYTIKAVUJ!M20+ANALYTIKAVUJ!M24)</f>
        <v>0</v>
      </c>
      <c r="AN63" s="265">
        <f t="shared" si="61"/>
        <v>0</v>
      </c>
      <c r="AP63" s="241">
        <f t="shared" si="62"/>
        <v>0</v>
      </c>
      <c r="AQ63" s="265">
        <f>SUM(ANALYTIKAVUJ!AP73)*-1</f>
        <v>0</v>
      </c>
      <c r="AR63" s="241">
        <f t="shared" si="63"/>
        <v>0</v>
      </c>
      <c r="AS63" s="265">
        <f t="shared" si="64"/>
        <v>0</v>
      </c>
    </row>
    <row r="64" spans="2:45" outlineLevel="1" x14ac:dyDescent="0.25">
      <c r="B64" s="249" t="s">
        <v>1237</v>
      </c>
      <c r="C64" s="19" t="s">
        <v>2052</v>
      </c>
      <c r="D64" s="19" t="str">
        <f>IF(VLOOKUP($B64,suvaha_p!$A:$G,1)=$B64,VLOOKUP($B64,suvaha_p!$A:$G,$B$1),0)</f>
        <v>Sociálne poistenie (336A) - /391A/</v>
      </c>
      <c r="E64" s="263" t="s">
        <v>1237</v>
      </c>
      <c r="G64" s="265">
        <f>SUM(ANALYTIKAVUJ!C123)</f>
        <v>0</v>
      </c>
      <c r="I64" s="265">
        <f t="shared" si="54"/>
        <v>0</v>
      </c>
      <c r="K64" s="241">
        <f t="shared" si="55"/>
        <v>0</v>
      </c>
      <c r="L64" s="265">
        <f>SUM(ANALYTIKAVUJ!K74)*-1</f>
        <v>0</v>
      </c>
      <c r="M64" s="241">
        <f t="shared" si="56"/>
        <v>0</v>
      </c>
      <c r="N64" s="241">
        <f t="shared" si="7"/>
        <v>0</v>
      </c>
      <c r="Q64" s="241">
        <f>SUM(ANALYTIKAVUJ!D123)</f>
        <v>0</v>
      </c>
      <c r="S64" s="241">
        <f t="shared" si="57"/>
        <v>0</v>
      </c>
      <c r="U64" s="241">
        <f t="shared" si="58"/>
        <v>0</v>
      </c>
      <c r="V64" s="241">
        <f>SUM(ANALYTIKAVUJ!L74)*-1</f>
        <v>0</v>
      </c>
      <c r="W64" s="241">
        <f t="shared" si="59"/>
        <v>0</v>
      </c>
      <c r="X64" s="241">
        <f t="shared" si="60"/>
        <v>0</v>
      </c>
      <c r="Z64" s="257">
        <f t="shared" si="0"/>
        <v>0</v>
      </c>
      <c r="AA64" s="257">
        <f t="shared" si="1"/>
        <v>0</v>
      </c>
      <c r="AB64" s="257">
        <f t="shared" si="2"/>
        <v>0</v>
      </c>
      <c r="AC64" s="257">
        <f t="shared" si="3"/>
        <v>0</v>
      </c>
      <c r="AD64" s="242" t="str">
        <f t="shared" si="4"/>
        <v xml:space="preserve">          0</v>
      </c>
      <c r="AE64" s="242" t="str">
        <f t="shared" si="4"/>
        <v xml:space="preserve">          0</v>
      </c>
      <c r="AF64" s="242" t="str">
        <f t="shared" si="4"/>
        <v xml:space="preserve">          0</v>
      </c>
      <c r="AG64" s="242" t="str">
        <f t="shared" si="4"/>
        <v xml:space="preserve">          0</v>
      </c>
      <c r="AL64" s="265">
        <f>SUM(ANALYTIKAVUJ!E123)</f>
        <v>0</v>
      </c>
      <c r="AN64" s="265">
        <f t="shared" si="61"/>
        <v>0</v>
      </c>
      <c r="AP64" s="241">
        <f t="shared" si="62"/>
        <v>0</v>
      </c>
      <c r="AQ64" s="265">
        <f>SUM(ANALYTIKAVUJ!AP74)*-1</f>
        <v>0</v>
      </c>
      <c r="AR64" s="241">
        <f t="shared" si="63"/>
        <v>0</v>
      </c>
      <c r="AS64" s="265">
        <f t="shared" si="64"/>
        <v>0</v>
      </c>
    </row>
    <row r="65" spans="2:45" outlineLevel="1" x14ac:dyDescent="0.25">
      <c r="B65" s="249" t="s">
        <v>1239</v>
      </c>
      <c r="C65" s="19" t="s">
        <v>2053</v>
      </c>
      <c r="D65" s="19" t="str">
        <f>IF(VLOOKUP($B65,suvaha_p!$A:$G,1)=$B65,VLOOKUP($B65,suvaha_p!$A:$G,$B$1),0)</f>
        <v>Daňové pohľadávky a dotácie (341, 342, 343, 345, 346, 347) - /391A/</v>
      </c>
      <c r="E65" s="263" t="s">
        <v>1239</v>
      </c>
      <c r="G65" s="265">
        <f>SUM(ANALYTIKAVUJ!K107+ANALYTIKAVUJ!K111+ANALYTIKAVUJ!K115+ANALYTIKAVUJ!K119+ANALYTIKAVUJ!K123+ANALYTIKAVUJ!K127)</f>
        <v>0</v>
      </c>
      <c r="I65" s="265">
        <f t="shared" si="54"/>
        <v>0</v>
      </c>
      <c r="K65" s="241">
        <f t="shared" si="55"/>
        <v>0</v>
      </c>
      <c r="L65" s="265">
        <f>SUM(ANALYTIKAVUJ!K75)*-1</f>
        <v>0</v>
      </c>
      <c r="M65" s="241">
        <f t="shared" si="56"/>
        <v>0</v>
      </c>
      <c r="N65" s="241">
        <f t="shared" si="7"/>
        <v>0</v>
      </c>
      <c r="Q65" s="241">
        <f>SUM(ANALYTIKAVUJ!L107+ANALYTIKAVUJ!L111+ANALYTIKAVUJ!L115+ANALYTIKAVUJ!L119+ANALYTIKAVUJ!L123+ANALYTIKAVUJ!L127)</f>
        <v>0</v>
      </c>
      <c r="S65" s="241">
        <f t="shared" si="57"/>
        <v>0</v>
      </c>
      <c r="U65" s="241">
        <f t="shared" si="58"/>
        <v>0</v>
      </c>
      <c r="V65" s="241">
        <f>SUM(ANALYTIKAVUJ!L75)*-1</f>
        <v>0</v>
      </c>
      <c r="W65" s="241">
        <f t="shared" si="59"/>
        <v>0</v>
      </c>
      <c r="X65" s="241">
        <f t="shared" si="60"/>
        <v>0</v>
      </c>
      <c r="Z65" s="257">
        <f t="shared" si="0"/>
        <v>0</v>
      </c>
      <c r="AA65" s="257">
        <f t="shared" si="1"/>
        <v>0</v>
      </c>
      <c r="AB65" s="257">
        <f t="shared" si="2"/>
        <v>0</v>
      </c>
      <c r="AC65" s="257">
        <f t="shared" si="3"/>
        <v>0</v>
      </c>
      <c r="AD65" s="242" t="str">
        <f t="shared" si="4"/>
        <v xml:space="preserve">          0</v>
      </c>
      <c r="AE65" s="242" t="str">
        <f t="shared" si="4"/>
        <v xml:space="preserve">          0</v>
      </c>
      <c r="AF65" s="242" t="str">
        <f t="shared" si="4"/>
        <v xml:space="preserve">          0</v>
      </c>
      <c r="AG65" s="242" t="str">
        <f t="shared" si="4"/>
        <v xml:space="preserve">          0</v>
      </c>
      <c r="AL65" s="265">
        <f>SUM(ANALYTIKAVUJ!M107+ANALYTIKAVUJ!M111+ANALYTIKAVUJ!M115+ANALYTIKAVUJ!M119+ANALYTIKAVUJ!M123+ANALYTIKAVUJ!M127)</f>
        <v>0</v>
      </c>
      <c r="AN65" s="265">
        <f t="shared" si="61"/>
        <v>0</v>
      </c>
      <c r="AP65" s="241">
        <f t="shared" si="62"/>
        <v>0</v>
      </c>
      <c r="AQ65" s="265">
        <f>SUM(ANALYTIKAVUJ!AP75)*-1</f>
        <v>0</v>
      </c>
      <c r="AR65" s="241">
        <f t="shared" si="63"/>
        <v>0</v>
      </c>
      <c r="AS65" s="265">
        <f t="shared" si="64"/>
        <v>0</v>
      </c>
    </row>
    <row r="66" spans="2:45" outlineLevel="1" x14ac:dyDescent="0.25">
      <c r="B66" s="249" t="s">
        <v>1225</v>
      </c>
      <c r="C66" s="19" t="s">
        <v>2058</v>
      </c>
      <c r="D66" s="19" t="str">
        <f>IF(VLOOKUP($B66,suvaha_p!$A:$G,1)=$B66,VLOOKUP($B66,suvaha_p!$A:$G,$B$1),0)</f>
        <v>Pohľadávky z derivátových operácií (373A, 376A)</v>
      </c>
      <c r="E66" s="263" t="s">
        <v>1225</v>
      </c>
      <c r="G66" s="265">
        <f>SUM(ANALYTIKAVUJ!K133+ANALYTIKAVUJ!K40)</f>
        <v>0</v>
      </c>
      <c r="I66" s="265">
        <f t="shared" si="54"/>
        <v>0</v>
      </c>
      <c r="K66" s="241">
        <f t="shared" si="55"/>
        <v>0</v>
      </c>
      <c r="M66" s="241">
        <f t="shared" si="56"/>
        <v>0</v>
      </c>
      <c r="N66" s="241">
        <f t="shared" si="7"/>
        <v>0</v>
      </c>
      <c r="Q66" s="241">
        <f>SUM(ANALYTIKAVUJ!L133+ANALYTIKAVUJ!L40)</f>
        <v>0</v>
      </c>
      <c r="S66" s="241">
        <f t="shared" si="57"/>
        <v>0</v>
      </c>
      <c r="U66" s="241">
        <f t="shared" si="58"/>
        <v>0</v>
      </c>
      <c r="W66" s="241">
        <f t="shared" si="59"/>
        <v>0</v>
      </c>
      <c r="X66" s="241">
        <f t="shared" si="60"/>
        <v>0</v>
      </c>
      <c r="Z66" s="257">
        <f t="shared" si="0"/>
        <v>0</v>
      </c>
      <c r="AA66" s="257">
        <f t="shared" si="1"/>
        <v>0</v>
      </c>
      <c r="AB66" s="257">
        <f t="shared" si="2"/>
        <v>0</v>
      </c>
      <c r="AC66" s="257">
        <f t="shared" si="3"/>
        <v>0</v>
      </c>
      <c r="AD66" s="242" t="str">
        <f t="shared" si="4"/>
        <v xml:space="preserve">          0</v>
      </c>
      <c r="AE66" s="242" t="str">
        <f t="shared" si="4"/>
        <v xml:space="preserve">          0</v>
      </c>
      <c r="AF66" s="242" t="str">
        <f t="shared" si="4"/>
        <v xml:space="preserve">          0</v>
      </c>
      <c r="AG66" s="242" t="str">
        <f t="shared" si="4"/>
        <v xml:space="preserve">          0</v>
      </c>
      <c r="AL66" s="265">
        <f>SUM(ANALYTIKAVUJ!M133+ANALYTIKAVUJ!M40)</f>
        <v>0</v>
      </c>
      <c r="AN66" s="265">
        <f t="shared" si="61"/>
        <v>0</v>
      </c>
      <c r="AP66" s="241">
        <f t="shared" si="62"/>
        <v>0</v>
      </c>
      <c r="AR66" s="241">
        <f t="shared" si="63"/>
        <v>0</v>
      </c>
      <c r="AS66" s="265">
        <f t="shared" si="64"/>
        <v>0</v>
      </c>
    </row>
    <row r="67" spans="2:45" outlineLevel="1" x14ac:dyDescent="0.25">
      <c r="B67" s="249" t="s">
        <v>1199</v>
      </c>
      <c r="C67" s="19" t="s">
        <v>2059</v>
      </c>
      <c r="D67" s="19" t="str">
        <f>IF(VLOOKUP($B67,suvaha_p!$A:$G,1)=$B67,VLOOKUP($B67,suvaha_p!$A:$G,$B$1),0)</f>
        <v>Iné pohľadávky (335A, 33XA, 371A, 374A, 375A,  378A)
- /391A/</v>
      </c>
      <c r="E67" s="263" t="s">
        <v>1199</v>
      </c>
      <c r="G67" s="265">
        <f>SUM(ANALYTIKAVUJ!K5+ANALYTIKAVUJ!K28+ANALYTIKAVUJ!K32+ANALYTIKAVUJ!K36+ANALYTIKAVUJ!K41+ANALYTIKAVUJ!K45+ANALYTIKAVUJ!K134)</f>
        <v>0</v>
      </c>
      <c r="I67" s="265">
        <f t="shared" si="54"/>
        <v>0</v>
      </c>
      <c r="K67" s="241">
        <f t="shared" si="55"/>
        <v>0</v>
      </c>
      <c r="L67" s="265">
        <f>SUM(ANALYTIKAVUJ!K76)*-1</f>
        <v>0</v>
      </c>
      <c r="M67" s="241">
        <f t="shared" si="56"/>
        <v>0</v>
      </c>
      <c r="N67" s="241">
        <f t="shared" si="7"/>
        <v>0</v>
      </c>
      <c r="Q67" s="241">
        <f>SUM(ANALYTIKAVUJ!L5+ANALYTIKAVUJ!L28+ANALYTIKAVUJ!L32+ANALYTIKAVUJ!L36+ANALYTIKAVUJ!L41+ANALYTIKAVUJ!L45+ANALYTIKAVUJ!L134)</f>
        <v>0</v>
      </c>
      <c r="S67" s="241">
        <f t="shared" si="57"/>
        <v>0</v>
      </c>
      <c r="U67" s="241">
        <f t="shared" si="58"/>
        <v>0</v>
      </c>
      <c r="V67" s="241">
        <f>SUM(ANALYTIKAVUJ!L76)*-1</f>
        <v>0</v>
      </c>
      <c r="W67" s="241">
        <f t="shared" si="59"/>
        <v>0</v>
      </c>
      <c r="X67" s="241">
        <f t="shared" si="60"/>
        <v>0</v>
      </c>
      <c r="Z67" s="257">
        <f t="shared" si="0"/>
        <v>0</v>
      </c>
      <c r="AA67" s="257">
        <f t="shared" si="1"/>
        <v>0</v>
      </c>
      <c r="AB67" s="257">
        <f t="shared" si="2"/>
        <v>0</v>
      </c>
      <c r="AC67" s="257">
        <f t="shared" si="3"/>
        <v>0</v>
      </c>
      <c r="AD67" s="242" t="str">
        <f t="shared" si="4"/>
        <v xml:space="preserve">          0</v>
      </c>
      <c r="AE67" s="242" t="str">
        <f t="shared" si="4"/>
        <v xml:space="preserve">          0</v>
      </c>
      <c r="AF67" s="242" t="str">
        <f t="shared" si="4"/>
        <v xml:space="preserve">          0</v>
      </c>
      <c r="AG67" s="242" t="str">
        <f t="shared" ref="AG67:AG130" si="65">REPT(" ",11-LEN(AC67))&amp;AC67</f>
        <v xml:space="preserve">          0</v>
      </c>
      <c r="AL67" s="265">
        <f>SUM(ANALYTIKAVUJ!M5+ANALYTIKAVUJ!M28+ANALYTIKAVUJ!M32+ANALYTIKAVUJ!M36+ANALYTIKAVUJ!M41+ANALYTIKAVUJ!M45+ANALYTIKAVUJ!M134)</f>
        <v>0</v>
      </c>
      <c r="AN67" s="265">
        <f t="shared" si="61"/>
        <v>0</v>
      </c>
      <c r="AP67" s="241">
        <f t="shared" si="62"/>
        <v>0</v>
      </c>
      <c r="AQ67" s="265">
        <f>SUM(ANALYTIKAVUJ!AP76)*-1</f>
        <v>0</v>
      </c>
      <c r="AR67" s="241">
        <f t="shared" si="63"/>
        <v>0</v>
      </c>
      <c r="AS67" s="265">
        <f t="shared" si="64"/>
        <v>0</v>
      </c>
    </row>
    <row r="68" spans="2:45" outlineLevel="1" x14ac:dyDescent="0.25">
      <c r="B68" s="249" t="s">
        <v>2087</v>
      </c>
      <c r="C68" s="19" t="s">
        <v>2088</v>
      </c>
      <c r="D68" s="240" t="str">
        <f>IF(VLOOKUP($B68,suvaha_p!$A:$G,1)=$B68,VLOOKUP($B68,suvaha_p!$A:$G,$B$1),0)</f>
        <v>Krátkodobý finančný majetok súčet (r . 67 až r. 70)</v>
      </c>
      <c r="E68" s="250" t="s">
        <v>2087</v>
      </c>
      <c r="F68" s="250"/>
      <c r="I68" s="259">
        <f>SUM(I69:I72)</f>
        <v>0</v>
      </c>
      <c r="J68" s="240"/>
      <c r="K68" s="259">
        <f>SUM(K69:K72)</f>
        <v>0</v>
      </c>
      <c r="L68" s="259"/>
      <c r="M68" s="259">
        <f>SUM(M69:M72)</f>
        <v>0</v>
      </c>
      <c r="N68" s="261">
        <f>SUM(N69:N72)</f>
        <v>0</v>
      </c>
      <c r="P68" s="262"/>
      <c r="S68" s="261">
        <f>SUM(S69:S72)</f>
        <v>0</v>
      </c>
      <c r="T68" s="261"/>
      <c r="U68" s="261">
        <f>SUM(U69:U72)</f>
        <v>0</v>
      </c>
      <c r="V68" s="261"/>
      <c r="W68" s="261">
        <f>SUM(W69:W72)</f>
        <v>0</v>
      </c>
      <c r="X68" s="261">
        <f>SUM(X69:X72)</f>
        <v>0</v>
      </c>
      <c r="Z68" s="257">
        <f t="shared" ref="Z68:Z81" si="66">ROUND(I68,0)</f>
        <v>0</v>
      </c>
      <c r="AA68" s="257">
        <f t="shared" ref="AA68:AA81" si="67">ROUND(K68+M68,0)</f>
        <v>0</v>
      </c>
      <c r="AB68" s="257">
        <f t="shared" ref="AB68:AB131" si="68">ROUND(N68,0)</f>
        <v>0</v>
      </c>
      <c r="AC68" s="257">
        <f t="shared" ref="AC68:AC131" si="69">ROUND(X68,0)</f>
        <v>0</v>
      </c>
      <c r="AD68" s="242" t="str">
        <f t="shared" ref="AD68:AG131" si="70">REPT(" ",11-LEN(Z68))&amp;Z68</f>
        <v xml:space="preserve">          0</v>
      </c>
      <c r="AE68" s="242" t="str">
        <f t="shared" si="70"/>
        <v xml:space="preserve">          0</v>
      </c>
      <c r="AF68" s="242" t="str">
        <f t="shared" si="70"/>
        <v xml:space="preserve">          0</v>
      </c>
      <c r="AG68" s="242" t="str">
        <f t="shared" si="65"/>
        <v xml:space="preserve">          0</v>
      </c>
      <c r="AK68" s="250"/>
      <c r="AN68" s="259">
        <f>SUM(AN69:AN72)</f>
        <v>0</v>
      </c>
      <c r="AO68" s="240"/>
      <c r="AP68" s="259">
        <f>SUM(AP69:AP72)</f>
        <v>0</v>
      </c>
      <c r="AQ68" s="259"/>
      <c r="AR68" s="259">
        <f>SUM(AR69:AR72)</f>
        <v>0</v>
      </c>
      <c r="AS68" s="259">
        <f>SUM(AS69:AS72)</f>
        <v>0</v>
      </c>
    </row>
    <row r="69" spans="2:45" outlineLevel="1" x14ac:dyDescent="0.25">
      <c r="B69" s="249" t="s">
        <v>2089</v>
      </c>
      <c r="C69" s="19" t="s">
        <v>2090</v>
      </c>
      <c r="D69" s="19" t="str">
        <f>IF(VLOOKUP($B69,suvaha_p!$A:$G,1)=$B69,VLOOKUP($B69,suvaha_p!$A:$G,$B$1),0)</f>
        <v>Krátkodobý finančný majetok v prepojených účtovných jednotkách (251A, 253A, 256A, 257A, 25XA)
- /291A, 29XA/</v>
      </c>
      <c r="E69" s="263" t="s">
        <v>2089</v>
      </c>
      <c r="G69" s="265">
        <f>SUM(ANALYTIKAVUJ!C57+ANALYTIKAVUJ!C61+ANALYTIKAVUJ!C65+ANALYTIKAVUJ!C69)</f>
        <v>0</v>
      </c>
      <c r="I69" s="265">
        <f t="shared" si="54"/>
        <v>0</v>
      </c>
      <c r="K69" s="241">
        <f t="shared" si="55"/>
        <v>0</v>
      </c>
      <c r="L69" s="241">
        <f>SUM(ANALYTIKAVUJ!C73)*-1</f>
        <v>0</v>
      </c>
      <c r="M69" s="241">
        <f t="shared" si="56"/>
        <v>0</v>
      </c>
      <c r="N69" s="241">
        <f t="shared" si="7"/>
        <v>0</v>
      </c>
      <c r="Q69" s="241">
        <f>SUM(ANALYTIKAVUJ!D57+ANALYTIKAVUJ!D61+ANALYTIKAVUJ!D65+ANALYTIKAVUJ!D69)</f>
        <v>0</v>
      </c>
      <c r="S69" s="241">
        <f>SUM(P69:R69)</f>
        <v>0</v>
      </c>
      <c r="U69" s="241">
        <f>SUM(T69)</f>
        <v>0</v>
      </c>
      <c r="V69" s="241">
        <f>SUM(ANALYTIKAVUJ!D73)*-1</f>
        <v>0</v>
      </c>
      <c r="W69" s="241">
        <f>SUM(V69)</f>
        <v>0</v>
      </c>
      <c r="X69" s="241">
        <f t="shared" ref="X69:X72" si="71">ROUND((S69-U69-W69),0)</f>
        <v>0</v>
      </c>
      <c r="Z69" s="257">
        <f t="shared" si="66"/>
        <v>0</v>
      </c>
      <c r="AA69" s="257">
        <f t="shared" si="67"/>
        <v>0</v>
      </c>
      <c r="AB69" s="257">
        <f t="shared" si="68"/>
        <v>0</v>
      </c>
      <c r="AC69" s="257">
        <f t="shared" si="69"/>
        <v>0</v>
      </c>
      <c r="AD69" s="242" t="str">
        <f t="shared" si="70"/>
        <v xml:space="preserve">          0</v>
      </c>
      <c r="AE69" s="242" t="str">
        <f t="shared" si="70"/>
        <v xml:space="preserve">          0</v>
      </c>
      <c r="AF69" s="242" t="str">
        <f t="shared" si="70"/>
        <v xml:space="preserve">          0</v>
      </c>
      <c r="AG69" s="242" t="str">
        <f t="shared" si="65"/>
        <v xml:space="preserve">          0</v>
      </c>
      <c r="AL69" s="265">
        <f>SUM(ANALYTIKAVUJ!E57+ANALYTIKAVUJ!E61+ANALYTIKAVUJ!E65+ANALYTIKAVUJ!E69)</f>
        <v>0</v>
      </c>
      <c r="AN69" s="265">
        <f>SUM(AK69:AM69)</f>
        <v>0</v>
      </c>
      <c r="AP69" s="241">
        <f>SUM(AO69)</f>
        <v>0</v>
      </c>
      <c r="AQ69" s="241">
        <f>SUM(ANALYTIKAVUJ!E73)*-1</f>
        <v>0</v>
      </c>
      <c r="AR69" s="241">
        <f>SUM(AQ69)</f>
        <v>0</v>
      </c>
      <c r="AS69" s="265">
        <f t="shared" ref="AS69:AS72" si="72">ROUND((AN69-AP69-AR69),0)</f>
        <v>0</v>
      </c>
    </row>
    <row r="70" spans="2:45" outlineLevel="1" x14ac:dyDescent="0.25">
      <c r="B70" s="249" t="s">
        <v>2091</v>
      </c>
      <c r="C70" s="19" t="s">
        <v>2047</v>
      </c>
      <c r="D70" s="19" t="str">
        <f>IF(VLOOKUP($B70,suvaha_p!$A:$G,1)=$B70,VLOOKUP($B70,suvaha_p!$A:$G,$B$1),0)</f>
        <v>Krátkodobý finančný majetok bez krátkodobého finančného majetku v prepojených účtovných jednotkách (251A, 253A, 256A, 257A, 25XA)
- /291A, 29XA/</v>
      </c>
      <c r="E70" s="263" t="s">
        <v>2091</v>
      </c>
      <c r="G70" s="265">
        <f>SUM(ANALYTIKAVUJ!C58+ANALYTIKAVUJ!C62+ANALYTIKAVUJ!C66+ANALYTIKAVUJ!C70)</f>
        <v>0</v>
      </c>
      <c r="I70" s="265">
        <f t="shared" si="54"/>
        <v>0</v>
      </c>
      <c r="K70" s="241">
        <f t="shared" si="55"/>
        <v>0</v>
      </c>
      <c r="L70" s="241">
        <f>SUM(ANALYTIKAVUJ!C74)*-1</f>
        <v>0</v>
      </c>
      <c r="M70" s="241">
        <f t="shared" si="56"/>
        <v>0</v>
      </c>
      <c r="N70" s="241">
        <f t="shared" si="7"/>
        <v>0</v>
      </c>
      <c r="Q70" s="241">
        <f>SUM(ANALYTIKAVUJ!D58+ANALYTIKAVUJ!D62+ANALYTIKAVUJ!D66+ANALYTIKAVUJ!D70)</f>
        <v>0</v>
      </c>
      <c r="S70" s="241">
        <f>SUM(P70:R70)</f>
        <v>0</v>
      </c>
      <c r="U70" s="241">
        <f>SUM(T70)</f>
        <v>0</v>
      </c>
      <c r="V70" s="241">
        <f>SUM(ANALYTIKAVUJ!D74)*-1</f>
        <v>0</v>
      </c>
      <c r="W70" s="241">
        <f>SUM(V70)</f>
        <v>0</v>
      </c>
      <c r="X70" s="241">
        <f t="shared" si="71"/>
        <v>0</v>
      </c>
      <c r="Z70" s="257">
        <f t="shared" si="66"/>
        <v>0</v>
      </c>
      <c r="AA70" s="257">
        <f t="shared" si="67"/>
        <v>0</v>
      </c>
      <c r="AB70" s="257">
        <f t="shared" si="68"/>
        <v>0</v>
      </c>
      <c r="AC70" s="257">
        <f t="shared" si="69"/>
        <v>0</v>
      </c>
      <c r="AD70" s="242" t="str">
        <f t="shared" si="70"/>
        <v xml:space="preserve">          0</v>
      </c>
      <c r="AE70" s="242" t="str">
        <f t="shared" si="70"/>
        <v xml:space="preserve">          0</v>
      </c>
      <c r="AF70" s="242" t="str">
        <f t="shared" si="70"/>
        <v xml:space="preserve">          0</v>
      </c>
      <c r="AG70" s="242" t="str">
        <f t="shared" si="65"/>
        <v xml:space="preserve">          0</v>
      </c>
      <c r="AL70" s="265">
        <f>SUM(ANALYTIKAVUJ!E58+ANALYTIKAVUJ!E62+ANALYTIKAVUJ!E66+ANALYTIKAVUJ!E70)</f>
        <v>0</v>
      </c>
      <c r="AN70" s="265">
        <f>SUM(AK70:AM70)</f>
        <v>0</v>
      </c>
      <c r="AP70" s="241">
        <f>SUM(AO70)</f>
        <v>0</v>
      </c>
      <c r="AQ70" s="241">
        <f>SUM(ANALYTIKAVUJ!E74)*-1</f>
        <v>0</v>
      </c>
      <c r="AR70" s="241">
        <f>SUM(AQ70)</f>
        <v>0</v>
      </c>
      <c r="AS70" s="265">
        <f t="shared" si="72"/>
        <v>0</v>
      </c>
    </row>
    <row r="71" spans="2:45" outlineLevel="1" x14ac:dyDescent="0.25">
      <c r="B71" s="249" t="s">
        <v>2092</v>
      </c>
      <c r="C71" s="19" t="s">
        <v>2048</v>
      </c>
      <c r="D71" s="19" t="str">
        <f>IF(VLOOKUP($B71,suvaha_p!$A:$G,1)=$B71,VLOOKUP($B71,suvaha_p!$A:$G,$B$1),0)</f>
        <v>Vlastné akcie a vlastné obchodné podiely (252)</v>
      </c>
      <c r="E71" s="263" t="s">
        <v>2092</v>
      </c>
      <c r="F71" s="265">
        <f>SUM('HL KNIHA VYPOC'!G126)</f>
        <v>0</v>
      </c>
      <c r="I71" s="265">
        <f t="shared" si="54"/>
        <v>0</v>
      </c>
      <c r="K71" s="241">
        <f t="shared" si="55"/>
        <v>0</v>
      </c>
      <c r="L71" s="241"/>
      <c r="M71" s="241">
        <f t="shared" si="56"/>
        <v>0</v>
      </c>
      <c r="N71" s="241">
        <f t="shared" ref="N71:N80" si="73">SUM(I71-K71-M71)</f>
        <v>0</v>
      </c>
      <c r="P71" s="241">
        <f>SUM('HL KNIHA VYPOC'!K126)</f>
        <v>0</v>
      </c>
      <c r="S71" s="241">
        <f>SUM(P71:R71)</f>
        <v>0</v>
      </c>
      <c r="U71" s="241">
        <f>SUM(T71)</f>
        <v>0</v>
      </c>
      <c r="W71" s="241">
        <f>SUM(V71)</f>
        <v>0</v>
      </c>
      <c r="X71" s="241">
        <f t="shared" si="71"/>
        <v>0</v>
      </c>
      <c r="Z71" s="257">
        <f t="shared" si="66"/>
        <v>0</v>
      </c>
      <c r="AA71" s="257">
        <f t="shared" si="67"/>
        <v>0</v>
      </c>
      <c r="AB71" s="257">
        <f t="shared" si="68"/>
        <v>0</v>
      </c>
      <c r="AC71" s="257">
        <f t="shared" si="69"/>
        <v>0</v>
      </c>
      <c r="AD71" s="242" t="str">
        <f t="shared" si="70"/>
        <v xml:space="preserve">          0</v>
      </c>
      <c r="AE71" s="242" t="str">
        <f t="shared" si="70"/>
        <v xml:space="preserve">          0</v>
      </c>
      <c r="AF71" s="242" t="str">
        <f t="shared" si="70"/>
        <v xml:space="preserve">          0</v>
      </c>
      <c r="AG71" s="242" t="str">
        <f t="shared" si="65"/>
        <v xml:space="preserve">          0</v>
      </c>
      <c r="AK71" s="265">
        <f>SUM('HL KNIHA VYPOC'!H126)</f>
        <v>0</v>
      </c>
      <c r="AN71" s="265">
        <f>SUM(AK71:AM71)</f>
        <v>0</v>
      </c>
      <c r="AP71" s="241">
        <f>SUM(AO71)</f>
        <v>0</v>
      </c>
      <c r="AQ71" s="241"/>
      <c r="AR71" s="241">
        <f>SUM(AQ71)</f>
        <v>0</v>
      </c>
      <c r="AS71" s="265">
        <f t="shared" si="72"/>
        <v>0</v>
      </c>
    </row>
    <row r="72" spans="2:45" outlineLevel="1" x14ac:dyDescent="0.25">
      <c r="B72" s="249" t="s">
        <v>1238</v>
      </c>
      <c r="C72" s="19" t="s">
        <v>2049</v>
      </c>
      <c r="D72" s="19" t="str">
        <f>IF(VLOOKUP($B72,suvaha_p!$A:$G,1)=$B72,VLOOKUP($B72,suvaha_p!$A:$G,$B$1),0)</f>
        <v>Obstarávaný krátkodobý finančný majetok 
(259, 314A) - /291A/</v>
      </c>
      <c r="E72" s="263" t="s">
        <v>1238</v>
      </c>
      <c r="F72" s="264">
        <f>SUM('HL KNIHA VYPOC'!G131)</f>
        <v>0</v>
      </c>
      <c r="G72" s="265">
        <f>SUM(ANALYTIKAVUJ!K94)</f>
        <v>0</v>
      </c>
      <c r="I72" s="265">
        <f t="shared" si="54"/>
        <v>0</v>
      </c>
      <c r="K72" s="241">
        <f t="shared" si="55"/>
        <v>0</v>
      </c>
      <c r="L72" s="241">
        <f>SUM(ANALYTIKAVUJ!C75)*-1</f>
        <v>0</v>
      </c>
      <c r="M72" s="241">
        <f t="shared" si="56"/>
        <v>0</v>
      </c>
      <c r="N72" s="241">
        <f t="shared" si="73"/>
        <v>0</v>
      </c>
      <c r="P72" s="266">
        <f>SUM('HL KNIHA VYPOC'!K131)</f>
        <v>0</v>
      </c>
      <c r="Q72" s="241">
        <f>SUM(ANALYTIKAVUJ!L94)</f>
        <v>0</v>
      </c>
      <c r="S72" s="241">
        <f>SUM(P72:R72)</f>
        <v>0</v>
      </c>
      <c r="U72" s="241">
        <f>SUM(T72)</f>
        <v>0</v>
      </c>
      <c r="V72" s="241">
        <f>SUM(ANALYTIKAVUJ!D75)*-1</f>
        <v>0</v>
      </c>
      <c r="W72" s="241">
        <f>SUM(V72)</f>
        <v>0</v>
      </c>
      <c r="X72" s="241">
        <f t="shared" si="71"/>
        <v>0</v>
      </c>
      <c r="Z72" s="257">
        <f t="shared" si="66"/>
        <v>0</v>
      </c>
      <c r="AA72" s="257">
        <f t="shared" si="67"/>
        <v>0</v>
      </c>
      <c r="AB72" s="257">
        <f t="shared" si="68"/>
        <v>0</v>
      </c>
      <c r="AC72" s="257">
        <f t="shared" si="69"/>
        <v>0</v>
      </c>
      <c r="AD72" s="242" t="str">
        <f t="shared" si="70"/>
        <v xml:space="preserve">          0</v>
      </c>
      <c r="AE72" s="242" t="str">
        <f t="shared" si="70"/>
        <v xml:space="preserve">          0</v>
      </c>
      <c r="AF72" s="242" t="str">
        <f t="shared" si="70"/>
        <v xml:space="preserve">          0</v>
      </c>
      <c r="AG72" s="242" t="str">
        <f t="shared" si="65"/>
        <v xml:space="preserve">          0</v>
      </c>
      <c r="AK72" s="264">
        <f>SUM('HL KNIHA VYPOC'!H131)</f>
        <v>0</v>
      </c>
      <c r="AL72" s="265">
        <f>SUM(ANALYTIKAVUJ!M94)</f>
        <v>0</v>
      </c>
      <c r="AN72" s="265">
        <f>SUM(AK72:AM72)</f>
        <v>0</v>
      </c>
      <c r="AP72" s="241">
        <f>SUM(AO72)</f>
        <v>0</v>
      </c>
      <c r="AQ72" s="241">
        <f>SUM(ANALYTIKAVUJ!E75)*-1</f>
        <v>0</v>
      </c>
      <c r="AR72" s="241">
        <f>SUM(AQ72)</f>
        <v>0</v>
      </c>
      <c r="AS72" s="265">
        <f t="shared" si="72"/>
        <v>0</v>
      </c>
    </row>
    <row r="73" spans="2:45" outlineLevel="1" x14ac:dyDescent="0.25">
      <c r="B73" s="249" t="s">
        <v>2093</v>
      </c>
      <c r="C73" s="19" t="s">
        <v>2094</v>
      </c>
      <c r="D73" s="240" t="str">
        <f>IF(VLOOKUP($B73,suvaha_p!$A:$G,1)=$B73,VLOOKUP($B73,suvaha_p!$A:$G,$B$1),0)</f>
        <v>Finančné účty r. 72 + r. 73</v>
      </c>
      <c r="E73" s="250" t="s">
        <v>2093</v>
      </c>
      <c r="F73" s="250"/>
      <c r="I73" s="259">
        <f>SUM(I74:I75)</f>
        <v>0</v>
      </c>
      <c r="K73" s="259">
        <f>SUM(K74:K75)</f>
        <v>0</v>
      </c>
      <c r="L73" s="241"/>
      <c r="M73" s="259">
        <f>SUM(M74:M75)</f>
        <v>0</v>
      </c>
      <c r="N73" s="261">
        <f>SUM(N74:N75)</f>
        <v>0</v>
      </c>
      <c r="P73" s="262"/>
      <c r="S73" s="261">
        <f>SUM(S74:S75)</f>
        <v>0</v>
      </c>
      <c r="U73" s="261">
        <f>SUM(U74:U75)</f>
        <v>0</v>
      </c>
      <c r="W73" s="261">
        <f>SUM(W74:W75)</f>
        <v>0</v>
      </c>
      <c r="X73" s="261">
        <f>SUM(X74:X75)</f>
        <v>0</v>
      </c>
      <c r="Z73" s="257">
        <f t="shared" si="66"/>
        <v>0</v>
      </c>
      <c r="AA73" s="257">
        <f t="shared" si="67"/>
        <v>0</v>
      </c>
      <c r="AB73" s="257">
        <f t="shared" si="68"/>
        <v>0</v>
      </c>
      <c r="AC73" s="257">
        <f t="shared" si="69"/>
        <v>0</v>
      </c>
      <c r="AD73" s="242" t="str">
        <f t="shared" si="70"/>
        <v xml:space="preserve">          0</v>
      </c>
      <c r="AE73" s="242" t="str">
        <f t="shared" si="70"/>
        <v xml:space="preserve">          0</v>
      </c>
      <c r="AF73" s="242" t="str">
        <f t="shared" si="70"/>
        <v xml:space="preserve">          0</v>
      </c>
      <c r="AG73" s="242" t="str">
        <f t="shared" si="65"/>
        <v xml:space="preserve">          0</v>
      </c>
      <c r="AK73" s="250"/>
      <c r="AN73" s="259">
        <f>SUM(AN74:AN75)</f>
        <v>0</v>
      </c>
      <c r="AP73" s="259">
        <f>SUM(AP74:AP75)</f>
        <v>0</v>
      </c>
      <c r="AQ73" s="241"/>
      <c r="AR73" s="259">
        <f>SUM(AR74:AR75)</f>
        <v>0</v>
      </c>
      <c r="AS73" s="259">
        <f>SUM(AS74:AS75)</f>
        <v>0</v>
      </c>
    </row>
    <row r="74" spans="2:45" outlineLevel="1" x14ac:dyDescent="0.25">
      <c r="B74" s="249" t="s">
        <v>2095</v>
      </c>
      <c r="C74" s="19" t="s">
        <v>2096</v>
      </c>
      <c r="D74" s="19" t="str">
        <f>IF(VLOOKUP($B74,suvaha_p!$A:$G,1)=$B74,VLOOKUP($B74,suvaha_p!$A:$G,$B$1),0)</f>
        <v>Peniaze (211, 213, 21X)</v>
      </c>
      <c r="E74" s="263" t="s">
        <v>2095</v>
      </c>
      <c r="F74" s="264">
        <f>SUM('HL KNIHA VYPOC'!G110+'HL KNIHA VYPOC'!G111)</f>
        <v>0</v>
      </c>
      <c r="I74" s="265">
        <f t="shared" si="54"/>
        <v>0</v>
      </c>
      <c r="K74" s="241">
        <f t="shared" si="55"/>
        <v>0</v>
      </c>
      <c r="L74" s="241"/>
      <c r="M74" s="241">
        <f t="shared" si="56"/>
        <v>0</v>
      </c>
      <c r="N74" s="241">
        <f t="shared" si="73"/>
        <v>0</v>
      </c>
      <c r="P74" s="266">
        <f>SUM('HL KNIHA VYPOC'!K110+'HL KNIHA VYPOC'!K111)</f>
        <v>0</v>
      </c>
      <c r="S74" s="241">
        <f>SUM(P74:R74)</f>
        <v>0</v>
      </c>
      <c r="U74" s="241">
        <f>SUM(T74)</f>
        <v>0</v>
      </c>
      <c r="W74" s="241">
        <f>SUM(V74)</f>
        <v>0</v>
      </c>
      <c r="X74" s="241">
        <f t="shared" ref="X74:X75" si="74">ROUND((S74-U74-W74),0)</f>
        <v>0</v>
      </c>
      <c r="Z74" s="257">
        <f t="shared" si="66"/>
        <v>0</v>
      </c>
      <c r="AA74" s="257">
        <f t="shared" si="67"/>
        <v>0</v>
      </c>
      <c r="AB74" s="257">
        <f t="shared" si="68"/>
        <v>0</v>
      </c>
      <c r="AC74" s="257">
        <f t="shared" si="69"/>
        <v>0</v>
      </c>
      <c r="AD74" s="242" t="str">
        <f t="shared" si="70"/>
        <v xml:space="preserve">          0</v>
      </c>
      <c r="AE74" s="242" t="str">
        <f t="shared" si="70"/>
        <v xml:space="preserve">          0</v>
      </c>
      <c r="AF74" s="242" t="str">
        <f t="shared" si="70"/>
        <v xml:space="preserve">          0</v>
      </c>
      <c r="AG74" s="242" t="str">
        <f t="shared" si="65"/>
        <v xml:space="preserve">          0</v>
      </c>
      <c r="AK74" s="264">
        <f>SUM('HL KNIHA VYPOC'!H110+'HL KNIHA VYPOC'!H111)</f>
        <v>0</v>
      </c>
      <c r="AN74" s="265">
        <f>SUM(AK74:AM74)</f>
        <v>0</v>
      </c>
      <c r="AP74" s="241">
        <f>SUM(AO74)</f>
        <v>0</v>
      </c>
      <c r="AQ74" s="241"/>
      <c r="AR74" s="241">
        <f>SUM(AQ74)</f>
        <v>0</v>
      </c>
      <c r="AS74" s="265">
        <f t="shared" ref="AS74:AS75" si="75">ROUND((AN74-AP74-AR74),0)</f>
        <v>0</v>
      </c>
    </row>
    <row r="75" spans="2:45" outlineLevel="1" x14ac:dyDescent="0.25">
      <c r="B75" s="249" t="s">
        <v>2097</v>
      </c>
      <c r="C75" s="19" t="s">
        <v>2047</v>
      </c>
      <c r="D75" s="19" t="str">
        <f>IF(VLOOKUP($B75,suvaha_p!$A:$G,1)=$B75,VLOOKUP($B75,suvaha_p!$A:$G,$B$1),0)</f>
        <v>Účty v bankách (221A, 22X, +/- 261)</v>
      </c>
      <c r="E75" s="263" t="s">
        <v>2097</v>
      </c>
      <c r="F75" s="264">
        <f>SUM('HL KNIHA VYPOC'!G134)</f>
        <v>0</v>
      </c>
      <c r="G75" s="265">
        <f>SUM(ANALYTIKAVUJ!C109)</f>
        <v>0</v>
      </c>
      <c r="I75" s="265">
        <f t="shared" si="54"/>
        <v>0</v>
      </c>
      <c r="K75" s="241">
        <f t="shared" si="55"/>
        <v>0</v>
      </c>
      <c r="L75" s="241"/>
      <c r="M75" s="241">
        <f t="shared" si="56"/>
        <v>0</v>
      </c>
      <c r="N75" s="241">
        <f t="shared" si="73"/>
        <v>0</v>
      </c>
      <c r="P75" s="266">
        <f>SUM('HL KNIHA VYPOC'!K134)</f>
        <v>0</v>
      </c>
      <c r="Q75" s="241">
        <f>SUM(ANALYTIKAVUJ!D109)</f>
        <v>0</v>
      </c>
      <c r="S75" s="241">
        <f>SUM(P75:R75)</f>
        <v>0</v>
      </c>
      <c r="U75" s="241">
        <f>SUM(T75)</f>
        <v>0</v>
      </c>
      <c r="W75" s="241">
        <f>SUM(V75)</f>
        <v>0</v>
      </c>
      <c r="X75" s="241">
        <f t="shared" si="74"/>
        <v>0</v>
      </c>
      <c r="Z75" s="257">
        <f t="shared" si="66"/>
        <v>0</v>
      </c>
      <c r="AA75" s="257">
        <f t="shared" si="67"/>
        <v>0</v>
      </c>
      <c r="AB75" s="257">
        <f t="shared" si="68"/>
        <v>0</v>
      </c>
      <c r="AC75" s="257">
        <f t="shared" si="69"/>
        <v>0</v>
      </c>
      <c r="AD75" s="242" t="str">
        <f t="shared" si="70"/>
        <v xml:space="preserve">          0</v>
      </c>
      <c r="AE75" s="242" t="str">
        <f t="shared" si="70"/>
        <v xml:space="preserve">          0</v>
      </c>
      <c r="AF75" s="242" t="str">
        <f t="shared" si="70"/>
        <v xml:space="preserve">          0</v>
      </c>
      <c r="AG75" s="242" t="str">
        <f t="shared" si="65"/>
        <v xml:space="preserve">          0</v>
      </c>
      <c r="AK75" s="264">
        <f>SUM('HL KNIHA VYPOC'!H134)</f>
        <v>0</v>
      </c>
      <c r="AL75" s="265">
        <f>SUM(ANALYTIKAVUJ!E109)</f>
        <v>0</v>
      </c>
      <c r="AN75" s="265">
        <f>SUM(AK75:AM75)</f>
        <v>0</v>
      </c>
      <c r="AP75" s="241">
        <f>SUM(AO75)</f>
        <v>0</v>
      </c>
      <c r="AQ75" s="241"/>
      <c r="AR75" s="241">
        <f>SUM(AQ75)</f>
        <v>0</v>
      </c>
      <c r="AS75" s="265">
        <f t="shared" si="75"/>
        <v>0</v>
      </c>
    </row>
    <row r="76" spans="2:45" x14ac:dyDescent="0.25">
      <c r="B76" s="249" t="s">
        <v>2098</v>
      </c>
      <c r="C76" s="19" t="s">
        <v>2099</v>
      </c>
      <c r="D76" s="240" t="str">
        <f>IF(VLOOKUP($B76,suvaha_p!$A:$G,1)=$B76,VLOOKUP($B76,suvaha_p!$A:$G,$B$1),0)</f>
        <v>Časové rozlíšenie súčet (r. 75 až r. 78)</v>
      </c>
      <c r="E76" s="250" t="s">
        <v>2098</v>
      </c>
      <c r="F76" s="250"/>
      <c r="I76" s="259">
        <f>SUM(I77:I80)</f>
        <v>0</v>
      </c>
      <c r="J76" s="240"/>
      <c r="K76" s="259">
        <f>SUM(K77:K80)</f>
        <v>0</v>
      </c>
      <c r="L76" s="259"/>
      <c r="M76" s="259">
        <f>SUM(M77:M81)</f>
        <v>0</v>
      </c>
      <c r="N76" s="261">
        <f>SUM(N77:N80)</f>
        <v>0</v>
      </c>
      <c r="P76" s="262"/>
      <c r="S76" s="261">
        <f>SUM(S77:S81)</f>
        <v>0</v>
      </c>
      <c r="T76" s="261"/>
      <c r="U76" s="261">
        <f>SUM(U77:U81)</f>
        <v>0</v>
      </c>
      <c r="V76" s="261"/>
      <c r="W76" s="261">
        <f>SUM(W77:W81)</f>
        <v>0</v>
      </c>
      <c r="X76" s="261">
        <f>SUM(X77:X80)</f>
        <v>0</v>
      </c>
      <c r="Z76" s="257">
        <f t="shared" si="66"/>
        <v>0</v>
      </c>
      <c r="AA76" s="257">
        <f t="shared" si="67"/>
        <v>0</v>
      </c>
      <c r="AB76" s="257">
        <f t="shared" si="68"/>
        <v>0</v>
      </c>
      <c r="AC76" s="257">
        <f t="shared" si="69"/>
        <v>0</v>
      </c>
      <c r="AD76" s="242" t="str">
        <f t="shared" si="70"/>
        <v xml:space="preserve">          0</v>
      </c>
      <c r="AE76" s="242" t="str">
        <f t="shared" si="70"/>
        <v xml:space="preserve">          0</v>
      </c>
      <c r="AF76" s="242" t="str">
        <f t="shared" si="70"/>
        <v xml:space="preserve">          0</v>
      </c>
      <c r="AG76" s="242" t="str">
        <f t="shared" si="65"/>
        <v xml:space="preserve">          0</v>
      </c>
      <c r="AK76" s="250"/>
      <c r="AN76" s="259">
        <f>SUM(AN77:AN81)</f>
        <v>0</v>
      </c>
      <c r="AO76" s="240"/>
      <c r="AP76" s="259">
        <f>SUM(AP77:AP81)</f>
        <v>0</v>
      </c>
      <c r="AQ76" s="259"/>
      <c r="AR76" s="259">
        <f>SUM(AR77:AR81)</f>
        <v>0</v>
      </c>
      <c r="AS76" s="259">
        <f>SUM(AS77:AS80)</f>
        <v>0</v>
      </c>
    </row>
    <row r="77" spans="2:45" outlineLevel="1" x14ac:dyDescent="0.25">
      <c r="B77" s="249" t="s">
        <v>2100</v>
      </c>
      <c r="C77" s="19" t="s">
        <v>2101</v>
      </c>
      <c r="D77" s="19" t="str">
        <f>IF(VLOOKUP($B77,suvaha_p!$A:$G,1)=$B77,VLOOKUP($B77,suvaha_p!$A:$G,$B$1),0)</f>
        <v>Náklady budúcich období dlhodobé (381A, 382A)</v>
      </c>
      <c r="E77" s="263" t="s">
        <v>2100</v>
      </c>
      <c r="G77" s="264">
        <f>SUM(ANALYTIKAVUJ!K48+ANALYTIKAVUJ!K52)</f>
        <v>0</v>
      </c>
      <c r="I77" s="265">
        <f t="shared" si="54"/>
        <v>0</v>
      </c>
      <c r="K77" s="241">
        <f t="shared" si="55"/>
        <v>0</v>
      </c>
      <c r="L77" s="241"/>
      <c r="M77" s="241">
        <f t="shared" si="56"/>
        <v>0</v>
      </c>
      <c r="N77" s="241">
        <f t="shared" si="73"/>
        <v>0</v>
      </c>
      <c r="Q77" s="266">
        <f>SUM(ANALYTIKAVUJ!L48+ANALYTIKAVUJ!L52)</f>
        <v>0</v>
      </c>
      <c r="S77" s="241">
        <f>SUM(P77:R77)</f>
        <v>0</v>
      </c>
      <c r="U77" s="241">
        <f>SUM(T77)</f>
        <v>0</v>
      </c>
      <c r="W77" s="241">
        <f>SUM(V77)</f>
        <v>0</v>
      </c>
      <c r="X77" s="241">
        <f t="shared" ref="X77:X80" si="76">ROUND((S77-U77-W77),0)</f>
        <v>0</v>
      </c>
      <c r="Z77" s="257">
        <f t="shared" si="66"/>
        <v>0</v>
      </c>
      <c r="AA77" s="257">
        <f t="shared" si="67"/>
        <v>0</v>
      </c>
      <c r="AB77" s="257">
        <f t="shared" si="68"/>
        <v>0</v>
      </c>
      <c r="AC77" s="257">
        <f t="shared" si="69"/>
        <v>0</v>
      </c>
      <c r="AD77" s="242" t="str">
        <f t="shared" si="70"/>
        <v xml:space="preserve">          0</v>
      </c>
      <c r="AE77" s="242" t="str">
        <f t="shared" si="70"/>
        <v xml:space="preserve">          0</v>
      </c>
      <c r="AF77" s="242" t="str">
        <f t="shared" si="70"/>
        <v xml:space="preserve">          0</v>
      </c>
      <c r="AG77" s="242" t="str">
        <f t="shared" si="65"/>
        <v xml:space="preserve">          0</v>
      </c>
      <c r="AL77" s="264">
        <f>SUM(ANALYTIKAVUJ!M48+ANALYTIKAVUJ!M52)</f>
        <v>0</v>
      </c>
      <c r="AN77" s="265">
        <f>SUM(AK77:AM77)</f>
        <v>0</v>
      </c>
      <c r="AP77" s="241">
        <f>SUM(AO77)</f>
        <v>0</v>
      </c>
      <c r="AQ77" s="241"/>
      <c r="AR77" s="241">
        <f>SUM(AQ77)</f>
        <v>0</v>
      </c>
      <c r="AS77" s="265">
        <f t="shared" ref="AS77:AS80" si="77">ROUND((AN77-AP77-AR77),0)</f>
        <v>0</v>
      </c>
    </row>
    <row r="78" spans="2:45" outlineLevel="1" x14ac:dyDescent="0.25">
      <c r="B78" s="249" t="s">
        <v>2102</v>
      </c>
      <c r="C78" s="19" t="s">
        <v>2047</v>
      </c>
      <c r="D78" s="19" t="str">
        <f>IF(VLOOKUP($B78,suvaha_p!$A:$G,1)=$B78,VLOOKUP($B78,suvaha_p!$A:$G,$B$1),0)</f>
        <v>Náklady budúcich období krátkodobé (381A, 382A)</v>
      </c>
      <c r="E78" s="263" t="s">
        <v>2102</v>
      </c>
      <c r="G78" s="265">
        <f>SUM(ANALYTIKAVUJ!K49+ANALYTIKAVUJ!K53)</f>
        <v>0</v>
      </c>
      <c r="I78" s="265">
        <f t="shared" si="54"/>
        <v>0</v>
      </c>
      <c r="K78" s="241">
        <f t="shared" si="55"/>
        <v>0</v>
      </c>
      <c r="L78" s="241"/>
      <c r="M78" s="241">
        <f t="shared" si="56"/>
        <v>0</v>
      </c>
      <c r="N78" s="241">
        <f t="shared" si="73"/>
        <v>0</v>
      </c>
      <c r="Q78" s="241">
        <f>SUM(ANALYTIKAVUJ!L49+ANALYTIKAVUJ!L53)</f>
        <v>0</v>
      </c>
      <c r="S78" s="241">
        <f>SUM(P78:R78)</f>
        <v>0</v>
      </c>
      <c r="U78" s="241">
        <f>SUM(T78)</f>
        <v>0</v>
      </c>
      <c r="W78" s="241">
        <f>SUM(V78)</f>
        <v>0</v>
      </c>
      <c r="X78" s="241">
        <f t="shared" si="76"/>
        <v>0</v>
      </c>
      <c r="Z78" s="257">
        <f t="shared" si="66"/>
        <v>0</v>
      </c>
      <c r="AA78" s="257">
        <f t="shared" si="67"/>
        <v>0</v>
      </c>
      <c r="AB78" s="257">
        <f t="shared" si="68"/>
        <v>0</v>
      </c>
      <c r="AC78" s="257">
        <f t="shared" si="69"/>
        <v>0</v>
      </c>
      <c r="AD78" s="242" t="str">
        <f t="shared" si="70"/>
        <v xml:space="preserve">          0</v>
      </c>
      <c r="AE78" s="242" t="str">
        <f t="shared" si="70"/>
        <v xml:space="preserve">          0</v>
      </c>
      <c r="AF78" s="242" t="str">
        <f t="shared" si="70"/>
        <v xml:space="preserve">          0</v>
      </c>
      <c r="AG78" s="242" t="str">
        <f t="shared" si="65"/>
        <v xml:space="preserve">          0</v>
      </c>
      <c r="AL78" s="265">
        <f>SUM(ANALYTIKAVUJ!M49+ANALYTIKAVUJ!M53)</f>
        <v>0</v>
      </c>
      <c r="AN78" s="265">
        <f>SUM(AK78:AM78)</f>
        <v>0</v>
      </c>
      <c r="AP78" s="241">
        <f>SUM(AO78)</f>
        <v>0</v>
      </c>
      <c r="AQ78" s="241"/>
      <c r="AR78" s="241">
        <f>SUM(AQ78)</f>
        <v>0</v>
      </c>
      <c r="AS78" s="265">
        <f t="shared" si="77"/>
        <v>0</v>
      </c>
    </row>
    <row r="79" spans="2:45" outlineLevel="1" x14ac:dyDescent="0.25">
      <c r="B79" s="249" t="s">
        <v>2103</v>
      </c>
      <c r="C79" s="19" t="s">
        <v>2048</v>
      </c>
      <c r="D79" s="19" t="str">
        <f>IF(VLOOKUP($B79,suvaha_p!$A:$G,1)=$B79,VLOOKUP($B79,suvaha_p!$A:$G,$B$1),0)</f>
        <v>Príjmy budúcich období dlhodobé (385A)</v>
      </c>
      <c r="E79" s="263" t="s">
        <v>2103</v>
      </c>
      <c r="G79" s="265">
        <f>SUM(ANALYTIKAVUJ!K56)</f>
        <v>0</v>
      </c>
      <c r="I79" s="265">
        <f t="shared" si="54"/>
        <v>0</v>
      </c>
      <c r="K79" s="241">
        <f t="shared" si="55"/>
        <v>0</v>
      </c>
      <c r="L79" s="241"/>
      <c r="M79" s="241">
        <f t="shared" si="56"/>
        <v>0</v>
      </c>
      <c r="N79" s="241">
        <f t="shared" si="73"/>
        <v>0</v>
      </c>
      <c r="Q79" s="241">
        <f>SUM(ANALYTIKAVUJ!L56)</f>
        <v>0</v>
      </c>
      <c r="S79" s="241">
        <f>SUM(P79:R79)</f>
        <v>0</v>
      </c>
      <c r="U79" s="241">
        <f>SUM(T79)</f>
        <v>0</v>
      </c>
      <c r="W79" s="241">
        <f>SUM(V79)</f>
        <v>0</v>
      </c>
      <c r="X79" s="241">
        <f t="shared" si="76"/>
        <v>0</v>
      </c>
      <c r="Z79" s="257">
        <f t="shared" si="66"/>
        <v>0</v>
      </c>
      <c r="AA79" s="257">
        <f t="shared" si="67"/>
        <v>0</v>
      </c>
      <c r="AB79" s="257">
        <f t="shared" si="68"/>
        <v>0</v>
      </c>
      <c r="AC79" s="257">
        <f t="shared" si="69"/>
        <v>0</v>
      </c>
      <c r="AD79" s="242" t="str">
        <f t="shared" si="70"/>
        <v xml:space="preserve">          0</v>
      </c>
      <c r="AE79" s="242" t="str">
        <f t="shared" si="70"/>
        <v xml:space="preserve">          0</v>
      </c>
      <c r="AF79" s="242" t="str">
        <f t="shared" si="70"/>
        <v xml:space="preserve">          0</v>
      </c>
      <c r="AG79" s="242" t="str">
        <f t="shared" si="65"/>
        <v xml:space="preserve">          0</v>
      </c>
      <c r="AL79" s="265">
        <f>SUM(ANALYTIKAVUJ!M56)</f>
        <v>0</v>
      </c>
      <c r="AN79" s="265">
        <f>SUM(AK79:AM79)</f>
        <v>0</v>
      </c>
      <c r="AP79" s="241">
        <f>SUM(AO79)</f>
        <v>0</v>
      </c>
      <c r="AQ79" s="241"/>
      <c r="AR79" s="241">
        <f>SUM(AQ79)</f>
        <v>0</v>
      </c>
      <c r="AS79" s="265">
        <f t="shared" si="77"/>
        <v>0</v>
      </c>
    </row>
    <row r="80" spans="2:45" outlineLevel="1" x14ac:dyDescent="0.25">
      <c r="B80" s="249" t="s">
        <v>2104</v>
      </c>
      <c r="C80" s="19" t="s">
        <v>2049</v>
      </c>
      <c r="D80" s="19" t="str">
        <f>IF(VLOOKUP($B80,suvaha_p!$A:$G,1)=$B80,VLOOKUP($B80,suvaha_p!$A:$G,$B$1),0)</f>
        <v>Príjmy budúcich období krátkodobé (385A)</v>
      </c>
      <c r="E80" s="263" t="s">
        <v>2104</v>
      </c>
      <c r="G80" s="265">
        <f>SUM(ANALYTIKAVUJ!K57)</f>
        <v>0</v>
      </c>
      <c r="I80" s="265">
        <f t="shared" si="54"/>
        <v>0</v>
      </c>
      <c r="K80" s="241">
        <f t="shared" si="55"/>
        <v>0</v>
      </c>
      <c r="L80" s="241"/>
      <c r="M80" s="241">
        <f t="shared" si="56"/>
        <v>0</v>
      </c>
      <c r="N80" s="241">
        <f t="shared" si="73"/>
        <v>0</v>
      </c>
      <c r="Q80" s="241">
        <f>SUM(ANALYTIKAVUJ!L57)</f>
        <v>0</v>
      </c>
      <c r="S80" s="241">
        <f>SUM(P80:R80)</f>
        <v>0</v>
      </c>
      <c r="U80" s="241">
        <f>SUM(T80)</f>
        <v>0</v>
      </c>
      <c r="W80" s="241">
        <f>SUM(V80)</f>
        <v>0</v>
      </c>
      <c r="X80" s="241">
        <f t="shared" si="76"/>
        <v>0</v>
      </c>
      <c r="Z80" s="257">
        <f t="shared" si="66"/>
        <v>0</v>
      </c>
      <c r="AA80" s="257">
        <f t="shared" si="67"/>
        <v>0</v>
      </c>
      <c r="AB80" s="257">
        <f t="shared" si="68"/>
        <v>0</v>
      </c>
      <c r="AC80" s="257">
        <f t="shared" si="69"/>
        <v>0</v>
      </c>
      <c r="AD80" s="242" t="str">
        <f t="shared" si="70"/>
        <v xml:space="preserve">          0</v>
      </c>
      <c r="AE80" s="242" t="str">
        <f t="shared" si="70"/>
        <v xml:space="preserve">          0</v>
      </c>
      <c r="AF80" s="242" t="str">
        <f t="shared" si="70"/>
        <v xml:space="preserve">          0</v>
      </c>
      <c r="AG80" s="242" t="str">
        <f t="shared" si="65"/>
        <v xml:space="preserve">          0</v>
      </c>
      <c r="AL80" s="265">
        <f>SUM(ANALYTIKAVUJ!M57)</f>
        <v>0</v>
      </c>
      <c r="AN80" s="265">
        <f>SUM(AK80:AM80)</f>
        <v>0</v>
      </c>
      <c r="AP80" s="241">
        <f>SUM(AO80)</f>
        <v>0</v>
      </c>
      <c r="AQ80" s="241"/>
      <c r="AR80" s="241">
        <f>SUM(AQ80)</f>
        <v>0</v>
      </c>
      <c r="AS80" s="265">
        <f t="shared" si="77"/>
        <v>0</v>
      </c>
    </row>
    <row r="81" spans="2:45" x14ac:dyDescent="0.25">
      <c r="B81" s="268">
        <v>79</v>
      </c>
      <c r="D81" s="240" t="str">
        <f>IF(VLOOKUP($B81,suvaha_p!$A:$G,1)=$B81,VLOOKUP($B81,suvaha_p!$A:$G,$B$1),0)</f>
        <v>Spolu vlastné imanie a záväzky r. 80 + r. 101 + r. 141</v>
      </c>
      <c r="E81" s="250" t="s">
        <v>2105</v>
      </c>
      <c r="F81" s="250"/>
      <c r="I81" s="265">
        <f t="shared" ref="I81" si="78">SUM(F81:H81)</f>
        <v>0</v>
      </c>
      <c r="K81" s="241">
        <f t="shared" ref="K81" si="79">SUM(J81)</f>
        <v>0</v>
      </c>
      <c r="L81" s="241"/>
      <c r="M81" s="241">
        <f t="shared" ref="M81" si="80">SUM(L81)</f>
        <v>0</v>
      </c>
      <c r="N81" s="269">
        <f>SUM(N82+N103+N143)</f>
        <v>0</v>
      </c>
      <c r="O81" s="254"/>
      <c r="P81" s="255"/>
      <c r="Q81" s="254"/>
      <c r="R81" s="254"/>
      <c r="S81" s="254">
        <f>SUM(P81:R81)</f>
        <v>0</v>
      </c>
      <c r="T81" s="254"/>
      <c r="U81" s="254">
        <f>SUM(T81)</f>
        <v>0</v>
      </c>
      <c r="V81" s="254"/>
      <c r="W81" s="254">
        <f>SUM(V81)</f>
        <v>0</v>
      </c>
      <c r="X81" s="270">
        <f>SUM(X82+X103+X143)</f>
        <v>0</v>
      </c>
      <c r="Z81" s="257">
        <f t="shared" si="66"/>
        <v>0</v>
      </c>
      <c r="AA81" s="257">
        <f t="shared" si="67"/>
        <v>0</v>
      </c>
      <c r="AB81" s="258">
        <f t="shared" si="68"/>
        <v>0</v>
      </c>
      <c r="AC81" s="257">
        <f t="shared" si="69"/>
        <v>0</v>
      </c>
      <c r="AD81" s="242" t="str">
        <f t="shared" si="70"/>
        <v xml:space="preserve">          0</v>
      </c>
      <c r="AE81" s="242" t="str">
        <f t="shared" si="70"/>
        <v xml:space="preserve">          0</v>
      </c>
      <c r="AF81" s="242" t="str">
        <f t="shared" si="70"/>
        <v xml:space="preserve">          0</v>
      </c>
      <c r="AG81" s="242" t="str">
        <f t="shared" si="65"/>
        <v xml:space="preserve">          0</v>
      </c>
      <c r="AK81" s="250"/>
      <c r="AN81" s="265">
        <f>SUM(AK81:AM81)</f>
        <v>0</v>
      </c>
      <c r="AP81" s="241">
        <f>SUM(AO81)</f>
        <v>0</v>
      </c>
      <c r="AR81" s="241">
        <f>SUM(AQ81)</f>
        <v>0</v>
      </c>
      <c r="AS81" s="265">
        <f>SUM(AS82+AS103+AS143)</f>
        <v>0</v>
      </c>
    </row>
    <row r="82" spans="2:45" ht="18.75" customHeight="1" x14ac:dyDescent="0.25">
      <c r="B82" s="268">
        <v>80</v>
      </c>
      <c r="C82" s="19" t="s">
        <v>2043</v>
      </c>
      <c r="D82" s="240" t="str">
        <f>IF(VLOOKUP($B82,suvaha_p!$A:$G,1)=$B82,VLOOKUP($B82,suvaha_p!$A:$G,$B$1),0)</f>
        <v>Vlastné imanie r. 81 + r. 85 + r. 86 + r. 87 + r. 90 + r. 93
+ r. 97 + r. 100</v>
      </c>
      <c r="E82" s="250" t="s">
        <v>2106</v>
      </c>
      <c r="F82" s="250"/>
      <c r="I82" s="271"/>
      <c r="J82" s="271"/>
      <c r="K82" s="271"/>
      <c r="L82" s="272"/>
      <c r="M82" s="273"/>
      <c r="N82" s="261">
        <f>SUM(N83+N87+N88+N89+N92+N95+N99+N102)</f>
        <v>0</v>
      </c>
      <c r="P82" s="262"/>
      <c r="W82" s="261"/>
      <c r="X82" s="261">
        <f>SUM(X83+X87+X88+X89+X92+X95+X99+X102)</f>
        <v>0</v>
      </c>
      <c r="Z82" s="257"/>
      <c r="AB82" s="257">
        <f t="shared" si="68"/>
        <v>0</v>
      </c>
      <c r="AC82" s="257">
        <f t="shared" si="69"/>
        <v>0</v>
      </c>
      <c r="AD82" s="242" t="str">
        <f t="shared" si="70"/>
        <v xml:space="preserve">           </v>
      </c>
      <c r="AE82" s="242" t="str">
        <f t="shared" si="70"/>
        <v xml:space="preserve">           </v>
      </c>
      <c r="AF82" s="242" t="str">
        <f t="shared" si="70"/>
        <v xml:space="preserve">          0</v>
      </c>
      <c r="AG82" s="242" t="str">
        <f t="shared" si="65"/>
        <v xml:space="preserve">          0</v>
      </c>
      <c r="AK82" s="250"/>
      <c r="AR82" s="259"/>
      <c r="AS82" s="259">
        <f>SUM(AS83+AS87+AS88+AS89+AS92+AS95+AS99+AS102)</f>
        <v>0</v>
      </c>
    </row>
    <row r="83" spans="2:45" outlineLevel="1" x14ac:dyDescent="0.25">
      <c r="B83" s="268">
        <v>81</v>
      </c>
      <c r="C83" s="19" t="s">
        <v>2045</v>
      </c>
      <c r="D83" s="240" t="str">
        <f>IF(VLOOKUP($B83,suvaha_p!$A:$G,1)=$B83,VLOOKUP($B83,suvaha_p!$A:$G,$B$1),0)</f>
        <v>Základné imanie súčet (r. 82 až r. 84)</v>
      </c>
      <c r="E83" s="250" t="s">
        <v>2107</v>
      </c>
      <c r="F83" s="250"/>
      <c r="I83" s="271"/>
      <c r="J83" s="271"/>
      <c r="K83" s="271"/>
      <c r="L83" s="272"/>
      <c r="M83" s="272"/>
      <c r="N83" s="261">
        <f>SUM(N84:N86)</f>
        <v>0</v>
      </c>
      <c r="P83" s="262"/>
      <c r="W83" s="261"/>
      <c r="X83" s="261">
        <f>SUM(X84:X86)</f>
        <v>0</v>
      </c>
      <c r="Z83" s="257"/>
      <c r="AB83" s="257">
        <f t="shared" si="68"/>
        <v>0</v>
      </c>
      <c r="AC83" s="257">
        <f t="shared" si="69"/>
        <v>0</v>
      </c>
      <c r="AD83" s="242" t="str">
        <f t="shared" si="70"/>
        <v xml:space="preserve">           </v>
      </c>
      <c r="AE83" s="242" t="str">
        <f t="shared" si="70"/>
        <v xml:space="preserve">           </v>
      </c>
      <c r="AF83" s="242" t="str">
        <f t="shared" si="70"/>
        <v xml:space="preserve">          0</v>
      </c>
      <c r="AG83" s="242" t="str">
        <f t="shared" si="65"/>
        <v xml:space="preserve">          0</v>
      </c>
      <c r="AK83" s="250"/>
      <c r="AR83" s="259"/>
      <c r="AS83" s="259">
        <f>SUM(AS84:AS86)</f>
        <v>0</v>
      </c>
    </row>
    <row r="84" spans="2:45" outlineLevel="1" x14ac:dyDescent="0.25">
      <c r="B84" s="268">
        <v>82</v>
      </c>
      <c r="C84" s="19" t="s">
        <v>2046</v>
      </c>
      <c r="D84" s="19" t="str">
        <f>IF(VLOOKUP($B84,suvaha_p!$A:$G,1)=$B84,VLOOKUP($B84,suvaha_p!$A:$G,$B$1),0)</f>
        <v>Základné imanie (411 alebo +/- 491)</v>
      </c>
      <c r="E84" s="263" t="s">
        <v>2108</v>
      </c>
      <c r="F84" s="264">
        <f>SUM('HL KNIHA VYPOC'!G215+'HL KNIHA VYPOC'!G260)</f>
        <v>0</v>
      </c>
      <c r="I84" s="271">
        <f t="shared" ref="I84:I88" si="81">SUM(F84:H84)</f>
        <v>0</v>
      </c>
      <c r="J84" s="271"/>
      <c r="K84" s="271"/>
      <c r="L84" s="272"/>
      <c r="M84" s="272"/>
      <c r="N84" s="241">
        <f>ROUND((I84*-1),0)</f>
        <v>0</v>
      </c>
      <c r="P84" s="266">
        <f>SUM('HL KNIHA VYPOC'!K215+'HL KNIHA VYPOC'!K260)</f>
        <v>0</v>
      </c>
      <c r="S84" s="241">
        <f>SUM(P84:R84)</f>
        <v>0</v>
      </c>
      <c r="X84" s="241">
        <f>ROUND((S84*-1),0)</f>
        <v>0</v>
      </c>
      <c r="Z84" s="274"/>
      <c r="AB84" s="257">
        <f t="shared" si="68"/>
        <v>0</v>
      </c>
      <c r="AC84" s="257">
        <f t="shared" si="69"/>
        <v>0</v>
      </c>
      <c r="AD84" s="242" t="str">
        <f t="shared" si="70"/>
        <v xml:space="preserve">           </v>
      </c>
      <c r="AE84" s="242" t="str">
        <f t="shared" si="70"/>
        <v xml:space="preserve">           </v>
      </c>
      <c r="AF84" s="242" t="str">
        <f t="shared" si="70"/>
        <v xml:space="preserve">          0</v>
      </c>
      <c r="AG84" s="242" t="str">
        <f t="shared" si="65"/>
        <v xml:space="preserve">          0</v>
      </c>
      <c r="AK84" s="264">
        <f>SUM('HL KNIHA VYPOC'!H215+'HL KNIHA VYPOC'!H260)</f>
        <v>0</v>
      </c>
      <c r="AN84" s="265">
        <f>SUM(AK84:AM84)</f>
        <v>0</v>
      </c>
      <c r="AR84" s="265"/>
      <c r="AS84" s="265">
        <f>ROUND((AN84*-1),0)</f>
        <v>0</v>
      </c>
    </row>
    <row r="85" spans="2:45" outlineLevel="1" x14ac:dyDescent="0.25">
      <c r="B85" s="268">
        <v>83</v>
      </c>
      <c r="C85" s="19" t="s">
        <v>2047</v>
      </c>
      <c r="D85" s="19" t="str">
        <f>IF(VLOOKUP($B85,suvaha_p!$A:$G,1)=$B85,VLOOKUP($B85,suvaha_p!$A:$G,$B$1),0)</f>
        <v>Zmena základného imania +/- 419</v>
      </c>
      <c r="E85" s="263" t="s">
        <v>2109</v>
      </c>
      <c r="F85" s="264">
        <f>SUM('HL KNIHA VYPOC'!G223)</f>
        <v>0</v>
      </c>
      <c r="I85" s="271">
        <f t="shared" si="81"/>
        <v>0</v>
      </c>
      <c r="J85" s="271"/>
      <c r="K85" s="271"/>
      <c r="L85" s="272"/>
      <c r="M85" s="272"/>
      <c r="N85" s="241">
        <f t="shared" ref="N85:N88" si="82">ROUND((I85*-1),0)</f>
        <v>0</v>
      </c>
      <c r="P85" s="266">
        <f>SUM('HL KNIHA VYPOC'!K223)</f>
        <v>0</v>
      </c>
      <c r="S85" s="241">
        <f t="shared" ref="S85:S147" si="83">SUM(P85:R85)</f>
        <v>0</v>
      </c>
      <c r="X85" s="241">
        <f t="shared" ref="X85:X88" si="84">ROUND((S85*-1),0)</f>
        <v>0</v>
      </c>
      <c r="Z85" s="274"/>
      <c r="AB85" s="257">
        <f t="shared" si="68"/>
        <v>0</v>
      </c>
      <c r="AC85" s="257">
        <f t="shared" si="69"/>
        <v>0</v>
      </c>
      <c r="AD85" s="242" t="str">
        <f t="shared" si="70"/>
        <v xml:space="preserve">           </v>
      </c>
      <c r="AE85" s="242" t="str">
        <f t="shared" si="70"/>
        <v xml:space="preserve">           </v>
      </c>
      <c r="AF85" s="242" t="str">
        <f t="shared" si="70"/>
        <v xml:space="preserve">          0</v>
      </c>
      <c r="AG85" s="242" t="str">
        <f t="shared" si="65"/>
        <v xml:space="preserve">          0</v>
      </c>
      <c r="AK85" s="264">
        <f>SUM('HL KNIHA VYPOC'!H223)</f>
        <v>0</v>
      </c>
      <c r="AN85" s="265">
        <f t="shared" ref="AN85:AN147" si="85">SUM(AK85:AM85)</f>
        <v>0</v>
      </c>
      <c r="AR85" s="265"/>
      <c r="AS85" s="265">
        <f t="shared" ref="AS85:AS88" si="86">ROUND((AN85*-1),0)</f>
        <v>0</v>
      </c>
    </row>
    <row r="86" spans="2:45" outlineLevel="1" x14ac:dyDescent="0.25">
      <c r="B86" s="268">
        <v>84</v>
      </c>
      <c r="C86" s="19" t="s">
        <v>2048</v>
      </c>
      <c r="D86" s="19" t="str">
        <f>IF(VLOOKUP($B86,suvaha_p!$A:$G,1)=$B86,VLOOKUP($B86,suvaha_p!$A:$G,$B$1),0)</f>
        <v>Pohľadávky za upísané vlastné imanie (/-/353)</v>
      </c>
      <c r="E86" s="263" t="s">
        <v>2110</v>
      </c>
      <c r="F86" s="264">
        <f>SUM('HL KNIHA VYPOC'!G172)</f>
        <v>0</v>
      </c>
      <c r="I86" s="271">
        <f t="shared" si="81"/>
        <v>0</v>
      </c>
      <c r="J86" s="271"/>
      <c r="K86" s="271"/>
      <c r="L86" s="272"/>
      <c r="M86" s="272"/>
      <c r="N86" s="241">
        <f t="shared" si="82"/>
        <v>0</v>
      </c>
      <c r="P86" s="266">
        <f>SUM('HL KNIHA VYPOC'!K172)</f>
        <v>0</v>
      </c>
      <c r="S86" s="241">
        <f t="shared" si="83"/>
        <v>0</v>
      </c>
      <c r="X86" s="241">
        <f t="shared" si="84"/>
        <v>0</v>
      </c>
      <c r="Z86" s="274"/>
      <c r="AB86" s="257">
        <f t="shared" si="68"/>
        <v>0</v>
      </c>
      <c r="AC86" s="257">
        <f t="shared" si="69"/>
        <v>0</v>
      </c>
      <c r="AD86" s="242" t="str">
        <f t="shared" si="70"/>
        <v xml:space="preserve">           </v>
      </c>
      <c r="AE86" s="242" t="str">
        <f t="shared" si="70"/>
        <v xml:space="preserve">           </v>
      </c>
      <c r="AF86" s="242" t="str">
        <f t="shared" si="70"/>
        <v xml:space="preserve">          0</v>
      </c>
      <c r="AG86" s="242" t="str">
        <f t="shared" si="65"/>
        <v xml:space="preserve">          0</v>
      </c>
      <c r="AK86" s="264">
        <f>SUM('HL KNIHA VYPOC'!H172)</f>
        <v>0</v>
      </c>
      <c r="AN86" s="265">
        <f t="shared" si="85"/>
        <v>0</v>
      </c>
      <c r="AR86" s="265"/>
      <c r="AS86" s="265">
        <f t="shared" si="86"/>
        <v>0</v>
      </c>
    </row>
    <row r="87" spans="2:45" outlineLevel="1" x14ac:dyDescent="0.25">
      <c r="B87" s="268">
        <v>85</v>
      </c>
      <c r="C87" s="19" t="s">
        <v>2054</v>
      </c>
      <c r="D87" s="240" t="str">
        <f>IF(VLOOKUP($B87,suvaha_p!$A:$G,1)=$B87,VLOOKUP($B87,suvaha_p!$A:$G,$B$1),0)</f>
        <v>Emisné ážio (412)</v>
      </c>
      <c r="E87" s="250" t="s">
        <v>2111</v>
      </c>
      <c r="F87" s="275">
        <f>SUM('HL KNIHA VYPOC'!G216)</f>
        <v>0</v>
      </c>
      <c r="I87" s="271">
        <f t="shared" si="81"/>
        <v>0</v>
      </c>
      <c r="J87" s="271"/>
      <c r="K87" s="271"/>
      <c r="L87" s="272"/>
      <c r="M87" s="272"/>
      <c r="N87" s="241">
        <f t="shared" si="82"/>
        <v>0</v>
      </c>
      <c r="P87" s="262">
        <f>SUM('HL KNIHA VYPOC'!K216)</f>
        <v>0</v>
      </c>
      <c r="S87" s="241">
        <f t="shared" si="83"/>
        <v>0</v>
      </c>
      <c r="X87" s="241">
        <f t="shared" si="84"/>
        <v>0</v>
      </c>
      <c r="Z87" s="257"/>
      <c r="AB87" s="257">
        <f t="shared" si="68"/>
        <v>0</v>
      </c>
      <c r="AC87" s="257">
        <f t="shared" si="69"/>
        <v>0</v>
      </c>
      <c r="AD87" s="242" t="str">
        <f t="shared" si="70"/>
        <v xml:space="preserve">           </v>
      </c>
      <c r="AE87" s="242" t="str">
        <f t="shared" si="70"/>
        <v xml:space="preserve">           </v>
      </c>
      <c r="AF87" s="242" t="str">
        <f t="shared" si="70"/>
        <v xml:space="preserve">          0</v>
      </c>
      <c r="AG87" s="242" t="str">
        <f t="shared" si="65"/>
        <v xml:space="preserve">          0</v>
      </c>
      <c r="AK87" s="275">
        <f>SUM('HL KNIHA VYPOC'!H216)</f>
        <v>0</v>
      </c>
      <c r="AN87" s="265">
        <f t="shared" si="85"/>
        <v>0</v>
      </c>
      <c r="AR87" s="265"/>
      <c r="AS87" s="265">
        <f t="shared" si="86"/>
        <v>0</v>
      </c>
    </row>
    <row r="88" spans="2:45" outlineLevel="1" x14ac:dyDescent="0.25">
      <c r="B88" s="268">
        <v>86</v>
      </c>
      <c r="C88" s="19" t="s">
        <v>2112</v>
      </c>
      <c r="D88" s="240" t="str">
        <f>IF(VLOOKUP($B88,suvaha_p!$A:$G,1)=$B88,VLOOKUP($B88,suvaha_p!$A:$G,$B$1),0)</f>
        <v>Ostatné kapitálové fondy (413)</v>
      </c>
      <c r="E88" s="250" t="s">
        <v>2113</v>
      </c>
      <c r="F88" s="275">
        <f>SUM('HL KNIHA VYPOC'!G217)</f>
        <v>0</v>
      </c>
      <c r="I88" s="271">
        <f t="shared" si="81"/>
        <v>0</v>
      </c>
      <c r="J88" s="271"/>
      <c r="K88" s="271"/>
      <c r="L88" s="272"/>
      <c r="M88" s="272"/>
      <c r="N88" s="241">
        <f t="shared" si="82"/>
        <v>0</v>
      </c>
      <c r="P88" s="262">
        <f>SUM('HL KNIHA VYPOC'!K217)</f>
        <v>0</v>
      </c>
      <c r="S88" s="241">
        <f t="shared" si="83"/>
        <v>0</v>
      </c>
      <c r="X88" s="241">
        <f t="shared" si="84"/>
        <v>0</v>
      </c>
      <c r="Z88" s="257"/>
      <c r="AB88" s="257">
        <f t="shared" si="68"/>
        <v>0</v>
      </c>
      <c r="AC88" s="257">
        <f t="shared" si="69"/>
        <v>0</v>
      </c>
      <c r="AD88" s="242" t="str">
        <f t="shared" si="70"/>
        <v xml:space="preserve">           </v>
      </c>
      <c r="AE88" s="242" t="str">
        <f t="shared" si="70"/>
        <v xml:space="preserve">           </v>
      </c>
      <c r="AF88" s="242" t="str">
        <f t="shared" si="70"/>
        <v xml:space="preserve">          0</v>
      </c>
      <c r="AG88" s="242" t="str">
        <f t="shared" si="65"/>
        <v xml:space="preserve">          0</v>
      </c>
      <c r="AK88" s="275">
        <f>SUM('HL KNIHA VYPOC'!H217)</f>
        <v>0</v>
      </c>
      <c r="AN88" s="265">
        <f t="shared" si="85"/>
        <v>0</v>
      </c>
      <c r="AR88" s="265"/>
      <c r="AS88" s="265">
        <f t="shared" si="86"/>
        <v>0</v>
      </c>
    </row>
    <row r="89" spans="2:45" outlineLevel="1" x14ac:dyDescent="0.25">
      <c r="B89" s="268">
        <v>87</v>
      </c>
      <c r="C89" s="19" t="s">
        <v>2114</v>
      </c>
      <c r="D89" s="240" t="str">
        <f>IF(VLOOKUP($B89,suvaha_p!$A:$G,1)=$B89,VLOOKUP($B89,suvaha_p!$A:$G,$B$1),0)</f>
        <v>Zákonné rezervné fondy r. 88 + r. 89</v>
      </c>
      <c r="E89" s="250" t="s">
        <v>2115</v>
      </c>
      <c r="F89" s="250"/>
      <c r="I89" s="271">
        <f t="shared" ref="I89:I147" si="87">SUM(F89:H89)</f>
        <v>0</v>
      </c>
      <c r="J89" s="271"/>
      <c r="K89" s="271"/>
      <c r="L89" s="272"/>
      <c r="M89" s="272"/>
      <c r="N89" s="261">
        <f>SUM(N90:N91)</f>
        <v>0</v>
      </c>
      <c r="P89" s="262"/>
      <c r="S89" s="241">
        <f t="shared" si="83"/>
        <v>0</v>
      </c>
      <c r="W89" s="261"/>
      <c r="X89" s="261">
        <f>SUM(X90:X91)</f>
        <v>0</v>
      </c>
      <c r="Z89" s="257"/>
      <c r="AB89" s="257">
        <f t="shared" si="68"/>
        <v>0</v>
      </c>
      <c r="AC89" s="257">
        <f t="shared" si="69"/>
        <v>0</v>
      </c>
      <c r="AD89" s="242" t="str">
        <f t="shared" si="70"/>
        <v xml:space="preserve">           </v>
      </c>
      <c r="AE89" s="242" t="str">
        <f t="shared" si="70"/>
        <v xml:space="preserve">           </v>
      </c>
      <c r="AF89" s="242" t="str">
        <f t="shared" si="70"/>
        <v xml:space="preserve">          0</v>
      </c>
      <c r="AG89" s="242" t="str">
        <f t="shared" si="65"/>
        <v xml:space="preserve">          0</v>
      </c>
      <c r="AK89" s="250"/>
      <c r="AN89" s="265">
        <f t="shared" si="85"/>
        <v>0</v>
      </c>
      <c r="AR89" s="259"/>
      <c r="AS89" s="259">
        <f>SUM(AS90:AS91)</f>
        <v>0</v>
      </c>
    </row>
    <row r="90" spans="2:45" outlineLevel="1" x14ac:dyDescent="0.25">
      <c r="B90" s="268">
        <v>88</v>
      </c>
      <c r="C90" s="19" t="s">
        <v>2116</v>
      </c>
      <c r="D90" s="19" t="str">
        <f>IF(VLOOKUP($B90,suvaha_p!$A:$G,1)=$B90,VLOOKUP($B90,suvaha_p!$A:$G,$B$1),0)</f>
        <v>Zákonný rezervný fond a nedeliteľný fond (417A, 418, 421A, 422)</v>
      </c>
      <c r="E90" s="263" t="s">
        <v>2117</v>
      </c>
      <c r="F90" s="264">
        <f>SUM('HL KNIHA VYPOC'!G222+'HL KNIHA VYPOC'!G227)</f>
        <v>0</v>
      </c>
      <c r="G90" s="265">
        <f>SUM(ANALYTIKAVUJ!K146+ANALYTIKAVUJ!K150)</f>
        <v>0</v>
      </c>
      <c r="I90" s="271">
        <f t="shared" si="87"/>
        <v>0</v>
      </c>
      <c r="J90" s="271"/>
      <c r="K90" s="271"/>
      <c r="L90" s="272"/>
      <c r="M90" s="272"/>
      <c r="N90" s="241">
        <f t="shared" ref="N90:N91" si="88">ROUND((I90*-1),0)</f>
        <v>0</v>
      </c>
      <c r="P90" s="266">
        <f>SUM('HL KNIHA VYPOC'!K222+'HL KNIHA VYPOC'!K227)</f>
        <v>0</v>
      </c>
      <c r="Q90" s="241">
        <f>SUM(ANALYTIKAVUJ!L146+ANALYTIKAVUJ!L150)</f>
        <v>0</v>
      </c>
      <c r="S90" s="241">
        <f t="shared" si="83"/>
        <v>0</v>
      </c>
      <c r="X90" s="241">
        <f t="shared" ref="X90:X91" si="89">ROUND((S90*-1),0)</f>
        <v>0</v>
      </c>
      <c r="Z90" s="274"/>
      <c r="AB90" s="257">
        <f t="shared" si="68"/>
        <v>0</v>
      </c>
      <c r="AC90" s="257">
        <f t="shared" si="69"/>
        <v>0</v>
      </c>
      <c r="AD90" s="242" t="str">
        <f t="shared" si="70"/>
        <v xml:space="preserve">           </v>
      </c>
      <c r="AE90" s="242" t="str">
        <f t="shared" si="70"/>
        <v xml:space="preserve">           </v>
      </c>
      <c r="AF90" s="242" t="str">
        <f t="shared" si="70"/>
        <v xml:space="preserve">          0</v>
      </c>
      <c r="AG90" s="242" t="str">
        <f t="shared" si="65"/>
        <v xml:space="preserve">          0</v>
      </c>
      <c r="AK90" s="264">
        <f>SUM('HL KNIHA VYPOC'!H222+'HL KNIHA VYPOC'!H227)</f>
        <v>0</v>
      </c>
      <c r="AL90" s="265">
        <f>SUM(ANALYTIKAVUJ!M146+ANALYTIKAVUJ!M150)</f>
        <v>0</v>
      </c>
      <c r="AN90" s="265">
        <f t="shared" si="85"/>
        <v>0</v>
      </c>
      <c r="AR90" s="265"/>
      <c r="AS90" s="265">
        <f t="shared" ref="AS90:AS91" si="90">ROUND((AN90*-1),0)</f>
        <v>0</v>
      </c>
    </row>
    <row r="91" spans="2:45" outlineLevel="1" x14ac:dyDescent="0.25">
      <c r="B91" s="268">
        <v>89</v>
      </c>
      <c r="C91" s="19" t="s">
        <v>2047</v>
      </c>
      <c r="D91" s="19" t="str">
        <f>IF(VLOOKUP($B91,suvaha_p!$A:$G,1)=$B91,VLOOKUP($B91,suvaha_p!$A:$G,$B$1),0)</f>
        <v>Rezervný fond na vlastné akcie a vlastné podiely (417A, 421A)</v>
      </c>
      <c r="E91" s="263" t="s">
        <v>2118</v>
      </c>
      <c r="G91" s="265">
        <f>SUM(ANALYTIKAVUJ!K147+ANALYTIKAVUJ!K151)</f>
        <v>0</v>
      </c>
      <c r="I91" s="271">
        <f t="shared" si="87"/>
        <v>0</v>
      </c>
      <c r="J91" s="271"/>
      <c r="K91" s="271"/>
      <c r="L91" s="272"/>
      <c r="M91" s="272"/>
      <c r="N91" s="241">
        <f t="shared" si="88"/>
        <v>0</v>
      </c>
      <c r="Q91" s="241">
        <f>SUM(ANALYTIKAVUJ!L147+ANALYTIKAVUJ!L151)</f>
        <v>0</v>
      </c>
      <c r="S91" s="241">
        <f t="shared" si="83"/>
        <v>0</v>
      </c>
      <c r="X91" s="241">
        <f t="shared" si="89"/>
        <v>0</v>
      </c>
      <c r="Z91" s="274"/>
      <c r="AB91" s="257">
        <f t="shared" si="68"/>
        <v>0</v>
      </c>
      <c r="AC91" s="257">
        <f t="shared" si="69"/>
        <v>0</v>
      </c>
      <c r="AD91" s="242" t="str">
        <f t="shared" si="70"/>
        <v xml:space="preserve">           </v>
      </c>
      <c r="AE91" s="242" t="str">
        <f t="shared" si="70"/>
        <v xml:space="preserve">           </v>
      </c>
      <c r="AF91" s="242" t="str">
        <f t="shared" si="70"/>
        <v xml:space="preserve">          0</v>
      </c>
      <c r="AG91" s="242" t="str">
        <f t="shared" si="65"/>
        <v xml:space="preserve">          0</v>
      </c>
      <c r="AL91" s="265">
        <f>SUM(ANALYTIKAVUJ!M147+ANALYTIKAVUJ!M151)</f>
        <v>0</v>
      </c>
      <c r="AN91" s="265">
        <f t="shared" si="85"/>
        <v>0</v>
      </c>
      <c r="AR91" s="265"/>
      <c r="AS91" s="265">
        <f t="shared" si="90"/>
        <v>0</v>
      </c>
    </row>
    <row r="92" spans="2:45" outlineLevel="1" x14ac:dyDescent="0.25">
      <c r="B92" s="268">
        <v>90</v>
      </c>
      <c r="C92" s="19" t="s">
        <v>2119</v>
      </c>
      <c r="D92" s="240" t="str">
        <f>IF(VLOOKUP($B92,suvaha_p!$A:$G,1)=$B92,VLOOKUP($B92,suvaha_p!$A:$G,$B$1),0)</f>
        <v>Ostatné fondy zo zisku r. 91 + r. 92</v>
      </c>
      <c r="E92" s="250" t="s">
        <v>2120</v>
      </c>
      <c r="F92" s="250"/>
      <c r="I92" s="271">
        <f t="shared" si="87"/>
        <v>0</v>
      </c>
      <c r="J92" s="271"/>
      <c r="K92" s="271"/>
      <c r="L92" s="272"/>
      <c r="M92" s="272"/>
      <c r="N92" s="261">
        <f>SUM(N93:N94)</f>
        <v>0</v>
      </c>
      <c r="P92" s="262"/>
      <c r="S92" s="241">
        <f t="shared" si="83"/>
        <v>0</v>
      </c>
      <c r="X92" s="261">
        <f>SUM(X93:X94)</f>
        <v>0</v>
      </c>
      <c r="Z92" s="257"/>
      <c r="AB92" s="257">
        <f t="shared" si="68"/>
        <v>0</v>
      </c>
      <c r="AC92" s="257">
        <f t="shared" si="69"/>
        <v>0</v>
      </c>
      <c r="AD92" s="242" t="str">
        <f t="shared" si="70"/>
        <v xml:space="preserve">           </v>
      </c>
      <c r="AE92" s="242" t="str">
        <f t="shared" si="70"/>
        <v xml:space="preserve">           </v>
      </c>
      <c r="AF92" s="242" t="str">
        <f t="shared" si="70"/>
        <v xml:space="preserve">          0</v>
      </c>
      <c r="AG92" s="242" t="str">
        <f t="shared" si="65"/>
        <v xml:space="preserve">          0</v>
      </c>
      <c r="AK92" s="250"/>
      <c r="AN92" s="265">
        <f t="shared" si="85"/>
        <v>0</v>
      </c>
      <c r="AR92" s="265"/>
      <c r="AS92" s="259">
        <f>SUM(AS93:AS94)</f>
        <v>0</v>
      </c>
    </row>
    <row r="93" spans="2:45" outlineLevel="1" x14ac:dyDescent="0.25">
      <c r="B93" s="268">
        <v>91</v>
      </c>
      <c r="C93" s="19" t="s">
        <v>2121</v>
      </c>
      <c r="D93" s="19" t="str">
        <f>IF(VLOOKUP($B93,suvaha_p!$A:$G,1)=$B93,VLOOKUP($B93,suvaha_p!$A:$G,$B$1),0)</f>
        <v>Štatutárne fondy (423, 42X)</v>
      </c>
      <c r="E93" s="263" t="s">
        <v>2122</v>
      </c>
      <c r="F93" s="264">
        <f>SUM('HL KNIHA VYPOC'!G228)</f>
        <v>0</v>
      </c>
      <c r="I93" s="271">
        <f t="shared" si="87"/>
        <v>0</v>
      </c>
      <c r="J93" s="271"/>
      <c r="K93" s="271"/>
      <c r="L93" s="272"/>
      <c r="M93" s="272"/>
      <c r="N93" s="241">
        <f t="shared" ref="N93:N94" si="91">ROUND((I93*-1),0)</f>
        <v>0</v>
      </c>
      <c r="P93" s="266">
        <f>SUM('HL KNIHA VYPOC'!K228)</f>
        <v>0</v>
      </c>
      <c r="S93" s="241">
        <f t="shared" si="83"/>
        <v>0</v>
      </c>
      <c r="X93" s="241">
        <f t="shared" ref="X93:X94" si="92">ROUND((S93*-1),0)</f>
        <v>0</v>
      </c>
      <c r="Z93" s="274"/>
      <c r="AB93" s="257">
        <f t="shared" si="68"/>
        <v>0</v>
      </c>
      <c r="AC93" s="257">
        <f t="shared" si="69"/>
        <v>0</v>
      </c>
      <c r="AD93" s="242" t="str">
        <f t="shared" si="70"/>
        <v xml:space="preserve">           </v>
      </c>
      <c r="AE93" s="242" t="str">
        <f t="shared" si="70"/>
        <v xml:space="preserve">           </v>
      </c>
      <c r="AF93" s="242" t="str">
        <f t="shared" si="70"/>
        <v xml:space="preserve">          0</v>
      </c>
      <c r="AG93" s="242" t="str">
        <f t="shared" si="65"/>
        <v xml:space="preserve">          0</v>
      </c>
      <c r="AK93" s="264">
        <f>SUM('HL KNIHA VYPOC'!H228)</f>
        <v>0</v>
      </c>
      <c r="AN93" s="265">
        <f t="shared" si="85"/>
        <v>0</v>
      </c>
      <c r="AR93" s="265"/>
      <c r="AS93" s="265">
        <f t="shared" ref="AS93:AS94" si="93">ROUND((AN93*-1),0)</f>
        <v>0</v>
      </c>
    </row>
    <row r="94" spans="2:45" outlineLevel="1" x14ac:dyDescent="0.25">
      <c r="B94" s="268">
        <v>92</v>
      </c>
      <c r="C94" s="19" t="s">
        <v>2047</v>
      </c>
      <c r="D94" s="19" t="str">
        <f>IF(VLOOKUP($B94,suvaha_p!$A:$G,1)=$B94,VLOOKUP($B94,suvaha_p!$A:$G,$B$1),0)</f>
        <v>Ostatné fondy (427, 42X)</v>
      </c>
      <c r="E94" s="263" t="s">
        <v>2123</v>
      </c>
      <c r="F94" s="264">
        <f>SUM('HL KNIHA VYPOC'!G229)</f>
        <v>0</v>
      </c>
      <c r="I94" s="271">
        <f t="shared" si="87"/>
        <v>0</v>
      </c>
      <c r="J94" s="271"/>
      <c r="K94" s="271"/>
      <c r="L94" s="272"/>
      <c r="M94" s="272"/>
      <c r="N94" s="241">
        <f t="shared" si="91"/>
        <v>0</v>
      </c>
      <c r="P94" s="266">
        <f>SUM('HL KNIHA VYPOC'!K229)</f>
        <v>0</v>
      </c>
      <c r="S94" s="241">
        <f t="shared" si="83"/>
        <v>0</v>
      </c>
      <c r="X94" s="241">
        <f t="shared" si="92"/>
        <v>0</v>
      </c>
      <c r="Z94" s="274"/>
      <c r="AB94" s="257">
        <f t="shared" si="68"/>
        <v>0</v>
      </c>
      <c r="AC94" s="257">
        <f t="shared" si="69"/>
        <v>0</v>
      </c>
      <c r="AD94" s="242" t="str">
        <f t="shared" si="70"/>
        <v xml:space="preserve">           </v>
      </c>
      <c r="AE94" s="242" t="str">
        <f t="shared" si="70"/>
        <v xml:space="preserve">           </v>
      </c>
      <c r="AF94" s="242" t="str">
        <f t="shared" si="70"/>
        <v xml:space="preserve">          0</v>
      </c>
      <c r="AG94" s="242" t="str">
        <f t="shared" si="65"/>
        <v xml:space="preserve">          0</v>
      </c>
      <c r="AK94" s="264">
        <f>SUM('HL KNIHA VYPOC'!H229)</f>
        <v>0</v>
      </c>
      <c r="AN94" s="265">
        <f t="shared" si="85"/>
        <v>0</v>
      </c>
      <c r="AR94" s="265"/>
      <c r="AS94" s="265">
        <f t="shared" si="93"/>
        <v>0</v>
      </c>
    </row>
    <row r="95" spans="2:45" outlineLevel="1" x14ac:dyDescent="0.25">
      <c r="B95" s="268">
        <v>93</v>
      </c>
      <c r="C95" s="19" t="s">
        <v>2124</v>
      </c>
      <c r="D95" s="240" t="str">
        <f>IF(VLOOKUP($B95,suvaha_p!$A:$G,1)=$B95,VLOOKUP($B95,suvaha_p!$A:$G,$B$1),0)</f>
        <v>Oceňovacie rozdiely z precenenia súčet (r. 94 až r. 96)</v>
      </c>
      <c r="E95" s="250" t="s">
        <v>2125</v>
      </c>
      <c r="F95" s="250"/>
      <c r="I95" s="271">
        <f t="shared" si="87"/>
        <v>0</v>
      </c>
      <c r="J95" s="271"/>
      <c r="K95" s="271"/>
      <c r="L95" s="272"/>
      <c r="M95" s="272"/>
      <c r="N95" s="261">
        <f>SUM(N96:N98)</f>
        <v>0</v>
      </c>
      <c r="P95" s="262"/>
      <c r="S95" s="241">
        <f t="shared" si="83"/>
        <v>0</v>
      </c>
      <c r="X95" s="261">
        <f>SUM(X96:X98)</f>
        <v>0</v>
      </c>
      <c r="Z95" s="257"/>
      <c r="AB95" s="257">
        <f t="shared" si="68"/>
        <v>0</v>
      </c>
      <c r="AC95" s="257">
        <f t="shared" si="69"/>
        <v>0</v>
      </c>
      <c r="AD95" s="242" t="str">
        <f t="shared" si="70"/>
        <v xml:space="preserve">           </v>
      </c>
      <c r="AE95" s="242" t="str">
        <f t="shared" si="70"/>
        <v xml:space="preserve">           </v>
      </c>
      <c r="AF95" s="242" t="str">
        <f t="shared" si="70"/>
        <v xml:space="preserve">          0</v>
      </c>
      <c r="AG95" s="242" t="str">
        <f t="shared" si="65"/>
        <v xml:space="preserve">          0</v>
      </c>
      <c r="AK95" s="250"/>
      <c r="AN95" s="265">
        <f t="shared" si="85"/>
        <v>0</v>
      </c>
      <c r="AR95" s="265"/>
      <c r="AS95" s="259">
        <f>SUM(AS96:AS98)</f>
        <v>0</v>
      </c>
    </row>
    <row r="96" spans="2:45" outlineLevel="1" x14ac:dyDescent="0.25">
      <c r="B96" s="268">
        <v>94</v>
      </c>
      <c r="C96" s="19" t="s">
        <v>2126</v>
      </c>
      <c r="D96" s="19" t="str">
        <f>IF(VLOOKUP($B96,suvaha_p!$A:$G,1)=$B96,VLOOKUP($B96,suvaha_p!$A:$G,$B$1),0)</f>
        <v>Oceňovacie rozdiely z precenenia majetku a záväzkov (+/- 414)</v>
      </c>
      <c r="E96" s="263" t="s">
        <v>2127</v>
      </c>
      <c r="F96" s="264">
        <f>SUM('HL KNIHA VYPOC'!G218)</f>
        <v>0</v>
      </c>
      <c r="I96" s="271">
        <f t="shared" si="87"/>
        <v>0</v>
      </c>
      <c r="J96" s="271"/>
      <c r="K96" s="271"/>
      <c r="L96" s="272"/>
      <c r="M96" s="272"/>
      <c r="N96" s="241">
        <f t="shared" ref="N96:N98" si="94">ROUND((I96*-1),0)</f>
        <v>0</v>
      </c>
      <c r="P96" s="266">
        <f>SUM('HL KNIHA VYPOC'!K218)</f>
        <v>0</v>
      </c>
      <c r="S96" s="241">
        <f t="shared" si="83"/>
        <v>0</v>
      </c>
      <c r="X96" s="241">
        <f t="shared" ref="X96:X98" si="95">ROUND((S96*-1),0)</f>
        <v>0</v>
      </c>
      <c r="Z96" s="274"/>
      <c r="AB96" s="257">
        <f t="shared" si="68"/>
        <v>0</v>
      </c>
      <c r="AC96" s="257">
        <f t="shared" si="69"/>
        <v>0</v>
      </c>
      <c r="AD96" s="242" t="str">
        <f t="shared" si="70"/>
        <v xml:space="preserve">           </v>
      </c>
      <c r="AE96" s="242" t="str">
        <f t="shared" si="70"/>
        <v xml:space="preserve">           </v>
      </c>
      <c r="AF96" s="242" t="str">
        <f t="shared" si="70"/>
        <v xml:space="preserve">          0</v>
      </c>
      <c r="AG96" s="242" t="str">
        <f t="shared" si="65"/>
        <v xml:space="preserve">          0</v>
      </c>
      <c r="AK96" s="264">
        <f>SUM('HL KNIHA VYPOC'!H218)</f>
        <v>0</v>
      </c>
      <c r="AN96" s="265">
        <f t="shared" si="85"/>
        <v>0</v>
      </c>
      <c r="AR96" s="265"/>
      <c r="AS96" s="265">
        <f t="shared" ref="AS96:AS98" si="96">ROUND((AN96*-1),0)</f>
        <v>0</v>
      </c>
    </row>
    <row r="97" spans="2:45" outlineLevel="1" x14ac:dyDescent="0.25">
      <c r="B97" s="268">
        <v>95</v>
      </c>
      <c r="C97" s="19" t="s">
        <v>2047</v>
      </c>
      <c r="D97" s="19" t="str">
        <f>IF(VLOOKUP($B97,suvaha_p!$A:$G,1)=$B97,VLOOKUP($B97,suvaha_p!$A:$G,$B$1),0)</f>
        <v>Oceňovacie rozdiely z kapitálových účastín
(+/- 415)</v>
      </c>
      <c r="E97" s="263" t="s">
        <v>2128</v>
      </c>
      <c r="F97" s="264">
        <f>SUM('HL KNIHA VYPOC'!G219)</f>
        <v>0</v>
      </c>
      <c r="I97" s="271">
        <f t="shared" si="87"/>
        <v>0</v>
      </c>
      <c r="J97" s="271"/>
      <c r="K97" s="271"/>
      <c r="L97" s="272"/>
      <c r="M97" s="272"/>
      <c r="N97" s="241">
        <f t="shared" si="94"/>
        <v>0</v>
      </c>
      <c r="P97" s="266">
        <f>SUM('HL KNIHA VYPOC'!K219)</f>
        <v>0</v>
      </c>
      <c r="S97" s="241">
        <f t="shared" si="83"/>
        <v>0</v>
      </c>
      <c r="X97" s="241">
        <f t="shared" si="95"/>
        <v>0</v>
      </c>
      <c r="Z97" s="274"/>
      <c r="AB97" s="257">
        <f t="shared" si="68"/>
        <v>0</v>
      </c>
      <c r="AC97" s="257">
        <f t="shared" si="69"/>
        <v>0</v>
      </c>
      <c r="AD97" s="242" t="str">
        <f t="shared" si="70"/>
        <v xml:space="preserve">           </v>
      </c>
      <c r="AE97" s="242" t="str">
        <f t="shared" si="70"/>
        <v xml:space="preserve">           </v>
      </c>
      <c r="AF97" s="242" t="str">
        <f t="shared" si="70"/>
        <v xml:space="preserve">          0</v>
      </c>
      <c r="AG97" s="242" t="str">
        <f t="shared" si="65"/>
        <v xml:space="preserve">          0</v>
      </c>
      <c r="AK97" s="264">
        <f>SUM('HL KNIHA VYPOC'!H219)</f>
        <v>0</v>
      </c>
      <c r="AN97" s="265">
        <f t="shared" si="85"/>
        <v>0</v>
      </c>
      <c r="AR97" s="265"/>
      <c r="AS97" s="265">
        <f t="shared" si="96"/>
        <v>0</v>
      </c>
    </row>
    <row r="98" spans="2:45" ht="12" customHeight="1" outlineLevel="1" x14ac:dyDescent="0.25">
      <c r="B98" s="268">
        <v>96</v>
      </c>
      <c r="C98" s="19" t="s">
        <v>2048</v>
      </c>
      <c r="D98" s="19" t="str">
        <f>IF(VLOOKUP($B98,suvaha_p!$A:$G,1)=$B98,VLOOKUP($B98,suvaha_p!$A:$G,$B$1),0)</f>
        <v>Oceňovacie rozdiely z precenenia pri zlúčení, splynutí a rozdelení (+/- 416)</v>
      </c>
      <c r="E98" s="263" t="s">
        <v>2129</v>
      </c>
      <c r="F98" s="264">
        <f>SUM('HL KNIHA VYPOC'!G220)</f>
        <v>0</v>
      </c>
      <c r="I98" s="271">
        <f t="shared" si="87"/>
        <v>0</v>
      </c>
      <c r="J98" s="271"/>
      <c r="K98" s="271"/>
      <c r="L98" s="272"/>
      <c r="M98" s="272"/>
      <c r="N98" s="241">
        <f t="shared" si="94"/>
        <v>0</v>
      </c>
      <c r="P98" s="266">
        <f>SUM('HL KNIHA VYPOC'!K220)</f>
        <v>0</v>
      </c>
      <c r="S98" s="241">
        <f t="shared" si="83"/>
        <v>0</v>
      </c>
      <c r="X98" s="241">
        <f t="shared" si="95"/>
        <v>0</v>
      </c>
      <c r="Z98" s="274"/>
      <c r="AB98" s="257">
        <f t="shared" si="68"/>
        <v>0</v>
      </c>
      <c r="AC98" s="257">
        <f t="shared" si="69"/>
        <v>0</v>
      </c>
      <c r="AD98" s="242" t="str">
        <f t="shared" si="70"/>
        <v xml:space="preserve">           </v>
      </c>
      <c r="AE98" s="242" t="str">
        <f t="shared" si="70"/>
        <v xml:space="preserve">           </v>
      </c>
      <c r="AF98" s="242" t="str">
        <f t="shared" si="70"/>
        <v xml:space="preserve">          0</v>
      </c>
      <c r="AG98" s="242" t="str">
        <f t="shared" si="65"/>
        <v xml:space="preserve">          0</v>
      </c>
      <c r="AK98" s="264">
        <f>SUM('HL KNIHA VYPOC'!H220)</f>
        <v>0</v>
      </c>
      <c r="AN98" s="265">
        <f t="shared" si="85"/>
        <v>0</v>
      </c>
      <c r="AR98" s="265"/>
      <c r="AS98" s="265">
        <f t="shared" si="96"/>
        <v>0</v>
      </c>
    </row>
    <row r="99" spans="2:45" outlineLevel="1" x14ac:dyDescent="0.25">
      <c r="B99" s="268">
        <v>97</v>
      </c>
      <c r="C99" s="19" t="s">
        <v>2130</v>
      </c>
      <c r="D99" s="240" t="str">
        <f>IF(VLOOKUP($B99,suvaha_p!$A:$G,1)=$B99,VLOOKUP($B99,suvaha_p!$A:$G,$B$1),0)</f>
        <v>Výsledok hospodárenia minulých rokov r. 98 + r. 99</v>
      </c>
      <c r="E99" s="250" t="s">
        <v>2131</v>
      </c>
      <c r="F99" s="250"/>
      <c r="I99" s="271">
        <f t="shared" si="87"/>
        <v>0</v>
      </c>
      <c r="J99" s="271"/>
      <c r="K99" s="271"/>
      <c r="L99" s="272"/>
      <c r="M99" s="272"/>
      <c r="N99" s="261">
        <f>SUM(N100:N101)</f>
        <v>0</v>
      </c>
      <c r="P99" s="262"/>
      <c r="S99" s="241">
        <f t="shared" si="83"/>
        <v>0</v>
      </c>
      <c r="W99" s="261"/>
      <c r="X99" s="261">
        <f>SUM(X100:X101)</f>
        <v>0</v>
      </c>
      <c r="Z99" s="257"/>
      <c r="AB99" s="257">
        <f t="shared" si="68"/>
        <v>0</v>
      </c>
      <c r="AC99" s="257">
        <f t="shared" si="69"/>
        <v>0</v>
      </c>
      <c r="AD99" s="242" t="str">
        <f t="shared" si="70"/>
        <v xml:space="preserve">           </v>
      </c>
      <c r="AE99" s="242" t="str">
        <f t="shared" si="70"/>
        <v xml:space="preserve">           </v>
      </c>
      <c r="AF99" s="242" t="str">
        <f t="shared" si="70"/>
        <v xml:space="preserve">          0</v>
      </c>
      <c r="AG99" s="242" t="str">
        <f t="shared" si="65"/>
        <v xml:space="preserve">          0</v>
      </c>
      <c r="AK99" s="250"/>
      <c r="AN99" s="265">
        <f t="shared" si="85"/>
        <v>0</v>
      </c>
      <c r="AR99" s="259"/>
      <c r="AS99" s="259">
        <f>SUM(AS100:AS101)</f>
        <v>0</v>
      </c>
    </row>
    <row r="100" spans="2:45" outlineLevel="1" x14ac:dyDescent="0.25">
      <c r="B100" s="268">
        <v>98</v>
      </c>
      <c r="C100" s="19" t="s">
        <v>2132</v>
      </c>
      <c r="D100" s="19" t="str">
        <f>IF(VLOOKUP($B100,suvaha_p!$A:$G,1)=$B100,VLOOKUP($B100,suvaha_p!$A:$G,$B$1),0)</f>
        <v>Nerozdelený zisk minulých rokov (428)</v>
      </c>
      <c r="E100" s="263" t="s">
        <v>2133</v>
      </c>
      <c r="F100" s="264">
        <f>SUM('HL KNIHA VYPOC'!G230)</f>
        <v>0</v>
      </c>
      <c r="I100" s="271">
        <f t="shared" si="87"/>
        <v>0</v>
      </c>
      <c r="J100" s="271"/>
      <c r="K100" s="271"/>
      <c r="L100" s="272"/>
      <c r="M100" s="272"/>
      <c r="N100" s="241">
        <f t="shared" ref="N100:N101" si="97">ROUND((I100*-1),0)</f>
        <v>0</v>
      </c>
      <c r="P100" s="266">
        <f>SUM('HL KNIHA VYPOC'!K230)</f>
        <v>0</v>
      </c>
      <c r="S100" s="241">
        <f t="shared" si="83"/>
        <v>0</v>
      </c>
      <c r="X100" s="241">
        <f t="shared" ref="X100:X101" si="98">ROUND((S100*-1),0)</f>
        <v>0</v>
      </c>
      <c r="Z100" s="274"/>
      <c r="AB100" s="257">
        <f t="shared" si="68"/>
        <v>0</v>
      </c>
      <c r="AC100" s="257">
        <f t="shared" si="69"/>
        <v>0</v>
      </c>
      <c r="AD100" s="242" t="str">
        <f t="shared" si="70"/>
        <v xml:space="preserve">           </v>
      </c>
      <c r="AE100" s="242" t="str">
        <f t="shared" si="70"/>
        <v xml:space="preserve">           </v>
      </c>
      <c r="AF100" s="242" t="str">
        <f t="shared" si="70"/>
        <v xml:space="preserve">          0</v>
      </c>
      <c r="AG100" s="242" t="str">
        <f t="shared" si="65"/>
        <v xml:space="preserve">          0</v>
      </c>
      <c r="AK100" s="264">
        <f>SUM('HL KNIHA VYPOC'!H230)</f>
        <v>0</v>
      </c>
      <c r="AN100" s="265">
        <f t="shared" si="85"/>
        <v>0</v>
      </c>
      <c r="AR100" s="265"/>
      <c r="AS100" s="265">
        <f t="shared" ref="AS100:AS101" si="99">ROUND((AN100*-1),0)</f>
        <v>0</v>
      </c>
    </row>
    <row r="101" spans="2:45" outlineLevel="1" x14ac:dyDescent="0.25">
      <c r="B101" s="268">
        <v>99</v>
      </c>
      <c r="C101" s="19" t="s">
        <v>2047</v>
      </c>
      <c r="D101" s="19" t="str">
        <f>IF(VLOOKUP($B101,suvaha_p!$A:$G,1)=$B101,VLOOKUP($B101,suvaha_p!$A:$G,$B$1),0)</f>
        <v>Neuhradená strata minulých rokov (/-/429)</v>
      </c>
      <c r="E101" s="263" t="s">
        <v>2134</v>
      </c>
      <c r="F101" s="264">
        <f>SUM('HL KNIHA VYPOC'!G231)</f>
        <v>0</v>
      </c>
      <c r="I101" s="271">
        <f t="shared" si="87"/>
        <v>0</v>
      </c>
      <c r="J101" s="271"/>
      <c r="K101" s="271"/>
      <c r="L101" s="272"/>
      <c r="M101" s="272"/>
      <c r="N101" s="241">
        <f t="shared" si="97"/>
        <v>0</v>
      </c>
      <c r="P101" s="266">
        <f>SUM('HL KNIHA VYPOC'!K231)</f>
        <v>0</v>
      </c>
      <c r="S101" s="241">
        <f t="shared" si="83"/>
        <v>0</v>
      </c>
      <c r="X101" s="241">
        <f t="shared" si="98"/>
        <v>0</v>
      </c>
      <c r="Z101" s="274"/>
      <c r="AB101" s="257">
        <f t="shared" si="68"/>
        <v>0</v>
      </c>
      <c r="AC101" s="257">
        <f t="shared" si="69"/>
        <v>0</v>
      </c>
      <c r="AD101" s="242" t="str">
        <f t="shared" si="70"/>
        <v xml:space="preserve">           </v>
      </c>
      <c r="AE101" s="242" t="str">
        <f t="shared" si="70"/>
        <v xml:space="preserve">           </v>
      </c>
      <c r="AF101" s="242" t="str">
        <f t="shared" si="70"/>
        <v xml:space="preserve">          0</v>
      </c>
      <c r="AG101" s="242" t="str">
        <f t="shared" si="65"/>
        <v xml:space="preserve">          0</v>
      </c>
      <c r="AK101" s="264">
        <f>SUM('HL KNIHA VYPOC'!H231)</f>
        <v>0</v>
      </c>
      <c r="AN101" s="265">
        <f t="shared" si="85"/>
        <v>0</v>
      </c>
      <c r="AR101" s="265"/>
      <c r="AS101" s="265">
        <f t="shared" si="99"/>
        <v>0</v>
      </c>
    </row>
    <row r="102" spans="2:45" x14ac:dyDescent="0.25">
      <c r="B102" s="268">
        <v>100</v>
      </c>
      <c r="C102" s="19" t="s">
        <v>2135</v>
      </c>
      <c r="D102" s="240" t="str">
        <f>IF(VLOOKUP($B102,suvaha_p!$A:$G,1)=$B102,VLOOKUP($B102,suvaha_p!$A:$G,$B$1),0)</f>
        <v>Výsledok hospodárenia za účtovné obdobie po zdanení /+-/  r. 01 - (r. 81 + r. 85 + r. 86 + r. 87 + r. 90 + r. 93 + r. 97
+ r. 101 + r. 141)</v>
      </c>
      <c r="E102" s="250" t="s">
        <v>2136</v>
      </c>
      <c r="F102" s="250"/>
      <c r="I102" s="271">
        <f t="shared" si="87"/>
        <v>0</v>
      </c>
      <c r="J102" s="271"/>
      <c r="K102" s="271"/>
      <c r="L102" s="272"/>
      <c r="M102" s="272"/>
      <c r="N102" s="261">
        <f>SUM(N3-N83-N87-N88-N89-N92-N95-N99-N103-N143)</f>
        <v>0</v>
      </c>
      <c r="P102" s="262"/>
      <c r="S102" s="241">
        <f t="shared" si="83"/>
        <v>0</v>
      </c>
      <c r="W102" s="261"/>
      <c r="X102" s="261">
        <f>SUM(X3-X83-X87-X88-X89-X92-X95-X99-X103-X143)</f>
        <v>0</v>
      </c>
      <c r="Z102" s="257"/>
      <c r="AB102" s="257">
        <f t="shared" si="68"/>
        <v>0</v>
      </c>
      <c r="AC102" s="257">
        <f t="shared" si="69"/>
        <v>0</v>
      </c>
      <c r="AD102" s="242" t="str">
        <f t="shared" si="70"/>
        <v xml:space="preserve">           </v>
      </c>
      <c r="AE102" s="242" t="str">
        <f t="shared" si="70"/>
        <v xml:space="preserve">           </v>
      </c>
      <c r="AF102" s="276" t="str">
        <f t="shared" si="70"/>
        <v xml:space="preserve">          0</v>
      </c>
      <c r="AG102" s="276" t="str">
        <f t="shared" si="65"/>
        <v xml:space="preserve">          0</v>
      </c>
      <c r="AK102" s="250"/>
      <c r="AN102" s="265">
        <f t="shared" si="85"/>
        <v>0</v>
      </c>
      <c r="AR102" s="259"/>
      <c r="AS102" s="259">
        <f>SUM(AS3-AS83-AS87-AS88-AS89-AS92-AS95-AS99-AS103-AS143)</f>
        <v>0</v>
      </c>
    </row>
    <row r="103" spans="2:45" x14ac:dyDescent="0.25">
      <c r="B103" s="268">
        <v>101</v>
      </c>
      <c r="C103" s="19" t="s">
        <v>2067</v>
      </c>
      <c r="D103" s="240" t="str">
        <f>IF(VLOOKUP($B103,suvaha_p!$A:$G,1)=$B103,VLOOKUP($B103,suvaha_p!$A:$G,$B$1),0)</f>
        <v>Záväzky r. 102 + r. 118 + r. 121 + r. 122 + r. 136 + r. 139
 + r. 140</v>
      </c>
      <c r="E103" s="250" t="s">
        <v>2137</v>
      </c>
      <c r="F103" s="250"/>
      <c r="I103" s="271">
        <f t="shared" si="87"/>
        <v>0</v>
      </c>
      <c r="J103" s="271"/>
      <c r="K103" s="271"/>
      <c r="L103" s="272"/>
      <c r="M103" s="272"/>
      <c r="N103" s="261">
        <f>SUM(N104+N120+N123+N124+N138+N141+N142)</f>
        <v>0</v>
      </c>
      <c r="P103" s="262"/>
      <c r="S103" s="241">
        <f t="shared" si="83"/>
        <v>0</v>
      </c>
      <c r="W103" s="261"/>
      <c r="X103" s="261">
        <f>SUM(X104+X120+X123+X124+X138+X141+X142)</f>
        <v>0</v>
      </c>
      <c r="Z103" s="257"/>
      <c r="AB103" s="257">
        <f t="shared" si="68"/>
        <v>0</v>
      </c>
      <c r="AC103" s="257">
        <f t="shared" si="69"/>
        <v>0</v>
      </c>
      <c r="AD103" s="242" t="str">
        <f t="shared" si="70"/>
        <v xml:space="preserve">           </v>
      </c>
      <c r="AE103" s="242" t="str">
        <f t="shared" si="70"/>
        <v xml:space="preserve">           </v>
      </c>
      <c r="AF103" s="242" t="str">
        <f t="shared" si="70"/>
        <v xml:space="preserve">          0</v>
      </c>
      <c r="AG103" s="242" t="str">
        <f t="shared" si="65"/>
        <v xml:space="preserve">          0</v>
      </c>
      <c r="AK103" s="250"/>
      <c r="AN103" s="265">
        <f t="shared" si="85"/>
        <v>0</v>
      </c>
      <c r="AR103" s="259"/>
      <c r="AS103" s="259">
        <f>SUM(AS104+AS120+AS123+AS124+AS138+AS141+AS142)</f>
        <v>0</v>
      </c>
    </row>
    <row r="104" spans="2:45" outlineLevel="1" x14ac:dyDescent="0.25">
      <c r="B104" s="268">
        <v>102</v>
      </c>
      <c r="C104" s="19" t="s">
        <v>2069</v>
      </c>
      <c r="D104" s="240" t="str">
        <f>IF(VLOOKUP($B104,suvaha_p!$A:$G,1)=$B104,VLOOKUP($B104,suvaha_p!$A:$G,$B$1),0)</f>
        <v>Dlhodobé záväzky súčet (r. 103 + r. 107 až r. 117)</v>
      </c>
      <c r="E104" s="250" t="s">
        <v>2138</v>
      </c>
      <c r="F104" s="250"/>
      <c r="I104" s="271">
        <f t="shared" si="87"/>
        <v>0</v>
      </c>
      <c r="J104" s="271"/>
      <c r="K104" s="271"/>
      <c r="L104" s="272"/>
      <c r="M104" s="272"/>
      <c r="N104" s="261">
        <f>SUM(N105+N109+N110+N111+N112+N113+N114+N115+N116+N117+N118+N119)</f>
        <v>0</v>
      </c>
      <c r="P104" s="262"/>
      <c r="S104" s="241">
        <f t="shared" si="83"/>
        <v>0</v>
      </c>
      <c r="W104" s="261"/>
      <c r="X104" s="261">
        <f>SUM(X105+X109+X110+X111+X112+X113+X114+X115+X116+X117+X118+X119)</f>
        <v>0</v>
      </c>
      <c r="Z104" s="257"/>
      <c r="AB104" s="257">
        <f t="shared" si="68"/>
        <v>0</v>
      </c>
      <c r="AC104" s="257">
        <f t="shared" si="69"/>
        <v>0</v>
      </c>
      <c r="AD104" s="242" t="str">
        <f t="shared" si="70"/>
        <v xml:space="preserve">           </v>
      </c>
      <c r="AE104" s="242" t="str">
        <f t="shared" si="70"/>
        <v xml:space="preserve">           </v>
      </c>
      <c r="AF104" s="242" t="str">
        <f t="shared" si="70"/>
        <v xml:space="preserve">          0</v>
      </c>
      <c r="AG104" s="242" t="str">
        <f t="shared" si="65"/>
        <v xml:space="preserve">          0</v>
      </c>
      <c r="AK104" s="250"/>
      <c r="AN104" s="265">
        <f t="shared" si="85"/>
        <v>0</v>
      </c>
      <c r="AP104" s="265"/>
      <c r="AR104" s="259"/>
      <c r="AS104" s="259">
        <f>SUM(AS105+AS109+AS110+AS111+AS112+AS113+AS114+AS115+AS116+AS117+AS118+AS119)</f>
        <v>0</v>
      </c>
    </row>
    <row r="105" spans="2:45" outlineLevel="1" x14ac:dyDescent="0.25">
      <c r="B105" s="268">
        <v>103</v>
      </c>
      <c r="C105" s="19" t="s">
        <v>2071</v>
      </c>
      <c r="D105" s="240" t="str">
        <f>IF(VLOOKUP($B105,suvaha_p!$A:$G,1)=$B105,VLOOKUP($B105,suvaha_p!$A:$G,$B$1),0)</f>
        <v>Dlhodobé záväzky z obchodného styku súčet
(r. 104 až r. 106)</v>
      </c>
      <c r="E105" s="250" t="s">
        <v>2139</v>
      </c>
      <c r="F105" s="250"/>
      <c r="I105" s="271">
        <f t="shared" si="87"/>
        <v>0</v>
      </c>
      <c r="J105" s="271"/>
      <c r="K105" s="271"/>
      <c r="L105" s="272"/>
      <c r="M105" s="272"/>
      <c r="N105" s="261">
        <f>SUM(N106:N108)</f>
        <v>0</v>
      </c>
      <c r="P105" s="262"/>
      <c r="S105" s="241">
        <f t="shared" si="83"/>
        <v>0</v>
      </c>
      <c r="W105" s="261"/>
      <c r="X105" s="261">
        <f>SUM(X106:X108)</f>
        <v>0</v>
      </c>
      <c r="Z105" s="257"/>
      <c r="AB105" s="257">
        <f t="shared" si="68"/>
        <v>0</v>
      </c>
      <c r="AC105" s="257">
        <f t="shared" si="69"/>
        <v>0</v>
      </c>
      <c r="AD105" s="242" t="str">
        <f t="shared" si="70"/>
        <v xml:space="preserve">           </v>
      </c>
      <c r="AE105" s="242" t="str">
        <f t="shared" si="70"/>
        <v xml:space="preserve">           </v>
      </c>
      <c r="AF105" s="242" t="str">
        <f t="shared" si="70"/>
        <v xml:space="preserve">          0</v>
      </c>
      <c r="AG105" s="242" t="str">
        <f t="shared" si="65"/>
        <v xml:space="preserve">          0</v>
      </c>
      <c r="AK105" s="250"/>
      <c r="AN105" s="265">
        <f t="shared" si="85"/>
        <v>0</v>
      </c>
      <c r="AR105" s="259"/>
      <c r="AS105" s="259">
        <f>SUM(AS106:AS108)</f>
        <v>0</v>
      </c>
    </row>
    <row r="106" spans="2:45" outlineLevel="1" x14ac:dyDescent="0.25">
      <c r="B106" s="268">
        <v>104</v>
      </c>
      <c r="C106" s="19" t="s">
        <v>2080</v>
      </c>
      <c r="D106" s="19" t="str">
        <f>IF(VLOOKUP($B106,suvaha_p!$A:$G,1)=$B106,VLOOKUP($B106,suvaha_p!$A:$G,$B$1),0)</f>
        <v>Záväzky z obchodného styku voči prepojeným účtovným jednotkám (321A, 475A, 476A)</v>
      </c>
      <c r="E106" s="263" t="s">
        <v>2140</v>
      </c>
      <c r="G106" s="265">
        <f>SUM(ANALYTIKAVUJ!C150+ANALYTIKAVUJ!K180+ANALYTIKAVUJ!K190)</f>
        <v>0</v>
      </c>
      <c r="I106" s="271">
        <f t="shared" si="87"/>
        <v>0</v>
      </c>
      <c r="J106" s="271"/>
      <c r="K106" s="271"/>
      <c r="L106" s="272"/>
      <c r="M106" s="272"/>
      <c r="N106" s="241">
        <f t="shared" ref="N106:N119" si="100">ROUND((I106*-1),0)</f>
        <v>0</v>
      </c>
      <c r="Q106" s="241">
        <f>SUM(ANALYTIKAVUJ!D150+ANALYTIKAVUJ!L180+ANALYTIKAVUJ!L190)</f>
        <v>0</v>
      </c>
      <c r="S106" s="241">
        <f t="shared" si="83"/>
        <v>0</v>
      </c>
      <c r="X106" s="241">
        <f t="shared" ref="X106:X119" si="101">ROUND((S106*-1),0)</f>
        <v>0</v>
      </c>
      <c r="Z106" s="274"/>
      <c r="AB106" s="257">
        <f t="shared" si="68"/>
        <v>0</v>
      </c>
      <c r="AC106" s="257">
        <f t="shared" si="69"/>
        <v>0</v>
      </c>
      <c r="AD106" s="242" t="str">
        <f t="shared" si="70"/>
        <v xml:space="preserve">           </v>
      </c>
      <c r="AE106" s="242" t="str">
        <f t="shared" si="70"/>
        <v xml:space="preserve">           </v>
      </c>
      <c r="AF106" s="242" t="str">
        <f t="shared" si="70"/>
        <v xml:space="preserve">          0</v>
      </c>
      <c r="AG106" s="242" t="str">
        <f t="shared" si="65"/>
        <v xml:space="preserve">          0</v>
      </c>
      <c r="AL106" s="265">
        <f>SUM(ANALYTIKAVUJ!E150+ANALYTIKAVUJ!M180+ANALYTIKAVUJ!M190)</f>
        <v>0</v>
      </c>
      <c r="AN106" s="265">
        <f t="shared" si="85"/>
        <v>0</v>
      </c>
      <c r="AR106" s="265"/>
      <c r="AS106" s="265">
        <f t="shared" ref="AS106:AS119" si="102">ROUND((AN106*-1),0)</f>
        <v>0</v>
      </c>
    </row>
    <row r="107" spans="2:45" outlineLevel="1" x14ac:dyDescent="0.25">
      <c r="B107" s="268">
        <v>105</v>
      </c>
      <c r="C107" s="19" t="s">
        <v>2081</v>
      </c>
      <c r="D107" s="19" t="str">
        <f>IF(VLOOKUP($B107,suvaha_p!$A:$G,1)=$B107,VLOOKUP($B107,suvaha_p!$A:$G,$B$1),0)</f>
        <v>Záväzky z obchodného styku v rámci podielovej účasti okrem záväzkov voči prepojeným účtovným jednotkám (321A, 475A, 476A)</v>
      </c>
      <c r="E107" s="263" t="s">
        <v>2141</v>
      </c>
      <c r="G107" s="265">
        <f>SUM(ANALYTIKAVUJ!K191+ANALYTIKAVUJ!K181+ANALYTIKAVUJ!C151)</f>
        <v>0</v>
      </c>
      <c r="I107" s="271">
        <f t="shared" si="87"/>
        <v>0</v>
      </c>
      <c r="J107" s="271"/>
      <c r="K107" s="271"/>
      <c r="L107" s="272"/>
      <c r="M107" s="272"/>
      <c r="N107" s="241">
        <f t="shared" si="100"/>
        <v>0</v>
      </c>
      <c r="Q107" s="241">
        <f>SUM(ANALYTIKAVUJ!L191+ANALYTIKAVUJ!L181+ANALYTIKAVUJ!D151)</f>
        <v>0</v>
      </c>
      <c r="S107" s="241">
        <f t="shared" si="83"/>
        <v>0</v>
      </c>
      <c r="X107" s="241">
        <f t="shared" si="101"/>
        <v>0</v>
      </c>
      <c r="Z107" s="274"/>
      <c r="AB107" s="257">
        <f t="shared" si="68"/>
        <v>0</v>
      </c>
      <c r="AC107" s="257">
        <f t="shared" si="69"/>
        <v>0</v>
      </c>
      <c r="AD107" s="242" t="str">
        <f t="shared" si="70"/>
        <v xml:space="preserve">           </v>
      </c>
      <c r="AE107" s="242" t="str">
        <f t="shared" si="70"/>
        <v xml:space="preserve">           </v>
      </c>
      <c r="AF107" s="242" t="str">
        <f t="shared" si="70"/>
        <v xml:space="preserve">          0</v>
      </c>
      <c r="AG107" s="242" t="str">
        <f t="shared" si="65"/>
        <v xml:space="preserve">          0</v>
      </c>
      <c r="AL107" s="265">
        <f>SUM(ANALYTIKAVUJ!M191+ANALYTIKAVUJ!M181+ANALYTIKAVUJ!E151)</f>
        <v>0</v>
      </c>
      <c r="AN107" s="265">
        <f t="shared" si="85"/>
        <v>0</v>
      </c>
      <c r="AR107" s="265"/>
      <c r="AS107" s="265">
        <f t="shared" si="102"/>
        <v>0</v>
      </c>
    </row>
    <row r="108" spans="2:45" outlineLevel="1" x14ac:dyDescent="0.25">
      <c r="B108" s="268">
        <v>106</v>
      </c>
      <c r="C108" s="19" t="s">
        <v>2082</v>
      </c>
      <c r="D108" s="19" t="str">
        <f>IF(VLOOKUP($B108,suvaha_p!$A:$G,1)=$B108,VLOOKUP($B108,suvaha_p!$A:$G,$B$1),0)</f>
        <v>Ostatné záväzky z obchodného styku (321A, 475A, 476A)</v>
      </c>
      <c r="E108" s="263" t="s">
        <v>2142</v>
      </c>
      <c r="G108" s="265">
        <f>SUM(ANALYTIKAVUJ!C152+ANALYTIKAVUJ!K182+ANALYTIKAVUJ!K192)</f>
        <v>0</v>
      </c>
      <c r="I108" s="271">
        <f t="shared" si="87"/>
        <v>0</v>
      </c>
      <c r="J108" s="271"/>
      <c r="K108" s="271"/>
      <c r="L108" s="272"/>
      <c r="M108" s="272"/>
      <c r="N108" s="241">
        <f t="shared" si="100"/>
        <v>0</v>
      </c>
      <c r="Q108" s="241">
        <f>SUM(ANALYTIKAVUJ!D152+ANALYTIKAVUJ!L182+ANALYTIKAVUJ!L192)</f>
        <v>0</v>
      </c>
      <c r="S108" s="241">
        <f t="shared" si="83"/>
        <v>0</v>
      </c>
      <c r="X108" s="241">
        <f t="shared" si="101"/>
        <v>0</v>
      </c>
      <c r="Z108" s="274"/>
      <c r="AB108" s="257">
        <f t="shared" si="68"/>
        <v>0</v>
      </c>
      <c r="AC108" s="257">
        <f t="shared" si="69"/>
        <v>0</v>
      </c>
      <c r="AD108" s="242" t="str">
        <f t="shared" si="70"/>
        <v xml:space="preserve">           </v>
      </c>
      <c r="AE108" s="242" t="str">
        <f t="shared" si="70"/>
        <v xml:space="preserve">           </v>
      </c>
      <c r="AF108" s="242" t="str">
        <f t="shared" si="70"/>
        <v xml:space="preserve">          0</v>
      </c>
      <c r="AG108" s="242" t="str">
        <f t="shared" si="65"/>
        <v xml:space="preserve">          0</v>
      </c>
      <c r="AL108" s="265">
        <f>SUM(ANALYTIKAVUJ!E152+ANALYTIKAVUJ!M182+ANALYTIKAVUJ!M192)</f>
        <v>0</v>
      </c>
      <c r="AN108" s="265">
        <f t="shared" si="85"/>
        <v>0</v>
      </c>
      <c r="AR108" s="265"/>
      <c r="AS108" s="265">
        <f t="shared" si="102"/>
        <v>0</v>
      </c>
    </row>
    <row r="109" spans="2:45" outlineLevel="1" x14ac:dyDescent="0.25">
      <c r="B109" s="268">
        <v>107</v>
      </c>
      <c r="C109" s="19" t="s">
        <v>2047</v>
      </c>
      <c r="D109" s="19" t="str">
        <f>IF(VLOOKUP($B109,suvaha_p!$A:$G,1)=$B109,VLOOKUP($B109,suvaha_p!$A:$G,$B$1),0)</f>
        <v>Čistá hodnota zákazky (316A)</v>
      </c>
      <c r="E109" s="263" t="s">
        <v>1244</v>
      </c>
      <c r="G109" s="265">
        <f>SUM(ANALYTIKAVUJ!C117)</f>
        <v>0</v>
      </c>
      <c r="I109" s="271">
        <f t="shared" si="87"/>
        <v>0</v>
      </c>
      <c r="J109" s="271"/>
      <c r="K109" s="271"/>
      <c r="L109" s="272"/>
      <c r="M109" s="272"/>
      <c r="N109" s="241">
        <f t="shared" si="100"/>
        <v>0</v>
      </c>
      <c r="Q109" s="241">
        <f>SUM(ANALYTIKAVUJ!D117)</f>
        <v>0</v>
      </c>
      <c r="S109" s="241">
        <f t="shared" si="83"/>
        <v>0</v>
      </c>
      <c r="X109" s="241">
        <f t="shared" si="101"/>
        <v>0</v>
      </c>
      <c r="Z109" s="274"/>
      <c r="AB109" s="257">
        <f t="shared" si="68"/>
        <v>0</v>
      </c>
      <c r="AC109" s="257">
        <f t="shared" si="69"/>
        <v>0</v>
      </c>
      <c r="AD109" s="242" t="str">
        <f t="shared" si="70"/>
        <v xml:space="preserve">           </v>
      </c>
      <c r="AE109" s="242" t="str">
        <f t="shared" si="70"/>
        <v xml:space="preserve">           </v>
      </c>
      <c r="AF109" s="242" t="str">
        <f t="shared" si="70"/>
        <v xml:space="preserve">          0</v>
      </c>
      <c r="AG109" s="242" t="str">
        <f t="shared" si="65"/>
        <v xml:space="preserve">          0</v>
      </c>
      <c r="AL109" s="265">
        <f>SUM(ANALYTIKAVUJ!E117)</f>
        <v>0</v>
      </c>
      <c r="AN109" s="265">
        <f t="shared" si="85"/>
        <v>0</v>
      </c>
      <c r="AR109" s="265"/>
      <c r="AS109" s="265">
        <f t="shared" si="102"/>
        <v>0</v>
      </c>
    </row>
    <row r="110" spans="2:45" outlineLevel="1" x14ac:dyDescent="0.25">
      <c r="B110" s="268">
        <v>108</v>
      </c>
      <c r="C110" s="19" t="s">
        <v>2048</v>
      </c>
      <c r="D110" s="19" t="str">
        <f>IF(VLOOKUP($B110,suvaha_p!$A:$G,1)=$B110,VLOOKUP($B110,suvaha_p!$A:$G,$B$1),0)</f>
        <v>Ostatné záväzky voči prepojeným účtovným jednotkám (471A, 47XA)</v>
      </c>
      <c r="E110" s="263" t="s">
        <v>2143</v>
      </c>
      <c r="G110" s="265">
        <f>SUM(ANALYTIKAVUJ!K166)</f>
        <v>0</v>
      </c>
      <c r="I110" s="271">
        <f t="shared" si="87"/>
        <v>0</v>
      </c>
      <c r="J110" s="271"/>
      <c r="K110" s="271"/>
      <c r="L110" s="272"/>
      <c r="M110" s="272"/>
      <c r="N110" s="241">
        <f t="shared" si="100"/>
        <v>0</v>
      </c>
      <c r="Q110" s="241">
        <f>SUM(ANALYTIKAVUJ!L166)</f>
        <v>0</v>
      </c>
      <c r="S110" s="241">
        <f t="shared" si="83"/>
        <v>0</v>
      </c>
      <c r="X110" s="241">
        <f t="shared" si="101"/>
        <v>0</v>
      </c>
      <c r="Z110" s="274"/>
      <c r="AB110" s="257">
        <f t="shared" si="68"/>
        <v>0</v>
      </c>
      <c r="AC110" s="257">
        <f t="shared" si="69"/>
        <v>0</v>
      </c>
      <c r="AD110" s="242" t="str">
        <f t="shared" si="70"/>
        <v xml:space="preserve">           </v>
      </c>
      <c r="AE110" s="242" t="str">
        <f t="shared" si="70"/>
        <v xml:space="preserve">           </v>
      </c>
      <c r="AF110" s="242" t="str">
        <f t="shared" si="70"/>
        <v xml:space="preserve">          0</v>
      </c>
      <c r="AG110" s="242" t="str">
        <f t="shared" si="65"/>
        <v xml:space="preserve">          0</v>
      </c>
      <c r="AL110" s="265">
        <f>SUM(ANALYTIKAVUJ!M166)</f>
        <v>0</v>
      </c>
      <c r="AN110" s="265">
        <f t="shared" si="85"/>
        <v>0</v>
      </c>
      <c r="AR110" s="265"/>
      <c r="AS110" s="265">
        <f t="shared" si="102"/>
        <v>0</v>
      </c>
    </row>
    <row r="111" spans="2:45" outlineLevel="1" x14ac:dyDescent="0.25">
      <c r="B111" s="268">
        <v>109</v>
      </c>
      <c r="C111" s="19" t="s">
        <v>2049</v>
      </c>
      <c r="D111" s="19" t="str">
        <f>IF(VLOOKUP($B111,suvaha_p!$A:$G,1)=$B111,VLOOKUP($B111,suvaha_p!$A:$G,$B$1),0)</f>
        <v>Ostatné záväzky v rámci podielovej účasti okrem záväzkov voči prepojeným účtovným jednotkám (471A, 47XA)</v>
      </c>
      <c r="E111" s="263" t="s">
        <v>2144</v>
      </c>
      <c r="G111" s="265">
        <f>SUM(ANALYTIKAVUJ!K167)</f>
        <v>0</v>
      </c>
      <c r="I111" s="271">
        <f t="shared" si="87"/>
        <v>0</v>
      </c>
      <c r="J111" s="271"/>
      <c r="K111" s="271"/>
      <c r="L111" s="272"/>
      <c r="M111" s="272"/>
      <c r="N111" s="241">
        <f t="shared" si="100"/>
        <v>0</v>
      </c>
      <c r="Q111" s="241">
        <f>SUM(ANALYTIKAVUJ!L167)</f>
        <v>0</v>
      </c>
      <c r="S111" s="241">
        <f t="shared" si="83"/>
        <v>0</v>
      </c>
      <c r="X111" s="241">
        <f t="shared" si="101"/>
        <v>0</v>
      </c>
      <c r="Z111" s="274"/>
      <c r="AB111" s="257">
        <f t="shared" si="68"/>
        <v>0</v>
      </c>
      <c r="AC111" s="257">
        <f t="shared" si="69"/>
        <v>0</v>
      </c>
      <c r="AD111" s="242" t="str">
        <f t="shared" si="70"/>
        <v xml:space="preserve">           </v>
      </c>
      <c r="AE111" s="242" t="str">
        <f t="shared" si="70"/>
        <v xml:space="preserve">           </v>
      </c>
      <c r="AF111" s="242" t="str">
        <f t="shared" si="70"/>
        <v xml:space="preserve">          0</v>
      </c>
      <c r="AG111" s="242" t="str">
        <f t="shared" si="65"/>
        <v xml:space="preserve">          0</v>
      </c>
      <c r="AL111" s="265">
        <f>SUM(ANALYTIKAVUJ!M167)</f>
        <v>0</v>
      </c>
      <c r="AN111" s="265">
        <f t="shared" si="85"/>
        <v>0</v>
      </c>
      <c r="AR111" s="265"/>
      <c r="AS111" s="265">
        <f t="shared" si="102"/>
        <v>0</v>
      </c>
    </row>
    <row r="112" spans="2:45" outlineLevel="1" x14ac:dyDescent="0.25">
      <c r="B112" s="268">
        <v>110</v>
      </c>
      <c r="C112" s="19" t="s">
        <v>2050</v>
      </c>
      <c r="D112" s="19" t="str">
        <f>IF(VLOOKUP($B112,suvaha_p!$A:$G,1)=$B112,VLOOKUP($B112,suvaha_p!$A:$G,$B$1),0)</f>
        <v>Ostatné dlhodobé záväzky (479A, 47XA)</v>
      </c>
      <c r="E112" s="263" t="s">
        <v>323</v>
      </c>
      <c r="G112" s="265">
        <f>SUM(ANALYTIKAVUJ!K205)</f>
        <v>0</v>
      </c>
      <c r="I112" s="271">
        <f t="shared" si="87"/>
        <v>0</v>
      </c>
      <c r="J112" s="271"/>
      <c r="K112" s="271"/>
      <c r="L112" s="272"/>
      <c r="M112" s="272"/>
      <c r="N112" s="241">
        <f t="shared" si="100"/>
        <v>0</v>
      </c>
      <c r="Q112" s="241">
        <f>SUM(ANALYTIKAVUJ!L205)</f>
        <v>0</v>
      </c>
      <c r="S112" s="241">
        <f t="shared" si="83"/>
        <v>0</v>
      </c>
      <c r="X112" s="241">
        <f t="shared" si="101"/>
        <v>0</v>
      </c>
      <c r="Z112" s="274"/>
      <c r="AB112" s="257">
        <f t="shared" si="68"/>
        <v>0</v>
      </c>
      <c r="AC112" s="257">
        <f t="shared" si="69"/>
        <v>0</v>
      </c>
      <c r="AD112" s="242" t="str">
        <f t="shared" si="70"/>
        <v xml:space="preserve">           </v>
      </c>
      <c r="AE112" s="242" t="str">
        <f t="shared" si="70"/>
        <v xml:space="preserve">           </v>
      </c>
      <c r="AF112" s="242" t="str">
        <f t="shared" si="70"/>
        <v xml:space="preserve">          0</v>
      </c>
      <c r="AG112" s="242" t="str">
        <f t="shared" si="65"/>
        <v xml:space="preserve">          0</v>
      </c>
      <c r="AL112" s="265">
        <f>SUM(ANALYTIKAVUJ!M205)</f>
        <v>0</v>
      </c>
      <c r="AN112" s="265">
        <f t="shared" si="85"/>
        <v>0</v>
      </c>
      <c r="AR112" s="265"/>
      <c r="AS112" s="265">
        <f t="shared" si="102"/>
        <v>0</v>
      </c>
    </row>
    <row r="113" spans="2:45" outlineLevel="1" x14ac:dyDescent="0.25">
      <c r="B113" s="268">
        <v>111</v>
      </c>
      <c r="C113" s="19" t="s">
        <v>2052</v>
      </c>
      <c r="D113" s="19" t="str">
        <f>IF(VLOOKUP($B113,suvaha_p!$A:$G,1)=$B113,VLOOKUP($B113,suvaha_p!$A:$G,$B$1),0)</f>
        <v>Dlhodobé prijaté preddavky (475A)</v>
      </c>
      <c r="E113" s="263" t="s">
        <v>50</v>
      </c>
      <c r="G113" s="265">
        <f>SUM(ANALYTIKAVUJ!K183)</f>
        <v>0</v>
      </c>
      <c r="I113" s="271">
        <f t="shared" si="87"/>
        <v>0</v>
      </c>
      <c r="J113" s="271"/>
      <c r="K113" s="271"/>
      <c r="L113" s="272"/>
      <c r="M113" s="272"/>
      <c r="N113" s="241">
        <f t="shared" si="100"/>
        <v>0</v>
      </c>
      <c r="Q113" s="241">
        <f>SUM(ANALYTIKAVUJ!L183)</f>
        <v>0</v>
      </c>
      <c r="S113" s="241">
        <f t="shared" si="83"/>
        <v>0</v>
      </c>
      <c r="X113" s="241">
        <f t="shared" si="101"/>
        <v>0</v>
      </c>
      <c r="Z113" s="274"/>
      <c r="AB113" s="257">
        <f t="shared" si="68"/>
        <v>0</v>
      </c>
      <c r="AC113" s="257">
        <f t="shared" si="69"/>
        <v>0</v>
      </c>
      <c r="AD113" s="242" t="str">
        <f t="shared" si="70"/>
        <v xml:space="preserve">           </v>
      </c>
      <c r="AE113" s="242" t="str">
        <f t="shared" si="70"/>
        <v xml:space="preserve">           </v>
      </c>
      <c r="AF113" s="242" t="str">
        <f t="shared" si="70"/>
        <v xml:space="preserve">          0</v>
      </c>
      <c r="AG113" s="242" t="str">
        <f t="shared" si="65"/>
        <v xml:space="preserve">          0</v>
      </c>
      <c r="AL113" s="265">
        <f>SUM(ANALYTIKAVUJ!M183)</f>
        <v>0</v>
      </c>
      <c r="AN113" s="265">
        <f t="shared" si="85"/>
        <v>0</v>
      </c>
      <c r="AR113" s="265"/>
      <c r="AS113" s="265">
        <f t="shared" si="102"/>
        <v>0</v>
      </c>
    </row>
    <row r="114" spans="2:45" outlineLevel="1" x14ac:dyDescent="0.25">
      <c r="B114" s="268">
        <v>112</v>
      </c>
      <c r="C114" s="19" t="s">
        <v>2053</v>
      </c>
      <c r="D114" s="19" t="str">
        <f>IF(VLOOKUP($B114,suvaha_p!$A:$G,1)=$B114,VLOOKUP($B114,suvaha_p!$A:$G,$B$1),0)</f>
        <v>Dlhodobé zmenky na úhradu (478A)</v>
      </c>
      <c r="E114" s="263" t="s">
        <v>51</v>
      </c>
      <c r="G114" s="265">
        <f>SUM(ANALYTIKAVUJ!K198)</f>
        <v>0</v>
      </c>
      <c r="I114" s="271">
        <f t="shared" si="87"/>
        <v>0</v>
      </c>
      <c r="J114" s="271"/>
      <c r="K114" s="271"/>
      <c r="L114" s="272"/>
      <c r="M114" s="272"/>
      <c r="N114" s="241">
        <f t="shared" si="100"/>
        <v>0</v>
      </c>
      <c r="Q114" s="241">
        <f>SUM(ANALYTIKAVUJ!L198)</f>
        <v>0</v>
      </c>
      <c r="S114" s="241">
        <f t="shared" si="83"/>
        <v>0</v>
      </c>
      <c r="X114" s="241">
        <f t="shared" si="101"/>
        <v>0</v>
      </c>
      <c r="Z114" s="274"/>
      <c r="AB114" s="257">
        <f t="shared" si="68"/>
        <v>0</v>
      </c>
      <c r="AC114" s="257">
        <f t="shared" si="69"/>
        <v>0</v>
      </c>
      <c r="AD114" s="242" t="str">
        <f t="shared" si="70"/>
        <v xml:space="preserve">           </v>
      </c>
      <c r="AE114" s="242" t="str">
        <f t="shared" si="70"/>
        <v xml:space="preserve">           </v>
      </c>
      <c r="AF114" s="242" t="str">
        <f t="shared" si="70"/>
        <v xml:space="preserve">          0</v>
      </c>
      <c r="AG114" s="242" t="str">
        <f t="shared" si="65"/>
        <v xml:space="preserve">          0</v>
      </c>
      <c r="AL114" s="265">
        <f>SUM(ANALYTIKAVUJ!M198)</f>
        <v>0</v>
      </c>
      <c r="AN114" s="265">
        <f t="shared" si="85"/>
        <v>0</v>
      </c>
      <c r="AR114" s="265"/>
      <c r="AS114" s="265">
        <f t="shared" si="102"/>
        <v>0</v>
      </c>
    </row>
    <row r="115" spans="2:45" outlineLevel="1" x14ac:dyDescent="0.25">
      <c r="B115" s="268">
        <v>113</v>
      </c>
      <c r="C115" s="19" t="s">
        <v>2058</v>
      </c>
      <c r="D115" s="19" t="str">
        <f>IF(VLOOKUP($B115,suvaha_p!$A:$G,1)=$B115,VLOOKUP($B115,suvaha_p!$A:$G,$B$1),0)</f>
        <v>Vydané dlhopisy (473A/-/255A)</v>
      </c>
      <c r="E115" s="263" t="s">
        <v>2145</v>
      </c>
      <c r="G115" s="265">
        <f>SUM(ANALYTIKAVUJ!K172+ANALYTIKAVUJ!C146)</f>
        <v>0</v>
      </c>
      <c r="I115" s="271">
        <f t="shared" si="87"/>
        <v>0</v>
      </c>
      <c r="J115" s="271"/>
      <c r="K115" s="271"/>
      <c r="L115" s="272"/>
      <c r="M115" s="272"/>
      <c r="N115" s="241">
        <f t="shared" si="100"/>
        <v>0</v>
      </c>
      <c r="Q115" s="241">
        <f>SUM(ANALYTIKAVUJ!L172+ANALYTIKAVUJ!D146)</f>
        <v>0</v>
      </c>
      <c r="S115" s="241">
        <f t="shared" si="83"/>
        <v>0</v>
      </c>
      <c r="X115" s="241">
        <f t="shared" si="101"/>
        <v>0</v>
      </c>
      <c r="Z115" s="274"/>
      <c r="AB115" s="257">
        <f t="shared" si="68"/>
        <v>0</v>
      </c>
      <c r="AC115" s="257">
        <f t="shared" si="69"/>
        <v>0</v>
      </c>
      <c r="AD115" s="242" t="str">
        <f t="shared" si="70"/>
        <v xml:space="preserve">           </v>
      </c>
      <c r="AE115" s="242" t="str">
        <f t="shared" si="70"/>
        <v xml:space="preserve">           </v>
      </c>
      <c r="AF115" s="242" t="str">
        <f t="shared" si="70"/>
        <v xml:space="preserve">          0</v>
      </c>
      <c r="AG115" s="242" t="str">
        <f t="shared" si="65"/>
        <v xml:space="preserve">          0</v>
      </c>
      <c r="AL115" s="265">
        <f>SUM(ANALYTIKAVUJ!M172+ANALYTIKAVUJ!E146)</f>
        <v>0</v>
      </c>
      <c r="AN115" s="265">
        <f t="shared" si="85"/>
        <v>0</v>
      </c>
      <c r="AR115" s="265"/>
      <c r="AS115" s="265">
        <f t="shared" si="102"/>
        <v>0</v>
      </c>
    </row>
    <row r="116" spans="2:45" outlineLevel="1" x14ac:dyDescent="0.25">
      <c r="B116" s="268">
        <v>114</v>
      </c>
      <c r="C116" s="19" t="s">
        <v>2059</v>
      </c>
      <c r="D116" s="19" t="str">
        <f>IF(VLOOKUP($B116,suvaha_p!$A:$G,1)=$B116,VLOOKUP($B116,suvaha_p!$A:$G,$B$1),0)</f>
        <v>Záväzky zo sociálneho fondu (472)</v>
      </c>
      <c r="E116" s="263" t="s">
        <v>2146</v>
      </c>
      <c r="F116" s="265">
        <f>SUM('HL KNIHA VYPOC'!G248)</f>
        <v>0</v>
      </c>
      <c r="I116" s="271">
        <f t="shared" si="87"/>
        <v>0</v>
      </c>
      <c r="J116" s="271"/>
      <c r="K116" s="271"/>
      <c r="L116" s="272"/>
      <c r="M116" s="272"/>
      <c r="N116" s="241">
        <f t="shared" si="100"/>
        <v>0</v>
      </c>
      <c r="P116" s="241">
        <f>SUM('HL KNIHA VYPOC'!K248)</f>
        <v>0</v>
      </c>
      <c r="S116" s="241">
        <f t="shared" si="83"/>
        <v>0</v>
      </c>
      <c r="X116" s="241">
        <f t="shared" si="101"/>
        <v>0</v>
      </c>
      <c r="Z116" s="274"/>
      <c r="AB116" s="257">
        <f t="shared" si="68"/>
        <v>0</v>
      </c>
      <c r="AC116" s="257">
        <f t="shared" si="69"/>
        <v>0</v>
      </c>
      <c r="AD116" s="242" t="str">
        <f t="shared" si="70"/>
        <v xml:space="preserve">           </v>
      </c>
      <c r="AE116" s="242" t="str">
        <f t="shared" si="70"/>
        <v xml:space="preserve">           </v>
      </c>
      <c r="AF116" s="242" t="str">
        <f t="shared" si="70"/>
        <v xml:space="preserve">          0</v>
      </c>
      <c r="AG116" s="242" t="str">
        <f t="shared" si="65"/>
        <v xml:space="preserve">          0</v>
      </c>
      <c r="AK116" s="265">
        <f>SUM('HL KNIHA VYPOC'!H248)</f>
        <v>0</v>
      </c>
      <c r="AN116" s="265">
        <f t="shared" si="85"/>
        <v>0</v>
      </c>
      <c r="AR116" s="265"/>
      <c r="AS116" s="265">
        <f t="shared" si="102"/>
        <v>0</v>
      </c>
    </row>
    <row r="117" spans="2:45" outlineLevel="1" x14ac:dyDescent="0.25">
      <c r="B117" s="268">
        <v>115</v>
      </c>
      <c r="C117" s="19" t="s">
        <v>2064</v>
      </c>
      <c r="D117" s="19" t="str">
        <f>IF(VLOOKUP($B117,suvaha_p!$A:$G,1)=$B117,VLOOKUP($B117,suvaha_p!$A:$G,$B$1),0)</f>
        <v>Iné dlhodobé záväzky (336A, 372A, 474A, 47XA)</v>
      </c>
      <c r="E117" s="263" t="s">
        <v>1245</v>
      </c>
      <c r="G117" s="265">
        <f>SUM(ANALYTIKAVUJ!C125+ANALYTIKAVUJ!C182+ANALYTIKAVUJ!K176)</f>
        <v>0</v>
      </c>
      <c r="I117" s="271">
        <f t="shared" si="87"/>
        <v>0</v>
      </c>
      <c r="J117" s="271"/>
      <c r="K117" s="271"/>
      <c r="L117" s="272"/>
      <c r="M117" s="272"/>
      <c r="N117" s="241">
        <f t="shared" si="100"/>
        <v>0</v>
      </c>
      <c r="Q117" s="241">
        <f>SUM(ANALYTIKAVUJ!D125+ANALYTIKAVUJ!D182+ANALYTIKAVUJ!L176)</f>
        <v>0</v>
      </c>
      <c r="S117" s="241">
        <f t="shared" si="83"/>
        <v>0</v>
      </c>
      <c r="X117" s="241">
        <f t="shared" si="101"/>
        <v>0</v>
      </c>
      <c r="Z117" s="274"/>
      <c r="AB117" s="257">
        <f t="shared" si="68"/>
        <v>0</v>
      </c>
      <c r="AC117" s="257">
        <f t="shared" si="69"/>
        <v>0</v>
      </c>
      <c r="AD117" s="242" t="str">
        <f t="shared" si="70"/>
        <v xml:space="preserve">           </v>
      </c>
      <c r="AE117" s="242" t="str">
        <f t="shared" si="70"/>
        <v xml:space="preserve">           </v>
      </c>
      <c r="AF117" s="242" t="str">
        <f t="shared" si="70"/>
        <v xml:space="preserve">          0</v>
      </c>
      <c r="AG117" s="242" t="str">
        <f t="shared" si="65"/>
        <v xml:space="preserve">          0</v>
      </c>
      <c r="AL117" s="265">
        <f>SUM(ANALYTIKAVUJ!E125+ANALYTIKAVUJ!E182+ANALYTIKAVUJ!M176)</f>
        <v>0</v>
      </c>
      <c r="AN117" s="265">
        <f t="shared" si="85"/>
        <v>0</v>
      </c>
      <c r="AR117" s="265"/>
      <c r="AS117" s="265">
        <f t="shared" si="102"/>
        <v>0</v>
      </c>
    </row>
    <row r="118" spans="2:45" outlineLevel="1" x14ac:dyDescent="0.25">
      <c r="B118" s="268">
        <v>116</v>
      </c>
      <c r="C118" s="19" t="s">
        <v>2065</v>
      </c>
      <c r="D118" s="19" t="str">
        <f>IF(VLOOKUP($B118,suvaha_p!$A:$G,1)=$B118,VLOOKUP($B118,suvaha_p!$A:$G,$B$1),0)</f>
        <v>Dlhodobé záväzky z derivátových operácií (373A, 377A)</v>
      </c>
      <c r="E118" s="263" t="s">
        <v>1246</v>
      </c>
      <c r="G118" s="265">
        <f>SUM(ANALYTIKAVUJ!K136+ANALYTIKAVUJ!C186)</f>
        <v>0</v>
      </c>
      <c r="I118" s="271">
        <f t="shared" si="87"/>
        <v>0</v>
      </c>
      <c r="J118" s="271"/>
      <c r="K118" s="271"/>
      <c r="L118" s="272"/>
      <c r="M118" s="272"/>
      <c r="N118" s="241">
        <f t="shared" si="100"/>
        <v>0</v>
      </c>
      <c r="Q118" s="241">
        <f>SUM(ANALYTIKAVUJ!L136+ANALYTIKAVUJ!D186)</f>
        <v>0</v>
      </c>
      <c r="S118" s="241">
        <f t="shared" si="83"/>
        <v>0</v>
      </c>
      <c r="X118" s="241">
        <f t="shared" si="101"/>
        <v>0</v>
      </c>
      <c r="Z118" s="274"/>
      <c r="AB118" s="257">
        <f t="shared" si="68"/>
        <v>0</v>
      </c>
      <c r="AC118" s="257">
        <f t="shared" si="69"/>
        <v>0</v>
      </c>
      <c r="AD118" s="242" t="str">
        <f t="shared" si="70"/>
        <v xml:space="preserve">           </v>
      </c>
      <c r="AE118" s="242" t="str">
        <f t="shared" si="70"/>
        <v xml:space="preserve">           </v>
      </c>
      <c r="AF118" s="242" t="str">
        <f t="shared" si="70"/>
        <v xml:space="preserve">          0</v>
      </c>
      <c r="AG118" s="242" t="str">
        <f t="shared" si="65"/>
        <v xml:space="preserve">          0</v>
      </c>
      <c r="AL118" s="265">
        <f>SUM(ANALYTIKAVUJ!M136+ANALYTIKAVUJ!E186)</f>
        <v>0</v>
      </c>
      <c r="AN118" s="265">
        <f t="shared" si="85"/>
        <v>0</v>
      </c>
      <c r="AR118" s="265"/>
      <c r="AS118" s="265">
        <f t="shared" si="102"/>
        <v>0</v>
      </c>
    </row>
    <row r="119" spans="2:45" outlineLevel="1" x14ac:dyDescent="0.25">
      <c r="B119" s="268">
        <v>117</v>
      </c>
      <c r="C119" s="19" t="s">
        <v>2147</v>
      </c>
      <c r="D119" s="19" t="str">
        <f>IF(VLOOKUP($B119,suvaha_p!$A:$G,1)=$B119,VLOOKUP($B119,suvaha_p!$A:$G,$B$1),0)</f>
        <v>Odložený daňový záväzok (481A)</v>
      </c>
      <c r="E119" s="263" t="s">
        <v>1248</v>
      </c>
      <c r="G119" s="265">
        <f>SUM(ANALYTIKAVUJ!K141)</f>
        <v>0</v>
      </c>
      <c r="I119" s="271">
        <f t="shared" si="87"/>
        <v>0</v>
      </c>
      <c r="J119" s="271"/>
      <c r="K119" s="271"/>
      <c r="L119" s="272"/>
      <c r="M119" s="272"/>
      <c r="N119" s="241">
        <f t="shared" si="100"/>
        <v>0</v>
      </c>
      <c r="Q119" s="241">
        <f>SUM(ANALYTIKAVUJ!L141)</f>
        <v>0</v>
      </c>
      <c r="S119" s="241">
        <f t="shared" si="83"/>
        <v>0</v>
      </c>
      <c r="X119" s="241">
        <f t="shared" si="101"/>
        <v>0</v>
      </c>
      <c r="Z119" s="274"/>
      <c r="AB119" s="257">
        <f t="shared" si="68"/>
        <v>0</v>
      </c>
      <c r="AC119" s="257">
        <f t="shared" si="69"/>
        <v>0</v>
      </c>
      <c r="AD119" s="242" t="str">
        <f t="shared" si="70"/>
        <v xml:space="preserve">           </v>
      </c>
      <c r="AE119" s="242" t="str">
        <f t="shared" si="70"/>
        <v xml:space="preserve">           </v>
      </c>
      <c r="AF119" s="242" t="str">
        <f t="shared" si="70"/>
        <v xml:space="preserve">          0</v>
      </c>
      <c r="AG119" s="242" t="str">
        <f t="shared" si="65"/>
        <v xml:space="preserve">          0</v>
      </c>
      <c r="AL119" s="265">
        <f>SUM(ANALYTIKAVUJ!M141)</f>
        <v>0</v>
      </c>
      <c r="AN119" s="265">
        <f t="shared" si="85"/>
        <v>0</v>
      </c>
      <c r="AR119" s="265"/>
      <c r="AS119" s="265">
        <f t="shared" si="102"/>
        <v>0</v>
      </c>
    </row>
    <row r="120" spans="2:45" outlineLevel="1" x14ac:dyDescent="0.25">
      <c r="B120" s="268">
        <v>118</v>
      </c>
      <c r="C120" s="19" t="s">
        <v>2077</v>
      </c>
      <c r="D120" s="240" t="str">
        <f>IF(VLOOKUP($B120,suvaha_p!$A:$G,1)=$B120,VLOOKUP($B120,suvaha_p!$A:$G,$B$1),0)</f>
        <v>Dlhodobé rezervy r. 119 + r. 120</v>
      </c>
      <c r="E120" s="250" t="s">
        <v>2148</v>
      </c>
      <c r="F120" s="250"/>
      <c r="I120" s="271">
        <f t="shared" si="87"/>
        <v>0</v>
      </c>
      <c r="J120" s="271"/>
      <c r="K120" s="271"/>
      <c r="L120" s="272"/>
      <c r="M120" s="272"/>
      <c r="N120" s="261">
        <f>SUM(N121:N122)</f>
        <v>0</v>
      </c>
      <c r="P120" s="262"/>
      <c r="S120" s="241">
        <f t="shared" si="83"/>
        <v>0</v>
      </c>
      <c r="X120" s="261">
        <f>SUM(X121:X122)</f>
        <v>0</v>
      </c>
      <c r="Z120" s="257"/>
      <c r="AB120" s="257">
        <f t="shared" si="68"/>
        <v>0</v>
      </c>
      <c r="AC120" s="257">
        <f t="shared" si="69"/>
        <v>0</v>
      </c>
      <c r="AD120" s="242" t="str">
        <f t="shared" si="70"/>
        <v xml:space="preserve">           </v>
      </c>
      <c r="AE120" s="242" t="str">
        <f t="shared" si="70"/>
        <v xml:space="preserve">           </v>
      </c>
      <c r="AF120" s="242" t="str">
        <f t="shared" si="70"/>
        <v xml:space="preserve">          0</v>
      </c>
      <c r="AG120" s="242" t="str">
        <f t="shared" si="65"/>
        <v xml:space="preserve">          0</v>
      </c>
      <c r="AK120" s="250"/>
      <c r="AN120" s="265">
        <f t="shared" si="85"/>
        <v>0</v>
      </c>
      <c r="AR120" s="265"/>
      <c r="AS120" s="259">
        <f>SUM(AS121:AS122)</f>
        <v>0</v>
      </c>
    </row>
    <row r="121" spans="2:45" outlineLevel="1" x14ac:dyDescent="0.25">
      <c r="B121" s="268">
        <v>119</v>
      </c>
      <c r="C121" s="19" t="s">
        <v>2079</v>
      </c>
      <c r="D121" s="19" t="str">
        <f>IF(VLOOKUP($B121,suvaha_p!$A:$G,1)=$B121,VLOOKUP($B121,suvaha_p!$A:$G,$B$1),0)</f>
        <v>Zákonné rezervy  (451A)</v>
      </c>
      <c r="E121" s="263" t="s">
        <v>331</v>
      </c>
      <c r="G121" s="265">
        <f>SUM(ANALYTIKAVUJ!K154)</f>
        <v>0</v>
      </c>
      <c r="I121" s="271">
        <f t="shared" si="87"/>
        <v>0</v>
      </c>
      <c r="J121" s="271"/>
      <c r="K121" s="271"/>
      <c r="L121" s="272"/>
      <c r="M121" s="272"/>
      <c r="N121" s="241">
        <f t="shared" ref="N121:N122" si="103">ROUND((I121*-1),0)</f>
        <v>0</v>
      </c>
      <c r="Q121" s="241">
        <f>SUM(ANALYTIKAVUJ!L154)</f>
        <v>0</v>
      </c>
      <c r="S121" s="241">
        <f t="shared" si="83"/>
        <v>0</v>
      </c>
      <c r="X121" s="241">
        <f t="shared" ref="X121:X123" si="104">ROUND((S121*-1),0)</f>
        <v>0</v>
      </c>
      <c r="Z121" s="274"/>
      <c r="AB121" s="257">
        <f t="shared" si="68"/>
        <v>0</v>
      </c>
      <c r="AC121" s="257">
        <f t="shared" si="69"/>
        <v>0</v>
      </c>
      <c r="AD121" s="242" t="str">
        <f t="shared" si="70"/>
        <v xml:space="preserve">           </v>
      </c>
      <c r="AE121" s="242" t="str">
        <f t="shared" si="70"/>
        <v xml:space="preserve">           </v>
      </c>
      <c r="AF121" s="242" t="str">
        <f t="shared" si="70"/>
        <v xml:space="preserve">          0</v>
      </c>
      <c r="AG121" s="242" t="str">
        <f t="shared" si="65"/>
        <v xml:space="preserve">          0</v>
      </c>
      <c r="AL121" s="265">
        <f>SUM(ANALYTIKAVUJ!M154)</f>
        <v>0</v>
      </c>
      <c r="AN121" s="265">
        <f t="shared" si="85"/>
        <v>0</v>
      </c>
      <c r="AR121" s="265"/>
      <c r="AS121" s="265">
        <f t="shared" ref="AS121:AS123" si="105">ROUND((AN121*-1),0)</f>
        <v>0</v>
      </c>
    </row>
    <row r="122" spans="2:45" outlineLevel="1" x14ac:dyDescent="0.25">
      <c r="B122" s="268">
        <v>120</v>
      </c>
      <c r="C122" s="19" t="s">
        <v>2047</v>
      </c>
      <c r="D122" s="19" t="str">
        <f>IF(VLOOKUP($B122,suvaha_p!$A:$G,1)=$B122,VLOOKUP($B122,suvaha_p!$A:$G,$B$1),0)</f>
        <v>Ostatné rezervy (459A, 45XA)</v>
      </c>
      <c r="E122" s="263" t="s">
        <v>335</v>
      </c>
      <c r="G122" s="265">
        <f>SUM(ANALYTIKAVUJ!K158)</f>
        <v>0</v>
      </c>
      <c r="I122" s="271">
        <f t="shared" si="87"/>
        <v>0</v>
      </c>
      <c r="J122" s="271"/>
      <c r="K122" s="271"/>
      <c r="L122" s="272"/>
      <c r="M122" s="272"/>
      <c r="N122" s="241">
        <f t="shared" si="103"/>
        <v>0</v>
      </c>
      <c r="Q122" s="241">
        <f>SUM(ANALYTIKAVUJ!L158)</f>
        <v>0</v>
      </c>
      <c r="S122" s="241">
        <f t="shared" si="83"/>
        <v>0</v>
      </c>
      <c r="X122" s="241">
        <f t="shared" si="104"/>
        <v>0</v>
      </c>
      <c r="Z122" s="274"/>
      <c r="AB122" s="257">
        <f t="shared" si="68"/>
        <v>0</v>
      </c>
      <c r="AC122" s="257">
        <f t="shared" si="69"/>
        <v>0</v>
      </c>
      <c r="AD122" s="242" t="str">
        <f t="shared" si="70"/>
        <v xml:space="preserve">           </v>
      </c>
      <c r="AE122" s="242" t="str">
        <f t="shared" si="70"/>
        <v xml:space="preserve">           </v>
      </c>
      <c r="AF122" s="242" t="str">
        <f t="shared" si="70"/>
        <v xml:space="preserve">          0</v>
      </c>
      <c r="AG122" s="242" t="str">
        <f t="shared" si="65"/>
        <v xml:space="preserve">          0</v>
      </c>
      <c r="AL122" s="265">
        <f>SUM(ANALYTIKAVUJ!M158)</f>
        <v>0</v>
      </c>
      <c r="AN122" s="265">
        <f t="shared" si="85"/>
        <v>0</v>
      </c>
      <c r="AR122" s="265"/>
      <c r="AS122" s="265">
        <f t="shared" si="105"/>
        <v>0</v>
      </c>
    </row>
    <row r="123" spans="2:45" outlineLevel="1" x14ac:dyDescent="0.25">
      <c r="B123" s="268">
        <v>121</v>
      </c>
      <c r="C123" s="19" t="s">
        <v>2084</v>
      </c>
      <c r="D123" s="240" t="str">
        <f>IF(VLOOKUP($B123,suvaha_p!$A:$G,1)=$B123,VLOOKUP($B123,suvaha_p!$A:$G,$B$1),0)</f>
        <v>Dlhodobé bankové úvery (461A, 46XA)</v>
      </c>
      <c r="E123" s="277" t="s">
        <v>52</v>
      </c>
      <c r="F123" s="250"/>
      <c r="G123" s="265">
        <f>SUM(ANALYTIKAVUJ!K162)</f>
        <v>0</v>
      </c>
      <c r="I123" s="271">
        <f t="shared" si="87"/>
        <v>0</v>
      </c>
      <c r="J123" s="271"/>
      <c r="K123" s="271"/>
      <c r="L123" s="272"/>
      <c r="M123" s="272"/>
      <c r="N123" s="241">
        <f>ROUND((I123*-1),0)</f>
        <v>0</v>
      </c>
      <c r="P123" s="262"/>
      <c r="Q123" s="241">
        <f>SUM(ANALYTIKAVUJ!L162)</f>
        <v>0</v>
      </c>
      <c r="S123" s="241">
        <f t="shared" si="83"/>
        <v>0</v>
      </c>
      <c r="X123" s="241">
        <f t="shared" si="104"/>
        <v>0</v>
      </c>
      <c r="Z123" s="257"/>
      <c r="AB123" s="257">
        <f t="shared" si="68"/>
        <v>0</v>
      </c>
      <c r="AC123" s="257">
        <f t="shared" si="69"/>
        <v>0</v>
      </c>
      <c r="AD123" s="242" t="str">
        <f t="shared" si="70"/>
        <v xml:space="preserve">           </v>
      </c>
      <c r="AE123" s="242" t="str">
        <f t="shared" si="70"/>
        <v xml:space="preserve">           </v>
      </c>
      <c r="AF123" s="242" t="str">
        <f t="shared" si="70"/>
        <v xml:space="preserve">          0</v>
      </c>
      <c r="AG123" s="242" t="str">
        <f t="shared" si="65"/>
        <v xml:space="preserve">          0</v>
      </c>
      <c r="AK123" s="250"/>
      <c r="AL123" s="265">
        <f>SUM(ANALYTIKAVUJ!M162)</f>
        <v>0</v>
      </c>
      <c r="AN123" s="265">
        <f t="shared" si="85"/>
        <v>0</v>
      </c>
      <c r="AR123" s="265"/>
      <c r="AS123" s="265">
        <f t="shared" si="105"/>
        <v>0</v>
      </c>
    </row>
    <row r="124" spans="2:45" outlineLevel="1" x14ac:dyDescent="0.25">
      <c r="B124" s="268">
        <v>122</v>
      </c>
      <c r="C124" s="19" t="s">
        <v>2088</v>
      </c>
      <c r="D124" s="240" t="str">
        <f>IF(VLOOKUP($B124,suvaha_p!$A:$G,1)=$B124,VLOOKUP($B124,suvaha_p!$A:$G,$B$1),0)</f>
        <v>Krátkodobé záväzky súčet (r. 123 + r. 127 až r. 135)</v>
      </c>
      <c r="E124" s="250" t="s">
        <v>340</v>
      </c>
      <c r="F124" s="250"/>
      <c r="I124" s="271">
        <f t="shared" si="87"/>
        <v>0</v>
      </c>
      <c r="J124" s="271"/>
      <c r="K124" s="271"/>
      <c r="L124" s="272"/>
      <c r="M124" s="272"/>
      <c r="N124" s="261">
        <f>SUM(N129:N137)+N125</f>
        <v>0</v>
      </c>
      <c r="P124" s="262"/>
      <c r="S124" s="241">
        <f t="shared" si="83"/>
        <v>0</v>
      </c>
      <c r="W124" s="261"/>
      <c r="X124" s="261">
        <f>SUM(X129:X137)+X125</f>
        <v>0</v>
      </c>
      <c r="Z124" s="257"/>
      <c r="AB124" s="257">
        <f t="shared" si="68"/>
        <v>0</v>
      </c>
      <c r="AC124" s="257">
        <f t="shared" si="69"/>
        <v>0</v>
      </c>
      <c r="AD124" s="242" t="str">
        <f t="shared" si="70"/>
        <v xml:space="preserve">           </v>
      </c>
      <c r="AE124" s="242" t="str">
        <f t="shared" si="70"/>
        <v xml:space="preserve">           </v>
      </c>
      <c r="AF124" s="242" t="str">
        <f t="shared" si="70"/>
        <v xml:space="preserve">          0</v>
      </c>
      <c r="AG124" s="242" t="str">
        <f t="shared" si="65"/>
        <v xml:space="preserve">          0</v>
      </c>
      <c r="AK124" s="250"/>
      <c r="AN124" s="265">
        <f t="shared" si="85"/>
        <v>0</v>
      </c>
      <c r="AR124" s="259"/>
      <c r="AS124" s="259">
        <f>SUM(AS129:AS137)+AS125</f>
        <v>0</v>
      </c>
    </row>
    <row r="125" spans="2:45" outlineLevel="1" x14ac:dyDescent="0.25">
      <c r="B125" s="268">
        <v>123</v>
      </c>
      <c r="C125" s="19" t="s">
        <v>2090</v>
      </c>
      <c r="D125" s="240" t="str">
        <f>IF(VLOOKUP($B125,suvaha_p!$A:$G,1)=$B125,VLOOKUP($B125,suvaha_p!$A:$G,$B$1),0)</f>
        <v>Záväzky z obchodného styku súčet (r.124 až r. 126)</v>
      </c>
      <c r="E125" s="250" t="s">
        <v>53</v>
      </c>
      <c r="F125" s="250"/>
      <c r="I125" s="271">
        <f t="shared" si="87"/>
        <v>0</v>
      </c>
      <c r="J125" s="271"/>
      <c r="K125" s="271"/>
      <c r="L125" s="272"/>
      <c r="M125" s="272"/>
      <c r="N125" s="261">
        <f>SUM(N126:N128)</f>
        <v>0</v>
      </c>
      <c r="P125" s="262"/>
      <c r="S125" s="241">
        <f t="shared" si="83"/>
        <v>0</v>
      </c>
      <c r="W125" s="261"/>
      <c r="X125" s="261">
        <f>SUM(X126:X128)</f>
        <v>0</v>
      </c>
      <c r="Z125" s="257"/>
      <c r="AB125" s="257">
        <f t="shared" si="68"/>
        <v>0</v>
      </c>
      <c r="AC125" s="257">
        <f t="shared" si="69"/>
        <v>0</v>
      </c>
      <c r="AD125" s="242" t="str">
        <f t="shared" si="70"/>
        <v xml:space="preserve">           </v>
      </c>
      <c r="AE125" s="242" t="str">
        <f t="shared" si="70"/>
        <v xml:space="preserve">           </v>
      </c>
      <c r="AF125" s="242" t="str">
        <f t="shared" si="70"/>
        <v xml:space="preserve">          0</v>
      </c>
      <c r="AG125" s="242" t="str">
        <f t="shared" si="65"/>
        <v xml:space="preserve">          0</v>
      </c>
      <c r="AK125" s="250"/>
      <c r="AN125" s="265">
        <f t="shared" si="85"/>
        <v>0</v>
      </c>
      <c r="AR125" s="259"/>
      <c r="AS125" s="259">
        <f>SUM(AS126:AS128)</f>
        <v>0</v>
      </c>
    </row>
    <row r="126" spans="2:45" outlineLevel="1" x14ac:dyDescent="0.25">
      <c r="B126" s="268">
        <v>124</v>
      </c>
      <c r="C126" s="19" t="s">
        <v>2080</v>
      </c>
      <c r="D126" s="19" t="str">
        <f>IF(VLOOKUP($B126,suvaha_p!$A:$G,1)=$B126,VLOOKUP($B126,suvaha_p!$A:$G,$B$1),0)</f>
        <v>Záväzky z obchodného styku voči prepojeným účtovným jednotkám (321A, 322A, 324A, 325A, 326A, 32XA, 475A, 476A, 478A, 47XA)</v>
      </c>
      <c r="E126" s="263" t="s">
        <v>347</v>
      </c>
      <c r="G126" s="265">
        <f>SUM(ANALYTIKAVUJ!C153+ANALYTIKAVUJ!K184+ANALYTIKAVUJ!K193+ANALYTIKAVUJ!C158+ANALYTIKAVUJ!C167+ANALYTIKAVUJ!C172+ANALYTIKAVUJ!C177+ANALYTIKAVUJ!K199)</f>
        <v>0</v>
      </c>
      <c r="I126" s="271">
        <f t="shared" si="87"/>
        <v>0</v>
      </c>
      <c r="J126" s="271"/>
      <c r="K126" s="271"/>
      <c r="L126" s="272"/>
      <c r="M126" s="272"/>
      <c r="N126" s="241">
        <f t="shared" ref="N126:N137" si="106">ROUND((I126*-1),0)</f>
        <v>0</v>
      </c>
      <c r="Q126" s="241">
        <f>SUM(ANALYTIKAVUJ!D153+ANALYTIKAVUJ!L184+ANALYTIKAVUJ!L193+ANALYTIKAVUJ!D158+ANALYTIKAVUJ!D167+ANALYTIKAVUJ!D172+ANALYTIKAVUJ!D177+ANALYTIKAVUJ!L199)</f>
        <v>0</v>
      </c>
      <c r="S126" s="241">
        <f t="shared" si="83"/>
        <v>0</v>
      </c>
      <c r="X126" s="241">
        <f t="shared" ref="X126:X137" si="107">ROUND((S126*-1),0)</f>
        <v>0</v>
      </c>
      <c r="Z126" s="274"/>
      <c r="AB126" s="257">
        <f t="shared" si="68"/>
        <v>0</v>
      </c>
      <c r="AC126" s="257">
        <f t="shared" si="69"/>
        <v>0</v>
      </c>
      <c r="AD126" s="242" t="str">
        <f t="shared" si="70"/>
        <v xml:space="preserve">           </v>
      </c>
      <c r="AE126" s="242" t="str">
        <f t="shared" si="70"/>
        <v xml:space="preserve">           </v>
      </c>
      <c r="AF126" s="242" t="str">
        <f t="shared" si="70"/>
        <v xml:space="preserve">          0</v>
      </c>
      <c r="AG126" s="242" t="str">
        <f t="shared" si="65"/>
        <v xml:space="preserve">          0</v>
      </c>
      <c r="AL126" s="265">
        <f>SUM(ANALYTIKAVUJ!E153+ANALYTIKAVUJ!M184+ANALYTIKAVUJ!M193+ANALYTIKAVUJ!E158+ANALYTIKAVUJ!E167+ANALYTIKAVUJ!E172+ANALYTIKAVUJ!E177+ANALYTIKAVUJ!M199)</f>
        <v>0</v>
      </c>
      <c r="AN126" s="265">
        <f t="shared" si="85"/>
        <v>0</v>
      </c>
      <c r="AR126" s="265"/>
      <c r="AS126" s="265">
        <f t="shared" ref="AS126:AS137" si="108">ROUND((AN126*-1),0)</f>
        <v>0</v>
      </c>
    </row>
    <row r="127" spans="2:45" outlineLevel="1" x14ac:dyDescent="0.25">
      <c r="B127" s="268">
        <v>125</v>
      </c>
      <c r="C127" s="19" t="s">
        <v>2081</v>
      </c>
      <c r="D127" s="19" t="str">
        <f>IF(VLOOKUP($B127,suvaha_p!$A:$G,1)=$B127,VLOOKUP($B127,suvaha_p!$A:$G,$B$1),0)</f>
        <v>Záväzky z obchodného styku v rámci podielovej účasti okrem záväzkov voči prepojeným účtovným jednotkám (321A, 322A, 324A, 325A, 326A, 32XA, 475A, 476A, 478A, 47XA)</v>
      </c>
      <c r="E127" s="263" t="s">
        <v>2149</v>
      </c>
      <c r="G127" s="265">
        <f>SUM(ANALYTIKAVUJ!K194+ANALYTIKAVUJ!K185+ANALYTIKAVUJ!C154+ANALYTIKAVUJ!K200+ANALYTIKAVUJ!C159+ANALYTIKAVUJ!C168+ANALYTIKAVUJ!C173+ANALYTIKAVUJ!C178)</f>
        <v>0</v>
      </c>
      <c r="I127" s="271">
        <f t="shared" si="87"/>
        <v>0</v>
      </c>
      <c r="J127" s="271"/>
      <c r="K127" s="271"/>
      <c r="L127" s="272"/>
      <c r="M127" s="272"/>
      <c r="N127" s="241">
        <f t="shared" si="106"/>
        <v>0</v>
      </c>
      <c r="Q127" s="241">
        <f>SUM(ANALYTIKAVUJ!L194+ANALYTIKAVUJ!L185+ANALYTIKAVUJ!D154+ANALYTIKAVUJ!L200+ANALYTIKAVUJ!D159+ANALYTIKAVUJ!D168+ANALYTIKAVUJ!D173+ANALYTIKAVUJ!D178)</f>
        <v>0</v>
      </c>
      <c r="S127" s="241">
        <f t="shared" si="83"/>
        <v>0</v>
      </c>
      <c r="X127" s="241">
        <f t="shared" si="107"/>
        <v>0</v>
      </c>
      <c r="Z127" s="274"/>
      <c r="AB127" s="257">
        <f t="shared" si="68"/>
        <v>0</v>
      </c>
      <c r="AC127" s="257">
        <f t="shared" si="69"/>
        <v>0</v>
      </c>
      <c r="AD127" s="242" t="str">
        <f t="shared" si="70"/>
        <v xml:space="preserve">           </v>
      </c>
      <c r="AE127" s="242" t="str">
        <f t="shared" si="70"/>
        <v xml:space="preserve">           </v>
      </c>
      <c r="AF127" s="242" t="str">
        <f t="shared" si="70"/>
        <v xml:space="preserve">          0</v>
      </c>
      <c r="AG127" s="242" t="str">
        <f t="shared" si="65"/>
        <v xml:space="preserve">          0</v>
      </c>
      <c r="AL127" s="265">
        <f>SUM(ANALYTIKAVUJ!M194+ANALYTIKAVUJ!M185+ANALYTIKAVUJ!E154+ANALYTIKAVUJ!M200+ANALYTIKAVUJ!E159+ANALYTIKAVUJ!E168+ANALYTIKAVUJ!E173+ANALYTIKAVUJ!E178)</f>
        <v>0</v>
      </c>
      <c r="AN127" s="265">
        <f t="shared" si="85"/>
        <v>0</v>
      </c>
      <c r="AR127" s="265"/>
      <c r="AS127" s="265">
        <f t="shared" si="108"/>
        <v>0</v>
      </c>
    </row>
    <row r="128" spans="2:45" outlineLevel="1" x14ac:dyDescent="0.25">
      <c r="B128" s="268">
        <v>126</v>
      </c>
      <c r="C128" s="19" t="s">
        <v>2082</v>
      </c>
      <c r="D128" s="19" t="str">
        <f>IF(VLOOKUP($B128,suvaha_p!$A:$G,1)=$B128,VLOOKUP($B128,suvaha_p!$A:$G,$B$1),0)</f>
        <v>Ostatné záväzky z obchodného styku (321A, 322A, 324A, 325A, 326A, 32XA, 475A, 476A, 478A, 47XA)</v>
      </c>
      <c r="E128" s="263" t="s">
        <v>2150</v>
      </c>
      <c r="G128" s="265">
        <f>SUM(ANALYTIKAVUJ!C155+ANALYTIKAVUJ!K186+ANALYTIKAVUJ!K195+ANALYTIKAVUJ!C160+ANALYTIKAVUJ!C169+ANALYTIKAVUJ!C174+ANALYTIKAVUJ!C179+ANALYTIKAVUJ!K201)</f>
        <v>0</v>
      </c>
      <c r="I128" s="271">
        <f t="shared" si="87"/>
        <v>0</v>
      </c>
      <c r="J128" s="271"/>
      <c r="K128" s="271"/>
      <c r="L128" s="272"/>
      <c r="M128" s="272"/>
      <c r="N128" s="241">
        <f t="shared" si="106"/>
        <v>0</v>
      </c>
      <c r="Q128" s="241">
        <f>SUM(ANALYTIKAVUJ!D155+ANALYTIKAVUJ!L186+ANALYTIKAVUJ!L195+ANALYTIKAVUJ!D160+ANALYTIKAVUJ!D169+ANALYTIKAVUJ!D174+ANALYTIKAVUJ!D179+ANALYTIKAVUJ!L201)</f>
        <v>0</v>
      </c>
      <c r="S128" s="241">
        <f t="shared" si="83"/>
        <v>0</v>
      </c>
      <c r="X128" s="241">
        <f t="shared" si="107"/>
        <v>0</v>
      </c>
      <c r="Z128" s="274"/>
      <c r="AB128" s="257">
        <f t="shared" si="68"/>
        <v>0</v>
      </c>
      <c r="AC128" s="257">
        <f t="shared" si="69"/>
        <v>0</v>
      </c>
      <c r="AD128" s="242" t="str">
        <f t="shared" si="70"/>
        <v xml:space="preserve">           </v>
      </c>
      <c r="AE128" s="242" t="str">
        <f t="shared" si="70"/>
        <v xml:space="preserve">           </v>
      </c>
      <c r="AF128" s="242" t="str">
        <f t="shared" si="70"/>
        <v xml:space="preserve">          0</v>
      </c>
      <c r="AG128" s="242" t="str">
        <f t="shared" si="65"/>
        <v xml:space="preserve">          0</v>
      </c>
      <c r="AL128" s="265">
        <f>SUM(ANALYTIKAVUJ!E155+ANALYTIKAVUJ!M186+ANALYTIKAVUJ!M195+ANALYTIKAVUJ!E160+ANALYTIKAVUJ!E169+ANALYTIKAVUJ!E174+ANALYTIKAVUJ!E179+ANALYTIKAVUJ!M201)</f>
        <v>0</v>
      </c>
      <c r="AN128" s="265">
        <f t="shared" si="85"/>
        <v>0</v>
      </c>
      <c r="AR128" s="265"/>
      <c r="AS128" s="265">
        <f t="shared" si="108"/>
        <v>0</v>
      </c>
    </row>
    <row r="129" spans="2:45" outlineLevel="1" x14ac:dyDescent="0.25">
      <c r="B129" s="268">
        <v>127</v>
      </c>
      <c r="C129" s="19" t="s">
        <v>2047</v>
      </c>
      <c r="D129" s="19" t="str">
        <f>IF(VLOOKUP($B129,suvaha_p!$A:$G,1)=$B129,VLOOKUP($B129,suvaha_p!$A:$G,$B$1),0)</f>
        <v>Čistá hodnota zákazky (316A)</v>
      </c>
      <c r="E129" s="263" t="s">
        <v>2151</v>
      </c>
      <c r="G129" s="265">
        <f>SUM(ANALYTIKAVUJ!C118)</f>
        <v>0</v>
      </c>
      <c r="I129" s="271">
        <f t="shared" si="87"/>
        <v>0</v>
      </c>
      <c r="J129" s="271"/>
      <c r="K129" s="271"/>
      <c r="L129" s="272"/>
      <c r="M129" s="272"/>
      <c r="N129" s="241">
        <f t="shared" si="106"/>
        <v>0</v>
      </c>
      <c r="Q129" s="241">
        <f>SUM(ANALYTIKAVUJ!D118)</f>
        <v>0</v>
      </c>
      <c r="S129" s="241">
        <f t="shared" si="83"/>
        <v>0</v>
      </c>
      <c r="X129" s="241">
        <f t="shared" si="107"/>
        <v>0</v>
      </c>
      <c r="Z129" s="274"/>
      <c r="AB129" s="257">
        <f t="shared" si="68"/>
        <v>0</v>
      </c>
      <c r="AC129" s="257">
        <f t="shared" si="69"/>
        <v>0</v>
      </c>
      <c r="AD129" s="242" t="str">
        <f t="shared" si="70"/>
        <v xml:space="preserve">           </v>
      </c>
      <c r="AE129" s="242" t="str">
        <f t="shared" si="70"/>
        <v xml:space="preserve">           </v>
      </c>
      <c r="AF129" s="242" t="str">
        <f t="shared" si="70"/>
        <v xml:space="preserve">          0</v>
      </c>
      <c r="AG129" s="242" t="str">
        <f t="shared" si="65"/>
        <v xml:space="preserve">          0</v>
      </c>
      <c r="AL129" s="265">
        <f>SUM(ANALYTIKAVUJ!E118)</f>
        <v>0</v>
      </c>
      <c r="AN129" s="265">
        <f t="shared" si="85"/>
        <v>0</v>
      </c>
      <c r="AR129" s="265"/>
      <c r="AS129" s="265">
        <f t="shared" si="108"/>
        <v>0</v>
      </c>
    </row>
    <row r="130" spans="2:45" outlineLevel="1" x14ac:dyDescent="0.25">
      <c r="B130" s="268">
        <v>128</v>
      </c>
      <c r="C130" s="19" t="s">
        <v>2048</v>
      </c>
      <c r="D130" s="19" t="str">
        <f>IF(VLOOKUP($B130,suvaha_p!$A:$G,1)=$B130,VLOOKUP($B130,suvaha_p!$A:$G,$B$1),0)</f>
        <v>Ostatné záväzky voči prepojeným účtovným jednotkám (361A, 36XA, 471A, 47XA)</v>
      </c>
      <c r="E130" s="263" t="s">
        <v>2152</v>
      </c>
      <c r="F130" s="264">
        <f>ANALYTIKAVUJ!$C$95</f>
        <v>0</v>
      </c>
      <c r="G130" s="265">
        <f>SUM(ANALYTIKAVUJ!K168)</f>
        <v>0</v>
      </c>
      <c r="I130" s="271">
        <f t="shared" si="87"/>
        <v>0</v>
      </c>
      <c r="J130" s="271"/>
      <c r="K130" s="271"/>
      <c r="L130" s="272"/>
      <c r="M130" s="272"/>
      <c r="N130" s="241">
        <f t="shared" si="106"/>
        <v>0</v>
      </c>
      <c r="P130" s="266">
        <f>ANALYTIKAVUJ!$D$95</f>
        <v>0</v>
      </c>
      <c r="Q130" s="241">
        <f>SUM(ANALYTIKAVUJ!L168)</f>
        <v>0</v>
      </c>
      <c r="S130" s="241">
        <f t="shared" si="83"/>
        <v>0</v>
      </c>
      <c r="X130" s="241">
        <f t="shared" si="107"/>
        <v>0</v>
      </c>
      <c r="Z130" s="274"/>
      <c r="AB130" s="257">
        <f t="shared" si="68"/>
        <v>0</v>
      </c>
      <c r="AC130" s="257">
        <f t="shared" si="69"/>
        <v>0</v>
      </c>
      <c r="AD130" s="242" t="str">
        <f t="shared" si="70"/>
        <v xml:space="preserve">           </v>
      </c>
      <c r="AE130" s="242" t="str">
        <f t="shared" si="70"/>
        <v xml:space="preserve">           </v>
      </c>
      <c r="AF130" s="242" t="str">
        <f t="shared" si="70"/>
        <v xml:space="preserve">          0</v>
      </c>
      <c r="AG130" s="242" t="str">
        <f t="shared" si="65"/>
        <v xml:space="preserve">          0</v>
      </c>
      <c r="AK130" s="264">
        <f>ANALYTIKAVUJ!$E$95</f>
        <v>0</v>
      </c>
      <c r="AL130" s="265">
        <f>SUM(ANALYTIKAVUJ!M168)</f>
        <v>0</v>
      </c>
      <c r="AN130" s="265">
        <f t="shared" si="85"/>
        <v>0</v>
      </c>
      <c r="AR130" s="265"/>
      <c r="AS130" s="265">
        <f t="shared" si="108"/>
        <v>0</v>
      </c>
    </row>
    <row r="131" spans="2:45" outlineLevel="1" x14ac:dyDescent="0.25">
      <c r="B131" s="268">
        <v>129</v>
      </c>
      <c r="C131" s="19" t="s">
        <v>2049</v>
      </c>
      <c r="D131" s="19" t="str">
        <f>IF(VLOOKUP($B131,suvaha_p!$A:$G,1)=$B131,VLOOKUP($B131,suvaha_p!$A:$G,$B$1),0)</f>
        <v>Ostatné záväzky v rámci podielovej účasti okrem záväzkov voči prepojeným účtovným jednotkám (361A, 36XA, 471A, 47XA)</v>
      </c>
      <c r="E131" s="263" t="s">
        <v>2153</v>
      </c>
      <c r="F131" s="264">
        <f>ANALYTIKAVUJ!$C$96</f>
        <v>0</v>
      </c>
      <c r="G131" s="265">
        <f>SUM(ANALYTIKAVUJ!K169)</f>
        <v>0</v>
      </c>
      <c r="I131" s="271">
        <f t="shared" si="87"/>
        <v>0</v>
      </c>
      <c r="J131" s="271"/>
      <c r="K131" s="271"/>
      <c r="L131" s="272"/>
      <c r="M131" s="272"/>
      <c r="N131" s="241">
        <f t="shared" si="106"/>
        <v>0</v>
      </c>
      <c r="P131" s="266">
        <f>ANALYTIKAVUJ!$D$96</f>
        <v>0</v>
      </c>
      <c r="Q131" s="241">
        <f>SUM(ANALYTIKAVUJ!L169)</f>
        <v>0</v>
      </c>
      <c r="S131" s="241">
        <f t="shared" si="83"/>
        <v>0</v>
      </c>
      <c r="X131" s="241">
        <f t="shared" si="107"/>
        <v>0</v>
      </c>
      <c r="Z131" s="274"/>
      <c r="AB131" s="257">
        <f t="shared" si="68"/>
        <v>0</v>
      </c>
      <c r="AC131" s="257">
        <f t="shared" si="69"/>
        <v>0</v>
      </c>
      <c r="AD131" s="242" t="str">
        <f t="shared" si="70"/>
        <v xml:space="preserve">           </v>
      </c>
      <c r="AE131" s="242" t="str">
        <f t="shared" si="70"/>
        <v xml:space="preserve">           </v>
      </c>
      <c r="AF131" s="242" t="str">
        <f t="shared" si="70"/>
        <v xml:space="preserve">          0</v>
      </c>
      <c r="AG131" s="242" t="str">
        <f t="shared" si="70"/>
        <v xml:space="preserve">          0</v>
      </c>
      <c r="AK131" s="264">
        <f>ANALYTIKAVUJ!$E$96</f>
        <v>0</v>
      </c>
      <c r="AL131" s="265">
        <f>SUM(ANALYTIKAVUJ!M169)</f>
        <v>0</v>
      </c>
      <c r="AN131" s="265">
        <f t="shared" si="85"/>
        <v>0</v>
      </c>
      <c r="AR131" s="265"/>
      <c r="AS131" s="265">
        <f t="shared" si="108"/>
        <v>0</v>
      </c>
    </row>
    <row r="132" spans="2:45" outlineLevel="1" x14ac:dyDescent="0.25">
      <c r="B132" s="268">
        <v>130</v>
      </c>
      <c r="C132" s="19" t="s">
        <v>2050</v>
      </c>
      <c r="D132" s="19" t="str">
        <f>IF(VLOOKUP($B132,suvaha_p!$A:$G,1)=$B132,VLOOKUP($B132,suvaha_p!$A:$G,$B$1),0)</f>
        <v>Záväzky voči spoločníkom a združeniu (364, 365, 366, 367, 368, 398A, 478A, 479A)</v>
      </c>
      <c r="E132" s="263" t="s">
        <v>351</v>
      </c>
      <c r="F132" s="265">
        <f>SUM('HL KNIHA VYPOC'!G179:G183)+'HL KNIHA VYPOC'!G210</f>
        <v>0</v>
      </c>
      <c r="G132" s="265">
        <f>SUM(ANALYTIKAVUJ!K202+ANALYTIKAVUJ!K206)</f>
        <v>0</v>
      </c>
      <c r="I132" s="271">
        <f t="shared" si="87"/>
        <v>0</v>
      </c>
      <c r="J132" s="271"/>
      <c r="K132" s="271"/>
      <c r="L132" s="272"/>
      <c r="M132" s="272"/>
      <c r="N132" s="241">
        <f t="shared" si="106"/>
        <v>0</v>
      </c>
      <c r="P132" s="241">
        <f>SUM('HL KNIHA VYPOC'!K179:Q183)+'HL KNIHA VYPOC'!K210</f>
        <v>0</v>
      </c>
      <c r="Q132" s="241">
        <f>SUM(ANALYTIKAVUJ!L202+ANALYTIKAVUJ!L206)</f>
        <v>0</v>
      </c>
      <c r="S132" s="241">
        <f t="shared" si="83"/>
        <v>0</v>
      </c>
      <c r="X132" s="241">
        <f t="shared" si="107"/>
        <v>0</v>
      </c>
      <c r="Z132" s="274"/>
      <c r="AB132" s="257">
        <f t="shared" ref="AB132:AB147" si="109">ROUND(N132,0)</f>
        <v>0</v>
      </c>
      <c r="AC132" s="257">
        <f t="shared" ref="AC132:AC147" si="110">ROUND(X132,0)</f>
        <v>0</v>
      </c>
      <c r="AD132" s="242" t="str">
        <f t="shared" ref="AD132:AG147" si="111">REPT(" ",11-LEN(Z132))&amp;Z132</f>
        <v xml:space="preserve">           </v>
      </c>
      <c r="AE132" s="242" t="str">
        <f t="shared" si="111"/>
        <v xml:space="preserve">           </v>
      </c>
      <c r="AF132" s="242" t="str">
        <f t="shared" si="111"/>
        <v xml:space="preserve">          0</v>
      </c>
      <c r="AG132" s="242" t="str">
        <f t="shared" si="111"/>
        <v xml:space="preserve">          0</v>
      </c>
      <c r="AK132" s="265">
        <f>SUM('HL KNIHA VYPOC'!H179:H183)+'HL KNIHA VYPOC'!H210</f>
        <v>0</v>
      </c>
      <c r="AL132" s="265">
        <f>SUM(ANALYTIKAVUJ!M202+ANALYTIKAVUJ!M206)</f>
        <v>0</v>
      </c>
      <c r="AN132" s="265">
        <f t="shared" si="85"/>
        <v>0</v>
      </c>
      <c r="AR132" s="265"/>
      <c r="AS132" s="265">
        <f t="shared" si="108"/>
        <v>0</v>
      </c>
    </row>
    <row r="133" spans="2:45" outlineLevel="1" x14ac:dyDescent="0.25">
      <c r="B133" s="268">
        <v>131</v>
      </c>
      <c r="C133" s="19" t="s">
        <v>2052</v>
      </c>
      <c r="D133" s="19" t="str">
        <f>IF(VLOOKUP($B133,suvaha_p!$A:$G,1)=$B133,VLOOKUP($B133,suvaha_p!$A:$G,$B$1),0)</f>
        <v>Záväzky voči zamestnancom (331, 333, 33X, 479A)</v>
      </c>
      <c r="E133" s="263" t="s">
        <v>353</v>
      </c>
      <c r="F133" s="264">
        <f>SUM('HL KNIHA VYPOC'!G157+'HL KNIHA VYPOC'!G158)</f>
        <v>0</v>
      </c>
      <c r="G133" s="265">
        <f>SUM(ANALYTIKAVUJ!K207)</f>
        <v>0</v>
      </c>
      <c r="I133" s="271">
        <f t="shared" si="87"/>
        <v>0</v>
      </c>
      <c r="J133" s="271"/>
      <c r="K133" s="271"/>
      <c r="L133" s="272"/>
      <c r="M133" s="272"/>
      <c r="N133" s="241">
        <f t="shared" si="106"/>
        <v>0</v>
      </c>
      <c r="P133" s="266">
        <f>SUM('HL KNIHA VYPOC'!K157+'HL KNIHA VYPOC'!K158)</f>
        <v>0</v>
      </c>
      <c r="Q133" s="241">
        <f>SUM(ANALYTIKAVUJ!L207)</f>
        <v>0</v>
      </c>
      <c r="S133" s="241">
        <f t="shared" si="83"/>
        <v>0</v>
      </c>
      <c r="X133" s="241">
        <f t="shared" si="107"/>
        <v>0</v>
      </c>
      <c r="Z133" s="274"/>
      <c r="AB133" s="257">
        <f t="shared" si="109"/>
        <v>0</v>
      </c>
      <c r="AC133" s="257">
        <f t="shared" si="110"/>
        <v>0</v>
      </c>
      <c r="AD133" s="242" t="str">
        <f t="shared" si="111"/>
        <v xml:space="preserve">           </v>
      </c>
      <c r="AE133" s="242" t="str">
        <f t="shared" si="111"/>
        <v xml:space="preserve">           </v>
      </c>
      <c r="AF133" s="242" t="str">
        <f t="shared" si="111"/>
        <v xml:space="preserve">          0</v>
      </c>
      <c r="AG133" s="242" t="str">
        <f t="shared" si="111"/>
        <v xml:space="preserve">          0</v>
      </c>
      <c r="AK133" s="264">
        <f>SUM('HL KNIHA VYPOC'!H157+'HL KNIHA VYPOC'!H158)</f>
        <v>0</v>
      </c>
      <c r="AL133" s="265">
        <f>SUM(ANALYTIKAVUJ!M207)</f>
        <v>0</v>
      </c>
      <c r="AN133" s="265">
        <f t="shared" si="85"/>
        <v>0</v>
      </c>
      <c r="AR133" s="265"/>
      <c r="AS133" s="265">
        <f t="shared" si="108"/>
        <v>0</v>
      </c>
    </row>
    <row r="134" spans="2:45" outlineLevel="1" x14ac:dyDescent="0.25">
      <c r="B134" s="268">
        <v>132</v>
      </c>
      <c r="C134" s="19" t="s">
        <v>2053</v>
      </c>
      <c r="D134" s="19" t="str">
        <f>IF(VLOOKUP($B134,suvaha_p!$A:$G,1)=$B134,VLOOKUP($B134,suvaha_p!$A:$G,$B$1),0)</f>
        <v>Záväzky zo sociálneho poistenia (336A)</v>
      </c>
      <c r="E134" s="263" t="s">
        <v>357</v>
      </c>
      <c r="G134" s="265">
        <f>SUM(ANALYTIKAVUJ!C126)</f>
        <v>0</v>
      </c>
      <c r="I134" s="271">
        <f t="shared" si="87"/>
        <v>0</v>
      </c>
      <c r="J134" s="271"/>
      <c r="K134" s="271"/>
      <c r="L134" s="272"/>
      <c r="M134" s="272"/>
      <c r="N134" s="241">
        <f t="shared" si="106"/>
        <v>0</v>
      </c>
      <c r="Q134" s="241">
        <f>SUM(ANALYTIKAVUJ!D126)</f>
        <v>0</v>
      </c>
      <c r="S134" s="241">
        <f t="shared" si="83"/>
        <v>0</v>
      </c>
      <c r="X134" s="241">
        <f t="shared" si="107"/>
        <v>0</v>
      </c>
      <c r="Z134" s="274"/>
      <c r="AB134" s="257">
        <f t="shared" si="109"/>
        <v>0</v>
      </c>
      <c r="AC134" s="257">
        <f t="shared" si="110"/>
        <v>0</v>
      </c>
      <c r="AD134" s="242" t="str">
        <f t="shared" si="111"/>
        <v xml:space="preserve">           </v>
      </c>
      <c r="AE134" s="242" t="str">
        <f t="shared" si="111"/>
        <v xml:space="preserve">           </v>
      </c>
      <c r="AF134" s="242" t="str">
        <f t="shared" si="111"/>
        <v xml:space="preserve">          0</v>
      </c>
      <c r="AG134" s="242" t="str">
        <f t="shared" si="111"/>
        <v xml:space="preserve">          0</v>
      </c>
      <c r="AL134" s="265">
        <f>SUM(ANALYTIKAVUJ!E126)</f>
        <v>0</v>
      </c>
      <c r="AN134" s="265">
        <f t="shared" si="85"/>
        <v>0</v>
      </c>
      <c r="AR134" s="265"/>
      <c r="AS134" s="265">
        <f t="shared" si="108"/>
        <v>0</v>
      </c>
    </row>
    <row r="135" spans="2:45" outlineLevel="1" x14ac:dyDescent="0.25">
      <c r="B135" s="268">
        <v>133</v>
      </c>
      <c r="C135" s="19" t="s">
        <v>2058</v>
      </c>
      <c r="D135" s="19" t="str">
        <f>IF(VLOOKUP($B135,suvaha_p!$A:$G,1)=$B135,VLOOKUP($B135,suvaha_p!$A:$G,$B$1),0)</f>
        <v>Daňové záväzky a dotácie (341, 342, 343, 345, 346, 347, 34X)</v>
      </c>
      <c r="E135" s="263" t="s">
        <v>361</v>
      </c>
      <c r="G135" s="265">
        <f>SUM(ANALYTIKAVUJ!K108+ANALYTIKAVUJ!K112+ANALYTIKAVUJ!K116+ANALYTIKAVUJ!K120+ANALYTIKAVUJ!K124+ANALYTIKAVUJ!K128)</f>
        <v>0</v>
      </c>
      <c r="I135" s="271">
        <f t="shared" si="87"/>
        <v>0</v>
      </c>
      <c r="J135" s="271"/>
      <c r="K135" s="271"/>
      <c r="L135" s="272"/>
      <c r="M135" s="272"/>
      <c r="N135" s="241">
        <f t="shared" si="106"/>
        <v>0</v>
      </c>
      <c r="Q135" s="241">
        <f>SUM(ANALYTIKAVUJ!L108+ANALYTIKAVUJ!L112+ANALYTIKAVUJ!L116+ANALYTIKAVUJ!L120+ANALYTIKAVUJ!L124+ANALYTIKAVUJ!L128)</f>
        <v>0</v>
      </c>
      <c r="S135" s="241">
        <f t="shared" si="83"/>
        <v>0</v>
      </c>
      <c r="X135" s="241">
        <f t="shared" si="107"/>
        <v>0</v>
      </c>
      <c r="AB135" s="257">
        <f t="shared" si="109"/>
        <v>0</v>
      </c>
      <c r="AC135" s="257">
        <f t="shared" si="110"/>
        <v>0</v>
      </c>
      <c r="AD135" s="242" t="str">
        <f t="shared" si="111"/>
        <v xml:space="preserve">           </v>
      </c>
      <c r="AE135" s="242" t="str">
        <f t="shared" si="111"/>
        <v xml:space="preserve">           </v>
      </c>
      <c r="AF135" s="242" t="str">
        <f t="shared" si="111"/>
        <v xml:space="preserve">          0</v>
      </c>
      <c r="AG135" s="242" t="str">
        <f t="shared" si="111"/>
        <v xml:space="preserve">          0</v>
      </c>
      <c r="AL135" s="265">
        <f>SUM(ANALYTIKAVUJ!M108+ANALYTIKAVUJ!M112+ANALYTIKAVUJ!M116+ANALYTIKAVUJ!M120+ANALYTIKAVUJ!M124+ANALYTIKAVUJ!M128)</f>
        <v>0</v>
      </c>
      <c r="AN135" s="265">
        <f t="shared" si="85"/>
        <v>0</v>
      </c>
      <c r="AR135" s="265"/>
      <c r="AS135" s="265">
        <f t="shared" si="108"/>
        <v>0</v>
      </c>
    </row>
    <row r="136" spans="2:45" outlineLevel="1" x14ac:dyDescent="0.25">
      <c r="B136" s="268">
        <v>134</v>
      </c>
      <c r="C136" s="19" t="s">
        <v>2059</v>
      </c>
      <c r="D136" s="19" t="str">
        <f>IF(VLOOKUP($B136,suvaha_p!$A:$G,1)=$B136,VLOOKUP($B136,suvaha_p!$A:$G,$B$1),0)</f>
        <v>Záväzky z derivátových operácií (373A, 377A)</v>
      </c>
      <c r="E136" s="263" t="s">
        <v>2154</v>
      </c>
      <c r="G136" s="265">
        <f>SUM(ANALYTIKAVUJ!K137+ANALYTIKAVUJ!C187)</f>
        <v>0</v>
      </c>
      <c r="I136" s="271">
        <f t="shared" si="87"/>
        <v>0</v>
      </c>
      <c r="J136" s="271"/>
      <c r="K136" s="271"/>
      <c r="L136" s="272"/>
      <c r="M136" s="272"/>
      <c r="N136" s="241">
        <f t="shared" si="106"/>
        <v>0</v>
      </c>
      <c r="Q136" s="241">
        <f>SUM(ANALYTIKAVUJ!L137+ANALYTIKAVUJ!D187)</f>
        <v>0</v>
      </c>
      <c r="S136" s="241">
        <f t="shared" si="83"/>
        <v>0</v>
      </c>
      <c r="X136" s="241">
        <f t="shared" si="107"/>
        <v>0</v>
      </c>
      <c r="Z136" s="274"/>
      <c r="AB136" s="257">
        <f t="shared" si="109"/>
        <v>0</v>
      </c>
      <c r="AC136" s="257">
        <f t="shared" si="110"/>
        <v>0</v>
      </c>
      <c r="AD136" s="242" t="str">
        <f t="shared" si="111"/>
        <v xml:space="preserve">           </v>
      </c>
      <c r="AE136" s="242" t="str">
        <f t="shared" si="111"/>
        <v xml:space="preserve">           </v>
      </c>
      <c r="AF136" s="242" t="str">
        <f t="shared" si="111"/>
        <v xml:space="preserve">          0</v>
      </c>
      <c r="AG136" s="242" t="str">
        <f t="shared" si="111"/>
        <v xml:space="preserve">          0</v>
      </c>
      <c r="AL136" s="265">
        <f>SUM(ANALYTIKAVUJ!M137+ANALYTIKAVUJ!E187)</f>
        <v>0</v>
      </c>
      <c r="AN136" s="265">
        <f t="shared" si="85"/>
        <v>0</v>
      </c>
      <c r="AR136" s="265"/>
      <c r="AS136" s="265">
        <f t="shared" si="108"/>
        <v>0</v>
      </c>
    </row>
    <row r="137" spans="2:45" outlineLevel="1" x14ac:dyDescent="0.25">
      <c r="B137" s="268">
        <v>135</v>
      </c>
      <c r="C137" s="19" t="s">
        <v>2064</v>
      </c>
      <c r="D137" s="19" t="str">
        <f>IF(VLOOKUP($B137,suvaha_p!$A:$G,1)=$B137,VLOOKUP($B137,suvaha_p!$A:$G,$B$1),0)</f>
        <v>Iné záväzky (372A, 379A, 474A, 475A, 479A, 47XA)</v>
      </c>
      <c r="E137" s="263" t="s">
        <v>2155</v>
      </c>
      <c r="F137" s="264">
        <f>SUM('HL KNIHA VYPOC'!G194)</f>
        <v>0</v>
      </c>
      <c r="G137" s="265">
        <f>SUM(ANALYTIKAVUJ!C183+ANALYTIKAVUJ!K177+ANALYTIKAVUJ!K187+ANALYTIKAVUJ!K208)</f>
        <v>0</v>
      </c>
      <c r="I137" s="271">
        <f t="shared" si="87"/>
        <v>0</v>
      </c>
      <c r="J137" s="271"/>
      <c r="K137" s="271"/>
      <c r="L137" s="272"/>
      <c r="M137" s="272"/>
      <c r="N137" s="241">
        <f t="shared" si="106"/>
        <v>0</v>
      </c>
      <c r="P137" s="266">
        <f>SUM('HL KNIHA VYPOC'!K194)</f>
        <v>0</v>
      </c>
      <c r="Q137" s="241">
        <f>SUM(ANALYTIKAVUJ!D183+ANALYTIKAVUJ!L177+ANALYTIKAVUJ!L187+ANALYTIKAVUJ!L208)</f>
        <v>0</v>
      </c>
      <c r="S137" s="241">
        <f t="shared" si="83"/>
        <v>0</v>
      </c>
      <c r="X137" s="241">
        <f t="shared" si="107"/>
        <v>0</v>
      </c>
      <c r="AB137" s="257">
        <f t="shared" si="109"/>
        <v>0</v>
      </c>
      <c r="AC137" s="257">
        <f t="shared" si="110"/>
        <v>0</v>
      </c>
      <c r="AD137" s="242" t="str">
        <f t="shared" si="111"/>
        <v xml:space="preserve">           </v>
      </c>
      <c r="AE137" s="242" t="str">
        <f t="shared" si="111"/>
        <v xml:space="preserve">           </v>
      </c>
      <c r="AF137" s="242" t="str">
        <f t="shared" si="111"/>
        <v xml:space="preserve">          0</v>
      </c>
      <c r="AG137" s="242" t="str">
        <f t="shared" si="111"/>
        <v xml:space="preserve">          0</v>
      </c>
      <c r="AK137" s="264">
        <f>SUM('HL KNIHA VYPOC'!H194)</f>
        <v>0</v>
      </c>
      <c r="AL137" s="265">
        <f>SUM(ANALYTIKAVUJ!E183+ANALYTIKAVUJ!M177+ANALYTIKAVUJ!M187+ANALYTIKAVUJ!M208)</f>
        <v>0</v>
      </c>
      <c r="AN137" s="265">
        <f t="shared" si="85"/>
        <v>0</v>
      </c>
      <c r="AR137" s="265"/>
      <c r="AS137" s="265">
        <f t="shared" si="108"/>
        <v>0</v>
      </c>
    </row>
    <row r="138" spans="2:45" outlineLevel="1" x14ac:dyDescent="0.25">
      <c r="B138" s="268">
        <v>136</v>
      </c>
      <c r="C138" s="19" t="s">
        <v>2094</v>
      </c>
      <c r="D138" s="240" t="str">
        <f>IF(VLOOKUP($B138,suvaha_p!$A:$G,1)=$B138,VLOOKUP($B138,suvaha_p!$A:$G,$B$1),0)</f>
        <v>Krátkodobé rezervy r. 137 + r. 138</v>
      </c>
      <c r="E138" s="263" t="s">
        <v>2156</v>
      </c>
      <c r="I138" s="271">
        <f t="shared" si="87"/>
        <v>0</v>
      </c>
      <c r="J138" s="271"/>
      <c r="K138" s="271"/>
      <c r="L138" s="272"/>
      <c r="M138" s="272"/>
      <c r="N138" s="261">
        <f>SUM(N139:N140)</f>
        <v>0</v>
      </c>
      <c r="S138" s="241">
        <f t="shared" si="83"/>
        <v>0</v>
      </c>
      <c r="W138" s="261"/>
      <c r="X138" s="261">
        <f>SUM(X139:X140)</f>
        <v>0</v>
      </c>
      <c r="Z138" s="257"/>
      <c r="AB138" s="257">
        <f t="shared" si="109"/>
        <v>0</v>
      </c>
      <c r="AC138" s="257">
        <f t="shared" si="110"/>
        <v>0</v>
      </c>
      <c r="AD138" s="242" t="str">
        <f t="shared" si="111"/>
        <v xml:space="preserve">           </v>
      </c>
      <c r="AE138" s="242" t="str">
        <f t="shared" si="111"/>
        <v xml:space="preserve">           </v>
      </c>
      <c r="AF138" s="242" t="str">
        <f t="shared" si="111"/>
        <v xml:space="preserve">          0</v>
      </c>
      <c r="AG138" s="242" t="str">
        <f t="shared" si="111"/>
        <v xml:space="preserve">          0</v>
      </c>
      <c r="AN138" s="265">
        <f t="shared" si="85"/>
        <v>0</v>
      </c>
      <c r="AR138" s="259"/>
      <c r="AS138" s="259">
        <f>SUM(AS139:AS140)</f>
        <v>0</v>
      </c>
    </row>
    <row r="139" spans="2:45" outlineLevel="1" x14ac:dyDescent="0.25">
      <c r="B139" s="268">
        <v>137</v>
      </c>
      <c r="C139" s="19" t="s">
        <v>2096</v>
      </c>
      <c r="D139" s="19" t="str">
        <f>IF(VLOOKUP($B139,suvaha_p!$A:$G,1)=$B139,VLOOKUP($B139,suvaha_p!$A:$G,$B$1),0)</f>
        <v>Zákonné rezervy (323A, 451A)</v>
      </c>
      <c r="E139" s="263" t="s">
        <v>2157</v>
      </c>
      <c r="G139" s="265">
        <f>SUM(ANALYTIKAVUJ!K155+ANALYTIKAVUJ!C163)</f>
        <v>0</v>
      </c>
      <c r="I139" s="271">
        <f t="shared" si="87"/>
        <v>0</v>
      </c>
      <c r="J139" s="271"/>
      <c r="K139" s="271"/>
      <c r="L139" s="272"/>
      <c r="M139" s="272"/>
      <c r="N139" s="241">
        <f t="shared" ref="N139:N140" si="112">ROUND((I139*-1),0)</f>
        <v>0</v>
      </c>
      <c r="Q139" s="241">
        <f>SUM(ANALYTIKAVUJ!L155+ANALYTIKAVUJ!D163)</f>
        <v>0</v>
      </c>
      <c r="S139" s="241">
        <f t="shared" si="83"/>
        <v>0</v>
      </c>
      <c r="W139" s="261"/>
      <c r="X139" s="241">
        <f t="shared" ref="X139:X140" si="113">ROUND((S139*-1),0)</f>
        <v>0</v>
      </c>
      <c r="AB139" s="257">
        <f t="shared" si="109"/>
        <v>0</v>
      </c>
      <c r="AC139" s="257">
        <f t="shared" si="110"/>
        <v>0</v>
      </c>
      <c r="AD139" s="242" t="str">
        <f t="shared" si="111"/>
        <v xml:space="preserve">           </v>
      </c>
      <c r="AE139" s="242" t="str">
        <f t="shared" si="111"/>
        <v xml:space="preserve">           </v>
      </c>
      <c r="AF139" s="242" t="str">
        <f t="shared" si="111"/>
        <v xml:space="preserve">          0</v>
      </c>
      <c r="AG139" s="242" t="str">
        <f t="shared" si="111"/>
        <v xml:space="preserve">          0</v>
      </c>
      <c r="AL139" s="265">
        <f>SUM(ANALYTIKAVUJ!M155+ANALYTIKAVUJ!E163)</f>
        <v>0</v>
      </c>
      <c r="AN139" s="265">
        <f t="shared" si="85"/>
        <v>0</v>
      </c>
      <c r="AR139" s="259"/>
      <c r="AS139" s="265">
        <f t="shared" ref="AS139:AS140" si="114">ROUND((AN139*-1),0)</f>
        <v>0</v>
      </c>
    </row>
    <row r="140" spans="2:45" outlineLevel="1" x14ac:dyDescent="0.25">
      <c r="B140" s="268">
        <v>138</v>
      </c>
      <c r="C140" s="19" t="s">
        <v>2047</v>
      </c>
      <c r="D140" s="19" t="str">
        <f>IF(VLOOKUP($B140,suvaha_p!$A:$G,1)=$B140,VLOOKUP($B140,suvaha_p!$A:$G,$B$1),0)</f>
        <v>Ostatné rezervy (323A, 32X, 459A, 45XA)</v>
      </c>
      <c r="E140" s="263" t="s">
        <v>2158</v>
      </c>
      <c r="G140" s="265">
        <f>SUM(ANALYTIKAVUJ!C164+ANALYTIKAVUJ!K159)</f>
        <v>0</v>
      </c>
      <c r="I140" s="271">
        <f t="shared" si="87"/>
        <v>0</v>
      </c>
      <c r="J140" s="271"/>
      <c r="K140" s="271"/>
      <c r="L140" s="272"/>
      <c r="M140" s="272"/>
      <c r="N140" s="241">
        <f t="shared" si="112"/>
        <v>0</v>
      </c>
      <c r="Q140" s="241">
        <f>SUM(ANALYTIKAVUJ!D164+ANALYTIKAVUJ!L159)</f>
        <v>0</v>
      </c>
      <c r="S140" s="241">
        <f t="shared" si="83"/>
        <v>0</v>
      </c>
      <c r="X140" s="241">
        <f t="shared" si="113"/>
        <v>0</v>
      </c>
      <c r="AB140" s="257">
        <f t="shared" si="109"/>
        <v>0</v>
      </c>
      <c r="AC140" s="257">
        <f t="shared" si="110"/>
        <v>0</v>
      </c>
      <c r="AD140" s="242" t="str">
        <f t="shared" si="111"/>
        <v xml:space="preserve">           </v>
      </c>
      <c r="AE140" s="242" t="str">
        <f t="shared" si="111"/>
        <v xml:space="preserve">           </v>
      </c>
      <c r="AF140" s="242" t="str">
        <f t="shared" si="111"/>
        <v xml:space="preserve">          0</v>
      </c>
      <c r="AG140" s="242" t="str">
        <f t="shared" si="111"/>
        <v xml:space="preserve">          0</v>
      </c>
      <c r="AL140" s="265">
        <f>SUM(ANALYTIKAVUJ!E164+ANALYTIKAVUJ!M159)</f>
        <v>0</v>
      </c>
      <c r="AN140" s="265">
        <f t="shared" si="85"/>
        <v>0</v>
      </c>
      <c r="AR140" s="265"/>
      <c r="AS140" s="265">
        <f t="shared" si="114"/>
        <v>0</v>
      </c>
    </row>
    <row r="141" spans="2:45" outlineLevel="1" x14ac:dyDescent="0.25">
      <c r="B141" s="268">
        <v>139</v>
      </c>
      <c r="C141" s="19" t="s">
        <v>2159</v>
      </c>
      <c r="D141" s="240" t="str">
        <f>IF(VLOOKUP($B141,suvaha_p!$A:$G,1)=$B141,VLOOKUP($B141,suvaha_p!$A:$G,$B$1),0)</f>
        <v>Bežné bankové úvery (221A, 231, 232, 23X, 461A, 46XA)</v>
      </c>
      <c r="E141" s="277" t="s">
        <v>364</v>
      </c>
      <c r="F141" s="265">
        <f>SUM('HL KNIHA VYPOC'!G117+'HL KNIHA VYPOC'!G118)</f>
        <v>0</v>
      </c>
      <c r="G141" s="278">
        <f>SUM(ANALYTIKAVUJ!C110+ANALYTIKAVUJ!K163)</f>
        <v>0</v>
      </c>
      <c r="I141" s="271">
        <f t="shared" si="87"/>
        <v>0</v>
      </c>
      <c r="J141" s="271"/>
      <c r="K141" s="271"/>
      <c r="L141" s="272"/>
      <c r="M141" s="272"/>
      <c r="N141" s="241">
        <f>ROUND((I141*-1),0)</f>
        <v>0</v>
      </c>
      <c r="P141" s="241">
        <f>SUM('HL KNIHA VYPOC'!K117+'HL KNIHA VYPOC'!K118)</f>
        <v>0</v>
      </c>
      <c r="Q141" s="279">
        <f>SUM(ANALYTIKAVUJ!D110+ANALYTIKAVUJ!L163)</f>
        <v>0</v>
      </c>
      <c r="S141" s="241">
        <f t="shared" si="83"/>
        <v>0</v>
      </c>
      <c r="X141" s="241">
        <f>ROUND((S141*-1),0)</f>
        <v>0</v>
      </c>
      <c r="Z141" s="257"/>
      <c r="AB141" s="257">
        <f t="shared" si="109"/>
        <v>0</v>
      </c>
      <c r="AC141" s="257">
        <f t="shared" si="110"/>
        <v>0</v>
      </c>
      <c r="AD141" s="242" t="str">
        <f t="shared" si="111"/>
        <v xml:space="preserve">           </v>
      </c>
      <c r="AE141" s="242" t="str">
        <f t="shared" si="111"/>
        <v xml:space="preserve">           </v>
      </c>
      <c r="AF141" s="242" t="str">
        <f t="shared" si="111"/>
        <v xml:space="preserve">          0</v>
      </c>
      <c r="AG141" s="242" t="str">
        <f t="shared" si="111"/>
        <v xml:space="preserve">          0</v>
      </c>
      <c r="AK141" s="265">
        <f>SUM('HL KNIHA VYPOC'!H117+'HL KNIHA VYPOC'!H118)</f>
        <v>0</v>
      </c>
      <c r="AL141" s="278">
        <f>SUM(ANALYTIKAVUJ!E110+ANALYTIKAVUJ!M163)</f>
        <v>0</v>
      </c>
      <c r="AN141" s="265">
        <f t="shared" si="85"/>
        <v>0</v>
      </c>
      <c r="AR141" s="265"/>
      <c r="AS141" s="265">
        <f>ROUND((AN141*-1),0)</f>
        <v>0</v>
      </c>
    </row>
    <row r="142" spans="2:45" x14ac:dyDescent="0.25">
      <c r="B142" s="268">
        <v>140</v>
      </c>
      <c r="C142" s="19" t="s">
        <v>2160</v>
      </c>
      <c r="D142" s="240" t="str">
        <f>IF(VLOOKUP($B142,suvaha_p!$A:$G,1)=$B142,VLOOKUP($B142,suvaha_p!$A:$G,$B$1),0)</f>
        <v>Krátkodobé finančné výpomoci (241, 249, 24X, 473A,
 /-/255A)</v>
      </c>
      <c r="E142" s="277" t="s">
        <v>2161</v>
      </c>
      <c r="F142" s="278">
        <f>SUM(ANALYTIKAVUJ!K173+ANALYTIKAVUJ!C147)</f>
        <v>0</v>
      </c>
      <c r="G142" s="265">
        <f>SUM('HL KNIHA VYPOC'!G121+'HL KNIHA VYPOC'!G122)</f>
        <v>0</v>
      </c>
      <c r="I142" s="271">
        <f t="shared" si="87"/>
        <v>0</v>
      </c>
      <c r="J142" s="271"/>
      <c r="K142" s="271"/>
      <c r="L142" s="272"/>
      <c r="M142" s="272"/>
      <c r="N142" s="241">
        <f>ROUND((I142*-1),0)</f>
        <v>0</v>
      </c>
      <c r="P142" s="279">
        <f>SUM(ANALYTIKAVUJ!L173+ANALYTIKAVUJ!D147)</f>
        <v>0</v>
      </c>
      <c r="Q142" s="241">
        <f>SUM('HL KNIHA VYPOC'!K121+'HL KNIHA VYPOC'!K122)</f>
        <v>0</v>
      </c>
      <c r="S142" s="241">
        <f t="shared" si="83"/>
        <v>0</v>
      </c>
      <c r="X142" s="241">
        <f>ROUND((S142*-1),0)</f>
        <v>0</v>
      </c>
      <c r="Z142" s="257"/>
      <c r="AB142" s="257">
        <f t="shared" si="109"/>
        <v>0</v>
      </c>
      <c r="AC142" s="257">
        <f t="shared" si="110"/>
        <v>0</v>
      </c>
      <c r="AD142" s="242" t="str">
        <f t="shared" si="111"/>
        <v xml:space="preserve">           </v>
      </c>
      <c r="AE142" s="242" t="str">
        <f t="shared" si="111"/>
        <v xml:space="preserve">           </v>
      </c>
      <c r="AF142" s="242" t="str">
        <f t="shared" si="111"/>
        <v xml:space="preserve">          0</v>
      </c>
      <c r="AG142" s="242" t="str">
        <f t="shared" si="111"/>
        <v xml:space="preserve">          0</v>
      </c>
      <c r="AK142" s="278">
        <f>SUM(ANALYTIKAVUJ!M173+ANALYTIKAVUJ!E147)</f>
        <v>0</v>
      </c>
      <c r="AL142" s="265">
        <f>SUM('HL KNIHA VYPOC'!H121+'HL KNIHA VYPOC'!H122)</f>
        <v>0</v>
      </c>
      <c r="AN142" s="265">
        <f t="shared" si="85"/>
        <v>0</v>
      </c>
      <c r="AR142" s="265"/>
      <c r="AS142" s="265">
        <f>ROUND((AN142*-1),0)</f>
        <v>0</v>
      </c>
    </row>
    <row r="143" spans="2:45" x14ac:dyDescent="0.25">
      <c r="B143" s="268">
        <v>141</v>
      </c>
      <c r="C143" s="19" t="s">
        <v>2099</v>
      </c>
      <c r="D143" s="240" t="str">
        <f>IF(VLOOKUP($B143,suvaha_p!$A:$G,1)=$B143,VLOOKUP($B143,suvaha_p!$A:$G,$B$1),0)</f>
        <v>Časové rozlíšenie súčet (r. 142 až r. 145)</v>
      </c>
      <c r="E143" s="277" t="s">
        <v>2162</v>
      </c>
      <c r="F143" s="280"/>
      <c r="I143" s="271">
        <f t="shared" si="87"/>
        <v>0</v>
      </c>
      <c r="J143" s="271"/>
      <c r="K143" s="271"/>
      <c r="L143" s="272"/>
      <c r="M143" s="272"/>
      <c r="N143" s="261">
        <f>SUM(N144:N147)</f>
        <v>0</v>
      </c>
      <c r="P143" s="279"/>
      <c r="S143" s="241">
        <f t="shared" si="83"/>
        <v>0</v>
      </c>
      <c r="W143" s="261"/>
      <c r="X143" s="261">
        <f>SUM(X144:X147)</f>
        <v>0</v>
      </c>
      <c r="Z143" s="257"/>
      <c r="AB143" s="257">
        <f t="shared" si="109"/>
        <v>0</v>
      </c>
      <c r="AC143" s="257">
        <f t="shared" si="110"/>
        <v>0</v>
      </c>
      <c r="AD143" s="242" t="str">
        <f t="shared" si="111"/>
        <v xml:space="preserve">           </v>
      </c>
      <c r="AE143" s="242" t="str">
        <f t="shared" si="111"/>
        <v xml:space="preserve">           </v>
      </c>
      <c r="AF143" s="242" t="str">
        <f t="shared" si="111"/>
        <v xml:space="preserve">          0</v>
      </c>
      <c r="AG143" s="242" t="str">
        <f t="shared" si="111"/>
        <v xml:space="preserve">          0</v>
      </c>
      <c r="AK143" s="280"/>
      <c r="AN143" s="265">
        <f t="shared" si="85"/>
        <v>0</v>
      </c>
      <c r="AR143" s="259"/>
      <c r="AS143" s="259">
        <f>SUM(AS144:AS147)</f>
        <v>0</v>
      </c>
    </row>
    <row r="144" spans="2:45" outlineLevel="1" x14ac:dyDescent="0.25">
      <c r="B144" s="268">
        <v>142</v>
      </c>
      <c r="C144" s="19" t="s">
        <v>2101</v>
      </c>
      <c r="D144" s="19" t="str">
        <f>IF(VLOOKUP($B144,suvaha_p!$A:$G,1)=$B144,VLOOKUP($B144,suvaha_p!$A:$G,$B$1),0)</f>
        <v>Výdavky budúcich období dlhodobé (383A)</v>
      </c>
      <c r="E144" s="263" t="s">
        <v>2163</v>
      </c>
      <c r="G144" s="265">
        <f>SUM(ANALYTIKAVUJ!C190)</f>
        <v>0</v>
      </c>
      <c r="I144" s="271">
        <f t="shared" si="87"/>
        <v>0</v>
      </c>
      <c r="J144" s="271"/>
      <c r="K144" s="271"/>
      <c r="L144" s="272"/>
      <c r="M144" s="272"/>
      <c r="N144" s="241">
        <f t="shared" ref="N144:N147" si="115">ROUND((I144*-1),0)</f>
        <v>0</v>
      </c>
      <c r="Q144" s="241">
        <f>SUM(ANALYTIKAVUJ!D190)</f>
        <v>0</v>
      </c>
      <c r="S144" s="241">
        <f t="shared" si="83"/>
        <v>0</v>
      </c>
      <c r="X144" s="241">
        <f t="shared" ref="X144:X147" si="116">ROUND((S144*-1),0)</f>
        <v>0</v>
      </c>
      <c r="AB144" s="257">
        <f t="shared" si="109"/>
        <v>0</v>
      </c>
      <c r="AC144" s="257">
        <f t="shared" si="110"/>
        <v>0</v>
      </c>
      <c r="AD144" s="242" t="str">
        <f t="shared" si="111"/>
        <v xml:space="preserve">           </v>
      </c>
      <c r="AE144" s="242" t="str">
        <f t="shared" si="111"/>
        <v xml:space="preserve">           </v>
      </c>
      <c r="AF144" s="242" t="str">
        <f t="shared" si="111"/>
        <v xml:space="preserve">          0</v>
      </c>
      <c r="AG144" s="242" t="str">
        <f t="shared" si="111"/>
        <v xml:space="preserve">          0</v>
      </c>
      <c r="AL144" s="265">
        <f>SUM(ANALYTIKAVUJ!E190)</f>
        <v>0</v>
      </c>
      <c r="AN144" s="265">
        <f t="shared" si="85"/>
        <v>0</v>
      </c>
      <c r="AR144" s="265"/>
      <c r="AS144" s="265">
        <f t="shared" ref="AS144:AS147" si="117">ROUND((AN144*-1),0)</f>
        <v>0</v>
      </c>
    </row>
    <row r="145" spans="1:45" outlineLevel="1" x14ac:dyDescent="0.25">
      <c r="B145" s="268">
        <v>143</v>
      </c>
      <c r="C145" s="19" t="s">
        <v>2047</v>
      </c>
      <c r="D145" s="19" t="str">
        <f>IF(VLOOKUP($B145,suvaha_p!$A:$G,1)=$B145,VLOOKUP($B145,suvaha_p!$A:$G,$B$1),0)</f>
        <v>Výdavky budúcich období krátkodobé (383A)</v>
      </c>
      <c r="E145" s="263" t="s">
        <v>2164</v>
      </c>
      <c r="G145" s="265">
        <f>SUM(ANALYTIKAVUJ!C191)</f>
        <v>0</v>
      </c>
      <c r="I145" s="271">
        <f t="shared" si="87"/>
        <v>0</v>
      </c>
      <c r="J145" s="271"/>
      <c r="K145" s="271"/>
      <c r="L145" s="272"/>
      <c r="M145" s="272"/>
      <c r="N145" s="241">
        <f t="shared" si="115"/>
        <v>0</v>
      </c>
      <c r="Q145" s="241">
        <f>SUM(ANALYTIKAVUJ!D191)</f>
        <v>0</v>
      </c>
      <c r="S145" s="241">
        <f t="shared" si="83"/>
        <v>0</v>
      </c>
      <c r="X145" s="241">
        <f t="shared" si="116"/>
        <v>0</v>
      </c>
      <c r="AB145" s="257">
        <f t="shared" si="109"/>
        <v>0</v>
      </c>
      <c r="AC145" s="257">
        <f t="shared" si="110"/>
        <v>0</v>
      </c>
      <c r="AD145" s="242" t="str">
        <f t="shared" si="111"/>
        <v xml:space="preserve">           </v>
      </c>
      <c r="AE145" s="242" t="str">
        <f t="shared" si="111"/>
        <v xml:space="preserve">           </v>
      </c>
      <c r="AF145" s="242" t="str">
        <f t="shared" si="111"/>
        <v xml:space="preserve">          0</v>
      </c>
      <c r="AG145" s="242" t="str">
        <f t="shared" si="111"/>
        <v xml:space="preserve">          0</v>
      </c>
      <c r="AL145" s="265">
        <f>SUM(ANALYTIKAVUJ!E191)</f>
        <v>0</v>
      </c>
      <c r="AN145" s="265">
        <f t="shared" si="85"/>
        <v>0</v>
      </c>
      <c r="AR145" s="265"/>
      <c r="AS145" s="265">
        <f t="shared" si="117"/>
        <v>0</v>
      </c>
    </row>
    <row r="146" spans="1:45" outlineLevel="1" x14ac:dyDescent="0.25">
      <c r="B146" s="268">
        <v>144</v>
      </c>
      <c r="C146" s="19" t="s">
        <v>2048</v>
      </c>
      <c r="D146" s="19" t="str">
        <f>IF(VLOOKUP($B146,suvaha_p!$A:$G,1)=$B146,VLOOKUP($B146,suvaha_p!$A:$G,$B$1),0)</f>
        <v>Výnosy budúcich období dlhodobé (384A)</v>
      </c>
      <c r="E146" s="263" t="s">
        <v>2165</v>
      </c>
      <c r="G146" s="265">
        <f>SUM(ANALYTIKAVUJ!C194)</f>
        <v>0</v>
      </c>
      <c r="I146" s="271">
        <f t="shared" si="87"/>
        <v>0</v>
      </c>
      <c r="J146" s="271"/>
      <c r="K146" s="271"/>
      <c r="L146" s="272"/>
      <c r="M146" s="272"/>
      <c r="N146" s="241">
        <f t="shared" si="115"/>
        <v>0</v>
      </c>
      <c r="Q146" s="241">
        <f>SUM(ANALYTIKAVUJ!D194)</f>
        <v>0</v>
      </c>
      <c r="S146" s="241">
        <f t="shared" si="83"/>
        <v>0</v>
      </c>
      <c r="X146" s="241">
        <f t="shared" si="116"/>
        <v>0</v>
      </c>
      <c r="AB146" s="257">
        <f t="shared" si="109"/>
        <v>0</v>
      </c>
      <c r="AC146" s="257">
        <f t="shared" si="110"/>
        <v>0</v>
      </c>
      <c r="AD146" s="242" t="str">
        <f t="shared" si="111"/>
        <v xml:space="preserve">           </v>
      </c>
      <c r="AE146" s="242" t="str">
        <f t="shared" si="111"/>
        <v xml:space="preserve">           </v>
      </c>
      <c r="AF146" s="242" t="str">
        <f t="shared" si="111"/>
        <v xml:space="preserve">          0</v>
      </c>
      <c r="AG146" s="242" t="str">
        <f t="shared" si="111"/>
        <v xml:space="preserve">          0</v>
      </c>
      <c r="AL146" s="265">
        <f>SUM(ANALYTIKAVUJ!E194)</f>
        <v>0</v>
      </c>
      <c r="AN146" s="265">
        <f t="shared" si="85"/>
        <v>0</v>
      </c>
      <c r="AR146" s="265"/>
      <c r="AS146" s="265">
        <f t="shared" si="117"/>
        <v>0</v>
      </c>
    </row>
    <row r="147" spans="1:45" outlineLevel="1" x14ac:dyDescent="0.25">
      <c r="B147" s="268">
        <v>145</v>
      </c>
      <c r="C147" s="19" t="s">
        <v>2049</v>
      </c>
      <c r="D147" s="19" t="str">
        <f>IF(VLOOKUP($B147,suvaha_p!$A:$G,1)=$B147,VLOOKUP($B147,suvaha_p!$A:$G,$B$1),0)</f>
        <v>Výnosy budúcich období krátkodobé (384A)</v>
      </c>
      <c r="E147" s="263" t="s">
        <v>2166</v>
      </c>
      <c r="G147" s="265">
        <f>SUM(ANALYTIKAVUJ!C195)</f>
        <v>0</v>
      </c>
      <c r="I147" s="271">
        <f t="shared" si="87"/>
        <v>0</v>
      </c>
      <c r="J147" s="271"/>
      <c r="K147" s="271"/>
      <c r="L147" s="272"/>
      <c r="M147" s="272"/>
      <c r="N147" s="241">
        <f t="shared" si="115"/>
        <v>0</v>
      </c>
      <c r="Q147" s="241">
        <f>SUM(ANALYTIKAVUJ!D195)</f>
        <v>0</v>
      </c>
      <c r="S147" s="241">
        <f t="shared" si="83"/>
        <v>0</v>
      </c>
      <c r="X147" s="241">
        <f t="shared" si="116"/>
        <v>0</v>
      </c>
      <c r="AB147" s="257">
        <f t="shared" si="109"/>
        <v>0</v>
      </c>
      <c r="AC147" s="257">
        <f t="shared" si="110"/>
        <v>0</v>
      </c>
      <c r="AD147" s="242" t="str">
        <f t="shared" si="111"/>
        <v xml:space="preserve">           </v>
      </c>
      <c r="AE147" s="242" t="str">
        <f t="shared" si="111"/>
        <v xml:space="preserve">           </v>
      </c>
      <c r="AF147" s="242" t="str">
        <f t="shared" si="111"/>
        <v xml:space="preserve">          0</v>
      </c>
      <c r="AG147" s="242" t="str">
        <f t="shared" si="111"/>
        <v xml:space="preserve">          0</v>
      </c>
      <c r="AL147" s="265">
        <f>SUM(ANALYTIKAVUJ!E195)</f>
        <v>0</v>
      </c>
      <c r="AN147" s="265">
        <f t="shared" si="85"/>
        <v>0</v>
      </c>
      <c r="AR147" s="265"/>
      <c r="AS147" s="265">
        <f t="shared" si="117"/>
        <v>0</v>
      </c>
    </row>
    <row r="148" spans="1:45" ht="12.75" customHeight="1" x14ac:dyDescent="0.25">
      <c r="I148" s="271"/>
      <c r="J148" s="271"/>
      <c r="K148" s="271"/>
      <c r="L148" s="272"/>
      <c r="M148" s="272"/>
      <c r="N148" s="257" t="str">
        <f>$D$216</f>
        <v>Bežné účtovné obdobie</v>
      </c>
      <c r="O148" s="281"/>
      <c r="P148" s="282"/>
      <c r="Q148" s="281"/>
      <c r="R148" s="281"/>
      <c r="S148" s="1262" t="str">
        <f>$D$217</f>
        <v>Bezprostredne predchádzajúce účtovné obdobie</v>
      </c>
      <c r="T148" s="1262"/>
      <c r="U148" s="1262"/>
      <c r="V148" s="1262"/>
      <c r="W148" s="1262"/>
      <c r="X148" s="1262"/>
      <c r="AF148" s="242" t="str">
        <f t="shared" ref="AF148:AG148" si="118">REPT(" ",11-LEN(AB148))&amp;AB148</f>
        <v xml:space="preserve">           </v>
      </c>
      <c r="AG148" s="242" t="str">
        <f t="shared" si="118"/>
        <v xml:space="preserve">           </v>
      </c>
      <c r="AN148" s="1263" t="str">
        <f>$D$217</f>
        <v>Bezprostredne predchádzajúce účtovné obdobie</v>
      </c>
      <c r="AO148" s="1263"/>
      <c r="AP148" s="1263"/>
      <c r="AQ148" s="1263"/>
      <c r="AR148" s="1263"/>
      <c r="AS148" s="1263"/>
    </row>
    <row r="149" spans="1:45" x14ac:dyDescent="0.25">
      <c r="A149" s="283">
        <v>1</v>
      </c>
      <c r="C149" s="19" t="s">
        <v>2167</v>
      </c>
      <c r="D149" s="240" t="str">
        <f>IF(VLOOKUP($A149,vykaz_p!$A:$G,1)=$A149,VLOOKUP($A149,vykaz_p!$A:$G,$B$1),0)</f>
        <v>Čistý obrat (časť účt. tr. 6 podľa zákona)</v>
      </c>
      <c r="E149" s="277" t="s">
        <v>2041</v>
      </c>
      <c r="F149" s="280"/>
      <c r="I149" s="271"/>
      <c r="J149" s="284"/>
      <c r="K149" s="284"/>
      <c r="L149" s="285"/>
      <c r="M149" s="286"/>
      <c r="N149" s="241">
        <f>SUM(N151+N152+N153+N156+N178)</f>
        <v>0</v>
      </c>
      <c r="P149" s="279"/>
      <c r="X149" s="241">
        <f>SUM(X151+X152+X153+X156+X178)</f>
        <v>0</v>
      </c>
      <c r="Z149" s="257"/>
      <c r="AF149" s="242" t="str">
        <f>REPT(" ",11-LEN(N149))&amp;N149</f>
        <v xml:space="preserve">          0</v>
      </c>
      <c r="AG149" s="242" t="str">
        <f>REPT(" ",11-LEN(X149))&amp;X149</f>
        <v xml:space="preserve">          0</v>
      </c>
      <c r="AK149" s="280"/>
    </row>
    <row r="150" spans="1:45" x14ac:dyDescent="0.25">
      <c r="A150" s="283">
        <v>2</v>
      </c>
      <c r="C150" s="19" t="s">
        <v>2168</v>
      </c>
      <c r="D150" s="240" t="str">
        <f>IF(VLOOKUP($A150,vykaz_p!$A:$G,1)=$A150,VLOOKUP($A150,vykaz_p!$A:$G,$B$1),0)</f>
        <v xml:space="preserve">Výnosy z hospodárskej činnosti spolu súčet
(r. 03 až r. 09) </v>
      </c>
      <c r="E150" s="277" t="s">
        <v>2042</v>
      </c>
      <c r="F150" s="280"/>
      <c r="I150" s="287"/>
      <c r="J150" s="288"/>
      <c r="K150" s="288"/>
      <c r="L150" s="289">
        <f>SUM(L151:L157)</f>
        <v>0</v>
      </c>
      <c r="M150" s="290"/>
      <c r="N150" s="261">
        <f>SUM(N151:N157)</f>
        <v>0</v>
      </c>
      <c r="P150" s="279"/>
      <c r="V150" s="261">
        <f>SUM(V151:V157)</f>
        <v>0</v>
      </c>
      <c r="X150" s="261">
        <f>SUM(X151:X157)</f>
        <v>0</v>
      </c>
      <c r="Z150" s="257"/>
      <c r="AF150" s="242" t="str">
        <f t="shared" ref="AF150:AF210" si="119">REPT(" ",11-LEN(N150))&amp;N150</f>
        <v xml:space="preserve">          0</v>
      </c>
      <c r="AG150" s="242" t="str">
        <f t="shared" ref="AG150:AG210" si="120">REPT(" ",11-LEN(X150))&amp;X150</f>
        <v xml:space="preserve">          0</v>
      </c>
      <c r="AK150" s="280"/>
      <c r="AQ150" s="259">
        <f>SUM(AQ151:AQ157)</f>
        <v>0</v>
      </c>
      <c r="AS150" s="259">
        <f>SUM(AS151:AS157)</f>
        <v>0</v>
      </c>
    </row>
    <row r="151" spans="1:45" outlineLevel="1" x14ac:dyDescent="0.25">
      <c r="A151" s="283">
        <v>3</v>
      </c>
      <c r="C151" s="19" t="s">
        <v>2169</v>
      </c>
      <c r="D151" s="19" t="str">
        <f>IF(VLOOKUP($A151,vykaz_p!$A:$G,1)=$A151,VLOOKUP($A151,vykaz_p!$A:$G,$B$1),0)</f>
        <v>Tržby z predaja tovaru (604, 607)</v>
      </c>
      <c r="E151" s="263" t="s">
        <v>2044</v>
      </c>
      <c r="G151" s="264"/>
      <c r="I151" s="287"/>
      <c r="J151" s="288"/>
      <c r="K151" s="288"/>
      <c r="L151" s="291">
        <f>SUM('HL KNIHA VYPOC'!G354+'HL KNIHA VYPOC'!G356)</f>
        <v>0</v>
      </c>
      <c r="M151" s="290"/>
      <c r="N151" s="241">
        <f>ROUND((L151*-1),0)</f>
        <v>0</v>
      </c>
      <c r="Q151" s="266"/>
      <c r="V151" s="241">
        <f>SUM('HL KNIHA VYPOC'!K354+'HL KNIHA VYPOC'!K356)</f>
        <v>0</v>
      </c>
      <c r="X151" s="241">
        <f>ROUND((V151*-1),0)</f>
        <v>0</v>
      </c>
      <c r="AF151" s="242" t="str">
        <f t="shared" si="119"/>
        <v xml:space="preserve">          0</v>
      </c>
      <c r="AG151" s="242" t="str">
        <f t="shared" si="120"/>
        <v xml:space="preserve">          0</v>
      </c>
      <c r="AL151" s="264"/>
      <c r="AQ151" s="265">
        <f>SUM('HL KNIHA VYPOC'!M354+'HL KNIHA VYPOC'!M356)</f>
        <v>0</v>
      </c>
      <c r="AS151" s="19">
        <f>ROUND((AQ151*-1),0)</f>
        <v>0</v>
      </c>
    </row>
    <row r="152" spans="1:45" outlineLevel="1" x14ac:dyDescent="0.25">
      <c r="A152" s="283">
        <v>4</v>
      </c>
      <c r="C152" s="19" t="s">
        <v>2170</v>
      </c>
      <c r="D152" s="19" t="str">
        <f>IF(VLOOKUP($A152,vykaz_p!$A:$G,1)=$A152,VLOOKUP($A152,vykaz_p!$A:$G,$B$1),0)</f>
        <v>Tržby z predaja vlastných výrobkov (601)</v>
      </c>
      <c r="E152" s="263" t="s">
        <v>1213</v>
      </c>
      <c r="I152" s="287"/>
      <c r="J152" s="288"/>
      <c r="K152" s="288"/>
      <c r="L152" s="291">
        <f>SUM('HL KNIHA VYPOC'!G352)</f>
        <v>0</v>
      </c>
      <c r="M152" s="290"/>
      <c r="N152" s="241">
        <f t="shared" ref="N152:N157" si="121">ROUND((L152*-1),0)</f>
        <v>0</v>
      </c>
      <c r="V152" s="241">
        <f>SUM('HL KNIHA VYPOC'!K352)</f>
        <v>0</v>
      </c>
      <c r="X152" s="241">
        <f t="shared" ref="X152:X157" si="122">ROUND((V152*-1),0)</f>
        <v>0</v>
      </c>
      <c r="AF152" s="242" t="str">
        <f t="shared" si="119"/>
        <v xml:space="preserve">          0</v>
      </c>
      <c r="AG152" s="242" t="str">
        <f t="shared" si="120"/>
        <v xml:space="preserve">          0</v>
      </c>
      <c r="AQ152" s="265">
        <f>SUM('HL KNIHA VYPOC'!M352)</f>
        <v>0</v>
      </c>
      <c r="AS152" s="19">
        <f t="shared" ref="AS152:AS157" si="123">ROUND((AQ152*-1),0)</f>
        <v>0</v>
      </c>
    </row>
    <row r="153" spans="1:45" outlineLevel="1" x14ac:dyDescent="0.25">
      <c r="A153" s="283">
        <v>5</v>
      </c>
      <c r="C153" s="19" t="s">
        <v>2171</v>
      </c>
      <c r="D153" s="19" t="str">
        <f>IF(VLOOKUP($A153,vykaz_p!$A:$G,1)=$A153,VLOOKUP($A153,vykaz_p!$A:$G,$B$1),0)</f>
        <v>Tržby z predaja služieb (602, 606)</v>
      </c>
      <c r="E153" s="263" t="s">
        <v>1214</v>
      </c>
      <c r="I153" s="287"/>
      <c r="J153" s="288"/>
      <c r="K153" s="288"/>
      <c r="L153" s="291">
        <f>SUM('HL KNIHA VYPOC'!G353+'HL KNIHA VYPOC'!G355)</f>
        <v>0</v>
      </c>
      <c r="M153" s="290"/>
      <c r="N153" s="241">
        <f t="shared" si="121"/>
        <v>0</v>
      </c>
      <c r="V153" s="241">
        <f>SUM('HL KNIHA VYPOC'!K353+'HL KNIHA VYPOC'!K355)</f>
        <v>0</v>
      </c>
      <c r="X153" s="241">
        <f t="shared" si="122"/>
        <v>0</v>
      </c>
      <c r="AF153" s="242" t="str">
        <f t="shared" si="119"/>
        <v xml:space="preserve">          0</v>
      </c>
      <c r="AG153" s="242" t="str">
        <f t="shared" si="120"/>
        <v xml:space="preserve">          0</v>
      </c>
      <c r="AQ153" s="265">
        <f>SUM('HL KNIHA VYPOC'!M353+'HL KNIHA VYPOC'!M355)</f>
        <v>0</v>
      </c>
      <c r="AS153" s="19">
        <f t="shared" si="123"/>
        <v>0</v>
      </c>
    </row>
    <row r="154" spans="1:45" outlineLevel="1" x14ac:dyDescent="0.25">
      <c r="A154" s="283">
        <v>6</v>
      </c>
      <c r="C154" s="19" t="s">
        <v>2172</v>
      </c>
      <c r="D154" s="19" t="str">
        <f>IF(VLOOKUP($A154,vykaz_p!$A:$G,1)=$A154,VLOOKUP($A154,vykaz_p!$A:$G,$B$1),0)</f>
        <v>Zmeny stavu vnútroorganizačných zásob (+/-)
(účtová skupina 61)</v>
      </c>
      <c r="E154" s="263" t="s">
        <v>1215</v>
      </c>
      <c r="I154" s="287"/>
      <c r="J154" s="288"/>
      <c r="K154" s="288"/>
      <c r="L154" s="291">
        <f>SUM('HL KNIHA VYPOC'!G357)</f>
        <v>0</v>
      </c>
      <c r="M154" s="290"/>
      <c r="N154" s="241">
        <f t="shared" si="121"/>
        <v>0</v>
      </c>
      <c r="V154" s="241">
        <f>SUM('HL KNIHA VYPOC'!K357)</f>
        <v>0</v>
      </c>
      <c r="X154" s="241">
        <f t="shared" si="122"/>
        <v>0</v>
      </c>
      <c r="AF154" s="242" t="str">
        <f t="shared" si="119"/>
        <v xml:space="preserve">          0</v>
      </c>
      <c r="AG154" s="242" t="str">
        <f t="shared" si="120"/>
        <v xml:space="preserve">          0</v>
      </c>
      <c r="AQ154" s="265">
        <f>SUM('HL KNIHA VYPOC'!M357)</f>
        <v>0</v>
      </c>
      <c r="AS154" s="19">
        <f t="shared" si="123"/>
        <v>0</v>
      </c>
    </row>
    <row r="155" spans="1:45" outlineLevel="1" x14ac:dyDescent="0.25">
      <c r="A155" s="283">
        <v>7</v>
      </c>
      <c r="C155" s="19" t="s">
        <v>2173</v>
      </c>
      <c r="D155" s="19" t="str">
        <f>IF(VLOOKUP($A155,vykaz_p!$A:$G,1)=$A155,VLOOKUP($A155,vykaz_p!$A:$G,$B$1),0)</f>
        <v>Aktivácia (účtová skupina 62)</v>
      </c>
      <c r="E155" s="263" t="s">
        <v>1216</v>
      </c>
      <c r="I155" s="287"/>
      <c r="J155" s="288"/>
      <c r="K155" s="288"/>
      <c r="L155" s="291">
        <f>SUM('HL KNIHA VYPOC'!G364)</f>
        <v>0</v>
      </c>
      <c r="M155" s="290"/>
      <c r="N155" s="241">
        <f t="shared" si="121"/>
        <v>0</v>
      </c>
      <c r="V155" s="241">
        <f>SUM('HL KNIHA VYPOC'!K364)</f>
        <v>0</v>
      </c>
      <c r="X155" s="241">
        <f t="shared" si="122"/>
        <v>0</v>
      </c>
      <c r="AF155" s="242" t="str">
        <f t="shared" si="119"/>
        <v xml:space="preserve">          0</v>
      </c>
      <c r="AG155" s="242" t="str">
        <f t="shared" si="120"/>
        <v xml:space="preserve">          0</v>
      </c>
      <c r="AQ155" s="265">
        <f>SUM('HL KNIHA VYPOC'!M364)</f>
        <v>0</v>
      </c>
      <c r="AS155" s="19">
        <f t="shared" si="123"/>
        <v>0</v>
      </c>
    </row>
    <row r="156" spans="1:45" outlineLevel="1" x14ac:dyDescent="0.25">
      <c r="A156" s="283">
        <v>8</v>
      </c>
      <c r="C156" s="19" t="s">
        <v>2174</v>
      </c>
      <c r="D156" s="19" t="str">
        <f>IF(VLOOKUP($A156,vykaz_p!$A:$G,1)=$A156,VLOOKUP($A156,vykaz_p!$A:$G,$B$1),0)</f>
        <v>Tržby z predaja dlhodobého nehmotného majetku, dlhodobého hmotného majetku a materiálu (641, 642)</v>
      </c>
      <c r="E156" s="263" t="s">
        <v>1217</v>
      </c>
      <c r="I156" s="287"/>
      <c r="J156" s="288"/>
      <c r="K156" s="288"/>
      <c r="L156" s="291">
        <f>SUM('HL KNIHA VYPOC'!G373+'HL KNIHA VYPOC'!G374)</f>
        <v>0</v>
      </c>
      <c r="M156" s="290"/>
      <c r="N156" s="241">
        <f t="shared" si="121"/>
        <v>0</v>
      </c>
      <c r="V156" s="241">
        <f>SUM('HL KNIHA VYPOC'!K373+'HL KNIHA VYPOC'!K374)</f>
        <v>0</v>
      </c>
      <c r="X156" s="241">
        <f t="shared" si="122"/>
        <v>0</v>
      </c>
      <c r="Z156" s="274"/>
      <c r="AF156" s="242" t="str">
        <f t="shared" si="119"/>
        <v xml:space="preserve">          0</v>
      </c>
      <c r="AG156" s="242" t="str">
        <f t="shared" si="120"/>
        <v xml:space="preserve">          0</v>
      </c>
      <c r="AQ156" s="265">
        <f>SUM('HL KNIHA VYPOC'!M373+'HL KNIHA VYPOC'!M374)</f>
        <v>0</v>
      </c>
      <c r="AS156" s="19">
        <f t="shared" si="123"/>
        <v>0</v>
      </c>
    </row>
    <row r="157" spans="1:45" outlineLevel="1" x14ac:dyDescent="0.25">
      <c r="A157" s="283">
        <v>9</v>
      </c>
      <c r="C157" s="19" t="s">
        <v>2175</v>
      </c>
      <c r="D157" s="19" t="str">
        <f>IF(VLOOKUP($A157,vykaz_p!$A:$G,1)=$A157,VLOOKUP($A157,vykaz_p!$A:$G,$B$1),0)</f>
        <v>Ostatné výnosy z hospodárskej činnosti (644, 645, 646, 648, 655, 657)</v>
      </c>
      <c r="E157" s="263" t="s">
        <v>2051</v>
      </c>
      <c r="I157" s="287"/>
      <c r="J157" s="288"/>
      <c r="K157" s="288"/>
      <c r="L157" s="291">
        <f>SUM('HL KNIHA VYPOC'!G375:G378)+'HL KNIHA VYPOC'!G383+'HL KNIHA VYPOC'!G384</f>
        <v>0</v>
      </c>
      <c r="M157" s="290"/>
      <c r="N157" s="241">
        <f t="shared" si="121"/>
        <v>0</v>
      </c>
      <c r="V157" s="241">
        <f>SUM('HL KNIHA VYPOC'!K375:Q378)+'HL KNIHA VYPOC'!K383+'HL KNIHA VYPOC'!K384</f>
        <v>0</v>
      </c>
      <c r="X157" s="241">
        <f t="shared" si="122"/>
        <v>0</v>
      </c>
      <c r="AF157" s="242" t="str">
        <f t="shared" si="119"/>
        <v xml:space="preserve">          0</v>
      </c>
      <c r="AG157" s="242" t="str">
        <f t="shared" si="120"/>
        <v xml:space="preserve">          0</v>
      </c>
      <c r="AQ157" s="265">
        <f>SUM('HL KNIHA VYPOC'!M375:AL378)+'HL KNIHA VYPOC'!M383+'HL KNIHA VYPOC'!M384</f>
        <v>0</v>
      </c>
      <c r="AS157" s="19">
        <f t="shared" si="123"/>
        <v>0</v>
      </c>
    </row>
    <row r="158" spans="1:45" x14ac:dyDescent="0.25">
      <c r="A158" s="283">
        <v>10</v>
      </c>
      <c r="C158" s="19" t="s">
        <v>2168</v>
      </c>
      <c r="D158" s="240" t="str">
        <f>IF(VLOOKUP($A158,vykaz_p!$A:$G,1)=$A158,VLOOKUP($A158,vykaz_p!$A:$G,$B$1),0)</f>
        <v>Náklady na hospodársku činnosť spolu r. 11 + r. 12
+ r. 13 + r. 14 + r. 15 + r. 20 +r. 21 + r. 24 + r. 25 + r. 26</v>
      </c>
      <c r="E158" s="277" t="s">
        <v>1226</v>
      </c>
      <c r="F158" s="280"/>
      <c r="I158" s="287"/>
      <c r="J158" s="288"/>
      <c r="K158" s="288"/>
      <c r="L158" s="289">
        <f>SUM(L159+L160+L161+L162+L163+L168+L169+L172+L173+L174)</f>
        <v>0</v>
      </c>
      <c r="M158" s="290"/>
      <c r="N158" s="261">
        <f>SUM(N159+N160+N161+N162+N163+N168+N169+N172+N173+N174)</f>
        <v>0</v>
      </c>
      <c r="P158" s="279"/>
      <c r="V158" s="261">
        <f>SUM(V159+V160+V161+V162+V163+V168+V169+V172+V173+V174)</f>
        <v>0</v>
      </c>
      <c r="X158" s="261">
        <f>SUM(X159+X160+X161+X162+X163+X168+X169+X172+X173+X174)</f>
        <v>0</v>
      </c>
      <c r="Z158" s="257"/>
      <c r="AF158" s="242" t="str">
        <f>REPT(" ",11-LEN(N158))&amp;N158</f>
        <v xml:space="preserve">          0</v>
      </c>
      <c r="AG158" s="242" t="str">
        <f>REPT(" ",11-LEN(X158))&amp;X158</f>
        <v xml:space="preserve">          0</v>
      </c>
      <c r="AK158" s="280"/>
      <c r="AQ158" s="259">
        <f>SUM(AQ159+AQ160+AQ161+AQ162+AQ163+AQ168+AQ169+AQ172+AQ173+AQ174)</f>
        <v>0</v>
      </c>
      <c r="AS158" s="259">
        <f>SUM(AS159+AS160+AS161+AS162+AS163+AS168+AS169+AS172+AS173+AS174)</f>
        <v>0</v>
      </c>
    </row>
    <row r="159" spans="1:45" outlineLevel="1" x14ac:dyDescent="0.25">
      <c r="A159" s="283">
        <v>11</v>
      </c>
      <c r="C159" s="19" t="s">
        <v>2043</v>
      </c>
      <c r="D159" s="19" t="str">
        <f>IF(VLOOKUP($A159,vykaz_p!$A:$G,1)=$A159,VLOOKUP($A159,vykaz_p!$A:$G,$B$1),0)</f>
        <v>Náklady vynaložené na obstaranie predaného tovaru (504, 507)</v>
      </c>
      <c r="E159" s="263" t="s">
        <v>2055</v>
      </c>
      <c r="I159" s="287"/>
      <c r="J159" s="288"/>
      <c r="K159" s="288"/>
      <c r="L159" s="291">
        <f>SUM('HL KNIHA VYPOC'!G268+'HL KNIHA VYPOC'!G270)</f>
        <v>0</v>
      </c>
      <c r="M159" s="290"/>
      <c r="N159" s="241">
        <f>ROUND((L159),0)</f>
        <v>0</v>
      </c>
      <c r="V159" s="241">
        <f>SUM('HL KNIHA VYPOC'!K268+'HL KNIHA VYPOC'!K270)</f>
        <v>0</v>
      </c>
      <c r="X159" s="241">
        <f>ROUND((V159),0)</f>
        <v>0</v>
      </c>
      <c r="AF159" s="242" t="str">
        <f t="shared" si="119"/>
        <v xml:space="preserve">          0</v>
      </c>
      <c r="AG159" s="242" t="str">
        <f t="shared" si="120"/>
        <v xml:space="preserve">          0</v>
      </c>
      <c r="AQ159" s="265">
        <f>SUM('HL KNIHA VYPOC'!M268+'HL KNIHA VYPOC'!M270)</f>
        <v>0</v>
      </c>
      <c r="AS159" s="265">
        <f>ROUND((AQ159),0)</f>
        <v>0</v>
      </c>
    </row>
    <row r="160" spans="1:45" outlineLevel="1" x14ac:dyDescent="0.25">
      <c r="A160" s="283">
        <v>12</v>
      </c>
      <c r="C160" s="19" t="s">
        <v>2067</v>
      </c>
      <c r="D160" s="19" t="str">
        <f>IF(VLOOKUP($A160,vykaz_p!$A:$G,1)=$A160,VLOOKUP($A160,vykaz_p!$A:$G,$B$1),0)</f>
        <v>Spotreba materiálu, energie a ostatných neskladovateľných dodávok (501, 502, 503)</v>
      </c>
      <c r="E160" s="263" t="s">
        <v>1218</v>
      </c>
      <c r="I160" s="287"/>
      <c r="J160" s="288"/>
      <c r="K160" s="288"/>
      <c r="L160" s="291">
        <f>SUM('HL KNIHA VYPOC'!G265:G267)</f>
        <v>0</v>
      </c>
      <c r="M160" s="290"/>
      <c r="N160" s="241">
        <f t="shared" ref="N160:N162" si="124">ROUND((L160),0)</f>
        <v>0</v>
      </c>
      <c r="V160" s="241">
        <f>SUM('HL KNIHA VYPOC'!K265:Q267)</f>
        <v>0</v>
      </c>
      <c r="X160" s="241">
        <f t="shared" ref="X160:X162" si="125">ROUND((V160),0)</f>
        <v>0</v>
      </c>
      <c r="Z160" s="274"/>
      <c r="AF160" s="242" t="str">
        <f t="shared" si="119"/>
        <v xml:space="preserve">          0</v>
      </c>
      <c r="AG160" s="242" t="str">
        <f t="shared" si="120"/>
        <v xml:space="preserve">          0</v>
      </c>
      <c r="AQ160" s="265">
        <f>SUM('HL KNIHA VYPOC'!M265:AL267)</f>
        <v>0</v>
      </c>
      <c r="AS160" s="265">
        <f t="shared" ref="AS160:AS162" si="126">ROUND((AQ160),0)</f>
        <v>0</v>
      </c>
    </row>
    <row r="161" spans="1:45" outlineLevel="1" x14ac:dyDescent="0.25">
      <c r="A161" s="283">
        <v>13</v>
      </c>
      <c r="C161" s="19" t="s">
        <v>2099</v>
      </c>
      <c r="D161" s="19" t="str">
        <f>IF(VLOOKUP($A161,vykaz_p!$A:$G,1)=$A161,VLOOKUP($A161,vykaz_p!$A:$G,$B$1),0)</f>
        <v>Opravné položky k zásobám (+/-) (505)</v>
      </c>
      <c r="E161" s="263" t="s">
        <v>1219</v>
      </c>
      <c r="I161" s="287"/>
      <c r="J161" s="288"/>
      <c r="K161" s="288"/>
      <c r="L161" s="291">
        <f>SUM('HL KNIHA VYPOC'!G269)</f>
        <v>0</v>
      </c>
      <c r="M161" s="290"/>
      <c r="N161" s="241">
        <f t="shared" si="124"/>
        <v>0</v>
      </c>
      <c r="V161" s="241">
        <f>SUM('HL KNIHA VYPOC'!K269)</f>
        <v>0</v>
      </c>
      <c r="X161" s="241">
        <f t="shared" si="125"/>
        <v>0</v>
      </c>
      <c r="AF161" s="242" t="str">
        <f t="shared" si="119"/>
        <v xml:space="preserve">          0</v>
      </c>
      <c r="AG161" s="242" t="str">
        <f t="shared" si="120"/>
        <v xml:space="preserve">          0</v>
      </c>
      <c r="AQ161" s="265">
        <f>SUM('HL KNIHA VYPOC'!M269)</f>
        <v>0</v>
      </c>
      <c r="AS161" s="265">
        <f t="shared" si="126"/>
        <v>0</v>
      </c>
    </row>
    <row r="162" spans="1:45" outlineLevel="1" x14ac:dyDescent="0.25">
      <c r="A162" s="283">
        <v>14</v>
      </c>
      <c r="C162" s="19" t="s">
        <v>2176</v>
      </c>
      <c r="D162" s="19" t="str">
        <f>IF(VLOOKUP($A162,vykaz_p!$A:$G,1)=$A162,VLOOKUP($A162,vykaz_p!$A:$G,$B$1),0)</f>
        <v>Služby (účtová skupina 51)</v>
      </c>
      <c r="E162" s="263" t="s">
        <v>1220</v>
      </c>
      <c r="I162" s="287"/>
      <c r="J162" s="288"/>
      <c r="K162" s="288"/>
      <c r="L162" s="291">
        <f>SUM('HL KNIHA VYPOC'!G271)</f>
        <v>0</v>
      </c>
      <c r="M162" s="290"/>
      <c r="N162" s="241">
        <f t="shared" si="124"/>
        <v>0</v>
      </c>
      <c r="V162" s="241">
        <f>SUM('HL KNIHA VYPOC'!K271)</f>
        <v>0</v>
      </c>
      <c r="X162" s="241">
        <f t="shared" si="125"/>
        <v>0</v>
      </c>
      <c r="AF162" s="242" t="str">
        <f>REPT(" ",11-LEN(N162))&amp;N162</f>
        <v xml:space="preserve">          0</v>
      </c>
      <c r="AG162" s="242" t="str">
        <f>REPT(" ",11-LEN(X162))&amp;X162</f>
        <v xml:space="preserve">          0</v>
      </c>
      <c r="AQ162" s="265">
        <f>SUM('HL KNIHA VYPOC'!M271)</f>
        <v>0</v>
      </c>
      <c r="AS162" s="265">
        <f t="shared" si="126"/>
        <v>0</v>
      </c>
    </row>
    <row r="163" spans="1:45" outlineLevel="1" x14ac:dyDescent="0.25">
      <c r="A163" s="283">
        <v>15</v>
      </c>
      <c r="C163" s="19" t="s">
        <v>2177</v>
      </c>
      <c r="D163" s="19" t="str">
        <f>IF(VLOOKUP($A163,vykaz_p!$A:$G,1)=$A163,VLOOKUP($A163,vykaz_p!$A:$G,$B$1),0)</f>
        <v>Osobné náklady súčet (r. 16 až r. 19)</v>
      </c>
      <c r="E163" s="263" t="s">
        <v>1221</v>
      </c>
      <c r="F163" s="280"/>
      <c r="I163" s="287"/>
      <c r="J163" s="288"/>
      <c r="K163" s="288"/>
      <c r="L163" s="289">
        <f>SUM(L164:L167)</f>
        <v>0</v>
      </c>
      <c r="M163" s="290"/>
      <c r="N163" s="261">
        <f>SUM(N164:N167)</f>
        <v>0</v>
      </c>
      <c r="P163" s="279"/>
      <c r="V163" s="261">
        <f>SUM(V164:V167)</f>
        <v>0</v>
      </c>
      <c r="X163" s="261">
        <f>SUM(X164:X167)</f>
        <v>0</v>
      </c>
      <c r="Z163" s="274"/>
      <c r="AF163" s="242" t="str">
        <f t="shared" si="119"/>
        <v xml:space="preserve">          0</v>
      </c>
      <c r="AG163" s="242" t="str">
        <f t="shared" si="120"/>
        <v xml:space="preserve">          0</v>
      </c>
      <c r="AK163" s="280"/>
      <c r="AQ163" s="259">
        <f>SUM(AQ164:AQ167)</f>
        <v>0</v>
      </c>
      <c r="AS163" s="259">
        <f>SUM(AS164:AS167)</f>
        <v>0</v>
      </c>
    </row>
    <row r="164" spans="1:45" outlineLevel="1" x14ac:dyDescent="0.25">
      <c r="A164" s="283">
        <v>16</v>
      </c>
      <c r="C164" s="19" t="s">
        <v>2178</v>
      </c>
      <c r="D164" s="19" t="str">
        <f>IF(VLOOKUP($A164,vykaz_p!$A:$G,1)=$A164,VLOOKUP($A164,vykaz_p!$A:$G,$B$1),0)</f>
        <v>Mzdové náklady (521, 522)</v>
      </c>
      <c r="E164" s="263" t="s">
        <v>1222</v>
      </c>
      <c r="I164" s="287"/>
      <c r="J164" s="288"/>
      <c r="K164" s="288"/>
      <c r="L164" s="291">
        <f>SUM('HL KNIHA VYPOC'!G280:G281)</f>
        <v>0</v>
      </c>
      <c r="M164" s="290"/>
      <c r="N164" s="241">
        <f>ROUND((L164),0)</f>
        <v>0</v>
      </c>
      <c r="V164" s="241">
        <f>SUM('HL KNIHA VYPOC'!K280:Q281)</f>
        <v>0</v>
      </c>
      <c r="X164" s="241">
        <f t="shared" ref="X164:X168" si="127">ROUND((V164),0)</f>
        <v>0</v>
      </c>
      <c r="AF164" s="242" t="str">
        <f t="shared" si="119"/>
        <v xml:space="preserve">          0</v>
      </c>
      <c r="AG164" s="242" t="str">
        <f t="shared" si="120"/>
        <v xml:space="preserve">          0</v>
      </c>
      <c r="AQ164" s="265">
        <f>SUM('HL KNIHA VYPOC'!M280:AL281)</f>
        <v>0</v>
      </c>
      <c r="AS164" s="265">
        <f t="shared" ref="AS164:AS168" si="128">ROUND((AQ164),0)</f>
        <v>0</v>
      </c>
    </row>
    <row r="165" spans="1:45" outlineLevel="1" x14ac:dyDescent="0.25">
      <c r="A165" s="283">
        <v>17</v>
      </c>
      <c r="C165" s="19" t="s">
        <v>2047</v>
      </c>
      <c r="D165" s="19" t="str">
        <f>IF(VLOOKUP($A165,vykaz_p!$A:$G,1)=$A165,VLOOKUP($A165,vykaz_p!$A:$G,$B$1),0)</f>
        <v>Odmeny členom orgánov spoločnosti a družstva (523)</v>
      </c>
      <c r="E165" s="263" t="s">
        <v>1223</v>
      </c>
      <c r="I165" s="287"/>
      <c r="J165" s="288"/>
      <c r="K165" s="288"/>
      <c r="L165" s="291">
        <f>SUM('HL KNIHA VYPOC'!G282)</f>
        <v>0</v>
      </c>
      <c r="M165" s="290"/>
      <c r="N165" s="241">
        <f>ROUND((L165),0)</f>
        <v>0</v>
      </c>
      <c r="V165" s="241">
        <f>SUM('HL KNIHA VYPOC'!K282)</f>
        <v>0</v>
      </c>
      <c r="X165" s="241">
        <f t="shared" si="127"/>
        <v>0</v>
      </c>
      <c r="AF165" s="242" t="str">
        <f t="shared" si="119"/>
        <v xml:space="preserve">          0</v>
      </c>
      <c r="AG165" s="242" t="str">
        <f t="shared" si="120"/>
        <v xml:space="preserve">          0</v>
      </c>
      <c r="AQ165" s="265">
        <f>SUM('HL KNIHA VYPOC'!M282)</f>
        <v>0</v>
      </c>
      <c r="AS165" s="265">
        <f t="shared" si="128"/>
        <v>0</v>
      </c>
    </row>
    <row r="166" spans="1:45" outlineLevel="1" x14ac:dyDescent="0.25">
      <c r="A166" s="283">
        <v>18</v>
      </c>
      <c r="C166" s="19" t="s">
        <v>2048</v>
      </c>
      <c r="D166" s="19" t="str">
        <f>IF(VLOOKUP($A166,vykaz_p!$A:$G,1)=$A166,VLOOKUP($A166,vykaz_p!$A:$G,$B$1),0)</f>
        <v>Náklady na sociálne poistenie (524, 525, 526)</v>
      </c>
      <c r="E166" s="263" t="s">
        <v>2057</v>
      </c>
      <c r="I166" s="287"/>
      <c r="J166" s="288"/>
      <c r="K166" s="288"/>
      <c r="L166" s="291">
        <f>SUM('HL KNIHA VYPOC'!G283:G285)</f>
        <v>0</v>
      </c>
      <c r="M166" s="290"/>
      <c r="N166" s="241">
        <f>ROUND((L166),0)</f>
        <v>0</v>
      </c>
      <c r="V166" s="241">
        <f>SUM('HL KNIHA VYPOC'!K283:Q285)</f>
        <v>0</v>
      </c>
      <c r="X166" s="241">
        <f t="shared" si="127"/>
        <v>0</v>
      </c>
      <c r="AF166" s="242" t="str">
        <f t="shared" si="119"/>
        <v xml:space="preserve">          0</v>
      </c>
      <c r="AG166" s="242" t="str">
        <f t="shared" si="120"/>
        <v xml:space="preserve">          0</v>
      </c>
      <c r="AQ166" s="265">
        <f>SUM('HL KNIHA VYPOC'!M283:AL285)</f>
        <v>0</v>
      </c>
      <c r="AS166" s="265">
        <f t="shared" si="128"/>
        <v>0</v>
      </c>
    </row>
    <row r="167" spans="1:45" outlineLevel="1" x14ac:dyDescent="0.25">
      <c r="A167" s="283">
        <v>19</v>
      </c>
      <c r="C167" s="19" t="s">
        <v>2049</v>
      </c>
      <c r="D167" s="19" t="str">
        <f>IF(VLOOKUP($A167,vykaz_p!$A:$G,1)=$A167,VLOOKUP($A167,vykaz_p!$A:$G,$B$1),0)</f>
        <v>Sociálne náklady (527, 528)</v>
      </c>
      <c r="E167" s="263" t="s">
        <v>1227</v>
      </c>
      <c r="I167" s="287"/>
      <c r="J167" s="288"/>
      <c r="K167" s="288"/>
      <c r="L167" s="291">
        <f>SUM('HL KNIHA VYPOC'!G286:G287)</f>
        <v>0</v>
      </c>
      <c r="M167" s="290"/>
      <c r="N167" s="241">
        <f>ROUND((L167),0)</f>
        <v>0</v>
      </c>
      <c r="V167" s="241">
        <f>SUM('HL KNIHA VYPOC'!K286:Q287)</f>
        <v>0</v>
      </c>
      <c r="X167" s="241">
        <f t="shared" si="127"/>
        <v>0</v>
      </c>
      <c r="AF167" s="242" t="str">
        <f t="shared" si="119"/>
        <v xml:space="preserve">          0</v>
      </c>
      <c r="AG167" s="242" t="str">
        <f t="shared" si="120"/>
        <v xml:space="preserve">          0</v>
      </c>
      <c r="AQ167" s="265">
        <f>SUM('HL KNIHA VYPOC'!M286:AL287)</f>
        <v>0</v>
      </c>
      <c r="AS167" s="265">
        <f t="shared" si="128"/>
        <v>0</v>
      </c>
    </row>
    <row r="168" spans="1:45" outlineLevel="1" x14ac:dyDescent="0.25">
      <c r="A168" s="283">
        <v>20</v>
      </c>
      <c r="C168" s="19" t="s">
        <v>2179</v>
      </c>
      <c r="D168" s="19" t="str">
        <f>IF(VLOOKUP($A168,vykaz_p!$A:$G,1)=$A168,VLOOKUP($A168,vykaz_p!$A:$G,$B$1),0)</f>
        <v>Dane a poplatky (účtová skupina 53)</v>
      </c>
      <c r="E168" s="263" t="s">
        <v>2060</v>
      </c>
      <c r="I168" s="287"/>
      <c r="J168" s="288"/>
      <c r="K168" s="288"/>
      <c r="L168" s="291">
        <f>SUM('HL KNIHA VYPOC'!G289)</f>
        <v>0</v>
      </c>
      <c r="M168" s="290"/>
      <c r="N168" s="241">
        <f>ROUND((L168),0)</f>
        <v>0</v>
      </c>
      <c r="V168" s="241">
        <f>SUM('HL KNIHA VYPOC'!K289)</f>
        <v>0</v>
      </c>
      <c r="X168" s="241">
        <f t="shared" si="127"/>
        <v>0</v>
      </c>
      <c r="AF168" s="242" t="str">
        <f t="shared" si="119"/>
        <v xml:space="preserve">          0</v>
      </c>
      <c r="AG168" s="242" t="str">
        <f t="shared" si="120"/>
        <v xml:space="preserve">          0</v>
      </c>
      <c r="AQ168" s="265">
        <f>SUM('HL KNIHA VYPOC'!M289)</f>
        <v>0</v>
      </c>
      <c r="AS168" s="265">
        <f t="shared" si="128"/>
        <v>0</v>
      </c>
    </row>
    <row r="169" spans="1:45" outlineLevel="1" x14ac:dyDescent="0.25">
      <c r="A169" s="283">
        <v>21</v>
      </c>
      <c r="C169" s="19" t="s">
        <v>2180</v>
      </c>
      <c r="D169" s="19" t="str">
        <f>IF(VLOOKUP($A169,vykaz_p!$A:$G,1)=$A169,VLOOKUP($A169,vykaz_p!$A:$G,$B$1),0)</f>
        <v>Odpisy a opravné položky k dlhodobému nehmotnému majetku a dlhodobému hmotnému majetku (r. 22 + r. 23)</v>
      </c>
      <c r="E169" s="263" t="s">
        <v>2062</v>
      </c>
      <c r="I169" s="287"/>
      <c r="J169" s="288"/>
      <c r="K169" s="288"/>
      <c r="L169" s="292"/>
      <c r="M169" s="290"/>
      <c r="N169" s="261">
        <f>SUM(N170:N171)</f>
        <v>0</v>
      </c>
      <c r="X169" s="261">
        <f>SUM(X170:X171)</f>
        <v>0</v>
      </c>
      <c r="Z169" s="274"/>
      <c r="AF169" s="242" t="str">
        <f t="shared" si="119"/>
        <v xml:space="preserve">          0</v>
      </c>
      <c r="AG169" s="242" t="str">
        <f t="shared" si="120"/>
        <v xml:space="preserve">          0</v>
      </c>
      <c r="AS169" s="259">
        <f>SUM(AS170:AS171)</f>
        <v>0</v>
      </c>
    </row>
    <row r="170" spans="1:45" outlineLevel="1" x14ac:dyDescent="0.25">
      <c r="A170" s="283">
        <v>22</v>
      </c>
      <c r="C170" s="19" t="s">
        <v>2181</v>
      </c>
      <c r="D170" s="19" t="str">
        <f>IF(VLOOKUP($A170,vykaz_p!$A:$G,1)=$A170,VLOOKUP($A170,vykaz_p!$A:$G,$B$1),0)</f>
        <v>Odpisy dlhodobého nehmotného majetku a dlhodobého hmotného majetku (551)</v>
      </c>
      <c r="E170" s="263" t="s">
        <v>1198</v>
      </c>
      <c r="I170" s="287"/>
      <c r="J170" s="288"/>
      <c r="K170" s="288"/>
      <c r="L170" s="291">
        <f>SUM('HL KNIHA VYPOC'!G307)</f>
        <v>0</v>
      </c>
      <c r="M170" s="290"/>
      <c r="N170" s="241">
        <f>ROUND((L170),0)</f>
        <v>0</v>
      </c>
      <c r="V170" s="241">
        <f>SUM('HL KNIHA VYPOC'!K307)</f>
        <v>0</v>
      </c>
      <c r="X170" s="241">
        <f t="shared" ref="X170:X174" si="129">ROUND((V170),0)</f>
        <v>0</v>
      </c>
      <c r="Z170" s="274"/>
      <c r="AF170" s="242" t="str">
        <f t="shared" si="119"/>
        <v xml:space="preserve">          0</v>
      </c>
      <c r="AG170" s="242" t="str">
        <f t="shared" si="120"/>
        <v xml:space="preserve">          0</v>
      </c>
      <c r="AQ170" s="265">
        <f>SUM('HL KNIHA VYPOC'!M307)</f>
        <v>0</v>
      </c>
      <c r="AS170" s="265">
        <f t="shared" ref="AS170:AS174" si="130">ROUND((AQ170),0)</f>
        <v>0</v>
      </c>
    </row>
    <row r="171" spans="1:45" outlineLevel="1" x14ac:dyDescent="0.25">
      <c r="A171" s="283">
        <v>23</v>
      </c>
      <c r="C171" s="19" t="s">
        <v>2047</v>
      </c>
      <c r="D171" s="19" t="str">
        <f>IF(VLOOKUP($A171,vykaz_p!$A:$G,1)=$A171,VLOOKUP($A171,vykaz_p!$A:$G,$B$1),0)</f>
        <v>Opravné položky  k dlhodobému nehmotnému majetku a dlhodobému hmotnému majetku (+/-) (553)</v>
      </c>
      <c r="E171" s="263" t="s">
        <v>1200</v>
      </c>
      <c r="I171" s="287"/>
      <c r="J171" s="288"/>
      <c r="K171" s="288"/>
      <c r="L171" s="291">
        <f>SUM('HL KNIHA VYPOC'!G309)</f>
        <v>0</v>
      </c>
      <c r="M171" s="290"/>
      <c r="N171" s="241">
        <f>ROUND((L171),0)</f>
        <v>0</v>
      </c>
      <c r="V171" s="241">
        <f>SUM('HL KNIHA VYPOC'!K309)</f>
        <v>0</v>
      </c>
      <c r="X171" s="241">
        <f t="shared" si="129"/>
        <v>0</v>
      </c>
      <c r="Z171" s="274"/>
      <c r="AF171" s="242" t="str">
        <f t="shared" si="119"/>
        <v xml:space="preserve">          0</v>
      </c>
      <c r="AG171" s="242" t="str">
        <f t="shared" si="120"/>
        <v xml:space="preserve">          0</v>
      </c>
      <c r="AQ171" s="265">
        <f>SUM('HL KNIHA VYPOC'!M309)</f>
        <v>0</v>
      </c>
      <c r="AS171" s="265">
        <f t="shared" si="130"/>
        <v>0</v>
      </c>
    </row>
    <row r="172" spans="1:45" outlineLevel="1" x14ac:dyDescent="0.25">
      <c r="A172" s="283">
        <v>24</v>
      </c>
      <c r="C172" s="19" t="s">
        <v>2182</v>
      </c>
      <c r="D172" s="19" t="str">
        <f>IF(VLOOKUP($A172,vykaz_p!$A:$G,1)=$A172,VLOOKUP($A172,vykaz_p!$A:$G,$B$1),0)</f>
        <v>Zostatková cena predaného dlhodobého majetku a predaného materiálu (541, 542)</v>
      </c>
      <c r="E172" s="263" t="s">
        <v>1203</v>
      </c>
      <c r="I172" s="287"/>
      <c r="J172" s="288"/>
      <c r="K172" s="288"/>
      <c r="L172" s="291">
        <f>SUM('HL KNIHA VYPOC'!G297:G298)</f>
        <v>0</v>
      </c>
      <c r="M172" s="290"/>
      <c r="N172" s="241">
        <f>ROUND((L172),0)</f>
        <v>0</v>
      </c>
      <c r="V172" s="241">
        <f>SUM('HL KNIHA VYPOC'!K297:Q298)</f>
        <v>0</v>
      </c>
      <c r="X172" s="241">
        <f t="shared" si="129"/>
        <v>0</v>
      </c>
      <c r="Z172" s="274"/>
      <c r="AF172" s="242" t="str">
        <f t="shared" si="119"/>
        <v xml:space="preserve">          0</v>
      </c>
      <c r="AG172" s="242" t="str">
        <f t="shared" si="120"/>
        <v xml:space="preserve">          0</v>
      </c>
      <c r="AQ172" s="265">
        <f>SUM('HL KNIHA VYPOC'!M297:AL298)</f>
        <v>0</v>
      </c>
      <c r="AS172" s="265">
        <f t="shared" si="130"/>
        <v>0</v>
      </c>
    </row>
    <row r="173" spans="1:45" outlineLevel="1" x14ac:dyDescent="0.25">
      <c r="A173" s="283">
        <v>25</v>
      </c>
      <c r="C173" s="19" t="s">
        <v>2169</v>
      </c>
      <c r="D173" s="19" t="str">
        <f>IF(VLOOKUP($A173,vykaz_p!$A:$G,1)=$A173,VLOOKUP($A173,vykaz_p!$A:$G,$B$1),0)</f>
        <v>Opravné položky k pohľadávkam (+/-) (547)</v>
      </c>
      <c r="E173" s="263" t="s">
        <v>1206</v>
      </c>
      <c r="I173" s="287"/>
      <c r="J173" s="288"/>
      <c r="K173" s="288"/>
      <c r="L173" s="291">
        <f>SUM('HL KNIHA VYPOC'!G303)</f>
        <v>0</v>
      </c>
      <c r="M173" s="290"/>
      <c r="N173" s="241">
        <f>ROUND((L173),0)</f>
        <v>0</v>
      </c>
      <c r="V173" s="241">
        <f>SUM('HL KNIHA VYPOC'!K303)</f>
        <v>0</v>
      </c>
      <c r="X173" s="241">
        <f t="shared" si="129"/>
        <v>0</v>
      </c>
      <c r="Z173" s="274"/>
      <c r="AF173" s="242" t="str">
        <f t="shared" si="119"/>
        <v xml:space="preserve">          0</v>
      </c>
      <c r="AG173" s="242" t="str">
        <f t="shared" si="120"/>
        <v xml:space="preserve">          0</v>
      </c>
      <c r="AQ173" s="265">
        <f>SUM('HL KNIHA VYPOC'!M303)</f>
        <v>0</v>
      </c>
      <c r="AS173" s="265">
        <f t="shared" si="130"/>
        <v>0</v>
      </c>
    </row>
    <row r="174" spans="1:45" outlineLevel="1" x14ac:dyDescent="0.25">
      <c r="A174" s="283">
        <v>26</v>
      </c>
      <c r="C174" s="19" t="s">
        <v>2183</v>
      </c>
      <c r="D174" s="19" t="str">
        <f>IF(VLOOKUP($A174,vykaz_p!$A:$G,1)=$A174,VLOOKUP($A174,vykaz_p!$A:$G,$B$1),0)</f>
        <v>Ostatné náklady na hospodársku činnosť 
(543, 544, 545, 546, 548, 549, 555, 557)</v>
      </c>
      <c r="E174" s="263" t="s">
        <v>1207</v>
      </c>
      <c r="I174" s="287"/>
      <c r="J174" s="288"/>
      <c r="K174" s="288"/>
      <c r="L174" s="291">
        <f>SUM('HL KNIHA VYPOC'!G299+'HL KNIHA VYPOC'!G300+'HL KNIHA VYPOC'!G301+'HL KNIHA VYPOC'!G302+'HL KNIHA VYPOC'!G304+'HL KNIHA VYPOC'!G305+'HL KNIHA VYPOC'!G310+'HL KNIHA VYPOC'!G311)</f>
        <v>0</v>
      </c>
      <c r="M174" s="290"/>
      <c r="N174" s="241">
        <f>ROUND((L174),0)</f>
        <v>0</v>
      </c>
      <c r="V174" s="241">
        <f>SUM('HL KNIHA VYPOC'!K299+'HL KNIHA VYPOC'!K300+'HL KNIHA VYPOC'!K301+'HL KNIHA VYPOC'!K302+'HL KNIHA VYPOC'!K304+'HL KNIHA VYPOC'!K305+'HL KNIHA VYPOC'!K310+'HL KNIHA VYPOC'!K311)</f>
        <v>0</v>
      </c>
      <c r="X174" s="241">
        <f t="shared" si="129"/>
        <v>0</v>
      </c>
      <c r="Z174" s="274"/>
      <c r="AF174" s="242" t="str">
        <f t="shared" si="119"/>
        <v xml:space="preserve">          0</v>
      </c>
      <c r="AG174" s="242" t="str">
        <f t="shared" si="120"/>
        <v xml:space="preserve">          0</v>
      </c>
      <c r="AQ174" s="265">
        <f>SUM('HL KNIHA VYPOC'!M299+'HL KNIHA VYPOC'!M300+'HL KNIHA VYPOC'!M301+'HL KNIHA VYPOC'!M302+'HL KNIHA VYPOC'!M304+'HL KNIHA VYPOC'!M305+'HL KNIHA VYPOC'!M310+'HL KNIHA VYPOC'!M311)</f>
        <v>0</v>
      </c>
      <c r="AS174" s="265">
        <f t="shared" si="130"/>
        <v>0</v>
      </c>
    </row>
    <row r="175" spans="1:45" ht="15.75" customHeight="1" x14ac:dyDescent="0.25">
      <c r="A175" s="283">
        <v>27</v>
      </c>
      <c r="C175" s="19" t="s">
        <v>2184</v>
      </c>
      <c r="D175" s="240" t="str">
        <f>IF(VLOOKUP($A175,vykaz_p!$A:$G,1)=$A175,VLOOKUP($A175,vykaz_p!$A:$G,$B$1),0)</f>
        <v>Výsledok hospodárenia z hospodárskej činnosti (+/-) (r. 02 - r. 10)</v>
      </c>
      <c r="E175" s="277" t="s">
        <v>1211</v>
      </c>
      <c r="F175" s="280"/>
      <c r="I175" s="287"/>
      <c r="J175" s="288"/>
      <c r="K175" s="288"/>
      <c r="L175" s="292"/>
      <c r="M175" s="290"/>
      <c r="N175" s="261">
        <f>SUM(N150-N158)</f>
        <v>0</v>
      </c>
      <c r="P175" s="279"/>
      <c r="X175" s="261">
        <f>SUM(X150-X158)</f>
        <v>0</v>
      </c>
      <c r="Z175" s="257"/>
      <c r="AF175" s="276" t="str">
        <f>REPT(" ",11-LEN(N175))&amp;N175</f>
        <v xml:space="preserve">          0</v>
      </c>
      <c r="AG175" s="276" t="str">
        <f>REPT(" ",11-LEN(X175))&amp;X175</f>
        <v xml:space="preserve">          0</v>
      </c>
      <c r="AK175" s="280"/>
      <c r="AS175" s="259">
        <f>SUM(AS150-AS158)</f>
        <v>0</v>
      </c>
    </row>
    <row r="176" spans="1:45" x14ac:dyDescent="0.25">
      <c r="A176" s="283">
        <v>28</v>
      </c>
      <c r="C176" s="19" t="s">
        <v>2167</v>
      </c>
      <c r="D176" s="240" t="str">
        <f>IF(VLOOKUP($A176,vykaz_p!$A:$G,1)=$A176,VLOOKUP($A176,vykaz_p!$A:$G,$B$1),0)</f>
        <v>Pridaná hodnota (r. 03 + r. 04 + r. 05 + r. 06 + r. 07)
- (r. 11 + r. 12 + r. 13 + r. 14)</v>
      </c>
      <c r="E176" s="277" t="s">
        <v>1212</v>
      </c>
      <c r="F176" s="280"/>
      <c r="I176" s="287"/>
      <c r="J176" s="288"/>
      <c r="K176" s="288"/>
      <c r="L176" s="292"/>
      <c r="M176" s="290"/>
      <c r="N176" s="241">
        <f>SUM(N151+N152+N153+N154+N155)-(N159+N160+N161+N162)</f>
        <v>0</v>
      </c>
      <c r="P176" s="279"/>
      <c r="X176" s="241">
        <f>SUM(X151+X152+X153+X154+X155)-(X159+X160+X161+X162)</f>
        <v>0</v>
      </c>
      <c r="Z176" s="257"/>
      <c r="AF176" s="242" t="str">
        <f>REPT(" ",11-LEN(N176))&amp;N176</f>
        <v xml:space="preserve">          0</v>
      </c>
      <c r="AG176" s="242" t="str">
        <f>REPT(" ",11-LEN(X176))&amp;X176</f>
        <v xml:space="preserve">          0</v>
      </c>
      <c r="AK176" s="280"/>
      <c r="AS176" s="265">
        <f>SUM(AS151+AS152+AS153+AS154+AS155)-(AS159+AS160+AS161+AS162)</f>
        <v>0</v>
      </c>
    </row>
    <row r="177" spans="1:45" x14ac:dyDescent="0.25">
      <c r="A177" s="283">
        <v>29</v>
      </c>
      <c r="C177" s="19" t="s">
        <v>2168</v>
      </c>
      <c r="D177" s="240" t="str">
        <f>IF(VLOOKUP($A177,vykaz_p!$A:$G,1)=$A177,VLOOKUP($A177,vykaz_p!$A:$G,$B$1),0)</f>
        <v>Výnosy z finančnej činnosti spolu r. 30 + r. 31 + r. 35
+ r. 39 + r. 42 + r. 43 + r. 44</v>
      </c>
      <c r="E177" s="277" t="s">
        <v>1208</v>
      </c>
      <c r="F177" s="280"/>
      <c r="I177" s="287"/>
      <c r="J177" s="288"/>
      <c r="K177" s="288"/>
      <c r="L177" s="292"/>
      <c r="M177" s="290"/>
      <c r="N177" s="241">
        <f>SUM(N178+N179+N183+N187+N190+N191+N192)</f>
        <v>0</v>
      </c>
      <c r="P177" s="279"/>
      <c r="X177" s="241">
        <f>SUM(X178+X179+X183+X187+X190+X191+X192)</f>
        <v>0</v>
      </c>
      <c r="Z177" s="257"/>
      <c r="AF177" s="242" t="str">
        <f t="shared" si="119"/>
        <v xml:space="preserve">          0</v>
      </c>
      <c r="AG177" s="242" t="str">
        <f t="shared" si="120"/>
        <v xml:space="preserve">          0</v>
      </c>
      <c r="AK177" s="280"/>
      <c r="AS177" s="265">
        <f>SUM(AS178+AS179+AS183+AS187+AS190+AS191+AS192)</f>
        <v>0</v>
      </c>
    </row>
    <row r="178" spans="1:45" outlineLevel="1" x14ac:dyDescent="0.25">
      <c r="A178" s="283">
        <v>30</v>
      </c>
      <c r="C178" s="19" t="s">
        <v>2185</v>
      </c>
      <c r="D178" s="19" t="str">
        <f>IF(VLOOKUP($A178,vykaz_p!$A:$G,1)=$A178,VLOOKUP($A178,vykaz_p!$A:$G,$B$1),0)</f>
        <v>Tržby z predaja cenných papierov a podielov (661)</v>
      </c>
      <c r="E178" s="263" t="s">
        <v>1241</v>
      </c>
      <c r="I178" s="287"/>
      <c r="J178" s="288"/>
      <c r="K178" s="288"/>
      <c r="L178" s="291">
        <f>SUM('HL KNIHA VYPOC'!G390)</f>
        <v>0</v>
      </c>
      <c r="M178" s="290"/>
      <c r="N178" s="241">
        <f t="shared" ref="N178" si="131">ROUND((L178*-1),0)</f>
        <v>0</v>
      </c>
      <c r="V178" s="241">
        <f>SUM('HL KNIHA VYPOC'!K390)</f>
        <v>0</v>
      </c>
      <c r="X178" s="241">
        <f t="shared" ref="X178" si="132">ROUND((V178*-1),0)</f>
        <v>0</v>
      </c>
      <c r="Z178" s="274"/>
      <c r="AF178" s="242" t="str">
        <f t="shared" si="119"/>
        <v xml:space="preserve">          0</v>
      </c>
      <c r="AG178" s="242" t="str">
        <f t="shared" si="120"/>
        <v xml:space="preserve">          0</v>
      </c>
      <c r="AQ178" s="265">
        <f>SUM('HL KNIHA VYPOC'!M390)</f>
        <v>0</v>
      </c>
      <c r="AS178" s="19">
        <f t="shared" ref="AS178" si="133">ROUND((AQ178*-1),0)</f>
        <v>0</v>
      </c>
    </row>
    <row r="179" spans="1:45" outlineLevel="1" x14ac:dyDescent="0.25">
      <c r="A179" s="283">
        <v>31</v>
      </c>
      <c r="C179" s="19" t="s">
        <v>2186</v>
      </c>
      <c r="D179" s="19" t="str">
        <f>IF(VLOOKUP($A179,vykaz_p!$A:$G,1)=$A179,VLOOKUP($A179,vykaz_p!$A:$G,$B$1),0)</f>
        <v>Výnosy z dlhodobého finančného majetku súčet
(r. 32 až r. 34)</v>
      </c>
      <c r="E179" s="277" t="s">
        <v>1229</v>
      </c>
      <c r="I179" s="287"/>
      <c r="J179" s="288"/>
      <c r="K179" s="288"/>
      <c r="L179" s="292"/>
      <c r="M179" s="290"/>
      <c r="N179" s="261">
        <f>SUM(N180:N182)</f>
        <v>0</v>
      </c>
      <c r="X179" s="261">
        <f>SUM(X180:X182)</f>
        <v>0</v>
      </c>
      <c r="Z179" s="274"/>
      <c r="AF179" s="242" t="str">
        <f t="shared" si="119"/>
        <v xml:space="preserve">          0</v>
      </c>
      <c r="AG179" s="242" t="str">
        <f t="shared" si="120"/>
        <v xml:space="preserve">          0</v>
      </c>
      <c r="AS179" s="259">
        <f>SUM(AS180:AS182)</f>
        <v>0</v>
      </c>
    </row>
    <row r="180" spans="1:45" outlineLevel="1" x14ac:dyDescent="0.25">
      <c r="A180" s="283">
        <v>32</v>
      </c>
      <c r="C180" s="19" t="s">
        <v>2187</v>
      </c>
      <c r="D180" s="19" t="str">
        <f>IF(VLOOKUP($A180,vykaz_p!$A:$G,1)=$A180,VLOOKUP($A180,vykaz_p!$A:$G,$B$1),0)</f>
        <v>Výnosy z cenných papierov a podielov od prepojených účtovných jednotiek (665A)</v>
      </c>
      <c r="E180" s="263" t="s">
        <v>1228</v>
      </c>
      <c r="I180" s="287"/>
      <c r="J180" s="288"/>
      <c r="K180" s="288"/>
      <c r="L180" s="291">
        <f>SUM(ANALYTIKAVUJ!C217)</f>
        <v>0</v>
      </c>
      <c r="M180" s="290"/>
      <c r="N180" s="241">
        <f t="shared" ref="N180:N182" si="134">ROUND((L180*-1),0)</f>
        <v>0</v>
      </c>
      <c r="V180" s="241">
        <f>SUM(ANALYTIKAVUJ!D217)</f>
        <v>0</v>
      </c>
      <c r="X180" s="241">
        <f t="shared" ref="X180:X182" si="135">ROUND((V180*-1),0)</f>
        <v>0</v>
      </c>
      <c r="Z180" s="274"/>
      <c r="AF180" s="242" t="str">
        <f t="shared" si="119"/>
        <v xml:space="preserve">          0</v>
      </c>
      <c r="AG180" s="242" t="str">
        <f t="shared" si="120"/>
        <v xml:space="preserve">          0</v>
      </c>
      <c r="AQ180" s="265">
        <f>SUM(ANALYTIKAVUJ!E217)</f>
        <v>0</v>
      </c>
      <c r="AS180" s="19">
        <f t="shared" ref="AS180:AS182" si="136">ROUND((AQ180*-1),0)</f>
        <v>0</v>
      </c>
    </row>
    <row r="181" spans="1:45" outlineLevel="1" x14ac:dyDescent="0.25">
      <c r="A181" s="283">
        <v>33</v>
      </c>
      <c r="C181" s="19" t="s">
        <v>2047</v>
      </c>
      <c r="D181" s="19" t="str">
        <f>IF(VLOOKUP($A181,vykaz_p!$A:$G,1)=$A181,VLOOKUP($A181,vykaz_p!$A:$G,$B$1),0)</f>
        <v>Výnosy z cenných papierov a podielov v podielovej účasti okrem výnosov prepojených účtovných jednotiek (665A)</v>
      </c>
      <c r="E181" s="263" t="s">
        <v>2066</v>
      </c>
      <c r="I181" s="287"/>
      <c r="J181" s="288"/>
      <c r="K181" s="288"/>
      <c r="L181" s="291">
        <f>SUM(ANALYTIKAVUJ!C218)</f>
        <v>0</v>
      </c>
      <c r="M181" s="290"/>
      <c r="N181" s="241">
        <f t="shared" si="134"/>
        <v>0</v>
      </c>
      <c r="V181" s="241">
        <f>SUM(ANALYTIKAVUJ!D218)</f>
        <v>0</v>
      </c>
      <c r="X181" s="241">
        <f t="shared" si="135"/>
        <v>0</v>
      </c>
      <c r="Z181" s="274"/>
      <c r="AF181" s="242" t="str">
        <f t="shared" si="119"/>
        <v xml:space="preserve">          0</v>
      </c>
      <c r="AG181" s="242" t="str">
        <f t="shared" si="120"/>
        <v xml:space="preserve">          0</v>
      </c>
      <c r="AQ181" s="265">
        <f>SUM(ANALYTIKAVUJ!E218)</f>
        <v>0</v>
      </c>
      <c r="AS181" s="19">
        <f t="shared" si="136"/>
        <v>0</v>
      </c>
    </row>
    <row r="182" spans="1:45" outlineLevel="1" x14ac:dyDescent="0.25">
      <c r="A182" s="283">
        <v>34</v>
      </c>
      <c r="C182" s="19" t="s">
        <v>2048</v>
      </c>
      <c r="D182" s="19" t="str">
        <f>IF(VLOOKUP($A182,vykaz_p!$A:$G,1)=$A182,VLOOKUP($A182,vykaz_p!$A:$G,$B$1),0)</f>
        <v>Ostatné výnosy z cenných papierov a podielov (665A)</v>
      </c>
      <c r="E182" s="263" t="s">
        <v>2068</v>
      </c>
      <c r="I182" s="287"/>
      <c r="J182" s="288"/>
      <c r="K182" s="288"/>
      <c r="L182" s="291">
        <f>SUM(ANALYTIKAVUJ!C219)</f>
        <v>0</v>
      </c>
      <c r="M182" s="290"/>
      <c r="N182" s="241">
        <f t="shared" si="134"/>
        <v>0</v>
      </c>
      <c r="V182" s="241">
        <f>SUM(ANALYTIKAVUJ!D219)</f>
        <v>0</v>
      </c>
      <c r="X182" s="241">
        <f t="shared" si="135"/>
        <v>0</v>
      </c>
      <c r="Z182" s="274"/>
      <c r="AF182" s="242" t="str">
        <f t="shared" si="119"/>
        <v xml:space="preserve">          0</v>
      </c>
      <c r="AG182" s="242" t="str">
        <f t="shared" si="120"/>
        <v xml:space="preserve">          0</v>
      </c>
      <c r="AQ182" s="265">
        <f>SUM(ANALYTIKAVUJ!E219)</f>
        <v>0</v>
      </c>
      <c r="AS182" s="19">
        <f t="shared" si="136"/>
        <v>0</v>
      </c>
    </row>
    <row r="183" spans="1:45" outlineLevel="1" x14ac:dyDescent="0.25">
      <c r="A183" s="283">
        <v>35</v>
      </c>
      <c r="C183" s="19" t="s">
        <v>2188</v>
      </c>
      <c r="D183" s="19" t="str">
        <f>IF(VLOOKUP($A183,vykaz_p!$A:$G,1)=$A183,VLOOKUP($A183,vykaz_p!$A:$G,$B$1),0)</f>
        <v>Výnosy z krátkodobého finančného majetku súčet
(r. 36 až r. 38)</v>
      </c>
      <c r="E183" s="277" t="s">
        <v>2070</v>
      </c>
      <c r="I183" s="287"/>
      <c r="J183" s="288"/>
      <c r="K183" s="288"/>
      <c r="L183" s="292"/>
      <c r="M183" s="290"/>
      <c r="N183" s="261">
        <f>SUM(N184:N186)</f>
        <v>0</v>
      </c>
      <c r="X183" s="261">
        <f>SUM(X184:X186)</f>
        <v>0</v>
      </c>
      <c r="Z183" s="274"/>
      <c r="AF183" s="242" t="str">
        <f t="shared" si="119"/>
        <v xml:space="preserve">          0</v>
      </c>
      <c r="AG183" s="242" t="str">
        <f t="shared" si="120"/>
        <v xml:space="preserve">          0</v>
      </c>
      <c r="AS183" s="259">
        <f>SUM(AS184:AS186)</f>
        <v>0</v>
      </c>
    </row>
    <row r="184" spans="1:45" outlineLevel="1" x14ac:dyDescent="0.25">
      <c r="A184" s="283">
        <v>36</v>
      </c>
      <c r="C184" s="19" t="s">
        <v>2189</v>
      </c>
      <c r="D184" s="19" t="str">
        <f>IF(VLOOKUP($A184,vykaz_p!$A:$G,1)=$A184,VLOOKUP($A184,vykaz_p!$A:$G,$B$1),0)</f>
        <v>Výnosy z krátkodobého finančného majetku od prepojených účtovných jednotiek (666A)</v>
      </c>
      <c r="E184" s="263" t="s">
        <v>2072</v>
      </c>
      <c r="I184" s="287"/>
      <c r="J184" s="288"/>
      <c r="K184" s="288"/>
      <c r="L184" s="291">
        <f>SUM(ANALYTIKAVUJ!K217)</f>
        <v>0</v>
      </c>
      <c r="M184" s="290"/>
      <c r="N184" s="241">
        <f t="shared" ref="N184:N186" si="137">ROUND((L184*-1),0)</f>
        <v>0</v>
      </c>
      <c r="V184" s="241">
        <f>SUM(ANALYTIKAVUJ!L217)</f>
        <v>0</v>
      </c>
      <c r="X184" s="241">
        <f t="shared" ref="X184:X186" si="138">ROUND((V184*-1),0)</f>
        <v>0</v>
      </c>
      <c r="Z184" s="274"/>
      <c r="AF184" s="242" t="str">
        <f t="shared" si="119"/>
        <v xml:space="preserve">          0</v>
      </c>
      <c r="AG184" s="242" t="str">
        <f t="shared" si="120"/>
        <v xml:space="preserve">          0</v>
      </c>
      <c r="AQ184" s="265">
        <f>SUM(ANALYTIKAVUJ!M217)</f>
        <v>0</v>
      </c>
      <c r="AS184" s="19">
        <f t="shared" ref="AS184:AS186" si="139">ROUND((AQ184*-1),0)</f>
        <v>0</v>
      </c>
    </row>
    <row r="185" spans="1:45" outlineLevel="1" x14ac:dyDescent="0.25">
      <c r="A185" s="283">
        <v>37</v>
      </c>
      <c r="C185" s="19" t="s">
        <v>2047</v>
      </c>
      <c r="D185" s="19" t="str">
        <f>IF(VLOOKUP($A185,vykaz_p!$A:$G,1)=$A185,VLOOKUP($A185,vykaz_p!$A:$G,$B$1),0)</f>
        <v>Výnosy z krátkodobého finančného majetku v podielovej účasti okrem výnosov prepojených účtovných jednotiek (666A)</v>
      </c>
      <c r="E185" s="263" t="s">
        <v>2073</v>
      </c>
      <c r="I185" s="287"/>
      <c r="J185" s="288"/>
      <c r="K185" s="288"/>
      <c r="L185" s="291">
        <f>SUM(ANALYTIKAVUJ!K218)</f>
        <v>0</v>
      </c>
      <c r="M185" s="290"/>
      <c r="N185" s="241">
        <f t="shared" si="137"/>
        <v>0</v>
      </c>
      <c r="V185" s="241">
        <f>SUM(ANALYTIKAVUJ!L218)</f>
        <v>0</v>
      </c>
      <c r="X185" s="241">
        <f t="shared" si="138"/>
        <v>0</v>
      </c>
      <c r="Z185" s="274"/>
      <c r="AF185" s="242" t="str">
        <f t="shared" si="119"/>
        <v xml:space="preserve">          0</v>
      </c>
      <c r="AG185" s="242" t="str">
        <f t="shared" si="120"/>
        <v xml:space="preserve">          0</v>
      </c>
      <c r="AQ185" s="265">
        <f>SUM(ANALYTIKAVUJ!M218)</f>
        <v>0</v>
      </c>
      <c r="AS185" s="19">
        <f t="shared" si="139"/>
        <v>0</v>
      </c>
    </row>
    <row r="186" spans="1:45" outlineLevel="1" x14ac:dyDescent="0.25">
      <c r="A186" s="283">
        <v>38</v>
      </c>
      <c r="C186" s="19" t="s">
        <v>2048</v>
      </c>
      <c r="D186" s="19" t="str">
        <f>IF(VLOOKUP($A186,vykaz_p!$A:$G,1)=$A186,VLOOKUP($A186,vykaz_p!$A:$G,$B$1),0)</f>
        <v>Ostatné výnosy z krátkodobého finančného majetku (666A)</v>
      </c>
      <c r="E186" s="263" t="s">
        <v>2074</v>
      </c>
      <c r="I186" s="287"/>
      <c r="J186" s="288"/>
      <c r="K186" s="288"/>
      <c r="L186" s="291">
        <f>SUM(ANALYTIKAVUJ!K219)</f>
        <v>0</v>
      </c>
      <c r="M186" s="290"/>
      <c r="N186" s="241">
        <f t="shared" si="137"/>
        <v>0</v>
      </c>
      <c r="V186" s="241">
        <f>SUM(ANALYTIKAVUJ!L219)</f>
        <v>0</v>
      </c>
      <c r="X186" s="241">
        <f t="shared" si="138"/>
        <v>0</v>
      </c>
      <c r="Z186" s="274"/>
      <c r="AF186" s="242" t="str">
        <f t="shared" si="119"/>
        <v xml:space="preserve">          0</v>
      </c>
      <c r="AG186" s="242" t="str">
        <f t="shared" si="120"/>
        <v xml:space="preserve">          0</v>
      </c>
      <c r="AQ186" s="265">
        <f>SUM(ANALYTIKAVUJ!M219)</f>
        <v>0</v>
      </c>
      <c r="AS186" s="19">
        <f t="shared" si="139"/>
        <v>0</v>
      </c>
    </row>
    <row r="187" spans="1:45" outlineLevel="1" x14ac:dyDescent="0.25">
      <c r="A187" s="283">
        <v>39</v>
      </c>
      <c r="C187" s="19" t="s">
        <v>2190</v>
      </c>
      <c r="D187" s="19" t="str">
        <f>IF(VLOOKUP($A187,vykaz_p!$A:$G,1)=$A187,VLOOKUP($A187,vykaz_p!$A:$G,$B$1),0)</f>
        <v>Výnosové úroky (r. 40 + r. 41)</v>
      </c>
      <c r="E187" s="263" t="s">
        <v>2075</v>
      </c>
      <c r="I187" s="287"/>
      <c r="J187" s="288"/>
      <c r="K187" s="288"/>
      <c r="L187" s="292"/>
      <c r="M187" s="290"/>
      <c r="N187" s="261">
        <f>SUM(N188:N189)</f>
        <v>0</v>
      </c>
      <c r="X187" s="261">
        <f>SUM(X188:X189)</f>
        <v>0</v>
      </c>
      <c r="Z187" s="274"/>
      <c r="AF187" s="242" t="str">
        <f t="shared" si="119"/>
        <v xml:space="preserve">          0</v>
      </c>
      <c r="AG187" s="242" t="str">
        <f t="shared" si="120"/>
        <v xml:space="preserve">          0</v>
      </c>
      <c r="AS187" s="259">
        <f>SUM(AS188:AS189)</f>
        <v>0</v>
      </c>
    </row>
    <row r="188" spans="1:45" outlineLevel="1" x14ac:dyDescent="0.25">
      <c r="A188" s="283">
        <v>40</v>
      </c>
      <c r="C188" s="19" t="s">
        <v>2191</v>
      </c>
      <c r="D188" s="19" t="str">
        <f>IF(VLOOKUP($A188,vykaz_p!$A:$G,1)=$A188,VLOOKUP($A188,vykaz_p!$A:$G,$B$1),0)</f>
        <v>Výnosové úroky od prepojených účtovných jednotiek (662A)</v>
      </c>
      <c r="E188" s="263" t="s">
        <v>1230</v>
      </c>
      <c r="I188" s="287"/>
      <c r="J188" s="288"/>
      <c r="K188" s="288"/>
      <c r="L188" s="291">
        <f>SUM(ANALYTIKAVUJ!K212)</f>
        <v>0</v>
      </c>
      <c r="M188" s="290"/>
      <c r="N188" s="241">
        <f t="shared" ref="N188:N192" si="140">ROUND((L188*-1),0)</f>
        <v>0</v>
      </c>
      <c r="V188" s="241">
        <f>SUM(ANALYTIKAVUJ!L212)</f>
        <v>0</v>
      </c>
      <c r="X188" s="241">
        <f t="shared" ref="X188:X192" si="141">ROUND((V188*-1),0)</f>
        <v>0</v>
      </c>
      <c r="Z188" s="274"/>
      <c r="AF188" s="242" t="str">
        <f t="shared" si="119"/>
        <v xml:space="preserve">          0</v>
      </c>
      <c r="AG188" s="242" t="str">
        <f t="shared" si="120"/>
        <v xml:space="preserve">          0</v>
      </c>
      <c r="AQ188" s="265">
        <f>SUM(ANALYTIKAVUJ!M212)</f>
        <v>0</v>
      </c>
      <c r="AS188" s="19">
        <f t="shared" ref="AS188:AS192" si="142">ROUND((AQ188*-1),0)</f>
        <v>0</v>
      </c>
    </row>
    <row r="189" spans="1:45" outlineLevel="1" x14ac:dyDescent="0.25">
      <c r="A189" s="283">
        <v>41</v>
      </c>
      <c r="C189" s="19" t="s">
        <v>2047</v>
      </c>
      <c r="D189" s="19" t="str">
        <f>IF(VLOOKUP($A189,vykaz_p!$A:$G,1)=$A189,VLOOKUP($A189,vykaz_p!$A:$G,$B$1),0)</f>
        <v>Ostatné výnosové úroky (662A)</v>
      </c>
      <c r="E189" s="263" t="s">
        <v>2076</v>
      </c>
      <c r="I189" s="287"/>
      <c r="J189" s="288"/>
      <c r="K189" s="288"/>
      <c r="L189" s="291">
        <f>SUM(ANALYTIKAVUJ!K213)</f>
        <v>0</v>
      </c>
      <c r="M189" s="290"/>
      <c r="N189" s="241">
        <f t="shared" si="140"/>
        <v>0</v>
      </c>
      <c r="V189" s="241">
        <f>SUM(ANALYTIKAVUJ!L213)</f>
        <v>0</v>
      </c>
      <c r="X189" s="241">
        <f t="shared" si="141"/>
        <v>0</v>
      </c>
      <c r="Z189" s="274"/>
      <c r="AF189" s="242" t="str">
        <f t="shared" si="119"/>
        <v xml:space="preserve">          0</v>
      </c>
      <c r="AG189" s="242" t="str">
        <f t="shared" si="120"/>
        <v xml:space="preserve">          0</v>
      </c>
      <c r="AQ189" s="265">
        <f>SUM(ANALYTIKAVUJ!M213)</f>
        <v>0</v>
      </c>
      <c r="AS189" s="19">
        <f t="shared" si="142"/>
        <v>0</v>
      </c>
    </row>
    <row r="190" spans="1:45" outlineLevel="1" x14ac:dyDescent="0.25">
      <c r="A190" s="283">
        <v>42</v>
      </c>
      <c r="C190" s="19" t="s">
        <v>2192</v>
      </c>
      <c r="D190" s="19" t="str">
        <f>IF(VLOOKUP($A190,vykaz_p!$A:$G,1)=$A190,VLOOKUP($A190,vykaz_p!$A:$G,$B$1),0)</f>
        <v>Kurzové zisky (663)</v>
      </c>
      <c r="E190" s="263" t="s">
        <v>2078</v>
      </c>
      <c r="I190" s="287"/>
      <c r="J190" s="288"/>
      <c r="K190" s="288"/>
      <c r="L190" s="291">
        <f>SUM('HL KNIHA VYPOC'!G392)</f>
        <v>0</v>
      </c>
      <c r="M190" s="290"/>
      <c r="N190" s="241">
        <f t="shared" si="140"/>
        <v>0</v>
      </c>
      <c r="V190" s="241">
        <f>SUM('HL KNIHA VYPOC'!K392)</f>
        <v>0</v>
      </c>
      <c r="X190" s="241">
        <f t="shared" si="141"/>
        <v>0</v>
      </c>
      <c r="Z190" s="274"/>
      <c r="AF190" s="242" t="str">
        <f t="shared" si="119"/>
        <v xml:space="preserve">          0</v>
      </c>
      <c r="AG190" s="242" t="str">
        <f t="shared" si="120"/>
        <v xml:space="preserve">          0</v>
      </c>
      <c r="AQ190" s="265">
        <f>SUM('HL KNIHA VYPOC'!M392)</f>
        <v>0</v>
      </c>
      <c r="AS190" s="19">
        <f t="shared" si="142"/>
        <v>0</v>
      </c>
    </row>
    <row r="191" spans="1:45" outlineLevel="1" x14ac:dyDescent="0.25">
      <c r="A191" s="283">
        <v>43</v>
      </c>
      <c r="C191" s="19" t="s">
        <v>2193</v>
      </c>
      <c r="D191" s="19" t="str">
        <f>IF(VLOOKUP($A191,vykaz_p!$A:$G,1)=$A191,VLOOKUP($A191,vykaz_p!$A:$G,$B$1),0)</f>
        <v>Výnosy z precenenia cenných papierov a výnosy z derivátových operácií (664, 667)</v>
      </c>
      <c r="E191" s="263" t="s">
        <v>1231</v>
      </c>
      <c r="I191" s="287"/>
      <c r="J191" s="288"/>
      <c r="K191" s="288"/>
      <c r="L191" s="291">
        <f>SUM('HL KNIHA VYPOC'!G393+'HL KNIHA VYPOC'!G396)</f>
        <v>0</v>
      </c>
      <c r="M191" s="290"/>
      <c r="N191" s="241">
        <f t="shared" si="140"/>
        <v>0</v>
      </c>
      <c r="V191" s="241">
        <f>SUM('HL KNIHA VYPOC'!K393+'HL KNIHA VYPOC'!K396)</f>
        <v>0</v>
      </c>
      <c r="X191" s="241">
        <f t="shared" si="141"/>
        <v>0</v>
      </c>
      <c r="Z191" s="274"/>
      <c r="AF191" s="242" t="str">
        <f t="shared" si="119"/>
        <v xml:space="preserve">          0</v>
      </c>
      <c r="AG191" s="242" t="str">
        <f t="shared" si="120"/>
        <v xml:space="preserve">          0</v>
      </c>
      <c r="AQ191" s="265">
        <f>SUM('HL KNIHA VYPOC'!M393+'HL KNIHA VYPOC'!M396)</f>
        <v>0</v>
      </c>
      <c r="AS191" s="19">
        <f t="shared" si="142"/>
        <v>0</v>
      </c>
    </row>
    <row r="192" spans="1:45" outlineLevel="1" x14ac:dyDescent="0.25">
      <c r="A192" s="283">
        <v>44</v>
      </c>
      <c r="C192" s="19" t="s">
        <v>2194</v>
      </c>
      <c r="D192" s="19" t="str">
        <f>IF(VLOOKUP($A192,vykaz_p!$A:$G,1)=$A192,VLOOKUP($A192,vykaz_p!$A:$G,$B$1),0)</f>
        <v>Ostatné výnosy z finančnej činnosti (668)</v>
      </c>
      <c r="E192" s="263" t="s">
        <v>1232</v>
      </c>
      <c r="I192" s="287"/>
      <c r="J192" s="288"/>
      <c r="K192" s="288"/>
      <c r="L192" s="291">
        <f>SUM('HL KNIHA VYPOC'!G397)</f>
        <v>0</v>
      </c>
      <c r="M192" s="290"/>
      <c r="N192" s="241">
        <f t="shared" si="140"/>
        <v>0</v>
      </c>
      <c r="V192" s="241">
        <f>SUM('HL KNIHA VYPOC'!K397)</f>
        <v>0</v>
      </c>
      <c r="X192" s="241">
        <f t="shared" si="141"/>
        <v>0</v>
      </c>
      <c r="Z192" s="274"/>
      <c r="AF192" s="242" t="str">
        <f t="shared" si="119"/>
        <v xml:space="preserve">          0</v>
      </c>
      <c r="AG192" s="242" t="str">
        <f t="shared" si="120"/>
        <v xml:space="preserve">          0</v>
      </c>
      <c r="AQ192" s="265">
        <f>SUM('HL KNIHA VYPOC'!M397)</f>
        <v>0</v>
      </c>
      <c r="AS192" s="19">
        <f t="shared" si="142"/>
        <v>0</v>
      </c>
    </row>
    <row r="193" spans="1:45" x14ac:dyDescent="0.25">
      <c r="A193" s="283">
        <v>45</v>
      </c>
      <c r="C193" s="19" t="s">
        <v>2168</v>
      </c>
      <c r="D193" s="240" t="str">
        <f>IF(VLOOKUP($A193,vykaz_p!$A:$G,1)=$A193,VLOOKUP($A193,vykaz_p!$A:$G,$B$1),0)</f>
        <v>Náklady na finančnú činnosť spolu r. 46 + r. 47 + r. 48
+ r. 49 + r. 52 + r. 53 + r. 54</v>
      </c>
      <c r="E193" s="277" t="s">
        <v>1233</v>
      </c>
      <c r="F193" s="280"/>
      <c r="I193" s="287"/>
      <c r="J193" s="288"/>
      <c r="K193" s="288"/>
      <c r="L193" s="292"/>
      <c r="M193" s="290"/>
      <c r="N193" s="261">
        <f>SUM(N194+N195+N196+N197+N200+N201+N202)</f>
        <v>0</v>
      </c>
      <c r="P193" s="279"/>
      <c r="X193" s="261">
        <f>SUM(X194+X195+X196+X197+X200+X201+X202)</f>
        <v>0</v>
      </c>
      <c r="Z193" s="257"/>
      <c r="AF193" s="242" t="str">
        <f t="shared" si="119"/>
        <v xml:space="preserve">          0</v>
      </c>
      <c r="AG193" s="242" t="str">
        <f t="shared" si="120"/>
        <v xml:space="preserve">          0</v>
      </c>
      <c r="AK193" s="280"/>
      <c r="AS193" s="259">
        <f>SUM(AS194+AS195+AS196+AS197+AS200+AS201+AS202)</f>
        <v>0</v>
      </c>
    </row>
    <row r="194" spans="1:45" outlineLevel="1" x14ac:dyDescent="0.25">
      <c r="A194" s="283">
        <v>46</v>
      </c>
      <c r="C194" s="19" t="s">
        <v>2195</v>
      </c>
      <c r="D194" s="19" t="str">
        <f>IF(VLOOKUP($A194,vykaz_p!$A:$G,1)=$A194,VLOOKUP($A194,vykaz_p!$A:$G,$B$1),0)</f>
        <v>Predané cenné papiere a podiely (561)</v>
      </c>
      <c r="E194" s="263" t="s">
        <v>1242</v>
      </c>
      <c r="I194" s="287"/>
      <c r="J194" s="288"/>
      <c r="K194" s="288"/>
      <c r="L194" s="291">
        <f>SUM('HL KNIHA VYPOC'!G317)</f>
        <v>0</v>
      </c>
      <c r="M194" s="290"/>
      <c r="N194" s="241">
        <f>ROUND((L194),0)</f>
        <v>0</v>
      </c>
      <c r="V194" s="241">
        <f>SUM('HL KNIHA VYPOC'!K317)</f>
        <v>0</v>
      </c>
      <c r="X194" s="241">
        <f t="shared" ref="X194:X196" si="143">ROUND((V194),0)</f>
        <v>0</v>
      </c>
      <c r="Z194" s="274"/>
      <c r="AF194" s="242" t="str">
        <f t="shared" si="119"/>
        <v xml:space="preserve">          0</v>
      </c>
      <c r="AG194" s="242" t="str">
        <f t="shared" si="120"/>
        <v xml:space="preserve">          0</v>
      </c>
      <c r="AQ194" s="265">
        <f>SUM('HL KNIHA VYPOC'!M317)</f>
        <v>0</v>
      </c>
      <c r="AS194" s="265">
        <f t="shared" ref="AS194:AS196" si="144">ROUND((AQ194),0)</f>
        <v>0</v>
      </c>
    </row>
    <row r="195" spans="1:45" outlineLevel="1" x14ac:dyDescent="0.25">
      <c r="A195" s="283">
        <v>47</v>
      </c>
      <c r="C195" s="19" t="s">
        <v>2196</v>
      </c>
      <c r="D195" s="19" t="str">
        <f>IF(VLOOKUP($A195,vykaz_p!$A:$G,1)=$A195,VLOOKUP($A195,vykaz_p!$A:$G,$B$1),0)</f>
        <v>Náklady na krátkodobý finančný majetok (566)</v>
      </c>
      <c r="E195" s="263" t="s">
        <v>1201</v>
      </c>
      <c r="I195" s="287"/>
      <c r="J195" s="288"/>
      <c r="K195" s="288"/>
      <c r="L195" s="291">
        <f>SUM('HL KNIHA VYPOC'!G322)</f>
        <v>0</v>
      </c>
      <c r="M195" s="290"/>
      <c r="N195" s="241">
        <f>ROUND((L195),0)</f>
        <v>0</v>
      </c>
      <c r="V195" s="241">
        <f>SUM('HL KNIHA VYPOC'!K322)</f>
        <v>0</v>
      </c>
      <c r="X195" s="241">
        <f t="shared" si="143"/>
        <v>0</v>
      </c>
      <c r="Z195" s="274"/>
      <c r="AF195" s="242" t="str">
        <f t="shared" si="119"/>
        <v xml:space="preserve">          0</v>
      </c>
      <c r="AG195" s="242" t="str">
        <f t="shared" si="120"/>
        <v xml:space="preserve">          0</v>
      </c>
      <c r="AQ195" s="265">
        <f>SUM('HL KNIHA VYPOC'!M322)</f>
        <v>0</v>
      </c>
      <c r="AS195" s="265">
        <f t="shared" si="144"/>
        <v>0</v>
      </c>
    </row>
    <row r="196" spans="1:45" outlineLevel="1" x14ac:dyDescent="0.25">
      <c r="A196" s="283">
        <v>48</v>
      </c>
      <c r="C196" s="19" t="s">
        <v>2197</v>
      </c>
      <c r="D196" s="19" t="str">
        <f>IF(VLOOKUP($A196,vykaz_p!$A:$G,1)=$A196,VLOOKUP($A196,vykaz_p!$A:$G,$B$1),0)</f>
        <v>Opravné položky k finančnému majetku (+/-) (565)</v>
      </c>
      <c r="E196" s="263" t="s">
        <v>1202</v>
      </c>
      <c r="I196" s="287"/>
      <c r="J196" s="288"/>
      <c r="K196" s="288"/>
      <c r="L196" s="291">
        <f>SUM('HL KNIHA VYPOC'!G321)</f>
        <v>0</v>
      </c>
      <c r="M196" s="290"/>
      <c r="N196" s="241">
        <f>ROUND((L196),0)</f>
        <v>0</v>
      </c>
      <c r="V196" s="241">
        <f>SUM('HL KNIHA VYPOC'!K321)</f>
        <v>0</v>
      </c>
      <c r="X196" s="241">
        <f t="shared" si="143"/>
        <v>0</v>
      </c>
      <c r="Z196" s="274"/>
      <c r="AF196" s="242" t="str">
        <f t="shared" si="119"/>
        <v xml:space="preserve">          0</v>
      </c>
      <c r="AG196" s="242" t="str">
        <f t="shared" si="120"/>
        <v xml:space="preserve">          0</v>
      </c>
      <c r="AQ196" s="265">
        <f>SUM('HL KNIHA VYPOC'!M321)</f>
        <v>0</v>
      </c>
      <c r="AS196" s="265">
        <f t="shared" si="144"/>
        <v>0</v>
      </c>
    </row>
    <row r="197" spans="1:45" outlineLevel="1" x14ac:dyDescent="0.25">
      <c r="A197" s="283">
        <v>49</v>
      </c>
      <c r="C197" s="19" t="s">
        <v>2198</v>
      </c>
      <c r="D197" s="19" t="str">
        <f>IF(VLOOKUP($A197,vykaz_p!$A:$G,1)=$A197,VLOOKUP($A197,vykaz_p!$A:$G,$B$1),0)</f>
        <v>Nákladové úroky (r. 50 + r. 51)</v>
      </c>
      <c r="E197" s="277" t="s">
        <v>1209</v>
      </c>
      <c r="I197" s="287"/>
      <c r="J197" s="288"/>
      <c r="K197" s="288"/>
      <c r="L197" s="292"/>
      <c r="M197" s="290"/>
      <c r="N197" s="261">
        <f>SUM(N198:N199)</f>
        <v>0</v>
      </c>
      <c r="X197" s="261">
        <f>SUM(X198:X199)</f>
        <v>0</v>
      </c>
      <c r="Z197" s="274"/>
      <c r="AF197" s="242" t="str">
        <f t="shared" si="119"/>
        <v xml:space="preserve">          0</v>
      </c>
      <c r="AG197" s="242" t="str">
        <f t="shared" si="120"/>
        <v xml:space="preserve">          0</v>
      </c>
      <c r="AS197" s="259">
        <f>SUM(AS198:AS199)</f>
        <v>0</v>
      </c>
    </row>
    <row r="198" spans="1:45" outlineLevel="1" x14ac:dyDescent="0.25">
      <c r="A198" s="283">
        <v>50</v>
      </c>
      <c r="C198" s="19" t="s">
        <v>2199</v>
      </c>
      <c r="D198" s="19" t="str">
        <f>IF(VLOOKUP($A198,vykaz_p!$A:$G,1)=$A198,VLOOKUP($A198,vykaz_p!$A:$G,$B$1),0)</f>
        <v>Nákladové úroky pre prepojené účtovné jednotky (562A)</v>
      </c>
      <c r="E198" s="263" t="s">
        <v>1224</v>
      </c>
      <c r="I198" s="287"/>
      <c r="J198" s="288"/>
      <c r="K198" s="288"/>
      <c r="L198" s="291">
        <f>SUM(ANALYTIKAVUJ!C212)</f>
        <v>0</v>
      </c>
      <c r="M198" s="290"/>
      <c r="N198" s="241">
        <f>ROUND((L198),0)</f>
        <v>0</v>
      </c>
      <c r="V198" s="241">
        <f>SUM(ANALYTIKAVUJ!D212)</f>
        <v>0</v>
      </c>
      <c r="X198" s="241">
        <f t="shared" ref="X198:X202" si="145">ROUND((V198),0)</f>
        <v>0</v>
      </c>
      <c r="Z198" s="274"/>
      <c r="AF198" s="242" t="str">
        <f t="shared" si="119"/>
        <v xml:space="preserve">          0</v>
      </c>
      <c r="AG198" s="242" t="str">
        <f t="shared" si="120"/>
        <v xml:space="preserve">          0</v>
      </c>
      <c r="AQ198" s="265">
        <f>SUM(ANALYTIKAVUJ!E212)</f>
        <v>0</v>
      </c>
      <c r="AS198" s="265">
        <f t="shared" ref="AS198:AS202" si="146">ROUND((AQ198),0)</f>
        <v>0</v>
      </c>
    </row>
    <row r="199" spans="1:45" outlineLevel="1" x14ac:dyDescent="0.25">
      <c r="A199" s="283">
        <v>51</v>
      </c>
      <c r="C199" s="19" t="s">
        <v>2047</v>
      </c>
      <c r="D199" s="19" t="str">
        <f>IF(VLOOKUP($A199,vykaz_p!$A:$G,1)=$A199,VLOOKUP($A199,vykaz_p!$A:$G,$B$1),0)</f>
        <v>Ostatné nákladové úroky (562A)</v>
      </c>
      <c r="E199" s="263" t="s">
        <v>1197</v>
      </c>
      <c r="I199" s="287"/>
      <c r="J199" s="288"/>
      <c r="K199" s="288"/>
      <c r="L199" s="291">
        <f>SUM(ANALYTIKAVUJ!C213)</f>
        <v>0</v>
      </c>
      <c r="M199" s="290"/>
      <c r="N199" s="241">
        <f>ROUND((L199),0)</f>
        <v>0</v>
      </c>
      <c r="V199" s="241">
        <f>SUM(ANALYTIKAVUJ!D213)</f>
        <v>0</v>
      </c>
      <c r="X199" s="241">
        <f t="shared" si="145"/>
        <v>0</v>
      </c>
      <c r="Z199" s="274"/>
      <c r="AF199" s="242" t="str">
        <f t="shared" si="119"/>
        <v xml:space="preserve">          0</v>
      </c>
      <c r="AG199" s="242" t="str">
        <f t="shared" si="120"/>
        <v xml:space="preserve">          0</v>
      </c>
      <c r="AQ199" s="265">
        <f>SUM(ANALYTIKAVUJ!E213)</f>
        <v>0</v>
      </c>
      <c r="AS199" s="265">
        <f t="shared" si="146"/>
        <v>0</v>
      </c>
    </row>
    <row r="200" spans="1:45" outlineLevel="1" x14ac:dyDescent="0.25">
      <c r="A200" s="283">
        <v>52</v>
      </c>
      <c r="C200" s="19" t="s">
        <v>2200</v>
      </c>
      <c r="D200" s="19" t="str">
        <f>IF(VLOOKUP($A200,vykaz_p!$A:$G,1)=$A200,VLOOKUP($A200,vykaz_p!$A:$G,$B$1),0)</f>
        <v>Kurzové straty (563)</v>
      </c>
      <c r="E200" s="263" t="s">
        <v>1247</v>
      </c>
      <c r="I200" s="287"/>
      <c r="J200" s="288"/>
      <c r="K200" s="288"/>
      <c r="L200" s="291">
        <f>SUM('HL KNIHA VYPOC'!G319)</f>
        <v>0</v>
      </c>
      <c r="M200" s="290"/>
      <c r="N200" s="241">
        <f>ROUND((L200),0)</f>
        <v>0</v>
      </c>
      <c r="V200" s="241">
        <f>SUM('HL KNIHA VYPOC'!K319)</f>
        <v>0</v>
      </c>
      <c r="X200" s="241">
        <f t="shared" si="145"/>
        <v>0</v>
      </c>
      <c r="Z200" s="274"/>
      <c r="AF200" s="242" t="str">
        <f t="shared" si="119"/>
        <v xml:space="preserve">          0</v>
      </c>
      <c r="AG200" s="242" t="str">
        <f t="shared" si="120"/>
        <v xml:space="preserve">          0</v>
      </c>
      <c r="AQ200" s="265">
        <f>SUM('HL KNIHA VYPOC'!M319)</f>
        <v>0</v>
      </c>
      <c r="AS200" s="265">
        <f t="shared" si="146"/>
        <v>0</v>
      </c>
    </row>
    <row r="201" spans="1:45" outlineLevel="1" x14ac:dyDescent="0.25">
      <c r="A201" s="283">
        <v>53</v>
      </c>
      <c r="C201" s="19" t="s">
        <v>2201</v>
      </c>
      <c r="D201" s="19" t="str">
        <f>IF(VLOOKUP($A201,vykaz_p!$A:$G,1)=$A201,VLOOKUP($A201,vykaz_p!$A:$G,$B$1),0)</f>
        <v>Náklady na precenenie cenných papierov a náklady na derivátové operácie (564, 567)</v>
      </c>
      <c r="E201" s="263" t="s">
        <v>2083</v>
      </c>
      <c r="I201" s="287"/>
      <c r="J201" s="288"/>
      <c r="K201" s="288"/>
      <c r="L201" s="291">
        <f>SUM('HL KNIHA VYPOC'!G320+'HL KNIHA VYPOC'!G323)</f>
        <v>0</v>
      </c>
      <c r="M201" s="290"/>
      <c r="N201" s="241">
        <f>ROUND((L201),0)</f>
        <v>0</v>
      </c>
      <c r="V201" s="241">
        <f>SUM('HL KNIHA VYPOC'!K320+'HL KNIHA VYPOC'!K323)</f>
        <v>0</v>
      </c>
      <c r="X201" s="241">
        <f t="shared" si="145"/>
        <v>0</v>
      </c>
      <c r="Z201" s="274"/>
      <c r="AF201" s="242" t="str">
        <f t="shared" si="119"/>
        <v xml:space="preserve">          0</v>
      </c>
      <c r="AG201" s="242" t="str">
        <f t="shared" si="120"/>
        <v xml:space="preserve">          0</v>
      </c>
      <c r="AQ201" s="265">
        <f>SUM('HL KNIHA VYPOC'!M320+'HL KNIHA VYPOC'!M323)</f>
        <v>0</v>
      </c>
      <c r="AS201" s="265">
        <f t="shared" si="146"/>
        <v>0</v>
      </c>
    </row>
    <row r="202" spans="1:45" outlineLevel="1" x14ac:dyDescent="0.25">
      <c r="A202" s="283">
        <v>54</v>
      </c>
      <c r="C202" s="19" t="s">
        <v>2202</v>
      </c>
      <c r="D202" s="19" t="str">
        <f>IF(VLOOKUP($A202,vykaz_p!$A:$G,1)=$A202,VLOOKUP($A202,vykaz_p!$A:$G,$B$1),0)</f>
        <v>Ostatné náklady na finančnú činnosť (568, 569)</v>
      </c>
      <c r="E202" s="263" t="s">
        <v>2085</v>
      </c>
      <c r="I202" s="287"/>
      <c r="J202" s="288"/>
      <c r="K202" s="288"/>
      <c r="L202" s="291">
        <f>SUM('HL KNIHA VYPOC'!G324+'HL KNIHA VYPOC'!G325)</f>
        <v>0</v>
      </c>
      <c r="M202" s="290"/>
      <c r="N202" s="241">
        <f>ROUND((L202),0)</f>
        <v>0</v>
      </c>
      <c r="V202" s="241">
        <f>SUM('HL KNIHA VYPOC'!K324+'HL KNIHA VYPOC'!K325)</f>
        <v>0</v>
      </c>
      <c r="X202" s="241">
        <f t="shared" si="145"/>
        <v>0</v>
      </c>
      <c r="Z202" s="274"/>
      <c r="AF202" s="242" t="str">
        <f t="shared" si="119"/>
        <v xml:space="preserve">          0</v>
      </c>
      <c r="AG202" s="242" t="str">
        <f t="shared" si="120"/>
        <v xml:space="preserve">          0</v>
      </c>
      <c r="AQ202" s="265">
        <f>SUM('HL KNIHA VYPOC'!M324+'HL KNIHA VYPOC'!M325)</f>
        <v>0</v>
      </c>
      <c r="AS202" s="265">
        <f t="shared" si="146"/>
        <v>0</v>
      </c>
    </row>
    <row r="203" spans="1:45" x14ac:dyDescent="0.25">
      <c r="A203" s="283">
        <v>55</v>
      </c>
      <c r="C203" s="19" t="s">
        <v>2184</v>
      </c>
      <c r="D203" s="240" t="str">
        <f>IF(VLOOKUP($A203,vykaz_p!$A:$G,1)=$A203,VLOOKUP($A203,vykaz_p!$A:$G,$B$1),0)</f>
        <v>Výsledok hospodárenia z finančnej činnosti (+/-)
(r. 29 - r. 45)</v>
      </c>
      <c r="E203" s="277" t="s">
        <v>1234</v>
      </c>
      <c r="F203" s="280"/>
      <c r="I203" s="287"/>
      <c r="J203" s="288"/>
      <c r="K203" s="288"/>
      <c r="L203" s="292"/>
      <c r="M203" s="290"/>
      <c r="N203" s="261">
        <f>SUM(N177-N193)</f>
        <v>0</v>
      </c>
      <c r="P203" s="279"/>
      <c r="X203" s="261">
        <f>SUM(X177-X193)</f>
        <v>0</v>
      </c>
      <c r="Z203" s="257"/>
      <c r="AF203" s="242" t="str">
        <f t="shared" si="119"/>
        <v xml:space="preserve">          0</v>
      </c>
      <c r="AG203" s="242" t="str">
        <f t="shared" si="120"/>
        <v xml:space="preserve">          0</v>
      </c>
      <c r="AK203" s="280"/>
      <c r="AS203" s="259">
        <f>SUM(AS177-AS193)</f>
        <v>0</v>
      </c>
    </row>
    <row r="204" spans="1:45" x14ac:dyDescent="0.25">
      <c r="A204" s="283">
        <v>56</v>
      </c>
      <c r="C204" s="19" t="s">
        <v>2203</v>
      </c>
      <c r="D204" s="240" t="str">
        <f>IF(VLOOKUP($A204,vykaz_p!$A:$G,1)=$A204,VLOOKUP($A204,vykaz_p!$A:$G,$B$1),0)</f>
        <v>Výsledok hospodárenia za účtovné obdobie pred zdanením (+/-) (r. 27 + r. 55)</v>
      </c>
      <c r="E204" s="277" t="s">
        <v>1235</v>
      </c>
      <c r="F204" s="280"/>
      <c r="I204" s="287"/>
      <c r="J204" s="288"/>
      <c r="K204" s="288"/>
      <c r="L204" s="292"/>
      <c r="M204" s="290"/>
      <c r="N204" s="261">
        <f>SUM(N175+N203)</f>
        <v>0</v>
      </c>
      <c r="P204" s="279"/>
      <c r="X204" s="261">
        <f>SUM(X175+X203)</f>
        <v>0</v>
      </c>
      <c r="Z204" s="257"/>
      <c r="AF204" s="242" t="str">
        <f>REPT(" ",11-LEN(N204))&amp;N204</f>
        <v xml:space="preserve">          0</v>
      </c>
      <c r="AG204" s="242" t="str">
        <f>REPT(" ",11-LEN(X204))&amp;X204</f>
        <v xml:space="preserve">          0</v>
      </c>
      <c r="AK204" s="280"/>
      <c r="AS204" s="259">
        <f>SUM(AS175+AS203)</f>
        <v>0</v>
      </c>
    </row>
    <row r="205" spans="1:45" outlineLevel="1" x14ac:dyDescent="0.25">
      <c r="A205" s="283">
        <v>57</v>
      </c>
      <c r="C205" s="19" t="s">
        <v>2204</v>
      </c>
      <c r="D205" s="19" t="str">
        <f>IF(VLOOKUP($A205,vykaz_p!$A:$G,1)=$A205,VLOOKUP($A205,vykaz_p!$A:$G,$B$1),0)</f>
        <v>Daň z príjmov (r. 58 + r. 59)</v>
      </c>
      <c r="E205" s="277" t="s">
        <v>1236</v>
      </c>
      <c r="I205" s="287"/>
      <c r="J205" s="288"/>
      <c r="K205" s="288"/>
      <c r="L205" s="292"/>
      <c r="M205" s="290"/>
      <c r="N205" s="261">
        <f>SUM(N206:N207)</f>
        <v>0</v>
      </c>
      <c r="X205" s="261">
        <f>SUM(X206:X207)</f>
        <v>0</v>
      </c>
      <c r="AF205" s="242" t="str">
        <f t="shared" si="119"/>
        <v xml:space="preserve">          0</v>
      </c>
      <c r="AG205" s="242" t="str">
        <f t="shared" si="120"/>
        <v xml:space="preserve">          0</v>
      </c>
      <c r="AS205" s="259">
        <f>SUM(AS206:AS207)</f>
        <v>0</v>
      </c>
    </row>
    <row r="206" spans="1:45" outlineLevel="1" x14ac:dyDescent="0.25">
      <c r="A206" s="283">
        <v>58</v>
      </c>
      <c r="C206" s="19" t="s">
        <v>2205</v>
      </c>
      <c r="D206" s="19" t="str">
        <f>IF(VLOOKUP($A206,vykaz_p!$A:$G,1)=$A206,VLOOKUP($A206,vykaz_p!$A:$G,$B$1),0)</f>
        <v>Daň z príjmov  splatná (591, 595)</v>
      </c>
      <c r="E206" s="263" t="s">
        <v>1243</v>
      </c>
      <c r="I206" s="293"/>
      <c r="J206" s="292"/>
      <c r="K206" s="292"/>
      <c r="L206" s="291">
        <f>SUM('HL KNIHA VYPOC'!G340+'HL KNIHA VYPOC'!G344)</f>
        <v>0</v>
      </c>
      <c r="M206" s="290"/>
      <c r="N206" s="241">
        <f>ROUND((L206),0)</f>
        <v>0</v>
      </c>
      <c r="V206" s="241">
        <f>SUM('HL KNIHA VYPOC'!K340+'HL KNIHA VYPOC'!K344)</f>
        <v>0</v>
      </c>
      <c r="X206" s="241">
        <f t="shared" ref="X206:X208" si="147">ROUND((V206),0)</f>
        <v>0</v>
      </c>
      <c r="AF206" s="242" t="str">
        <f t="shared" si="119"/>
        <v xml:space="preserve">          0</v>
      </c>
      <c r="AG206" s="242" t="str">
        <f t="shared" si="120"/>
        <v xml:space="preserve">          0</v>
      </c>
      <c r="AQ206" s="265">
        <f>SUM('HL KNIHA VYPOC'!M340+'HL KNIHA VYPOC'!M344)</f>
        <v>0</v>
      </c>
      <c r="AS206" s="265">
        <f t="shared" ref="AS206:AS208" si="148">ROUND((AQ206),0)</f>
        <v>0</v>
      </c>
    </row>
    <row r="207" spans="1:45" outlineLevel="1" x14ac:dyDescent="0.25">
      <c r="A207" s="283">
        <v>59</v>
      </c>
      <c r="C207" s="19" t="s">
        <v>2047</v>
      </c>
      <c r="D207" s="19" t="str">
        <f>IF(VLOOKUP($A207,vykaz_p!$A:$G,1)=$A207,VLOOKUP($A207,vykaz_p!$A:$G,$B$1),0)</f>
        <v>Daň z príjmov odložená (+/-) (592)</v>
      </c>
      <c r="E207" s="263" t="s">
        <v>1204</v>
      </c>
      <c r="I207" s="293"/>
      <c r="J207" s="292"/>
      <c r="K207" s="292"/>
      <c r="L207" s="291">
        <f>SUM('HL KNIHA VYPOC'!G341)</f>
        <v>0</v>
      </c>
      <c r="M207" s="290"/>
      <c r="N207" s="241">
        <f>ROUND((L207),0)</f>
        <v>0</v>
      </c>
      <c r="V207" s="241">
        <f>SUM('HL KNIHA VYPOC'!K341)</f>
        <v>0</v>
      </c>
      <c r="X207" s="241">
        <f t="shared" si="147"/>
        <v>0</v>
      </c>
      <c r="AF207" s="242" t="str">
        <f t="shared" si="119"/>
        <v xml:space="preserve">          0</v>
      </c>
      <c r="AG207" s="242" t="str">
        <f t="shared" si="120"/>
        <v xml:space="preserve">          0</v>
      </c>
      <c r="AQ207" s="265">
        <f>SUM('HL KNIHA VYPOC'!M341)</f>
        <v>0</v>
      </c>
      <c r="AS207" s="265">
        <f t="shared" si="148"/>
        <v>0</v>
      </c>
    </row>
    <row r="208" spans="1:45" outlineLevel="1" x14ac:dyDescent="0.25">
      <c r="A208" s="283">
        <v>60</v>
      </c>
      <c r="C208" s="19" t="s">
        <v>2206</v>
      </c>
      <c r="D208" s="19" t="str">
        <f>IF(VLOOKUP($A208,vykaz_p!$A:$G,1)=$A208,VLOOKUP($A208,vykaz_p!$A:$G,$B$1),0)</f>
        <v>Prevod podielov na výsledku hospodárenia spoločníkom (+/- 596)</v>
      </c>
      <c r="E208" s="263" t="s">
        <v>1205</v>
      </c>
      <c r="I208" s="293"/>
      <c r="J208" s="292"/>
      <c r="K208" s="292"/>
      <c r="L208" s="291">
        <f>SUM('HL KNIHA VYPOC'!G345)</f>
        <v>0</v>
      </c>
      <c r="M208" s="290"/>
      <c r="N208" s="241">
        <f>ROUND((L208),0)</f>
        <v>0</v>
      </c>
      <c r="V208" s="241">
        <f>SUM('HL KNIHA VYPOC'!K345)</f>
        <v>0</v>
      </c>
      <c r="X208" s="241">
        <f t="shared" si="147"/>
        <v>0</v>
      </c>
      <c r="AF208" s="242" t="str">
        <f t="shared" si="119"/>
        <v xml:space="preserve">          0</v>
      </c>
      <c r="AG208" s="242" t="str">
        <f t="shared" si="120"/>
        <v xml:space="preserve">          0</v>
      </c>
      <c r="AQ208" s="265">
        <f>SUM('HL KNIHA VYPOC'!M345)</f>
        <v>0</v>
      </c>
      <c r="AS208" s="265">
        <f t="shared" si="148"/>
        <v>0</v>
      </c>
    </row>
    <row r="209" spans="1:45" x14ac:dyDescent="0.25">
      <c r="A209" s="283">
        <v>61</v>
      </c>
      <c r="C209" s="19" t="s">
        <v>2203</v>
      </c>
      <c r="D209" s="240" t="str">
        <f>IF(VLOOKUP($A209,vykaz_p!$A:$G,1)=$A209,VLOOKUP($A209,vykaz_p!$A:$G,$B$1),0)</f>
        <v>Výsledok hospodárenia za účtovné obdobie po  zdanení (+/-) (r. 56 - r. 57 - r. 60)</v>
      </c>
      <c r="E209" s="277" t="s">
        <v>1210</v>
      </c>
      <c r="F209" s="280"/>
      <c r="I209" s="293"/>
      <c r="J209" s="292"/>
      <c r="K209" s="292"/>
      <c r="L209" s="292"/>
      <c r="M209" s="290"/>
      <c r="N209" s="241">
        <f>SUM(N204-N205-N208)</f>
        <v>0</v>
      </c>
      <c r="P209" s="279"/>
      <c r="S209" s="241">
        <f>SUM(N209-N102)</f>
        <v>0</v>
      </c>
      <c r="X209" s="241">
        <f>SUM(X204-X205-X208)</f>
        <v>0</v>
      </c>
      <c r="Z209" s="294">
        <f>SUM(X209-X102)</f>
        <v>0</v>
      </c>
      <c r="AF209" s="242" t="str">
        <f>REPT(" ",11-LEN(N209))&amp;N209</f>
        <v xml:space="preserve">          0</v>
      </c>
      <c r="AG209" s="242" t="str">
        <f>REPT(" ",11-LEN(X209))&amp;X209</f>
        <v xml:space="preserve">          0</v>
      </c>
      <c r="AJ209" s="242"/>
      <c r="AK209" s="280"/>
      <c r="AN209" s="265">
        <f>SUM(AI209-AI102)</f>
        <v>0</v>
      </c>
      <c r="AS209" s="265">
        <f>SUM(AS204-AS205-AS208)</f>
        <v>0</v>
      </c>
    </row>
    <row r="210" spans="1:45" x14ac:dyDescent="0.25">
      <c r="AF210" s="242" t="str">
        <f t="shared" si="119"/>
        <v xml:space="preserve">           </v>
      </c>
      <c r="AG210" s="242" t="str">
        <f t="shared" si="120"/>
        <v xml:space="preserve">           </v>
      </c>
    </row>
    <row r="211" spans="1:45" ht="0.75" customHeight="1" x14ac:dyDescent="0.25">
      <c r="AS211" s="265"/>
    </row>
    <row r="212" spans="1:45" hidden="1" x14ac:dyDescent="0.25">
      <c r="B212" s="295">
        <v>146</v>
      </c>
      <c r="D212" s="240" t="str">
        <f>IF(VLOOKUP($B212,suvaha_p!$A:$G,1)=$B212,VLOOKUP($B212,suvaha_p!$A:$G,$B$1),0)</f>
        <v>Označenie</v>
      </c>
    </row>
    <row r="213" spans="1:45" hidden="1" x14ac:dyDescent="0.25">
      <c r="B213" s="295">
        <v>147</v>
      </c>
      <c r="D213" s="240" t="str">
        <f>IF(VLOOKUP($B213,suvaha_p!$A:$G,1)=$B213,VLOOKUP($B213,suvaha_p!$A:$G,$B$1),0)</f>
        <v>STRANA AKTÍV</v>
      </c>
    </row>
    <row r="214" spans="1:45" hidden="1" x14ac:dyDescent="0.25">
      <c r="B214" s="295">
        <v>148</v>
      </c>
      <c r="D214" s="240" t="str">
        <f>IF(VLOOKUP($B214,suvaha_p!$A:$G,1)=$B214,VLOOKUP($B214,suvaha_p!$A:$G,$B$1),0)</f>
        <v>STRANA PASÍV</v>
      </c>
    </row>
    <row r="215" spans="1:45" hidden="1" x14ac:dyDescent="0.25">
      <c r="B215" s="295">
        <v>149</v>
      </c>
      <c r="D215" s="240" t="str">
        <f>IF(VLOOKUP($B215,suvaha_p!$A:$G,1)=$B215,VLOOKUP($B215,suvaha_p!$A:$G,$B$1),0)</f>
        <v>Číslo riadku</v>
      </c>
    </row>
    <row r="216" spans="1:45" hidden="1" x14ac:dyDescent="0.25">
      <c r="B216" s="295">
        <v>150</v>
      </c>
      <c r="D216" s="240" t="str">
        <f>IF(VLOOKUP($B216,suvaha_p!$A:$G,1)=$B216,VLOOKUP($B216,suvaha_p!$A:$G,$B$1),0)</f>
        <v>Bežné účtovné obdobie</v>
      </c>
    </row>
    <row r="217" spans="1:45" hidden="1" x14ac:dyDescent="0.25">
      <c r="B217" s="295">
        <v>151</v>
      </c>
      <c r="D217" s="240" t="str">
        <f>IF(VLOOKUP($B217,suvaha_p!$A:$G,1)=$B217,VLOOKUP($B217,suvaha_p!$A:$G,$B$1),0)</f>
        <v>Bezprostredne predchádzajúce účtovné obdobie</v>
      </c>
    </row>
    <row r="218" spans="1:45" hidden="1" x14ac:dyDescent="0.25">
      <c r="B218" s="295">
        <v>152</v>
      </c>
      <c r="D218" s="240" t="str">
        <f>IF(VLOOKUP($B218,suvaha_p!$A:$G,1)=$B218,VLOOKUP($B218,suvaha_p!$A:$G,$B$1),0)</f>
        <v>Brutto-časť 1</v>
      </c>
    </row>
    <row r="219" spans="1:45" hidden="1" x14ac:dyDescent="0.25">
      <c r="B219" s="295">
        <v>153</v>
      </c>
      <c r="D219" s="240" t="str">
        <f>IF(VLOOKUP($B219,suvaha_p!$A:$G,1)=$B219,VLOOKUP($B219,suvaha_p!$A:$G,$B$1),0)</f>
        <v>Oprávky</v>
      </c>
    </row>
    <row r="220" spans="1:45" hidden="1" x14ac:dyDescent="0.25">
      <c r="B220" s="295">
        <v>154</v>
      </c>
      <c r="D220" s="240" t="str">
        <f>IF(VLOOKUP($B220,suvaha_p!$A:$G,1)=$B220,VLOOKUP($B220,suvaha_p!$A:$G,$B$1),0)</f>
        <v>Opravné položky</v>
      </c>
    </row>
    <row r="221" spans="1:45" hidden="1" x14ac:dyDescent="0.25">
      <c r="B221" s="295">
        <v>155</v>
      </c>
      <c r="D221" s="240" t="str">
        <f>IF(VLOOKUP($B221,suvaha_p!$A:$G,1)=$B221,VLOOKUP($B221,suvaha_p!$A:$G,$B$1),0)</f>
        <v>Netto</v>
      </c>
    </row>
    <row r="222" spans="1:45" hidden="1" x14ac:dyDescent="0.25">
      <c r="B222" s="295">
        <v>156</v>
      </c>
      <c r="D222" s="240" t="str">
        <f>IF(VLOOKUP($B222,suvaha_p!$A:$G,1)=$B222,VLOOKUP($B222,suvaha_p!$A:$G,$B$1),0)</f>
        <v>Netto</v>
      </c>
    </row>
    <row r="223" spans="1:45" hidden="1" x14ac:dyDescent="0.25">
      <c r="B223" s="295">
        <v>157</v>
      </c>
      <c r="D223" s="240" t="str">
        <f>IF(VLOOKUP($B223,suvaha_p!$A:$G,1)=$B223,VLOOKUP($B223,suvaha_p!$A:$G,$B$1),0)</f>
        <v>Text</v>
      </c>
    </row>
    <row r="224" spans="1:45" hidden="1" x14ac:dyDescent="0.25">
      <c r="B224" s="295">
        <v>158</v>
      </c>
    </row>
    <row r="225" spans="2:4" hidden="1" x14ac:dyDescent="0.25">
      <c r="B225" s="295">
        <v>159</v>
      </c>
      <c r="C225" s="19">
        <v>3</v>
      </c>
      <c r="D225" s="19" t="s">
        <v>40</v>
      </c>
    </row>
    <row r="226" spans="2:4" hidden="1" x14ac:dyDescent="0.25">
      <c r="C226" s="19">
        <v>4</v>
      </c>
      <c r="D226" s="19" t="s">
        <v>115</v>
      </c>
    </row>
    <row r="227" spans="2:4" hidden="1" x14ac:dyDescent="0.25">
      <c r="C227" s="19">
        <v>5</v>
      </c>
      <c r="D227" s="19" t="s">
        <v>116</v>
      </c>
    </row>
  </sheetData>
  <sheetProtection formatCells="0" formatColumns="0" formatRows="0" insertColumns="0" insertRows="0" deleteColumns="0" deleteRows="0" sort="0"/>
  <dataConsolidate/>
  <mergeCells count="5">
    <mergeCell ref="I1:N1"/>
    <mergeCell ref="S1:X1"/>
    <mergeCell ref="AN1:AS1"/>
    <mergeCell ref="S148:X148"/>
    <mergeCell ref="AN148:AS148"/>
  </mergeCells>
  <dataValidations count="1">
    <dataValidation type="list" allowBlank="1" showInputMessage="1" showErrorMessage="1" sqref="D1" xr:uid="{00000000-0002-0000-0700-000000000000}">
      <formula1>$D$225:$D$227</formula1>
    </dataValidation>
  </dataValidations>
  <pageMargins left="0.7" right="0.7" top="0.78740157499999996" bottom="0.78740157499999996" header="0.3" footer="0.3"/>
  <pageSetup paperSize="9" orientation="portrait" verticalDpi="12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R125"/>
  <sheetViews>
    <sheetView workbookViewId="0">
      <selection activeCell="AP22" sqref="AP22:AV22"/>
    </sheetView>
  </sheetViews>
  <sheetFormatPr defaultColWidth="1.85546875" defaultRowHeight="14.85" customHeight="1" x14ac:dyDescent="0.25"/>
  <cols>
    <col min="1" max="46" width="1.85546875" style="299"/>
    <col min="47" max="47" width="1.85546875" style="299" customWidth="1"/>
    <col min="48" max="48" width="1.7109375" style="299" customWidth="1"/>
    <col min="49" max="49" width="1.7109375" style="299" hidden="1" customWidth="1"/>
    <col min="50" max="50" width="0.5703125" style="299" hidden="1" customWidth="1"/>
    <col min="51" max="51" width="2" style="299" hidden="1" customWidth="1"/>
    <col min="52" max="53" width="1.7109375" style="299" hidden="1" customWidth="1"/>
    <col min="54" max="54" width="6.7109375" style="301" hidden="1" customWidth="1"/>
    <col min="55" max="55" width="1.7109375" style="299" hidden="1" customWidth="1"/>
    <col min="56" max="56" width="6.7109375" style="299" hidden="1" customWidth="1"/>
    <col min="57" max="57" width="1.7109375" style="299" hidden="1" customWidth="1"/>
    <col min="58" max="58" width="5.28515625" style="299" hidden="1" customWidth="1"/>
    <col min="59" max="59" width="1.7109375" style="299" hidden="1" customWidth="1"/>
    <col min="60" max="60" width="5.28515625" style="299" hidden="1" customWidth="1"/>
    <col min="61" max="67" width="1.7109375" style="299" hidden="1" customWidth="1"/>
    <col min="68" max="70" width="8.7109375" style="299" hidden="1" customWidth="1"/>
    <col min="71" max="84" width="8.7109375" style="299" customWidth="1"/>
    <col min="85" max="16384" width="1.85546875" style="299"/>
  </cols>
  <sheetData>
    <row r="2" spans="1:60" ht="15.95" customHeight="1" x14ac:dyDescent="0.25">
      <c r="A2" s="296" t="s">
        <v>2207</v>
      </c>
      <c r="B2" s="297"/>
      <c r="C2" s="297"/>
      <c r="D2" s="297"/>
      <c r="E2" s="297"/>
      <c r="F2" s="297"/>
      <c r="G2" s="297"/>
      <c r="H2" s="297"/>
      <c r="I2" s="297"/>
      <c r="J2" s="297"/>
      <c r="K2" s="297"/>
      <c r="L2" s="297"/>
      <c r="M2" s="297"/>
      <c r="N2" s="297"/>
      <c r="O2" s="297"/>
      <c r="P2" s="297"/>
      <c r="Q2" s="298"/>
      <c r="AE2" s="299" t="s">
        <v>2208</v>
      </c>
      <c r="AG2" s="243"/>
      <c r="AH2" s="300" t="str">
        <f>Hlavicka!H15</f>
        <v/>
      </c>
      <c r="AI2" s="300" t="str">
        <f>Hlavicka!I15</f>
        <v/>
      </c>
      <c r="AJ2" s="300" t="str">
        <f>Hlavicka!J15</f>
        <v/>
      </c>
      <c r="AK2" s="300" t="str">
        <f>Hlavicka!K15</f>
        <v/>
      </c>
      <c r="AL2" s="300" t="str">
        <f>Hlavicka!L15</f>
        <v/>
      </c>
      <c r="AM2" s="300" t="str">
        <f>Hlavicka!M15</f>
        <v/>
      </c>
      <c r="AN2" s="300" t="str">
        <f>Hlavicka!N15</f>
        <v/>
      </c>
      <c r="AO2" s="300" t="str">
        <f>Hlavicka!O15</f>
        <v/>
      </c>
      <c r="AP2" s="300" t="str">
        <f>Hlavicka!P15</f>
        <v/>
      </c>
      <c r="AQ2" s="300" t="str">
        <f>Hlavicka!Q15</f>
        <v/>
      </c>
      <c r="AR2" s="243"/>
    </row>
    <row r="4" spans="1:60" ht="14.85" customHeight="1" x14ac:dyDescent="0.25">
      <c r="A4" s="302" t="s">
        <v>2209</v>
      </c>
    </row>
    <row r="5" spans="1:60" ht="14.85" customHeight="1" x14ac:dyDescent="0.25">
      <c r="A5" s="1264" t="s">
        <v>2210</v>
      </c>
      <c r="B5" s="1264"/>
      <c r="C5" s="1264"/>
      <c r="D5" s="1264"/>
      <c r="E5" s="1264"/>
      <c r="F5" s="1264"/>
      <c r="G5" s="1264" t="s">
        <v>2211</v>
      </c>
      <c r="H5" s="1264"/>
      <c r="I5" s="1264"/>
      <c r="J5" s="1264"/>
      <c r="K5" s="1264"/>
      <c r="L5" s="1264"/>
      <c r="M5" s="1264"/>
      <c r="N5" s="1264"/>
      <c r="O5" s="1264"/>
      <c r="P5" s="1264"/>
      <c r="Q5" s="1264"/>
      <c r="R5" s="1264"/>
      <c r="S5" s="1264"/>
      <c r="T5" s="1264"/>
      <c r="U5" s="1264"/>
      <c r="V5" s="1264"/>
      <c r="W5" s="1264"/>
      <c r="X5" s="1264"/>
      <c r="Y5" s="1264"/>
      <c r="Z5" s="1264"/>
      <c r="AA5" s="1264"/>
      <c r="AB5" s="1264"/>
      <c r="AC5" s="1264"/>
      <c r="AD5" s="1264"/>
      <c r="AE5" s="1264"/>
      <c r="AF5" s="1264"/>
      <c r="AG5" s="1264"/>
      <c r="AH5" s="1264"/>
      <c r="AI5" s="1264" t="s">
        <v>1265</v>
      </c>
      <c r="AJ5" s="1264"/>
      <c r="AK5" s="1264"/>
      <c r="AL5" s="1264"/>
      <c r="AM5" s="1264"/>
      <c r="AN5" s="1264"/>
      <c r="AO5" s="1264"/>
      <c r="AP5" s="1264" t="s">
        <v>1279</v>
      </c>
      <c r="AQ5" s="1264"/>
      <c r="AR5" s="1264"/>
      <c r="AS5" s="1264"/>
      <c r="AT5" s="1264"/>
      <c r="AU5" s="1264"/>
      <c r="AV5" s="1264"/>
      <c r="AW5" s="245"/>
    </row>
    <row r="6" spans="1:60" ht="30.75" customHeight="1" x14ac:dyDescent="0.25">
      <c r="A6" s="1264"/>
      <c r="B6" s="1264"/>
      <c r="C6" s="1264"/>
      <c r="D6" s="1264"/>
      <c r="E6" s="1264"/>
      <c r="F6" s="1264"/>
      <c r="G6" s="1264"/>
      <c r="H6" s="1264"/>
      <c r="I6" s="1264"/>
      <c r="J6" s="1264"/>
      <c r="K6" s="1264"/>
      <c r="L6" s="1264"/>
      <c r="M6" s="1264"/>
      <c r="N6" s="1264"/>
      <c r="O6" s="1264"/>
      <c r="P6" s="1264"/>
      <c r="Q6" s="1264"/>
      <c r="R6" s="1264"/>
      <c r="S6" s="1264"/>
      <c r="T6" s="1264"/>
      <c r="U6" s="1264"/>
      <c r="V6" s="1264"/>
      <c r="W6" s="1264"/>
      <c r="X6" s="1264"/>
      <c r="Y6" s="1264"/>
      <c r="Z6" s="1264"/>
      <c r="AA6" s="1264"/>
      <c r="AB6" s="1264"/>
      <c r="AC6" s="1264"/>
      <c r="AD6" s="1264"/>
      <c r="AE6" s="1264"/>
      <c r="AF6" s="1264"/>
      <c r="AG6" s="1264"/>
      <c r="AH6" s="1264"/>
      <c r="AI6" s="1264"/>
      <c r="AJ6" s="1264"/>
      <c r="AK6" s="1264"/>
      <c r="AL6" s="1264"/>
      <c r="AM6" s="1264"/>
      <c r="AN6" s="1264"/>
      <c r="AO6" s="1264"/>
      <c r="AP6" s="1264"/>
      <c r="AQ6" s="1264"/>
      <c r="AR6" s="1264"/>
      <c r="AS6" s="1264"/>
      <c r="AT6" s="1264"/>
      <c r="AU6" s="1264"/>
      <c r="AV6" s="1264"/>
      <c r="AW6" s="245"/>
    </row>
    <row r="7" spans="1:60" ht="14.85" customHeight="1" x14ac:dyDescent="0.25">
      <c r="A7" s="1265"/>
      <c r="B7" s="1265"/>
      <c r="C7" s="1265"/>
      <c r="D7" s="1265"/>
      <c r="E7" s="1265"/>
      <c r="F7" s="1265"/>
      <c r="G7" s="1266" t="s">
        <v>2212</v>
      </c>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7"/>
      <c r="AJ7" s="1267"/>
      <c r="AK7" s="1267"/>
      <c r="AL7" s="1267"/>
      <c r="AM7" s="1267"/>
      <c r="AN7" s="1267"/>
      <c r="AO7" s="1267"/>
      <c r="AP7" s="1267"/>
      <c r="AQ7" s="1267"/>
      <c r="AR7" s="1267"/>
      <c r="AS7" s="1267"/>
      <c r="AT7" s="1267"/>
      <c r="AU7" s="1267"/>
      <c r="AV7" s="1267"/>
      <c r="AW7" s="303"/>
    </row>
    <row r="8" spans="1:60" ht="15.95" customHeight="1" x14ac:dyDescent="0.25">
      <c r="A8" s="1268" t="s">
        <v>2213</v>
      </c>
      <c r="B8" s="1268"/>
      <c r="C8" s="1268"/>
      <c r="D8" s="1268"/>
      <c r="E8" s="1268"/>
      <c r="F8" s="1268"/>
      <c r="G8" s="1269" t="s">
        <v>2214</v>
      </c>
      <c r="H8" s="1269"/>
      <c r="I8" s="1269"/>
      <c r="J8" s="1269"/>
      <c r="K8" s="1269"/>
      <c r="L8" s="1269"/>
      <c r="M8" s="1269"/>
      <c r="N8" s="1269"/>
      <c r="O8" s="1269"/>
      <c r="P8" s="1269"/>
      <c r="Q8" s="1269"/>
      <c r="R8" s="1269"/>
      <c r="S8" s="1269"/>
      <c r="T8" s="1269"/>
      <c r="U8" s="1269"/>
      <c r="V8" s="1269"/>
      <c r="W8" s="1269"/>
      <c r="X8" s="1269"/>
      <c r="Y8" s="1269"/>
      <c r="Z8" s="1269"/>
      <c r="AA8" s="1269"/>
      <c r="AB8" s="1269"/>
      <c r="AC8" s="1269"/>
      <c r="AD8" s="1269"/>
      <c r="AE8" s="1269"/>
      <c r="AF8" s="1269"/>
      <c r="AG8" s="1269"/>
      <c r="AH8" s="1269"/>
      <c r="AI8" s="1270">
        <f>SUM(SUVAHAVUJ!$N$204)</f>
        <v>0</v>
      </c>
      <c r="AJ8" s="1270"/>
      <c r="AK8" s="1270"/>
      <c r="AL8" s="1270"/>
      <c r="AM8" s="1270"/>
      <c r="AN8" s="1270"/>
      <c r="AO8" s="1270"/>
      <c r="AP8" s="1270">
        <f>SUM(SUVAHAVUJ!X204)</f>
        <v>0</v>
      </c>
      <c r="AQ8" s="1270"/>
      <c r="AR8" s="1270"/>
      <c r="AS8" s="1270"/>
      <c r="AT8" s="1270"/>
      <c r="AU8" s="1270"/>
      <c r="AV8" s="1270"/>
      <c r="AW8" s="303"/>
      <c r="BB8" s="304">
        <f>SUM(SUVAHAVUJ!$N$204)</f>
        <v>0</v>
      </c>
      <c r="BC8" s="303"/>
      <c r="BD8" s="304">
        <f>SUM(SUVAHAVUJ!$X$204)</f>
        <v>0</v>
      </c>
      <c r="BE8" s="303"/>
      <c r="BF8" s="303"/>
      <c r="BG8" s="303"/>
      <c r="BH8" s="303"/>
    </row>
    <row r="9" spans="1:60" ht="29.25" customHeight="1" x14ac:dyDescent="0.25">
      <c r="A9" s="1268" t="s">
        <v>2215</v>
      </c>
      <c r="B9" s="1268"/>
      <c r="C9" s="1268"/>
      <c r="D9" s="1268"/>
      <c r="E9" s="1268"/>
      <c r="F9" s="1268"/>
      <c r="G9" s="1271" t="s">
        <v>2216</v>
      </c>
      <c r="H9" s="1269"/>
      <c r="I9" s="1269"/>
      <c r="J9" s="1269"/>
      <c r="K9" s="1269"/>
      <c r="L9" s="1269"/>
      <c r="M9" s="1269"/>
      <c r="N9" s="1269"/>
      <c r="O9" s="1269"/>
      <c r="P9" s="1269"/>
      <c r="Q9" s="1269"/>
      <c r="R9" s="1269"/>
      <c r="S9" s="1269"/>
      <c r="T9" s="1269"/>
      <c r="U9" s="1269"/>
      <c r="V9" s="1269"/>
      <c r="W9" s="1269"/>
      <c r="X9" s="1269"/>
      <c r="Y9" s="1269"/>
      <c r="Z9" s="1269"/>
      <c r="AA9" s="1269"/>
      <c r="AB9" s="1269"/>
      <c r="AC9" s="1269"/>
      <c r="AD9" s="1269"/>
      <c r="AE9" s="1269"/>
      <c r="AF9" s="1269"/>
      <c r="AG9" s="1269"/>
      <c r="AH9" s="1269"/>
      <c r="AI9" s="1273">
        <f>SUM(AI10+AI11+AI12+AI13+AI14+AI15+AI16+AI17+AI18+AI19+AI20+AI21+AI22)</f>
        <v>0</v>
      </c>
      <c r="AJ9" s="1273"/>
      <c r="AK9" s="1273"/>
      <c r="AL9" s="1273"/>
      <c r="AM9" s="1273"/>
      <c r="AN9" s="1273"/>
      <c r="AO9" s="1273"/>
      <c r="AP9" s="1273">
        <f>SUM(AP10+AP11+AP12+AP13+AP14+AP15+AP16+AP17+AP18+AP19+AP20+AP21+AP22)</f>
        <v>0</v>
      </c>
      <c r="AQ9" s="1273"/>
      <c r="AR9" s="1273"/>
      <c r="AS9" s="1273"/>
      <c r="AT9" s="1273"/>
      <c r="AU9" s="1273"/>
      <c r="AV9" s="1273"/>
      <c r="AW9" s="303"/>
      <c r="BB9" s="304">
        <f>SUM(BB10+BB11+BB12+BB13+BB14+BB15+BB16+BB17+BB18+BB19+BB20+BB21+BB22)</f>
        <v>0</v>
      </c>
      <c r="BC9" s="303"/>
      <c r="BD9" s="303">
        <f>SUM(BD10+BD11+BD12+BD13+BD14+BD15+BD16+BD17+BD18+BD19+BD20+BD21+BD22)</f>
        <v>0</v>
      </c>
      <c r="BE9" s="303"/>
      <c r="BF9" s="303"/>
      <c r="BG9" s="303"/>
      <c r="BH9" s="303"/>
    </row>
    <row r="10" spans="1:60" ht="15.95" customHeight="1" x14ac:dyDescent="0.25">
      <c r="A10" s="1268" t="s">
        <v>2217</v>
      </c>
      <c r="B10" s="1268"/>
      <c r="C10" s="1268"/>
      <c r="D10" s="1268"/>
      <c r="E10" s="1268"/>
      <c r="F10" s="1268"/>
      <c r="G10" s="1269" t="s">
        <v>2218</v>
      </c>
      <c r="H10" s="1269"/>
      <c r="I10" s="1269"/>
      <c r="J10" s="1269"/>
      <c r="K10" s="1269"/>
      <c r="L10" s="1269"/>
      <c r="M10" s="1269"/>
      <c r="N10" s="1269"/>
      <c r="O10" s="1269"/>
      <c r="P10" s="1269"/>
      <c r="Q10" s="1269"/>
      <c r="R10" s="1269"/>
      <c r="S10" s="1269"/>
      <c r="T10" s="1269"/>
      <c r="U10" s="1269"/>
      <c r="V10" s="1269"/>
      <c r="W10" s="1269"/>
      <c r="X10" s="1269"/>
      <c r="Y10" s="1269"/>
      <c r="Z10" s="1269"/>
      <c r="AA10" s="1269"/>
      <c r="AB10" s="1269"/>
      <c r="AC10" s="1269"/>
      <c r="AD10" s="1269"/>
      <c r="AE10" s="1269"/>
      <c r="AF10" s="1269"/>
      <c r="AG10" s="1269"/>
      <c r="AH10" s="1269"/>
      <c r="AI10" s="1270">
        <f>SUM(SUVAHAVUJ!$N$170)</f>
        <v>0</v>
      </c>
      <c r="AJ10" s="1270"/>
      <c r="AK10" s="1270"/>
      <c r="AL10" s="1270"/>
      <c r="AM10" s="1270"/>
      <c r="AN10" s="1270"/>
      <c r="AO10" s="1270"/>
      <c r="AP10" s="1270">
        <f>SUM(SUVAHAVUJ!$X$170)</f>
        <v>0</v>
      </c>
      <c r="AQ10" s="1270"/>
      <c r="AR10" s="1270"/>
      <c r="AS10" s="1270"/>
      <c r="AT10" s="1270"/>
      <c r="AU10" s="1270"/>
      <c r="AV10" s="1270"/>
      <c r="AW10" s="303"/>
      <c r="BB10" s="304">
        <f>SUM(SUVAHAVUJ!$N$170)</f>
        <v>0</v>
      </c>
      <c r="BC10" s="303"/>
      <c r="BD10" s="303">
        <f>SUM(SUVAHAVUJ!$X$170)</f>
        <v>0</v>
      </c>
      <c r="BE10" s="303"/>
      <c r="BF10" s="303"/>
      <c r="BG10" s="303"/>
      <c r="BH10" s="303"/>
    </row>
    <row r="11" spans="1:60" ht="45" customHeight="1" x14ac:dyDescent="0.25">
      <c r="A11" s="1268" t="s">
        <v>2219</v>
      </c>
      <c r="B11" s="1268"/>
      <c r="C11" s="1268"/>
      <c r="D11" s="1268"/>
      <c r="E11" s="1268"/>
      <c r="F11" s="1268"/>
      <c r="G11" s="1271" t="s">
        <v>2220</v>
      </c>
      <c r="H11" s="1271"/>
      <c r="I11" s="1271"/>
      <c r="J11" s="1271"/>
      <c r="K11" s="1271"/>
      <c r="L11" s="1271"/>
      <c r="M11" s="1271"/>
      <c r="N11" s="1271"/>
      <c r="O11" s="1271"/>
      <c r="P11" s="1271"/>
      <c r="Q11" s="1271"/>
      <c r="R11" s="1271"/>
      <c r="S11" s="1271"/>
      <c r="T11" s="1271"/>
      <c r="U11" s="1271"/>
      <c r="V11" s="1271"/>
      <c r="W11" s="1271"/>
      <c r="X11" s="1271"/>
      <c r="Y11" s="1271"/>
      <c r="Z11" s="1271"/>
      <c r="AA11" s="1271"/>
      <c r="AB11" s="1271"/>
      <c r="AC11" s="1271"/>
      <c r="AD11" s="1271"/>
      <c r="AE11" s="1271"/>
      <c r="AF11" s="1271"/>
      <c r="AG11" s="1271"/>
      <c r="AH11" s="1271"/>
      <c r="AI11" s="1272"/>
      <c r="AJ11" s="1272"/>
      <c r="AK11" s="1272"/>
      <c r="AL11" s="1272"/>
      <c r="AM11" s="1272"/>
      <c r="AN11" s="1272"/>
      <c r="AO11" s="1272"/>
      <c r="AP11" s="1272"/>
      <c r="AQ11" s="1272"/>
      <c r="AR11" s="1272"/>
      <c r="AS11" s="1272"/>
      <c r="AT11" s="1272"/>
      <c r="AU11" s="1272"/>
      <c r="AV11" s="1272"/>
      <c r="BB11" s="304">
        <f t="shared" ref="BB11" si="0">SUM(AI11)</f>
        <v>0</v>
      </c>
      <c r="BC11" s="303"/>
      <c r="BD11" s="304">
        <f>SUM(AP11)</f>
        <v>0</v>
      </c>
      <c r="BE11" s="303"/>
      <c r="BF11" s="303"/>
      <c r="BG11" s="303"/>
      <c r="BH11" s="303"/>
    </row>
    <row r="12" spans="1:60" ht="15.95" customHeight="1" x14ac:dyDescent="0.25">
      <c r="A12" s="1268" t="s">
        <v>2221</v>
      </c>
      <c r="B12" s="1268"/>
      <c r="C12" s="1268"/>
      <c r="D12" s="1268"/>
      <c r="E12" s="1268"/>
      <c r="F12" s="1268"/>
      <c r="G12" s="1269" t="s">
        <v>2222</v>
      </c>
      <c r="H12" s="1269"/>
      <c r="I12" s="1269"/>
      <c r="J12" s="1269"/>
      <c r="K12" s="1269"/>
      <c r="L12" s="1269"/>
      <c r="M12" s="1269"/>
      <c r="N12" s="1269"/>
      <c r="O12" s="1269"/>
      <c r="P12" s="1269"/>
      <c r="Q12" s="1269"/>
      <c r="R12" s="1269"/>
      <c r="S12" s="1269"/>
      <c r="T12" s="1269"/>
      <c r="U12" s="1269"/>
      <c r="V12" s="1269"/>
      <c r="W12" s="1269"/>
      <c r="X12" s="1269"/>
      <c r="Y12" s="1269"/>
      <c r="Z12" s="1269"/>
      <c r="AA12" s="1269"/>
      <c r="AB12" s="1269"/>
      <c r="AC12" s="1269"/>
      <c r="AD12" s="1269"/>
      <c r="AE12" s="1269"/>
      <c r="AF12" s="1269"/>
      <c r="AG12" s="1269"/>
      <c r="AH12" s="1269"/>
      <c r="AI12" s="1270">
        <f>SUM(SUVAHAVUJ!$N$171)</f>
        <v>0</v>
      </c>
      <c r="AJ12" s="1270"/>
      <c r="AK12" s="1270"/>
      <c r="AL12" s="1270"/>
      <c r="AM12" s="1270"/>
      <c r="AN12" s="1270"/>
      <c r="AO12" s="1270"/>
      <c r="AP12" s="1270">
        <f>SUM(SUVAHAVUJ!$X$171)</f>
        <v>0</v>
      </c>
      <c r="AQ12" s="1270"/>
      <c r="AR12" s="1270"/>
      <c r="AS12" s="1270"/>
      <c r="AT12" s="1270"/>
      <c r="AU12" s="1270"/>
      <c r="AV12" s="1270"/>
      <c r="AW12" s="303"/>
      <c r="BB12" s="304">
        <f>SUM(SUVAHAVUJ!$N$171)</f>
        <v>0</v>
      </c>
      <c r="BC12" s="303"/>
      <c r="BD12" s="303">
        <f>SUM(SUVAHAVUJ!$X$171)</f>
        <v>0</v>
      </c>
      <c r="BE12" s="303"/>
      <c r="BF12" s="303"/>
      <c r="BG12" s="303"/>
      <c r="BH12" s="303"/>
    </row>
    <row r="13" spans="1:60" ht="15.95" customHeight="1" x14ac:dyDescent="0.25">
      <c r="A13" s="1268" t="s">
        <v>2223</v>
      </c>
      <c r="B13" s="1268"/>
      <c r="C13" s="1268"/>
      <c r="D13" s="1268"/>
      <c r="E13" s="1268"/>
      <c r="F13" s="1268"/>
      <c r="G13" s="1269" t="s">
        <v>2224</v>
      </c>
      <c r="H13" s="1269"/>
      <c r="I13" s="1269"/>
      <c r="J13" s="1269"/>
      <c r="K13" s="1269"/>
      <c r="L13" s="1269"/>
      <c r="M13" s="1269"/>
      <c r="N13" s="1269"/>
      <c r="O13" s="1269"/>
      <c r="P13" s="1269"/>
      <c r="Q13" s="1269"/>
      <c r="R13" s="1269"/>
      <c r="S13" s="1269"/>
      <c r="T13" s="1269"/>
      <c r="U13" s="1269"/>
      <c r="V13" s="1269"/>
      <c r="W13" s="1269"/>
      <c r="X13" s="1269"/>
      <c r="Y13" s="1269"/>
      <c r="Z13" s="1269"/>
      <c r="AA13" s="1269"/>
      <c r="AB13" s="1269"/>
      <c r="AC13" s="1269"/>
      <c r="AD13" s="1269"/>
      <c r="AE13" s="1269"/>
      <c r="AF13" s="1269"/>
      <c r="AG13" s="1269"/>
      <c r="AH13" s="1269"/>
      <c r="AI13" s="1270">
        <f>SUM(SUVAHAVUJ!$N$120+SUVAHAVUJ!$N$138)-(SUVAHAVUJ!$X$138+SUVAHAVUJ!$X$120)</f>
        <v>0</v>
      </c>
      <c r="AJ13" s="1270"/>
      <c r="AK13" s="1270"/>
      <c r="AL13" s="1270"/>
      <c r="AM13" s="1270"/>
      <c r="AN13" s="1270"/>
      <c r="AO13" s="1270"/>
      <c r="AP13" s="1270">
        <f>SUM(SUVAHAVUJ!$X$120+SUVAHAVUJ!$X$138)-(SUVAHAVUJ!$AS$138+SUVAHAVUJ!$AS$120)</f>
        <v>0</v>
      </c>
      <c r="AQ13" s="1270"/>
      <c r="AR13" s="1270"/>
      <c r="AS13" s="1270"/>
      <c r="AT13" s="1270"/>
      <c r="AU13" s="1270"/>
      <c r="AV13" s="1270"/>
      <c r="AW13" s="303"/>
      <c r="BB13" s="305">
        <f>SUM(SUVAHAVUJ!$N$120+SUVAHAVUJ!$N$138)-(SUVAHAVUJ!$X$138+SUVAHAVUJ!$X$120)</f>
        <v>0</v>
      </c>
      <c r="BC13" s="306"/>
      <c r="BD13" s="306">
        <f>SUM(SUVAHAVUJ!$X$120+SUVAHAVUJ!$X$138)-(SUVAHAVUJ!$AS$138+SUVAHAVUJ!$AS$120)</f>
        <v>0</v>
      </c>
      <c r="BE13" s="303"/>
      <c r="BF13" s="303"/>
      <c r="BG13" s="303"/>
      <c r="BH13" s="303"/>
    </row>
    <row r="14" spans="1:60" ht="15.95" customHeight="1" x14ac:dyDescent="0.25">
      <c r="A14" s="1268" t="s">
        <v>2225</v>
      </c>
      <c r="B14" s="1268"/>
      <c r="C14" s="1268"/>
      <c r="D14" s="1268"/>
      <c r="E14" s="1268"/>
      <c r="F14" s="1268"/>
      <c r="G14" s="1269" t="s">
        <v>2226</v>
      </c>
      <c r="H14" s="1269"/>
      <c r="I14" s="1269"/>
      <c r="J14" s="1269"/>
      <c r="K14" s="1269"/>
      <c r="L14" s="1269"/>
      <c r="M14" s="1269"/>
      <c r="N14" s="1269"/>
      <c r="O14" s="1269"/>
      <c r="P14" s="1269"/>
      <c r="Q14" s="1269"/>
      <c r="R14" s="1269"/>
      <c r="S14" s="1269"/>
      <c r="T14" s="1269"/>
      <c r="U14" s="1269"/>
      <c r="V14" s="1269"/>
      <c r="W14" s="1269"/>
      <c r="X14" s="1269"/>
      <c r="Y14" s="1269"/>
      <c r="Z14" s="1269"/>
      <c r="AA14" s="1269"/>
      <c r="AB14" s="1269"/>
      <c r="AC14" s="1269"/>
      <c r="AD14" s="1269"/>
      <c r="AE14" s="1269"/>
      <c r="AF14" s="1269"/>
      <c r="AG14" s="1269"/>
      <c r="AH14" s="1269"/>
      <c r="AI14" s="1270">
        <f>SUM(SUVAHAVUJ!$N$22-SUVAHAVUJ!$X$22)</f>
        <v>0</v>
      </c>
      <c r="AJ14" s="1270"/>
      <c r="AK14" s="1270"/>
      <c r="AL14" s="1270"/>
      <c r="AM14" s="1270"/>
      <c r="AN14" s="1270"/>
      <c r="AO14" s="1270"/>
      <c r="AP14" s="1270">
        <f>SUM(SUVAHAVUJ!$X$22- SUVAHAVUJ!$AS$22)</f>
        <v>0</v>
      </c>
      <c r="AQ14" s="1270"/>
      <c r="AR14" s="1270"/>
      <c r="AS14" s="1270"/>
      <c r="AT14" s="1270"/>
      <c r="AU14" s="1270"/>
      <c r="AV14" s="1270"/>
      <c r="AW14" s="303"/>
      <c r="BB14" s="304">
        <f>SUM(SUVAHAVUJ!$N$22-SUVAHAVUJ!$X$22)</f>
        <v>0</v>
      </c>
      <c r="BC14" s="303"/>
      <c r="BD14" s="303">
        <f>SUM(SUVAHAVUJ!$X$22- SUVAHAVUJ!$AS$22)</f>
        <v>0</v>
      </c>
      <c r="BE14" s="303"/>
      <c r="BF14" s="303"/>
      <c r="BG14" s="303"/>
      <c r="BH14" s="303"/>
    </row>
    <row r="15" spans="1:60" ht="15.95" customHeight="1" x14ac:dyDescent="0.25">
      <c r="A15" s="1268" t="s">
        <v>2227</v>
      </c>
      <c r="B15" s="1268"/>
      <c r="C15" s="1268"/>
      <c r="D15" s="1268"/>
      <c r="E15" s="1268"/>
      <c r="F15" s="1268"/>
      <c r="G15" s="1269" t="s">
        <v>2228</v>
      </c>
      <c r="H15" s="1269"/>
      <c r="I15" s="1269"/>
      <c r="J15" s="1269"/>
      <c r="K15" s="1269"/>
      <c r="L15" s="1269"/>
      <c r="M15" s="1269"/>
      <c r="N15" s="1269"/>
      <c r="O15" s="1269"/>
      <c r="P15" s="1269"/>
      <c r="Q15" s="1269"/>
      <c r="R15" s="1269"/>
      <c r="S15" s="1269"/>
      <c r="T15" s="1269"/>
      <c r="U15" s="1269"/>
      <c r="V15" s="1269"/>
      <c r="W15" s="1269"/>
      <c r="X15" s="1269"/>
      <c r="Y15" s="1269"/>
      <c r="Z15" s="1269"/>
      <c r="AA15" s="1269"/>
      <c r="AB15" s="1269"/>
      <c r="AC15" s="1269"/>
      <c r="AD15" s="1269"/>
      <c r="AE15" s="1269"/>
      <c r="AF15" s="1269"/>
      <c r="AG15" s="1269"/>
      <c r="AH15" s="1269"/>
      <c r="AI15" s="1270">
        <f>-(SUM(SUVAHAVUJ!$N$76-SUVAHAVUJ!$X$76)-(SUVAHAVUJ!$N$143-SUVAHAVUJ!$X$143))</f>
        <v>0</v>
      </c>
      <c r="AJ15" s="1270"/>
      <c r="AK15" s="1270"/>
      <c r="AL15" s="1270"/>
      <c r="AM15" s="1270"/>
      <c r="AN15" s="1270"/>
      <c r="AO15" s="1270"/>
      <c r="AP15" s="1270">
        <f>-(SUM(SUVAHAVUJ!$X$76-SUVAHAVUJ!$AS$76)-(SUVAHAVUJ!$X$143-SUVAHAVUJ!$AS$143))</f>
        <v>0</v>
      </c>
      <c r="AQ15" s="1270"/>
      <c r="AR15" s="1270"/>
      <c r="AS15" s="1270"/>
      <c r="AT15" s="1270"/>
      <c r="AU15" s="1270"/>
      <c r="AV15" s="1270"/>
      <c r="AW15" s="303"/>
      <c r="BB15" s="304">
        <f>-(SUM(SUVAHAVUJ!$N$76-SUVAHAVUJ!$X$76)-(SUVAHAVUJ!$N$143-SUVAHAVUJ!$X$143))</f>
        <v>0</v>
      </c>
      <c r="BC15" s="303"/>
      <c r="BD15" s="303">
        <f>-(SUM(SUVAHAVUJ!$X$76-SUVAHAVUJ!$AS$76)-(SUVAHAVUJ!$X$143-SUVAHAVUJ!$AS$143))</f>
        <v>0</v>
      </c>
      <c r="BE15" s="303"/>
      <c r="BF15" s="303"/>
      <c r="BG15" s="303"/>
      <c r="BH15" s="303"/>
    </row>
    <row r="16" spans="1:60" ht="15.95" customHeight="1" x14ac:dyDescent="0.25">
      <c r="A16" s="1268" t="s">
        <v>2229</v>
      </c>
      <c r="B16" s="1268"/>
      <c r="C16" s="1268"/>
      <c r="D16" s="1268"/>
      <c r="E16" s="1268"/>
      <c r="F16" s="1268"/>
      <c r="G16" s="1269" t="s">
        <v>2230</v>
      </c>
      <c r="H16" s="1269"/>
      <c r="I16" s="1269"/>
      <c r="J16" s="1269"/>
      <c r="K16" s="1269"/>
      <c r="L16" s="1269"/>
      <c r="M16" s="1269"/>
      <c r="N16" s="1269"/>
      <c r="O16" s="1269"/>
      <c r="P16" s="1269"/>
      <c r="Q16" s="1269"/>
      <c r="R16" s="1269"/>
      <c r="S16" s="1269"/>
      <c r="T16" s="1269"/>
      <c r="U16" s="1269"/>
      <c r="V16" s="1269"/>
      <c r="W16" s="1269"/>
      <c r="X16" s="1269"/>
      <c r="Y16" s="1269"/>
      <c r="Z16" s="1269"/>
      <c r="AA16" s="1269"/>
      <c r="AB16" s="1269"/>
      <c r="AC16" s="1269"/>
      <c r="AD16" s="1269"/>
      <c r="AE16" s="1269"/>
      <c r="AF16" s="1269"/>
      <c r="AG16" s="1269"/>
      <c r="AH16" s="1269"/>
      <c r="AI16" s="1270">
        <f>-SUM(SUVAHAVUJ!$N$179)</f>
        <v>0</v>
      </c>
      <c r="AJ16" s="1270"/>
      <c r="AK16" s="1270"/>
      <c r="AL16" s="1270"/>
      <c r="AM16" s="1270"/>
      <c r="AN16" s="1270"/>
      <c r="AO16" s="1270"/>
      <c r="AP16" s="1270">
        <f>-SUM(SUVAHAVUJ!$X$179)</f>
        <v>0</v>
      </c>
      <c r="AQ16" s="1270"/>
      <c r="AR16" s="1270"/>
      <c r="AS16" s="1270"/>
      <c r="AT16" s="1270"/>
      <c r="AU16" s="1270"/>
      <c r="AV16" s="1270"/>
      <c r="AW16" s="303"/>
      <c r="BB16" s="304">
        <f>-SUM(SUVAHAVUJ!$N$179)</f>
        <v>0</v>
      </c>
      <c r="BC16" s="303"/>
      <c r="BD16" s="303">
        <f>-SUM(SUVAHAVUJ!$X$179)</f>
        <v>0</v>
      </c>
      <c r="BE16" s="303"/>
      <c r="BF16" s="303"/>
      <c r="BG16" s="303"/>
      <c r="BH16" s="303"/>
    </row>
    <row r="17" spans="1:60" ht="15.95" customHeight="1" x14ac:dyDescent="0.25">
      <c r="A17" s="1268" t="s">
        <v>2231</v>
      </c>
      <c r="B17" s="1268"/>
      <c r="C17" s="1268"/>
      <c r="D17" s="1268"/>
      <c r="E17" s="1268"/>
      <c r="F17" s="1268"/>
      <c r="G17" s="1269" t="s">
        <v>2232</v>
      </c>
      <c r="H17" s="1269"/>
      <c r="I17" s="1269"/>
      <c r="J17" s="1269"/>
      <c r="K17" s="1269"/>
      <c r="L17" s="1269"/>
      <c r="M17" s="1269"/>
      <c r="N17" s="1269"/>
      <c r="O17" s="1269"/>
      <c r="P17" s="1269"/>
      <c r="Q17" s="1269"/>
      <c r="R17" s="1269"/>
      <c r="S17" s="1269"/>
      <c r="T17" s="1269"/>
      <c r="U17" s="1269"/>
      <c r="V17" s="1269"/>
      <c r="W17" s="1269"/>
      <c r="X17" s="1269"/>
      <c r="Y17" s="1269"/>
      <c r="Z17" s="1269"/>
      <c r="AA17" s="1269"/>
      <c r="AB17" s="1269"/>
      <c r="AC17" s="1269"/>
      <c r="AD17" s="1269"/>
      <c r="AE17" s="1269"/>
      <c r="AF17" s="1269"/>
      <c r="AG17" s="1269"/>
      <c r="AH17" s="1269"/>
      <c r="AI17" s="1270">
        <f>SUM(BB17)</f>
        <v>0</v>
      </c>
      <c r="AJ17" s="1270"/>
      <c r="AK17" s="1270"/>
      <c r="AL17" s="1270"/>
      <c r="AM17" s="1270"/>
      <c r="AN17" s="1270"/>
      <c r="AO17" s="1270"/>
      <c r="AP17" s="1270">
        <f>SUM(SUVAHAVUJ!$X$197)</f>
        <v>0</v>
      </c>
      <c r="AQ17" s="1270"/>
      <c r="AR17" s="1270"/>
      <c r="AS17" s="1270"/>
      <c r="AT17" s="1270"/>
      <c r="AU17" s="1270"/>
      <c r="AV17" s="1270"/>
      <c r="AW17" s="303"/>
      <c r="BB17" s="304">
        <f>SUM(BF17-BB39)</f>
        <v>0</v>
      </c>
      <c r="BC17" s="303"/>
      <c r="BD17" s="303">
        <f>SUM(SUVAHAVUJ!$X$197)</f>
        <v>0</v>
      </c>
      <c r="BE17" s="303"/>
      <c r="BF17" s="304">
        <f>SUM(SUVAHAVUJ!$N$197)</f>
        <v>0</v>
      </c>
      <c r="BG17" s="303"/>
      <c r="BH17" s="303">
        <f>SUM(SUVAHAVUJ!$X$197)</f>
        <v>0</v>
      </c>
    </row>
    <row r="18" spans="1:60" ht="15.95" customHeight="1" x14ac:dyDescent="0.25">
      <c r="A18" s="1268" t="s">
        <v>2233</v>
      </c>
      <c r="B18" s="1268"/>
      <c r="C18" s="1268"/>
      <c r="D18" s="1268"/>
      <c r="E18" s="1268"/>
      <c r="F18" s="1268"/>
      <c r="G18" s="1269" t="s">
        <v>2234</v>
      </c>
      <c r="H18" s="1269"/>
      <c r="I18" s="1269"/>
      <c r="J18" s="1269"/>
      <c r="K18" s="1269"/>
      <c r="L18" s="1269"/>
      <c r="M18" s="1269"/>
      <c r="N18" s="1269"/>
      <c r="O18" s="1269"/>
      <c r="P18" s="1269"/>
      <c r="Q18" s="1269"/>
      <c r="R18" s="1269"/>
      <c r="S18" s="1269"/>
      <c r="T18" s="1269"/>
      <c r="U18" s="1269"/>
      <c r="V18" s="1269"/>
      <c r="W18" s="1269"/>
      <c r="X18" s="1269"/>
      <c r="Y18" s="1269"/>
      <c r="Z18" s="1269"/>
      <c r="AA18" s="1269"/>
      <c r="AB18" s="1269"/>
      <c r="AC18" s="1269"/>
      <c r="AD18" s="1269"/>
      <c r="AE18" s="1269"/>
      <c r="AF18" s="1269"/>
      <c r="AG18" s="1269"/>
      <c r="AH18" s="1269"/>
      <c r="AI18" s="1270">
        <f>SUM(BB18)</f>
        <v>0</v>
      </c>
      <c r="AJ18" s="1270"/>
      <c r="AK18" s="1270"/>
      <c r="AL18" s="1270"/>
      <c r="AM18" s="1270"/>
      <c r="AN18" s="1270"/>
      <c r="AO18" s="1270"/>
      <c r="AP18" s="1270">
        <f>-SUM(SUVAHAVUJ!$X$187)</f>
        <v>0</v>
      </c>
      <c r="AQ18" s="1270"/>
      <c r="AR18" s="1270"/>
      <c r="AS18" s="1270"/>
      <c r="AT18" s="1270"/>
      <c r="AU18" s="1270"/>
      <c r="AV18" s="1270"/>
      <c r="AW18" s="303"/>
      <c r="BB18" s="304">
        <f>SUM(BF18-BB38)</f>
        <v>0</v>
      </c>
      <c r="BC18" s="303"/>
      <c r="BD18" s="303">
        <f>-SUM(SUVAHAVUJ!$X$187)</f>
        <v>0</v>
      </c>
      <c r="BE18" s="303"/>
      <c r="BF18" s="304">
        <f>-SUM(SUVAHAVUJ!$N$187)</f>
        <v>0</v>
      </c>
      <c r="BG18" s="303"/>
      <c r="BH18" s="303">
        <f>-SUM(SUVAHAVUJ!$X$187)</f>
        <v>0</v>
      </c>
    </row>
    <row r="19" spans="1:60" ht="30" customHeight="1" x14ac:dyDescent="0.25">
      <c r="A19" s="1268" t="s">
        <v>2235</v>
      </c>
      <c r="B19" s="1268"/>
      <c r="C19" s="1268"/>
      <c r="D19" s="1268"/>
      <c r="E19" s="1268"/>
      <c r="F19" s="1268"/>
      <c r="G19" s="1271" t="s">
        <v>2236</v>
      </c>
      <c r="H19" s="1269"/>
      <c r="I19" s="1269"/>
      <c r="J19" s="1269"/>
      <c r="K19" s="1269"/>
      <c r="L19" s="1269"/>
      <c r="M19" s="1269"/>
      <c r="N19" s="1269"/>
      <c r="O19" s="1269"/>
      <c r="P19" s="1269"/>
      <c r="Q19" s="1269"/>
      <c r="R19" s="1269"/>
      <c r="S19" s="1269"/>
      <c r="T19" s="1269"/>
      <c r="U19" s="1269"/>
      <c r="V19" s="1269"/>
      <c r="W19" s="1269"/>
      <c r="X19" s="1269"/>
      <c r="Y19" s="1269"/>
      <c r="Z19" s="1269"/>
      <c r="AA19" s="1269"/>
      <c r="AB19" s="1269"/>
      <c r="AC19" s="1269"/>
      <c r="AD19" s="1269"/>
      <c r="AE19" s="1269"/>
      <c r="AF19" s="1269"/>
      <c r="AG19" s="1269"/>
      <c r="AH19" s="1269"/>
      <c r="AI19" s="1270">
        <f>-SUM(SUVAHAVUJ!$N$190)</f>
        <v>0</v>
      </c>
      <c r="AJ19" s="1270"/>
      <c r="AK19" s="1270"/>
      <c r="AL19" s="1270"/>
      <c r="AM19" s="1270"/>
      <c r="AN19" s="1270"/>
      <c r="AO19" s="1270"/>
      <c r="AP19" s="1270">
        <f>-SUM(SUVAHAVUJ!$X$190)</f>
        <v>0</v>
      </c>
      <c r="AQ19" s="1270"/>
      <c r="AR19" s="1270"/>
      <c r="AS19" s="1270"/>
      <c r="AT19" s="1270"/>
      <c r="AU19" s="1270"/>
      <c r="AV19" s="1270"/>
      <c r="AW19" s="303"/>
      <c r="BB19" s="304">
        <f>-SUM(SUVAHAVUJ!$N$190)</f>
        <v>0</v>
      </c>
      <c r="BC19" s="303"/>
      <c r="BD19" s="303">
        <f>-SUM(SUVAHAVUJ!$X$190)</f>
        <v>0</v>
      </c>
      <c r="BE19" s="303"/>
      <c r="BF19" s="303"/>
      <c r="BG19" s="303"/>
      <c r="BH19" s="303"/>
    </row>
    <row r="20" spans="1:60" ht="30" customHeight="1" x14ac:dyDescent="0.25">
      <c r="A20" s="1268" t="s">
        <v>2237</v>
      </c>
      <c r="B20" s="1268"/>
      <c r="C20" s="1268"/>
      <c r="D20" s="1268"/>
      <c r="E20" s="1268"/>
      <c r="F20" s="1268"/>
      <c r="G20" s="1271" t="s">
        <v>2238</v>
      </c>
      <c r="H20" s="1269"/>
      <c r="I20" s="1269"/>
      <c r="J20" s="1269"/>
      <c r="K20" s="1269"/>
      <c r="L20" s="1269"/>
      <c r="M20" s="1269"/>
      <c r="N20" s="1269"/>
      <c r="O20" s="1269"/>
      <c r="P20" s="1269"/>
      <c r="Q20" s="1269"/>
      <c r="R20" s="1269"/>
      <c r="S20" s="1269"/>
      <c r="T20" s="1269"/>
      <c r="U20" s="1269"/>
      <c r="V20" s="1269"/>
      <c r="W20" s="1269"/>
      <c r="X20" s="1269"/>
      <c r="Y20" s="1269"/>
      <c r="Z20" s="1269"/>
      <c r="AA20" s="1269"/>
      <c r="AB20" s="1269"/>
      <c r="AC20" s="1269"/>
      <c r="AD20" s="1269"/>
      <c r="AE20" s="1269"/>
      <c r="AF20" s="1269"/>
      <c r="AG20" s="1269"/>
      <c r="AH20" s="1269"/>
      <c r="AI20" s="1272">
        <f>SUM(SUVAHAVUJ!N200)</f>
        <v>0</v>
      </c>
      <c r="AJ20" s="1272"/>
      <c r="AK20" s="1272"/>
      <c r="AL20" s="1272"/>
      <c r="AM20" s="1272"/>
      <c r="AN20" s="1272"/>
      <c r="AO20" s="1272"/>
      <c r="AP20" s="1272">
        <f>SUM(SUVAHAVUJ!X200)</f>
        <v>0</v>
      </c>
      <c r="AQ20" s="1272"/>
      <c r="AR20" s="1272"/>
      <c r="AS20" s="1272"/>
      <c r="AT20" s="1272"/>
      <c r="AU20" s="1272"/>
      <c r="AV20" s="1272"/>
      <c r="AW20" s="303"/>
      <c r="BB20" s="304">
        <f t="shared" ref="BB20:BB21" si="1">SUM(AI20)</f>
        <v>0</v>
      </c>
      <c r="BC20" s="303"/>
      <c r="BD20" s="303">
        <f>$AP$20</f>
        <v>0</v>
      </c>
      <c r="BE20" s="303"/>
      <c r="BF20" s="303"/>
      <c r="BG20" s="303"/>
      <c r="BH20" s="303"/>
    </row>
    <row r="21" spans="1:60" ht="30" customHeight="1" x14ac:dyDescent="0.25">
      <c r="A21" s="1268" t="s">
        <v>2239</v>
      </c>
      <c r="B21" s="1268"/>
      <c r="C21" s="1268"/>
      <c r="D21" s="1268"/>
      <c r="E21" s="1268"/>
      <c r="F21" s="1268"/>
      <c r="G21" s="1271" t="s">
        <v>2240</v>
      </c>
      <c r="H21" s="1269"/>
      <c r="I21" s="1269"/>
      <c r="J21" s="1269"/>
      <c r="K21" s="1269"/>
      <c r="L21" s="1269"/>
      <c r="M21" s="1269"/>
      <c r="N21" s="1269"/>
      <c r="O21" s="1269"/>
      <c r="P21" s="1269"/>
      <c r="Q21" s="1269"/>
      <c r="R21" s="1269"/>
      <c r="S21" s="1269"/>
      <c r="T21" s="1269"/>
      <c r="U21" s="1269"/>
      <c r="V21" s="1269"/>
      <c r="W21" s="1269"/>
      <c r="X21" s="1269"/>
      <c r="Y21" s="1269"/>
      <c r="Z21" s="1269"/>
      <c r="AA21" s="1269"/>
      <c r="AB21" s="1269"/>
      <c r="AC21" s="1269"/>
      <c r="AD21" s="1269"/>
      <c r="AE21" s="1269"/>
      <c r="AF21" s="1269"/>
      <c r="AG21" s="1269"/>
      <c r="AH21" s="1269"/>
      <c r="AI21" s="1272"/>
      <c r="AJ21" s="1272"/>
      <c r="AK21" s="1272"/>
      <c r="AL21" s="1272"/>
      <c r="AM21" s="1272"/>
      <c r="AN21" s="1272"/>
      <c r="AO21" s="1272"/>
      <c r="AP21" s="1272"/>
      <c r="AQ21" s="1272"/>
      <c r="AR21" s="1272"/>
      <c r="AS21" s="1272"/>
      <c r="AT21" s="1272"/>
      <c r="AU21" s="1272"/>
      <c r="AV21" s="1272"/>
      <c r="AW21" s="303"/>
      <c r="BB21" s="304">
        <f t="shared" si="1"/>
        <v>0</v>
      </c>
      <c r="BC21" s="303"/>
      <c r="BD21" s="303">
        <f>$AP$21</f>
        <v>0</v>
      </c>
      <c r="BE21" s="303"/>
      <c r="BF21" s="303"/>
      <c r="BG21" s="303"/>
      <c r="BH21" s="303"/>
    </row>
    <row r="22" spans="1:60" ht="45" customHeight="1" x14ac:dyDescent="0.25">
      <c r="A22" s="1268" t="s">
        <v>2241</v>
      </c>
      <c r="B22" s="1268"/>
      <c r="C22" s="1268"/>
      <c r="D22" s="1268"/>
      <c r="E22" s="1268"/>
      <c r="F22" s="1268"/>
      <c r="G22" s="1271" t="s">
        <v>2242</v>
      </c>
      <c r="H22" s="1271"/>
      <c r="I22" s="1271"/>
      <c r="J22" s="1271"/>
      <c r="K22" s="1271"/>
      <c r="L22" s="1271"/>
      <c r="M22" s="1271"/>
      <c r="N22" s="1271"/>
      <c r="O22" s="1271"/>
      <c r="P22" s="1271"/>
      <c r="Q22" s="1271"/>
      <c r="R22" s="1271"/>
      <c r="S22" s="1271"/>
      <c r="T22" s="1271"/>
      <c r="U22" s="1271"/>
      <c r="V22" s="1271"/>
      <c r="W22" s="1271"/>
      <c r="X22" s="1271"/>
      <c r="Y22" s="1271"/>
      <c r="Z22" s="1271"/>
      <c r="AA22" s="1271"/>
      <c r="AB22" s="1271"/>
      <c r="AC22" s="1271"/>
      <c r="AD22" s="1271"/>
      <c r="AE22" s="1271"/>
      <c r="AF22" s="1271"/>
      <c r="AG22" s="1271"/>
      <c r="AH22" s="1271"/>
      <c r="AI22" s="1274">
        <f>SUM(BB122)</f>
        <v>0</v>
      </c>
      <c r="AJ22" s="1274"/>
      <c r="AK22" s="1274"/>
      <c r="AL22" s="1274"/>
      <c r="AM22" s="1274"/>
      <c r="AN22" s="1274"/>
      <c r="AO22" s="1274"/>
      <c r="AP22" s="1275">
        <f t="shared" ref="AP22" si="2">$BD$122</f>
        <v>0</v>
      </c>
      <c r="AQ22" s="1275"/>
      <c r="AR22" s="1275"/>
      <c r="AS22" s="1275"/>
      <c r="AT22" s="1275"/>
      <c r="AU22" s="1275"/>
      <c r="AV22" s="1275"/>
      <c r="AX22" s="303"/>
      <c r="AY22" s="303">
        <f>SUM(AP122)</f>
        <v>0</v>
      </c>
      <c r="BB22" s="307"/>
      <c r="BC22" s="303"/>
      <c r="BD22" s="303"/>
      <c r="BE22" s="303"/>
      <c r="BF22" s="303"/>
      <c r="BG22" s="303"/>
      <c r="BH22" s="303"/>
    </row>
    <row r="23" spans="1:60" ht="57.75" customHeight="1" x14ac:dyDescent="0.25">
      <c r="A23" s="1268" t="s">
        <v>2243</v>
      </c>
      <c r="B23" s="1268"/>
      <c r="C23" s="1268"/>
      <c r="D23" s="1268"/>
      <c r="E23" s="1268"/>
      <c r="F23" s="1268"/>
      <c r="G23" s="1271" t="s">
        <v>5177</v>
      </c>
      <c r="H23" s="1271"/>
      <c r="I23" s="1271"/>
      <c r="J23" s="1271"/>
      <c r="K23" s="1271"/>
      <c r="L23" s="1271"/>
      <c r="M23" s="1271"/>
      <c r="N23" s="1271"/>
      <c r="O23" s="1271"/>
      <c r="P23" s="1271"/>
      <c r="Q23" s="1271"/>
      <c r="R23" s="1271"/>
      <c r="S23" s="1271"/>
      <c r="T23" s="1271"/>
      <c r="U23" s="1271"/>
      <c r="V23" s="1271"/>
      <c r="W23" s="1271"/>
      <c r="X23" s="1271"/>
      <c r="Y23" s="1271"/>
      <c r="Z23" s="1271"/>
      <c r="AA23" s="1271"/>
      <c r="AB23" s="1271"/>
      <c r="AC23" s="1271"/>
      <c r="AD23" s="1271"/>
      <c r="AE23" s="1271"/>
      <c r="AF23" s="1271"/>
      <c r="AG23" s="1271"/>
      <c r="AH23" s="1271"/>
      <c r="AI23" s="1273">
        <f>SUM(AI24+AI25+AI26+AI27)</f>
        <v>0</v>
      </c>
      <c r="AJ23" s="1273"/>
      <c r="AK23" s="1273"/>
      <c r="AL23" s="1273"/>
      <c r="AM23" s="1273"/>
      <c r="AN23" s="1273"/>
      <c r="AO23" s="1273"/>
      <c r="AP23" s="1273">
        <f>SUM(AP24+AP25+AP26+AP27)</f>
        <v>0</v>
      </c>
      <c r="AQ23" s="1273"/>
      <c r="AR23" s="1273"/>
      <c r="AS23" s="1273"/>
      <c r="AT23" s="1273"/>
      <c r="AU23" s="1273"/>
      <c r="AV23" s="1273"/>
      <c r="AW23" s="303"/>
      <c r="BB23" s="304">
        <f>SUM(BB24+BB25+BB26+BB27)</f>
        <v>0</v>
      </c>
      <c r="BC23" s="303"/>
      <c r="BD23" s="304">
        <f>SUM(BD24+BD25+BD26+BD27)</f>
        <v>0</v>
      </c>
      <c r="BE23" s="303"/>
      <c r="BF23" s="303"/>
      <c r="BG23" s="303"/>
      <c r="BH23" s="303"/>
    </row>
    <row r="24" spans="1:60" ht="15.95" customHeight="1" x14ac:dyDescent="0.25">
      <c r="A24" s="1268" t="s">
        <v>2244</v>
      </c>
      <c r="B24" s="1268"/>
      <c r="C24" s="1268"/>
      <c r="D24" s="1268"/>
      <c r="E24" s="1268"/>
      <c r="F24" s="1268"/>
      <c r="G24" s="1269" t="s">
        <v>2245</v>
      </c>
      <c r="H24" s="1269"/>
      <c r="I24" s="1269"/>
      <c r="J24" s="1269"/>
      <c r="K24" s="1269"/>
      <c r="L24" s="1269"/>
      <c r="M24" s="1269"/>
      <c r="N24" s="1269"/>
      <c r="O24" s="1269"/>
      <c r="P24" s="1269"/>
      <c r="Q24" s="1269"/>
      <c r="R24" s="1269"/>
      <c r="S24" s="1269"/>
      <c r="T24" s="1269"/>
      <c r="U24" s="1269"/>
      <c r="V24" s="1269"/>
      <c r="W24" s="1269"/>
      <c r="X24" s="1269"/>
      <c r="Y24" s="1269"/>
      <c r="Z24" s="1269"/>
      <c r="AA24" s="1269"/>
      <c r="AB24" s="1269"/>
      <c r="AC24" s="1269"/>
      <c r="AD24" s="1269"/>
      <c r="AE24" s="1269"/>
      <c r="AF24" s="1269"/>
      <c r="AG24" s="1269"/>
      <c r="AH24" s="1269"/>
      <c r="AI24" s="1270">
        <f>-(SUM(SUVAHAVUJ!$N$43+SUVAHAVUJ!$N$55)-(SUVAHAVUJ!$X$43+SUVAHAVUJ!$X$55))</f>
        <v>0</v>
      </c>
      <c r="AJ24" s="1270"/>
      <c r="AK24" s="1270"/>
      <c r="AL24" s="1270"/>
      <c r="AM24" s="1270"/>
      <c r="AN24" s="1270"/>
      <c r="AO24" s="1270"/>
      <c r="AP24" s="1270">
        <f>-(SUM(SUVAHAVUJ!$X$43+SUVAHAVUJ!$X$55)-(SUVAHAVUJ!$AS$43+SUVAHAVUJ!$AS$55))</f>
        <v>0</v>
      </c>
      <c r="AQ24" s="1270"/>
      <c r="AR24" s="1270"/>
      <c r="AS24" s="1270"/>
      <c r="AT24" s="1270"/>
      <c r="AU24" s="1270"/>
      <c r="AV24" s="1270"/>
      <c r="AW24" s="303"/>
      <c r="BB24" s="304">
        <f>-(SUM(SUVAHAVUJ!$N$43+SUVAHAVUJ!$N$55)-(SUVAHAVUJ!$X$43+SUVAHAVUJ!$X$55))</f>
        <v>0</v>
      </c>
      <c r="BC24" s="303"/>
      <c r="BD24" s="303">
        <f>-(SUM(SUVAHAVUJ!$X$43+SUVAHAVUJ!$X$55)-(SUVAHAVUJ!$AS$43+SUVAHAVUJ!$AS$55))</f>
        <v>0</v>
      </c>
      <c r="BE24" s="303"/>
      <c r="BF24" s="303"/>
      <c r="BG24" s="303"/>
      <c r="BH24" s="303"/>
    </row>
    <row r="25" spans="1:60" ht="15.95" customHeight="1" x14ac:dyDescent="0.25">
      <c r="A25" s="1268" t="s">
        <v>2246</v>
      </c>
      <c r="B25" s="1268"/>
      <c r="C25" s="1268"/>
      <c r="D25" s="1268"/>
      <c r="E25" s="1268"/>
      <c r="F25" s="1268"/>
      <c r="G25" s="1269" t="s">
        <v>2247</v>
      </c>
      <c r="H25" s="1269"/>
      <c r="I25" s="1269"/>
      <c r="J25" s="1269"/>
      <c r="K25" s="1269"/>
      <c r="L25" s="1269"/>
      <c r="M25" s="1269"/>
      <c r="N25" s="1269"/>
      <c r="O25" s="1269"/>
      <c r="P25" s="1269"/>
      <c r="Q25" s="1269"/>
      <c r="R25" s="1269"/>
      <c r="S25" s="1269"/>
      <c r="T25" s="1269"/>
      <c r="U25" s="1269"/>
      <c r="V25" s="1269"/>
      <c r="W25" s="1269"/>
      <c r="X25" s="1269"/>
      <c r="Y25" s="1269"/>
      <c r="Z25" s="1269"/>
      <c r="AA25" s="1269"/>
      <c r="AB25" s="1269"/>
      <c r="AC25" s="1269"/>
      <c r="AD25" s="1269"/>
      <c r="AE25" s="1269"/>
      <c r="AF25" s="1269"/>
      <c r="AG25" s="1269"/>
      <c r="AH25" s="1269"/>
      <c r="AI25" s="1270">
        <f>SUM(SUVAHAVUJ!$N$124-SUVAHAVUJ!$X$124)</f>
        <v>0</v>
      </c>
      <c r="AJ25" s="1270"/>
      <c r="AK25" s="1270"/>
      <c r="AL25" s="1270"/>
      <c r="AM25" s="1270"/>
      <c r="AN25" s="1270"/>
      <c r="AO25" s="1270"/>
      <c r="AP25" s="1270">
        <f>SUM(SUVAHAVUJ!$X$124-SUVAHAVUJ!$AS$124)</f>
        <v>0</v>
      </c>
      <c r="AQ25" s="1270"/>
      <c r="AR25" s="1270"/>
      <c r="AS25" s="1270"/>
      <c r="AT25" s="1270"/>
      <c r="AU25" s="1270"/>
      <c r="AV25" s="1270"/>
      <c r="AW25" s="303"/>
      <c r="BB25" s="304">
        <f>SUM(SUVAHAVUJ!$N$124-SUVAHAVUJ!$X$124)</f>
        <v>0</v>
      </c>
      <c r="BC25" s="303"/>
      <c r="BD25" s="303">
        <f>SUM(SUVAHAVUJ!$X$124-SUVAHAVUJ!$AS$124)</f>
        <v>0</v>
      </c>
      <c r="BE25" s="303"/>
      <c r="BF25" s="303"/>
      <c r="BG25" s="303"/>
      <c r="BH25" s="303"/>
    </row>
    <row r="26" spans="1:60" ht="15.95" customHeight="1" x14ac:dyDescent="0.25">
      <c r="A26" s="1268" t="s">
        <v>2248</v>
      </c>
      <c r="B26" s="1268"/>
      <c r="C26" s="1268"/>
      <c r="D26" s="1268"/>
      <c r="E26" s="1268"/>
      <c r="F26" s="1268"/>
      <c r="G26" s="1269" t="s">
        <v>2249</v>
      </c>
      <c r="H26" s="1269"/>
      <c r="I26" s="1269"/>
      <c r="J26" s="1269"/>
      <c r="K26" s="1269"/>
      <c r="L26" s="1269"/>
      <c r="M26" s="1269"/>
      <c r="N26" s="1269"/>
      <c r="O26" s="1269"/>
      <c r="P26" s="1269"/>
      <c r="Q26" s="1269"/>
      <c r="R26" s="1269"/>
      <c r="S26" s="1269"/>
      <c r="T26" s="1269"/>
      <c r="U26" s="1269"/>
      <c r="V26" s="1269"/>
      <c r="W26" s="1269"/>
      <c r="X26" s="1269"/>
      <c r="Y26" s="1269"/>
      <c r="Z26" s="1269"/>
      <c r="AA26" s="1269"/>
      <c r="AB26" s="1269"/>
      <c r="AC26" s="1269"/>
      <c r="AD26" s="1269"/>
      <c r="AE26" s="1269"/>
      <c r="AF26" s="1269"/>
      <c r="AG26" s="1269"/>
      <c r="AH26" s="1269"/>
      <c r="AI26" s="1270">
        <f>-SUM(SUVAHAVUJ!$N$36-SUVAHAVUJ!$X$36)</f>
        <v>0</v>
      </c>
      <c r="AJ26" s="1270"/>
      <c r="AK26" s="1270"/>
      <c r="AL26" s="1270"/>
      <c r="AM26" s="1270"/>
      <c r="AN26" s="1270"/>
      <c r="AO26" s="1270"/>
      <c r="AP26" s="1270">
        <f>-SUM(SUVAHAVUJ!$X$36-SUVAHAVUJ!$AS$36)</f>
        <v>0</v>
      </c>
      <c r="AQ26" s="1270"/>
      <c r="AR26" s="1270"/>
      <c r="AS26" s="1270"/>
      <c r="AT26" s="1270"/>
      <c r="AU26" s="1270"/>
      <c r="AV26" s="1270"/>
      <c r="AW26" s="303"/>
      <c r="BB26" s="304">
        <f>-SUM(SUVAHAVUJ!$N$36-SUVAHAVUJ!$X$36)</f>
        <v>0</v>
      </c>
      <c r="BC26" s="303"/>
      <c r="BD26" s="303">
        <f>-SUM(SUVAHAVUJ!$X$36-SUVAHAVUJ!$AS$36)</f>
        <v>0</v>
      </c>
      <c r="BE26" s="303"/>
      <c r="BF26" s="303"/>
      <c r="BG26" s="303"/>
      <c r="BH26" s="303"/>
    </row>
    <row r="27" spans="1:60" ht="30" customHeight="1" x14ac:dyDescent="0.25">
      <c r="A27" s="1268" t="s">
        <v>2250</v>
      </c>
      <c r="B27" s="1268"/>
      <c r="C27" s="1268"/>
      <c r="D27" s="1268"/>
      <c r="E27" s="1268"/>
      <c r="F27" s="1268"/>
      <c r="G27" s="1271" t="s">
        <v>5176</v>
      </c>
      <c r="H27" s="1271"/>
      <c r="I27" s="1271"/>
      <c r="J27" s="1271"/>
      <c r="K27" s="1271"/>
      <c r="L27" s="1271"/>
      <c r="M27" s="1271"/>
      <c r="N27" s="1271"/>
      <c r="O27" s="1271"/>
      <c r="P27" s="1271"/>
      <c r="Q27" s="1271"/>
      <c r="R27" s="1271"/>
      <c r="S27" s="1271"/>
      <c r="T27" s="1271"/>
      <c r="U27" s="1271"/>
      <c r="V27" s="1271"/>
      <c r="W27" s="1271"/>
      <c r="X27" s="1271"/>
      <c r="Y27" s="1271"/>
      <c r="Z27" s="1271"/>
      <c r="AA27" s="1271"/>
      <c r="AB27" s="1271"/>
      <c r="AC27" s="1271"/>
      <c r="AD27" s="1271"/>
      <c r="AE27" s="1271"/>
      <c r="AF27" s="1271"/>
      <c r="AG27" s="1271"/>
      <c r="AH27" s="1271"/>
      <c r="AI27" s="1270">
        <f>-SUM(SUVAHAVUJ!$N$68-SUVAHAVUJ!$X$68)</f>
        <v>0</v>
      </c>
      <c r="AJ27" s="1270"/>
      <c r="AK27" s="1270"/>
      <c r="AL27" s="1270"/>
      <c r="AM27" s="1270"/>
      <c r="AN27" s="1270"/>
      <c r="AO27" s="1270"/>
      <c r="AP27" s="1270">
        <f>-SUM(SUVAHAVUJ!$X$68-SUVAHAVUJ!$AS$68)</f>
        <v>0</v>
      </c>
      <c r="AQ27" s="1270"/>
      <c r="AR27" s="1270"/>
      <c r="AS27" s="1270"/>
      <c r="AT27" s="1270"/>
      <c r="AU27" s="1270"/>
      <c r="AV27" s="1270"/>
      <c r="BB27" s="304">
        <f>-SUM(SUVAHAVUJ!$N$68-SUVAHAVUJ!$X$68)</f>
        <v>0</v>
      </c>
      <c r="BC27" s="303"/>
      <c r="BD27" s="303">
        <f>-SUM(SUVAHAVUJ!$X$68-SUVAHAVUJ!$AS$68)</f>
        <v>0</v>
      </c>
      <c r="BE27" s="303"/>
      <c r="BF27" s="303"/>
      <c r="BG27" s="303"/>
      <c r="BH27" s="303"/>
    </row>
    <row r="28" spans="1:60" ht="28.5" customHeight="1" x14ac:dyDescent="0.25">
      <c r="A28" s="308"/>
      <c r="B28" s="308"/>
      <c r="C28" s="308"/>
      <c r="D28" s="308"/>
      <c r="E28" s="308"/>
      <c r="F28" s="308"/>
      <c r="G28" s="309"/>
      <c r="H28" s="309"/>
      <c r="I28" s="309"/>
      <c r="J28" s="309"/>
      <c r="K28" s="309"/>
      <c r="L28" s="309"/>
      <c r="M28" s="309"/>
      <c r="N28" s="309"/>
      <c r="O28" s="309"/>
      <c r="P28" s="309"/>
      <c r="Q28" s="309"/>
      <c r="R28" s="309"/>
      <c r="S28" s="309"/>
      <c r="T28" s="309"/>
      <c r="U28" s="309"/>
      <c r="V28" s="309"/>
      <c r="W28" s="309"/>
      <c r="X28" s="309"/>
      <c r="Y28" s="309"/>
      <c r="Z28" s="309"/>
      <c r="AA28" s="309"/>
      <c r="AB28" s="309"/>
      <c r="AC28" s="309"/>
      <c r="AD28" s="309"/>
      <c r="AE28" s="309"/>
      <c r="AF28" s="309"/>
      <c r="AG28" s="309"/>
      <c r="AH28" s="309"/>
      <c r="AI28" s="310"/>
      <c r="AJ28" s="310"/>
      <c r="AK28" s="310"/>
      <c r="AL28" s="310"/>
      <c r="AM28" s="310"/>
      <c r="AN28" s="310"/>
      <c r="AO28" s="310"/>
      <c r="AP28" s="310"/>
      <c r="AQ28" s="310"/>
      <c r="AR28" s="310"/>
      <c r="AS28" s="310"/>
      <c r="AT28" s="310"/>
      <c r="AU28" s="310"/>
      <c r="AV28" s="310"/>
      <c r="AW28" s="303"/>
    </row>
    <row r="32" spans="1:60" ht="15.95" customHeight="1" x14ac:dyDescent="0.25">
      <c r="A32" s="296" t="s">
        <v>2251</v>
      </c>
      <c r="B32" s="297"/>
      <c r="C32" s="297"/>
      <c r="D32" s="297"/>
      <c r="E32" s="297"/>
      <c r="F32" s="297"/>
      <c r="G32" s="297"/>
      <c r="H32" s="297"/>
      <c r="I32" s="297"/>
      <c r="J32" s="297"/>
      <c r="K32" s="297"/>
      <c r="L32" s="297"/>
      <c r="M32" s="297"/>
      <c r="N32" s="297"/>
      <c r="O32" s="297"/>
      <c r="P32" s="297"/>
      <c r="Q32" s="298"/>
      <c r="AE32" s="299" t="s">
        <v>2208</v>
      </c>
      <c r="AG32" s="243"/>
      <c r="AH32" s="300" t="str">
        <f t="shared" ref="AH32:AQ32" si="3">AH2</f>
        <v/>
      </c>
      <c r="AI32" s="300" t="str">
        <f t="shared" si="3"/>
        <v/>
      </c>
      <c r="AJ32" s="300" t="str">
        <f t="shared" si="3"/>
        <v/>
      </c>
      <c r="AK32" s="300" t="str">
        <f t="shared" si="3"/>
        <v/>
      </c>
      <c r="AL32" s="300" t="str">
        <f t="shared" si="3"/>
        <v/>
      </c>
      <c r="AM32" s="300" t="str">
        <f t="shared" si="3"/>
        <v/>
      </c>
      <c r="AN32" s="300" t="str">
        <f t="shared" si="3"/>
        <v/>
      </c>
      <c r="AO32" s="300" t="str">
        <f t="shared" si="3"/>
        <v/>
      </c>
      <c r="AP32" s="300" t="str">
        <f t="shared" si="3"/>
        <v/>
      </c>
      <c r="AQ32" s="300" t="str">
        <f t="shared" si="3"/>
        <v/>
      </c>
      <c r="AR32" s="243"/>
    </row>
    <row r="34" spans="1:60" ht="14.85" customHeight="1" x14ac:dyDescent="0.25">
      <c r="AW34" s="245"/>
    </row>
    <row r="35" spans="1:60" ht="14.85" customHeight="1" x14ac:dyDescent="0.25">
      <c r="A35" s="1264" t="s">
        <v>2210</v>
      </c>
      <c r="B35" s="1264"/>
      <c r="C35" s="1264"/>
      <c r="D35" s="1264"/>
      <c r="E35" s="1264"/>
      <c r="F35" s="1264"/>
      <c r="G35" s="1264" t="s">
        <v>2211</v>
      </c>
      <c r="H35" s="1264"/>
      <c r="I35" s="1264"/>
      <c r="J35" s="1264"/>
      <c r="K35" s="1264"/>
      <c r="L35" s="1264"/>
      <c r="M35" s="1264"/>
      <c r="N35" s="1264"/>
      <c r="O35" s="1264"/>
      <c r="P35" s="1264"/>
      <c r="Q35" s="1264"/>
      <c r="R35" s="1264"/>
      <c r="S35" s="1264"/>
      <c r="T35" s="1264"/>
      <c r="U35" s="1264"/>
      <c r="V35" s="1264"/>
      <c r="W35" s="1264"/>
      <c r="X35" s="1264"/>
      <c r="Y35" s="1264"/>
      <c r="Z35" s="1264"/>
      <c r="AA35" s="1264"/>
      <c r="AB35" s="1264"/>
      <c r="AC35" s="1264"/>
      <c r="AD35" s="1264"/>
      <c r="AE35" s="1264"/>
      <c r="AF35" s="1264"/>
      <c r="AG35" s="1264"/>
      <c r="AH35" s="1264"/>
      <c r="AI35" s="1264" t="s">
        <v>1265</v>
      </c>
      <c r="AJ35" s="1264"/>
      <c r="AK35" s="1264"/>
      <c r="AL35" s="1264"/>
      <c r="AM35" s="1264"/>
      <c r="AN35" s="1264"/>
      <c r="AO35" s="1264"/>
      <c r="AP35" s="1264" t="s">
        <v>1279</v>
      </c>
      <c r="AQ35" s="1264"/>
      <c r="AR35" s="1264"/>
      <c r="AS35" s="1264"/>
      <c r="AT35" s="1264"/>
      <c r="AU35" s="1264"/>
      <c r="AV35" s="1264"/>
      <c r="AW35" s="245"/>
    </row>
    <row r="36" spans="1:60" ht="30.75" customHeight="1" x14ac:dyDescent="0.25">
      <c r="A36" s="1264"/>
      <c r="B36" s="1264"/>
      <c r="C36" s="1264"/>
      <c r="D36" s="1264"/>
      <c r="E36" s="1264"/>
      <c r="F36" s="1264"/>
      <c r="G36" s="1264"/>
      <c r="H36" s="1264"/>
      <c r="I36" s="1264"/>
      <c r="J36" s="1264"/>
      <c r="K36" s="1264"/>
      <c r="L36" s="1264"/>
      <c r="M36" s="1264"/>
      <c r="N36" s="1264"/>
      <c r="O36" s="1264"/>
      <c r="P36" s="1264"/>
      <c r="Q36" s="1264"/>
      <c r="R36" s="1264"/>
      <c r="S36" s="1264"/>
      <c r="T36" s="1264"/>
      <c r="U36" s="1264"/>
      <c r="V36" s="1264"/>
      <c r="W36" s="1264"/>
      <c r="X36" s="1264"/>
      <c r="Y36" s="1264"/>
      <c r="Z36" s="1264"/>
      <c r="AA36" s="1264"/>
      <c r="AB36" s="1264"/>
      <c r="AC36" s="1264"/>
      <c r="AD36" s="1264"/>
      <c r="AE36" s="1264"/>
      <c r="AF36" s="1264"/>
      <c r="AG36" s="1264"/>
      <c r="AH36" s="1264"/>
      <c r="AI36" s="1264"/>
      <c r="AJ36" s="1264"/>
      <c r="AK36" s="1264"/>
      <c r="AL36" s="1264"/>
      <c r="AM36" s="1264"/>
      <c r="AN36" s="1264"/>
      <c r="AO36" s="1264"/>
      <c r="AP36" s="1264"/>
      <c r="AQ36" s="1264"/>
      <c r="AR36" s="1264"/>
      <c r="AS36" s="1264"/>
      <c r="AT36" s="1264"/>
      <c r="AU36" s="1264"/>
      <c r="AV36" s="1264"/>
      <c r="AW36" s="245"/>
    </row>
    <row r="37" spans="1:60" ht="45" customHeight="1" x14ac:dyDescent="0.25">
      <c r="A37" s="1268"/>
      <c r="B37" s="1268"/>
      <c r="C37" s="1268"/>
      <c r="D37" s="1268"/>
      <c r="E37" s="1268"/>
      <c r="F37" s="1268"/>
      <c r="G37" s="1276" t="s">
        <v>2252</v>
      </c>
      <c r="H37" s="1276"/>
      <c r="I37" s="1276"/>
      <c r="J37" s="1276"/>
      <c r="K37" s="1276"/>
      <c r="L37" s="1276"/>
      <c r="M37" s="1276"/>
      <c r="N37" s="1276"/>
      <c r="O37" s="1276"/>
      <c r="P37" s="1276"/>
      <c r="Q37" s="1276"/>
      <c r="R37" s="1276"/>
      <c r="S37" s="1276"/>
      <c r="T37" s="1276"/>
      <c r="U37" s="1276"/>
      <c r="V37" s="1276"/>
      <c r="W37" s="1276"/>
      <c r="X37" s="1276"/>
      <c r="Y37" s="1276"/>
      <c r="Z37" s="1276"/>
      <c r="AA37" s="1276"/>
      <c r="AB37" s="1276"/>
      <c r="AC37" s="1276"/>
      <c r="AD37" s="1276"/>
      <c r="AE37" s="1276"/>
      <c r="AF37" s="1276"/>
      <c r="AG37" s="1276"/>
      <c r="AH37" s="1276"/>
      <c r="AI37" s="1273">
        <f>SUM(AI23+AI9+AI8)</f>
        <v>0</v>
      </c>
      <c r="AJ37" s="1273"/>
      <c r="AK37" s="1273"/>
      <c r="AL37" s="1273"/>
      <c r="AM37" s="1273"/>
      <c r="AN37" s="1273"/>
      <c r="AO37" s="1273"/>
      <c r="AP37" s="1273">
        <f>SUM(AP23+AP9+AP8)</f>
        <v>0</v>
      </c>
      <c r="AQ37" s="1273"/>
      <c r="AR37" s="1273"/>
      <c r="AS37" s="1273"/>
      <c r="AT37" s="1273"/>
      <c r="AU37" s="1273"/>
      <c r="AV37" s="1273"/>
      <c r="AW37" s="311"/>
      <c r="BB37" s="304">
        <f>SUM(BB23+BB9+BB8)</f>
        <v>0</v>
      </c>
      <c r="BC37" s="303"/>
      <c r="BD37" s="304">
        <f>SUM(BD23+BD9+BD8)</f>
        <v>0</v>
      </c>
      <c r="BE37" s="303"/>
      <c r="BF37" s="303"/>
      <c r="BG37" s="303"/>
      <c r="BH37" s="303"/>
    </row>
    <row r="38" spans="1:60" ht="15.95" customHeight="1" x14ac:dyDescent="0.25">
      <c r="A38" s="1268" t="s">
        <v>2253</v>
      </c>
      <c r="B38" s="1268"/>
      <c r="C38" s="1268"/>
      <c r="D38" s="1268"/>
      <c r="E38" s="1268"/>
      <c r="F38" s="1268"/>
      <c r="G38" s="1269" t="s">
        <v>2254</v>
      </c>
      <c r="H38" s="1269"/>
      <c r="I38" s="1269"/>
      <c r="J38" s="1269"/>
      <c r="K38" s="1269"/>
      <c r="L38" s="1269"/>
      <c r="M38" s="1269"/>
      <c r="N38" s="1269"/>
      <c r="O38" s="1269"/>
      <c r="P38" s="1269"/>
      <c r="Q38" s="1269"/>
      <c r="R38" s="1269"/>
      <c r="S38" s="1269"/>
      <c r="T38" s="1269"/>
      <c r="U38" s="1269"/>
      <c r="V38" s="1269"/>
      <c r="W38" s="1269"/>
      <c r="X38" s="1269"/>
      <c r="Y38" s="1269"/>
      <c r="Z38" s="1269"/>
      <c r="AA38" s="1269"/>
      <c r="AB38" s="1269"/>
      <c r="AC38" s="1269"/>
      <c r="AD38" s="1269"/>
      <c r="AE38" s="1269"/>
      <c r="AF38" s="1269"/>
      <c r="AG38" s="1269"/>
      <c r="AH38" s="1269"/>
      <c r="AI38" s="1272"/>
      <c r="AJ38" s="1272"/>
      <c r="AK38" s="1272"/>
      <c r="AL38" s="1272"/>
      <c r="AM38" s="1272"/>
      <c r="AN38" s="1272"/>
      <c r="AO38" s="1272"/>
      <c r="AP38" s="1270">
        <f>SUM(SUVAHAVUJ!$X$187)</f>
        <v>0</v>
      </c>
      <c r="AQ38" s="1270"/>
      <c r="AR38" s="1270"/>
      <c r="AS38" s="1270"/>
      <c r="AT38" s="1270"/>
      <c r="AU38" s="1270"/>
      <c r="AV38" s="1270"/>
      <c r="AW38" s="303"/>
      <c r="BB38" s="304">
        <f>SUM(AI38)</f>
        <v>0</v>
      </c>
      <c r="BC38" s="303"/>
      <c r="BD38" s="303">
        <f>SUM(SUVAHAVUJ!$X$187)</f>
        <v>0</v>
      </c>
      <c r="BE38" s="303"/>
      <c r="BF38" s="303"/>
      <c r="BG38" s="303"/>
      <c r="BH38" s="303"/>
    </row>
    <row r="39" spans="1:60" ht="30" customHeight="1" x14ac:dyDescent="0.25">
      <c r="A39" s="1268" t="s">
        <v>2255</v>
      </c>
      <c r="B39" s="1268"/>
      <c r="C39" s="1268"/>
      <c r="D39" s="1268"/>
      <c r="E39" s="1268"/>
      <c r="F39" s="1268"/>
      <c r="G39" s="1271" t="s">
        <v>2256</v>
      </c>
      <c r="H39" s="1269"/>
      <c r="I39" s="1269"/>
      <c r="J39" s="1269"/>
      <c r="K39" s="1269"/>
      <c r="L39" s="1269"/>
      <c r="M39" s="1269"/>
      <c r="N39" s="1269"/>
      <c r="O39" s="1269"/>
      <c r="P39" s="1269"/>
      <c r="Q39" s="1269"/>
      <c r="R39" s="1269"/>
      <c r="S39" s="1269"/>
      <c r="T39" s="1269"/>
      <c r="U39" s="1269"/>
      <c r="V39" s="1269"/>
      <c r="W39" s="1269"/>
      <c r="X39" s="1269"/>
      <c r="Y39" s="1269"/>
      <c r="Z39" s="1269"/>
      <c r="AA39" s="1269"/>
      <c r="AB39" s="1269"/>
      <c r="AC39" s="1269"/>
      <c r="AD39" s="1269"/>
      <c r="AE39" s="1269"/>
      <c r="AF39" s="1269"/>
      <c r="AG39" s="1269"/>
      <c r="AH39" s="1269"/>
      <c r="AI39" s="1272"/>
      <c r="AJ39" s="1272"/>
      <c r="AK39" s="1272"/>
      <c r="AL39" s="1272"/>
      <c r="AM39" s="1272"/>
      <c r="AN39" s="1272"/>
      <c r="AO39" s="1272"/>
      <c r="AP39" s="1270">
        <f>-SUM(SUVAHAVUJ!$X$197)</f>
        <v>0</v>
      </c>
      <c r="AQ39" s="1270"/>
      <c r="AR39" s="1270"/>
      <c r="AS39" s="1270"/>
      <c r="AT39" s="1270"/>
      <c r="AU39" s="1270"/>
      <c r="AV39" s="1270"/>
      <c r="AW39" s="303"/>
      <c r="BB39" s="304">
        <f>SUM(AI39)</f>
        <v>0</v>
      </c>
      <c r="BC39" s="303"/>
      <c r="BD39" s="303">
        <f>-SUM(SUVAHAVUJ!$X$197)</f>
        <v>0</v>
      </c>
      <c r="BE39" s="303"/>
      <c r="BF39" s="303"/>
      <c r="BG39" s="303"/>
      <c r="BH39" s="303"/>
    </row>
    <row r="40" spans="1:60" ht="30" customHeight="1" x14ac:dyDescent="0.25">
      <c r="A40" s="1268" t="s">
        <v>2257</v>
      </c>
      <c r="B40" s="1268"/>
      <c r="C40" s="1268"/>
      <c r="D40" s="1268"/>
      <c r="E40" s="1268"/>
      <c r="F40" s="1268"/>
      <c r="G40" s="1271" t="s">
        <v>2258</v>
      </c>
      <c r="H40" s="1269"/>
      <c r="I40" s="1269"/>
      <c r="J40" s="1269"/>
      <c r="K40" s="1269"/>
      <c r="L40" s="1269"/>
      <c r="M40" s="1269"/>
      <c r="N40" s="1269"/>
      <c r="O40" s="1269"/>
      <c r="P40" s="1269"/>
      <c r="Q40" s="1269"/>
      <c r="R40" s="1269"/>
      <c r="S40" s="1269"/>
      <c r="T40" s="1269"/>
      <c r="U40" s="1269"/>
      <c r="V40" s="1269"/>
      <c r="W40" s="1269"/>
      <c r="X40" s="1269"/>
      <c r="Y40" s="1269"/>
      <c r="Z40" s="1269"/>
      <c r="AA40" s="1269"/>
      <c r="AB40" s="1269"/>
      <c r="AC40" s="1269"/>
      <c r="AD40" s="1269"/>
      <c r="AE40" s="1269"/>
      <c r="AF40" s="1269"/>
      <c r="AG40" s="1269"/>
      <c r="AH40" s="1269"/>
      <c r="AI40" s="1270">
        <f>SUM(SUVAHAVUJ!$N$179)</f>
        <v>0</v>
      </c>
      <c r="AJ40" s="1270"/>
      <c r="AK40" s="1270"/>
      <c r="AL40" s="1270"/>
      <c r="AM40" s="1270"/>
      <c r="AN40" s="1270"/>
      <c r="AO40" s="1270"/>
      <c r="AP40" s="1270">
        <f>SUM(SUVAHAVUJ!$X$179)</f>
        <v>0</v>
      </c>
      <c r="AQ40" s="1270"/>
      <c r="AR40" s="1270"/>
      <c r="AS40" s="1270"/>
      <c r="AT40" s="1270"/>
      <c r="AU40" s="1270"/>
      <c r="AV40" s="1270"/>
      <c r="AW40" s="303"/>
      <c r="BB40" s="304">
        <f>SUM(SUVAHAVUJ!$N$179)</f>
        <v>0</v>
      </c>
      <c r="BC40" s="303"/>
      <c r="BD40" s="303">
        <f>SUM(SUVAHAVUJ!$X$179)</f>
        <v>0</v>
      </c>
      <c r="BE40" s="303"/>
      <c r="BF40" s="303"/>
      <c r="BG40" s="303"/>
      <c r="BH40" s="303"/>
    </row>
    <row r="41" spans="1:60" ht="30" customHeight="1" x14ac:dyDescent="0.25">
      <c r="A41" s="1268" t="s">
        <v>2259</v>
      </c>
      <c r="B41" s="1268"/>
      <c r="C41" s="1268"/>
      <c r="D41" s="1268"/>
      <c r="E41" s="1268"/>
      <c r="F41" s="1268"/>
      <c r="G41" s="1271" t="s">
        <v>2260</v>
      </c>
      <c r="H41" s="1269"/>
      <c r="I41" s="1269"/>
      <c r="J41" s="1269"/>
      <c r="K41" s="1269"/>
      <c r="L41" s="1269"/>
      <c r="M41" s="1269"/>
      <c r="N41" s="1269"/>
      <c r="O41" s="1269"/>
      <c r="P41" s="1269"/>
      <c r="Q41" s="1269"/>
      <c r="R41" s="1269"/>
      <c r="S41" s="1269"/>
      <c r="T41" s="1269"/>
      <c r="U41" s="1269"/>
      <c r="V41" s="1269"/>
      <c r="W41" s="1269"/>
      <c r="X41" s="1269"/>
      <c r="Y41" s="1269"/>
      <c r="Z41" s="1269"/>
      <c r="AA41" s="1269"/>
      <c r="AB41" s="1269"/>
      <c r="AC41" s="1269"/>
      <c r="AD41" s="1269"/>
      <c r="AE41" s="1269"/>
      <c r="AF41" s="1269"/>
      <c r="AG41" s="1269"/>
      <c r="AH41" s="1269"/>
      <c r="AI41" s="1272"/>
      <c r="AJ41" s="1272"/>
      <c r="AK41" s="1272"/>
      <c r="AL41" s="1272"/>
      <c r="AM41" s="1272"/>
      <c r="AN41" s="1272"/>
      <c r="AO41" s="1272"/>
      <c r="AP41" s="1272"/>
      <c r="AQ41" s="1272"/>
      <c r="AR41" s="1272"/>
      <c r="AS41" s="1272"/>
      <c r="AT41" s="1272"/>
      <c r="AU41" s="1272"/>
      <c r="AV41" s="1272"/>
      <c r="AW41" s="303"/>
      <c r="BB41" s="304">
        <f t="shared" ref="BB41" si="4">SUM(AI41)</f>
        <v>0</v>
      </c>
      <c r="BC41" s="303"/>
      <c r="BD41" s="303">
        <f>$AP$41</f>
        <v>0</v>
      </c>
      <c r="BE41" s="303"/>
      <c r="BF41" s="303"/>
      <c r="BG41" s="303"/>
      <c r="BH41" s="303"/>
    </row>
    <row r="42" spans="1:60" ht="13.5" x14ac:dyDescent="0.25">
      <c r="A42" s="1268"/>
      <c r="B42" s="1268"/>
      <c r="C42" s="1268"/>
      <c r="D42" s="1268"/>
      <c r="E42" s="1268"/>
      <c r="F42" s="1268"/>
      <c r="G42" s="1276" t="s">
        <v>5175</v>
      </c>
      <c r="H42" s="1276"/>
      <c r="I42" s="1276"/>
      <c r="J42" s="1276"/>
      <c r="K42" s="1276"/>
      <c r="L42" s="1276"/>
      <c r="M42" s="1276"/>
      <c r="N42" s="1276"/>
      <c r="O42" s="1276"/>
      <c r="P42" s="1276"/>
      <c r="Q42" s="1276"/>
      <c r="R42" s="1276"/>
      <c r="S42" s="1276"/>
      <c r="T42" s="1276"/>
      <c r="U42" s="1276"/>
      <c r="V42" s="1276"/>
      <c r="W42" s="1276"/>
      <c r="X42" s="1276"/>
      <c r="Y42" s="1276"/>
      <c r="Z42" s="1276"/>
      <c r="AA42" s="1276"/>
      <c r="AB42" s="1276"/>
      <c r="AC42" s="1276"/>
      <c r="AD42" s="1276"/>
      <c r="AE42" s="1276"/>
      <c r="AF42" s="1276"/>
      <c r="AG42" s="1276"/>
      <c r="AH42" s="1276"/>
      <c r="AI42" s="1273">
        <f>SUM(AI37+AI38+AI39+AI40+AI41)</f>
        <v>0</v>
      </c>
      <c r="AJ42" s="1273"/>
      <c r="AK42" s="1273"/>
      <c r="AL42" s="1273"/>
      <c r="AM42" s="1273"/>
      <c r="AN42" s="1273"/>
      <c r="AO42" s="1273"/>
      <c r="AP42" s="1273">
        <f>SUM(AP37+AP38+AP39+AP40+AP41)</f>
        <v>0</v>
      </c>
      <c r="AQ42" s="1273"/>
      <c r="AR42" s="1273"/>
      <c r="AS42" s="1273"/>
      <c r="AT42" s="1273"/>
      <c r="AU42" s="1273"/>
      <c r="AV42" s="1273"/>
      <c r="AW42" s="303"/>
      <c r="BB42" s="304">
        <f>SUM(BB37+BB38+BB39+BB40+BB41)</f>
        <v>0</v>
      </c>
      <c r="BC42" s="303"/>
      <c r="BD42" s="304">
        <f>SUM(BD37+BD38+BD39+BD40+BD41)</f>
        <v>0</v>
      </c>
      <c r="BE42" s="303"/>
      <c r="BF42" s="303"/>
      <c r="BG42" s="303"/>
      <c r="BH42" s="303"/>
    </row>
    <row r="43" spans="1:60" ht="30" customHeight="1" x14ac:dyDescent="0.25">
      <c r="A43" s="1268" t="s">
        <v>2261</v>
      </c>
      <c r="B43" s="1268"/>
      <c r="C43" s="1268"/>
      <c r="D43" s="1268"/>
      <c r="E43" s="1268"/>
      <c r="F43" s="1268"/>
      <c r="G43" s="1271" t="s">
        <v>2262</v>
      </c>
      <c r="H43" s="1269"/>
      <c r="I43" s="1269"/>
      <c r="J43" s="1269"/>
      <c r="K43" s="1269"/>
      <c r="L43" s="1269"/>
      <c r="M43" s="1269"/>
      <c r="N43" s="1269"/>
      <c r="O43" s="1269"/>
      <c r="P43" s="1269"/>
      <c r="Q43" s="1269"/>
      <c r="R43" s="1269"/>
      <c r="S43" s="1269"/>
      <c r="T43" s="1269"/>
      <c r="U43" s="1269"/>
      <c r="V43" s="1269"/>
      <c r="W43" s="1269"/>
      <c r="X43" s="1269"/>
      <c r="Y43" s="1269"/>
      <c r="Z43" s="1269"/>
      <c r="AA43" s="1269"/>
      <c r="AB43" s="1269"/>
      <c r="AC43" s="1269"/>
      <c r="AD43" s="1269"/>
      <c r="AE43" s="1269"/>
      <c r="AF43" s="1269"/>
      <c r="AG43" s="1269"/>
      <c r="AH43" s="1269"/>
      <c r="AI43" s="1270">
        <f>-SUM(SUVAHAVUJ!$N$205)</f>
        <v>0</v>
      </c>
      <c r="AJ43" s="1270"/>
      <c r="AK43" s="1270"/>
      <c r="AL43" s="1270"/>
      <c r="AM43" s="1270"/>
      <c r="AN43" s="1270"/>
      <c r="AO43" s="1270"/>
      <c r="AP43" s="1270">
        <f>-SUM(SUVAHAVUJ!$X$205)</f>
        <v>0</v>
      </c>
      <c r="AQ43" s="1270"/>
      <c r="AR43" s="1270"/>
      <c r="AS43" s="1270"/>
      <c r="AT43" s="1270"/>
      <c r="AU43" s="1270"/>
      <c r="AV43" s="1270"/>
      <c r="AW43" s="303"/>
      <c r="BB43" s="304">
        <f>-SUM(SUVAHAVUJ!$N$205)</f>
        <v>0</v>
      </c>
      <c r="BC43" s="303"/>
      <c r="BD43" s="303">
        <f>-SUM(SUVAHAVUJ!$X$205)</f>
        <v>0</v>
      </c>
      <c r="BE43" s="303"/>
      <c r="BF43" s="303"/>
      <c r="BG43" s="303"/>
      <c r="BH43" s="303"/>
    </row>
    <row r="44" spans="1:60" ht="15.95" customHeight="1" x14ac:dyDescent="0.25">
      <c r="A44" s="1268" t="s">
        <v>2263</v>
      </c>
      <c r="B44" s="1268"/>
      <c r="C44" s="1268"/>
      <c r="D44" s="1268"/>
      <c r="E44" s="1268"/>
      <c r="F44" s="1268"/>
      <c r="G44" s="1269" t="s">
        <v>2264</v>
      </c>
      <c r="H44" s="1269"/>
      <c r="I44" s="1269"/>
      <c r="J44" s="1269"/>
      <c r="K44" s="1269"/>
      <c r="L44" s="1269"/>
      <c r="M44" s="1269"/>
      <c r="N44" s="1269"/>
      <c r="O44" s="1269"/>
      <c r="P44" s="1269"/>
      <c r="Q44" s="1269"/>
      <c r="R44" s="1269"/>
      <c r="S44" s="1269"/>
      <c r="T44" s="1269"/>
      <c r="U44" s="1269"/>
      <c r="V44" s="1269"/>
      <c r="W44" s="1269"/>
      <c r="X44" s="1269"/>
      <c r="Y44" s="1269"/>
      <c r="Z44" s="1269"/>
      <c r="AA44" s="1269"/>
      <c r="AB44" s="1269"/>
      <c r="AC44" s="1269"/>
      <c r="AD44" s="1269"/>
      <c r="AE44" s="1269"/>
      <c r="AF44" s="1269"/>
      <c r="AG44" s="1269"/>
      <c r="AH44" s="1269"/>
      <c r="AI44" s="1272"/>
      <c r="AJ44" s="1272"/>
      <c r="AK44" s="1272"/>
      <c r="AL44" s="1272"/>
      <c r="AM44" s="1272"/>
      <c r="AN44" s="1272"/>
      <c r="AO44" s="1272"/>
      <c r="AP44" s="1272"/>
      <c r="AQ44" s="1272"/>
      <c r="AR44" s="1272"/>
      <c r="AS44" s="1272"/>
      <c r="AT44" s="1272"/>
      <c r="AU44" s="1272"/>
      <c r="AV44" s="1272"/>
      <c r="AW44" s="303"/>
      <c r="BB44" s="304">
        <f t="shared" ref="BB44:BB45" si="5">SUM(AI44)</f>
        <v>0</v>
      </c>
      <c r="BC44" s="303"/>
      <c r="BD44" s="303">
        <f>$AP$44</f>
        <v>0</v>
      </c>
      <c r="BE44" s="303"/>
      <c r="BF44" s="303"/>
      <c r="BG44" s="303"/>
      <c r="BH44" s="303"/>
    </row>
    <row r="45" spans="1:60" ht="15.95" customHeight="1" x14ac:dyDescent="0.25">
      <c r="A45" s="1268" t="s">
        <v>2265</v>
      </c>
      <c r="B45" s="1268"/>
      <c r="C45" s="1268"/>
      <c r="D45" s="1268"/>
      <c r="E45" s="1268"/>
      <c r="F45" s="1268"/>
      <c r="G45" s="1269" t="s">
        <v>2266</v>
      </c>
      <c r="H45" s="1269"/>
      <c r="I45" s="1269"/>
      <c r="J45" s="1269"/>
      <c r="K45" s="1269"/>
      <c r="L45" s="1269"/>
      <c r="M45" s="1269"/>
      <c r="N45" s="1269"/>
      <c r="O45" s="1269"/>
      <c r="P45" s="1269"/>
      <c r="Q45" s="1269"/>
      <c r="R45" s="1269"/>
      <c r="S45" s="1269"/>
      <c r="T45" s="1269"/>
      <c r="U45" s="1269"/>
      <c r="V45" s="1269"/>
      <c r="W45" s="1269"/>
      <c r="X45" s="1269"/>
      <c r="Y45" s="1269"/>
      <c r="Z45" s="1269"/>
      <c r="AA45" s="1269"/>
      <c r="AB45" s="1269"/>
      <c r="AC45" s="1269"/>
      <c r="AD45" s="1269"/>
      <c r="AE45" s="1269"/>
      <c r="AF45" s="1269"/>
      <c r="AG45" s="1269"/>
      <c r="AH45" s="1269"/>
      <c r="AI45" s="1272"/>
      <c r="AJ45" s="1272"/>
      <c r="AK45" s="1272"/>
      <c r="AL45" s="1272"/>
      <c r="AM45" s="1272"/>
      <c r="AN45" s="1272"/>
      <c r="AO45" s="1272"/>
      <c r="AP45" s="1272"/>
      <c r="AQ45" s="1272"/>
      <c r="AR45" s="1272"/>
      <c r="AS45" s="1272"/>
      <c r="AT45" s="1272"/>
      <c r="AU45" s="1272"/>
      <c r="AV45" s="1272"/>
      <c r="AW45" s="303"/>
      <c r="BB45" s="304">
        <f t="shared" si="5"/>
        <v>0</v>
      </c>
      <c r="BC45" s="303"/>
      <c r="BD45" s="303">
        <f>$AP$45</f>
        <v>0</v>
      </c>
      <c r="BE45" s="303"/>
      <c r="BF45" s="303"/>
      <c r="BG45" s="303"/>
      <c r="BH45" s="303"/>
    </row>
    <row r="46" spans="1:60" ht="13.5" x14ac:dyDescent="0.25">
      <c r="A46" s="1277" t="s">
        <v>2043</v>
      </c>
      <c r="B46" s="1277"/>
      <c r="C46" s="1277"/>
      <c r="D46" s="1277"/>
      <c r="E46" s="1277"/>
      <c r="F46" s="1277"/>
      <c r="G46" s="1276" t="s">
        <v>5174</v>
      </c>
      <c r="H46" s="1276"/>
      <c r="I46" s="1276"/>
      <c r="J46" s="1276"/>
      <c r="K46" s="1276"/>
      <c r="L46" s="1276"/>
      <c r="M46" s="1276"/>
      <c r="N46" s="1276"/>
      <c r="O46" s="1276"/>
      <c r="P46" s="1276"/>
      <c r="Q46" s="1276"/>
      <c r="R46" s="1276"/>
      <c r="S46" s="1276"/>
      <c r="T46" s="1276"/>
      <c r="U46" s="1276"/>
      <c r="V46" s="1276"/>
      <c r="W46" s="1276"/>
      <c r="X46" s="1276"/>
      <c r="Y46" s="1276"/>
      <c r="Z46" s="1276"/>
      <c r="AA46" s="1276"/>
      <c r="AB46" s="1276"/>
      <c r="AC46" s="1276"/>
      <c r="AD46" s="1276"/>
      <c r="AE46" s="1276"/>
      <c r="AF46" s="1276"/>
      <c r="AG46" s="1276"/>
      <c r="AH46" s="1276"/>
      <c r="AI46" s="1278">
        <f>SUM(AI42+AI43+AI44+AI45)</f>
        <v>0</v>
      </c>
      <c r="AJ46" s="1278"/>
      <c r="AK46" s="1278"/>
      <c r="AL46" s="1278"/>
      <c r="AM46" s="1278"/>
      <c r="AN46" s="1278"/>
      <c r="AO46" s="1278"/>
      <c r="AP46" s="1278">
        <f>SUM(AP42+AP43+AP44+AP45)</f>
        <v>0</v>
      </c>
      <c r="AQ46" s="1278"/>
      <c r="AR46" s="1278"/>
      <c r="AS46" s="1278"/>
      <c r="AT46" s="1278"/>
      <c r="AU46" s="1278"/>
      <c r="AV46" s="1278"/>
      <c r="AW46" s="303"/>
      <c r="BB46" s="304">
        <f>SUM(BB42+BB43+BB44+BB45)</f>
        <v>0</v>
      </c>
      <c r="BC46" s="303"/>
      <c r="BD46" s="304">
        <f>SUM(BD42+BD43+BD44+BD45)</f>
        <v>0</v>
      </c>
      <c r="BE46" s="303"/>
      <c r="BF46" s="303"/>
      <c r="BG46" s="303"/>
      <c r="BH46" s="303"/>
    </row>
    <row r="47" spans="1:60" ht="15.95" customHeight="1" x14ac:dyDescent="0.25">
      <c r="A47" s="1268"/>
      <c r="B47" s="1268"/>
      <c r="C47" s="1268"/>
      <c r="D47" s="1268"/>
      <c r="E47" s="1268"/>
      <c r="F47" s="1268"/>
      <c r="G47" s="1276" t="s">
        <v>2267</v>
      </c>
      <c r="H47" s="1276"/>
      <c r="I47" s="1276"/>
      <c r="J47" s="1276"/>
      <c r="K47" s="1276"/>
      <c r="L47" s="1276"/>
      <c r="M47" s="1276"/>
      <c r="N47" s="1276"/>
      <c r="O47" s="1276"/>
      <c r="P47" s="1276"/>
      <c r="Q47" s="1276"/>
      <c r="R47" s="1276"/>
      <c r="S47" s="1276"/>
      <c r="T47" s="1276"/>
      <c r="U47" s="1276"/>
      <c r="V47" s="1276"/>
      <c r="W47" s="1276"/>
      <c r="X47" s="1276"/>
      <c r="Y47" s="1276"/>
      <c r="Z47" s="1276"/>
      <c r="AA47" s="1276"/>
      <c r="AB47" s="1276"/>
      <c r="AC47" s="1276"/>
      <c r="AD47" s="1276"/>
      <c r="AE47" s="1276"/>
      <c r="AF47" s="1276"/>
      <c r="AG47" s="1276"/>
      <c r="AH47" s="1276"/>
      <c r="AI47" s="1270"/>
      <c r="AJ47" s="1270"/>
      <c r="AK47" s="1270"/>
      <c r="AL47" s="1270"/>
      <c r="AM47" s="1270"/>
      <c r="AN47" s="1270"/>
      <c r="AO47" s="1270"/>
      <c r="AP47" s="1270"/>
      <c r="AQ47" s="1270"/>
      <c r="AR47" s="1270"/>
      <c r="AS47" s="1270"/>
      <c r="AT47" s="1270"/>
      <c r="AU47" s="1270"/>
      <c r="AV47" s="1270"/>
      <c r="AW47" s="303"/>
      <c r="BB47" s="304"/>
      <c r="BC47" s="303"/>
      <c r="BD47" s="303"/>
      <c r="BE47" s="303"/>
      <c r="BF47" s="303"/>
      <c r="BG47" s="303"/>
      <c r="BH47" s="303"/>
    </row>
    <row r="48" spans="1:60" ht="15.95" customHeight="1" x14ac:dyDescent="0.25">
      <c r="A48" s="1268" t="s">
        <v>2268</v>
      </c>
      <c r="B48" s="1268"/>
      <c r="C48" s="1268"/>
      <c r="D48" s="1268"/>
      <c r="E48" s="1268"/>
      <c r="F48" s="1268"/>
      <c r="G48" s="1269" t="s">
        <v>2269</v>
      </c>
      <c r="H48" s="1269"/>
      <c r="I48" s="1269"/>
      <c r="J48" s="1269"/>
      <c r="K48" s="1269"/>
      <c r="L48" s="1269"/>
      <c r="M48" s="1269"/>
      <c r="N48" s="1269"/>
      <c r="O48" s="1269"/>
      <c r="P48" s="1269"/>
      <c r="Q48" s="1269"/>
      <c r="R48" s="1269"/>
      <c r="S48" s="1269"/>
      <c r="T48" s="1269"/>
      <c r="U48" s="1269"/>
      <c r="V48" s="1269"/>
      <c r="W48" s="1269"/>
      <c r="X48" s="1269"/>
      <c r="Y48" s="1269"/>
      <c r="Z48" s="1269"/>
      <c r="AA48" s="1269"/>
      <c r="AB48" s="1269"/>
      <c r="AC48" s="1269"/>
      <c r="AD48" s="1269"/>
      <c r="AE48" s="1269"/>
      <c r="AF48" s="1269"/>
      <c r="AG48" s="1269"/>
      <c r="AH48" s="1269"/>
      <c r="AI48" s="1270">
        <f>-SUM(SUVAHAVUJ!$N$5-SUVAHAVUJ!$X$5)</f>
        <v>0</v>
      </c>
      <c r="AJ48" s="1270"/>
      <c r="AK48" s="1270"/>
      <c r="AL48" s="1270"/>
      <c r="AM48" s="1270"/>
      <c r="AN48" s="1270"/>
      <c r="AO48" s="1270"/>
      <c r="AP48" s="1270">
        <f>-SUM(SUVAHAVUJ!$X$5-SUVAHAVUJ!$AS$5)</f>
        <v>0</v>
      </c>
      <c r="AQ48" s="1270"/>
      <c r="AR48" s="1270"/>
      <c r="AS48" s="1270"/>
      <c r="AT48" s="1270"/>
      <c r="AU48" s="1270"/>
      <c r="AV48" s="1270"/>
      <c r="AW48" s="303"/>
      <c r="BB48" s="304">
        <f>-SUM(SUVAHAVUJ!$N$5-SUVAHAVUJ!$X$5)</f>
        <v>0</v>
      </c>
      <c r="BC48" s="303"/>
      <c r="BD48" s="303">
        <f>-SUM(SUVAHAVUJ!$X$5-SUVAHAVUJ!$AS$5)</f>
        <v>0</v>
      </c>
      <c r="BE48" s="303"/>
      <c r="BF48" s="303"/>
      <c r="BG48" s="303"/>
      <c r="BH48" s="303"/>
    </row>
    <row r="49" spans="1:60" ht="15.95" customHeight="1" x14ac:dyDescent="0.25">
      <c r="A49" s="1268" t="s">
        <v>2270</v>
      </c>
      <c r="B49" s="1268"/>
      <c r="C49" s="1268"/>
      <c r="D49" s="1268"/>
      <c r="E49" s="1268"/>
      <c r="F49" s="1268"/>
      <c r="G49" s="1269" t="s">
        <v>2271</v>
      </c>
      <c r="H49" s="1269"/>
      <c r="I49" s="1269"/>
      <c r="J49" s="1269"/>
      <c r="K49" s="1269"/>
      <c r="L49" s="1269"/>
      <c r="M49" s="1269"/>
      <c r="N49" s="1269"/>
      <c r="O49" s="1269"/>
      <c r="P49" s="1269"/>
      <c r="Q49" s="1269"/>
      <c r="R49" s="1269"/>
      <c r="S49" s="1269"/>
      <c r="T49" s="1269"/>
      <c r="U49" s="1269"/>
      <c r="V49" s="1269"/>
      <c r="W49" s="1269"/>
      <c r="X49" s="1269"/>
      <c r="Y49" s="1269"/>
      <c r="Z49" s="1269"/>
      <c r="AA49" s="1269"/>
      <c r="AB49" s="1269"/>
      <c r="AC49" s="1269"/>
      <c r="AD49" s="1269"/>
      <c r="AE49" s="1269"/>
      <c r="AF49" s="1269"/>
      <c r="AG49" s="1269"/>
      <c r="AH49" s="1269"/>
      <c r="AI49" s="1270">
        <f>-SUM(SUVAHAVUJ!$N$13-SUVAHAVUJ!$X$13+SUVAHAVUJ!$N$170)</f>
        <v>0</v>
      </c>
      <c r="AJ49" s="1270"/>
      <c r="AK49" s="1270"/>
      <c r="AL49" s="1270"/>
      <c r="AM49" s="1270"/>
      <c r="AN49" s="1270"/>
      <c r="AO49" s="1270"/>
      <c r="AP49" s="1270">
        <f>-SUM(SUVAHAVUJ!$X$13-SUVAHAVUJ!$AS$13+SUVAHAVUJ!$X$170)</f>
        <v>0</v>
      </c>
      <c r="AQ49" s="1270"/>
      <c r="AR49" s="1270"/>
      <c r="AS49" s="1270"/>
      <c r="AT49" s="1270"/>
      <c r="AU49" s="1270"/>
      <c r="AV49" s="1270"/>
      <c r="AW49" s="303"/>
      <c r="BB49" s="304">
        <f>-SUM(SUVAHAVUJ!$N$13-SUVAHAVUJ!$X$13+SUVAHAVUJ!$N$170)</f>
        <v>0</v>
      </c>
      <c r="BC49" s="303"/>
      <c r="BD49" s="303">
        <f>-SUM(SUVAHAVUJ!$X$13-SUVAHAVUJ!$AS$13+SUVAHAVUJ!$X$170)</f>
        <v>0</v>
      </c>
      <c r="BE49" s="303"/>
      <c r="BF49" s="303"/>
      <c r="BG49" s="303"/>
      <c r="BH49" s="303"/>
    </row>
    <row r="50" spans="1:60" ht="46.5" customHeight="1" x14ac:dyDescent="0.25">
      <c r="A50" s="1268" t="s">
        <v>2272</v>
      </c>
      <c r="B50" s="1268"/>
      <c r="C50" s="1268"/>
      <c r="D50" s="1268"/>
      <c r="E50" s="1268"/>
      <c r="F50" s="1268"/>
      <c r="G50" s="1271" t="s">
        <v>5173</v>
      </c>
      <c r="H50" s="1271"/>
      <c r="I50" s="1271"/>
      <c r="J50" s="1271"/>
      <c r="K50" s="1271"/>
      <c r="L50" s="1271"/>
      <c r="M50" s="1271"/>
      <c r="N50" s="1271"/>
      <c r="O50" s="1271"/>
      <c r="P50" s="1271"/>
      <c r="Q50" s="1271"/>
      <c r="R50" s="1271"/>
      <c r="S50" s="1271"/>
      <c r="T50" s="1271"/>
      <c r="U50" s="1271"/>
      <c r="V50" s="1271"/>
      <c r="W50" s="1271"/>
      <c r="X50" s="1271"/>
      <c r="Y50" s="1271"/>
      <c r="Z50" s="1271"/>
      <c r="AA50" s="1271"/>
      <c r="AB50" s="1271"/>
      <c r="AC50" s="1271"/>
      <c r="AD50" s="1271"/>
      <c r="AE50" s="1271"/>
      <c r="AF50" s="1271"/>
      <c r="AG50" s="1271"/>
      <c r="AH50" s="1271"/>
      <c r="AI50" s="1270">
        <f>-SUM(SUVAHAVUJ!$N$23-SUVAHAVUJ!$X$23)</f>
        <v>0</v>
      </c>
      <c r="AJ50" s="1270"/>
      <c r="AK50" s="1270"/>
      <c r="AL50" s="1270"/>
      <c r="AM50" s="1270"/>
      <c r="AN50" s="1270"/>
      <c r="AO50" s="1270"/>
      <c r="AP50" s="1270">
        <f>-SUM(SUVAHAVUJ!$X$23-SUVAHAVUJ!$AS$23)</f>
        <v>0</v>
      </c>
      <c r="AQ50" s="1270"/>
      <c r="AR50" s="1270"/>
      <c r="AS50" s="1270"/>
      <c r="AT50" s="1270"/>
      <c r="AU50" s="1270"/>
      <c r="AV50" s="1270"/>
      <c r="AW50" s="303"/>
      <c r="BB50" s="304">
        <f>-SUM(SUVAHAVUJ!$N$23-SUVAHAVUJ!$X$23)</f>
        <v>0</v>
      </c>
      <c r="BC50" s="303"/>
      <c r="BD50" s="303">
        <f>-SUM(SUVAHAVUJ!$X$23-SUVAHAVUJ!$AS$23)</f>
        <v>0</v>
      </c>
      <c r="BE50" s="303"/>
      <c r="BF50" s="303"/>
      <c r="BG50" s="303"/>
      <c r="BH50" s="303"/>
    </row>
    <row r="51" spans="1:60" ht="15.95" customHeight="1" x14ac:dyDescent="0.25">
      <c r="A51" s="1268" t="s">
        <v>2273</v>
      </c>
      <c r="B51" s="1268"/>
      <c r="C51" s="1268"/>
      <c r="D51" s="1268"/>
      <c r="E51" s="1268"/>
      <c r="F51" s="1268"/>
      <c r="G51" s="1269" t="s">
        <v>2274</v>
      </c>
      <c r="H51" s="1269"/>
      <c r="I51" s="1269"/>
      <c r="J51" s="1269"/>
      <c r="K51" s="1269"/>
      <c r="L51" s="1269"/>
      <c r="M51" s="1269"/>
      <c r="N51" s="1269"/>
      <c r="O51" s="1269"/>
      <c r="P51" s="1269"/>
      <c r="Q51" s="1269"/>
      <c r="R51" s="1269"/>
      <c r="S51" s="1269"/>
      <c r="T51" s="1269"/>
      <c r="U51" s="1269"/>
      <c r="V51" s="1269"/>
      <c r="W51" s="1269"/>
      <c r="X51" s="1269"/>
      <c r="Y51" s="1269"/>
      <c r="Z51" s="1269"/>
      <c r="AA51" s="1269"/>
      <c r="AB51" s="1269"/>
      <c r="AC51" s="1269"/>
      <c r="AD51" s="1269"/>
      <c r="AE51" s="1269"/>
      <c r="AF51" s="1269"/>
      <c r="AG51" s="1269"/>
      <c r="AH51" s="1269"/>
      <c r="AI51" s="1272"/>
      <c r="AJ51" s="1272"/>
      <c r="AK51" s="1272"/>
      <c r="AL51" s="1272"/>
      <c r="AM51" s="1272"/>
      <c r="AN51" s="1272"/>
      <c r="AO51" s="1272"/>
      <c r="AP51" s="1272"/>
      <c r="AQ51" s="1272"/>
      <c r="AR51" s="1272"/>
      <c r="AS51" s="1272"/>
      <c r="AT51" s="1272"/>
      <c r="AU51" s="1272"/>
      <c r="AV51" s="1272"/>
      <c r="AW51" s="303"/>
      <c r="BB51" s="304">
        <f t="shared" ref="BB51:BB55" si="6">SUM(AI51)</f>
        <v>0</v>
      </c>
      <c r="BC51" s="303"/>
      <c r="BD51" s="303">
        <f>$AP$51</f>
        <v>0</v>
      </c>
      <c r="BE51" s="303"/>
      <c r="BF51" s="303"/>
      <c r="BG51" s="303"/>
      <c r="BH51" s="303"/>
    </row>
    <row r="52" spans="1:60" ht="15.95" customHeight="1" x14ac:dyDescent="0.25">
      <c r="A52" s="1268" t="s">
        <v>2275</v>
      </c>
      <c r="B52" s="1268"/>
      <c r="C52" s="1268"/>
      <c r="D52" s="1268"/>
      <c r="E52" s="1268"/>
      <c r="F52" s="1268"/>
      <c r="G52" s="1269" t="s">
        <v>2276</v>
      </c>
      <c r="H52" s="1269"/>
      <c r="I52" s="1269"/>
      <c r="J52" s="1269"/>
      <c r="K52" s="1269"/>
      <c r="L52" s="1269"/>
      <c r="M52" s="1269"/>
      <c r="N52" s="1269"/>
      <c r="O52" s="1269"/>
      <c r="P52" s="1269"/>
      <c r="Q52" s="1269"/>
      <c r="R52" s="1269"/>
      <c r="S52" s="1269"/>
      <c r="T52" s="1269"/>
      <c r="U52" s="1269"/>
      <c r="V52" s="1269"/>
      <c r="W52" s="1269"/>
      <c r="X52" s="1269"/>
      <c r="Y52" s="1269"/>
      <c r="Z52" s="1269"/>
      <c r="AA52" s="1269"/>
      <c r="AB52" s="1269"/>
      <c r="AC52" s="1269"/>
      <c r="AD52" s="1269"/>
      <c r="AE52" s="1269"/>
      <c r="AF52" s="1269"/>
      <c r="AG52" s="1269"/>
      <c r="AH52" s="1269"/>
      <c r="AI52" s="1272"/>
      <c r="AJ52" s="1272"/>
      <c r="AK52" s="1272"/>
      <c r="AL52" s="1272"/>
      <c r="AM52" s="1272"/>
      <c r="AN52" s="1272"/>
      <c r="AO52" s="1272"/>
      <c r="AP52" s="1272"/>
      <c r="AQ52" s="1272"/>
      <c r="AR52" s="1272"/>
      <c r="AS52" s="1272"/>
      <c r="AT52" s="1272"/>
      <c r="AU52" s="1272"/>
      <c r="AV52" s="1272"/>
      <c r="AW52" s="303"/>
      <c r="BB52" s="304">
        <f t="shared" si="6"/>
        <v>0</v>
      </c>
      <c r="BC52" s="303"/>
      <c r="BD52" s="303">
        <f>$AP$52</f>
        <v>0</v>
      </c>
      <c r="BE52" s="303"/>
      <c r="BF52" s="303"/>
      <c r="BG52" s="303"/>
      <c r="BH52" s="303"/>
    </row>
    <row r="53" spans="1:60" ht="43.5" customHeight="1" x14ac:dyDescent="0.25">
      <c r="A53" s="1268" t="s">
        <v>2277</v>
      </c>
      <c r="B53" s="1268"/>
      <c r="C53" s="1268"/>
      <c r="D53" s="1268"/>
      <c r="E53" s="1268"/>
      <c r="F53" s="1268"/>
      <c r="G53" s="1271" t="s">
        <v>5172</v>
      </c>
      <c r="H53" s="1271"/>
      <c r="I53" s="1271"/>
      <c r="J53" s="1271"/>
      <c r="K53" s="1271"/>
      <c r="L53" s="1271"/>
      <c r="M53" s="1271"/>
      <c r="N53" s="1271"/>
      <c r="O53" s="1271"/>
      <c r="P53" s="1271"/>
      <c r="Q53" s="1271"/>
      <c r="R53" s="1271"/>
      <c r="S53" s="1271"/>
      <c r="T53" s="1271"/>
      <c r="U53" s="1271"/>
      <c r="V53" s="1271"/>
      <c r="W53" s="1271"/>
      <c r="X53" s="1271"/>
      <c r="Y53" s="1271"/>
      <c r="Z53" s="1271"/>
      <c r="AA53" s="1271"/>
      <c r="AB53" s="1271"/>
      <c r="AC53" s="1271"/>
      <c r="AD53" s="1271"/>
      <c r="AE53" s="1271"/>
      <c r="AF53" s="1271"/>
      <c r="AG53" s="1271"/>
      <c r="AH53" s="1271"/>
      <c r="AI53" s="1272"/>
      <c r="AJ53" s="1272"/>
      <c r="AK53" s="1272"/>
      <c r="AL53" s="1272"/>
      <c r="AM53" s="1272"/>
      <c r="AN53" s="1272"/>
      <c r="AO53" s="1272"/>
      <c r="AP53" s="1272"/>
      <c r="AQ53" s="1272"/>
      <c r="AR53" s="1272"/>
      <c r="AS53" s="1272"/>
      <c r="AT53" s="1272"/>
      <c r="AU53" s="1272"/>
      <c r="AV53" s="1272"/>
      <c r="AW53" s="303"/>
      <c r="BB53" s="304">
        <f t="shared" si="6"/>
        <v>0</v>
      </c>
      <c r="BC53" s="303"/>
      <c r="BD53" s="303">
        <f>$AP$53</f>
        <v>0</v>
      </c>
      <c r="BE53" s="303"/>
      <c r="BF53" s="303"/>
      <c r="BG53" s="303"/>
      <c r="BH53" s="303"/>
    </row>
    <row r="54" spans="1:60" ht="30" customHeight="1" x14ac:dyDescent="0.25">
      <c r="A54" s="1268" t="s">
        <v>2278</v>
      </c>
      <c r="B54" s="1268"/>
      <c r="C54" s="1268"/>
      <c r="D54" s="1268"/>
      <c r="E54" s="1268"/>
      <c r="F54" s="1268"/>
      <c r="G54" s="1271" t="s">
        <v>2279</v>
      </c>
      <c r="H54" s="1269"/>
      <c r="I54" s="1269"/>
      <c r="J54" s="1269"/>
      <c r="K54" s="1269"/>
      <c r="L54" s="1269"/>
      <c r="M54" s="1269"/>
      <c r="N54" s="1269"/>
      <c r="O54" s="1269"/>
      <c r="P54" s="1269"/>
      <c r="Q54" s="1269"/>
      <c r="R54" s="1269"/>
      <c r="S54" s="1269"/>
      <c r="T54" s="1269"/>
      <c r="U54" s="1269"/>
      <c r="V54" s="1269"/>
      <c r="W54" s="1269"/>
      <c r="X54" s="1269"/>
      <c r="Y54" s="1269"/>
      <c r="Z54" s="1269"/>
      <c r="AA54" s="1269"/>
      <c r="AB54" s="1269"/>
      <c r="AC54" s="1269"/>
      <c r="AD54" s="1269"/>
      <c r="AE54" s="1269"/>
      <c r="AF54" s="1269"/>
      <c r="AG54" s="1269"/>
      <c r="AH54" s="1269"/>
      <c r="AI54" s="1272"/>
      <c r="AJ54" s="1272"/>
      <c r="AK54" s="1272"/>
      <c r="AL54" s="1272"/>
      <c r="AM54" s="1272"/>
      <c r="AN54" s="1272"/>
      <c r="AO54" s="1272"/>
      <c r="AP54" s="1272"/>
      <c r="AQ54" s="1272"/>
      <c r="AR54" s="1272"/>
      <c r="AS54" s="1272"/>
      <c r="AT54" s="1272"/>
      <c r="AU54" s="1272"/>
      <c r="AV54" s="1272"/>
      <c r="AW54" s="303"/>
      <c r="BB54" s="304">
        <f t="shared" si="6"/>
        <v>0</v>
      </c>
      <c r="BC54" s="303"/>
      <c r="BD54" s="303">
        <f>$AP$54</f>
        <v>0</v>
      </c>
      <c r="BE54" s="303"/>
      <c r="BF54" s="303"/>
      <c r="BG54" s="303"/>
      <c r="BH54" s="303"/>
    </row>
    <row r="55" spans="1:60" ht="30" customHeight="1" x14ac:dyDescent="0.25">
      <c r="A55" s="1268" t="s">
        <v>2280</v>
      </c>
      <c r="B55" s="1268"/>
      <c r="C55" s="1268"/>
      <c r="D55" s="1268"/>
      <c r="E55" s="1268"/>
      <c r="F55" s="1268"/>
      <c r="G55" s="1271" t="s">
        <v>2281</v>
      </c>
      <c r="H55" s="1269"/>
      <c r="I55" s="1269"/>
      <c r="J55" s="1269"/>
      <c r="K55" s="1269"/>
      <c r="L55" s="1269"/>
      <c r="M55" s="1269"/>
      <c r="N55" s="1269"/>
      <c r="O55" s="1269"/>
      <c r="P55" s="1269"/>
      <c r="Q55" s="1269"/>
      <c r="R55" s="1269"/>
      <c r="S55" s="1269"/>
      <c r="T55" s="1269"/>
      <c r="U55" s="1269"/>
      <c r="V55" s="1269"/>
      <c r="W55" s="1269"/>
      <c r="X55" s="1269"/>
      <c r="Y55" s="1269"/>
      <c r="Z55" s="1269"/>
      <c r="AA55" s="1269"/>
      <c r="AB55" s="1269"/>
      <c r="AC55" s="1269"/>
      <c r="AD55" s="1269"/>
      <c r="AE55" s="1269"/>
      <c r="AF55" s="1269"/>
      <c r="AG55" s="1269"/>
      <c r="AH55" s="1269"/>
      <c r="AI55" s="1272"/>
      <c r="AJ55" s="1272"/>
      <c r="AK55" s="1272"/>
      <c r="AL55" s="1272"/>
      <c r="AM55" s="1272"/>
      <c r="AN55" s="1272"/>
      <c r="AO55" s="1272"/>
      <c r="AP55" s="1272"/>
      <c r="AQ55" s="1272"/>
      <c r="AR55" s="1272"/>
      <c r="AS55" s="1272"/>
      <c r="AT55" s="1272"/>
      <c r="AU55" s="1272"/>
      <c r="AV55" s="1272"/>
      <c r="AW55" s="303"/>
      <c r="BB55" s="304">
        <f t="shared" si="6"/>
        <v>0</v>
      </c>
      <c r="BC55" s="303"/>
      <c r="BD55" s="303">
        <f>$AP$55</f>
        <v>0</v>
      </c>
      <c r="BE55" s="303"/>
      <c r="BF55" s="303"/>
      <c r="BG55" s="303"/>
      <c r="BH55" s="303"/>
    </row>
    <row r="56" spans="1:60" ht="14.85" customHeight="1" x14ac:dyDescent="0.25">
      <c r="L56" s="312"/>
      <c r="M56" s="312"/>
      <c r="N56" s="312"/>
      <c r="O56" s="312"/>
      <c r="P56" s="312"/>
      <c r="Q56" s="312"/>
      <c r="R56" s="312"/>
      <c r="S56" s="312"/>
      <c r="T56" s="312"/>
      <c r="U56" s="312"/>
      <c r="V56" s="312"/>
      <c r="W56" s="312"/>
      <c r="X56" s="303"/>
      <c r="Y56" s="303"/>
      <c r="Z56" s="303"/>
      <c r="AA56" s="303"/>
      <c r="AB56" s="303"/>
      <c r="AC56" s="303"/>
      <c r="AD56" s="303"/>
      <c r="AE56" s="303"/>
      <c r="AF56" s="303"/>
      <c r="AG56" s="303"/>
      <c r="AH56" s="303"/>
      <c r="AI56" s="303"/>
      <c r="AJ56" s="303"/>
      <c r="AK56" s="303"/>
      <c r="AL56" s="303"/>
      <c r="AM56" s="303"/>
      <c r="AN56" s="303"/>
      <c r="AO56" s="303"/>
      <c r="AP56" s="303"/>
      <c r="AQ56" s="303"/>
      <c r="AR56" s="303"/>
      <c r="AS56" s="303"/>
      <c r="AT56" s="303"/>
      <c r="AU56" s="303"/>
      <c r="AV56" s="303"/>
      <c r="AW56" s="303"/>
    </row>
    <row r="61" spans="1:60" ht="15.95" customHeight="1" x14ac:dyDescent="0.25">
      <c r="A61" s="296" t="s">
        <v>2251</v>
      </c>
      <c r="B61" s="297"/>
      <c r="C61" s="297"/>
      <c r="D61" s="297"/>
      <c r="E61" s="297"/>
      <c r="F61" s="297"/>
      <c r="G61" s="297"/>
      <c r="H61" s="297"/>
      <c r="I61" s="297"/>
      <c r="J61" s="297"/>
      <c r="K61" s="297"/>
      <c r="L61" s="297"/>
      <c r="M61" s="297"/>
      <c r="N61" s="297"/>
      <c r="O61" s="297"/>
      <c r="P61" s="297"/>
      <c r="Q61" s="298"/>
      <c r="AE61" s="299" t="s">
        <v>2208</v>
      </c>
      <c r="AG61" s="243"/>
      <c r="AH61" s="300" t="str">
        <f t="shared" ref="AH61:AQ61" si="7">AH2</f>
        <v/>
      </c>
      <c r="AI61" s="300" t="str">
        <f t="shared" si="7"/>
        <v/>
      </c>
      <c r="AJ61" s="300" t="str">
        <f t="shared" si="7"/>
        <v/>
      </c>
      <c r="AK61" s="300" t="str">
        <f t="shared" si="7"/>
        <v/>
      </c>
      <c r="AL61" s="300" t="str">
        <f t="shared" si="7"/>
        <v/>
      </c>
      <c r="AM61" s="300" t="str">
        <f t="shared" si="7"/>
        <v/>
      </c>
      <c r="AN61" s="300" t="str">
        <f t="shared" si="7"/>
        <v/>
      </c>
      <c r="AO61" s="300" t="str">
        <f t="shared" si="7"/>
        <v/>
      </c>
      <c r="AP61" s="300" t="str">
        <f t="shared" si="7"/>
        <v/>
      </c>
      <c r="AQ61" s="300" t="str">
        <f t="shared" si="7"/>
        <v/>
      </c>
      <c r="AR61" s="243"/>
    </row>
    <row r="63" spans="1:60" ht="14.1" customHeight="1" x14ac:dyDescent="0.25">
      <c r="AW63" s="245"/>
    </row>
    <row r="64" spans="1:60" ht="14.85" customHeight="1" x14ac:dyDescent="0.25">
      <c r="A64" s="1264" t="s">
        <v>2210</v>
      </c>
      <c r="B64" s="1264"/>
      <c r="C64" s="1264"/>
      <c r="D64" s="1264"/>
      <c r="E64" s="1264"/>
      <c r="F64" s="1264"/>
      <c r="G64" s="1264" t="s">
        <v>2211</v>
      </c>
      <c r="H64" s="1264"/>
      <c r="I64" s="1264"/>
      <c r="J64" s="1264"/>
      <c r="K64" s="1264"/>
      <c r="L64" s="1264"/>
      <c r="M64" s="1264"/>
      <c r="N64" s="1264"/>
      <c r="O64" s="1264"/>
      <c r="P64" s="1264"/>
      <c r="Q64" s="1264"/>
      <c r="R64" s="1264"/>
      <c r="S64" s="1264"/>
      <c r="T64" s="1264"/>
      <c r="U64" s="1264"/>
      <c r="V64" s="1264"/>
      <c r="W64" s="1264"/>
      <c r="X64" s="1264"/>
      <c r="Y64" s="1264"/>
      <c r="Z64" s="1264"/>
      <c r="AA64" s="1264"/>
      <c r="AB64" s="1264"/>
      <c r="AC64" s="1264"/>
      <c r="AD64" s="1264"/>
      <c r="AE64" s="1264"/>
      <c r="AF64" s="1264"/>
      <c r="AG64" s="1264"/>
      <c r="AH64" s="1264"/>
      <c r="AI64" s="1264" t="s">
        <v>1265</v>
      </c>
      <c r="AJ64" s="1264"/>
      <c r="AK64" s="1264"/>
      <c r="AL64" s="1264"/>
      <c r="AM64" s="1264"/>
      <c r="AN64" s="1264"/>
      <c r="AO64" s="1264"/>
      <c r="AP64" s="1264" t="s">
        <v>1279</v>
      </c>
      <c r="AQ64" s="1264"/>
      <c r="AR64" s="1264"/>
      <c r="AS64" s="1264"/>
      <c r="AT64" s="1264"/>
      <c r="AU64" s="1264"/>
      <c r="AV64" s="1264"/>
      <c r="AW64" s="245"/>
    </row>
    <row r="65" spans="1:60" ht="30.75" customHeight="1" x14ac:dyDescent="0.25">
      <c r="A65" s="1264"/>
      <c r="B65" s="1264"/>
      <c r="C65" s="1264"/>
      <c r="D65" s="1264"/>
      <c r="E65" s="1264"/>
      <c r="F65" s="1264"/>
      <c r="G65" s="1264"/>
      <c r="H65" s="1264"/>
      <c r="I65" s="1264"/>
      <c r="J65" s="1264"/>
      <c r="K65" s="1264"/>
      <c r="L65" s="1264"/>
      <c r="M65" s="1264"/>
      <c r="N65" s="1264"/>
      <c r="O65" s="1264"/>
      <c r="P65" s="1264"/>
      <c r="Q65" s="1264"/>
      <c r="R65" s="1264"/>
      <c r="S65" s="1264"/>
      <c r="T65" s="1264"/>
      <c r="U65" s="1264"/>
      <c r="V65" s="1264"/>
      <c r="W65" s="1264"/>
      <c r="X65" s="1264"/>
      <c r="Y65" s="1264"/>
      <c r="Z65" s="1264"/>
      <c r="AA65" s="1264"/>
      <c r="AB65" s="1264"/>
      <c r="AC65" s="1264"/>
      <c r="AD65" s="1264"/>
      <c r="AE65" s="1264"/>
      <c r="AF65" s="1264"/>
      <c r="AG65" s="1264"/>
      <c r="AH65" s="1264"/>
      <c r="AI65" s="1264"/>
      <c r="AJ65" s="1264"/>
      <c r="AK65" s="1264"/>
      <c r="AL65" s="1264"/>
      <c r="AM65" s="1264"/>
      <c r="AN65" s="1264"/>
      <c r="AO65" s="1264"/>
      <c r="AP65" s="1264"/>
      <c r="AQ65" s="1264"/>
      <c r="AR65" s="1264"/>
      <c r="AS65" s="1264"/>
      <c r="AT65" s="1264"/>
      <c r="AU65" s="1264"/>
      <c r="AV65" s="1264"/>
      <c r="AW65" s="245"/>
    </row>
    <row r="66" spans="1:60" ht="45" customHeight="1" x14ac:dyDescent="0.25">
      <c r="A66" s="1268" t="s">
        <v>2282</v>
      </c>
      <c r="B66" s="1268"/>
      <c r="C66" s="1268"/>
      <c r="D66" s="1268"/>
      <c r="E66" s="1268"/>
      <c r="F66" s="1268"/>
      <c r="G66" s="1271" t="s">
        <v>2283</v>
      </c>
      <c r="H66" s="1271"/>
      <c r="I66" s="1271"/>
      <c r="J66" s="1271"/>
      <c r="K66" s="1271"/>
      <c r="L66" s="1271"/>
      <c r="M66" s="1271"/>
      <c r="N66" s="1271"/>
      <c r="O66" s="1271"/>
      <c r="P66" s="1271"/>
      <c r="Q66" s="1271"/>
      <c r="R66" s="1271"/>
      <c r="S66" s="1271"/>
      <c r="T66" s="1271"/>
      <c r="U66" s="1271"/>
      <c r="V66" s="1271"/>
      <c r="W66" s="1271"/>
      <c r="X66" s="1271"/>
      <c r="Y66" s="1271"/>
      <c r="Z66" s="1271"/>
      <c r="AA66" s="1271"/>
      <c r="AB66" s="1271"/>
      <c r="AC66" s="1271"/>
      <c r="AD66" s="1271"/>
      <c r="AE66" s="1271"/>
      <c r="AF66" s="1271"/>
      <c r="AG66" s="1271"/>
      <c r="AH66" s="1271"/>
      <c r="AI66" s="1279"/>
      <c r="AJ66" s="1279"/>
      <c r="AK66" s="1279"/>
      <c r="AL66" s="1279"/>
      <c r="AM66" s="1279"/>
      <c r="AN66" s="1279"/>
      <c r="AO66" s="1279"/>
      <c r="AP66" s="1279"/>
      <c r="AQ66" s="1279"/>
      <c r="AR66" s="1279"/>
      <c r="AS66" s="1279"/>
      <c r="AT66" s="1279"/>
      <c r="AU66" s="1279"/>
      <c r="AV66" s="1279"/>
      <c r="AW66" s="311"/>
      <c r="BB66" s="304">
        <f t="shared" ref="BB66:BB76" si="8">SUM(AI66)</f>
        <v>0</v>
      </c>
      <c r="BC66" s="303"/>
      <c r="BD66" s="303">
        <f>$AP$66</f>
        <v>0</v>
      </c>
      <c r="BE66" s="303"/>
      <c r="BF66" s="303"/>
      <c r="BG66" s="303"/>
      <c r="BH66" s="303"/>
    </row>
    <row r="67" spans="1:60" ht="45" customHeight="1" x14ac:dyDescent="0.25">
      <c r="A67" s="1268" t="s">
        <v>2284</v>
      </c>
      <c r="B67" s="1268"/>
      <c r="C67" s="1268"/>
      <c r="D67" s="1268"/>
      <c r="E67" s="1268"/>
      <c r="F67" s="1268"/>
      <c r="G67" s="1271" t="s">
        <v>2285</v>
      </c>
      <c r="H67" s="1271"/>
      <c r="I67" s="1271"/>
      <c r="J67" s="1271"/>
      <c r="K67" s="1271"/>
      <c r="L67" s="1271"/>
      <c r="M67" s="1271"/>
      <c r="N67" s="1271"/>
      <c r="O67" s="1271"/>
      <c r="P67" s="1271"/>
      <c r="Q67" s="1271"/>
      <c r="R67" s="1271"/>
      <c r="S67" s="1271"/>
      <c r="T67" s="1271"/>
      <c r="U67" s="1271"/>
      <c r="V67" s="1271"/>
      <c r="W67" s="1271"/>
      <c r="X67" s="1271"/>
      <c r="Y67" s="1271"/>
      <c r="Z67" s="1271"/>
      <c r="AA67" s="1271"/>
      <c r="AB67" s="1271"/>
      <c r="AC67" s="1271"/>
      <c r="AD67" s="1271"/>
      <c r="AE67" s="1271"/>
      <c r="AF67" s="1271"/>
      <c r="AG67" s="1271"/>
      <c r="AH67" s="1271"/>
      <c r="AI67" s="1279"/>
      <c r="AJ67" s="1279"/>
      <c r="AK67" s="1279"/>
      <c r="AL67" s="1279"/>
      <c r="AM67" s="1279"/>
      <c r="AN67" s="1279"/>
      <c r="AO67" s="1279"/>
      <c r="AP67" s="1279"/>
      <c r="AQ67" s="1279"/>
      <c r="AR67" s="1279"/>
      <c r="AS67" s="1279"/>
      <c r="AT67" s="1279"/>
      <c r="AU67" s="1279"/>
      <c r="AV67" s="1279"/>
      <c r="BB67" s="304">
        <f t="shared" si="8"/>
        <v>0</v>
      </c>
      <c r="BC67" s="303"/>
      <c r="BD67" s="303">
        <f>$AP$67</f>
        <v>0</v>
      </c>
      <c r="BE67" s="303"/>
      <c r="BF67" s="303"/>
      <c r="BG67" s="303"/>
      <c r="BH67" s="303"/>
    </row>
    <row r="68" spans="1:60" ht="15.95" customHeight="1" x14ac:dyDescent="0.25">
      <c r="A68" s="1268" t="s">
        <v>2286</v>
      </c>
      <c r="B68" s="1268"/>
      <c r="C68" s="1268"/>
      <c r="D68" s="1268"/>
      <c r="E68" s="1268"/>
      <c r="F68" s="1268"/>
      <c r="G68" s="1269" t="s">
        <v>2287</v>
      </c>
      <c r="H68" s="1269"/>
      <c r="I68" s="1269"/>
      <c r="J68" s="1269"/>
      <c r="K68" s="1269"/>
      <c r="L68" s="1269"/>
      <c r="M68" s="1269"/>
      <c r="N68" s="1269"/>
      <c r="O68" s="1269"/>
      <c r="P68" s="1269"/>
      <c r="Q68" s="1269"/>
      <c r="R68" s="1269"/>
      <c r="S68" s="1269"/>
      <c r="T68" s="1269"/>
      <c r="U68" s="1269"/>
      <c r="V68" s="1269"/>
      <c r="W68" s="1269"/>
      <c r="X68" s="1269"/>
      <c r="Y68" s="1269"/>
      <c r="Z68" s="1269"/>
      <c r="AA68" s="1269"/>
      <c r="AB68" s="1269"/>
      <c r="AC68" s="1269"/>
      <c r="AD68" s="1269"/>
      <c r="AE68" s="1269"/>
      <c r="AF68" s="1269"/>
      <c r="AG68" s="1269"/>
      <c r="AH68" s="1269"/>
      <c r="AI68" s="1279"/>
      <c r="AJ68" s="1279"/>
      <c r="AK68" s="1279"/>
      <c r="AL68" s="1279"/>
      <c r="AM68" s="1279"/>
      <c r="AN68" s="1279"/>
      <c r="AO68" s="1279"/>
      <c r="AP68" s="1279"/>
      <c r="AQ68" s="1279"/>
      <c r="AR68" s="1279"/>
      <c r="AS68" s="1279"/>
      <c r="AT68" s="1279"/>
      <c r="AU68" s="1279"/>
      <c r="AV68" s="1279"/>
      <c r="AW68" s="303"/>
      <c r="BB68" s="304">
        <f t="shared" si="8"/>
        <v>0</v>
      </c>
      <c r="BC68" s="303"/>
      <c r="BD68" s="303">
        <f>$AP$68</f>
        <v>0</v>
      </c>
      <c r="BE68" s="303"/>
      <c r="BF68" s="303"/>
      <c r="BG68" s="303"/>
      <c r="BH68" s="303"/>
    </row>
    <row r="69" spans="1:60" ht="27.75" customHeight="1" x14ac:dyDescent="0.25">
      <c r="A69" s="1268" t="s">
        <v>2288</v>
      </c>
      <c r="B69" s="1268"/>
      <c r="C69" s="1268"/>
      <c r="D69" s="1268"/>
      <c r="E69" s="1268"/>
      <c r="F69" s="1268"/>
      <c r="G69" s="1271" t="s">
        <v>2289</v>
      </c>
      <c r="H69" s="1271"/>
      <c r="I69" s="1271"/>
      <c r="J69" s="1271"/>
      <c r="K69" s="1271"/>
      <c r="L69" s="1271"/>
      <c r="M69" s="1271"/>
      <c r="N69" s="1271"/>
      <c r="O69" s="1271"/>
      <c r="P69" s="1271"/>
      <c r="Q69" s="1271"/>
      <c r="R69" s="1271"/>
      <c r="S69" s="1271"/>
      <c r="T69" s="1271"/>
      <c r="U69" s="1271"/>
      <c r="V69" s="1271"/>
      <c r="W69" s="1271"/>
      <c r="X69" s="1271"/>
      <c r="Y69" s="1271"/>
      <c r="Z69" s="1271"/>
      <c r="AA69" s="1271"/>
      <c r="AB69" s="1271"/>
      <c r="AC69" s="1271"/>
      <c r="AD69" s="1271"/>
      <c r="AE69" s="1271"/>
      <c r="AF69" s="1271"/>
      <c r="AG69" s="1271"/>
      <c r="AH69" s="1271"/>
      <c r="AI69" s="1279"/>
      <c r="AJ69" s="1279"/>
      <c r="AK69" s="1279"/>
      <c r="AL69" s="1279"/>
      <c r="AM69" s="1279"/>
      <c r="AN69" s="1279"/>
      <c r="AO69" s="1279"/>
      <c r="AP69" s="1279"/>
      <c r="AQ69" s="1279"/>
      <c r="AR69" s="1279"/>
      <c r="AS69" s="1279"/>
      <c r="AT69" s="1279"/>
      <c r="AU69" s="1279"/>
      <c r="AV69" s="1279"/>
      <c r="BB69" s="304">
        <f t="shared" si="8"/>
        <v>0</v>
      </c>
      <c r="BC69" s="303"/>
      <c r="BD69" s="303">
        <f>$AP$69</f>
        <v>0</v>
      </c>
      <c r="BE69" s="303"/>
      <c r="BF69" s="303"/>
      <c r="BG69" s="303"/>
      <c r="BH69" s="303"/>
    </row>
    <row r="70" spans="1:60" ht="45" customHeight="1" x14ac:dyDescent="0.25">
      <c r="A70" s="1268" t="s">
        <v>2290</v>
      </c>
      <c r="B70" s="1268"/>
      <c r="C70" s="1268"/>
      <c r="D70" s="1268"/>
      <c r="E70" s="1268"/>
      <c r="F70" s="1268"/>
      <c r="G70" s="1271" t="s">
        <v>2291</v>
      </c>
      <c r="H70" s="1271"/>
      <c r="I70" s="1271"/>
      <c r="J70" s="1271"/>
      <c r="K70" s="1271"/>
      <c r="L70" s="1271"/>
      <c r="M70" s="1271"/>
      <c r="N70" s="1271"/>
      <c r="O70" s="1271"/>
      <c r="P70" s="1271"/>
      <c r="Q70" s="1271"/>
      <c r="R70" s="1271"/>
      <c r="S70" s="1271"/>
      <c r="T70" s="1271"/>
      <c r="U70" s="1271"/>
      <c r="V70" s="1271"/>
      <c r="W70" s="1271"/>
      <c r="X70" s="1271"/>
      <c r="Y70" s="1271"/>
      <c r="Z70" s="1271"/>
      <c r="AA70" s="1271"/>
      <c r="AB70" s="1271"/>
      <c r="AC70" s="1271"/>
      <c r="AD70" s="1271"/>
      <c r="AE70" s="1271"/>
      <c r="AF70" s="1271"/>
      <c r="AG70" s="1271"/>
      <c r="AH70" s="1271"/>
      <c r="AI70" s="1279"/>
      <c r="AJ70" s="1279"/>
      <c r="AK70" s="1279"/>
      <c r="AL70" s="1279"/>
      <c r="AM70" s="1279"/>
      <c r="AN70" s="1279"/>
      <c r="AO70" s="1279"/>
      <c r="AP70" s="1279"/>
      <c r="AQ70" s="1279"/>
      <c r="AR70" s="1279"/>
      <c r="AS70" s="1279"/>
      <c r="AT70" s="1279"/>
      <c r="AU70" s="1279"/>
      <c r="AV70" s="1279"/>
      <c r="AW70" s="311"/>
      <c r="BB70" s="304">
        <f t="shared" si="8"/>
        <v>0</v>
      </c>
      <c r="BC70" s="303"/>
      <c r="BD70" s="303">
        <f>$AP$70</f>
        <v>0</v>
      </c>
      <c r="BE70" s="303"/>
      <c r="BF70" s="303"/>
      <c r="BG70" s="303"/>
      <c r="BH70" s="303"/>
    </row>
    <row r="71" spans="1:60" ht="45" customHeight="1" x14ac:dyDescent="0.25">
      <c r="A71" s="1268" t="s">
        <v>2292</v>
      </c>
      <c r="B71" s="1268"/>
      <c r="C71" s="1268"/>
      <c r="D71" s="1268"/>
      <c r="E71" s="1268"/>
      <c r="F71" s="1268"/>
      <c r="G71" s="1271" t="s">
        <v>2293</v>
      </c>
      <c r="H71" s="1271"/>
      <c r="I71" s="1271"/>
      <c r="J71" s="1271"/>
      <c r="K71" s="1271"/>
      <c r="L71" s="1271"/>
      <c r="M71" s="1271"/>
      <c r="N71" s="1271"/>
      <c r="O71" s="1271"/>
      <c r="P71" s="1271"/>
      <c r="Q71" s="1271"/>
      <c r="R71" s="1271"/>
      <c r="S71" s="1271"/>
      <c r="T71" s="1271"/>
      <c r="U71" s="1271"/>
      <c r="V71" s="1271"/>
      <c r="W71" s="1271"/>
      <c r="X71" s="1271"/>
      <c r="Y71" s="1271"/>
      <c r="Z71" s="1271"/>
      <c r="AA71" s="1271"/>
      <c r="AB71" s="1271"/>
      <c r="AC71" s="1271"/>
      <c r="AD71" s="1271"/>
      <c r="AE71" s="1271"/>
      <c r="AF71" s="1271"/>
      <c r="AG71" s="1271"/>
      <c r="AH71" s="1271"/>
      <c r="AI71" s="1279"/>
      <c r="AJ71" s="1279"/>
      <c r="AK71" s="1279"/>
      <c r="AL71" s="1279"/>
      <c r="AM71" s="1279"/>
      <c r="AN71" s="1279"/>
      <c r="AO71" s="1279"/>
      <c r="AP71" s="1279"/>
      <c r="AQ71" s="1279"/>
      <c r="AR71" s="1279"/>
      <c r="AS71" s="1279"/>
      <c r="AT71" s="1279"/>
      <c r="AU71" s="1279"/>
      <c r="AV71" s="1279"/>
      <c r="AW71" s="311"/>
      <c r="BB71" s="304">
        <f t="shared" si="8"/>
        <v>0</v>
      </c>
      <c r="BC71" s="303"/>
      <c r="BD71" s="303">
        <f>$AP$71</f>
        <v>0</v>
      </c>
      <c r="BE71" s="303"/>
      <c r="BF71" s="303"/>
      <c r="BG71" s="303"/>
      <c r="BH71" s="303"/>
    </row>
    <row r="72" spans="1:60" ht="30" customHeight="1" x14ac:dyDescent="0.25">
      <c r="A72" s="1268" t="s">
        <v>2294</v>
      </c>
      <c r="B72" s="1268"/>
      <c r="C72" s="1268"/>
      <c r="D72" s="1268"/>
      <c r="E72" s="1268"/>
      <c r="F72" s="1268"/>
      <c r="G72" s="1271" t="s">
        <v>2295</v>
      </c>
      <c r="H72" s="1271"/>
      <c r="I72" s="1271"/>
      <c r="J72" s="1271"/>
      <c r="K72" s="1271"/>
      <c r="L72" s="1271"/>
      <c r="M72" s="1271"/>
      <c r="N72" s="1271"/>
      <c r="O72" s="1271"/>
      <c r="P72" s="1271"/>
      <c r="Q72" s="1271"/>
      <c r="R72" s="1271"/>
      <c r="S72" s="1271"/>
      <c r="T72" s="1271"/>
      <c r="U72" s="1271"/>
      <c r="V72" s="1271"/>
      <c r="W72" s="1271"/>
      <c r="X72" s="1271"/>
      <c r="Y72" s="1271"/>
      <c r="Z72" s="1271"/>
      <c r="AA72" s="1271"/>
      <c r="AB72" s="1271"/>
      <c r="AC72" s="1271"/>
      <c r="AD72" s="1271"/>
      <c r="AE72" s="1271"/>
      <c r="AF72" s="1271"/>
      <c r="AG72" s="1271"/>
      <c r="AH72" s="1271"/>
      <c r="AI72" s="1279"/>
      <c r="AJ72" s="1279"/>
      <c r="AK72" s="1279"/>
      <c r="AL72" s="1279"/>
      <c r="AM72" s="1279"/>
      <c r="AN72" s="1279"/>
      <c r="AO72" s="1279"/>
      <c r="AP72" s="1279"/>
      <c r="AQ72" s="1279"/>
      <c r="AR72" s="1279"/>
      <c r="AS72" s="1279"/>
      <c r="AT72" s="1279"/>
      <c r="AU72" s="1279"/>
      <c r="AV72" s="1279"/>
      <c r="AW72" s="303"/>
      <c r="BB72" s="304">
        <f t="shared" si="8"/>
        <v>0</v>
      </c>
      <c r="BC72" s="303"/>
      <c r="BD72" s="303">
        <f>$AP$72</f>
        <v>0</v>
      </c>
      <c r="BE72" s="303"/>
      <c r="BF72" s="303"/>
      <c r="BG72" s="303"/>
      <c r="BH72" s="303"/>
    </row>
    <row r="73" spans="1:60" ht="15.95" customHeight="1" x14ac:dyDescent="0.25">
      <c r="A73" s="1268" t="s">
        <v>2296</v>
      </c>
      <c r="B73" s="1268"/>
      <c r="C73" s="1268"/>
      <c r="D73" s="1268"/>
      <c r="E73" s="1268"/>
      <c r="F73" s="1268"/>
      <c r="G73" s="1269" t="s">
        <v>2297</v>
      </c>
      <c r="H73" s="1269"/>
      <c r="I73" s="1269"/>
      <c r="J73" s="1269"/>
      <c r="K73" s="1269"/>
      <c r="L73" s="1269"/>
      <c r="M73" s="1269"/>
      <c r="N73" s="1269"/>
      <c r="O73" s="1269"/>
      <c r="P73" s="1269"/>
      <c r="Q73" s="1269"/>
      <c r="R73" s="1269"/>
      <c r="S73" s="1269"/>
      <c r="T73" s="1269"/>
      <c r="U73" s="1269"/>
      <c r="V73" s="1269"/>
      <c r="W73" s="1269"/>
      <c r="X73" s="1269"/>
      <c r="Y73" s="1269"/>
      <c r="Z73" s="1269"/>
      <c r="AA73" s="1269"/>
      <c r="AB73" s="1269"/>
      <c r="AC73" s="1269"/>
      <c r="AD73" s="1269"/>
      <c r="AE73" s="1269"/>
      <c r="AF73" s="1269"/>
      <c r="AG73" s="1269"/>
      <c r="AH73" s="1269"/>
      <c r="AI73" s="1279"/>
      <c r="AJ73" s="1279"/>
      <c r="AK73" s="1279"/>
      <c r="AL73" s="1279"/>
      <c r="AM73" s="1279"/>
      <c r="AN73" s="1279"/>
      <c r="AO73" s="1279"/>
      <c r="AP73" s="1279"/>
      <c r="AQ73" s="1279"/>
      <c r="AR73" s="1279"/>
      <c r="AS73" s="1279"/>
      <c r="AT73" s="1279"/>
      <c r="AU73" s="1279"/>
      <c r="AV73" s="1279"/>
      <c r="AW73" s="303"/>
      <c r="BB73" s="304">
        <f t="shared" si="8"/>
        <v>0</v>
      </c>
      <c r="BC73" s="303"/>
      <c r="BD73" s="303">
        <f>$AP$73</f>
        <v>0</v>
      </c>
      <c r="BE73" s="303"/>
      <c r="BF73" s="303"/>
      <c r="BG73" s="303"/>
      <c r="BH73" s="303"/>
    </row>
    <row r="74" spans="1:60" ht="15.95" customHeight="1" x14ac:dyDescent="0.25">
      <c r="A74" s="1268" t="s">
        <v>2298</v>
      </c>
      <c r="B74" s="1268"/>
      <c r="C74" s="1268"/>
      <c r="D74" s="1268"/>
      <c r="E74" s="1268"/>
      <c r="F74" s="1268"/>
      <c r="G74" s="1269" t="s">
        <v>2299</v>
      </c>
      <c r="H74" s="1269"/>
      <c r="I74" s="1269"/>
      <c r="J74" s="1269"/>
      <c r="K74" s="1269"/>
      <c r="L74" s="1269"/>
      <c r="M74" s="1269"/>
      <c r="N74" s="1269"/>
      <c r="O74" s="1269"/>
      <c r="P74" s="1269"/>
      <c r="Q74" s="1269"/>
      <c r="R74" s="1269"/>
      <c r="S74" s="1269"/>
      <c r="T74" s="1269"/>
      <c r="U74" s="1269"/>
      <c r="V74" s="1269"/>
      <c r="W74" s="1269"/>
      <c r="X74" s="1269"/>
      <c r="Y74" s="1269"/>
      <c r="Z74" s="1269"/>
      <c r="AA74" s="1269"/>
      <c r="AB74" s="1269"/>
      <c r="AC74" s="1269"/>
      <c r="AD74" s="1269"/>
      <c r="AE74" s="1269"/>
      <c r="AF74" s="1269"/>
      <c r="AG74" s="1269"/>
      <c r="AH74" s="1269"/>
      <c r="AI74" s="1279"/>
      <c r="AJ74" s="1279"/>
      <c r="AK74" s="1279"/>
      <c r="AL74" s="1279"/>
      <c r="AM74" s="1279"/>
      <c r="AN74" s="1279"/>
      <c r="AO74" s="1279"/>
      <c r="AP74" s="1279"/>
      <c r="AQ74" s="1279"/>
      <c r="AR74" s="1279"/>
      <c r="AS74" s="1279"/>
      <c r="AT74" s="1279"/>
      <c r="AU74" s="1279"/>
      <c r="AV74" s="1279"/>
      <c r="AW74" s="303"/>
      <c r="BB74" s="304">
        <f t="shared" si="8"/>
        <v>0</v>
      </c>
      <c r="BC74" s="303"/>
      <c r="BD74" s="303">
        <f>$AP$74</f>
        <v>0</v>
      </c>
      <c r="BE74" s="303"/>
      <c r="BF74" s="303"/>
      <c r="BG74" s="303"/>
      <c r="BH74" s="303"/>
    </row>
    <row r="75" spans="1:60" ht="15.95" customHeight="1" x14ac:dyDescent="0.25">
      <c r="A75" s="1268" t="s">
        <v>2300</v>
      </c>
      <c r="B75" s="1268"/>
      <c r="C75" s="1268"/>
      <c r="D75" s="1268"/>
      <c r="E75" s="1268"/>
      <c r="F75" s="1268"/>
      <c r="G75" s="1269" t="s">
        <v>2301</v>
      </c>
      <c r="H75" s="1269"/>
      <c r="I75" s="1269"/>
      <c r="J75" s="1269"/>
      <c r="K75" s="1269"/>
      <c r="L75" s="1269"/>
      <c r="M75" s="1269"/>
      <c r="N75" s="1269"/>
      <c r="O75" s="1269"/>
      <c r="P75" s="1269"/>
      <c r="Q75" s="1269"/>
      <c r="R75" s="1269"/>
      <c r="S75" s="1269"/>
      <c r="T75" s="1269"/>
      <c r="U75" s="1269"/>
      <c r="V75" s="1269"/>
      <c r="W75" s="1269"/>
      <c r="X75" s="1269"/>
      <c r="Y75" s="1269"/>
      <c r="Z75" s="1269"/>
      <c r="AA75" s="1269"/>
      <c r="AB75" s="1269"/>
      <c r="AC75" s="1269"/>
      <c r="AD75" s="1269"/>
      <c r="AE75" s="1269"/>
      <c r="AF75" s="1269"/>
      <c r="AG75" s="1269"/>
      <c r="AH75" s="1269"/>
      <c r="AI75" s="1279"/>
      <c r="AJ75" s="1279"/>
      <c r="AK75" s="1279"/>
      <c r="AL75" s="1279"/>
      <c r="AM75" s="1279"/>
      <c r="AN75" s="1279"/>
      <c r="AO75" s="1279"/>
      <c r="AP75" s="1279"/>
      <c r="AQ75" s="1279"/>
      <c r="AR75" s="1279"/>
      <c r="AS75" s="1279"/>
      <c r="AT75" s="1279"/>
      <c r="AU75" s="1279"/>
      <c r="AV75" s="1279"/>
      <c r="AW75" s="303"/>
      <c r="BB75" s="304">
        <f t="shared" si="8"/>
        <v>0</v>
      </c>
      <c r="BC75" s="303"/>
      <c r="BD75" s="303">
        <f>$AP$75</f>
        <v>0</v>
      </c>
      <c r="BE75" s="303"/>
      <c r="BF75" s="303"/>
      <c r="BG75" s="303"/>
      <c r="BH75" s="303"/>
    </row>
    <row r="76" spans="1:60" ht="15.95" customHeight="1" x14ac:dyDescent="0.25">
      <c r="A76" s="1268" t="s">
        <v>2302</v>
      </c>
      <c r="B76" s="1268"/>
      <c r="C76" s="1268"/>
      <c r="D76" s="1268"/>
      <c r="E76" s="1268"/>
      <c r="F76" s="1268"/>
      <c r="G76" s="1269" t="s">
        <v>2303</v>
      </c>
      <c r="H76" s="1269"/>
      <c r="I76" s="1269"/>
      <c r="J76" s="1269"/>
      <c r="K76" s="1269"/>
      <c r="L76" s="1269"/>
      <c r="M76" s="1269"/>
      <c r="N76" s="1269"/>
      <c r="O76" s="1269"/>
      <c r="P76" s="1269"/>
      <c r="Q76" s="1269"/>
      <c r="R76" s="1269"/>
      <c r="S76" s="1269"/>
      <c r="T76" s="1269"/>
      <c r="U76" s="1269"/>
      <c r="V76" s="1269"/>
      <c r="W76" s="1269"/>
      <c r="X76" s="1269"/>
      <c r="Y76" s="1269"/>
      <c r="Z76" s="1269"/>
      <c r="AA76" s="1269"/>
      <c r="AB76" s="1269"/>
      <c r="AC76" s="1269"/>
      <c r="AD76" s="1269"/>
      <c r="AE76" s="1269"/>
      <c r="AF76" s="1269"/>
      <c r="AG76" s="1269"/>
      <c r="AH76" s="1269"/>
      <c r="AI76" s="1279"/>
      <c r="AJ76" s="1279"/>
      <c r="AK76" s="1279"/>
      <c r="AL76" s="1279"/>
      <c r="AM76" s="1279"/>
      <c r="AN76" s="1279"/>
      <c r="AO76" s="1279"/>
      <c r="AP76" s="1279"/>
      <c r="AQ76" s="1279"/>
      <c r="AR76" s="1279"/>
      <c r="AS76" s="1279"/>
      <c r="AT76" s="1279"/>
      <c r="AU76" s="1279"/>
      <c r="AV76" s="1279"/>
      <c r="AW76" s="303"/>
      <c r="BB76" s="304">
        <f t="shared" si="8"/>
        <v>0</v>
      </c>
      <c r="BC76" s="303"/>
      <c r="BD76" s="303">
        <f>$AP$76</f>
        <v>0</v>
      </c>
      <c r="BE76" s="303"/>
      <c r="BF76" s="303"/>
      <c r="BG76" s="303"/>
      <c r="BH76" s="303"/>
    </row>
    <row r="77" spans="1:60" ht="13.5" x14ac:dyDescent="0.25">
      <c r="A77" s="1268" t="s">
        <v>2067</v>
      </c>
      <c r="B77" s="1268"/>
      <c r="C77" s="1268"/>
      <c r="D77" s="1268"/>
      <c r="E77" s="1268"/>
      <c r="F77" s="1268"/>
      <c r="G77" s="1276" t="s">
        <v>5171</v>
      </c>
      <c r="H77" s="1276"/>
      <c r="I77" s="1276"/>
      <c r="J77" s="1276"/>
      <c r="K77" s="1276"/>
      <c r="L77" s="1276"/>
      <c r="M77" s="1276"/>
      <c r="N77" s="1276"/>
      <c r="O77" s="1276"/>
      <c r="P77" s="1276"/>
      <c r="Q77" s="1276"/>
      <c r="R77" s="1276"/>
      <c r="S77" s="1276"/>
      <c r="T77" s="1276"/>
      <c r="U77" s="1276"/>
      <c r="V77" s="1276"/>
      <c r="W77" s="1276"/>
      <c r="X77" s="1276"/>
      <c r="Y77" s="1276"/>
      <c r="Z77" s="1276"/>
      <c r="AA77" s="1276"/>
      <c r="AB77" s="1276"/>
      <c r="AC77" s="1276"/>
      <c r="AD77" s="1276"/>
      <c r="AE77" s="1276"/>
      <c r="AF77" s="1276"/>
      <c r="AG77" s="1276"/>
      <c r="AH77" s="1276"/>
      <c r="AI77" s="1280">
        <f>SUM(AI51+AI48+AI49+AI50+AI52+AI53+AI54+AI55+AI66+AI67+AI68+AI69+AI70+AI71+AI72+AI73+AI74+AI75+AI76)</f>
        <v>0</v>
      </c>
      <c r="AJ77" s="1280"/>
      <c r="AK77" s="1280"/>
      <c r="AL77" s="1280"/>
      <c r="AM77" s="1280"/>
      <c r="AN77" s="1280"/>
      <c r="AO77" s="1280"/>
      <c r="AP77" s="1280">
        <f>SUM(AP51+AP48+AP49+AP50+AP52+AP53+AP54+AP55+AP66+AP67+AP68+AP69+AP70+AP71+AP72+AP73+AP74+AP75+AP76)</f>
        <v>0</v>
      </c>
      <c r="AQ77" s="1280"/>
      <c r="AR77" s="1280"/>
      <c r="AS77" s="1280"/>
      <c r="AT77" s="1280"/>
      <c r="AU77" s="1280"/>
      <c r="AV77" s="1280"/>
      <c r="AW77" s="313"/>
      <c r="BB77" s="304">
        <f>SUM(BB51+BB48+BB49+BB50+BB52+BB53+BB54+BB55+BB66+BB67+BB68+BB69+BB70+BB71+BB72+BB73+BB74+BB75+BB76)</f>
        <v>0</v>
      </c>
      <c r="BC77" s="303"/>
      <c r="BD77" s="304">
        <f>SUM(BD51+BD48+BD49+BD50+BD52+BD53+BD54+BD55+BD66+BD67+BD68+BD69+BD70+BD71+BD72+BD73+BD74+BD75+BD76)</f>
        <v>0</v>
      </c>
      <c r="BE77" s="303"/>
      <c r="BF77" s="303"/>
      <c r="BG77" s="303"/>
      <c r="BH77" s="303"/>
    </row>
    <row r="78" spans="1:60" ht="13.5" x14ac:dyDescent="0.25">
      <c r="A78" s="1268"/>
      <c r="B78" s="1268"/>
      <c r="C78" s="1268"/>
      <c r="D78" s="1268"/>
      <c r="E78" s="1268"/>
      <c r="F78" s="1268"/>
      <c r="G78" s="1276" t="s">
        <v>2304</v>
      </c>
      <c r="H78" s="1276"/>
      <c r="I78" s="1276"/>
      <c r="J78" s="1276"/>
      <c r="K78" s="1276"/>
      <c r="L78" s="1276"/>
      <c r="M78" s="1276"/>
      <c r="N78" s="1276"/>
      <c r="O78" s="1276"/>
      <c r="P78" s="1276"/>
      <c r="Q78" s="1276"/>
      <c r="R78" s="1276"/>
      <c r="S78" s="1276"/>
      <c r="T78" s="1276"/>
      <c r="U78" s="1276"/>
      <c r="V78" s="1276"/>
      <c r="W78" s="1276"/>
      <c r="X78" s="1276"/>
      <c r="Y78" s="1276"/>
      <c r="Z78" s="1276"/>
      <c r="AA78" s="1276"/>
      <c r="AB78" s="1276"/>
      <c r="AC78" s="1276"/>
      <c r="AD78" s="1276"/>
      <c r="AE78" s="1276"/>
      <c r="AF78" s="1276"/>
      <c r="AG78" s="1276"/>
      <c r="AH78" s="1276"/>
      <c r="AI78" s="1281"/>
      <c r="AJ78" s="1281"/>
      <c r="AK78" s="1281"/>
      <c r="AL78" s="1281"/>
      <c r="AM78" s="1281"/>
      <c r="AN78" s="1281"/>
      <c r="AO78" s="1281"/>
      <c r="AP78" s="1281"/>
      <c r="AQ78" s="1281"/>
      <c r="AR78" s="1281"/>
      <c r="AS78" s="1281"/>
      <c r="AT78" s="1281"/>
      <c r="AU78" s="1281"/>
      <c r="AV78" s="1281"/>
      <c r="AW78" s="303"/>
      <c r="BB78" s="304">
        <f t="shared" ref="BB78" si="9">SUM(AI78)</f>
        <v>0</v>
      </c>
      <c r="BC78" s="303"/>
      <c r="BD78" s="303"/>
      <c r="BE78" s="303"/>
      <c r="BF78" s="303"/>
      <c r="BG78" s="303"/>
      <c r="BH78" s="303"/>
    </row>
    <row r="79" spans="1:60" ht="15.95" customHeight="1" x14ac:dyDescent="0.25">
      <c r="A79" s="1268" t="s">
        <v>2305</v>
      </c>
      <c r="B79" s="1268"/>
      <c r="C79" s="1268"/>
      <c r="D79" s="1268"/>
      <c r="E79" s="1268"/>
      <c r="F79" s="1268"/>
      <c r="G79" s="1269" t="s">
        <v>2306</v>
      </c>
      <c r="H79" s="1269"/>
      <c r="I79" s="1269"/>
      <c r="J79" s="1269"/>
      <c r="K79" s="1269"/>
      <c r="L79" s="1269"/>
      <c r="M79" s="1269"/>
      <c r="N79" s="1269"/>
      <c r="O79" s="1269"/>
      <c r="P79" s="1269"/>
      <c r="Q79" s="1269"/>
      <c r="R79" s="1269"/>
      <c r="S79" s="1269"/>
      <c r="T79" s="1269"/>
      <c r="U79" s="1269"/>
      <c r="V79" s="1269"/>
      <c r="W79" s="1269"/>
      <c r="X79" s="1269"/>
      <c r="Y79" s="1269"/>
      <c r="Z79" s="1269"/>
      <c r="AA79" s="1269"/>
      <c r="AB79" s="1269"/>
      <c r="AC79" s="1269"/>
      <c r="AD79" s="1269"/>
      <c r="AE79" s="1269"/>
      <c r="AF79" s="1269"/>
      <c r="AG79" s="1269"/>
      <c r="AH79" s="1269"/>
      <c r="AI79" s="1280">
        <f>SUM(AI80+AI81+AI82+AI83-AI84-AI85-AI86-AI87)</f>
        <v>0</v>
      </c>
      <c r="AJ79" s="1280"/>
      <c r="AK79" s="1280"/>
      <c r="AL79" s="1280"/>
      <c r="AM79" s="1280"/>
      <c r="AN79" s="1280"/>
      <c r="AO79" s="1280"/>
      <c r="AP79" s="1280">
        <f>SUM(AP80+AP81+AP82+AP83-AP84-AP85-AP86-AP87)</f>
        <v>0</v>
      </c>
      <c r="AQ79" s="1280"/>
      <c r="AR79" s="1280"/>
      <c r="AS79" s="1280"/>
      <c r="AT79" s="1280"/>
      <c r="AU79" s="1280"/>
      <c r="AV79" s="1280"/>
      <c r="AW79" s="303"/>
      <c r="BB79" s="304">
        <f>SUM(BB80+BB81+BB82+BB83-BB84-BB85-BB86-BB87)</f>
        <v>0</v>
      </c>
      <c r="BC79" s="303"/>
      <c r="BD79" s="304">
        <f>SUM(BD80+BD81+BD82+BD83-BD84-BD85-BD86-BD87)</f>
        <v>0</v>
      </c>
      <c r="BE79" s="303"/>
      <c r="BF79" s="303"/>
      <c r="BG79" s="303"/>
      <c r="BH79" s="303"/>
    </row>
    <row r="80" spans="1:60" ht="15.95" customHeight="1" x14ac:dyDescent="0.25">
      <c r="A80" s="1268" t="s">
        <v>2307</v>
      </c>
      <c r="B80" s="1268"/>
      <c r="C80" s="1268"/>
      <c r="D80" s="1268"/>
      <c r="E80" s="1268"/>
      <c r="F80" s="1268"/>
      <c r="G80" s="1269" t="s">
        <v>2308</v>
      </c>
      <c r="H80" s="1269"/>
      <c r="I80" s="1269"/>
      <c r="J80" s="1269"/>
      <c r="K80" s="1269"/>
      <c r="L80" s="1269"/>
      <c r="M80" s="1269"/>
      <c r="N80" s="1269"/>
      <c r="O80" s="1269"/>
      <c r="P80" s="1269"/>
      <c r="Q80" s="1269"/>
      <c r="R80" s="1269"/>
      <c r="S80" s="1269"/>
      <c r="T80" s="1269"/>
      <c r="U80" s="1269"/>
      <c r="V80" s="1269"/>
      <c r="W80" s="1269"/>
      <c r="X80" s="1269"/>
      <c r="Y80" s="1269"/>
      <c r="Z80" s="1269"/>
      <c r="AA80" s="1269"/>
      <c r="AB80" s="1269"/>
      <c r="AC80" s="1269"/>
      <c r="AD80" s="1269"/>
      <c r="AE80" s="1269"/>
      <c r="AF80" s="1269"/>
      <c r="AG80" s="1269"/>
      <c r="AH80" s="1269"/>
      <c r="AI80" s="1279"/>
      <c r="AJ80" s="1279"/>
      <c r="AK80" s="1279"/>
      <c r="AL80" s="1279"/>
      <c r="AM80" s="1279"/>
      <c r="AN80" s="1279"/>
      <c r="AO80" s="1279"/>
      <c r="AP80" s="1279"/>
      <c r="AQ80" s="1279"/>
      <c r="AR80" s="1279"/>
      <c r="AS80" s="1279"/>
      <c r="AT80" s="1279"/>
      <c r="AU80" s="1279"/>
      <c r="AV80" s="1279"/>
      <c r="AW80" s="303"/>
      <c r="BB80" s="304">
        <f t="shared" ref="BB80:BB87" si="10">SUM(AI80)</f>
        <v>0</v>
      </c>
      <c r="BC80" s="303"/>
      <c r="BD80" s="303">
        <f>$AP$80</f>
        <v>0</v>
      </c>
      <c r="BE80" s="303"/>
      <c r="BF80" s="303"/>
      <c r="BG80" s="303"/>
      <c r="BH80" s="303"/>
    </row>
    <row r="81" spans="1:60" ht="28.5" customHeight="1" x14ac:dyDescent="0.25">
      <c r="A81" s="1268" t="s">
        <v>2309</v>
      </c>
      <c r="B81" s="1268"/>
      <c r="C81" s="1268"/>
      <c r="D81" s="1268"/>
      <c r="E81" s="1268"/>
      <c r="F81" s="1268"/>
      <c r="G81" s="1271" t="s">
        <v>2310</v>
      </c>
      <c r="H81" s="1271"/>
      <c r="I81" s="1271"/>
      <c r="J81" s="1271"/>
      <c r="K81" s="1271"/>
      <c r="L81" s="1271"/>
      <c r="M81" s="1271"/>
      <c r="N81" s="1271"/>
      <c r="O81" s="1271"/>
      <c r="P81" s="1271"/>
      <c r="Q81" s="1271"/>
      <c r="R81" s="1271"/>
      <c r="S81" s="1271"/>
      <c r="T81" s="1271"/>
      <c r="U81" s="1271"/>
      <c r="V81" s="1271"/>
      <c r="W81" s="1271"/>
      <c r="X81" s="1271"/>
      <c r="Y81" s="1271"/>
      <c r="Z81" s="1271"/>
      <c r="AA81" s="1271"/>
      <c r="AB81" s="1271"/>
      <c r="AC81" s="1271"/>
      <c r="AD81" s="1271"/>
      <c r="AE81" s="1271"/>
      <c r="AF81" s="1271"/>
      <c r="AG81" s="1271"/>
      <c r="AH81" s="1271"/>
      <c r="AI81" s="1279"/>
      <c r="AJ81" s="1279"/>
      <c r="AK81" s="1279"/>
      <c r="AL81" s="1279"/>
      <c r="AM81" s="1279"/>
      <c r="AN81" s="1279"/>
      <c r="AO81" s="1279"/>
      <c r="AP81" s="1279"/>
      <c r="AQ81" s="1279"/>
      <c r="AR81" s="1279"/>
      <c r="AS81" s="1279"/>
      <c r="AT81" s="1279"/>
      <c r="AU81" s="1279"/>
      <c r="AV81" s="1279"/>
      <c r="AW81" s="303"/>
      <c r="BB81" s="304">
        <f t="shared" si="10"/>
        <v>0</v>
      </c>
      <c r="BC81" s="303"/>
      <c r="BD81" s="303">
        <f>$AP$81</f>
        <v>0</v>
      </c>
      <c r="BE81" s="303"/>
      <c r="BF81" s="303"/>
      <c r="BG81" s="303"/>
      <c r="BH81" s="303"/>
    </row>
    <row r="82" spans="1:60" ht="14.85" customHeight="1" x14ac:dyDescent="0.25">
      <c r="A82" s="1268" t="s">
        <v>2311</v>
      </c>
      <c r="B82" s="1268"/>
      <c r="C82" s="1268"/>
      <c r="D82" s="1268"/>
      <c r="E82" s="1268"/>
      <c r="F82" s="1268"/>
      <c r="G82" s="1271" t="s">
        <v>2312</v>
      </c>
      <c r="H82" s="1271"/>
      <c r="I82" s="1271"/>
      <c r="J82" s="1271"/>
      <c r="K82" s="1271"/>
      <c r="L82" s="1271"/>
      <c r="M82" s="1271"/>
      <c r="N82" s="1271"/>
      <c r="O82" s="1271"/>
      <c r="P82" s="1271"/>
      <c r="Q82" s="1271"/>
      <c r="R82" s="1271"/>
      <c r="S82" s="1271"/>
      <c r="T82" s="1271"/>
      <c r="U82" s="1271"/>
      <c r="V82" s="1271"/>
      <c r="W82" s="1271"/>
      <c r="X82" s="1271"/>
      <c r="Y82" s="1271"/>
      <c r="Z82" s="1271"/>
      <c r="AA82" s="1271"/>
      <c r="AB82" s="1271"/>
      <c r="AC82" s="1271"/>
      <c r="AD82" s="1271"/>
      <c r="AE82" s="1271"/>
      <c r="AF82" s="1271"/>
      <c r="AG82" s="1271"/>
      <c r="AH82" s="1271"/>
      <c r="AI82" s="1279"/>
      <c r="AJ82" s="1279"/>
      <c r="AK82" s="1279"/>
      <c r="AL82" s="1279"/>
      <c r="AM82" s="1279"/>
      <c r="AN82" s="1279"/>
      <c r="AO82" s="1279"/>
      <c r="AP82" s="1279"/>
      <c r="AQ82" s="1279"/>
      <c r="AR82" s="1279"/>
      <c r="AS82" s="1279"/>
      <c r="AT82" s="1279"/>
      <c r="AU82" s="1279"/>
      <c r="AV82" s="1279"/>
      <c r="AW82" s="303"/>
      <c r="BB82" s="304">
        <f t="shared" si="10"/>
        <v>0</v>
      </c>
      <c r="BC82" s="303"/>
      <c r="BD82" s="303">
        <f>$AP$82</f>
        <v>0</v>
      </c>
      <c r="BE82" s="303"/>
      <c r="BF82" s="303"/>
      <c r="BG82" s="303"/>
      <c r="BH82" s="303"/>
    </row>
    <row r="83" spans="1:60" ht="13.5" x14ac:dyDescent="0.25">
      <c r="A83" s="1268" t="s">
        <v>2313</v>
      </c>
      <c r="B83" s="1268"/>
      <c r="C83" s="1268"/>
      <c r="D83" s="1268"/>
      <c r="E83" s="1268"/>
      <c r="F83" s="1268"/>
      <c r="G83" s="1271" t="s">
        <v>2314</v>
      </c>
      <c r="H83" s="1271"/>
      <c r="I83" s="1271"/>
      <c r="J83" s="1271"/>
      <c r="K83" s="1271"/>
      <c r="L83" s="1271"/>
      <c r="M83" s="1271"/>
      <c r="N83" s="1271"/>
      <c r="O83" s="1271"/>
      <c r="P83" s="1271"/>
      <c r="Q83" s="1271"/>
      <c r="R83" s="1271"/>
      <c r="S83" s="1271"/>
      <c r="T83" s="1271"/>
      <c r="U83" s="1271"/>
      <c r="V83" s="1271"/>
      <c r="W83" s="1271"/>
      <c r="X83" s="1271"/>
      <c r="Y83" s="1271"/>
      <c r="Z83" s="1271"/>
      <c r="AA83" s="1271"/>
      <c r="AB83" s="1271"/>
      <c r="AC83" s="1271"/>
      <c r="AD83" s="1271"/>
      <c r="AE83" s="1271"/>
      <c r="AF83" s="1271"/>
      <c r="AG83" s="1271"/>
      <c r="AH83" s="1271"/>
      <c r="AI83" s="1279"/>
      <c r="AJ83" s="1279"/>
      <c r="AK83" s="1279"/>
      <c r="AL83" s="1279"/>
      <c r="AM83" s="1279"/>
      <c r="AN83" s="1279"/>
      <c r="AO83" s="1279"/>
      <c r="AP83" s="1279"/>
      <c r="AQ83" s="1279"/>
      <c r="AR83" s="1279"/>
      <c r="AS83" s="1279"/>
      <c r="AT83" s="1279"/>
      <c r="AU83" s="1279"/>
      <c r="AV83" s="1279"/>
      <c r="AW83" s="303"/>
      <c r="BB83" s="304">
        <f t="shared" si="10"/>
        <v>0</v>
      </c>
      <c r="BC83" s="303"/>
      <c r="BD83" s="303">
        <f>$AP$83</f>
        <v>0</v>
      </c>
      <c r="BE83" s="303"/>
      <c r="BF83" s="303"/>
      <c r="BG83" s="303"/>
      <c r="BH83" s="303"/>
    </row>
    <row r="84" spans="1:60" ht="30" customHeight="1" x14ac:dyDescent="0.25">
      <c r="A84" s="1268" t="s">
        <v>2315</v>
      </c>
      <c r="B84" s="1268"/>
      <c r="C84" s="1268"/>
      <c r="D84" s="1268"/>
      <c r="E84" s="1268"/>
      <c r="F84" s="1268"/>
      <c r="G84" s="1271" t="s">
        <v>2316</v>
      </c>
      <c r="H84" s="1271"/>
      <c r="I84" s="1271"/>
      <c r="J84" s="1271"/>
      <c r="K84" s="1271"/>
      <c r="L84" s="1271"/>
      <c r="M84" s="1271"/>
      <c r="N84" s="1271"/>
      <c r="O84" s="1271"/>
      <c r="P84" s="1271"/>
      <c r="Q84" s="1271"/>
      <c r="R84" s="1271"/>
      <c r="S84" s="1271"/>
      <c r="T84" s="1271"/>
      <c r="U84" s="1271"/>
      <c r="V84" s="1271"/>
      <c r="W84" s="1271"/>
      <c r="X84" s="1271"/>
      <c r="Y84" s="1271"/>
      <c r="Z84" s="1271"/>
      <c r="AA84" s="1271"/>
      <c r="AB84" s="1271"/>
      <c r="AC84" s="1271"/>
      <c r="AD84" s="1271"/>
      <c r="AE84" s="1271"/>
      <c r="AF84" s="1271"/>
      <c r="AG84" s="1271"/>
      <c r="AH84" s="1271"/>
      <c r="AI84" s="1279"/>
      <c r="AJ84" s="1279"/>
      <c r="AK84" s="1279"/>
      <c r="AL84" s="1279"/>
      <c r="AM84" s="1279"/>
      <c r="AN84" s="1279"/>
      <c r="AO84" s="1279"/>
      <c r="AP84" s="1279"/>
      <c r="AQ84" s="1279"/>
      <c r="AR84" s="1279"/>
      <c r="AS84" s="1279"/>
      <c r="AT84" s="1279"/>
      <c r="AU84" s="1279"/>
      <c r="AV84" s="1279"/>
      <c r="AW84" s="303"/>
      <c r="BB84" s="304">
        <f t="shared" si="10"/>
        <v>0</v>
      </c>
      <c r="BC84" s="303"/>
      <c r="BD84" s="303">
        <f>$AP$84</f>
        <v>0</v>
      </c>
      <c r="BE84" s="303"/>
      <c r="BF84" s="303"/>
      <c r="BG84" s="303"/>
      <c r="BH84" s="303"/>
    </row>
    <row r="85" spans="1:60" ht="15.95" customHeight="1" x14ac:dyDescent="0.25">
      <c r="A85" s="1268" t="s">
        <v>2317</v>
      </c>
      <c r="B85" s="1268"/>
      <c r="C85" s="1268"/>
      <c r="D85" s="1268"/>
      <c r="E85" s="1268"/>
      <c r="F85" s="1268"/>
      <c r="G85" s="1269" t="s">
        <v>2318</v>
      </c>
      <c r="H85" s="1269"/>
      <c r="I85" s="1269"/>
      <c r="J85" s="1269"/>
      <c r="K85" s="1269"/>
      <c r="L85" s="1269"/>
      <c r="M85" s="1269"/>
      <c r="N85" s="1269"/>
      <c r="O85" s="1269"/>
      <c r="P85" s="1269"/>
      <c r="Q85" s="1269"/>
      <c r="R85" s="1269"/>
      <c r="S85" s="1269"/>
      <c r="T85" s="1269"/>
      <c r="U85" s="1269"/>
      <c r="V85" s="1269"/>
      <c r="W85" s="1269"/>
      <c r="X85" s="1269"/>
      <c r="Y85" s="1269"/>
      <c r="Z85" s="1269"/>
      <c r="AA85" s="1269"/>
      <c r="AB85" s="1269"/>
      <c r="AC85" s="1269"/>
      <c r="AD85" s="1269"/>
      <c r="AE85" s="1269"/>
      <c r="AF85" s="1269"/>
      <c r="AG85" s="1269"/>
      <c r="AH85" s="1269"/>
      <c r="AI85" s="1279"/>
      <c r="AJ85" s="1279"/>
      <c r="AK85" s="1279"/>
      <c r="AL85" s="1279"/>
      <c r="AM85" s="1279"/>
      <c r="AN85" s="1279"/>
      <c r="AO85" s="1279"/>
      <c r="AP85" s="1279"/>
      <c r="AQ85" s="1279"/>
      <c r="AR85" s="1279"/>
      <c r="AS85" s="1279"/>
      <c r="AT85" s="1279"/>
      <c r="AU85" s="1279"/>
      <c r="AV85" s="1279"/>
      <c r="AW85" s="303"/>
      <c r="BB85" s="304">
        <f t="shared" si="10"/>
        <v>0</v>
      </c>
      <c r="BC85" s="303"/>
      <c r="BD85" s="303">
        <f>$AP$85</f>
        <v>0</v>
      </c>
      <c r="BE85" s="303"/>
      <c r="BF85" s="303"/>
      <c r="BG85" s="303"/>
      <c r="BH85" s="303"/>
    </row>
    <row r="86" spans="1:60" ht="30" customHeight="1" x14ac:dyDescent="0.25">
      <c r="A86" s="1268" t="s">
        <v>2319</v>
      </c>
      <c r="B86" s="1268"/>
      <c r="C86" s="1268"/>
      <c r="D86" s="1268"/>
      <c r="E86" s="1268"/>
      <c r="F86" s="1268"/>
      <c r="G86" s="1271" t="s">
        <v>2320</v>
      </c>
      <c r="H86" s="1271"/>
      <c r="I86" s="1271"/>
      <c r="J86" s="1271"/>
      <c r="K86" s="1271"/>
      <c r="L86" s="1271"/>
      <c r="M86" s="1271"/>
      <c r="N86" s="1271"/>
      <c r="O86" s="1271"/>
      <c r="P86" s="1271"/>
      <c r="Q86" s="1271"/>
      <c r="R86" s="1271"/>
      <c r="S86" s="1271"/>
      <c r="T86" s="1271"/>
      <c r="U86" s="1271"/>
      <c r="V86" s="1271"/>
      <c r="W86" s="1271"/>
      <c r="X86" s="1271"/>
      <c r="Y86" s="1271"/>
      <c r="Z86" s="1271"/>
      <c r="AA86" s="1271"/>
      <c r="AB86" s="1271"/>
      <c r="AC86" s="1271"/>
      <c r="AD86" s="1271"/>
      <c r="AE86" s="1271"/>
      <c r="AF86" s="1271"/>
      <c r="AG86" s="1271"/>
      <c r="AH86" s="1271"/>
      <c r="AI86" s="1279"/>
      <c r="AJ86" s="1279"/>
      <c r="AK86" s="1279"/>
      <c r="AL86" s="1279"/>
      <c r="AM86" s="1279"/>
      <c r="AN86" s="1279"/>
      <c r="AO86" s="1279"/>
      <c r="AP86" s="1279"/>
      <c r="AQ86" s="1279"/>
      <c r="AR86" s="1279"/>
      <c r="AS86" s="1279"/>
      <c r="AT86" s="1279"/>
      <c r="AU86" s="1279"/>
      <c r="AV86" s="1279"/>
      <c r="AW86" s="303"/>
      <c r="BB86" s="304">
        <f t="shared" si="10"/>
        <v>0</v>
      </c>
      <c r="BC86" s="303"/>
      <c r="BD86" s="303">
        <f>$AP$86</f>
        <v>0</v>
      </c>
      <c r="BE86" s="303"/>
      <c r="BF86" s="303"/>
      <c r="BG86" s="303"/>
      <c r="BH86" s="303"/>
    </row>
    <row r="87" spans="1:60" ht="15.95" customHeight="1" x14ac:dyDescent="0.25">
      <c r="A87" s="1268" t="s">
        <v>2321</v>
      </c>
      <c r="B87" s="1268"/>
      <c r="C87" s="1268"/>
      <c r="D87" s="1268"/>
      <c r="E87" s="1268"/>
      <c r="F87" s="1268"/>
      <c r="G87" s="1269" t="s">
        <v>2322</v>
      </c>
      <c r="H87" s="1269"/>
      <c r="I87" s="1269"/>
      <c r="J87" s="1269"/>
      <c r="K87" s="1269"/>
      <c r="L87" s="1269"/>
      <c r="M87" s="1269"/>
      <c r="N87" s="1269"/>
      <c r="O87" s="1269"/>
      <c r="P87" s="1269"/>
      <c r="Q87" s="1269"/>
      <c r="R87" s="1269"/>
      <c r="S87" s="1269"/>
      <c r="T87" s="1269"/>
      <c r="U87" s="1269"/>
      <c r="V87" s="1269"/>
      <c r="W87" s="1269"/>
      <c r="X87" s="1269"/>
      <c r="Y87" s="1269"/>
      <c r="Z87" s="1269"/>
      <c r="AA87" s="1269"/>
      <c r="AB87" s="1269"/>
      <c r="AC87" s="1269"/>
      <c r="AD87" s="1269"/>
      <c r="AE87" s="1269"/>
      <c r="AF87" s="1269"/>
      <c r="AG87" s="1269"/>
      <c r="AH87" s="1269"/>
      <c r="AI87" s="1279"/>
      <c r="AJ87" s="1279"/>
      <c r="AK87" s="1279"/>
      <c r="AL87" s="1279"/>
      <c r="AM87" s="1279"/>
      <c r="AN87" s="1279"/>
      <c r="AO87" s="1279"/>
      <c r="AP87" s="1279"/>
      <c r="AQ87" s="1279"/>
      <c r="AR87" s="1279"/>
      <c r="AS87" s="1279" t="s">
        <v>2323</v>
      </c>
      <c r="AT87" s="1279"/>
      <c r="AU87" s="1279"/>
      <c r="AV87" s="1279"/>
      <c r="AW87" s="303"/>
      <c r="BB87" s="304">
        <f t="shared" si="10"/>
        <v>0</v>
      </c>
      <c r="BC87" s="303"/>
      <c r="BD87" s="303">
        <f>$AP$87</f>
        <v>0</v>
      </c>
      <c r="BE87" s="303"/>
      <c r="BF87" s="303"/>
      <c r="BG87" s="303"/>
      <c r="BH87" s="303"/>
    </row>
    <row r="88" spans="1:60" ht="14.85" customHeight="1" x14ac:dyDescent="0.25">
      <c r="A88" s="245"/>
      <c r="H88" s="303"/>
      <c r="I88" s="303"/>
      <c r="J88" s="303"/>
      <c r="K88" s="303"/>
      <c r="L88" s="303"/>
      <c r="M88" s="303"/>
      <c r="N88" s="303"/>
      <c r="O88" s="303"/>
      <c r="P88" s="303"/>
      <c r="Q88" s="303"/>
      <c r="R88" s="303"/>
      <c r="S88" s="303"/>
      <c r="T88" s="303"/>
      <c r="U88" s="303"/>
      <c r="V88" s="303"/>
      <c r="W88" s="303"/>
      <c r="X88" s="303"/>
      <c r="Y88" s="303"/>
      <c r="Z88" s="303"/>
      <c r="AA88" s="303"/>
      <c r="AB88" s="303"/>
      <c r="AC88" s="303"/>
      <c r="AD88" s="303"/>
      <c r="AE88" s="303"/>
      <c r="AF88" s="303"/>
      <c r="AG88" s="303"/>
      <c r="AH88" s="303"/>
      <c r="AI88" s="303"/>
      <c r="AJ88" s="303"/>
      <c r="AK88" s="303"/>
      <c r="AL88" s="303"/>
      <c r="AM88" s="303"/>
      <c r="AN88" s="303"/>
      <c r="AO88" s="303"/>
      <c r="AP88" s="303"/>
      <c r="AQ88" s="303"/>
      <c r="AR88" s="303"/>
      <c r="AS88" s="303"/>
      <c r="AT88" s="303"/>
      <c r="AU88" s="303"/>
      <c r="AV88" s="303"/>
      <c r="AW88" s="303"/>
    </row>
    <row r="92" spans="1:60" ht="15.95" customHeight="1" x14ac:dyDescent="0.25">
      <c r="A92" s="296" t="s">
        <v>2251</v>
      </c>
      <c r="B92" s="297"/>
      <c r="C92" s="297"/>
      <c r="D92" s="297"/>
      <c r="E92" s="297"/>
      <c r="F92" s="297"/>
      <c r="G92" s="297"/>
      <c r="H92" s="297"/>
      <c r="I92" s="297"/>
      <c r="J92" s="297"/>
      <c r="K92" s="297"/>
      <c r="L92" s="297"/>
      <c r="M92" s="297"/>
      <c r="N92" s="297"/>
      <c r="O92" s="297"/>
      <c r="P92" s="297"/>
      <c r="Q92" s="298"/>
      <c r="AE92" s="299" t="s">
        <v>2208</v>
      </c>
      <c r="AG92" s="243"/>
      <c r="AH92" s="300" t="str">
        <f t="shared" ref="AH92:AQ92" si="11">AH2</f>
        <v/>
      </c>
      <c r="AI92" s="300" t="str">
        <f t="shared" si="11"/>
        <v/>
      </c>
      <c r="AJ92" s="300" t="str">
        <f t="shared" si="11"/>
        <v/>
      </c>
      <c r="AK92" s="300" t="str">
        <f t="shared" si="11"/>
        <v/>
      </c>
      <c r="AL92" s="300" t="str">
        <f t="shared" si="11"/>
        <v/>
      </c>
      <c r="AM92" s="300" t="str">
        <f t="shared" si="11"/>
        <v/>
      </c>
      <c r="AN92" s="300" t="str">
        <f t="shared" si="11"/>
        <v/>
      </c>
      <c r="AO92" s="300" t="str">
        <f t="shared" si="11"/>
        <v/>
      </c>
      <c r="AP92" s="300" t="str">
        <f t="shared" si="11"/>
        <v/>
      </c>
      <c r="AQ92" s="300" t="str">
        <f t="shared" si="11"/>
        <v/>
      </c>
      <c r="AR92" s="243"/>
    </row>
    <row r="94" spans="1:60" ht="14.85" customHeight="1" x14ac:dyDescent="0.25">
      <c r="A94" s="1264" t="s">
        <v>2210</v>
      </c>
      <c r="B94" s="1264"/>
      <c r="C94" s="1264"/>
      <c r="D94" s="1264"/>
      <c r="E94" s="1264"/>
      <c r="F94" s="1264"/>
      <c r="G94" s="1264" t="s">
        <v>2211</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t="s">
        <v>1265</v>
      </c>
      <c r="AJ94" s="1264"/>
      <c r="AK94" s="1264"/>
      <c r="AL94" s="1264"/>
      <c r="AM94" s="1264"/>
      <c r="AN94" s="1264"/>
      <c r="AO94" s="1264"/>
      <c r="AP94" s="1264" t="s">
        <v>1279</v>
      </c>
      <c r="AQ94" s="1264"/>
      <c r="AR94" s="1264"/>
      <c r="AS94" s="1264"/>
      <c r="AT94" s="1264"/>
      <c r="AU94" s="1264"/>
      <c r="AV94" s="1264"/>
      <c r="AW94" s="245"/>
    </row>
    <row r="95" spans="1:60" ht="30.75" customHeight="1" x14ac:dyDescent="0.25">
      <c r="A95" s="1264"/>
      <c r="B95" s="1264"/>
      <c r="C95" s="1264"/>
      <c r="D95" s="1264"/>
      <c r="E95" s="1264"/>
      <c r="F95" s="126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c r="AL95" s="1264"/>
      <c r="AM95" s="1264"/>
      <c r="AN95" s="1264"/>
      <c r="AO95" s="1264"/>
      <c r="AP95" s="1264"/>
      <c r="AQ95" s="1264"/>
      <c r="AR95" s="1264"/>
      <c r="AS95" s="1264"/>
      <c r="AT95" s="1264"/>
      <c r="AU95" s="1264"/>
      <c r="AV95" s="1264"/>
      <c r="AW95" s="245"/>
    </row>
    <row r="96" spans="1:60" ht="33" customHeight="1" x14ac:dyDescent="0.25">
      <c r="A96" s="1268" t="s">
        <v>2324</v>
      </c>
      <c r="B96" s="1268"/>
      <c r="C96" s="1268"/>
      <c r="D96" s="1268"/>
      <c r="E96" s="1268"/>
      <c r="F96" s="1268"/>
      <c r="G96" s="1271" t="s">
        <v>5169</v>
      </c>
      <c r="H96" s="1271"/>
      <c r="I96" s="1271"/>
      <c r="J96" s="1271"/>
      <c r="K96" s="1271"/>
      <c r="L96" s="1271"/>
      <c r="M96" s="1271"/>
      <c r="N96" s="1271"/>
      <c r="O96" s="1271"/>
      <c r="P96" s="1271"/>
      <c r="Q96" s="1271"/>
      <c r="R96" s="1271"/>
      <c r="S96" s="1271"/>
      <c r="T96" s="1271"/>
      <c r="U96" s="1271"/>
      <c r="V96" s="1271"/>
      <c r="W96" s="1271"/>
      <c r="X96" s="1271"/>
      <c r="Y96" s="1271"/>
      <c r="Z96" s="1271"/>
      <c r="AA96" s="1271"/>
      <c r="AB96" s="1271"/>
      <c r="AC96" s="1271"/>
      <c r="AD96" s="1271"/>
      <c r="AE96" s="1271"/>
      <c r="AF96" s="1271"/>
      <c r="AG96" s="1271"/>
      <c r="AH96" s="1271"/>
      <c r="AI96" s="1280">
        <f>SUM(AI97+AI98+AI99+AI100+AI101+AI102+AI103+AI104+AI105)</f>
        <v>0</v>
      </c>
      <c r="AJ96" s="1280"/>
      <c r="AK96" s="1280"/>
      <c r="AL96" s="1280"/>
      <c r="AM96" s="1280"/>
      <c r="AN96" s="1280"/>
      <c r="AO96" s="1280"/>
      <c r="AP96" s="1280">
        <f>SUM(AP97+AP98+AP99+AP100+AP101+AP102+AP103+AP104+AP105)</f>
        <v>0</v>
      </c>
      <c r="AQ96" s="1280"/>
      <c r="AR96" s="1280"/>
      <c r="AS96" s="1280"/>
      <c r="AT96" s="1280"/>
      <c r="AU96" s="1280"/>
      <c r="AV96" s="1280"/>
      <c r="AW96" s="311"/>
      <c r="BB96" s="304">
        <f>SUM(BB97+BB98+BB99+BB100+BB101+BB102+BB103+BB104+BB105)</f>
        <v>0</v>
      </c>
      <c r="BC96" s="303"/>
      <c r="BD96" s="304">
        <f>SUM(BD97+BD98+BD99+BD100+BD101+BD102+BD103+BD104+BD105)</f>
        <v>0</v>
      </c>
      <c r="BE96" s="303"/>
      <c r="BF96" s="303"/>
      <c r="BG96" s="303"/>
      <c r="BH96" s="303"/>
    </row>
    <row r="97" spans="1:60" ht="13.5" x14ac:dyDescent="0.25">
      <c r="A97" s="1268" t="s">
        <v>2325</v>
      </c>
      <c r="B97" s="1268"/>
      <c r="C97" s="1268"/>
      <c r="D97" s="1268"/>
      <c r="E97" s="1268"/>
      <c r="F97" s="1268"/>
      <c r="G97" s="1271" t="s">
        <v>2326</v>
      </c>
      <c r="H97" s="1271"/>
      <c r="I97" s="1271"/>
      <c r="J97" s="1271"/>
      <c r="K97" s="1271"/>
      <c r="L97" s="1271"/>
      <c r="M97" s="1271"/>
      <c r="N97" s="1271"/>
      <c r="O97" s="1271"/>
      <c r="P97" s="1271"/>
      <c r="Q97" s="1271"/>
      <c r="R97" s="1271"/>
      <c r="S97" s="1271"/>
      <c r="T97" s="1271"/>
      <c r="U97" s="1271"/>
      <c r="V97" s="1271"/>
      <c r="W97" s="1271"/>
      <c r="X97" s="1271"/>
      <c r="Y97" s="1271"/>
      <c r="Z97" s="1271"/>
      <c r="AA97" s="1271"/>
      <c r="AB97" s="1271"/>
      <c r="AC97" s="1271"/>
      <c r="AD97" s="1271"/>
      <c r="AE97" s="1271"/>
      <c r="AF97" s="1271"/>
      <c r="AG97" s="1271"/>
      <c r="AH97" s="1271"/>
      <c r="AI97" s="1279"/>
      <c r="AJ97" s="1279"/>
      <c r="AK97" s="1279"/>
      <c r="AL97" s="1279"/>
      <c r="AM97" s="1279"/>
      <c r="AN97" s="1279"/>
      <c r="AO97" s="1279"/>
      <c r="AP97" s="1279"/>
      <c r="AQ97" s="1279"/>
      <c r="AR97" s="1279"/>
      <c r="AS97" s="1279"/>
      <c r="AT97" s="1279"/>
      <c r="AU97" s="1279"/>
      <c r="AV97" s="1279"/>
      <c r="AW97" s="311"/>
      <c r="BB97" s="304">
        <f t="shared" ref="BB97:BB98" si="12">SUM(AI97)</f>
        <v>0</v>
      </c>
      <c r="BC97" s="303"/>
      <c r="BD97" s="303">
        <f>$AP$97</f>
        <v>0</v>
      </c>
      <c r="BE97" s="303"/>
      <c r="BF97" s="303"/>
      <c r="BG97" s="303"/>
      <c r="BH97" s="303"/>
    </row>
    <row r="98" spans="1:60" ht="13.5" x14ac:dyDescent="0.25">
      <c r="A98" s="1268" t="s">
        <v>2327</v>
      </c>
      <c r="B98" s="1268"/>
      <c r="C98" s="1268"/>
      <c r="D98" s="1268"/>
      <c r="E98" s="1268"/>
      <c r="F98" s="1268"/>
      <c r="G98" s="1271" t="s">
        <v>2328</v>
      </c>
      <c r="H98" s="1271"/>
      <c r="I98" s="1271"/>
      <c r="J98" s="1271"/>
      <c r="K98" s="1271"/>
      <c r="L98" s="1271"/>
      <c r="M98" s="1271"/>
      <c r="N98" s="1271"/>
      <c r="O98" s="1271"/>
      <c r="P98" s="1271"/>
      <c r="Q98" s="1271"/>
      <c r="R98" s="1271"/>
      <c r="S98" s="1271"/>
      <c r="T98" s="1271"/>
      <c r="U98" s="1271"/>
      <c r="V98" s="1271"/>
      <c r="W98" s="1271"/>
      <c r="X98" s="1271"/>
      <c r="Y98" s="1271"/>
      <c r="Z98" s="1271"/>
      <c r="AA98" s="1271"/>
      <c r="AB98" s="1271"/>
      <c r="AC98" s="1271"/>
      <c r="AD98" s="1271"/>
      <c r="AE98" s="1271"/>
      <c r="AF98" s="1271"/>
      <c r="AG98" s="1271"/>
      <c r="AH98" s="1271"/>
      <c r="AI98" s="1279"/>
      <c r="AJ98" s="1279"/>
      <c r="AK98" s="1279"/>
      <c r="AL98" s="1279"/>
      <c r="AM98" s="1279"/>
      <c r="AN98" s="1279"/>
      <c r="AO98" s="1279"/>
      <c r="AP98" s="1279"/>
      <c r="AQ98" s="1279"/>
      <c r="AR98" s="1279"/>
      <c r="AS98" s="1279"/>
      <c r="AT98" s="1279"/>
      <c r="AU98" s="1279"/>
      <c r="AV98" s="1279"/>
      <c r="AW98" s="245"/>
      <c r="BB98" s="304">
        <f t="shared" si="12"/>
        <v>0</v>
      </c>
      <c r="BC98" s="303"/>
      <c r="BD98" s="303">
        <f>$AP$98</f>
        <v>0</v>
      </c>
      <c r="BE98" s="303"/>
      <c r="BF98" s="303"/>
      <c r="BG98" s="303"/>
      <c r="BH98" s="303"/>
    </row>
    <row r="99" spans="1:60" ht="45" customHeight="1" x14ac:dyDescent="0.25">
      <c r="A99" s="1268" t="s">
        <v>2329</v>
      </c>
      <c r="B99" s="1268"/>
      <c r="C99" s="1268"/>
      <c r="D99" s="1268"/>
      <c r="E99" s="1268"/>
      <c r="F99" s="1268"/>
      <c r="G99" s="1271" t="s">
        <v>5170</v>
      </c>
      <c r="H99" s="1271"/>
      <c r="I99" s="1271"/>
      <c r="J99" s="1271"/>
      <c r="K99" s="1271"/>
      <c r="L99" s="1271"/>
      <c r="M99" s="1271"/>
      <c r="N99" s="1271"/>
      <c r="O99" s="1271"/>
      <c r="P99" s="1271"/>
      <c r="Q99" s="1271"/>
      <c r="R99" s="1271"/>
      <c r="S99" s="1271"/>
      <c r="T99" s="1271"/>
      <c r="U99" s="1271"/>
      <c r="V99" s="1271"/>
      <c r="W99" s="1271"/>
      <c r="X99" s="1271"/>
      <c r="Y99" s="1271"/>
      <c r="Z99" s="1271"/>
      <c r="AA99" s="1271"/>
      <c r="AB99" s="1271"/>
      <c r="AC99" s="1271"/>
      <c r="AD99" s="1271"/>
      <c r="AE99" s="1271"/>
      <c r="AF99" s="1271"/>
      <c r="AG99" s="1271"/>
      <c r="AH99" s="1271"/>
      <c r="AI99" s="1281">
        <f>SUM(SUVAHAVUJ!$N$141-SUVAHAVUJ!$X$141+SUVAHAVUJ!$N$142-SUVAHAVUJ!$X$142)</f>
        <v>0</v>
      </c>
      <c r="AJ99" s="1281"/>
      <c r="AK99" s="1281"/>
      <c r="AL99" s="1281"/>
      <c r="AM99" s="1281"/>
      <c r="AN99" s="1281"/>
      <c r="AO99" s="1281"/>
      <c r="AP99" s="1281">
        <f>SUM(SUVAHAVUJ!$X$141-SUVAHAVUJ!$AS$141+SUVAHAVUJ!$X$142-SUVAHAVUJ!$AS$142)</f>
        <v>0</v>
      </c>
      <c r="AQ99" s="1281"/>
      <c r="AR99" s="1281"/>
      <c r="AS99" s="1281"/>
      <c r="AT99" s="1281"/>
      <c r="AU99" s="1281"/>
      <c r="AV99" s="1281"/>
      <c r="AW99" s="311"/>
      <c r="BB99" s="304">
        <f>SUM(SUVAHAVUJ!$N$141-SUVAHAVUJ!$X$141+SUVAHAVUJ!$N$142-SUVAHAVUJ!$X$142)</f>
        <v>0</v>
      </c>
      <c r="BC99" s="303"/>
      <c r="BD99" s="303">
        <f>SUM(SUVAHAVUJ!$X$141-SUVAHAVUJ!$AS$141+SUVAHAVUJ!$X$142-SUVAHAVUJ!$AS$142)</f>
        <v>0</v>
      </c>
      <c r="BE99" s="303"/>
      <c r="BF99" s="303"/>
      <c r="BG99" s="303"/>
      <c r="BH99" s="303"/>
    </row>
    <row r="100" spans="1:60" ht="45" customHeight="1" x14ac:dyDescent="0.25">
      <c r="A100" s="1268" t="s">
        <v>2330</v>
      </c>
      <c r="B100" s="1268"/>
      <c r="C100" s="1268"/>
      <c r="D100" s="1268"/>
      <c r="E100" s="1268"/>
      <c r="F100" s="1268"/>
      <c r="G100" s="1271" t="s">
        <v>2331</v>
      </c>
      <c r="H100" s="1271"/>
      <c r="I100" s="1271"/>
      <c r="J100" s="1271"/>
      <c r="K100" s="1271"/>
      <c r="L100" s="1271"/>
      <c r="M100" s="1271"/>
      <c r="N100" s="1271"/>
      <c r="O100" s="1271"/>
      <c r="P100" s="1271"/>
      <c r="Q100" s="1271"/>
      <c r="R100" s="1271"/>
      <c r="S100" s="1271"/>
      <c r="T100" s="1271"/>
      <c r="U100" s="1271"/>
      <c r="V100" s="1271"/>
      <c r="W100" s="1271"/>
      <c r="X100" s="1271"/>
      <c r="Y100" s="1271"/>
      <c r="Z100" s="1271"/>
      <c r="AA100" s="1271"/>
      <c r="AB100" s="1271"/>
      <c r="AC100" s="1271"/>
      <c r="AD100" s="1271"/>
      <c r="AE100" s="1271"/>
      <c r="AF100" s="1271"/>
      <c r="AG100" s="1271"/>
      <c r="AH100" s="1271"/>
      <c r="AI100" s="1279"/>
      <c r="AJ100" s="1279"/>
      <c r="AK100" s="1279"/>
      <c r="AL100" s="1279"/>
      <c r="AM100" s="1279"/>
      <c r="AN100" s="1279"/>
      <c r="AO100" s="1279"/>
      <c r="AP100" s="1279"/>
      <c r="AQ100" s="1279"/>
      <c r="AR100" s="1279"/>
      <c r="AS100" s="1279"/>
      <c r="AT100" s="1279"/>
      <c r="AU100" s="1279"/>
      <c r="AV100" s="1279"/>
      <c r="AW100" s="311"/>
      <c r="BB100" s="304">
        <f t="shared" ref="BB100:BB103" si="13">SUM(AI100)</f>
        <v>0</v>
      </c>
      <c r="BC100" s="303"/>
      <c r="BD100" s="303">
        <f>$AP$100</f>
        <v>0</v>
      </c>
      <c r="BE100" s="303"/>
      <c r="BF100" s="303"/>
      <c r="BG100" s="303"/>
      <c r="BH100" s="303"/>
    </row>
    <row r="101" spans="1:60" ht="13.5" x14ac:dyDescent="0.25">
      <c r="A101" s="1268" t="s">
        <v>2332</v>
      </c>
      <c r="B101" s="1268"/>
      <c r="C101" s="1268"/>
      <c r="D101" s="1268"/>
      <c r="E101" s="1268"/>
      <c r="F101" s="1268"/>
      <c r="G101" s="1271" t="s">
        <v>2333</v>
      </c>
      <c r="H101" s="1271"/>
      <c r="I101" s="1271"/>
      <c r="J101" s="1271"/>
      <c r="K101" s="1271"/>
      <c r="L101" s="1271"/>
      <c r="M101" s="1271"/>
      <c r="N101" s="1271"/>
      <c r="O101" s="1271"/>
      <c r="P101" s="1271"/>
      <c r="Q101" s="1271"/>
      <c r="R101" s="1271"/>
      <c r="S101" s="1271"/>
      <c r="T101" s="1271"/>
      <c r="U101" s="1271"/>
      <c r="V101" s="1271"/>
      <c r="W101" s="1271"/>
      <c r="X101" s="1271"/>
      <c r="Y101" s="1271"/>
      <c r="Z101" s="1271"/>
      <c r="AA101" s="1271"/>
      <c r="AB101" s="1271"/>
      <c r="AC101" s="1271"/>
      <c r="AD101" s="1271"/>
      <c r="AE101" s="1271"/>
      <c r="AF101" s="1271"/>
      <c r="AG101" s="1271"/>
      <c r="AH101" s="1271"/>
      <c r="AI101" s="1279"/>
      <c r="AJ101" s="1279"/>
      <c r="AK101" s="1279"/>
      <c r="AL101" s="1279"/>
      <c r="AM101" s="1279"/>
      <c r="AN101" s="1279"/>
      <c r="AO101" s="1279"/>
      <c r="AP101" s="1279"/>
      <c r="AQ101" s="1279"/>
      <c r="AR101" s="1279"/>
      <c r="AS101" s="1279"/>
      <c r="AT101" s="1279"/>
      <c r="AU101" s="1279"/>
      <c r="AV101" s="1279"/>
      <c r="AW101" s="303"/>
      <c r="BB101" s="304">
        <f t="shared" si="13"/>
        <v>0</v>
      </c>
      <c r="BC101" s="303"/>
      <c r="BD101" s="303">
        <f>$AP$101</f>
        <v>0</v>
      </c>
      <c r="BE101" s="303"/>
      <c r="BF101" s="303"/>
      <c r="BG101" s="303"/>
      <c r="BH101" s="303"/>
    </row>
    <row r="102" spans="1:60" ht="14.85" customHeight="1" x14ac:dyDescent="0.25">
      <c r="A102" s="1268" t="s">
        <v>2334</v>
      </c>
      <c r="B102" s="1268"/>
      <c r="C102" s="1268"/>
      <c r="D102" s="1268"/>
      <c r="E102" s="1268"/>
      <c r="F102" s="1268"/>
      <c r="G102" s="1271" t="s">
        <v>2335</v>
      </c>
      <c r="H102" s="1271"/>
      <c r="I102" s="1271"/>
      <c r="J102" s="1271"/>
      <c r="K102" s="1271"/>
      <c r="L102" s="1271"/>
      <c r="M102" s="1271"/>
      <c r="N102" s="1271"/>
      <c r="O102" s="1271"/>
      <c r="P102" s="1271"/>
      <c r="Q102" s="1271"/>
      <c r="R102" s="1271"/>
      <c r="S102" s="1271"/>
      <c r="T102" s="1271"/>
      <c r="U102" s="1271"/>
      <c r="V102" s="1271"/>
      <c r="W102" s="1271"/>
      <c r="X102" s="1271"/>
      <c r="Y102" s="1271"/>
      <c r="Z102" s="1271"/>
      <c r="AA102" s="1271"/>
      <c r="AB102" s="1271"/>
      <c r="AC102" s="1271"/>
      <c r="AD102" s="1271"/>
      <c r="AE102" s="1271"/>
      <c r="AF102" s="1271"/>
      <c r="AG102" s="1271"/>
      <c r="AH102" s="1271"/>
      <c r="AI102" s="1279"/>
      <c r="AJ102" s="1279"/>
      <c r="AK102" s="1279"/>
      <c r="AL102" s="1279"/>
      <c r="AM102" s="1279"/>
      <c r="AN102" s="1279"/>
      <c r="AO102" s="1279"/>
      <c r="AP102" s="1279"/>
      <c r="AQ102" s="1279"/>
      <c r="AR102" s="1279"/>
      <c r="AS102" s="1279"/>
      <c r="AT102" s="1279"/>
      <c r="AU102" s="1279"/>
      <c r="AV102" s="1279"/>
      <c r="AW102" s="303"/>
      <c r="BB102" s="304">
        <f t="shared" si="13"/>
        <v>0</v>
      </c>
      <c r="BC102" s="303"/>
      <c r="BD102" s="303">
        <f>$AP$102</f>
        <v>0</v>
      </c>
      <c r="BE102" s="303"/>
      <c r="BF102" s="303"/>
      <c r="BG102" s="303"/>
      <c r="BH102" s="303"/>
    </row>
    <row r="103" spans="1:60" ht="28.5" customHeight="1" x14ac:dyDescent="0.25">
      <c r="A103" s="1268" t="s">
        <v>2336</v>
      </c>
      <c r="B103" s="1268"/>
      <c r="C103" s="1268"/>
      <c r="D103" s="1268"/>
      <c r="E103" s="1268"/>
      <c r="F103" s="1268"/>
      <c r="G103" s="1271" t="s">
        <v>2337</v>
      </c>
      <c r="H103" s="1271"/>
      <c r="I103" s="1271"/>
      <c r="J103" s="1271"/>
      <c r="K103" s="1271"/>
      <c r="L103" s="1271"/>
      <c r="M103" s="1271"/>
      <c r="N103" s="1271"/>
      <c r="O103" s="1271"/>
      <c r="P103" s="1271"/>
      <c r="Q103" s="1271"/>
      <c r="R103" s="1271"/>
      <c r="S103" s="1271"/>
      <c r="T103" s="1271"/>
      <c r="U103" s="1271"/>
      <c r="V103" s="1271"/>
      <c r="W103" s="1271"/>
      <c r="X103" s="1271"/>
      <c r="Y103" s="1271"/>
      <c r="Z103" s="1271"/>
      <c r="AA103" s="1271"/>
      <c r="AB103" s="1271"/>
      <c r="AC103" s="1271"/>
      <c r="AD103" s="1271"/>
      <c r="AE103" s="1271"/>
      <c r="AF103" s="1271"/>
      <c r="AG103" s="1271"/>
      <c r="AH103" s="1271"/>
      <c r="AI103" s="1279"/>
      <c r="AJ103" s="1279"/>
      <c r="AK103" s="1279"/>
      <c r="AL103" s="1279"/>
      <c r="AM103" s="1279"/>
      <c r="AN103" s="1279"/>
      <c r="AO103" s="1279"/>
      <c r="AP103" s="1279"/>
      <c r="AQ103" s="1279"/>
      <c r="AR103" s="1279"/>
      <c r="AS103" s="1279"/>
      <c r="AT103" s="1279"/>
      <c r="AU103" s="1279"/>
      <c r="AV103" s="1279"/>
      <c r="AW103" s="303"/>
      <c r="BB103" s="304">
        <f t="shared" si="13"/>
        <v>0</v>
      </c>
      <c r="BC103" s="303"/>
      <c r="BD103" s="303">
        <f>$AP$103</f>
        <v>0</v>
      </c>
      <c r="BE103" s="303"/>
      <c r="BF103" s="303"/>
      <c r="BG103" s="303"/>
      <c r="BH103" s="303"/>
    </row>
    <row r="104" spans="1:60" ht="45" customHeight="1" x14ac:dyDescent="0.25">
      <c r="A104" s="1268" t="s">
        <v>2338</v>
      </c>
      <c r="B104" s="1268"/>
      <c r="C104" s="1268"/>
      <c r="D104" s="1268"/>
      <c r="E104" s="1268"/>
      <c r="F104" s="1268"/>
      <c r="G104" s="1271" t="s">
        <v>2339</v>
      </c>
      <c r="H104" s="1271"/>
      <c r="I104" s="1271"/>
      <c r="J104" s="1271"/>
      <c r="K104" s="1271"/>
      <c r="L104" s="1271"/>
      <c r="M104" s="1271"/>
      <c r="N104" s="1271"/>
      <c r="O104" s="1271"/>
      <c r="P104" s="1271"/>
      <c r="Q104" s="1271"/>
      <c r="R104" s="1271"/>
      <c r="S104" s="1271"/>
      <c r="T104" s="1271"/>
      <c r="U104" s="1271"/>
      <c r="V104" s="1271"/>
      <c r="W104" s="1271"/>
      <c r="X104" s="1271"/>
      <c r="Y104" s="1271"/>
      <c r="Z104" s="1271"/>
      <c r="AA104" s="1271"/>
      <c r="AB104" s="1271"/>
      <c r="AC104" s="1271"/>
      <c r="AD104" s="1271"/>
      <c r="AE104" s="1271"/>
      <c r="AF104" s="1271"/>
      <c r="AG104" s="1271"/>
      <c r="AH104" s="1271"/>
      <c r="AI104" s="1281">
        <f>SUM(SUVAHAVUJ!$N$104-SUVAHAVUJ!$X$104)</f>
        <v>0</v>
      </c>
      <c r="AJ104" s="1281"/>
      <c r="AK104" s="1281"/>
      <c r="AL104" s="1281"/>
      <c r="AM104" s="1281"/>
      <c r="AN104" s="1281"/>
      <c r="AO104" s="1281"/>
      <c r="AP104" s="1281">
        <f>SUM(SUVAHAVUJ!$X$104-SUVAHAVUJ!$AS$104)</f>
        <v>0</v>
      </c>
      <c r="AQ104" s="1281"/>
      <c r="AR104" s="1281"/>
      <c r="AS104" s="1281"/>
      <c r="AT104" s="1281"/>
      <c r="AU104" s="1281"/>
      <c r="AV104" s="1281"/>
      <c r="AW104" s="311"/>
      <c r="BB104" s="304">
        <f>SUM(SUVAHAVUJ!$N$104-SUVAHAVUJ!$X$104)</f>
        <v>0</v>
      </c>
      <c r="BC104" s="303"/>
      <c r="BD104" s="303">
        <f>SUM(SUVAHAVUJ!$X$104-SUVAHAVUJ!$AS$104)</f>
        <v>0</v>
      </c>
      <c r="BE104" s="303"/>
      <c r="BF104" s="303"/>
      <c r="BG104" s="303"/>
      <c r="BH104" s="303"/>
    </row>
    <row r="105" spans="1:60" ht="45" customHeight="1" x14ac:dyDescent="0.25">
      <c r="A105" s="1268" t="s">
        <v>2340</v>
      </c>
      <c r="B105" s="1268"/>
      <c r="C105" s="1268"/>
      <c r="D105" s="1268"/>
      <c r="E105" s="1268"/>
      <c r="F105" s="1268"/>
      <c r="G105" s="1271" t="s">
        <v>2341</v>
      </c>
      <c r="H105" s="1271"/>
      <c r="I105" s="1271"/>
      <c r="J105" s="1271"/>
      <c r="K105" s="1271"/>
      <c r="L105" s="1271"/>
      <c r="M105" s="1271"/>
      <c r="N105" s="1271"/>
      <c r="O105" s="1271"/>
      <c r="P105" s="1271"/>
      <c r="Q105" s="1271"/>
      <c r="R105" s="1271"/>
      <c r="S105" s="1271"/>
      <c r="T105" s="1271"/>
      <c r="U105" s="1271"/>
      <c r="V105" s="1271"/>
      <c r="W105" s="1271"/>
      <c r="X105" s="1271"/>
      <c r="Y105" s="1271"/>
      <c r="Z105" s="1271"/>
      <c r="AA105" s="1271"/>
      <c r="AB105" s="1271"/>
      <c r="AC105" s="1271"/>
      <c r="AD105" s="1271"/>
      <c r="AE105" s="1271"/>
      <c r="AF105" s="1271"/>
      <c r="AG105" s="1271"/>
      <c r="AH105" s="1271"/>
      <c r="AI105" s="1279"/>
      <c r="AJ105" s="1279"/>
      <c r="AK105" s="1279"/>
      <c r="AL105" s="1279"/>
      <c r="AM105" s="1279"/>
      <c r="AN105" s="1279"/>
      <c r="AO105" s="1279"/>
      <c r="AP105" s="1279"/>
      <c r="AQ105" s="1279"/>
      <c r="AR105" s="1279"/>
      <c r="AS105" s="1279"/>
      <c r="AT105" s="1279"/>
      <c r="AU105" s="1279"/>
      <c r="AV105" s="1279"/>
      <c r="AW105" s="311"/>
      <c r="BB105" s="304">
        <f t="shared" ref="BB105:BB106" si="14">SUM(AI105)</f>
        <v>0</v>
      </c>
      <c r="BC105" s="303"/>
      <c r="BD105" s="303">
        <f>$AP$105</f>
        <v>0</v>
      </c>
      <c r="BE105" s="303"/>
      <c r="BF105" s="303"/>
      <c r="BG105" s="303"/>
      <c r="BH105" s="303"/>
    </row>
    <row r="106" spans="1:60" ht="28.5" customHeight="1" x14ac:dyDescent="0.25">
      <c r="A106" s="1268" t="s">
        <v>2342</v>
      </c>
      <c r="B106" s="1268"/>
      <c r="C106" s="1268"/>
      <c r="D106" s="1268"/>
      <c r="E106" s="1268"/>
      <c r="F106" s="1268"/>
      <c r="G106" s="1271" t="s">
        <v>2343</v>
      </c>
      <c r="H106" s="1271"/>
      <c r="I106" s="1271"/>
      <c r="J106" s="1271"/>
      <c r="K106" s="1271"/>
      <c r="L106" s="1271"/>
      <c r="M106" s="1271"/>
      <c r="N106" s="1271"/>
      <c r="O106" s="1271"/>
      <c r="P106" s="1271"/>
      <c r="Q106" s="1271"/>
      <c r="R106" s="1271"/>
      <c r="S106" s="1271"/>
      <c r="T106" s="1271"/>
      <c r="U106" s="1271"/>
      <c r="V106" s="1271"/>
      <c r="W106" s="1271"/>
      <c r="X106" s="1271"/>
      <c r="Y106" s="1271"/>
      <c r="Z106" s="1271"/>
      <c r="AA106" s="1271"/>
      <c r="AB106" s="1271"/>
      <c r="AC106" s="1271"/>
      <c r="AD106" s="1271"/>
      <c r="AE106" s="1271"/>
      <c r="AF106" s="1271"/>
      <c r="AG106" s="1271"/>
      <c r="AH106" s="1271"/>
      <c r="AI106" s="1279"/>
      <c r="AJ106" s="1279"/>
      <c r="AK106" s="1279"/>
      <c r="AL106" s="1279"/>
      <c r="AM106" s="1279"/>
      <c r="AN106" s="1279"/>
      <c r="AO106" s="1279"/>
      <c r="AP106" s="1279"/>
      <c r="AQ106" s="1279"/>
      <c r="AR106" s="1279"/>
      <c r="AS106" s="1279"/>
      <c r="AT106" s="1279"/>
      <c r="AU106" s="1279"/>
      <c r="AV106" s="1279"/>
      <c r="AW106" s="303"/>
      <c r="BB106" s="304">
        <f t="shared" si="14"/>
        <v>0</v>
      </c>
      <c r="BC106" s="303"/>
      <c r="BD106" s="303">
        <f>$AP$106</f>
        <v>0</v>
      </c>
      <c r="BE106" s="303"/>
      <c r="BF106" s="303"/>
      <c r="BG106" s="303"/>
      <c r="BH106" s="303"/>
    </row>
    <row r="107" spans="1:60" ht="28.5" customHeight="1" x14ac:dyDescent="0.25">
      <c r="A107" s="1268" t="s">
        <v>2344</v>
      </c>
      <c r="B107" s="1268"/>
      <c r="C107" s="1268"/>
      <c r="D107" s="1268"/>
      <c r="E107" s="1268"/>
      <c r="F107" s="1268"/>
      <c r="G107" s="1271" t="s">
        <v>2345</v>
      </c>
      <c r="H107" s="1271"/>
      <c r="I107" s="1271"/>
      <c r="J107" s="1271"/>
      <c r="K107" s="1271"/>
      <c r="L107" s="1271"/>
      <c r="M107" s="1271"/>
      <c r="N107" s="1271"/>
      <c r="O107" s="1271"/>
      <c r="P107" s="1271"/>
      <c r="Q107" s="1271"/>
      <c r="R107" s="1271"/>
      <c r="S107" s="1271"/>
      <c r="T107" s="1271"/>
      <c r="U107" s="1271"/>
      <c r="V107" s="1271"/>
      <c r="W107" s="1271"/>
      <c r="X107" s="1271"/>
      <c r="Y107" s="1271"/>
      <c r="Z107" s="1271"/>
      <c r="AA107" s="1271"/>
      <c r="AB107" s="1271"/>
      <c r="AC107" s="1271"/>
      <c r="AD107" s="1271"/>
      <c r="AE107" s="1271"/>
      <c r="AF107" s="1271"/>
      <c r="AG107" s="1271"/>
      <c r="AH107" s="1271"/>
      <c r="AI107" s="1281">
        <f>SUM(SUVAHAVUJ!$N$89+SUVAHAVUJ!$N$92+SUVAHAVUJ!$N$95+SUVAHAVUJ!$N$99-SUVAHAVUJ!$X$89-SUVAHAVUJ!$X$92-SUVAHAVUJ!$X$95-SUVAHAVUJ!$X$99)-SUVAHAVUJ!$X$102</f>
        <v>0</v>
      </c>
      <c r="AJ107" s="1281"/>
      <c r="AK107" s="1281"/>
      <c r="AL107" s="1281"/>
      <c r="AM107" s="1281"/>
      <c r="AN107" s="1281"/>
      <c r="AO107" s="1281"/>
      <c r="AP107" s="1281">
        <f>SUM(SUVAHAVUJ!$X$89+SUVAHAVUJ!$X$92+SUVAHAVUJ!$X$95+SUVAHAVUJ!$X$99-SUVAHAVUJ!$AS$89-SUVAHAVUJ!$AS$92-SUVAHAVUJ!$AS$95-SUVAHAVUJ!$AS$99)-SUVAHAVUJ!$AS$102</f>
        <v>0</v>
      </c>
      <c r="AQ107" s="1281"/>
      <c r="AR107" s="1281"/>
      <c r="AS107" s="1281"/>
      <c r="AT107" s="1281"/>
      <c r="AU107" s="1281"/>
      <c r="AV107" s="1281"/>
      <c r="AW107" s="303"/>
      <c r="BB107" s="304">
        <f>SUM(SUVAHAVUJ!$N$89+SUVAHAVUJ!$N$92+SUVAHAVUJ!$N$95+SUVAHAVUJ!$N$99-SUVAHAVUJ!$X$89-SUVAHAVUJ!$X$92-SUVAHAVUJ!$X$95-SUVAHAVUJ!$X$99)-SUVAHAVUJ!$X$102</f>
        <v>0</v>
      </c>
      <c r="BC107" s="303"/>
      <c r="BD107" s="303">
        <f>SUM(SUVAHAVUJ!$X$89+SUVAHAVUJ!$X$92+SUVAHAVUJ!$X$95+SUVAHAVUJ!$X$99-SUVAHAVUJ!$AS$89-SUVAHAVUJ!$AS$92-SUVAHAVUJ!$AS$95-SUVAHAVUJ!$AS$99)-SUVAHAVUJ!$AS$102</f>
        <v>0</v>
      </c>
      <c r="BE107" s="303"/>
      <c r="BF107" s="303"/>
      <c r="BG107" s="303"/>
      <c r="BH107" s="303"/>
    </row>
    <row r="108" spans="1:60" ht="28.5" customHeight="1" x14ac:dyDescent="0.25">
      <c r="A108" s="1268" t="s">
        <v>2346</v>
      </c>
      <c r="B108" s="1268"/>
      <c r="C108" s="1268"/>
      <c r="D108" s="1268"/>
      <c r="E108" s="1268"/>
      <c r="F108" s="1268"/>
      <c r="G108" s="1271" t="s">
        <v>2347</v>
      </c>
      <c r="H108" s="1271"/>
      <c r="I108" s="1271"/>
      <c r="J108" s="1271"/>
      <c r="K108" s="1271"/>
      <c r="L108" s="1271"/>
      <c r="M108" s="1271"/>
      <c r="N108" s="1271"/>
      <c r="O108" s="1271"/>
      <c r="P108" s="1271"/>
      <c r="Q108" s="1271"/>
      <c r="R108" s="1271"/>
      <c r="S108" s="1271"/>
      <c r="T108" s="1271"/>
      <c r="U108" s="1271"/>
      <c r="V108" s="1271"/>
      <c r="W108" s="1271"/>
      <c r="X108" s="1271"/>
      <c r="Y108" s="1271"/>
      <c r="Z108" s="1271"/>
      <c r="AA108" s="1271"/>
      <c r="AB108" s="1271"/>
      <c r="AC108" s="1271"/>
      <c r="AD108" s="1271"/>
      <c r="AE108" s="1271"/>
      <c r="AF108" s="1271"/>
      <c r="AG108" s="1271"/>
      <c r="AH108" s="1271"/>
      <c r="AI108" s="1279"/>
      <c r="AJ108" s="1279"/>
      <c r="AK108" s="1279"/>
      <c r="AL108" s="1279"/>
      <c r="AM108" s="1279"/>
      <c r="AN108" s="1279"/>
      <c r="AO108" s="1279"/>
      <c r="AP108" s="1279"/>
      <c r="AQ108" s="1279"/>
      <c r="AR108" s="1279"/>
      <c r="AS108" s="1279"/>
      <c r="AT108" s="1279"/>
      <c r="AU108" s="1279"/>
      <c r="AV108" s="1279"/>
      <c r="AW108" s="303"/>
      <c r="BB108" s="304">
        <f>SUM(AI108)</f>
        <v>0</v>
      </c>
      <c r="BC108" s="303"/>
      <c r="BD108" s="303">
        <f>$AP$108</f>
        <v>0</v>
      </c>
      <c r="BE108" s="303"/>
      <c r="BF108" s="303"/>
      <c r="BG108" s="303"/>
      <c r="BH108" s="303"/>
    </row>
    <row r="109" spans="1:60" ht="28.5" customHeight="1" x14ac:dyDescent="0.25">
      <c r="A109" s="1268" t="s">
        <v>2348</v>
      </c>
      <c r="B109" s="1268"/>
      <c r="C109" s="1268"/>
      <c r="D109" s="1268"/>
      <c r="E109" s="1268"/>
      <c r="F109" s="1268"/>
      <c r="G109" s="1271" t="s">
        <v>2349</v>
      </c>
      <c r="H109" s="1271"/>
      <c r="I109" s="1271"/>
      <c r="J109" s="1271"/>
      <c r="K109" s="1271"/>
      <c r="L109" s="1271"/>
      <c r="M109" s="1271"/>
      <c r="N109" s="1271"/>
      <c r="O109" s="1271"/>
      <c r="P109" s="1271"/>
      <c r="Q109" s="1271"/>
      <c r="R109" s="1271"/>
      <c r="S109" s="1271"/>
      <c r="T109" s="1271"/>
      <c r="U109" s="1271"/>
      <c r="V109" s="1271"/>
      <c r="W109" s="1271"/>
      <c r="X109" s="1271"/>
      <c r="Y109" s="1271"/>
      <c r="Z109" s="1271"/>
      <c r="AA109" s="1271"/>
      <c r="AB109" s="1271"/>
      <c r="AC109" s="1271"/>
      <c r="AD109" s="1271"/>
      <c r="AE109" s="1271"/>
      <c r="AF109" s="1271"/>
      <c r="AG109" s="1271"/>
      <c r="AH109" s="1271"/>
      <c r="AI109" s="1279"/>
      <c r="AJ109" s="1279"/>
      <c r="AK109" s="1279"/>
      <c r="AL109" s="1279"/>
      <c r="AM109" s="1279"/>
      <c r="AN109" s="1279"/>
      <c r="AO109" s="1279"/>
      <c r="AP109" s="1279"/>
      <c r="AQ109" s="1279"/>
      <c r="AR109" s="1279"/>
      <c r="AS109" s="1279"/>
      <c r="AT109" s="1279"/>
      <c r="AU109" s="1279"/>
      <c r="AV109" s="1279"/>
      <c r="AW109" s="303"/>
      <c r="BB109" s="304">
        <f t="shared" ref="BB109:BB112" si="15">SUM(AI109)</f>
        <v>0</v>
      </c>
      <c r="BC109" s="303"/>
      <c r="BD109" s="303">
        <f>$AP$109</f>
        <v>0</v>
      </c>
      <c r="BE109" s="303"/>
      <c r="BF109" s="303"/>
      <c r="BG109" s="303"/>
      <c r="BH109" s="303"/>
    </row>
    <row r="110" spans="1:60" ht="28.5" customHeight="1" x14ac:dyDescent="0.25">
      <c r="A110" s="1268" t="s">
        <v>2350</v>
      </c>
      <c r="B110" s="1268"/>
      <c r="C110" s="1268"/>
      <c r="D110" s="1268"/>
      <c r="E110" s="1268"/>
      <c r="F110" s="1268"/>
      <c r="G110" s="1271" t="s">
        <v>2351</v>
      </c>
      <c r="H110" s="1271"/>
      <c r="I110" s="1271"/>
      <c r="J110" s="1271"/>
      <c r="K110" s="1271"/>
      <c r="L110" s="1271"/>
      <c r="M110" s="1271"/>
      <c r="N110" s="1271"/>
      <c r="O110" s="1271"/>
      <c r="P110" s="1271"/>
      <c r="Q110" s="1271"/>
      <c r="R110" s="1271"/>
      <c r="S110" s="1271"/>
      <c r="T110" s="1271"/>
      <c r="U110" s="1271"/>
      <c r="V110" s="1271"/>
      <c r="W110" s="1271"/>
      <c r="X110" s="1271"/>
      <c r="Y110" s="1271"/>
      <c r="Z110" s="1271"/>
      <c r="AA110" s="1271"/>
      <c r="AB110" s="1271"/>
      <c r="AC110" s="1271"/>
      <c r="AD110" s="1271"/>
      <c r="AE110" s="1271"/>
      <c r="AF110" s="1271"/>
      <c r="AG110" s="1271"/>
      <c r="AH110" s="1271"/>
      <c r="AI110" s="1279"/>
      <c r="AJ110" s="1279"/>
      <c r="AK110" s="1279"/>
      <c r="AL110" s="1279"/>
      <c r="AM110" s="1279"/>
      <c r="AN110" s="1279"/>
      <c r="AO110" s="1279"/>
      <c r="AP110" s="1279"/>
      <c r="AQ110" s="1279"/>
      <c r="AR110" s="1279"/>
      <c r="AS110" s="1279"/>
      <c r="AT110" s="1279"/>
      <c r="AU110" s="1279"/>
      <c r="AV110" s="1279"/>
      <c r="AW110" s="303"/>
      <c r="BB110" s="304">
        <f t="shared" si="15"/>
        <v>0</v>
      </c>
      <c r="BC110" s="303"/>
      <c r="BD110" s="303">
        <f>$AP$110</f>
        <v>0</v>
      </c>
      <c r="BE110" s="303"/>
      <c r="BF110" s="303"/>
      <c r="BG110" s="303"/>
      <c r="BH110" s="303"/>
    </row>
    <row r="111" spans="1:60" ht="14.85" customHeight="1" x14ac:dyDescent="0.25">
      <c r="A111" s="1268" t="s">
        <v>2352</v>
      </c>
      <c r="B111" s="1268"/>
      <c r="C111" s="1268"/>
      <c r="D111" s="1268"/>
      <c r="E111" s="1268"/>
      <c r="F111" s="1268"/>
      <c r="G111" s="1271" t="s">
        <v>2353</v>
      </c>
      <c r="H111" s="1271"/>
      <c r="I111" s="1271"/>
      <c r="J111" s="1271"/>
      <c r="K111" s="1271"/>
      <c r="L111" s="1271"/>
      <c r="M111" s="1271"/>
      <c r="N111" s="1271"/>
      <c r="O111" s="1271"/>
      <c r="P111" s="1271"/>
      <c r="Q111" s="1271"/>
      <c r="R111" s="1271"/>
      <c r="S111" s="1271"/>
      <c r="T111" s="1271"/>
      <c r="U111" s="1271"/>
      <c r="V111" s="1271"/>
      <c r="W111" s="1271"/>
      <c r="X111" s="1271"/>
      <c r="Y111" s="1271"/>
      <c r="Z111" s="1271"/>
      <c r="AA111" s="1271"/>
      <c r="AB111" s="1271"/>
      <c r="AC111" s="1271"/>
      <c r="AD111" s="1271"/>
      <c r="AE111" s="1271"/>
      <c r="AF111" s="1271"/>
      <c r="AG111" s="1271"/>
      <c r="AH111" s="1271"/>
      <c r="AI111" s="1279"/>
      <c r="AJ111" s="1279"/>
      <c r="AK111" s="1279"/>
      <c r="AL111" s="1279"/>
      <c r="AM111" s="1279"/>
      <c r="AN111" s="1279"/>
      <c r="AO111" s="1279"/>
      <c r="AP111" s="1279"/>
      <c r="AQ111" s="1279"/>
      <c r="AR111" s="1279"/>
      <c r="AS111" s="1279"/>
      <c r="AT111" s="1279"/>
      <c r="AU111" s="1279"/>
      <c r="AV111" s="1279"/>
      <c r="AW111" s="303"/>
      <c r="BB111" s="304">
        <f t="shared" si="15"/>
        <v>0</v>
      </c>
      <c r="BC111" s="303"/>
      <c r="BD111" s="303">
        <f>$AP$111</f>
        <v>0</v>
      </c>
      <c r="BE111" s="303"/>
      <c r="BF111" s="303"/>
      <c r="BG111" s="303"/>
      <c r="BH111" s="303"/>
    </row>
    <row r="112" spans="1:60" ht="14.1" customHeight="1" x14ac:dyDescent="0.25">
      <c r="A112" s="1268" t="s">
        <v>2354</v>
      </c>
      <c r="B112" s="1268"/>
      <c r="C112" s="1268"/>
      <c r="D112" s="1268"/>
      <c r="E112" s="1268"/>
      <c r="F112" s="1268"/>
      <c r="G112" s="1271" t="s">
        <v>2355</v>
      </c>
      <c r="H112" s="1271"/>
      <c r="I112" s="1271"/>
      <c r="J112" s="1271"/>
      <c r="K112" s="1271"/>
      <c r="L112" s="1271"/>
      <c r="M112" s="1271"/>
      <c r="N112" s="1271"/>
      <c r="O112" s="1271"/>
      <c r="P112" s="1271"/>
      <c r="Q112" s="1271"/>
      <c r="R112" s="1271"/>
      <c r="S112" s="1271"/>
      <c r="T112" s="1271"/>
      <c r="U112" s="1271"/>
      <c r="V112" s="1271"/>
      <c r="W112" s="1271"/>
      <c r="X112" s="1271"/>
      <c r="Y112" s="1271"/>
      <c r="Z112" s="1271"/>
      <c r="AA112" s="1271"/>
      <c r="AB112" s="1271"/>
      <c r="AC112" s="1271"/>
      <c r="AD112" s="1271"/>
      <c r="AE112" s="1271"/>
      <c r="AF112" s="1271"/>
      <c r="AG112" s="1271"/>
      <c r="AH112" s="1271"/>
      <c r="AI112" s="1279"/>
      <c r="AJ112" s="1279"/>
      <c r="AK112" s="1279"/>
      <c r="AL112" s="1279"/>
      <c r="AM112" s="1279"/>
      <c r="AN112" s="1279"/>
      <c r="AO112" s="1279"/>
      <c r="AP112" s="1279"/>
      <c r="AQ112" s="1279"/>
      <c r="AR112" s="1279"/>
      <c r="AS112" s="1279"/>
      <c r="AT112" s="1279"/>
      <c r="AU112" s="1279"/>
      <c r="AV112" s="1279"/>
      <c r="AW112" s="303"/>
      <c r="BB112" s="304">
        <f t="shared" si="15"/>
        <v>0</v>
      </c>
      <c r="BC112" s="303"/>
      <c r="BD112" s="303">
        <f>$AP$112</f>
        <v>0</v>
      </c>
      <c r="BE112" s="303"/>
      <c r="BF112" s="303"/>
      <c r="BG112" s="303"/>
      <c r="BH112" s="303"/>
    </row>
    <row r="113" spans="1:60" ht="13.5" x14ac:dyDescent="0.25">
      <c r="A113" s="1268" t="s">
        <v>2099</v>
      </c>
      <c r="B113" s="1268"/>
      <c r="C113" s="1268"/>
      <c r="D113" s="1268"/>
      <c r="E113" s="1268"/>
      <c r="F113" s="1268"/>
      <c r="G113" s="1276" t="s">
        <v>2356</v>
      </c>
      <c r="H113" s="1276"/>
      <c r="I113" s="1276"/>
      <c r="J113" s="1276"/>
      <c r="K113" s="1276"/>
      <c r="L113" s="1276"/>
      <c r="M113" s="1276"/>
      <c r="N113" s="1276"/>
      <c r="O113" s="1276"/>
      <c r="P113" s="1276"/>
      <c r="Q113" s="1276"/>
      <c r="R113" s="1276"/>
      <c r="S113" s="1276"/>
      <c r="T113" s="1276"/>
      <c r="U113" s="1276"/>
      <c r="V113" s="1276"/>
      <c r="W113" s="1276"/>
      <c r="X113" s="1276"/>
      <c r="Y113" s="1276"/>
      <c r="Z113" s="1276"/>
      <c r="AA113" s="1276"/>
      <c r="AB113" s="1276"/>
      <c r="AC113" s="1276"/>
      <c r="AD113" s="1276"/>
      <c r="AE113" s="1276"/>
      <c r="AF113" s="1276"/>
      <c r="AG113" s="1276"/>
      <c r="AH113" s="1276"/>
      <c r="AI113" s="1280">
        <f>SUM(AI79+AI96+AI106+AI107+AI108+AI109+AI110+AI111+AI112)</f>
        <v>0</v>
      </c>
      <c r="AJ113" s="1280"/>
      <c r="AK113" s="1280"/>
      <c r="AL113" s="1280"/>
      <c r="AM113" s="1280"/>
      <c r="AN113" s="1280"/>
      <c r="AO113" s="1280"/>
      <c r="AP113" s="1280">
        <f>SUM(AP79+AP96+AP106+AP107+AP108+AP109+AP110+AP111+AP112)</f>
        <v>0</v>
      </c>
      <c r="AQ113" s="1280"/>
      <c r="AR113" s="1280"/>
      <c r="AS113" s="1280"/>
      <c r="AT113" s="1280"/>
      <c r="AU113" s="1280"/>
      <c r="AV113" s="1280"/>
      <c r="AW113" s="303"/>
      <c r="BB113" s="304">
        <f>SUM(BB79+BB96+BB106+BB107+BB108+BB109+BB110+BB111+BB112)</f>
        <v>0</v>
      </c>
      <c r="BC113" s="303"/>
      <c r="BD113" s="304">
        <f>SUM(BD79+BD96+BD106+BD107+BD108+BD109+BD110+BD111+BD112)</f>
        <v>0</v>
      </c>
      <c r="BE113" s="303"/>
      <c r="BF113" s="303"/>
      <c r="BG113" s="303"/>
      <c r="BH113" s="303"/>
    </row>
    <row r="114" spans="1:60" ht="30" customHeight="1" x14ac:dyDescent="0.25">
      <c r="A114" s="1268" t="s">
        <v>2176</v>
      </c>
      <c r="B114" s="1268"/>
      <c r="C114" s="1268"/>
      <c r="D114" s="1268"/>
      <c r="E114" s="1268"/>
      <c r="F114" s="1268"/>
      <c r="G114" s="1276" t="s">
        <v>2357</v>
      </c>
      <c r="H114" s="1276"/>
      <c r="I114" s="1276"/>
      <c r="J114" s="1276"/>
      <c r="K114" s="1276"/>
      <c r="L114" s="1276"/>
      <c r="M114" s="1276"/>
      <c r="N114" s="1276"/>
      <c r="O114" s="1276"/>
      <c r="P114" s="1276"/>
      <c r="Q114" s="1276"/>
      <c r="R114" s="1276"/>
      <c r="S114" s="1276"/>
      <c r="T114" s="1276"/>
      <c r="U114" s="1276"/>
      <c r="V114" s="1276"/>
      <c r="W114" s="1276"/>
      <c r="X114" s="1276"/>
      <c r="Y114" s="1276"/>
      <c r="Z114" s="1276"/>
      <c r="AA114" s="1276"/>
      <c r="AB114" s="1276"/>
      <c r="AC114" s="1276"/>
      <c r="AD114" s="1276"/>
      <c r="AE114" s="1276"/>
      <c r="AF114" s="1276"/>
      <c r="AG114" s="1276"/>
      <c r="AH114" s="1276"/>
      <c r="AI114" s="1280">
        <f>SUM(AI113+AI77+AI46)</f>
        <v>0</v>
      </c>
      <c r="AJ114" s="1280"/>
      <c r="AK114" s="1280"/>
      <c r="AL114" s="1280"/>
      <c r="AM114" s="1280"/>
      <c r="AN114" s="1280"/>
      <c r="AO114" s="1280"/>
      <c r="AP114" s="1280">
        <f>SUM(AP113+AP77+AP46)</f>
        <v>0</v>
      </c>
      <c r="AQ114" s="1280"/>
      <c r="AR114" s="1280"/>
      <c r="AS114" s="1280"/>
      <c r="AT114" s="1280"/>
      <c r="AU114" s="1280"/>
      <c r="AV114" s="1280"/>
      <c r="AW114" s="303"/>
      <c r="BB114" s="304">
        <f>SUM(BB113+BB77+BB46)</f>
        <v>0</v>
      </c>
      <c r="BC114" s="303"/>
      <c r="BD114" s="304">
        <f>SUM(BD113+BD77+BD46)</f>
        <v>0</v>
      </c>
      <c r="BE114" s="303"/>
      <c r="BF114" s="303"/>
      <c r="BG114" s="303"/>
      <c r="BH114" s="303"/>
    </row>
    <row r="115" spans="1:60" ht="30" customHeight="1" x14ac:dyDescent="0.25">
      <c r="A115" s="1268" t="s">
        <v>2358</v>
      </c>
      <c r="B115" s="1268"/>
      <c r="C115" s="1268"/>
      <c r="D115" s="1268"/>
      <c r="E115" s="1268"/>
      <c r="F115" s="1268"/>
      <c r="G115" s="1276" t="s">
        <v>5168</v>
      </c>
      <c r="H115" s="1276"/>
      <c r="I115" s="1276"/>
      <c r="J115" s="1276"/>
      <c r="K115" s="1276"/>
      <c r="L115" s="1276"/>
      <c r="M115" s="1276"/>
      <c r="N115" s="1276"/>
      <c r="O115" s="1276"/>
      <c r="P115" s="1276"/>
      <c r="Q115" s="1276"/>
      <c r="R115" s="1276"/>
      <c r="S115" s="1276"/>
      <c r="T115" s="1276"/>
      <c r="U115" s="1276"/>
      <c r="V115" s="1276"/>
      <c r="W115" s="1276"/>
      <c r="X115" s="1276"/>
      <c r="Y115" s="1276"/>
      <c r="Z115" s="1276"/>
      <c r="AA115" s="1276"/>
      <c r="AB115" s="1276"/>
      <c r="AC115" s="1276"/>
      <c r="AD115" s="1276"/>
      <c r="AE115" s="1276"/>
      <c r="AF115" s="1276"/>
      <c r="AG115" s="1276"/>
      <c r="AH115" s="1276"/>
      <c r="AI115" s="1282">
        <f>SUM(SUVAHAVUJ!$X$73+SUVAHAVUJ!$X$68)</f>
        <v>0</v>
      </c>
      <c r="AJ115" s="1282"/>
      <c r="AK115" s="1282"/>
      <c r="AL115" s="1282"/>
      <c r="AM115" s="1282"/>
      <c r="AN115" s="1282"/>
      <c r="AO115" s="1282"/>
      <c r="AP115" s="1282">
        <f>SUM(SUVAHAVUJ!$AS$73+SUVAHAVUJ!$AS$68)</f>
        <v>0</v>
      </c>
      <c r="AQ115" s="1282"/>
      <c r="AR115" s="1282"/>
      <c r="AS115" s="1282"/>
      <c r="AT115" s="1282"/>
      <c r="AU115" s="1282"/>
      <c r="AV115" s="1282"/>
      <c r="AW115" s="303"/>
      <c r="BB115" s="304">
        <f>SUM(SUVAHAVUJ!$X$73+SUVAHAVUJ!$X$68)</f>
        <v>0</v>
      </c>
      <c r="BC115" s="303"/>
      <c r="BD115" s="303">
        <f>SUM(SUVAHAVUJ!$AS$73+SUVAHAVUJ!$AS$68)</f>
        <v>0</v>
      </c>
      <c r="BE115" s="303"/>
      <c r="BF115" s="303"/>
      <c r="BG115" s="303"/>
      <c r="BH115" s="303"/>
    </row>
    <row r="116" spans="1:60" ht="45" customHeight="1" x14ac:dyDescent="0.25">
      <c r="A116" s="1268" t="s">
        <v>2359</v>
      </c>
      <c r="B116" s="1268"/>
      <c r="C116" s="1268"/>
      <c r="D116" s="1268"/>
      <c r="E116" s="1268"/>
      <c r="F116" s="1268"/>
      <c r="G116" s="1276" t="s">
        <v>2360</v>
      </c>
      <c r="H116" s="1276"/>
      <c r="I116" s="1276"/>
      <c r="J116" s="1276"/>
      <c r="K116" s="1276"/>
      <c r="L116" s="1276"/>
      <c r="M116" s="1276"/>
      <c r="N116" s="1276"/>
      <c r="O116" s="1276"/>
      <c r="P116" s="1276"/>
      <c r="Q116" s="1276"/>
      <c r="R116" s="1276"/>
      <c r="S116" s="1276"/>
      <c r="T116" s="1276"/>
      <c r="U116" s="1276"/>
      <c r="V116" s="1276"/>
      <c r="W116" s="1276"/>
      <c r="X116" s="1276"/>
      <c r="Y116" s="1276"/>
      <c r="Z116" s="1276"/>
      <c r="AA116" s="1276"/>
      <c r="AB116" s="1276"/>
      <c r="AC116" s="1276"/>
      <c r="AD116" s="1276"/>
      <c r="AE116" s="1276"/>
      <c r="AF116" s="1276"/>
      <c r="AG116" s="1276"/>
      <c r="AH116" s="1276"/>
      <c r="AI116" s="1281">
        <f>SUM(SUVAHAVUJ!$N$73+SUVAHAVUJ!$N$68)</f>
        <v>0</v>
      </c>
      <c r="AJ116" s="1281"/>
      <c r="AK116" s="1281"/>
      <c r="AL116" s="1281"/>
      <c r="AM116" s="1281"/>
      <c r="AN116" s="1281"/>
      <c r="AO116" s="1281"/>
      <c r="AP116" s="1281">
        <f>SUM(SUVAHAVUJ!$X$73+SUVAHAVUJ!$X$68)</f>
        <v>0</v>
      </c>
      <c r="AQ116" s="1281"/>
      <c r="AR116" s="1281"/>
      <c r="AS116" s="1281"/>
      <c r="AT116" s="1281"/>
      <c r="AU116" s="1281"/>
      <c r="AV116" s="1281"/>
      <c r="AW116" s="303"/>
      <c r="BB116" s="304">
        <f>SUM(SUVAHAVUJ!$N$73+SUVAHAVUJ!$N$68)</f>
        <v>0</v>
      </c>
      <c r="BC116" s="303"/>
      <c r="BD116" s="303">
        <f>SUM(SUVAHAVUJ!$X$73+SUVAHAVUJ!$X$68)</f>
        <v>0</v>
      </c>
      <c r="BE116" s="303"/>
      <c r="BF116" s="303"/>
      <c r="BG116" s="303"/>
      <c r="BH116" s="303"/>
    </row>
    <row r="117" spans="1:60" ht="30" customHeight="1" x14ac:dyDescent="0.25">
      <c r="A117" s="1268" t="s">
        <v>2361</v>
      </c>
      <c r="B117" s="1268"/>
      <c r="C117" s="1268"/>
      <c r="D117" s="1268"/>
      <c r="E117" s="1268"/>
      <c r="F117" s="1268"/>
      <c r="G117" s="1276" t="s">
        <v>2362</v>
      </c>
      <c r="H117" s="1276"/>
      <c r="I117" s="1276"/>
      <c r="J117" s="1276"/>
      <c r="K117" s="1276"/>
      <c r="L117" s="1276"/>
      <c r="M117" s="1276"/>
      <c r="N117" s="1276"/>
      <c r="O117" s="1276"/>
      <c r="P117" s="1276"/>
      <c r="Q117" s="1276"/>
      <c r="R117" s="1276"/>
      <c r="S117" s="1276"/>
      <c r="T117" s="1276"/>
      <c r="U117" s="1276"/>
      <c r="V117" s="1276"/>
      <c r="W117" s="1276"/>
      <c r="X117" s="1276"/>
      <c r="Y117" s="1276"/>
      <c r="Z117" s="1276"/>
      <c r="AA117" s="1276"/>
      <c r="AB117" s="1276"/>
      <c r="AC117" s="1276"/>
      <c r="AD117" s="1276"/>
      <c r="AE117" s="1276"/>
      <c r="AF117" s="1276"/>
      <c r="AG117" s="1276"/>
      <c r="AH117" s="1276"/>
      <c r="AI117" s="1279">
        <f>SUM(AI19)</f>
        <v>0</v>
      </c>
      <c r="AJ117" s="1279"/>
      <c r="AK117" s="1279"/>
      <c r="AL117" s="1279"/>
      <c r="AM117" s="1279"/>
      <c r="AN117" s="1279"/>
      <c r="AO117" s="1279"/>
      <c r="AP117" s="1279">
        <f>SUM(AP19)</f>
        <v>0</v>
      </c>
      <c r="AQ117" s="1279"/>
      <c r="AR117" s="1279"/>
      <c r="AS117" s="1279"/>
      <c r="AT117" s="1279"/>
      <c r="AU117" s="1279"/>
      <c r="AV117" s="1279"/>
      <c r="AW117" s="303"/>
      <c r="BB117" s="304">
        <f>SUM(AI117)</f>
        <v>0</v>
      </c>
      <c r="BC117" s="303"/>
      <c r="BD117" s="303">
        <f>$AP$117</f>
        <v>0</v>
      </c>
      <c r="BE117" s="303"/>
      <c r="BF117" s="303"/>
      <c r="BG117" s="303"/>
      <c r="BH117" s="303"/>
    </row>
    <row r="118" spans="1:60" ht="44.25" customHeight="1" x14ac:dyDescent="0.25">
      <c r="A118" s="1268" t="s">
        <v>2363</v>
      </c>
      <c r="B118" s="1268"/>
      <c r="C118" s="1268"/>
      <c r="D118" s="1268"/>
      <c r="E118" s="1268"/>
      <c r="F118" s="1268"/>
      <c r="G118" s="1276" t="s">
        <v>2364</v>
      </c>
      <c r="H118" s="1276"/>
      <c r="I118" s="1276"/>
      <c r="J118" s="1276"/>
      <c r="K118" s="1276"/>
      <c r="L118" s="1276"/>
      <c r="M118" s="1276"/>
      <c r="N118" s="1276"/>
      <c r="O118" s="1276"/>
      <c r="P118" s="1276"/>
      <c r="Q118" s="1276"/>
      <c r="R118" s="1276"/>
      <c r="S118" s="1276"/>
      <c r="T118" s="1276"/>
      <c r="U118" s="1276"/>
      <c r="V118" s="1276"/>
      <c r="W118" s="1276"/>
      <c r="X118" s="1276"/>
      <c r="Y118" s="1276"/>
      <c r="Z118" s="1276"/>
      <c r="AA118" s="1276"/>
      <c r="AB118" s="1276"/>
      <c r="AC118" s="1276"/>
      <c r="AD118" s="1276"/>
      <c r="AE118" s="1276"/>
      <c r="AF118" s="1276"/>
      <c r="AG118" s="1276"/>
      <c r="AH118" s="1276"/>
      <c r="AI118" s="1281">
        <f>SUM(AI116+AI117)</f>
        <v>0</v>
      </c>
      <c r="AJ118" s="1281"/>
      <c r="AK118" s="1281"/>
      <c r="AL118" s="1281"/>
      <c r="AM118" s="1281"/>
      <c r="AN118" s="1281"/>
      <c r="AO118" s="1281"/>
      <c r="AP118" s="1281">
        <f>SUM(AP116+AP117)</f>
        <v>0</v>
      </c>
      <c r="AQ118" s="1281"/>
      <c r="AR118" s="1281"/>
      <c r="AS118" s="1281"/>
      <c r="AT118" s="1281"/>
      <c r="AU118" s="1281"/>
      <c r="AV118" s="1281"/>
      <c r="AW118" s="303"/>
      <c r="BB118" s="304">
        <f>SUM(BB116+BB117)</f>
        <v>0</v>
      </c>
      <c r="BC118" s="303"/>
      <c r="BD118" s="304">
        <f>SUM(BD116+BD117)</f>
        <v>0</v>
      </c>
      <c r="BE118" s="303"/>
      <c r="BF118" s="303"/>
      <c r="BG118" s="303"/>
      <c r="BH118" s="303"/>
    </row>
    <row r="119" spans="1:60" ht="13.5" x14ac:dyDescent="0.25">
      <c r="H119" s="243"/>
      <c r="I119" s="243"/>
      <c r="J119" s="243"/>
      <c r="K119" s="243"/>
      <c r="L119" s="243"/>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T119" s="243"/>
      <c r="AU119" s="243"/>
      <c r="AV119" s="243"/>
      <c r="AW119" s="243"/>
    </row>
    <row r="120" spans="1:60" ht="0.75" customHeight="1" x14ac:dyDescent="0.25">
      <c r="AI120" s="1283">
        <f>SUM(AI116-AI115)</f>
        <v>0</v>
      </c>
      <c r="AJ120" s="1284"/>
      <c r="AK120" s="1284"/>
      <c r="AL120" s="1284"/>
      <c r="AM120" s="1284"/>
      <c r="AN120" s="1284"/>
      <c r="AO120" s="1284"/>
      <c r="AP120" s="1283">
        <f>SUM(AP116-AP115)</f>
        <v>0</v>
      </c>
      <c r="AQ120" s="1284"/>
      <c r="AR120" s="1284"/>
      <c r="AS120" s="1284"/>
      <c r="AT120" s="1284"/>
      <c r="AU120" s="1284"/>
      <c r="AV120" s="1284"/>
      <c r="BB120" s="304">
        <f>SUM(BB116-BB115)</f>
        <v>0</v>
      </c>
      <c r="BD120" s="304">
        <f>SUM(BD116-BD115)</f>
        <v>0</v>
      </c>
    </row>
    <row r="121" spans="1:60" ht="13.5" hidden="1" x14ac:dyDescent="0.25"/>
    <row r="122" spans="1:60" ht="13.5" hidden="1" x14ac:dyDescent="0.25">
      <c r="AI122" s="1283">
        <f>SUM(AI114-AI120)*-1</f>
        <v>0</v>
      </c>
      <c r="AJ122" s="1284"/>
      <c r="AK122" s="1284"/>
      <c r="AL122" s="1284"/>
      <c r="AM122" s="1284"/>
      <c r="AN122" s="1284"/>
      <c r="AO122" s="1284"/>
      <c r="AP122" s="1283">
        <f>SUM(AP114-AP120)*-1</f>
        <v>0</v>
      </c>
      <c r="AQ122" s="1284"/>
      <c r="AR122" s="1284"/>
      <c r="AS122" s="1284"/>
      <c r="AT122" s="1284"/>
      <c r="AU122" s="1284"/>
      <c r="AV122" s="1284"/>
      <c r="BB122" s="301">
        <f>SUM(BB114-BB120)*-1</f>
        <v>0</v>
      </c>
      <c r="BD122" s="301">
        <f>SUM(BD114-BD120)*-1</f>
        <v>0</v>
      </c>
    </row>
    <row r="123" spans="1:60" ht="13.5" x14ac:dyDescent="0.25"/>
    <row r="124" spans="1:60" ht="13.5" x14ac:dyDescent="0.25"/>
    <row r="125" spans="1:60" ht="13.5" x14ac:dyDescent="0.25"/>
  </sheetData>
  <sheetProtection formatCells="0" formatColumns="0" formatRows="0" insertColumns="0" insertRows="0" deleteColumns="0" deleteRows="0" selectLockedCells="1" selectUnlockedCells="1"/>
  <mergeCells count="360">
    <mergeCell ref="AI122:AO122"/>
    <mergeCell ref="AP122:AV122"/>
    <mergeCell ref="A118:F118"/>
    <mergeCell ref="G118:AH118"/>
    <mergeCell ref="AI118:AO118"/>
    <mergeCell ref="AP118:AV118"/>
    <mergeCell ref="AI120:AO120"/>
    <mergeCell ref="AP120:AV120"/>
    <mergeCell ref="A116:F116"/>
    <mergeCell ref="G116:AH116"/>
    <mergeCell ref="AI116:AO116"/>
    <mergeCell ref="AP116:AV116"/>
    <mergeCell ref="A117:F117"/>
    <mergeCell ref="G117:AH117"/>
    <mergeCell ref="AI117:AO117"/>
    <mergeCell ref="AP117:AV117"/>
    <mergeCell ref="A114:F114"/>
    <mergeCell ref="G114:AH114"/>
    <mergeCell ref="AI114:AO114"/>
    <mergeCell ref="AP114:AV114"/>
    <mergeCell ref="A115:F115"/>
    <mergeCell ref="G115:AH115"/>
    <mergeCell ref="AI115:AO115"/>
    <mergeCell ref="AP115:AV115"/>
    <mergeCell ref="A112:F112"/>
    <mergeCell ref="G112:AH112"/>
    <mergeCell ref="AI112:AO112"/>
    <mergeCell ref="AP112:AV112"/>
    <mergeCell ref="A113:F113"/>
    <mergeCell ref="G113:AH113"/>
    <mergeCell ref="AI113:AO113"/>
    <mergeCell ref="AP113:AV113"/>
    <mergeCell ref="A110:F110"/>
    <mergeCell ref="G110:AH110"/>
    <mergeCell ref="AI110:AO110"/>
    <mergeCell ref="AP110:AV110"/>
    <mergeCell ref="A111:F111"/>
    <mergeCell ref="G111:AH111"/>
    <mergeCell ref="AI111:AO111"/>
    <mergeCell ref="AP111:AV111"/>
    <mergeCell ref="A108:F108"/>
    <mergeCell ref="G108:AH108"/>
    <mergeCell ref="AI108:AO108"/>
    <mergeCell ref="AP108:AV108"/>
    <mergeCell ref="A109:F109"/>
    <mergeCell ref="G109:AH109"/>
    <mergeCell ref="AI109:AO109"/>
    <mergeCell ref="AP109:AV109"/>
    <mergeCell ref="A106:F106"/>
    <mergeCell ref="G106:AH106"/>
    <mergeCell ref="AI106:AO106"/>
    <mergeCell ref="AP106:AV106"/>
    <mergeCell ref="A107:F107"/>
    <mergeCell ref="G107:AH107"/>
    <mergeCell ref="AI107:AO107"/>
    <mergeCell ref="AP107:AV107"/>
    <mergeCell ref="A104:F104"/>
    <mergeCell ref="G104:AH104"/>
    <mergeCell ref="AI104:AO104"/>
    <mergeCell ref="AP104:AV104"/>
    <mergeCell ref="A105:F105"/>
    <mergeCell ref="G105:AH105"/>
    <mergeCell ref="AI105:AO105"/>
    <mergeCell ref="AP105:AV105"/>
    <mergeCell ref="A102:F102"/>
    <mergeCell ref="G102:AH102"/>
    <mergeCell ref="AI102:AO102"/>
    <mergeCell ref="AP102:AV102"/>
    <mergeCell ref="A103:F103"/>
    <mergeCell ref="G103:AH103"/>
    <mergeCell ref="AI103:AO103"/>
    <mergeCell ref="AP103:AV103"/>
    <mergeCell ref="A100:F100"/>
    <mergeCell ref="G100:AH100"/>
    <mergeCell ref="AI100:AO100"/>
    <mergeCell ref="AP100:AV100"/>
    <mergeCell ref="A101:F101"/>
    <mergeCell ref="G101:AH101"/>
    <mergeCell ref="AI101:AO101"/>
    <mergeCell ref="AP101:AV101"/>
    <mergeCell ref="A98:F98"/>
    <mergeCell ref="G98:AH98"/>
    <mergeCell ref="AI98:AO98"/>
    <mergeCell ref="AP98:AV98"/>
    <mergeCell ref="A99:F99"/>
    <mergeCell ref="G99:AH99"/>
    <mergeCell ref="AI99:AO99"/>
    <mergeCell ref="AP99:AV99"/>
    <mergeCell ref="A96:F96"/>
    <mergeCell ref="G96:AH96"/>
    <mergeCell ref="AI96:AO96"/>
    <mergeCell ref="AP96:AV96"/>
    <mergeCell ref="A97:F97"/>
    <mergeCell ref="G97:AH97"/>
    <mergeCell ref="AI97:AO97"/>
    <mergeCell ref="AP97:AV97"/>
    <mergeCell ref="A87:F87"/>
    <mergeCell ref="G87:AH87"/>
    <mergeCell ref="AI87:AO87"/>
    <mergeCell ref="AP87:AV87"/>
    <mergeCell ref="A94:F95"/>
    <mergeCell ref="G94:AH95"/>
    <mergeCell ref="AI94:AO95"/>
    <mergeCell ref="AP94:AV95"/>
    <mergeCell ref="A85:F85"/>
    <mergeCell ref="G85:AH85"/>
    <mergeCell ref="AI85:AO85"/>
    <mergeCell ref="AP85:AV85"/>
    <mergeCell ref="A86:F86"/>
    <mergeCell ref="G86:AH86"/>
    <mergeCell ref="AI86:AO86"/>
    <mergeCell ref="AP86:AV86"/>
    <mergeCell ref="A83:F83"/>
    <mergeCell ref="G83:AH83"/>
    <mergeCell ref="AI83:AO83"/>
    <mergeCell ref="AP83:AV83"/>
    <mergeCell ref="A84:F84"/>
    <mergeCell ref="G84:AH84"/>
    <mergeCell ref="AI84:AO84"/>
    <mergeCell ref="AP84:AV84"/>
    <mergeCell ref="A81:F81"/>
    <mergeCell ref="G81:AH81"/>
    <mergeCell ref="AI81:AO81"/>
    <mergeCell ref="AP81:AV81"/>
    <mergeCell ref="A82:F82"/>
    <mergeCell ref="G82:AH82"/>
    <mergeCell ref="AI82:AO82"/>
    <mergeCell ref="AP82:AV82"/>
    <mergeCell ref="A79:F79"/>
    <mergeCell ref="G79:AH79"/>
    <mergeCell ref="AI79:AO79"/>
    <mergeCell ref="AP79:AV79"/>
    <mergeCell ref="A80:F80"/>
    <mergeCell ref="G80:AH80"/>
    <mergeCell ref="AI80:AO80"/>
    <mergeCell ref="AP80:AV80"/>
    <mergeCell ref="A77:F77"/>
    <mergeCell ref="G77:AH77"/>
    <mergeCell ref="AI77:AO77"/>
    <mergeCell ref="AP77:AV77"/>
    <mergeCell ref="A78:F78"/>
    <mergeCell ref="G78:AH78"/>
    <mergeCell ref="AI78:AO78"/>
    <mergeCell ref="AP78:AV78"/>
    <mergeCell ref="A75:F75"/>
    <mergeCell ref="G75:AH75"/>
    <mergeCell ref="AI75:AO75"/>
    <mergeCell ref="AP75:AV75"/>
    <mergeCell ref="A76:F76"/>
    <mergeCell ref="G76:AH76"/>
    <mergeCell ref="AI76:AO76"/>
    <mergeCell ref="AP76:AV76"/>
    <mergeCell ref="A73:F73"/>
    <mergeCell ref="G73:AH73"/>
    <mergeCell ref="AI73:AO73"/>
    <mergeCell ref="AP73:AV73"/>
    <mergeCell ref="A74:F74"/>
    <mergeCell ref="G74:AH74"/>
    <mergeCell ref="AI74:AO74"/>
    <mergeCell ref="AP74:AV74"/>
    <mergeCell ref="A71:F71"/>
    <mergeCell ref="G71:AH71"/>
    <mergeCell ref="AI71:AO71"/>
    <mergeCell ref="AP71:AV71"/>
    <mergeCell ref="A72:F72"/>
    <mergeCell ref="G72:AH72"/>
    <mergeCell ref="AI72:AO72"/>
    <mergeCell ref="AP72:AV72"/>
    <mergeCell ref="A69:F69"/>
    <mergeCell ref="G69:AH69"/>
    <mergeCell ref="AI69:AO69"/>
    <mergeCell ref="AP69:AV69"/>
    <mergeCell ref="A70:F70"/>
    <mergeCell ref="G70:AH70"/>
    <mergeCell ref="AI70:AO70"/>
    <mergeCell ref="AP70:AV70"/>
    <mergeCell ref="A67:F67"/>
    <mergeCell ref="G67:AH67"/>
    <mergeCell ref="AI67:AO67"/>
    <mergeCell ref="AP67:AV67"/>
    <mergeCell ref="A68:F68"/>
    <mergeCell ref="G68:AH68"/>
    <mergeCell ref="AI68:AO68"/>
    <mergeCell ref="AP68:AV68"/>
    <mergeCell ref="A64:F65"/>
    <mergeCell ref="G64:AH65"/>
    <mergeCell ref="AI64:AO65"/>
    <mergeCell ref="AP64:AV65"/>
    <mergeCell ref="A66:F66"/>
    <mergeCell ref="G66:AH66"/>
    <mergeCell ref="AI66:AO66"/>
    <mergeCell ref="AP66:AV66"/>
    <mergeCell ref="A54:F54"/>
    <mergeCell ref="G54:AH54"/>
    <mergeCell ref="AI54:AO54"/>
    <mergeCell ref="AP54:AV54"/>
    <mergeCell ref="A55:F55"/>
    <mergeCell ref="G55:AH55"/>
    <mergeCell ref="AI55:AO55"/>
    <mergeCell ref="AP55:AV55"/>
    <mergeCell ref="A52:F52"/>
    <mergeCell ref="G52:AH52"/>
    <mergeCell ref="AI52:AO52"/>
    <mergeCell ref="AP52:AV52"/>
    <mergeCell ref="A53:F53"/>
    <mergeCell ref="G53:AH53"/>
    <mergeCell ref="AI53:AO53"/>
    <mergeCell ref="AP53:AV53"/>
    <mergeCell ref="A50:F50"/>
    <mergeCell ref="G50:AH50"/>
    <mergeCell ref="AI50:AO50"/>
    <mergeCell ref="AP50:AV50"/>
    <mergeCell ref="A51:F51"/>
    <mergeCell ref="G51:AH51"/>
    <mergeCell ref="AI51:AO51"/>
    <mergeCell ref="AP51:AV51"/>
    <mergeCell ref="A48:F48"/>
    <mergeCell ref="G48:AH48"/>
    <mergeCell ref="AI48:AO48"/>
    <mergeCell ref="AP48:AV48"/>
    <mergeCell ref="A49:F49"/>
    <mergeCell ref="G49:AH49"/>
    <mergeCell ref="AI49:AO49"/>
    <mergeCell ref="AP49:AV49"/>
    <mergeCell ref="A46:F46"/>
    <mergeCell ref="G46:AH46"/>
    <mergeCell ref="AI46:AO46"/>
    <mergeCell ref="AP46:AV46"/>
    <mergeCell ref="A47:F47"/>
    <mergeCell ref="G47:AH47"/>
    <mergeCell ref="AI47:AO47"/>
    <mergeCell ref="AP47:AV47"/>
    <mergeCell ref="A44:F44"/>
    <mergeCell ref="G44:AH44"/>
    <mergeCell ref="AI44:AO44"/>
    <mergeCell ref="AP44:AV44"/>
    <mergeCell ref="A45:F45"/>
    <mergeCell ref="G45:AH45"/>
    <mergeCell ref="AI45:AO45"/>
    <mergeCell ref="AP45:AV45"/>
    <mergeCell ref="A42:F42"/>
    <mergeCell ref="G42:AH42"/>
    <mergeCell ref="AI42:AO42"/>
    <mergeCell ref="AP42:AV42"/>
    <mergeCell ref="A43:F43"/>
    <mergeCell ref="G43:AH43"/>
    <mergeCell ref="AI43:AO43"/>
    <mergeCell ref="AP43:AV43"/>
    <mergeCell ref="A40:F40"/>
    <mergeCell ref="G40:AH40"/>
    <mergeCell ref="AI40:AO40"/>
    <mergeCell ref="AP40:AV40"/>
    <mergeCell ref="A41:F41"/>
    <mergeCell ref="G41:AH41"/>
    <mergeCell ref="AI41:AO41"/>
    <mergeCell ref="AP41:AV41"/>
    <mergeCell ref="A38:F38"/>
    <mergeCell ref="G38:AH38"/>
    <mergeCell ref="AI38:AO38"/>
    <mergeCell ref="AP38:AV38"/>
    <mergeCell ref="A39:F39"/>
    <mergeCell ref="G39:AH39"/>
    <mergeCell ref="AI39:AO39"/>
    <mergeCell ref="AP39:AV39"/>
    <mergeCell ref="A35:F36"/>
    <mergeCell ref="G35:AH36"/>
    <mergeCell ref="AI35:AO36"/>
    <mergeCell ref="AP35:AV36"/>
    <mergeCell ref="A37:F37"/>
    <mergeCell ref="G37:AH37"/>
    <mergeCell ref="AI37:AO37"/>
    <mergeCell ref="AP37:AV37"/>
    <mergeCell ref="A26:F26"/>
    <mergeCell ref="G26:AH26"/>
    <mergeCell ref="AI26:AO26"/>
    <mergeCell ref="AP26:AV26"/>
    <mergeCell ref="A27:F27"/>
    <mergeCell ref="G27:AH27"/>
    <mergeCell ref="AI27:AO27"/>
    <mergeCell ref="AP27:AV27"/>
    <mergeCell ref="A24:F24"/>
    <mergeCell ref="G24:AH24"/>
    <mergeCell ref="AI24:AO24"/>
    <mergeCell ref="AP24:AV24"/>
    <mergeCell ref="A25:F25"/>
    <mergeCell ref="G25:AH25"/>
    <mergeCell ref="AI25:AO25"/>
    <mergeCell ref="AP25:AV25"/>
    <mergeCell ref="A22:F22"/>
    <mergeCell ref="G22:AH22"/>
    <mergeCell ref="AI22:AO22"/>
    <mergeCell ref="AP22:AV22"/>
    <mergeCell ref="A23:F23"/>
    <mergeCell ref="G23:AH23"/>
    <mergeCell ref="AI23:AO23"/>
    <mergeCell ref="AP23:AV23"/>
    <mergeCell ref="A20:F20"/>
    <mergeCell ref="G20:AH20"/>
    <mergeCell ref="AI20:AO20"/>
    <mergeCell ref="AP20:AV20"/>
    <mergeCell ref="A21:F21"/>
    <mergeCell ref="G21:AH21"/>
    <mergeCell ref="AI21:AO21"/>
    <mergeCell ref="AP21:AV21"/>
    <mergeCell ref="A18:F18"/>
    <mergeCell ref="G18:AH18"/>
    <mergeCell ref="AI18:AO18"/>
    <mergeCell ref="AP18:AV18"/>
    <mergeCell ref="A19:F19"/>
    <mergeCell ref="G19:AH19"/>
    <mergeCell ref="AI19:AO19"/>
    <mergeCell ref="AP19:AV19"/>
    <mergeCell ref="A16:F16"/>
    <mergeCell ref="G16:AH16"/>
    <mergeCell ref="AI16:AO16"/>
    <mergeCell ref="AP16:AV16"/>
    <mergeCell ref="A17:F17"/>
    <mergeCell ref="G17:AH17"/>
    <mergeCell ref="AI17:AO17"/>
    <mergeCell ref="AP17:AV17"/>
    <mergeCell ref="A14:F14"/>
    <mergeCell ref="G14:AH14"/>
    <mergeCell ref="AI14:AO14"/>
    <mergeCell ref="AP14:AV14"/>
    <mergeCell ref="A15:F15"/>
    <mergeCell ref="G15:AH15"/>
    <mergeCell ref="AI15:AO15"/>
    <mergeCell ref="AP15:AV15"/>
    <mergeCell ref="A12:F12"/>
    <mergeCell ref="G12:AH12"/>
    <mergeCell ref="AI12:AO12"/>
    <mergeCell ref="AP12:AV12"/>
    <mergeCell ref="A13:F13"/>
    <mergeCell ref="G13:AH13"/>
    <mergeCell ref="AI13:AO13"/>
    <mergeCell ref="AP13:AV13"/>
    <mergeCell ref="A11:F11"/>
    <mergeCell ref="G11:AH11"/>
    <mergeCell ref="AI11:AO11"/>
    <mergeCell ref="AP11:AV11"/>
    <mergeCell ref="A8:F8"/>
    <mergeCell ref="G8:AH8"/>
    <mergeCell ref="AI8:AO8"/>
    <mergeCell ref="AP8:AV8"/>
    <mergeCell ref="A9:F9"/>
    <mergeCell ref="G9:AH9"/>
    <mergeCell ref="AI9:AO9"/>
    <mergeCell ref="AP9:AV9"/>
    <mergeCell ref="A5:F6"/>
    <mergeCell ref="G5:AH6"/>
    <mergeCell ref="AI5:AO6"/>
    <mergeCell ref="AP5:AV6"/>
    <mergeCell ref="A7:F7"/>
    <mergeCell ref="G7:AH7"/>
    <mergeCell ref="AI7:AO7"/>
    <mergeCell ref="AP7:AV7"/>
    <mergeCell ref="A10:F10"/>
    <mergeCell ref="G10:AH10"/>
    <mergeCell ref="AI10:AO10"/>
    <mergeCell ref="AP10:AV10"/>
  </mergeCells>
  <pageMargins left="0.70866141732283472" right="0.70866141732283472" top="0.74803149606299213" bottom="0.74803149606299213" header="0.31496062992125984" footer="0.31496062992125984"/>
  <pageSetup paperSize="9" scale="96" orientation="portrait" horizontalDpi="1200" verticalDpi="1200" r:id="rId1"/>
  <headerFooter differentFirst="1">
    <oddFooter>&amp;R&amp;"Symbol,Obyčejné"&amp;9&amp;K00-048
Ò&amp;"-,Obyčejné"www.ruz.sk</oddFooter>
    <firstFooter>&amp;R&amp;9Verlag Dashöfer, vydavateľstvo s.r.o.</firstFooter>
  </headerFooter>
  <rowBreaks count="3" manualBreakCount="3">
    <brk id="30" max="16383" man="1"/>
    <brk id="59" max="16383" man="1"/>
    <brk id="9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30</vt:i4>
      </vt:variant>
      <vt:variant>
        <vt:lpstr>Pomenované rozsahy</vt:lpstr>
      </vt:variant>
      <vt:variant>
        <vt:i4>21</vt:i4>
      </vt:variant>
    </vt:vector>
  </HeadingPairs>
  <TitlesOfParts>
    <vt:vector size="51" baseType="lpstr">
      <vt:lpstr>VstupHlavička</vt:lpstr>
      <vt:lpstr>Hlavicka</vt:lpstr>
      <vt:lpstr>hk2017</vt:lpstr>
      <vt:lpstr>hk2016</vt:lpstr>
      <vt:lpstr>Osnova</vt:lpstr>
      <vt:lpstr>ANALYTIKAVUJ</vt:lpstr>
      <vt:lpstr>poznamky 2017</vt:lpstr>
      <vt:lpstr>SUVAHAVUJ</vt:lpstr>
      <vt:lpstr>CASH FLOW DU n</vt:lpstr>
      <vt:lpstr>Tranformacia</vt:lpstr>
      <vt:lpstr>HL KNIHA VYPOC</vt:lpstr>
      <vt:lpstr>SKNACE</vt:lpstr>
      <vt:lpstr>PrekladHlav</vt:lpstr>
      <vt:lpstr>List1 (2)</vt:lpstr>
      <vt:lpstr>suvaha_p</vt:lpstr>
      <vt:lpstr>vykaz_p</vt:lpstr>
      <vt:lpstr>S 002</vt:lpstr>
      <vt:lpstr>S 003</vt:lpstr>
      <vt:lpstr>S 004</vt:lpstr>
      <vt:lpstr>S 005</vt:lpstr>
      <vt:lpstr>S 006</vt:lpstr>
      <vt:lpstr>S 007</vt:lpstr>
      <vt:lpstr>S 008</vt:lpstr>
      <vt:lpstr>S 009</vt:lpstr>
      <vt:lpstr>VZS 010</vt:lpstr>
      <vt:lpstr>VZP 011</vt:lpstr>
      <vt:lpstr>VZP 012</vt:lpstr>
      <vt:lpstr>SUVAHAMUJ</vt:lpstr>
      <vt:lpstr>ANALYTIKA MUJ</vt:lpstr>
      <vt:lpstr>Poznamky DU MUJ</vt:lpstr>
      <vt:lpstr>'CASH FLOW DU n'!Oblasť_tlače</vt:lpstr>
      <vt:lpstr>'hk2016'!Oblasť_tlače</vt:lpstr>
      <vt:lpstr>'hk2017'!Oblasť_tlače</vt:lpstr>
      <vt:lpstr>Hlavicka!Oblasť_tlače</vt:lpstr>
      <vt:lpstr>'poznamky 2017'!Oblasť_tlače</vt:lpstr>
      <vt:lpstr>'Poznamky DU MUJ'!Oblasť_tlače</vt:lpstr>
      <vt:lpstr>'S 002'!Oblasť_tlače</vt:lpstr>
      <vt:lpstr>'S 003'!Oblasť_tlače</vt:lpstr>
      <vt:lpstr>'S 004'!Oblasť_tlače</vt:lpstr>
      <vt:lpstr>'S 005'!Oblasť_tlače</vt:lpstr>
      <vt:lpstr>'S 006'!Oblasť_tlače</vt:lpstr>
      <vt:lpstr>'S 007'!Oblasť_tlače</vt:lpstr>
      <vt:lpstr>'S 008'!Oblasť_tlače</vt:lpstr>
      <vt:lpstr>'S 009'!Oblasť_tlače</vt:lpstr>
      <vt:lpstr>SUVAHAMUJ!Oblasť_tlače</vt:lpstr>
      <vt:lpstr>SUVAHAVUJ!Oblasť_tlače</vt:lpstr>
      <vt:lpstr>'VZP 011'!Oblasť_tlače</vt:lpstr>
      <vt:lpstr>'VZP 012'!Oblasť_tlače</vt:lpstr>
      <vt:lpstr>'VZS 010'!Oblasť_tlače</vt:lpstr>
      <vt:lpstr>Osnova!Osnova</vt:lpstr>
      <vt:lpstr>Osnova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Selecký</dc:creator>
  <cp:lastModifiedBy>Linda Angyal</cp:lastModifiedBy>
  <cp:lastPrinted>2018-04-17T11:47:56Z</cp:lastPrinted>
  <dcterms:created xsi:type="dcterms:W3CDTF">2017-11-23T14:51:47Z</dcterms:created>
  <dcterms:modified xsi:type="dcterms:W3CDTF">2025-02-21T15:11:58Z</dcterms:modified>
</cp:coreProperties>
</file>